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T Schedule" sheetId="1" r:id="rId4"/>
    <sheet state="visible" name="SI" sheetId="2" r:id="rId5"/>
    <sheet state="visible" name="AR" sheetId="3" r:id="rId6"/>
    <sheet state="visible" name="Xero Sales" sheetId="4" r:id="rId7"/>
    <sheet state="visible" name="Xero Purchases G" sheetId="5" r:id="rId8"/>
    <sheet state="visible" name="Schedule of CG Input Tax" sheetId="6" r:id="rId9"/>
    <sheet state="visible" name="Xero Purchases S" sheetId="7" r:id="rId10"/>
    <sheet state="hidden" name="FF" sheetId="8" r:id="rId11"/>
  </sheets>
  <definedNames>
    <definedName hidden="1" localSheetId="0" name="_xlnm._FilterDatabase">'VAT Schedule'!$A$1:$A$3</definedName>
    <definedName hidden="1" localSheetId="1" name="_xlnm._FilterDatabase">SI!$A$1:$R$222</definedName>
  </definedNames>
  <calcPr/>
  <extLst>
    <ext uri="GoogleSheetsCustomDataVersion2">
      <go:sheetsCustomData xmlns:go="http://customooxmlschemas.google.com/" r:id="rId12" roundtripDataChecksum="x0ZoFmpcAL03tz17IM2bWLiqJLyvJvdqR7bu7m7s08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21">
      <text>
        <t xml:space="preserve">Double SI reference 2158
CANCELLED INVOICE FOR RECON Q3
======</t>
      </text>
    </comment>
    <comment authorId="0" ref="P1057">
      <text>
        <t xml:space="preserve">SVI Maya Settlement - May 19
======</t>
      </text>
    </comment>
    <comment authorId="0" ref="D1533">
      <text>
        <t xml:space="preserve">CANCELLED INVOICE
For recon Q3
Double Issuance of Sevice Invoice  SI 2570
White copy of SI 2728 already released to client,
As per Ms. Jeanine:
Okie SI ng July po yung cancel nalang natin tapos wag nalang ireport po sa VAT report.
If ever hindi ibalik ni Humanly yung white copy po.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756">
      <text>
        <t xml:space="preserve">Reschedule on August 27, 2025
======</t>
      </text>
    </comment>
    <comment authorId="0" ref="D767">
      <text>
        <t xml:space="preserve">Request to reschedule due to inclement weather
INV-02974. Aug 22, 2025
======</t>
      </text>
    </comment>
  </commentList>
</comments>
</file>

<file path=xl/sharedStrings.xml><?xml version="1.0" encoding="utf-8"?>
<sst xmlns="http://schemas.openxmlformats.org/spreadsheetml/2006/main" count="35017" uniqueCount="12797">
  <si>
    <t xml:space="preserve"> </t>
  </si>
  <si>
    <t>Shirefolk, Inc</t>
  </si>
  <si>
    <t>YEAR 2025</t>
  </si>
  <si>
    <t>Taz-Exempt Sales</t>
  </si>
  <si>
    <t>Vatable-Sales</t>
  </si>
  <si>
    <t>Vat on Sales
(Output Tax)</t>
  </si>
  <si>
    <t>Input Tax Carried Over</t>
  </si>
  <si>
    <t>VAT on Purchases (Goods Not Qual for Input Tax)</t>
  </si>
  <si>
    <t>VAT on Purchases (Services Not Qualified for Input Tax)</t>
  </si>
  <si>
    <t>Purchases Capital Goods</t>
  </si>
  <si>
    <t>Purchases of Goods Other than Capital Goods</t>
  </si>
  <si>
    <t>Purchases of Services</t>
  </si>
  <si>
    <t>Vat on Purchases of Capital Goods (Input Tax)</t>
  </si>
  <si>
    <t>Allowable Vat on Purchases of Capital Goods More Than 1M (Input Tax)</t>
  </si>
  <si>
    <t>Vat on Purchases of Goods other than Capital Goods &amp; Services (Input Tax)</t>
  </si>
  <si>
    <t>Total Vat on Purchases (Input Tax)</t>
  </si>
  <si>
    <t>VAT Payable</t>
  </si>
  <si>
    <t>in eBIR Form</t>
  </si>
  <si>
    <t>difference</t>
  </si>
  <si>
    <t>Amount Filed</t>
  </si>
  <si>
    <t>Date Filed</t>
  </si>
  <si>
    <t>Date Paid</t>
  </si>
  <si>
    <t>SLSP</t>
  </si>
  <si>
    <t>Beg. Bal.</t>
  </si>
  <si>
    <t>Q1 2025</t>
  </si>
  <si>
    <t>`1st Quarter</t>
  </si>
  <si>
    <t>January</t>
  </si>
  <si>
    <t>February</t>
  </si>
  <si>
    <t>March</t>
  </si>
  <si>
    <t>`1st Quarter Amended</t>
  </si>
  <si>
    <t>April</t>
  </si>
  <si>
    <t>May</t>
  </si>
  <si>
    <t>June</t>
  </si>
  <si>
    <t>2nd Quarter</t>
  </si>
  <si>
    <t>July</t>
  </si>
  <si>
    <t>August</t>
  </si>
  <si>
    <t>September</t>
  </si>
  <si>
    <t>3rd Quarter</t>
  </si>
  <si>
    <t>Oct</t>
  </si>
  <si>
    <t>Nov</t>
  </si>
  <si>
    <t>Dec</t>
  </si>
  <si>
    <t>4th Quarter</t>
  </si>
  <si>
    <t>Year Total</t>
  </si>
  <si>
    <t>Date</t>
  </si>
  <si>
    <t>Xero Inv. No.</t>
  </si>
  <si>
    <t>Client Name</t>
  </si>
  <si>
    <t>OR Amount</t>
  </si>
  <si>
    <t>Description</t>
  </si>
  <si>
    <t>Mode of Payment</t>
  </si>
  <si>
    <t>Cash / Check Deposit</t>
  </si>
  <si>
    <t>Remarks</t>
  </si>
  <si>
    <t>Type of Service</t>
  </si>
  <si>
    <t>GROSS</t>
  </si>
  <si>
    <t>CWT</t>
  </si>
  <si>
    <t>TOTAL</t>
  </si>
  <si>
    <t>Checking</t>
  </si>
  <si>
    <t>EWT</t>
  </si>
  <si>
    <t>CC Fee</t>
  </si>
  <si>
    <t>Net Amount</t>
  </si>
  <si>
    <t>NATURE</t>
  </si>
  <si>
    <t>GROSS AMOUNT</t>
  </si>
  <si>
    <t>NET AMOUNT</t>
  </si>
  <si>
    <t>VAT AMOUNT</t>
  </si>
  <si>
    <t>1201</t>
  </si>
  <si>
    <t>INV-10151</t>
  </si>
  <si>
    <t>Gabby Ortega (Gabriela Ortega)</t>
  </si>
  <si>
    <t>Whole Day Flypass</t>
  </si>
  <si>
    <t>Gcash QR Standee</t>
  </si>
  <si>
    <t xml:space="preserve"> UBP </t>
  </si>
  <si>
    <t>Walk-Ins</t>
  </si>
  <si>
    <t>1202</t>
  </si>
  <si>
    <t>INV-10146</t>
  </si>
  <si>
    <t>Aguilar IT Solutions</t>
  </si>
  <si>
    <t>Virtual Office,Dec 24, 2024 - Jan 23, 2025</t>
  </si>
  <si>
    <t>Check</t>
  </si>
  <si>
    <t>Eastwest Bank 0001545556</t>
  </si>
  <si>
    <t>Virtual Office</t>
  </si>
  <si>
    <t>1203</t>
  </si>
  <si>
    <t>INV-10152</t>
  </si>
  <si>
    <t>Paulwil Martin</t>
  </si>
  <si>
    <t xml:space="preserve"> 3 hour Flypass and 1 hour extension</t>
  </si>
  <si>
    <t>1204</t>
  </si>
  <si>
    <t>INV-10147</t>
  </si>
  <si>
    <t>CP-DC Development Corporation</t>
  </si>
  <si>
    <t>Chinabank 0001902944</t>
  </si>
  <si>
    <t>2024 SALES</t>
  </si>
  <si>
    <t>1205</t>
  </si>
  <si>
    <t>CANCELLED</t>
  </si>
  <si>
    <t>1206</t>
  </si>
  <si>
    <t>INV-10166</t>
  </si>
  <si>
    <t>Vipre Security Group Philippines Inc.</t>
  </si>
  <si>
    <t>Voyager 3 rent, January 2025 rent</t>
  </si>
  <si>
    <t>1207</t>
  </si>
  <si>
    <t>INV-10009</t>
  </si>
  <si>
    <t>Bon Conseil Realty OPC</t>
  </si>
  <si>
    <t>Virtual Office, Dec 24, 2024 to Jan 23, 2025</t>
  </si>
  <si>
    <t>Bank Transfer</t>
  </si>
  <si>
    <t>UB3673112</t>
  </si>
  <si>
    <t>1208</t>
  </si>
  <si>
    <t>INV-10181</t>
  </si>
  <si>
    <t>Tristan San Buenaventura</t>
  </si>
  <si>
    <t>Astra 1, 3:30pm to 5:30pm and Printing 36xP4</t>
  </si>
  <si>
    <t>Meeting Rooms</t>
  </si>
  <si>
    <t>1209</t>
  </si>
  <si>
    <t>INV-10153</t>
  </si>
  <si>
    <t>AF Vista City Inc</t>
  </si>
  <si>
    <t>Astra 1, Dec 26-27, 2024, 10 am to 5pm</t>
  </si>
  <si>
    <t>BDO 0000174186</t>
  </si>
  <si>
    <t>1210</t>
  </si>
  <si>
    <t>INV-10171</t>
  </si>
  <si>
    <t>Mylene Padua</t>
  </si>
  <si>
    <t xml:space="preserve"> 3 hour Flypass </t>
  </si>
  <si>
    <t>Cash</t>
  </si>
  <si>
    <t>1211</t>
  </si>
  <si>
    <t>INV-10185</t>
  </si>
  <si>
    <t>Plebeian B Medina</t>
  </si>
  <si>
    <t>Rocket Room, 9 am to 12pm</t>
  </si>
  <si>
    <t>Maya Card</t>
  </si>
  <si>
    <t>1212</t>
  </si>
  <si>
    <t>INV-9977</t>
  </si>
  <si>
    <t>Locker rental, Dec 3, 2024 to Jul 23, 2025</t>
  </si>
  <si>
    <t>Add Ons</t>
  </si>
  <si>
    <t>1213</t>
  </si>
  <si>
    <t>INV-10173</t>
  </si>
  <si>
    <t>Christina Paruli</t>
  </si>
  <si>
    <t>Rocket Room Jan 3, 2025, 1pm to 3pm</t>
  </si>
  <si>
    <t>AR 795 Bank Transfer BPI (1400) Cash (700)</t>
  </si>
  <si>
    <t>MBTC</t>
  </si>
  <si>
    <t>1214</t>
  </si>
  <si>
    <t>INV-10174/INV-10176/INV-10177/INV-10178</t>
  </si>
  <si>
    <t>Nix - N.T.B. Hair and Make up Services</t>
  </si>
  <si>
    <t>Event Space, Mar 1, May 24, Aug 30, Nov 22, 2025 - 9 am to 5pm</t>
  </si>
  <si>
    <t>BPI</t>
  </si>
  <si>
    <t>4348</t>
  </si>
  <si>
    <t>Events</t>
  </si>
  <si>
    <t>8550 Xero</t>
  </si>
  <si>
    <t>1215</t>
  </si>
  <si>
    <t xml:space="preserve">Altech Vialab Inc. </t>
  </si>
  <si>
    <t>Office Suite 2 rent, Jan 1 - 31, 2025 (w/ 20% disc)</t>
  </si>
  <si>
    <t>UBP 2002750714</t>
  </si>
  <si>
    <t>Private Office</t>
  </si>
  <si>
    <t>CANCELLED SI</t>
  </si>
  <si>
    <t>1216</t>
  </si>
  <si>
    <t>Primera Biosolutions, Inc.</t>
  </si>
  <si>
    <t>UBP 2002918897</t>
  </si>
  <si>
    <t>1217</t>
  </si>
  <si>
    <t>INV-10154</t>
  </si>
  <si>
    <t>Marketing Master IO OPC</t>
  </si>
  <si>
    <t>Virtual Office, Jan 1, 2025 to December 31, 2025</t>
  </si>
  <si>
    <t>UB422332</t>
  </si>
  <si>
    <t>1218</t>
  </si>
  <si>
    <t>INV-10162</t>
  </si>
  <si>
    <t>Megaluck Prime Solutions Inc</t>
  </si>
  <si>
    <t>Use Of Address, Jan 1, 2025 to December 31, 2025</t>
  </si>
  <si>
    <t>BDO 40620</t>
  </si>
  <si>
    <t>1219</t>
  </si>
  <si>
    <t>INV-10167</t>
  </si>
  <si>
    <t>Blue Point Properties Inc</t>
  </si>
  <si>
    <t>Use Of Address, Dec 29, 2024 to January 28, 2025</t>
  </si>
  <si>
    <t>Maybank 5022</t>
  </si>
  <si>
    <t>Dec sales</t>
  </si>
  <si>
    <t>1220</t>
  </si>
  <si>
    <t>INV-10168</t>
  </si>
  <si>
    <t>Birch Registries Inc</t>
  </si>
  <si>
    <t>Use Of Address, Jan 2, 2025 to February 1, 2025</t>
  </si>
  <si>
    <t>BPI 1000162435</t>
  </si>
  <si>
    <t>1221</t>
  </si>
  <si>
    <t>INV-10169</t>
  </si>
  <si>
    <t>JFAQ Enterprise</t>
  </si>
  <si>
    <t>Use Of Address, Jan 1 - 31, 2025</t>
  </si>
  <si>
    <t>Eastwest Bank 0001567802</t>
  </si>
  <si>
    <t>1222</t>
  </si>
  <si>
    <t>INV-10170</t>
  </si>
  <si>
    <t>Prime Accounting and Consultancy Inc</t>
  </si>
  <si>
    <t>Chinabank 0000057687</t>
  </si>
  <si>
    <t>1223</t>
  </si>
  <si>
    <t>INV-10179</t>
  </si>
  <si>
    <t>Jejo Fish Farm</t>
  </si>
  <si>
    <t>Meeting room (Suite 6), 1pm to 5pm</t>
  </si>
  <si>
    <t>1224</t>
  </si>
  <si>
    <t>1225</t>
  </si>
  <si>
    <t>INV-10180</t>
  </si>
  <si>
    <t>RLTY Property Corp</t>
  </si>
  <si>
    <t>Astra 1, 10 am to 3:30 pm</t>
  </si>
  <si>
    <t>1226</t>
  </si>
  <si>
    <t>INV-10182</t>
  </si>
  <si>
    <t>Zoi's Meat Town</t>
  </si>
  <si>
    <t>Astra 2, 11:30 am to 3:30 pm</t>
  </si>
  <si>
    <t>1227</t>
  </si>
  <si>
    <t>INV-10183</t>
  </si>
  <si>
    <t>Limuel Libres</t>
  </si>
  <si>
    <t>Whole day Flypass (Student Discount)</t>
  </si>
  <si>
    <t>1228</t>
  </si>
  <si>
    <t>INV-10184</t>
  </si>
  <si>
    <t>Fyre Talent Academy</t>
  </si>
  <si>
    <t>Rocket Room, 2pm to 5pm</t>
  </si>
  <si>
    <t>1229</t>
  </si>
  <si>
    <t>INV-10186</t>
  </si>
  <si>
    <t>Therese Navales</t>
  </si>
  <si>
    <t>Whole day Flypass</t>
  </si>
  <si>
    <t>1230</t>
  </si>
  <si>
    <t>INV-10187</t>
  </si>
  <si>
    <t>AB Mauri Philippines Inc</t>
  </si>
  <si>
    <t>Rocket Room, Jan 8, 2025, 8 am to 5 pm</t>
  </si>
  <si>
    <t>1231</t>
  </si>
  <si>
    <t>INV-10188</t>
  </si>
  <si>
    <t>1232</t>
  </si>
  <si>
    <t>INV-10189</t>
  </si>
  <si>
    <t>1233</t>
  </si>
  <si>
    <t>INV-10190</t>
  </si>
  <si>
    <t>Werner Access Products Philippines Inc</t>
  </si>
  <si>
    <t>Apollo 4&amp;5, Jan 6&amp;20,2025, 8am to 4pm</t>
  </si>
  <si>
    <t>1234</t>
  </si>
  <si>
    <t>INV-10161</t>
  </si>
  <si>
    <t>Use of Address, Jan 24, 2025 to December 31, 2025</t>
  </si>
  <si>
    <t>1235</t>
  </si>
  <si>
    <t>INV-10191</t>
  </si>
  <si>
    <t>JP Aclan</t>
  </si>
  <si>
    <t>Astra 1, Jan 3, 2025, 9:30 am to 4:30 pm</t>
  </si>
  <si>
    <t xml:space="preserve">Bank Transfer </t>
  </si>
  <si>
    <t>UB723905</t>
  </si>
  <si>
    <t>1236</t>
  </si>
  <si>
    <t>INV-10192</t>
  </si>
  <si>
    <t>Feast Bellevue PM</t>
  </si>
  <si>
    <t>Rocket room, Jan 18, 2025, 8:00 am to 5:00 pm</t>
  </si>
  <si>
    <t>UB422188 - for tranfer SVI to SI</t>
  </si>
  <si>
    <t>1237</t>
  </si>
  <si>
    <t>INV-10071</t>
  </si>
  <si>
    <t>Maso Fit Out Finishing Services</t>
  </si>
  <si>
    <t>Rocket room, Dec 12, 2024, 1:00 pm to 2:00 pm</t>
  </si>
  <si>
    <t>UB1137273</t>
  </si>
  <si>
    <t>2024 sales</t>
  </si>
  <si>
    <t>1238</t>
  </si>
  <si>
    <t>INV-10195</t>
  </si>
  <si>
    <t>Vincent Carbajal</t>
  </si>
  <si>
    <t>Call room (Office Suite 9) , 12:30 pm to 7:30 pm</t>
  </si>
  <si>
    <t>1239</t>
  </si>
  <si>
    <t>INV-10196</t>
  </si>
  <si>
    <t>WonderPark Orbis Amusement, Inc.</t>
  </si>
  <si>
    <t>Astra 2, 12:00 pm to 4:00 pm - Jan 6, 2025</t>
  </si>
  <si>
    <t>1240</t>
  </si>
  <si>
    <t>INV-10164</t>
  </si>
  <si>
    <t>Arwin Cortez</t>
  </si>
  <si>
    <t>10 days Flypass, Jan 7 - Feb 6, 2025</t>
  </si>
  <si>
    <t>1241</t>
  </si>
  <si>
    <t>INV-10172</t>
  </si>
  <si>
    <t>Aristo Marco</t>
  </si>
  <si>
    <t>3 hour flypass for 2 seats</t>
  </si>
  <si>
    <t>1242</t>
  </si>
  <si>
    <t>INV-10175</t>
  </si>
  <si>
    <t>Prime Institute</t>
  </si>
  <si>
    <t>Rocket Room, 12pm to 3 pm</t>
  </si>
  <si>
    <t>UB1466206</t>
  </si>
  <si>
    <t>1243</t>
  </si>
  <si>
    <t>INV-10199</t>
  </si>
  <si>
    <t>Enspire Global Inc</t>
  </si>
  <si>
    <t>Use of Address, Jan 11, 2025 to Dec 31, 2025</t>
  </si>
  <si>
    <t>1244</t>
  </si>
  <si>
    <t>INV-10200</t>
  </si>
  <si>
    <t>Pat Balete</t>
  </si>
  <si>
    <t>Monthly flypass, Jan 7 - Feb 6, 2025</t>
  </si>
  <si>
    <t>Monthly Membership</t>
  </si>
  <si>
    <t>1245</t>
  </si>
  <si>
    <t>INV-10128</t>
  </si>
  <si>
    <t>Metals Focus Data Ltd. (Donadee Allene Francisco)</t>
  </si>
  <si>
    <t>Office Suite 1, Jan 2025 rent</t>
  </si>
  <si>
    <t>UB534203</t>
  </si>
  <si>
    <t>1246</t>
  </si>
  <si>
    <t>INV-10111</t>
  </si>
  <si>
    <t>Paysera Ltd</t>
  </si>
  <si>
    <t>Office Suite 11, January 2025 rent (w/50% Discount)</t>
  </si>
  <si>
    <t>UB248314</t>
  </si>
  <si>
    <t>1247</t>
  </si>
  <si>
    <t>Mary Joy Celine Zarate-Panol (Metals Focus Data Ltd.)</t>
  </si>
  <si>
    <t>1248</t>
  </si>
  <si>
    <t>INV-10201</t>
  </si>
  <si>
    <t>Ed Libao</t>
  </si>
  <si>
    <t>3 hour flyass</t>
  </si>
  <si>
    <t>1249</t>
  </si>
  <si>
    <t>INV-10202</t>
  </si>
  <si>
    <t>Catherine Yambao</t>
  </si>
  <si>
    <t>1250</t>
  </si>
  <si>
    <t>INV-10203</t>
  </si>
  <si>
    <t>Printing (P4x33pages)</t>
  </si>
  <si>
    <t>1251</t>
  </si>
  <si>
    <t>INV-10194</t>
  </si>
  <si>
    <t>Aquaspace Inc</t>
  </si>
  <si>
    <t>Use Of Address, Jan 8, 2025 to Dec 31, 2025</t>
  </si>
  <si>
    <t>1252</t>
  </si>
  <si>
    <t>1253</t>
  </si>
  <si>
    <t>INV-10204</t>
  </si>
  <si>
    <t>Rocket room, Jan 14, 2025, 8 am to 5pm</t>
  </si>
  <si>
    <t>1254</t>
  </si>
  <si>
    <t>INV-10205</t>
  </si>
  <si>
    <t>Gavin Adam Centerno</t>
  </si>
  <si>
    <t>3 hour flypass (Parent Discount)</t>
  </si>
  <si>
    <t>1255</t>
  </si>
  <si>
    <t>INV-10212</t>
  </si>
  <si>
    <t>Bianca Larranaga</t>
  </si>
  <si>
    <t>Astra 1 rent, 9 am to 6 pm (w/ 5% discount)</t>
  </si>
  <si>
    <t>1256</t>
  </si>
  <si>
    <t>INV-10215</t>
  </si>
  <si>
    <t>Coliconstruct Engineering Services</t>
  </si>
  <si>
    <t>1257</t>
  </si>
  <si>
    <t>INV-10129</t>
  </si>
  <si>
    <t>Visit and Experience Travel Services Inc (VETS INC)</t>
  </si>
  <si>
    <t>Suites Office 8, Jan 4, 2025 - Feb 3, 2025</t>
  </si>
  <si>
    <t>Unionbank 0000987908</t>
  </si>
  <si>
    <t>1258</t>
  </si>
  <si>
    <t>Ruby Tagoon (Metals Focus Data Ltd.)</t>
  </si>
  <si>
    <t>1259</t>
  </si>
  <si>
    <t>INV-10216</t>
  </si>
  <si>
    <t>Acasales Technologies Inc.</t>
  </si>
  <si>
    <t>Astra 2, 9:00 am to 12:00 pm, Jan 9, 2025</t>
  </si>
  <si>
    <t>Cash (100) Gcash QR Standee (2000)</t>
  </si>
  <si>
    <t>1260</t>
  </si>
  <si>
    <t>INV-10217</t>
  </si>
  <si>
    <t>Astra 2,  9:00 am to 12:00 pm, Jan 28, 2025</t>
  </si>
  <si>
    <t xml:space="preserve">Cash </t>
  </si>
  <si>
    <t>1261</t>
  </si>
  <si>
    <t>INV-10218</t>
  </si>
  <si>
    <t>Awon</t>
  </si>
  <si>
    <t>Printing (Bk/wh and colored)</t>
  </si>
  <si>
    <t>1262</t>
  </si>
  <si>
    <t>INV-10219</t>
  </si>
  <si>
    <t>Renee Filio</t>
  </si>
  <si>
    <t>1263</t>
  </si>
  <si>
    <t>INV-10220</t>
  </si>
  <si>
    <t>Russell Yao</t>
  </si>
  <si>
    <t>1264</t>
  </si>
  <si>
    <t>INV-10221</t>
  </si>
  <si>
    <t>Te-Anne Robles</t>
  </si>
  <si>
    <t>1265</t>
  </si>
  <si>
    <t>INV-10222</t>
  </si>
  <si>
    <t>Pauline Tanedo</t>
  </si>
  <si>
    <t>1266</t>
  </si>
  <si>
    <t>INV-10008</t>
  </si>
  <si>
    <t>Switch Automation Philippines Inc.</t>
  </si>
  <si>
    <t>Use of Address, Dec 18, 2024 - Jan 17, 2025</t>
  </si>
  <si>
    <t>UB176830</t>
  </si>
  <si>
    <t>1267</t>
  </si>
  <si>
    <t>INV-10231</t>
  </si>
  <si>
    <t>P.A. Alvarez Properties and Development Corp</t>
  </si>
  <si>
    <t>Use of Address, Jan 1, 2025 - Dec 31, 2025</t>
  </si>
  <si>
    <t>0331</t>
  </si>
  <si>
    <t>1268</t>
  </si>
  <si>
    <t>INV-10232</t>
  </si>
  <si>
    <t>Digibeacon BPO Inc.</t>
  </si>
  <si>
    <t>Use of Address, Jan 9, 2024 to Dec 31, 2025</t>
  </si>
  <si>
    <t>UB624842</t>
  </si>
  <si>
    <t>1269</t>
  </si>
  <si>
    <t>INV-10233</t>
  </si>
  <si>
    <t>Prime Boucherie OPC</t>
  </si>
  <si>
    <t>Astra 1, 8:00 am to 12:00 pm - Jan 11, 2025</t>
  </si>
  <si>
    <t>1270</t>
  </si>
  <si>
    <t>INV-10197</t>
  </si>
  <si>
    <t>Ronin Business Ideas Management Solutions Inc</t>
  </si>
  <si>
    <t>Security Bank 0000987277</t>
  </si>
  <si>
    <t>1271</t>
  </si>
  <si>
    <t>INV-10198</t>
  </si>
  <si>
    <t>Use of Address, Jan 1 - 31, 2025</t>
  </si>
  <si>
    <t>Chinabank 0000601462</t>
  </si>
  <si>
    <t>1272</t>
  </si>
  <si>
    <t>INV-10226</t>
  </si>
  <si>
    <t>Bianca Larrañaga</t>
  </si>
  <si>
    <t>Astra 1, 9:00 am to 6:00 pm</t>
  </si>
  <si>
    <t>1273</t>
  </si>
  <si>
    <t>1274</t>
  </si>
  <si>
    <t>INV-10247</t>
  </si>
  <si>
    <t>Compare Club Australia</t>
  </si>
  <si>
    <t>Apollo 4 and Rocket Room, 9 am to 6 pm</t>
  </si>
  <si>
    <t>AR 802 Bank Transfer (8100) Maya Card (8100)</t>
  </si>
  <si>
    <t>1275</t>
  </si>
  <si>
    <t>INV-10234</t>
  </si>
  <si>
    <t>Astra 1, 9:00 am to 3:00 pm</t>
  </si>
  <si>
    <t>1276</t>
  </si>
  <si>
    <t>INV-10235</t>
  </si>
  <si>
    <t>Diane Krupasa</t>
  </si>
  <si>
    <t>1277</t>
  </si>
  <si>
    <t>INV-10236</t>
  </si>
  <si>
    <t>QE 360 OPC</t>
  </si>
  <si>
    <t>Use of Address, Jan 18, 2025 to December 31, 2025</t>
  </si>
  <si>
    <t>UB551396</t>
  </si>
  <si>
    <t>1278</t>
  </si>
  <si>
    <t>INV-10237</t>
  </si>
  <si>
    <t xml:space="preserve">Mamapina Enterprises OPC
</t>
  </si>
  <si>
    <t>UB342560</t>
  </si>
  <si>
    <t>1279</t>
  </si>
  <si>
    <t>INV-10238</t>
  </si>
  <si>
    <t>Ella Simon-Sarsoza</t>
  </si>
  <si>
    <t>Astra 2, 12:00 nn to 5:00 pm - Jan 10, 2025</t>
  </si>
  <si>
    <t>AR 806 Bank Transfer (1650) Cash (1600)</t>
  </si>
  <si>
    <t>3345</t>
  </si>
  <si>
    <t>1280</t>
  </si>
  <si>
    <t>INV-10264</t>
  </si>
  <si>
    <t>Onergy Safety Traning Center</t>
  </si>
  <si>
    <t>Use of Address, Feb 9, 2025 to Dec 31, 2025</t>
  </si>
  <si>
    <t>UB383207</t>
  </si>
  <si>
    <t>1281</t>
  </si>
  <si>
    <t>1282</t>
  </si>
  <si>
    <t>INV-10239</t>
  </si>
  <si>
    <t>Arkiya Francine Orosco</t>
  </si>
  <si>
    <t>Astra 1, 11:30 am to 1:30 pm</t>
  </si>
  <si>
    <t>1283</t>
  </si>
  <si>
    <t>INV-10240</t>
  </si>
  <si>
    <t>GP Capuchino</t>
  </si>
  <si>
    <t xml:space="preserve"> 3 hour flyass AND 1 hour extension</t>
  </si>
  <si>
    <t>1284</t>
  </si>
  <si>
    <t>INV-10241</t>
  </si>
  <si>
    <t>Jayvee Allen Malolos</t>
  </si>
  <si>
    <t xml:space="preserve">Astra 1, 2:00 pm to 4:00 pm </t>
  </si>
  <si>
    <t>1285</t>
  </si>
  <si>
    <t>INV-10242</t>
  </si>
  <si>
    <t>Event Space 1, 12:00 pm to 3:00 pm &amp; Rocket Room, 12pm-1pm ; 3pm-5pm</t>
  </si>
  <si>
    <t>1286</t>
  </si>
  <si>
    <t>INV-10243</t>
  </si>
  <si>
    <t>Philippine Stakeholders For Nutrition and Dietetics Inc. (PSND)</t>
  </si>
  <si>
    <t>Event Space 1,12pm to 5pm</t>
  </si>
  <si>
    <t>AR 758 (4000) Cash (5500)</t>
  </si>
  <si>
    <t>1287</t>
  </si>
  <si>
    <t>INV-10244</t>
  </si>
  <si>
    <t>Daiho Phils, Inc.</t>
  </si>
  <si>
    <t>1288</t>
  </si>
  <si>
    <t>INV-10245</t>
  </si>
  <si>
    <t>Prall Corporation</t>
  </si>
  <si>
    <t>1289</t>
  </si>
  <si>
    <t>INV-10246</t>
  </si>
  <si>
    <t>1290</t>
  </si>
  <si>
    <t>INV-10248</t>
  </si>
  <si>
    <t>KYDS, Inc.</t>
  </si>
  <si>
    <t>Rocket Room. 9:30 am to 12:30 pm, Jan 6,13,20 and 27, 2025</t>
  </si>
  <si>
    <t xml:space="preserve"> Bank Transfer </t>
  </si>
  <si>
    <t>1291</t>
  </si>
  <si>
    <t>INV-10249</t>
  </si>
  <si>
    <t>Gabriel Leonco</t>
  </si>
  <si>
    <t>10-Day Fly Pass (Jan 13, 2025 - Feb 12, 2025)</t>
  </si>
  <si>
    <t>1292</t>
  </si>
  <si>
    <t>INV-10250</t>
  </si>
  <si>
    <t>Jason Alpuerto</t>
  </si>
  <si>
    <t>1293</t>
  </si>
  <si>
    <t>1294</t>
  </si>
  <si>
    <t>INV-10252</t>
  </si>
  <si>
    <t>I-Venture Experts Inc.</t>
  </si>
  <si>
    <t>Use of Address, July 13, 2025 to December 31, 2025</t>
  </si>
  <si>
    <t>UB1247017</t>
  </si>
  <si>
    <t>1295</t>
  </si>
  <si>
    <t>1296</t>
  </si>
  <si>
    <t>INV-10254</t>
  </si>
  <si>
    <t>Mahana Travel and Tours</t>
  </si>
  <si>
    <t>Virtual Office and Locker rental, Jan 1, 2025 - Jan 31, 2025</t>
  </si>
  <si>
    <t>UBP</t>
  </si>
  <si>
    <t>BPI 6000126332</t>
  </si>
  <si>
    <t>1297</t>
  </si>
  <si>
    <t>INV-10142</t>
  </si>
  <si>
    <t>Fujitsu Engineering Technologies Philippines, Inc.</t>
  </si>
  <si>
    <t>Astra 2, 2:00 pm to 5:00 pm - Dec 18, 2024</t>
  </si>
  <si>
    <t>UB548240</t>
  </si>
  <si>
    <t>1298</t>
  </si>
  <si>
    <t>INV-10255</t>
  </si>
  <si>
    <t>City Pacific Group Inc.</t>
  </si>
  <si>
    <t>Rocket Room, 11:30 am to 1:30 pm- Jan 16, 2025</t>
  </si>
  <si>
    <t>1299</t>
  </si>
  <si>
    <t>INV-10256</t>
  </si>
  <si>
    <t>Renchel Orate</t>
  </si>
  <si>
    <t xml:space="preserve"> Whole day Flypass</t>
  </si>
  <si>
    <t>1300</t>
  </si>
  <si>
    <t>INV-10141</t>
  </si>
  <si>
    <t>Astra 1 , 8:30 am to 6:00 pm</t>
  </si>
  <si>
    <t>UB412716</t>
  </si>
  <si>
    <t>1301</t>
  </si>
  <si>
    <t>INV-10257</t>
  </si>
  <si>
    <t>Academic Achievers Inc.</t>
  </si>
  <si>
    <t>Astra 2, 11:00 am to 1:00 pm - Jan 16, 2025</t>
  </si>
  <si>
    <t>1302</t>
  </si>
  <si>
    <t>INV-10258</t>
  </si>
  <si>
    <t>Rocket Room,8:00 am to 5:00 pm - Jan 21, 2025</t>
  </si>
  <si>
    <t>1303</t>
  </si>
  <si>
    <t>INV-10259</t>
  </si>
  <si>
    <t>MB2 Food Products Inc</t>
  </si>
  <si>
    <t xml:space="preserve"> Whole day Flypass for 2 seats</t>
  </si>
  <si>
    <t>1304</t>
  </si>
  <si>
    <t>INV-10251</t>
  </si>
  <si>
    <t>Anxa Limited</t>
  </si>
  <si>
    <t xml:space="preserve"> Virtual Office, Jan 1, 2025 - Dec 31, 2025 (VAT Exempt)</t>
  </si>
  <si>
    <t>UB785939</t>
  </si>
  <si>
    <t>1305</t>
  </si>
  <si>
    <t>INV-10260</t>
  </si>
  <si>
    <t>Michelle Anne Cruz</t>
  </si>
  <si>
    <t xml:space="preserve"> 3 hour flyass</t>
  </si>
  <si>
    <t>1306</t>
  </si>
  <si>
    <t>INV-10263</t>
  </si>
  <si>
    <t>ADELPHI CAPITAL HOLDINGS OPC</t>
  </si>
  <si>
    <t>Virtual Office, Jan 15, 2025 to Dec 31, 2025</t>
  </si>
  <si>
    <t>4345</t>
  </si>
  <si>
    <t>1307</t>
  </si>
  <si>
    <t>INV-10267</t>
  </si>
  <si>
    <t>Onergy Osh Management Corporation</t>
  </si>
  <si>
    <t>Virtual Office,  Jan 9, 2025 - Jul 8, 2025</t>
  </si>
  <si>
    <t>UB412744</t>
  </si>
  <si>
    <t>1308</t>
  </si>
  <si>
    <t>INV-10268</t>
  </si>
  <si>
    <t>Rampiere IT Solutions Inc.</t>
  </si>
  <si>
    <t>Rocket Room, 11:00 am to 1:00 pm</t>
  </si>
  <si>
    <t>1309</t>
  </si>
  <si>
    <t>INV-10269</t>
  </si>
  <si>
    <t>Virtual Office,  Jan 10, 2025 - Dec 31, 2025</t>
  </si>
  <si>
    <t>1310</t>
  </si>
  <si>
    <t>INV-10270</t>
  </si>
  <si>
    <t>Byte Sense Ph Inc.</t>
  </si>
  <si>
    <t>Astra 2, Jan 18, 2025, 9 am to 5pm, Jan 18, 2025</t>
  </si>
  <si>
    <t>1311</t>
  </si>
  <si>
    <t>INV-10271</t>
  </si>
  <si>
    <t>Kristina Relampagos</t>
  </si>
  <si>
    <t>1312</t>
  </si>
  <si>
    <t>INV-10272</t>
  </si>
  <si>
    <t>CP Health Innovations Inc</t>
  </si>
  <si>
    <t>Use of Address, Jan 19, 2025 to Feb 18, 2025</t>
  </si>
  <si>
    <t>UB692232</t>
  </si>
  <si>
    <t>1313</t>
  </si>
  <si>
    <t>INV-10273</t>
  </si>
  <si>
    <t xml:space="preserve"> Astra 2, 1pm to 2:00 pm (extension) - Jan 16, 2025</t>
  </si>
  <si>
    <t xml:space="preserve"> Gcash QR Standee </t>
  </si>
  <si>
    <t>1314</t>
  </si>
  <si>
    <t>INV-10274</t>
  </si>
  <si>
    <t>Maricel Berroya</t>
  </si>
  <si>
    <t>1315</t>
  </si>
  <si>
    <t>INV-10275</t>
  </si>
  <si>
    <t>1316</t>
  </si>
  <si>
    <t>INV-10265</t>
  </si>
  <si>
    <t>Atty. Leo Malapitan Yatco</t>
  </si>
  <si>
    <t>Virtual Office, Jan 15, 2025 - Feb 14, 2025</t>
  </si>
  <si>
    <t>SECURITY BANK	0000154939</t>
  </si>
  <si>
    <t>1317</t>
  </si>
  <si>
    <t>INV-10276</t>
  </si>
  <si>
    <t>Perry's Wheel Logistics Inc.</t>
  </si>
  <si>
    <t>Use of Address, Jan 20, 2025 to Dec 31, 2025</t>
  </si>
  <si>
    <t>UB680993</t>
  </si>
  <si>
    <t>Perry's Choice in Xero</t>
  </si>
  <si>
    <t>1318</t>
  </si>
  <si>
    <t>INV-10277</t>
  </si>
  <si>
    <t>Roselle Pantastico</t>
  </si>
  <si>
    <t>3 hour flyass for 2 seats</t>
  </si>
  <si>
    <t>1319</t>
  </si>
  <si>
    <t>INV-10278</t>
  </si>
  <si>
    <t>Astra 1 , 2 pm to 5 pm</t>
  </si>
  <si>
    <t>1320</t>
  </si>
  <si>
    <t>INV-10279</t>
  </si>
  <si>
    <t>Maddie De La Calzada</t>
  </si>
  <si>
    <t>Maya QR Oh</t>
  </si>
  <si>
    <t>1321</t>
  </si>
  <si>
    <t>INV-10280</t>
  </si>
  <si>
    <t>Rocket Room, 5:00 pm to 6:00 pm</t>
  </si>
  <si>
    <t>Bank Transfer (SVI TO SI)</t>
  </si>
  <si>
    <t>UB531921</t>
  </si>
  <si>
    <t>1322</t>
  </si>
  <si>
    <t>INV-10253</t>
  </si>
  <si>
    <t>Seagulls Flock Organization Inc</t>
  </si>
  <si>
    <t>Use Of Address, Jan 15, 2025 to Dec 31, 2025</t>
  </si>
  <si>
    <t>Bank Transfer (15834.6) Cash (44.35)</t>
  </si>
  <si>
    <t>UB1408467</t>
  </si>
  <si>
    <t>1323</t>
  </si>
  <si>
    <t>INV-10266</t>
  </si>
  <si>
    <t>KC Carreon Realty</t>
  </si>
  <si>
    <t>Use of Address, Jan 15, 2025 - Feb 14, 2025</t>
  </si>
  <si>
    <t>UBP 0000961729</t>
  </si>
  <si>
    <t>1324</t>
  </si>
  <si>
    <t>INV-10163</t>
  </si>
  <si>
    <t>Nutrition Center of the Philippines, Inc.</t>
  </si>
  <si>
    <t>Meeting room (Apollo 4), 8 am to 5 pm, Jan 14-15, 2025</t>
  </si>
  <si>
    <t>UB335905</t>
  </si>
  <si>
    <t>1325</t>
  </si>
  <si>
    <t>INV-10230</t>
  </si>
  <si>
    <t>Genedrift Philippines OPC</t>
  </si>
  <si>
    <t>LP Suites Office 9, Jan 15, 2025 - Feb 14, 2025 (w/less existing package UA)</t>
  </si>
  <si>
    <t>UB395336</t>
  </si>
  <si>
    <t>1326</t>
  </si>
  <si>
    <t>INV-10281</t>
  </si>
  <si>
    <t>Cons Golamco</t>
  </si>
  <si>
    <t>1327</t>
  </si>
  <si>
    <t>INV-10223</t>
  </si>
  <si>
    <t>Fuji Shoko Philippines Inc</t>
  </si>
  <si>
    <t>Use of Address, January 16, 2025 to December 31, 2025</t>
  </si>
  <si>
    <t>1328</t>
  </si>
  <si>
    <t>INV-10283</t>
  </si>
  <si>
    <t>QES Technology Philippines Inc.</t>
  </si>
  <si>
    <t>Astra 1 &amp; 2, 9 am to 5pm</t>
  </si>
  <si>
    <t>AR 811 (5000) Maya Card (4553.57)</t>
  </si>
  <si>
    <t>1329</t>
  </si>
  <si>
    <t>INV-10282</t>
  </si>
  <si>
    <t>1330</t>
  </si>
  <si>
    <t>INV-10284</t>
  </si>
  <si>
    <t>Astra 1 &amp; 2, 5 pm to 6pm</t>
  </si>
  <si>
    <t>1331</t>
  </si>
  <si>
    <t>INV-10285</t>
  </si>
  <si>
    <t>Habulan and Ngo Design Studio</t>
  </si>
  <si>
    <t>Rocket Room, 3:00 pm to 6:00 pm</t>
  </si>
  <si>
    <t>UB765994</t>
  </si>
  <si>
    <t>1332</t>
  </si>
  <si>
    <t>INV-10286</t>
  </si>
  <si>
    <t>1333</t>
  </si>
  <si>
    <t>INV-10287</t>
  </si>
  <si>
    <t>Use of Addres, January 24, 2025 to December 31, 2025</t>
  </si>
  <si>
    <t>S85994996</t>
  </si>
  <si>
    <t>1334</t>
  </si>
  <si>
    <t>INV-10288</t>
  </si>
  <si>
    <t>ADNOS CET Corporation</t>
  </si>
  <si>
    <t>Astra 2,  9:00 am to 5:00 pm - Jan 25, 2025</t>
  </si>
  <si>
    <t>0311</t>
  </si>
  <si>
    <t>1335</t>
  </si>
  <si>
    <t>INV-10289</t>
  </si>
  <si>
    <t>TJ Joye</t>
  </si>
  <si>
    <t>1336</t>
  </si>
  <si>
    <t>INV-10318</t>
  </si>
  <si>
    <t>Gian Arkial</t>
  </si>
  <si>
    <t>1337</t>
  </si>
  <si>
    <t>INV-10225</t>
  </si>
  <si>
    <t>MASO Fit Out Finishing Services</t>
  </si>
  <si>
    <t>Meeting Room (Apollo 4) w/ early access, ₱8,400.00 / 7:00 am to 12:00 pm - Jan 11, 2025</t>
  </si>
  <si>
    <t>UB657188</t>
  </si>
  <si>
    <t>1338</t>
  </si>
  <si>
    <t>INV-10290</t>
  </si>
  <si>
    <t>Veronica C. Begino</t>
  </si>
  <si>
    <t>1339</t>
  </si>
  <si>
    <t>INV-10291</t>
  </si>
  <si>
    <t xml:space="preserve">Cosmetics Toiletries Fragrances Association of the Philippines Inc.
</t>
  </si>
  <si>
    <t>Use of Address, Jan 25, 2025 to December 31, 2026</t>
  </si>
  <si>
    <t>S83981468</t>
  </si>
  <si>
    <t>1340</t>
  </si>
  <si>
    <t>INV-9450</t>
  </si>
  <si>
    <t>Rendco Water Infrastructure, Inc.</t>
  </si>
  <si>
    <t>Apollo 3 &amp; Apollo 4&amp;5 rent, September 2024</t>
  </si>
  <si>
    <t>BDO 0000120813</t>
  </si>
  <si>
    <t>1341</t>
  </si>
  <si>
    <t>INV-9745</t>
  </si>
  <si>
    <t>Apollo 3 (October 2024) &amp; Apollo 4&amp;5 rent (October 1- 15 2023)</t>
  </si>
  <si>
    <t>Check AR 790 (12750) AR 817 (102020.21)</t>
  </si>
  <si>
    <t>BDO 0000120813 / BDO 0000120847</t>
  </si>
  <si>
    <t>1342</t>
  </si>
  <si>
    <t>INV-9750</t>
  </si>
  <si>
    <t>Apollo 3 rent (November 2024), Suite 5 &amp;7 (Nov 16 - Dec 15, 2024)</t>
  </si>
  <si>
    <t>Check AR 817 (206884.5)</t>
  </si>
  <si>
    <t>BDO 0000120847</t>
  </si>
  <si>
    <t>1343</t>
  </si>
  <si>
    <t>1344</t>
  </si>
  <si>
    <t>INV-9905</t>
  </si>
  <si>
    <t>Office Suite 5 &amp; 7, Dec 16, 2024 - Jan 15, 2025</t>
  </si>
  <si>
    <t>Check AR 817 (160072)</t>
  </si>
  <si>
    <t>2024 Sales</t>
  </si>
  <si>
    <t>1345</t>
  </si>
  <si>
    <t>INV-10127/INV-10125</t>
  </si>
  <si>
    <t>Apollo 3, January 2025 rent, Suite 5 &amp; 7 (Jan 16 - Feb 15, 2025)</t>
  </si>
  <si>
    <t>Check AR 817 (31023.29) Check (48150) Check (169066.71)</t>
  </si>
  <si>
    <t>BDO 0000120847 / Chinabank 0000101201</t>
  </si>
  <si>
    <t>1346</t>
  </si>
  <si>
    <t>INV-10063</t>
  </si>
  <si>
    <t>5% Late Fee</t>
  </si>
  <si>
    <t>Check AR 855</t>
  </si>
  <si>
    <t>Chinabank 0000101201</t>
  </si>
  <si>
    <t>1347</t>
  </si>
  <si>
    <t>INV-10293</t>
  </si>
  <si>
    <t>Printing B&amp;W</t>
  </si>
  <si>
    <t>1348</t>
  </si>
  <si>
    <t>INV-10294</t>
  </si>
  <si>
    <t>Syner Park</t>
  </si>
  <si>
    <t>Astra 2, 10:00 am to 12:00 pm</t>
  </si>
  <si>
    <t>UB308869</t>
  </si>
  <si>
    <t>1349</t>
  </si>
  <si>
    <t>INV-10295</t>
  </si>
  <si>
    <t>1350</t>
  </si>
  <si>
    <t>INV-10296</t>
  </si>
  <si>
    <t>Grace Quizon</t>
  </si>
  <si>
    <t xml:space="preserve"> Printing B&amp;W</t>
  </si>
  <si>
    <t>1351</t>
  </si>
  <si>
    <t>INV-10297</t>
  </si>
  <si>
    <t>Absolute Advantage Trading and General Services Inc.</t>
  </si>
  <si>
    <t>Virtual Office, Jan 19, 2025 - Feb 18, 2025</t>
  </si>
  <si>
    <t>Eastwest Bank	0000044510</t>
  </si>
  <si>
    <t>1352</t>
  </si>
  <si>
    <t>INV-10319</t>
  </si>
  <si>
    <t>Global Ventures Inc.</t>
  </si>
  <si>
    <t>Use of Address, Jan 20, 2025 - Feb 19, 2025</t>
  </si>
  <si>
    <t>BDO 0000626166</t>
  </si>
  <si>
    <t>1353</t>
  </si>
  <si>
    <t>INV-10298</t>
  </si>
  <si>
    <t>Noel Bernal</t>
  </si>
  <si>
    <t>1354</t>
  </si>
  <si>
    <t>INV-10299</t>
  </si>
  <si>
    <t>Karina Tosca Feria</t>
  </si>
  <si>
    <t>1355</t>
  </si>
  <si>
    <t>INV-10300</t>
  </si>
  <si>
    <t>1356</t>
  </si>
  <si>
    <t>INV-10301</t>
  </si>
  <si>
    <t>Bianca Intal</t>
  </si>
  <si>
    <t>1357</t>
  </si>
  <si>
    <t>INV-10302</t>
  </si>
  <si>
    <t>JLZ Import Export Corporation</t>
  </si>
  <si>
    <t>Fixed Desk, Jan 20, 2025 - Feb 19, 2025</t>
  </si>
  <si>
    <t>BDO 0001110971</t>
  </si>
  <si>
    <t>Fixed Desk</t>
  </si>
  <si>
    <t>1358</t>
  </si>
  <si>
    <t>INV-10303</t>
  </si>
  <si>
    <t>Lion and Lamb Graphic Design Services</t>
  </si>
  <si>
    <t>Use of Address, Jan 17, 2025 - Feb 16, 2025</t>
  </si>
  <si>
    <t>BPI 1000102069</t>
  </si>
  <si>
    <t>1359</t>
  </si>
  <si>
    <t>INV-10304</t>
  </si>
  <si>
    <t>Office Suite 10, 10:30 am to 3:30 pm, Jan 21, 2025</t>
  </si>
  <si>
    <t>UB636073</t>
  </si>
  <si>
    <t>1360</t>
  </si>
  <si>
    <t xml:space="preserve">INV-10060	</t>
  </si>
  <si>
    <t>Northern Lights Energy Corporation</t>
  </si>
  <si>
    <t>1361</t>
  </si>
  <si>
    <t>INV-10059</t>
  </si>
  <si>
    <t>1362</t>
  </si>
  <si>
    <t>INV-10058</t>
  </si>
  <si>
    <t>1363</t>
  </si>
  <si>
    <t>INV-10057</t>
  </si>
  <si>
    <t>10 days flypass</t>
  </si>
  <si>
    <t>1364</t>
  </si>
  <si>
    <t>INV-10210</t>
  </si>
  <si>
    <t>Locker Rental (Dec 8, 2025 to Feb 7, 2025)</t>
  </si>
  <si>
    <t>1365</t>
  </si>
  <si>
    <t>1366</t>
  </si>
  <si>
    <t>INV-10307</t>
  </si>
  <si>
    <t>1367</t>
  </si>
  <si>
    <t>INV-10308</t>
  </si>
  <si>
    <t>Maxine Vazquez</t>
  </si>
  <si>
    <t>1368</t>
  </si>
  <si>
    <t>INV-10309</t>
  </si>
  <si>
    <t>Flywheel Digital Philippines Inc</t>
  </si>
  <si>
    <t>Rocket Room, 9:00 am to 5:00 pm</t>
  </si>
  <si>
    <t>1369</t>
  </si>
  <si>
    <t>INV-10310</t>
  </si>
  <si>
    <t>1370</t>
  </si>
  <si>
    <t>INV-10311</t>
  </si>
  <si>
    <t>1371</t>
  </si>
  <si>
    <t>INV-10345</t>
  </si>
  <si>
    <t>Uphouse Business Professionals Consultancy Corporation</t>
  </si>
  <si>
    <t>Virtual Office, January 22, 2025 to December 31, 2025</t>
  </si>
  <si>
    <t>UB417696</t>
  </si>
  <si>
    <t>1372</t>
  </si>
  <si>
    <t>INV-10315</t>
  </si>
  <si>
    <t>LLRC Development Corporation</t>
  </si>
  <si>
    <t>Virtual Office, January 23, 2025 to December 31, 2025</t>
  </si>
  <si>
    <t>1373</t>
  </si>
  <si>
    <t>INV-10314</t>
  </si>
  <si>
    <t>Adrian Celis</t>
  </si>
  <si>
    <t>1374</t>
  </si>
  <si>
    <t>INV-10317</t>
  </si>
  <si>
    <t>Eric Panganiban</t>
  </si>
  <si>
    <t>1375</t>
  </si>
  <si>
    <t>INV-10320</t>
  </si>
  <si>
    <t>Julie Ann Baylon</t>
  </si>
  <si>
    <t>1376</t>
  </si>
  <si>
    <t>INV-10339</t>
  </si>
  <si>
    <t>1377</t>
  </si>
  <si>
    <t>INV-10340</t>
  </si>
  <si>
    <t>1378</t>
  </si>
  <si>
    <t>INV-10321</t>
  </si>
  <si>
    <t>Global Visions  Event and Marketing Network Inc</t>
  </si>
  <si>
    <t>Meeting Room (Apollo 4), 11:30 am to 4:30 pm</t>
  </si>
  <si>
    <t>1379</t>
  </si>
  <si>
    <t>INV-10322</t>
  </si>
  <si>
    <t>Francis John Bilo</t>
  </si>
  <si>
    <t>Apollo 2 (Call Room). 3:30pm to 5:30 pm</t>
  </si>
  <si>
    <t>1380</t>
  </si>
  <si>
    <t>1381</t>
  </si>
  <si>
    <t>INV-10323</t>
  </si>
  <si>
    <t>Essilos Luxottica</t>
  </si>
  <si>
    <t>Rocket Room, 9 am to 7 pm</t>
  </si>
  <si>
    <t>1382</t>
  </si>
  <si>
    <t>1383</t>
  </si>
  <si>
    <t>INV-10324</t>
  </si>
  <si>
    <t>Archie  Pineda</t>
  </si>
  <si>
    <t>Rocket Room, 10 am to 2 pm</t>
  </si>
  <si>
    <t>AR 812 (1300) Gcash QR Standee (1300)</t>
  </si>
  <si>
    <t>1384</t>
  </si>
  <si>
    <t>INV-10325</t>
  </si>
  <si>
    <t>1385</t>
  </si>
  <si>
    <t>INV-10326</t>
  </si>
  <si>
    <t>Chimney Cone Food Services</t>
  </si>
  <si>
    <t>Apollo 4&amp;5,  2:00 pm to 4:00 pm</t>
  </si>
  <si>
    <t xml:space="preserve"> Maya Card </t>
  </si>
  <si>
    <t>1386</t>
  </si>
  <si>
    <t>INV-10327</t>
  </si>
  <si>
    <t>Metro South Alabang Toast Masters Club</t>
  </si>
  <si>
    <t>Astra 2, 2:00 pm to 4:30 pm</t>
  </si>
  <si>
    <r>
      <rPr>
        <rFont val="Calibri"/>
        <color rgb="FF000000"/>
        <sz val="11.0"/>
      </rPr>
      <t xml:space="preserve">AR 645 (945) </t>
    </r>
    <r>
      <rPr>
        <rFont val="Calibri"/>
        <color theme="4"/>
        <sz val="11.0"/>
      </rPr>
      <t>Gcash QR Standee (945)</t>
    </r>
  </si>
  <si>
    <t>1387</t>
  </si>
  <si>
    <t>INV-10328</t>
  </si>
  <si>
    <t>Mariel Marinay</t>
  </si>
  <si>
    <t>1388</t>
  </si>
  <si>
    <t>INV-10329</t>
  </si>
  <si>
    <t>Metals Focus Data Ltd. (Mary Joy Celine Panol)</t>
  </si>
  <si>
    <t>Office Suite 1 rental, Febuary 2025</t>
  </si>
  <si>
    <t>1389</t>
  </si>
  <si>
    <t>INV-10330</t>
  </si>
  <si>
    <t>Matt Lester Matel</t>
  </si>
  <si>
    <r>
      <rPr>
        <rFont val="Calibri"/>
        <color rgb="FF4472C4"/>
        <sz val="11.0"/>
      </rPr>
      <t xml:space="preserve">Gcash QR Standee (200) </t>
    </r>
    <r>
      <rPr>
        <rFont val="Calibri"/>
        <color rgb="FF000000"/>
        <sz val="11.0"/>
      </rPr>
      <t>Cash (40)</t>
    </r>
  </si>
  <si>
    <t>1390</t>
  </si>
  <si>
    <t>INV-10331</t>
  </si>
  <si>
    <t>Clarizza Mia</t>
  </si>
  <si>
    <t>1391</t>
  </si>
  <si>
    <t>INV-10224/INV-10213/INV-10165</t>
  </si>
  <si>
    <t>Philippine Nutri-Foods Corporation</t>
  </si>
  <si>
    <t xml:space="preserve">Rocket Room, 1:00 pm to 3:00 pm - Jan 10, 2025, Rocket Room, 3:15 pm to 4:15 pm - Jan 10, 2025
</t>
  </si>
  <si>
    <t>UB569423</t>
  </si>
  <si>
    <t>1392</t>
  </si>
  <si>
    <t>INV-10207/INV-10261</t>
  </si>
  <si>
    <t>Baoya Property Solutions Inc</t>
  </si>
  <si>
    <t>Locker Rental, Jan 1, 2025 - Jan 31, 2025, 10-Day Fly Pass ( January 3, 2024 to February 2, 2025), Printing B&amp;W</t>
  </si>
  <si>
    <t>1393</t>
  </si>
  <si>
    <t>INV-10341</t>
  </si>
  <si>
    <t>Rocket Room, 3:00 pm to 6:00 pm- Jan 27, 2025</t>
  </si>
  <si>
    <t>UB906162</t>
  </si>
  <si>
    <t>1394</t>
  </si>
  <si>
    <t>Metals Focus Data Ltd (Donnadee Allene Francisco)</t>
  </si>
  <si>
    <t>1395</t>
  </si>
  <si>
    <t>INV-10332</t>
  </si>
  <si>
    <t>A and G Nuthouse Corporation</t>
  </si>
  <si>
    <t>Astra 1 &amp; 2, January 29-31, 2025, 8:30 am to 5:30 pm</t>
  </si>
  <si>
    <t>1396</t>
  </si>
  <si>
    <t>INV-10333</t>
  </si>
  <si>
    <t>Solarized Incorporated</t>
  </si>
  <si>
    <t>Apollo 4&amp;5, January 27, 2025, 8:00 am to 4:00 pm and 4:00 pm to 5:00 pm (1 hr extension)</t>
  </si>
  <si>
    <t>1397</t>
  </si>
  <si>
    <t>INV-10228</t>
  </si>
  <si>
    <t>Whole Day Fly Pass - Lyzel Roadilla &amp; Maricar Jordan - Jan 13, 2025, Whole Day Fly Pass - Raymond Guevarra - Jan 14, 2025</t>
  </si>
  <si>
    <t xml:space="preserve"> UB296910 </t>
  </si>
  <si>
    <t>1398</t>
  </si>
  <si>
    <t>INV-10334</t>
  </si>
  <si>
    <t>Rocket Room. January 28, 2025, 4:00 pm to 6:00 pm</t>
  </si>
  <si>
    <t>1399</t>
  </si>
  <si>
    <t>INV-10335</t>
  </si>
  <si>
    <t>Karmina Tosca Felia</t>
  </si>
  <si>
    <t>Rocket Room, 10:00 am to 12:00 pm</t>
  </si>
  <si>
    <t>1400</t>
  </si>
  <si>
    <t>INV-10336</t>
  </si>
  <si>
    <t>Annika Guangco</t>
  </si>
  <si>
    <t>Apollo 2 as call room, January 29, 2025, 2:00 pm to 6:00 pm</t>
  </si>
  <si>
    <t>UB9735577</t>
  </si>
  <si>
    <t>1401</t>
  </si>
  <si>
    <t>INV-10358</t>
  </si>
  <si>
    <t>Astra 2, 11:00 am to 3:00 pm</t>
  </si>
  <si>
    <t>1402</t>
  </si>
  <si>
    <t>INV-10349</t>
  </si>
  <si>
    <t>Star 8 Asia Corp</t>
  </si>
  <si>
    <t>Use of Address, Jan 28, 2025 to Dec 31, 2025</t>
  </si>
  <si>
    <t>1403</t>
  </si>
  <si>
    <t>INV-10359</t>
  </si>
  <si>
    <t>Diana Haguring</t>
  </si>
  <si>
    <t>Call room (Apollo 2) , 10 am to 12pm</t>
  </si>
  <si>
    <t>1404</t>
  </si>
  <si>
    <t>1405</t>
  </si>
  <si>
    <t>INV-10360</t>
  </si>
  <si>
    <t xml:space="preserve"> Use of Address, Jan 28, 2025 to Dec 31, 2025</t>
  </si>
  <si>
    <t>BDO 000172783</t>
  </si>
  <si>
    <t>1406</t>
  </si>
  <si>
    <t>INV-10361</t>
  </si>
  <si>
    <t>Meg Soriano</t>
  </si>
  <si>
    <t>1407</t>
  </si>
  <si>
    <t>INV-10362</t>
  </si>
  <si>
    <t>1408</t>
  </si>
  <si>
    <t>INV-10363</t>
  </si>
  <si>
    <t>Leo Paul Lusabio</t>
  </si>
  <si>
    <t>Astra 2, January 24, 2025, 2pm to 6pm</t>
  </si>
  <si>
    <t>UB472853</t>
  </si>
  <si>
    <t>1409</t>
  </si>
  <si>
    <t>INV-10348</t>
  </si>
  <si>
    <t>MDO Ventures, Inc.</t>
  </si>
  <si>
    <t>Use of Address, Jan 28, 2025 to December 31, 2025</t>
  </si>
  <si>
    <t>1410</t>
  </si>
  <si>
    <t>1411</t>
  </si>
  <si>
    <t>INV-10364</t>
  </si>
  <si>
    <t>Subic Grand Sets</t>
  </si>
  <si>
    <t>Meeting room (Apollo 4), 12pm to 4pm</t>
  </si>
  <si>
    <t>1412</t>
  </si>
  <si>
    <t>INV-10365</t>
  </si>
  <si>
    <t xml:space="preserve">Astra 1, 5:30pm to 6:30 pm </t>
  </si>
  <si>
    <t>1413</t>
  </si>
  <si>
    <t>INV-10206</t>
  </si>
  <si>
    <t>Astra 1, Jan 13 and 15, 2025, Astra 2, Jan 14, 2025, 8:00 am to 5:00 pm</t>
  </si>
  <si>
    <t>UB770861</t>
  </si>
  <si>
    <t>1414</t>
  </si>
  <si>
    <t>INV-10342</t>
  </si>
  <si>
    <t>Osmun Surgery Association, Inc</t>
  </si>
  <si>
    <t>Use of Address, Oct 10, 2024 to Dec 31, 2025</t>
  </si>
  <si>
    <t>1415</t>
  </si>
  <si>
    <t>1416</t>
  </si>
  <si>
    <t>INV-10091</t>
  </si>
  <si>
    <t>CSTEMS, INC.</t>
  </si>
  <si>
    <t>Virtual Office, Dec 9, 2024 - Jun 8, 2025</t>
  </si>
  <si>
    <t>Metrobank 6220204402</t>
  </si>
  <si>
    <t>1417</t>
  </si>
  <si>
    <t>INV-10350</t>
  </si>
  <si>
    <t>Therabilities South Inc</t>
  </si>
  <si>
    <t>Voyager 4, Jan 22, 2025 - Feb 21, 2025</t>
  </si>
  <si>
    <t>1418</t>
  </si>
  <si>
    <t>INV-10351</t>
  </si>
  <si>
    <t>mPAD Systems, Inc.</t>
  </si>
  <si>
    <t xml:space="preserve"> Virtual Office, Jan 19, 2025 - Feb 18, 2025</t>
  </si>
  <si>
    <t>Unionbank 2002620258</t>
  </si>
  <si>
    <t>1419</t>
  </si>
  <si>
    <t>INV-10012</t>
  </si>
  <si>
    <t>Rocket Room,  9:30 am to 10:30 am</t>
  </si>
  <si>
    <t>1420</t>
  </si>
  <si>
    <t>1421</t>
  </si>
  <si>
    <t>INV-10352</t>
  </si>
  <si>
    <t>CJ Philippines, Inc.</t>
  </si>
  <si>
    <t>Suite Offce 6, Jan 24, 2025 to Feb 23, 2025</t>
  </si>
  <si>
    <t>UBP 10000008166</t>
  </si>
  <si>
    <t>1422</t>
  </si>
  <si>
    <t>INV-10366</t>
  </si>
  <si>
    <t>Go Capuchina</t>
  </si>
  <si>
    <t>Wholeday Flypass</t>
  </si>
  <si>
    <t>1423</t>
  </si>
  <si>
    <t>INV-10367</t>
  </si>
  <si>
    <t>Jennifer Ligones</t>
  </si>
  <si>
    <t>Astra 1, 4:00 pm to 5:00 pm</t>
  </si>
  <si>
    <t>Bank transfer</t>
  </si>
  <si>
    <t>1424</t>
  </si>
  <si>
    <t>INV-10368</t>
  </si>
  <si>
    <t>Chito Marcos</t>
  </si>
  <si>
    <t>1425</t>
  </si>
  <si>
    <t>INV-10369</t>
  </si>
  <si>
    <t>VBLG Project Maker Inc.</t>
  </si>
  <si>
    <t>Rocket Room, 08:00 am to 5:00 pm - Feb 1, 2025</t>
  </si>
  <si>
    <t>Maya QR</t>
  </si>
  <si>
    <t>1426</t>
  </si>
  <si>
    <t>INV-10370</t>
  </si>
  <si>
    <t>Astra 1, 5:00 pm to 6:00 pm (w/ after hour access)</t>
  </si>
  <si>
    <t>1427</t>
  </si>
  <si>
    <t>INV-10371</t>
  </si>
  <si>
    <t xml:space="preserve">Call Room (Apollo 1 )  9:15 am to 11:15 am </t>
  </si>
  <si>
    <t>1428</t>
  </si>
  <si>
    <t>INV-10347</t>
  </si>
  <si>
    <t>Femcast Inc</t>
  </si>
  <si>
    <t>Virtual Office, Jan 23, 2025 to December 31, 2025</t>
  </si>
  <si>
    <t>0314</t>
  </si>
  <si>
    <t>1429</t>
  </si>
  <si>
    <t>INV-10372</t>
  </si>
  <si>
    <t>Juvy Merencillo</t>
  </si>
  <si>
    <t>1430</t>
  </si>
  <si>
    <t>INV-10344</t>
  </si>
  <si>
    <t>Onspec Global Research Solution Corp</t>
  </si>
  <si>
    <t>Use of Address, February 2, 2025 to December 31, 2025</t>
  </si>
  <si>
    <t>BDO 0000606064</t>
  </si>
  <si>
    <t>1431</t>
  </si>
  <si>
    <t>INV-10373</t>
  </si>
  <si>
    <t>Werner Access Products Philippines, Inc.</t>
  </si>
  <si>
    <t>Meeting Room (Apollo 4) 8:00 am to 4:00 pm</t>
  </si>
  <si>
    <t>1432</t>
  </si>
  <si>
    <t>INV-10374</t>
  </si>
  <si>
    <t>Rocket Room, ₱2,100.00 / 3:00 pm to 6:00 pm</t>
  </si>
  <si>
    <t>1433</t>
  </si>
  <si>
    <t>INV-10375</t>
  </si>
  <si>
    <t>Solitude Marine &amp; Offshore Surveys, Inc.</t>
  </si>
  <si>
    <t>Call Room (Apollo 1), 5:00 pm to 7:00 pm</t>
  </si>
  <si>
    <t>1434</t>
  </si>
  <si>
    <t>INV-10376</t>
  </si>
  <si>
    <t>Kristine Estrada</t>
  </si>
  <si>
    <t>1435</t>
  </si>
  <si>
    <t>INV-10389</t>
  </si>
  <si>
    <t>Pauline Lim</t>
  </si>
  <si>
    <t>Wholeday Flypass (20% Discount)</t>
  </si>
  <si>
    <t>1436</t>
  </si>
  <si>
    <t>INV-10390</t>
  </si>
  <si>
    <t>Ma. Cecilia Mercado</t>
  </si>
  <si>
    <t>1437</t>
  </si>
  <si>
    <t>INV-10209</t>
  </si>
  <si>
    <t>JM INTL ENTERPRISES</t>
  </si>
  <si>
    <t>Use of Address, Feb 11, 2025 - Aug 10, 2025</t>
  </si>
  <si>
    <t>1438</t>
  </si>
  <si>
    <t>INV-10391</t>
  </si>
  <si>
    <t>Yasuhisa Higashine</t>
  </si>
  <si>
    <t>3 hr flypass</t>
  </si>
  <si>
    <t>1439</t>
  </si>
  <si>
    <t>INV-10392</t>
  </si>
  <si>
    <t>Andre Dominique L. Torda</t>
  </si>
  <si>
    <t xml:space="preserve"> Wholeday Flypass (20% Discount)</t>
  </si>
  <si>
    <t>1440</t>
  </si>
  <si>
    <t>INV-10346</t>
  </si>
  <si>
    <t>5 Miles Lab Philippines Advertising OPC</t>
  </si>
  <si>
    <t xml:space="preserve"> Virtual Office, , Feb 1, 2025 - Dec 31, 2025</t>
  </si>
  <si>
    <t>BDO 0000156928</t>
  </si>
  <si>
    <t>1441</t>
  </si>
  <si>
    <t>INV-10227</t>
  </si>
  <si>
    <t>Office Suite 9 (Call Room), 1:00 pm to 5:00 pm , Jan 13, 2025</t>
  </si>
  <si>
    <t>UB1625332</t>
  </si>
  <si>
    <t>tax e</t>
  </si>
  <si>
    <t>1442</t>
  </si>
  <si>
    <t>INV-10393</t>
  </si>
  <si>
    <t>Theresa Fuentabilla</t>
  </si>
  <si>
    <t>Rocket Room, Feb 5, 2025, 9 am to 2 pm</t>
  </si>
  <si>
    <t>SN797093</t>
  </si>
  <si>
    <t>1443</t>
  </si>
  <si>
    <t>INV-10394</t>
  </si>
  <si>
    <t>Kenzhel Orate</t>
  </si>
  <si>
    <t>1444</t>
  </si>
  <si>
    <t>INV-10395</t>
  </si>
  <si>
    <t>Louise Chavez</t>
  </si>
  <si>
    <t>1445</t>
  </si>
  <si>
    <t>INV-10357</t>
  </si>
  <si>
    <t>Genwealth system Corporation</t>
  </si>
  <si>
    <t>Virtual Office, Jan 28, 2025 to July 27, 2025</t>
  </si>
  <si>
    <t>UB874501</t>
  </si>
  <si>
    <t>1446</t>
  </si>
  <si>
    <t>INV-10396</t>
  </si>
  <si>
    <t>Maya Card (Debit)</t>
  </si>
  <si>
    <t>1447</t>
  </si>
  <si>
    <t>INV-10397</t>
  </si>
  <si>
    <t>1448</t>
  </si>
  <si>
    <t>INV-10398</t>
  </si>
  <si>
    <t>Ela Oblepias</t>
  </si>
  <si>
    <t>1449</t>
  </si>
  <si>
    <t>INV-10399</t>
  </si>
  <si>
    <t>Shelley Reamillo</t>
  </si>
  <si>
    <t>Apollo 2 (Call Room) , 9:45 am to 3:45 pm</t>
  </si>
  <si>
    <t>1450</t>
  </si>
  <si>
    <t>INV-10377</t>
  </si>
  <si>
    <t>Magis Construction and Development OPC</t>
  </si>
  <si>
    <t>Virtual Office, Feb 1, 2025 to Dec 31, 2025</t>
  </si>
  <si>
    <t>1451</t>
  </si>
  <si>
    <t>INV-10400</t>
  </si>
  <si>
    <t>HESED Solutions Corporation</t>
  </si>
  <si>
    <t>Virtual Office, Dec 13, 2025 - Jan 12, 2025</t>
  </si>
  <si>
    <t>Unionbank 0003178807</t>
  </si>
  <si>
    <t>1452</t>
  </si>
  <si>
    <t>INV-10404</t>
  </si>
  <si>
    <t>Paolo Del Rosario</t>
  </si>
  <si>
    <t xml:space="preserve"> 3 hr flypass</t>
  </si>
  <si>
    <t>1453</t>
  </si>
  <si>
    <t>INV-10405</t>
  </si>
  <si>
    <t>1454</t>
  </si>
  <si>
    <t>INV-10211</t>
  </si>
  <si>
    <t xml:space="preserve"> Virtual Office, Jan 24, 2025 - Feb 23, 2025</t>
  </si>
  <si>
    <t>UB760915</t>
  </si>
  <si>
    <t>1455</t>
  </si>
  <si>
    <t>INV-10406</t>
  </si>
  <si>
    <t>Primera Biosolutions Inc</t>
  </si>
  <si>
    <t>Office Suite 2, Feb 1 - 28, 2025</t>
  </si>
  <si>
    <t>UBP 2002918898</t>
  </si>
  <si>
    <t>1456</t>
  </si>
  <si>
    <t>INV-10407</t>
  </si>
  <si>
    <t>Vipre Security Group Philippines Inc. formerly Threattrack Security Philippines Inc.</t>
  </si>
  <si>
    <t>Voyager 3, Feb 1-28, 2025</t>
  </si>
  <si>
    <t>1457</t>
  </si>
  <si>
    <t>INV-10408</t>
  </si>
  <si>
    <t>Blue Point Properties Inc.</t>
  </si>
  <si>
    <t>Use of Address, Jan 29 - Feb 28, 2025</t>
  </si>
  <si>
    <t>Maybank 0000005023</t>
  </si>
  <si>
    <t>1458</t>
  </si>
  <si>
    <t>INV-10378</t>
  </si>
  <si>
    <t>Use of Address, Feb 1 - 28, 2025</t>
  </si>
  <si>
    <t>Eastwest Bank 0001567803</t>
  </si>
  <si>
    <t>1459</t>
  </si>
  <si>
    <t>INV-10409</t>
  </si>
  <si>
    <t>Virtual Office and Locker Rent, Feb 1- 28, 2025</t>
  </si>
  <si>
    <t>BPI	6000126333</t>
  </si>
  <si>
    <t>1460</t>
  </si>
  <si>
    <t>INV-10410</t>
  </si>
  <si>
    <t>1461</t>
  </si>
  <si>
    <t>INV-10411</t>
  </si>
  <si>
    <t>Altech Vialab inc</t>
  </si>
  <si>
    <t>UBP	2002750715</t>
  </si>
  <si>
    <t>1462</t>
  </si>
  <si>
    <t>INV-10435</t>
  </si>
  <si>
    <t>Prime Accounting Consultancy Inc</t>
  </si>
  <si>
    <t>Use of Address, Feb 2 - Mar 1, 2025</t>
  </si>
  <si>
    <t>Chinabank	0000057688</t>
  </si>
  <si>
    <t>1463</t>
  </si>
  <si>
    <t>INV-10413</t>
  </si>
  <si>
    <t>BPI	1000162436</t>
  </si>
  <si>
    <t>1464</t>
  </si>
  <si>
    <t>INV-10415</t>
  </si>
  <si>
    <t>1465</t>
  </si>
  <si>
    <t>INV-10208</t>
  </si>
  <si>
    <t>Apollo 3, Feb 2025 rent</t>
  </si>
  <si>
    <t>Check (4621.42) Check (43528.58)</t>
  </si>
  <si>
    <t>Chinabank 0000101201 / Chinabank 0000101250</t>
  </si>
  <si>
    <t>1466</t>
  </si>
  <si>
    <t>1467</t>
  </si>
  <si>
    <t>INV-10416</t>
  </si>
  <si>
    <t>DC and E Builders Inc</t>
  </si>
  <si>
    <t>Virtual Office, Feb 1, 2025 to July 31, 2025</t>
  </si>
  <si>
    <t>Unionbank 0006455049</t>
  </si>
  <si>
    <t>1468</t>
  </si>
  <si>
    <t>INV-10419</t>
  </si>
  <si>
    <t>Rocket Room, 2pm to 6pm</t>
  </si>
  <si>
    <t>1469</t>
  </si>
  <si>
    <t>INV-10421</t>
  </si>
  <si>
    <t>Apollo 2 (Call Room), 5pm to 6pm</t>
  </si>
  <si>
    <t>1470</t>
  </si>
  <si>
    <t>INV-10422</t>
  </si>
  <si>
    <t>Julia Manrique</t>
  </si>
  <si>
    <t>Astra 2, 3 pm to 6 pm</t>
  </si>
  <si>
    <t>AR 822 (700) Maya Card (1400)</t>
  </si>
  <si>
    <t>1471</t>
  </si>
  <si>
    <t>INV-10379</t>
  </si>
  <si>
    <t>Office Suite 11, Feb 1 - 28, 2025</t>
  </si>
  <si>
    <t>UB635079</t>
  </si>
  <si>
    <t>1472</t>
  </si>
  <si>
    <t>INV-10426</t>
  </si>
  <si>
    <t>1473</t>
  </si>
  <si>
    <t>Ruby Desirie Tagoon (Metals Focus Ltd)</t>
  </si>
  <si>
    <t>1474</t>
  </si>
  <si>
    <t>INV-10425</t>
  </si>
  <si>
    <t>Marju Geslani</t>
  </si>
  <si>
    <t>1475</t>
  </si>
  <si>
    <t>INV-10427</t>
  </si>
  <si>
    <t>BrandSpeakAsia, Inc</t>
  </si>
  <si>
    <t>Astra 1, 9 am to 1 pm</t>
  </si>
  <si>
    <t>UB391574</t>
  </si>
  <si>
    <t>1476</t>
  </si>
  <si>
    <t>INV-10382</t>
  </si>
  <si>
    <t>Environmentors Training Consultancy Services</t>
  </si>
  <si>
    <t>Use Of Address, Feb 15, 2025 to Dec 31, 2025</t>
  </si>
  <si>
    <t>1477</t>
  </si>
  <si>
    <t>INV-10384</t>
  </si>
  <si>
    <t>P!pes Inc</t>
  </si>
  <si>
    <t>Virtual Office, Feb 1 - 28 2025</t>
  </si>
  <si>
    <t>METROBANK	4951063943</t>
  </si>
  <si>
    <t>1478</t>
  </si>
  <si>
    <t xml:space="preserve">INV-10386
</t>
  </si>
  <si>
    <t>TSKJ Travel and Tours</t>
  </si>
  <si>
    <t>Use Of Address, Feb 1, 2025 to Jul 31, 2025</t>
  </si>
  <si>
    <t>1479</t>
  </si>
  <si>
    <t>INV-10428</t>
  </si>
  <si>
    <t>Gian Arkial Claridad</t>
  </si>
  <si>
    <t>1480</t>
  </si>
  <si>
    <t>INV-10429</t>
  </si>
  <si>
    <t>Call Room (Apollo 2), 11 am to 12pm</t>
  </si>
  <si>
    <t>1481</t>
  </si>
  <si>
    <t>1482</t>
  </si>
  <si>
    <t>INV-10430</t>
  </si>
  <si>
    <t>Astra 1, 1pm to 2pm</t>
  </si>
  <si>
    <t>1483</t>
  </si>
  <si>
    <t>INV-10292</t>
  </si>
  <si>
    <t>Astra 1, Jan 22,23,24,27,28, 2025 , 8:30 am to 5:30pm</t>
  </si>
  <si>
    <t>UB691662</t>
  </si>
  <si>
    <t>1484</t>
  </si>
  <si>
    <t>INV-10388</t>
  </si>
  <si>
    <t>David Jones</t>
  </si>
  <si>
    <t>Printing, December and January 2025</t>
  </si>
  <si>
    <t>1485</t>
  </si>
  <si>
    <t>INV-10431</t>
  </si>
  <si>
    <t>1486</t>
  </si>
  <si>
    <t>INV-10432</t>
  </si>
  <si>
    <t>Voyager 1 &amp; 2, 9 am to 5pm</t>
  </si>
  <si>
    <t>1487</t>
  </si>
  <si>
    <t>INV-10380</t>
  </si>
  <si>
    <t>Flash Creative Media Works Inc.</t>
  </si>
  <si>
    <t>Virtual Office, Jan 26, 2025 to Dec 31, 2025</t>
  </si>
  <si>
    <t>UB925124</t>
  </si>
  <si>
    <t>1488</t>
  </si>
  <si>
    <t>INV-10070</t>
  </si>
  <si>
    <t>Virtual Office &amp; Locker Rent, Dec 2, 2024 to Dec 31, 2025</t>
  </si>
  <si>
    <t>AR 819 (10000) Bank Transfer (32794.10)</t>
  </si>
  <si>
    <t>UB509967/UB302529</t>
  </si>
  <si>
    <t>1489</t>
  </si>
  <si>
    <t>INV-10433</t>
  </si>
  <si>
    <t>Bahay sa Pinas USA, Inc</t>
  </si>
  <si>
    <t>Rocket Room, feb 7, 2025. 1pm to 3pm</t>
  </si>
  <si>
    <t>1490</t>
  </si>
  <si>
    <t>INV-10381</t>
  </si>
  <si>
    <t>Voyager 1 &amp; 2, 10:30 am to 5:30 pm - Feb 5, 2025</t>
  </si>
  <si>
    <t>UB361879</t>
  </si>
  <si>
    <t>1491</t>
  </si>
  <si>
    <t>1492</t>
  </si>
  <si>
    <t>INV-10436</t>
  </si>
  <si>
    <t>77.77 Property Brokerage Inc.</t>
  </si>
  <si>
    <t>Apollo 4, Feb 10, 2025, 9 am to 12pm</t>
  </si>
  <si>
    <t>1493</t>
  </si>
  <si>
    <t>1494</t>
  </si>
  <si>
    <t>INV-10387</t>
  </si>
  <si>
    <t>Mayfair We Care Philippines Inc. (NL Consulting Inc)</t>
  </si>
  <si>
    <t>Use of Address, January 8, 2025 to December 31, 2025 (NL Consulting)</t>
  </si>
  <si>
    <t>Metrobank 6601826094</t>
  </si>
  <si>
    <t>Xero NL Consulting</t>
  </si>
  <si>
    <t>1495</t>
  </si>
  <si>
    <t>INV-10401</t>
  </si>
  <si>
    <t>LP Suites Office 8, Feb 4, 2025 - Mar 3, 2025</t>
  </si>
  <si>
    <t>Unionbank 0000987909</t>
  </si>
  <si>
    <t>1496</t>
  </si>
  <si>
    <t>INV-10403</t>
  </si>
  <si>
    <t>Stellar Forwarding &amp; Transport Inc.</t>
  </si>
  <si>
    <t>Hubble Room,Feb 5, 2025 - Mar 4, 2025</t>
  </si>
  <si>
    <t>BPI 6000109890</t>
  </si>
  <si>
    <t>1497</t>
  </si>
  <si>
    <t>INV-10437</t>
  </si>
  <si>
    <t>Scribe Medical</t>
  </si>
  <si>
    <t>Astra 2, Feb 6 &amp; 7, 2025, 9 am to 4pm</t>
  </si>
  <si>
    <t>AR 823 (4700) Maya Card (4700)</t>
  </si>
  <si>
    <t>UB813939</t>
  </si>
  <si>
    <t>1498</t>
  </si>
  <si>
    <t>INV-10438</t>
  </si>
  <si>
    <t>Karmina Tosca Feria</t>
  </si>
  <si>
    <t>Voyager 1&amp;2, February 7, 2025, 10:00 am to 12:00 pm</t>
  </si>
  <si>
    <t xml:space="preserve">Gcash QR Standee  </t>
  </si>
  <si>
    <t>1499</t>
  </si>
  <si>
    <t>INV-10439</t>
  </si>
  <si>
    <t>1500</t>
  </si>
  <si>
    <t>INV-10423</t>
  </si>
  <si>
    <t>Shift Content Hub OPC</t>
  </si>
  <si>
    <t>Use of Address, Feb 1, 2025 - Dec 31, 2025</t>
  </si>
  <si>
    <t>UB288556</t>
  </si>
  <si>
    <t>1501</t>
  </si>
  <si>
    <t>INV-10424</t>
  </si>
  <si>
    <t>Fixed Desk, Feb 20, 2025 - Mar 19, 2025</t>
  </si>
  <si>
    <t>1502</t>
  </si>
  <si>
    <t>INV-10440</t>
  </si>
  <si>
    <t>Voyager 4, Feb 22, 2025 - Mar 21, 2025</t>
  </si>
  <si>
    <t>METROBANK	4950998263</t>
  </si>
  <si>
    <t>1503</t>
  </si>
  <si>
    <t>INV-10441</t>
  </si>
  <si>
    <t>Bea Castro</t>
  </si>
  <si>
    <t>1504</t>
  </si>
  <si>
    <t>INV-10442</t>
  </si>
  <si>
    <t>1505</t>
  </si>
  <si>
    <t>INV-10443</t>
  </si>
  <si>
    <t>Astra 2, Feb 10, 2025, 9:00 am to 1:00 pm</t>
  </si>
  <si>
    <t>UB446948</t>
  </si>
  <si>
    <t>1506</t>
  </si>
  <si>
    <t>INV-10444</t>
  </si>
  <si>
    <t>SynerPark Ventures Inc.</t>
  </si>
  <si>
    <t>Suite 10 as Meeting Room, Feb 10, 2025, 10:00 am to 12:00 pm</t>
  </si>
  <si>
    <r>
      <rPr>
        <rFont val="Calibri"/>
        <color rgb="FF000000"/>
        <sz val="11.0"/>
      </rPr>
      <t xml:space="preserve">Cash (1300) </t>
    </r>
    <r>
      <rPr>
        <rFont val="Calibri"/>
        <color theme="4"/>
        <sz val="11.0"/>
      </rPr>
      <t>Gcash QR Standee  (100)</t>
    </r>
  </si>
  <si>
    <t>1507</t>
  </si>
  <si>
    <t>INV-10445</t>
  </si>
  <si>
    <t>Rocket Room, 10am to 3pm &amp; Astra 1, 3pm to 6pm, Printing</t>
  </si>
  <si>
    <t>SECURITY BANK 0000977915</t>
  </si>
  <si>
    <t>1508</t>
  </si>
  <si>
    <t>INV-10446</t>
  </si>
  <si>
    <t>Apollo 2 as call room, February 10, 2025, 3:30 pm to 4:30 pm</t>
  </si>
  <si>
    <t>1509</t>
  </si>
  <si>
    <t>INV-10447</t>
  </si>
  <si>
    <t>Veronica Balabagno</t>
  </si>
  <si>
    <t>1510</t>
  </si>
  <si>
    <t>INV-10448</t>
  </si>
  <si>
    <t>Alvin Caxa</t>
  </si>
  <si>
    <t xml:space="preserve">  Wholeday Flypass (20% Discount)</t>
  </si>
  <si>
    <t xml:space="preserve">Gcash QR Standee   </t>
  </si>
  <si>
    <t>1511</t>
  </si>
  <si>
    <t>INV-10354</t>
  </si>
  <si>
    <t>Astra 2, 3:30pm to 5:00 pm  &amp; 3 Hour Fly Pass (Mylene Torres &amp; Jhannine Ilejay)</t>
  </si>
  <si>
    <t>Unionbank 0000987921</t>
  </si>
  <si>
    <t>1512</t>
  </si>
  <si>
    <t>INV-10402</t>
  </si>
  <si>
    <t>Hubble Room,Jan 5, 2025 - Feb 4, 2025</t>
  </si>
  <si>
    <t>BPI	6000109891</t>
  </si>
  <si>
    <t>1513</t>
  </si>
  <si>
    <t>INV-10449</t>
  </si>
  <si>
    <t>Integrated Business Process and Consulting Services, Inc.</t>
  </si>
  <si>
    <t>Voyager 1&amp;2, 1:00 pm to 5:00 pm</t>
  </si>
  <si>
    <t>1514</t>
  </si>
  <si>
    <t>INV-10450</t>
  </si>
  <si>
    <t>AF Vista City, Inc.</t>
  </si>
  <si>
    <t>Astra 2, Feb 11, 2025, 10:00 am to 5:00 pm</t>
  </si>
  <si>
    <t>BDO 0000174231</t>
  </si>
  <si>
    <t>1515</t>
  </si>
  <si>
    <t>INV-10451</t>
  </si>
  <si>
    <t>KMAD SALON</t>
  </si>
  <si>
    <t>Astra 2, 10:00 am to 2:00 pm</t>
  </si>
  <si>
    <t>AR 829 (1050) Maya Card (debit) (1750)</t>
  </si>
  <si>
    <t>UB733916</t>
  </si>
  <si>
    <t>1516</t>
  </si>
  <si>
    <t>INV-10452</t>
  </si>
  <si>
    <t>Rocket room, Feb 10, 17  &amp; 24, 2025, 9:30 am to 12:30pm</t>
  </si>
  <si>
    <t>1517</t>
  </si>
  <si>
    <t>INV-10453</t>
  </si>
  <si>
    <t>Ferdie Saputil</t>
  </si>
  <si>
    <t>Apollo 2 as call room,  2:00 pm to 3:00 pm</t>
  </si>
  <si>
    <t>1518</t>
  </si>
  <si>
    <t>INV-10454</t>
  </si>
  <si>
    <t>INTREPID PHILIPPINES INC.</t>
  </si>
  <si>
    <t>Voyager 1&amp;2, Feb 13, 2025, 9:00 am to 5:00 pm</t>
  </si>
  <si>
    <t>1519</t>
  </si>
  <si>
    <t>INV-10456</t>
  </si>
  <si>
    <t>Indus HealthCare Products,Inc</t>
  </si>
  <si>
    <t>Use Of Address, Oct 10, 2024 to December 31, 2025</t>
  </si>
  <si>
    <t>RCBC 9003807</t>
  </si>
  <si>
    <t>1520</t>
  </si>
  <si>
    <t>INV-10462</t>
  </si>
  <si>
    <t>Jhay Caliwag</t>
  </si>
  <si>
    <t xml:space="preserve"> Gcash QR Standee   </t>
  </si>
  <si>
    <t>1521</t>
  </si>
  <si>
    <t>INV-10306</t>
  </si>
  <si>
    <t>LP Suites Office 9, Feb 15, 2025 - Mar 14, 2025</t>
  </si>
  <si>
    <t>UB906472</t>
  </si>
  <si>
    <t>1522</t>
  </si>
  <si>
    <t>INV-10459</t>
  </si>
  <si>
    <t>Side Hustle Artscapes Inc.</t>
  </si>
  <si>
    <t>Use of Address, Dec 12, 2024 to Dec 31, 2025</t>
  </si>
  <si>
    <t>1523</t>
  </si>
  <si>
    <t>INV-10463</t>
  </si>
  <si>
    <t>1524</t>
  </si>
  <si>
    <t>INV-10464</t>
  </si>
  <si>
    <t>1 Month Fly Pass, Feb 13, 2025 - Feb 28, 2025 (Student Disount - Abigail Figueroa)</t>
  </si>
  <si>
    <t>1525</t>
  </si>
  <si>
    <t>INV-10460</t>
  </si>
  <si>
    <t>FiveTwenty I.T. Services</t>
  </si>
  <si>
    <t>Use of Address, Feb 1, 2025 - Apr 30, 2025</t>
  </si>
  <si>
    <t>UB222311</t>
  </si>
  <si>
    <t>1526</t>
  </si>
  <si>
    <t>INV-10337</t>
  </si>
  <si>
    <t>Astra 1 rent, Feb 5,7,10,11,12,17,18,19,24,25,26, 2025 and Rocket Room,Feb 6, 2025 (8:30 am to 5:30 pm)</t>
  </si>
  <si>
    <t>UB279966</t>
  </si>
  <si>
    <t>1527</t>
  </si>
  <si>
    <t>INV-10465</t>
  </si>
  <si>
    <t>Gian Arkial I. Claridad</t>
  </si>
  <si>
    <t>Wholeday Flypass (PWD Discount)</t>
  </si>
  <si>
    <t>1528</t>
  </si>
  <si>
    <t>INV-10473</t>
  </si>
  <si>
    <t>Ihay Caliwag</t>
  </si>
  <si>
    <t>Printing</t>
  </si>
  <si>
    <t>1529</t>
  </si>
  <si>
    <t>1530</t>
  </si>
  <si>
    <t>INV-10474</t>
  </si>
  <si>
    <t>1531</t>
  </si>
  <si>
    <t>1532</t>
  </si>
  <si>
    <t>INV-10305</t>
  </si>
  <si>
    <t>Meeting Room (Apollo 4) , 8 am to 5pm</t>
  </si>
  <si>
    <t>UB275746</t>
  </si>
  <si>
    <t>1533</t>
  </si>
  <si>
    <t>INV-10356</t>
  </si>
  <si>
    <t>Call Room, Jan 16, 2025, 2pm to 5pm</t>
  </si>
  <si>
    <t>UB70547</t>
  </si>
  <si>
    <t>1534</t>
  </si>
  <si>
    <t>INV-10455</t>
  </si>
  <si>
    <t>Virtual Office, Feb 24, 2025 - Mar 23, 2025</t>
  </si>
  <si>
    <t>UB571519</t>
  </si>
  <si>
    <t>1535</t>
  </si>
  <si>
    <t>INV-10457</t>
  </si>
  <si>
    <t>Use of Address, Jan 18, 2025 - Feb 17, 2025</t>
  </si>
  <si>
    <t>UB389222</t>
  </si>
  <si>
    <t>1536</t>
  </si>
  <si>
    <t>INV-10458</t>
  </si>
  <si>
    <t>Use of Address, Feb 18, 2025 - Mar 17, 2025</t>
  </si>
  <si>
    <t>UB1041947</t>
  </si>
  <si>
    <t>1537</t>
  </si>
  <si>
    <t>INV-10466</t>
  </si>
  <si>
    <t>Apollo 2 as call room, 2 hours</t>
  </si>
  <si>
    <t>1538</t>
  </si>
  <si>
    <t>INV-10467</t>
  </si>
  <si>
    <t>Hamlin Iturralde Corporation</t>
  </si>
  <si>
    <t>Astra 2,10:30 am to 6:00 pm</t>
  </si>
  <si>
    <t>Maya QR ph (Feb 19)</t>
  </si>
  <si>
    <t>UB595513</t>
  </si>
  <si>
    <t>1539</t>
  </si>
  <si>
    <t>INV-10468</t>
  </si>
  <si>
    <t>Glenn Paul Serrano</t>
  </si>
  <si>
    <t>1540</t>
  </si>
  <si>
    <t>INV-10469</t>
  </si>
  <si>
    <t>Euro Spice and Ingredients</t>
  </si>
  <si>
    <t>Astra 1, 10:00 am to 12:00 pm</t>
  </si>
  <si>
    <t>AR 828 (700) Gcash QR Standee (700)</t>
  </si>
  <si>
    <t>1541</t>
  </si>
  <si>
    <t>INV-10470</t>
  </si>
  <si>
    <t>CAST PH</t>
  </si>
  <si>
    <t>Rocket Room,1:00 pm to 2:00 pm</t>
  </si>
  <si>
    <t>UB542829</t>
  </si>
  <si>
    <t>1542</t>
  </si>
  <si>
    <t>INV-10471</t>
  </si>
  <si>
    <t>Maan Abigael Avila</t>
  </si>
  <si>
    <t>1543</t>
  </si>
  <si>
    <t>INV-10472</t>
  </si>
  <si>
    <t>Melissa Mayol</t>
  </si>
  <si>
    <t>1544</t>
  </si>
  <si>
    <t>INV-10475</t>
  </si>
  <si>
    <t>Astra 2,1:00 pm to 5:00 pm</t>
  </si>
  <si>
    <t>1545</t>
  </si>
  <si>
    <t>INV-10476</t>
  </si>
  <si>
    <t>1 Monthflypass, Feb 17, 2025 to Mar 16, 2025</t>
  </si>
  <si>
    <t>1546</t>
  </si>
  <si>
    <t>INV-10262</t>
  </si>
  <si>
    <t>Office Suite 5 &amp; 7, February 16 - Mar 15, 2025 rent</t>
  </si>
  <si>
    <t>Check (42528.28) Check (100000) Check (43,618.58)</t>
  </si>
  <si>
    <t>Chinabank 0000101250/BDO 0000134994 / Chinabank 0000101316</t>
  </si>
  <si>
    <t>1547</t>
  </si>
  <si>
    <t>INV-10477</t>
  </si>
  <si>
    <t>Rocket Room. Feb 18, 2025, 9:00 am to 1:00 pm</t>
  </si>
  <si>
    <t>UB626525</t>
  </si>
  <si>
    <t>1548</t>
  </si>
  <si>
    <t>INV-10478</t>
  </si>
  <si>
    <t>1549</t>
  </si>
  <si>
    <t>INV-10479</t>
  </si>
  <si>
    <t>Adrian Mundin</t>
  </si>
  <si>
    <t>1550</t>
  </si>
  <si>
    <t>INV-10481</t>
  </si>
  <si>
    <t>Call room (apollo 2), 3:30 pm to 5:30 pm</t>
  </si>
  <si>
    <t>1551</t>
  </si>
  <si>
    <t>INV-10482</t>
  </si>
  <si>
    <t>Astra 2 rent, 5:30 pm to 6:30 pm</t>
  </si>
  <si>
    <t>1552</t>
  </si>
  <si>
    <t>INV-10623</t>
  </si>
  <si>
    <t>Suites Office 6 Deposit (forfieted-early contract termination)</t>
  </si>
  <si>
    <t>UBP 1000008166</t>
  </si>
  <si>
    <t>1553</t>
  </si>
  <si>
    <t>INV-10313</t>
  </si>
  <si>
    <t>Suites Office 6 rent, February 24, 2025 to Mar 23, 2025</t>
  </si>
  <si>
    <t>1554</t>
  </si>
  <si>
    <t>INV-10484</t>
  </si>
  <si>
    <t>JJ Banlea</t>
  </si>
  <si>
    <t>1555</t>
  </si>
  <si>
    <t>INV-10485</t>
  </si>
  <si>
    <t>Janine Aseron</t>
  </si>
  <si>
    <t>Astra 2, 2:00 pm to 5:00 pm</t>
  </si>
  <si>
    <t>UB1513606</t>
  </si>
  <si>
    <t>1556</t>
  </si>
  <si>
    <t>INV-10486</t>
  </si>
  <si>
    <t>Altacienda Corp</t>
  </si>
  <si>
    <t>Astra 2, 9am to 12pm</t>
  </si>
  <si>
    <t>Eastwest Bank 0001886933</t>
  </si>
  <si>
    <t>1557</t>
  </si>
  <si>
    <t>INV-10385/INV-10483</t>
  </si>
  <si>
    <t>Meeting Room (Apollo 4) , 7:00 am to 08:30 am and Printing</t>
  </si>
  <si>
    <t>UB648122</t>
  </si>
  <si>
    <t>1558</t>
  </si>
  <si>
    <t>INV-10505</t>
  </si>
  <si>
    <t>Glen Tibayan</t>
  </si>
  <si>
    <t>1559</t>
  </si>
  <si>
    <t>INV-10508</t>
  </si>
  <si>
    <t>Jake Quindang</t>
  </si>
  <si>
    <t>Apollo 2 as callroom, Feb 21, 2025, 3:30 pm to 5:30 pm</t>
  </si>
  <si>
    <t>UB126178</t>
  </si>
  <si>
    <t>1560</t>
  </si>
  <si>
    <t>INV-10487</t>
  </si>
  <si>
    <t>Use of Address, Feb 17, 2025 - Mar 16, 2025</t>
  </si>
  <si>
    <t>BPI 1000102053</t>
  </si>
  <si>
    <t>1561</t>
  </si>
  <si>
    <t>INV-10383</t>
  </si>
  <si>
    <t>Meeting room (Office Suite 10), 9:00 am to 5:00 pm - Feb 5, 2025</t>
  </si>
  <si>
    <t>UB219471</t>
  </si>
  <si>
    <t>1562</t>
  </si>
  <si>
    <t>INV-10488</t>
  </si>
  <si>
    <t>CP Health Innovations Inc.</t>
  </si>
  <si>
    <t>Use of Address, Feb 19, 2025 - Mar 18, 2025</t>
  </si>
  <si>
    <t>1563</t>
  </si>
  <si>
    <t>INV-10509</t>
  </si>
  <si>
    <t>Bebang Enterprise, Inc.</t>
  </si>
  <si>
    <t>Rocket Room, Feb 22, 2025, 9:00 am to 1:00 pm</t>
  </si>
  <si>
    <t>UB223899</t>
  </si>
  <si>
    <t>1564</t>
  </si>
  <si>
    <t>INV-10489</t>
  </si>
  <si>
    <t>Use of Adress, Feb 15, 2025 - Mar 14, 202</t>
  </si>
  <si>
    <t>UBP	0000961732</t>
  </si>
  <si>
    <t>1565</t>
  </si>
  <si>
    <t>INV-10510</t>
  </si>
  <si>
    <t>1566</t>
  </si>
  <si>
    <t>INV-10511</t>
  </si>
  <si>
    <t>1567</t>
  </si>
  <si>
    <t>INV-10490</t>
  </si>
  <si>
    <t>Offsite Solutions Inc</t>
  </si>
  <si>
    <t>UB498983</t>
  </si>
  <si>
    <t>1568</t>
  </si>
  <si>
    <t>INV-10512</t>
  </si>
  <si>
    <t>Astra 2, Feb 19, 2025, 10:00 am to 7:00 pm</t>
  </si>
  <si>
    <t>Bank Transfer (AR 832) Bank Transfer (2850)</t>
  </si>
  <si>
    <t>UB989482</t>
  </si>
  <si>
    <t>1569</t>
  </si>
  <si>
    <t>INV-10513</t>
  </si>
  <si>
    <t>1570</t>
  </si>
  <si>
    <t>INV-10355</t>
  </si>
  <si>
    <t>Apollo 2 as Call Room, February 3, 2025, 10:00 am to 5:30 pm</t>
  </si>
  <si>
    <t>UB70565</t>
  </si>
  <si>
    <t>1571</t>
  </si>
  <si>
    <t>INV-10434</t>
  </si>
  <si>
    <t>Apollo 2 as Call Room, February 10, 2025, 2:00 pm to 4:00 pm</t>
  </si>
  <si>
    <t>UB70999</t>
  </si>
  <si>
    <t>1572</t>
  </si>
  <si>
    <t>INV-10514</t>
  </si>
  <si>
    <t>Camille Garcia</t>
  </si>
  <si>
    <t>1573</t>
  </si>
  <si>
    <t>INV-10515</t>
  </si>
  <si>
    <t>1574</t>
  </si>
  <si>
    <t>INV-10516</t>
  </si>
  <si>
    <t>Roy Relato</t>
  </si>
  <si>
    <t>1575</t>
  </si>
  <si>
    <t>INV-10517</t>
  </si>
  <si>
    <t>1576</t>
  </si>
  <si>
    <t>INV-10521</t>
  </si>
  <si>
    <t>Voyager 1&amp;2, 9:00 am to 5:00 pm</t>
  </si>
  <si>
    <t>1577</t>
  </si>
  <si>
    <t>INV-10492</t>
  </si>
  <si>
    <t xml:space="preserve">Meeting Room (Apollo 4) , 8:00 am to 5:00 pm </t>
  </si>
  <si>
    <t>UB951572</t>
  </si>
  <si>
    <t>1578</t>
  </si>
  <si>
    <t>INV-10506</t>
  </si>
  <si>
    <t>Virtual Office, Feb 19, 2025 - Mar 18, 2025</t>
  </si>
  <si>
    <t>Eastwest Bank 0000044511</t>
  </si>
  <si>
    <t>1579</t>
  </si>
  <si>
    <t>INV-10316</t>
  </si>
  <si>
    <t>Rocket room, Feb 11-14, 2025, 8am to 5pm</t>
  </si>
  <si>
    <t>UB303862</t>
  </si>
  <si>
    <t>1580</t>
  </si>
  <si>
    <t>INV-10525</t>
  </si>
  <si>
    <t>Bryan Viernes</t>
  </si>
  <si>
    <t>Apollo 2 as Call room, 3:00 pm to 5:00 pm</t>
  </si>
  <si>
    <t>1581</t>
  </si>
  <si>
    <t>INV-10542</t>
  </si>
  <si>
    <t>Rocket Room, 10:00 am to 1:00 pm</t>
  </si>
  <si>
    <t>1582</t>
  </si>
  <si>
    <t>INV-10522/INV-10523</t>
  </si>
  <si>
    <t>Joenafe Tinapan</t>
  </si>
  <si>
    <t>Locker rental, Jan - Feb 2025</t>
  </si>
  <si>
    <t>1583</t>
  </si>
  <si>
    <t>INV-10530</t>
  </si>
  <si>
    <t>Rocket Room, Feb 20, 2025, 1:00 pm to 6:00 pm and Printing</t>
  </si>
  <si>
    <t>UB909291</t>
  </si>
  <si>
    <t>1584</t>
  </si>
  <si>
    <t>INV-10528</t>
  </si>
  <si>
    <t xml:space="preserve"> Virtual Office,Feb 15, 2025 - Mar 14, 2025</t>
  </si>
  <si>
    <t>SECURITY BANK 0000205504</t>
  </si>
  <si>
    <t>1585</t>
  </si>
  <si>
    <t>INV-10461</t>
  </si>
  <si>
    <t xml:space="preserve"> Gcash QR Standee    </t>
  </si>
  <si>
    <t>1586</t>
  </si>
  <si>
    <t>INV-10519</t>
  </si>
  <si>
    <t>Locker Rental, Feb 08, 2025 - Mar 07, 2025</t>
  </si>
  <si>
    <t>1587</t>
  </si>
  <si>
    <t>INV-10541</t>
  </si>
  <si>
    <t>UCP Digital Travel and Tours OPC</t>
  </si>
  <si>
    <t>Virtual Office, Feb 17, 2025 - Aug 16, 2025</t>
  </si>
  <si>
    <t>1588</t>
  </si>
  <si>
    <t>INV-10535</t>
  </si>
  <si>
    <t>Use of Address, Feb 20, 2025 - Mar 19, 2025</t>
  </si>
  <si>
    <t>BDO 0000626167</t>
  </si>
  <si>
    <t>1589</t>
  </si>
  <si>
    <t>INV-10540</t>
  </si>
  <si>
    <t>Astra 2, Feb 21, 2025, 9:00 am to 2:00 pm</t>
  </si>
  <si>
    <t>1590</t>
  </si>
  <si>
    <t>INV-10544</t>
  </si>
  <si>
    <t>Wholeday Flypass (20% Discount) for 2 seats</t>
  </si>
  <si>
    <t>1591</t>
  </si>
  <si>
    <t>INV-10545</t>
  </si>
  <si>
    <t>Astra 2, Feb 24, 2025, 9:00 am to 1:00 pm</t>
  </si>
  <si>
    <t>UB577817</t>
  </si>
  <si>
    <t>1592</t>
  </si>
  <si>
    <t>INV-10556</t>
  </si>
  <si>
    <t>LYOMS Consultancy OPC</t>
  </si>
  <si>
    <t>Whole Day Fly Pass for 3 seats</t>
  </si>
  <si>
    <t>1593</t>
  </si>
  <si>
    <t>INV-10557</t>
  </si>
  <si>
    <t>Apple Janz Suarez</t>
  </si>
  <si>
    <t>Astra 2, Feb 22, 2025, 1:00 pm to 4:00 pm</t>
  </si>
  <si>
    <t>1594</t>
  </si>
  <si>
    <t>INV-10558</t>
  </si>
  <si>
    <t>Powerhouse Holdings Corp.</t>
  </si>
  <si>
    <t>Rocket Room, Feb 22, 2025, 3:00 pm to 5:00 pm</t>
  </si>
  <si>
    <t>1595</t>
  </si>
  <si>
    <t>INV-10559</t>
  </si>
  <si>
    <t>USDTFCTORY</t>
  </si>
  <si>
    <t>Apollo 4&amp;5, Feb 26, 2025, 8:00 am to 12:00 nn</t>
  </si>
  <si>
    <t>1596</t>
  </si>
  <si>
    <t>INV-10560</t>
  </si>
  <si>
    <t>1597</t>
  </si>
  <si>
    <t>INV-10561</t>
  </si>
  <si>
    <t>1598</t>
  </si>
  <si>
    <t>INV-10562</t>
  </si>
  <si>
    <t>Apollo 2 as Call Room, Feb 24, 2025, 10:00 am to 12:00 nn</t>
  </si>
  <si>
    <t>1599</t>
  </si>
  <si>
    <t>INV-10563</t>
  </si>
  <si>
    <t>Shelley Buenaflor</t>
  </si>
  <si>
    <t>1600</t>
  </si>
  <si>
    <t>INV-10550</t>
  </si>
  <si>
    <t>Astra 1, Feb 22, 2025, 2:00 pm to 4:30 pm</t>
  </si>
  <si>
    <t>AR 645 (945) Bank Transfer (945)</t>
  </si>
  <si>
    <t>UB714268</t>
  </si>
  <si>
    <t>1601</t>
  </si>
  <si>
    <t>INV-10480</t>
  </si>
  <si>
    <t>LPC - Printing B&amp;W, 18 pages x 4php</t>
  </si>
  <si>
    <t>1602</t>
  </si>
  <si>
    <t>INV-10548</t>
  </si>
  <si>
    <t>Espirit Consultancy, Inc.</t>
  </si>
  <si>
    <t>UB771994</t>
  </si>
  <si>
    <t>1603</t>
  </si>
  <si>
    <t>1604</t>
  </si>
  <si>
    <t>INV-10564</t>
  </si>
  <si>
    <t>GammaSynergy Consulting Inc</t>
  </si>
  <si>
    <t>Rocket Room, Feb 24, 2025, 9:00 am to 4:00 pm</t>
  </si>
  <si>
    <t xml:space="preserve">Gcash QR Standee    </t>
  </si>
  <si>
    <t>1605</t>
  </si>
  <si>
    <t>INV-10554</t>
  </si>
  <si>
    <t>Unionbak 2002620259</t>
  </si>
  <si>
    <t>1606</t>
  </si>
  <si>
    <t>INV-10551</t>
  </si>
  <si>
    <t>Rocket Room, 2:00 pm to 5:00 pm - Feb 25, 2025</t>
  </si>
  <si>
    <t>1607</t>
  </si>
  <si>
    <t>INV-10569</t>
  </si>
  <si>
    <t>Sirikit Tan</t>
  </si>
  <si>
    <t>1608</t>
  </si>
  <si>
    <t>INV-10565</t>
  </si>
  <si>
    <t>Apollo 4&amp;5, Feb 25,27, 2025, 9am to 6pm</t>
  </si>
  <si>
    <t>UB324171</t>
  </si>
  <si>
    <t>1609</t>
  </si>
  <si>
    <t>INV-10570</t>
  </si>
  <si>
    <t>1610</t>
  </si>
  <si>
    <t>INV-10549</t>
  </si>
  <si>
    <t>Coworking Space,10:00 am to 11:00 am - Feb 23, 2025</t>
  </si>
  <si>
    <r>
      <rPr>
        <rFont val="Calibri"/>
        <color rgb="FF000000"/>
        <sz val="11.0"/>
      </rPr>
      <t>AR (1000)</t>
    </r>
    <r>
      <rPr>
        <rFont val="Calibri"/>
        <color theme="4"/>
        <sz val="11.0"/>
      </rPr>
      <t xml:space="preserve"> Gcash QR Standee (500)</t>
    </r>
  </si>
  <si>
    <t>1611</t>
  </si>
  <si>
    <t>INV-10577</t>
  </si>
  <si>
    <t>1612</t>
  </si>
  <si>
    <t>INV-10571</t>
  </si>
  <si>
    <t>Apollo 4&amp;5, Feb 26, 2025, 9:00 am to 1:00 pm</t>
  </si>
  <si>
    <t>AR 833 (2750) Cash (2750)</t>
  </si>
  <si>
    <t>1613</t>
  </si>
  <si>
    <t>INV-10578</t>
  </si>
  <si>
    <t>Manros Realty Corp (Matt Lester Matel)</t>
  </si>
  <si>
    <t xml:space="preserve"> 3 hr flypass (20% parent discount)</t>
  </si>
  <si>
    <t>1614</t>
  </si>
  <si>
    <t>INV-10579</t>
  </si>
  <si>
    <t>Rafael Luis Ferrer</t>
  </si>
  <si>
    <t>1615</t>
  </si>
  <si>
    <t>INV-10580</t>
  </si>
  <si>
    <t>Printing (Bk/wht)</t>
  </si>
  <si>
    <t>1616</t>
  </si>
  <si>
    <t>INV-10581</t>
  </si>
  <si>
    <t>1617</t>
  </si>
  <si>
    <t>INV-10582</t>
  </si>
  <si>
    <t>Rene Filio</t>
  </si>
  <si>
    <t>1618</t>
  </si>
  <si>
    <t>INV-10583</t>
  </si>
  <si>
    <t>1619</t>
  </si>
  <si>
    <t>1620</t>
  </si>
  <si>
    <t>INV-10584</t>
  </si>
  <si>
    <t xml:space="preserve">  Wholeday Flypass (PWD Discount)</t>
  </si>
  <si>
    <t>1621</t>
  </si>
  <si>
    <t>INV-10585</t>
  </si>
  <si>
    <t>1622</t>
  </si>
  <si>
    <t>INV-10586</t>
  </si>
  <si>
    <t>Lumawig Inc</t>
  </si>
  <si>
    <t>1623</t>
  </si>
  <si>
    <t>INV-10587</t>
  </si>
  <si>
    <t>Intrepid Philippines Inc.</t>
  </si>
  <si>
    <t>Voyager 1&amp;2, Feb 27, 2025, 9:00 am to 5:00 pm</t>
  </si>
  <si>
    <t>1624</t>
  </si>
  <si>
    <t>INV-10588</t>
  </si>
  <si>
    <t>Sam Bautista</t>
  </si>
  <si>
    <t xml:space="preserve"> Gcash QR Standee     </t>
  </si>
  <si>
    <t>1625</t>
  </si>
  <si>
    <t>1626</t>
  </si>
  <si>
    <t>INV-10589</t>
  </si>
  <si>
    <t>Apollo 4, Feb 28, 2025, 1:00 pm to 5:00 pm</t>
  </si>
  <si>
    <t>UB774038</t>
  </si>
  <si>
    <t>1627</t>
  </si>
  <si>
    <t>INV-10572</t>
  </si>
  <si>
    <t>Apollo 2 as call room, Feb 26, 2025, 3:00 pm to 4:00 pm</t>
  </si>
  <si>
    <t>UB701543</t>
  </si>
  <si>
    <t>1628</t>
  </si>
  <si>
    <t>INV-10619</t>
  </si>
  <si>
    <t>Solventis Asia Pacific, Inc.</t>
  </si>
  <si>
    <t>1629</t>
  </si>
  <si>
    <t>INV-10596</t>
  </si>
  <si>
    <t>Kurt Rolan Carlos</t>
  </si>
  <si>
    <t>1630</t>
  </si>
  <si>
    <t>INV-10620</t>
  </si>
  <si>
    <t>Call room (Apollo 2) 1pm to 2pm</t>
  </si>
  <si>
    <t>1631</t>
  </si>
  <si>
    <t>1632</t>
  </si>
  <si>
    <t>INV-10552</t>
  </si>
  <si>
    <t>Printing B&amp;W, Feb 24, 2025 10 pages x 4php</t>
  </si>
  <si>
    <t>1633</t>
  </si>
  <si>
    <t>INV-10591</t>
  </si>
  <si>
    <t>Rocket Room, Feb 28, 2025, 10:00 am to 11:00 am &amp; 1:00 pm to 2:00 pm</t>
  </si>
  <si>
    <t xml:space="preserve"> UB701543 </t>
  </si>
  <si>
    <t>1634</t>
  </si>
  <si>
    <t>INV-10594</t>
  </si>
  <si>
    <t>Feast Bellevue PM (The Feast Alabang)</t>
  </si>
  <si>
    <t>Rocket Room, Feb 28, 2025, 09:00 am to 12:00 nn</t>
  </si>
  <si>
    <t>UB651368</t>
  </si>
  <si>
    <t>1635</t>
  </si>
  <si>
    <t>Rocket Room 1 hour Extension</t>
  </si>
  <si>
    <t>1636</t>
  </si>
  <si>
    <t>INV-10595</t>
  </si>
  <si>
    <t>1637</t>
  </si>
  <si>
    <t>INV-10553</t>
  </si>
  <si>
    <t>1638</t>
  </si>
  <si>
    <t>INV-10573</t>
  </si>
  <si>
    <t>Symmetry Dance Studio</t>
  </si>
  <si>
    <t>Virtual Office, Mar 1, 2025 to Dec 31, 2025</t>
  </si>
  <si>
    <t>1639</t>
  </si>
  <si>
    <t>INV-10576</t>
  </si>
  <si>
    <t>Phil Connect Business and Marketing Services Inc.</t>
  </si>
  <si>
    <t>Use of Address, Mar 3. 2025 to Dec 31, 2025</t>
  </si>
  <si>
    <t>S961413</t>
  </si>
  <si>
    <t>1640</t>
  </si>
  <si>
    <t>INV-10546</t>
  </si>
  <si>
    <t>Meaningful Ventures Inc.</t>
  </si>
  <si>
    <t>Use of Address, Mar 18, 2025 - Mar 17, 2026</t>
  </si>
  <si>
    <t>BPI	6000087523</t>
  </si>
  <si>
    <t>1641</t>
  </si>
  <si>
    <t>INV-10590</t>
  </si>
  <si>
    <t>Merlcena Real Estate Services</t>
  </si>
  <si>
    <t>Virtual Office,Mar 1, 2025 - Dec 31, 2025</t>
  </si>
  <si>
    <t>1642</t>
  </si>
  <si>
    <t>INV-10499</t>
  </si>
  <si>
    <t>Altech Vialab Inc.</t>
  </si>
  <si>
    <t>LP Suites Office 2, Mar 1, 2025 - Mar 31, 2025</t>
  </si>
  <si>
    <t>UBP 2002750716</t>
  </si>
  <si>
    <t>1643</t>
  </si>
  <si>
    <t>INV-10500</t>
  </si>
  <si>
    <t>UBP 2002918899</t>
  </si>
  <si>
    <t>1644</t>
  </si>
  <si>
    <t>INV-10496</t>
  </si>
  <si>
    <t>Voyager 3,Mar 1, 2025 - Mar 31, 2025</t>
  </si>
  <si>
    <t>UBP 0000223005</t>
  </si>
  <si>
    <t>1645</t>
  </si>
  <si>
    <t>INV-10597</t>
  </si>
  <si>
    <t>Mark Gemzon</t>
  </si>
  <si>
    <t>1646</t>
  </si>
  <si>
    <t>INV-9731</t>
  </si>
  <si>
    <t>Stella Polaris Learning and Development Center</t>
  </si>
  <si>
    <t>1 Month Fly Pass, ₱5,000.00, Oct 14, 2024 - Nov 13, 2024</t>
  </si>
  <si>
    <t>UB728657</t>
  </si>
  <si>
    <t>1647</t>
  </si>
  <si>
    <t>INV-10069</t>
  </si>
  <si>
    <t>1 Month Fly Pass, ₱5,000.00, Nov 14, 2024 - Dec 13, 2024</t>
  </si>
  <si>
    <t>1648</t>
  </si>
  <si>
    <t>INV-10566</t>
  </si>
  <si>
    <t>1 Month Fly Pass, ₱5,000.00, Dec 14, 2024 - Jan 13, 2025</t>
  </si>
  <si>
    <t>Mark Serrano's Management fee for April 2025</t>
  </si>
  <si>
    <t>1649</t>
  </si>
  <si>
    <t>INV-10567</t>
  </si>
  <si>
    <t>1 Month Fly Pass, ₱5,000.00, Jan 14, 2025 - Feb 13, 2025</t>
  </si>
  <si>
    <t>1650</t>
  </si>
  <si>
    <t>INV-10568</t>
  </si>
  <si>
    <t>1 Month Fly Pass, ₱5,000.00, Feb 14, 2025 - Mar 13, 2025</t>
  </si>
  <si>
    <t>Maya Card Debit - June 10, 2025</t>
  </si>
  <si>
    <t>1651</t>
  </si>
  <si>
    <t>INV-10592</t>
  </si>
  <si>
    <t>5% Late Fee for INV-9905 (Suite 5 &amp; 7 Dec 2024 rental)</t>
  </si>
  <si>
    <t>1652</t>
  </si>
  <si>
    <t>INV-10604</t>
  </si>
  <si>
    <t>Astra 2, 9am to 1pm</t>
  </si>
  <si>
    <t>UB1663028</t>
  </si>
  <si>
    <t>1653</t>
  </si>
  <si>
    <t>INV-10605</t>
  </si>
  <si>
    <t>JC De Veyra</t>
  </si>
  <si>
    <t>3 hour Flypass (Parents Promo)</t>
  </si>
  <si>
    <t>1654</t>
  </si>
  <si>
    <t>INV-10606</t>
  </si>
  <si>
    <t>Ramon Austria</t>
  </si>
  <si>
    <t>Rocket room, 8 am to 1pm</t>
  </si>
  <si>
    <t>AR 825(1650) Maya Card(1650)</t>
  </si>
  <si>
    <t>1655</t>
  </si>
  <si>
    <t>INV-10607</t>
  </si>
  <si>
    <t>1656</t>
  </si>
  <si>
    <t>INV-10608</t>
  </si>
  <si>
    <t>Eliseo P. Estores</t>
  </si>
  <si>
    <t>3 hr Flypas</t>
  </si>
  <si>
    <t>1657</t>
  </si>
  <si>
    <t>INV-10609</t>
  </si>
  <si>
    <t>Madelyn Verra</t>
  </si>
  <si>
    <t>1658</t>
  </si>
  <si>
    <t>INV-10610</t>
  </si>
  <si>
    <t>Colleen Valde</t>
  </si>
  <si>
    <t>3 hr Flypas for 2 seats</t>
  </si>
  <si>
    <t>1659</t>
  </si>
  <si>
    <t>INV-10598</t>
  </si>
  <si>
    <t>Vikain Philippines Corp</t>
  </si>
  <si>
    <t>Virtual Office, Mar 7, 2025 to Dec 31, 2025</t>
  </si>
  <si>
    <t>1660</t>
  </si>
  <si>
    <t>INV-10611</t>
  </si>
  <si>
    <t>Melvin Manalo</t>
  </si>
  <si>
    <t>1661</t>
  </si>
  <si>
    <t>INV-10599</t>
  </si>
  <si>
    <t>Eratek Trading Corp.</t>
  </si>
  <si>
    <t>Use Of Address, Feb 6, 2025 to Dec 31, 2025</t>
  </si>
  <si>
    <t>1662</t>
  </si>
  <si>
    <t>INV-10498</t>
  </si>
  <si>
    <t>Office Suite 1, Mar 2025 rent</t>
  </si>
  <si>
    <t>UB504854</t>
  </si>
  <si>
    <t>1663</t>
  </si>
  <si>
    <t>1664</t>
  </si>
  <si>
    <t>INV-10343</t>
  </si>
  <si>
    <t>JDC Joson Quality Construction Corporation</t>
  </si>
  <si>
    <t>Use of Address, Mar 1, 2025 - Dec 31, 2025</t>
  </si>
  <si>
    <t>BDO 0000077544</t>
  </si>
  <si>
    <t>1665</t>
  </si>
  <si>
    <t>INV-10612</t>
  </si>
  <si>
    <t>Astra 1, 9 am to 5pm</t>
  </si>
  <si>
    <t>AR 854 (2500) Cash (2500)</t>
  </si>
  <si>
    <t>1666</t>
  </si>
  <si>
    <t>INV-10613</t>
  </si>
  <si>
    <t>Gcash QR Standee (24) Gcash QR Standee (16) - Jan 28</t>
  </si>
  <si>
    <t>1667</t>
  </si>
  <si>
    <t>INV-10518</t>
  </si>
  <si>
    <t>Blue Arch Freight Solutions OPC</t>
  </si>
  <si>
    <t>Virtual Office, Mar 3, 2025 - Sep 2, 2025</t>
  </si>
  <si>
    <t>BPI 1000187005</t>
  </si>
  <si>
    <t>1668</t>
  </si>
  <si>
    <t>INV-10614</t>
  </si>
  <si>
    <t>Call room (Apollo 2), 11am to 12pm</t>
  </si>
  <si>
    <t>1669</t>
  </si>
  <si>
    <t>INV-10593</t>
  </si>
  <si>
    <t>Attivo Consulting Inc.</t>
  </si>
  <si>
    <t>Use of Address, Feb 20, 2025 to Dec 31, 2025</t>
  </si>
  <si>
    <t>1670</t>
  </si>
  <si>
    <t>INV-10615</t>
  </si>
  <si>
    <t>1671</t>
  </si>
  <si>
    <t>INV-10616</t>
  </si>
  <si>
    <t>Renz Carandang</t>
  </si>
  <si>
    <t>Gcash QR Standee (Feb 6)</t>
  </si>
  <si>
    <t>1672</t>
  </si>
  <si>
    <t>INV-10617</t>
  </si>
  <si>
    <t>Víctor Javier</t>
  </si>
  <si>
    <t>1673</t>
  </si>
  <si>
    <t>INV-10624</t>
  </si>
  <si>
    <t>Lorraine Leveriza</t>
  </si>
  <si>
    <t>1674</t>
  </si>
  <si>
    <t>INV-10625</t>
  </si>
  <si>
    <t>Michelle Ann Cruz</t>
  </si>
  <si>
    <t>1675</t>
  </si>
  <si>
    <t>INV-10626</t>
  </si>
  <si>
    <t>Aaron Tolentino</t>
  </si>
  <si>
    <t>1676</t>
  </si>
  <si>
    <t>INV-10491</t>
  </si>
  <si>
    <t>Astra1, 8:30 am to 5:30 pm, March 2025</t>
  </si>
  <si>
    <t>UB416314</t>
  </si>
  <si>
    <t>1677</t>
  </si>
  <si>
    <t>INV-10493</t>
  </si>
  <si>
    <t>Apollo 3, Mar 1, 2025 - Mar 31, 2025</t>
  </si>
  <si>
    <t>Chinabank 0000101316</t>
  </si>
  <si>
    <t>1678</t>
  </si>
  <si>
    <t>INV-10627</t>
  </si>
  <si>
    <t>Mark Jethro Cortejo</t>
  </si>
  <si>
    <t>Maya QR ph</t>
  </si>
  <si>
    <t>1679</t>
  </si>
  <si>
    <t>INV-10628</t>
  </si>
  <si>
    <t>SECURITY BANK 0000977923</t>
  </si>
  <si>
    <t>1680</t>
  </si>
  <si>
    <t>INV-10629</t>
  </si>
  <si>
    <t>3 hr Flypass</t>
  </si>
  <si>
    <t>1681</t>
  </si>
  <si>
    <t>INV-10532</t>
  </si>
  <si>
    <t>Prime Accounting and Consultancy Inc.</t>
  </si>
  <si>
    <t>Use of Address, Mar 2, 2025 - Apr 1, 2025</t>
  </si>
  <si>
    <t>Chinabank 0000057689</t>
  </si>
  <si>
    <t>1682</t>
  </si>
  <si>
    <t>INV-10526</t>
  </si>
  <si>
    <t>Virtual Office and Locker rent, mar 2025</t>
  </si>
  <si>
    <t>BPI 6000126335</t>
  </si>
  <si>
    <t>1683</t>
  </si>
  <si>
    <t>INV-10538</t>
  </si>
  <si>
    <t>Use of Address, Mar 1, 2025 - Mar 31, 2025</t>
  </si>
  <si>
    <t>Eastwest Bank 0001567804</t>
  </si>
  <si>
    <t>1684</t>
  </si>
  <si>
    <t>INV-10527</t>
  </si>
  <si>
    <t>Virtual Office, Mar 1, 2025 - Mar 31, 2025</t>
  </si>
  <si>
    <t>METROBANK 4951063944</t>
  </si>
  <si>
    <t>1685</t>
  </si>
  <si>
    <t>INV-10533</t>
  </si>
  <si>
    <t>Chinabank 0000601464</t>
  </si>
  <si>
    <t>1686</t>
  </si>
  <si>
    <t>INV-10537</t>
  </si>
  <si>
    <t>Birch Registries, Inc.</t>
  </si>
  <si>
    <t>BPI 1000162437</t>
  </si>
  <si>
    <t>1687</t>
  </si>
  <si>
    <t>1688</t>
  </si>
  <si>
    <t>INV-10495</t>
  </si>
  <si>
    <t>Hubble Room, Mar 5, 2025 - Apr 4, 2025</t>
  </si>
  <si>
    <t>BPI 6000109889</t>
  </si>
  <si>
    <t>1689</t>
  </si>
  <si>
    <t>Office Suite 1, March 2025 rent</t>
  </si>
  <si>
    <t>Maya Card (Mar 13)</t>
  </si>
  <si>
    <t>1690</t>
  </si>
  <si>
    <t>INV-10602</t>
  </si>
  <si>
    <t>ALM Agri Trading Fertilizer Services</t>
  </si>
  <si>
    <t>Use of Address, Mar 6, 2025 to Dec 31, 2025</t>
  </si>
  <si>
    <t>1691</t>
  </si>
  <si>
    <t>INV-10630</t>
  </si>
  <si>
    <t>Aquarius Security Agency</t>
  </si>
  <si>
    <t>Astra 2, 11 am to 5pm</t>
  </si>
  <si>
    <t>1692</t>
  </si>
  <si>
    <t>INV-10631</t>
  </si>
  <si>
    <t>Tristan Garcia</t>
  </si>
  <si>
    <t>3 hr Flypass for 2 seats</t>
  </si>
  <si>
    <t>1693</t>
  </si>
  <si>
    <t>INV-10618</t>
  </si>
  <si>
    <t>Ohana Domestic Services</t>
  </si>
  <si>
    <t>Use Of Address, Mar 25, 2025 to Dec 31, 2025</t>
  </si>
  <si>
    <t>UB692103</t>
  </si>
  <si>
    <t>1694</t>
  </si>
  <si>
    <t>1695</t>
  </si>
  <si>
    <t>INV-10497</t>
  </si>
  <si>
    <t>Voyager 4,Mar 22, 2025 - Apr 21, 2025</t>
  </si>
  <si>
    <t>Metrobank	4950998267</t>
  </si>
  <si>
    <t>1696</t>
  </si>
  <si>
    <t>1697</t>
  </si>
  <si>
    <t>INV-10632</t>
  </si>
  <si>
    <t xml:space="preserve">Call Room (Apollo 2), 9:00 am to 11:00 am </t>
  </si>
  <si>
    <t>1698</t>
  </si>
  <si>
    <t>INV-10633</t>
  </si>
  <si>
    <t>Lawrence Aguinaldo</t>
  </si>
  <si>
    <t>1699</t>
  </si>
  <si>
    <t>INV-10642</t>
  </si>
  <si>
    <t>JLC Brand Builders Corp.</t>
  </si>
  <si>
    <t>Use of Address, Mar 7, 2025 to Dec 31, 2025</t>
  </si>
  <si>
    <t>1700</t>
  </si>
  <si>
    <t>INV-10634</t>
  </si>
  <si>
    <t xml:space="preserve"> Call Room (Apollo 2), 2:00 pm to 3:00 pm </t>
  </si>
  <si>
    <t>1701</t>
  </si>
  <si>
    <t>INV-10622</t>
  </si>
  <si>
    <t>Perry's Choice Traders OPC</t>
  </si>
  <si>
    <t>Virtual Office, March 15, 2025 to Dec 31, 2025</t>
  </si>
  <si>
    <t>1702</t>
  </si>
  <si>
    <t>INV-10502</t>
  </si>
  <si>
    <t>LP Suites Office 9, Mar 15, 2025 - Apr 14, 2025</t>
  </si>
  <si>
    <t>UB908811</t>
  </si>
  <si>
    <t>1703</t>
  </si>
  <si>
    <t>INV-10503</t>
  </si>
  <si>
    <t>Paysera Ltd.</t>
  </si>
  <si>
    <t>LP Suites Office 11, Mar 1, 2025 - Mar 31, 2025</t>
  </si>
  <si>
    <t>UB697280</t>
  </si>
  <si>
    <t>1704</t>
  </si>
  <si>
    <t>INV-10504</t>
  </si>
  <si>
    <t>LPC - Fixed Desk , Mar 20, 2025 - Apr 19, 2025</t>
  </si>
  <si>
    <t>BDO 0001110973</t>
  </si>
  <si>
    <t>1705</t>
  </si>
  <si>
    <t>INV-10507</t>
  </si>
  <si>
    <t xml:space="preserve"> Virtual Office, Mar 19, 2025 - Apr 18, 2025</t>
  </si>
  <si>
    <t>Eastwest Bank 0000044512</t>
  </si>
  <si>
    <t>1706</t>
  </si>
  <si>
    <t>INV-10637</t>
  </si>
  <si>
    <t>Wil Vincent Parrone</t>
  </si>
  <si>
    <t>1707</t>
  </si>
  <si>
    <t>INV-10520</t>
  </si>
  <si>
    <t>Locker Rental, Mar 08, 2025 - Apr 07, 2025</t>
  </si>
  <si>
    <t>1708</t>
  </si>
  <si>
    <t>INV-10524</t>
  </si>
  <si>
    <t>TechSoul Philippines OPC</t>
  </si>
  <si>
    <t>Virtual Office, Mar 16, 2025 - Jun 15, 2025</t>
  </si>
  <si>
    <t>BDO  0000125559</t>
  </si>
  <si>
    <t>1709</t>
  </si>
  <si>
    <t>INV-10638</t>
  </si>
  <si>
    <t>Marielle Pablo</t>
  </si>
  <si>
    <t>1710</t>
  </si>
  <si>
    <t>INV-10529</t>
  </si>
  <si>
    <t xml:space="preserve"> Virtual Office,Mar 15, 2025 - Apr 14, 2025</t>
  </si>
  <si>
    <t>Security Bank 0000205505</t>
  </si>
  <si>
    <t>1711</t>
  </si>
  <si>
    <t>INV-10531</t>
  </si>
  <si>
    <t>Use of Address, Mar 18, 2025 to Apr 17, 2025</t>
  </si>
  <si>
    <t>UB597090</t>
  </si>
  <si>
    <t>1712</t>
  </si>
  <si>
    <t>INV-10534</t>
  </si>
  <si>
    <t>Use of Address, Mar 15, 2025 - Apr 14, 2025</t>
  </si>
  <si>
    <t>UBP	0000961731</t>
  </si>
  <si>
    <t>1713</t>
  </si>
  <si>
    <t>INV-10639</t>
  </si>
  <si>
    <t>Virtual Colleague Philippines</t>
  </si>
  <si>
    <t>Rocket Room, 10:00 am to 1:00 pm - Mar 8, 2025</t>
  </si>
  <si>
    <t>AR 838 (1050) Maya Card (1050)</t>
  </si>
  <si>
    <t>1714</t>
  </si>
  <si>
    <t>INV-10640</t>
  </si>
  <si>
    <t>Katagumpay Motor Parts &amp; Gears Trading</t>
  </si>
  <si>
    <t>Apollo 4. 8:00 am to 3:00 pm</t>
  </si>
  <si>
    <t>AR 837 (4250) Cash (5750)</t>
  </si>
  <si>
    <t>UB239316</t>
  </si>
  <si>
    <t>1715</t>
  </si>
  <si>
    <t>INV-10641</t>
  </si>
  <si>
    <t>1716</t>
  </si>
  <si>
    <t>INV-10600</t>
  </si>
  <si>
    <t>Blue Point Properties, Inc.</t>
  </si>
  <si>
    <t>Use of Address, Feb 29, 2025 - Mar 28, 2025</t>
  </si>
  <si>
    <t xml:space="preserve">Check </t>
  </si>
  <si>
    <t>Maybank 000005469</t>
  </si>
  <si>
    <t>1717</t>
  </si>
  <si>
    <t>1718</t>
  </si>
  <si>
    <t>INV-10636</t>
  </si>
  <si>
    <t xml:space="preserve">Call Room (Apollo 2), 1:00 pm to 2:00 pm - Mar 10, 2025 </t>
  </si>
  <si>
    <t xml:space="preserve"> UB280084 </t>
  </si>
  <si>
    <t>1719</t>
  </si>
  <si>
    <t>INV-10644</t>
  </si>
  <si>
    <t>Apollo 4, 8:00am to 5:00pm, Mar 10, 2025 &amp; Mar 24, 2025</t>
  </si>
  <si>
    <t>1720</t>
  </si>
  <si>
    <t>1721</t>
  </si>
  <si>
    <t>INV-10645</t>
  </si>
  <si>
    <t>Voyager 1 &amp; 2 rent, Mar 13, 2025, 9am to 5pm</t>
  </si>
  <si>
    <t>1722</t>
  </si>
  <si>
    <t>INV-10648</t>
  </si>
  <si>
    <t>Kingpower Footwear Trading</t>
  </si>
  <si>
    <t>Virtual Office, March 10, 2025 to December 31, 2025</t>
  </si>
  <si>
    <t>1723</t>
  </si>
  <si>
    <t>INV-10649</t>
  </si>
  <si>
    <t>Allstars Footwear Trading</t>
  </si>
  <si>
    <t>1724</t>
  </si>
  <si>
    <t>INV-10650</t>
  </si>
  <si>
    <t>RCL Business Solutions, Management and Consultancy OPC</t>
  </si>
  <si>
    <t>Use of Address, April 4, 2025 to December 31, 2025</t>
  </si>
  <si>
    <t>1725</t>
  </si>
  <si>
    <t>INV-10651</t>
  </si>
  <si>
    <t>PKLPLACE OPC</t>
  </si>
  <si>
    <t>Use of Address, Feb 10, 2025 to December 31, 2025</t>
  </si>
  <si>
    <t>UB848795</t>
  </si>
  <si>
    <t>1726</t>
  </si>
  <si>
    <t>INV-10646/INV-10647</t>
  </si>
  <si>
    <t>Tyr Stronghold Inc</t>
  </si>
  <si>
    <t>Wholeday Flypass (20% Discount) &amp; Call room (Apollo 1), 2:30 pm to 3:30 pm</t>
  </si>
  <si>
    <t>1727</t>
  </si>
  <si>
    <t>INV-10652</t>
  </si>
  <si>
    <t>Charles Marie Osesco</t>
  </si>
  <si>
    <t>Call Room (Apollo 1), 5pm to 6pm</t>
  </si>
  <si>
    <t>1728</t>
  </si>
  <si>
    <t>Astra 2, 10:00 am to 6:00 pm</t>
  </si>
  <si>
    <t>UB280084</t>
  </si>
  <si>
    <t>1729</t>
  </si>
  <si>
    <t>1730</t>
  </si>
  <si>
    <t>INV-10653</t>
  </si>
  <si>
    <t>Astra 2, Mar 8, 2025, 2:00 pm to 4:30pm (10% Discount)</t>
  </si>
  <si>
    <r>
      <rPr>
        <rFont val="Calibri"/>
        <color rgb="FF000000"/>
        <sz val="11.0"/>
      </rPr>
      <t xml:space="preserve">AR 645 (945) </t>
    </r>
    <r>
      <rPr>
        <rFont val="Calibri"/>
        <color theme="4"/>
        <sz val="11.0"/>
      </rPr>
      <t>Gcash QR Standee (945)</t>
    </r>
  </si>
  <si>
    <t>S22797700</t>
  </si>
  <si>
    <t>1731</t>
  </si>
  <si>
    <t>INV-10643</t>
  </si>
  <si>
    <t>10-Day Fly Pass Mar ,6, 2025 - Apr 5, 2025</t>
  </si>
  <si>
    <t>1732</t>
  </si>
  <si>
    <t>INV-10660</t>
  </si>
  <si>
    <t>Jonathan Gonzales</t>
  </si>
  <si>
    <t>1733</t>
  </si>
  <si>
    <t>INV-10621</t>
  </si>
  <si>
    <t>Suntia Trading OPC</t>
  </si>
  <si>
    <t>Use of Address, Feb 15, 2025 to Dec 31, 2025</t>
  </si>
  <si>
    <t>UB456118</t>
  </si>
  <si>
    <t>1734</t>
  </si>
  <si>
    <t>INV-10654</t>
  </si>
  <si>
    <t>3 Hour Fly Pass</t>
  </si>
  <si>
    <t>1735</t>
  </si>
  <si>
    <t>INV-10655</t>
  </si>
  <si>
    <t>Sagitta Sursum Holdings, OPC</t>
  </si>
  <si>
    <t>Use of Address, Mar 9, 2025 to Dec 31, 2025</t>
  </si>
  <si>
    <t>1736</t>
  </si>
  <si>
    <t>INV-10656</t>
  </si>
  <si>
    <t xml:space="preserve"> Wholeday Flypass (20% Discount) for 2 seats</t>
  </si>
  <si>
    <t>1737</t>
  </si>
  <si>
    <t>INV-10659</t>
  </si>
  <si>
    <t xml:space="preserve">Gcash QR Standee </t>
  </si>
  <si>
    <t>1738</t>
  </si>
  <si>
    <t>INV-10501</t>
  </si>
  <si>
    <t xml:space="preserve">LP Suites Office 8, March 4, 2025 - Apr 3, 2025 </t>
  </si>
  <si>
    <t>BDO 0000692704</t>
  </si>
  <si>
    <t>1739</t>
  </si>
  <si>
    <t>INV-10635</t>
  </si>
  <si>
    <r>
      <rPr>
        <rFont val="Calibri"/>
        <color rgb="FF000000"/>
        <sz val="11.0"/>
      </rPr>
      <t>Astra 2, February 27, 2025, 1:00 pm to 5:00 pm</t>
    </r>
    <r>
      <rPr>
        <rFont val="Calibri"/>
        <color rgb="FFFF0000"/>
        <sz val="11.0"/>
      </rPr>
      <t xml:space="preserve"> </t>
    </r>
  </si>
  <si>
    <t>UB1240248</t>
  </si>
  <si>
    <t>1740</t>
  </si>
  <si>
    <t>1741</t>
  </si>
  <si>
    <t>INV-10661</t>
  </si>
  <si>
    <r>
      <rPr>
        <rFont val="Calibri"/>
        <color theme="4"/>
        <sz val="11.0"/>
      </rPr>
      <t xml:space="preserve">Gcash QR Standee - 315 </t>
    </r>
    <r>
      <rPr>
        <rFont val="Calibri"/>
        <color rgb="FF000000"/>
        <sz val="11.0"/>
      </rPr>
      <t>(Mar 6) Cash 125</t>
    </r>
  </si>
  <si>
    <t>1742</t>
  </si>
  <si>
    <t>INV-10658</t>
  </si>
  <si>
    <t>Arian Publishing Corporation</t>
  </si>
  <si>
    <t>Use of Address, Mar 28, 2025 to Dec 31, 2025</t>
  </si>
  <si>
    <t>S4638459</t>
  </si>
  <si>
    <t>1743</t>
  </si>
  <si>
    <t>INV-10662</t>
  </si>
  <si>
    <t>John Dayron Labay</t>
  </si>
  <si>
    <t>1744</t>
  </si>
  <si>
    <t>INV-10663</t>
  </si>
  <si>
    <t>1745</t>
  </si>
  <si>
    <t>INV-10664</t>
  </si>
  <si>
    <t>Apollo 4&amp;5, 8:00 am to 12:00 nn</t>
  </si>
  <si>
    <t>UB439206</t>
  </si>
  <si>
    <t>1746</t>
  </si>
  <si>
    <t>INV-10665</t>
  </si>
  <si>
    <t>Raenard Cruz</t>
  </si>
  <si>
    <t>1747</t>
  </si>
  <si>
    <t>INV-10666</t>
  </si>
  <si>
    <t>KYDS Inc.</t>
  </si>
  <si>
    <t>Rocket Room, Mar 3, 10, 17 and 24, 2025, 9:30 am to 12:30 pm</t>
  </si>
  <si>
    <t>1748</t>
  </si>
  <si>
    <t>INV-10667</t>
  </si>
  <si>
    <t xml:space="preserve">Elanco Philippines Inc.
</t>
  </si>
  <si>
    <t>Astra 2, 8:00 am to 5:00 pm</t>
  </si>
  <si>
    <t>1749</t>
  </si>
  <si>
    <t>INV-10682</t>
  </si>
  <si>
    <t>Cash (Deposited : Mar 7, 2025)</t>
  </si>
  <si>
    <t>1750</t>
  </si>
  <si>
    <t>INV-10683</t>
  </si>
  <si>
    <t>Aaron Morales</t>
  </si>
  <si>
    <t>1751</t>
  </si>
  <si>
    <t>INV-10669</t>
  </si>
  <si>
    <t>1752</t>
  </si>
  <si>
    <t>INV-10603</t>
  </si>
  <si>
    <t>Rocket Room, 4:00pm to 5:00pm, Mar 6, 2025</t>
  </si>
  <si>
    <t>1753</t>
  </si>
  <si>
    <t>INV-10670</t>
  </si>
  <si>
    <t>Benz Te</t>
  </si>
  <si>
    <t>1754</t>
  </si>
  <si>
    <t>INV-10671</t>
  </si>
  <si>
    <t>1755</t>
  </si>
  <si>
    <t>INV-10672</t>
  </si>
  <si>
    <t>Rocket Room, ₱2,600.00, 11:00 am to 3:00 pm</t>
  </si>
  <si>
    <t>1756</t>
  </si>
  <si>
    <t>INV-10673</t>
  </si>
  <si>
    <t>The Elixir</t>
  </si>
  <si>
    <t>Apollo 4, ₱10,000.00 10:00 am to 5:00 pm - Mar 15, 2025</t>
  </si>
  <si>
    <t>1757</t>
  </si>
  <si>
    <t>INV-10338</t>
  </si>
  <si>
    <t>Actinutrition</t>
  </si>
  <si>
    <t>Whole Day Flypass ( Jan 22, 2025 an Jan 30, 2025)</t>
  </si>
  <si>
    <t xml:space="preserve"> Bank Transfer  </t>
  </si>
  <si>
    <t>UB934938</t>
  </si>
  <si>
    <t>1758</t>
  </si>
  <si>
    <t>INV-10674</t>
  </si>
  <si>
    <t>Beverly Aguilar</t>
  </si>
  <si>
    <t>Cash (Deposited : Mar 03, 2025)</t>
  </si>
  <si>
    <t>1759</t>
  </si>
  <si>
    <t>INV-10675</t>
  </si>
  <si>
    <t>Skyhawk Technology Systems, Inc</t>
  </si>
  <si>
    <t xml:space="preserve">Voyager 1&amp;2, 10:00 am to 4:00 pm </t>
  </si>
  <si>
    <t>UB600569</t>
  </si>
  <si>
    <t>1760</t>
  </si>
  <si>
    <t>INV-10676</t>
  </si>
  <si>
    <t>Without Walls Ministries</t>
  </si>
  <si>
    <t>Astra 1, 10;30 am to 12:30 pm</t>
  </si>
  <si>
    <t>1761</t>
  </si>
  <si>
    <t>1762</t>
  </si>
  <si>
    <t>INV-10677</t>
  </si>
  <si>
    <t>1763</t>
  </si>
  <si>
    <t>INV-10678</t>
  </si>
  <si>
    <t>Cash (400 Deposit: Feb 03) (40 Deposit: Mar 17)</t>
  </si>
  <si>
    <t>1764</t>
  </si>
  <si>
    <t>INV-10686</t>
  </si>
  <si>
    <t>ITER System System Integration Consulting Philippines Inc</t>
  </si>
  <si>
    <t>Rocket Room, Mar 18, 2025, 8am to 6pm</t>
  </si>
  <si>
    <t>UB494257</t>
  </si>
  <si>
    <t>1765</t>
  </si>
  <si>
    <t>INV-10679</t>
  </si>
  <si>
    <t xml:space="preserve">Ascensoft </t>
  </si>
  <si>
    <t>Use of Address, Mar 13, 2025 to Dec 31, 2025</t>
  </si>
  <si>
    <t>1766</t>
  </si>
  <si>
    <t>INV-10680</t>
  </si>
  <si>
    <t>1767</t>
  </si>
  <si>
    <t>INV-10681</t>
  </si>
  <si>
    <t>Save the Children PH</t>
  </si>
  <si>
    <t>Rocket Room, 8:00 am to 3:00 pm</t>
  </si>
  <si>
    <t>1768</t>
  </si>
  <si>
    <t>INV-10687</t>
  </si>
  <si>
    <t>1769</t>
  </si>
  <si>
    <t>INV-10688</t>
  </si>
  <si>
    <t>Cyril Pelayo</t>
  </si>
  <si>
    <t>1770</t>
  </si>
  <si>
    <t>INV-10690</t>
  </si>
  <si>
    <t>GRM International Inc.</t>
  </si>
  <si>
    <t xml:space="preserve">Astra 2, ₱2,600.00, 9:00 am to 1:00 pm </t>
  </si>
  <si>
    <t>1771</t>
  </si>
  <si>
    <t>INV-10657</t>
  </si>
  <si>
    <t>Rocket Room, March 12, 2025, 11:30 am to 2:00 pm</t>
  </si>
  <si>
    <t>0708</t>
  </si>
  <si>
    <t>1772</t>
  </si>
  <si>
    <t>INV-10691</t>
  </si>
  <si>
    <t>Astra 2, ₱700.00, 1:00 pm to 2:00 pm - Mar 17, 2025</t>
  </si>
  <si>
    <t>1773</t>
  </si>
  <si>
    <t>INV-10692</t>
  </si>
  <si>
    <t>Maurisse Rabonza</t>
  </si>
  <si>
    <t>1774</t>
  </si>
  <si>
    <t>INV-10693</t>
  </si>
  <si>
    <t>Semiconductor Technologies &amp; Instruments Phil., Inc.</t>
  </si>
  <si>
    <t>Astra 2, 5:00 pm to 7:00 pm</t>
  </si>
  <si>
    <t>1775</t>
  </si>
  <si>
    <t>INV-10694</t>
  </si>
  <si>
    <t>Meg Mercado</t>
  </si>
  <si>
    <t>1776</t>
  </si>
  <si>
    <t>INV-10695</t>
  </si>
  <si>
    <t>3 Hour Fly Pass (20% Discount - Parents Promo)</t>
  </si>
  <si>
    <t>1777</t>
  </si>
  <si>
    <t>INV-10696</t>
  </si>
  <si>
    <t>1778</t>
  </si>
  <si>
    <t>INV-10697</t>
  </si>
  <si>
    <t>Femina Samson</t>
  </si>
  <si>
    <t>1779</t>
  </si>
  <si>
    <t>INV-10701</t>
  </si>
  <si>
    <t>1780</t>
  </si>
  <si>
    <t>INV-10703</t>
  </si>
  <si>
    <t>Meeting Room (Apollo 4),1:00 pm to 5:00 pm</t>
  </si>
  <si>
    <t>1781</t>
  </si>
  <si>
    <t>INV-10702</t>
  </si>
  <si>
    <t xml:space="preserve"> 3 Hour Fly Pass</t>
  </si>
  <si>
    <t>1782</t>
  </si>
  <si>
    <t>INV-10708</t>
  </si>
  <si>
    <t>Mika Mansilla</t>
  </si>
  <si>
    <t>1783</t>
  </si>
  <si>
    <t>INV-10709</t>
  </si>
  <si>
    <t>Wayne Akeboshi</t>
  </si>
  <si>
    <t>1784</t>
  </si>
  <si>
    <t>1785</t>
  </si>
  <si>
    <t>INV-10539</t>
  </si>
  <si>
    <t>Use of Address, Mar 17, 2025 - Apr 16, 2025</t>
  </si>
  <si>
    <t>BPI 1000102054</t>
  </si>
  <si>
    <t>1786</t>
  </si>
  <si>
    <t>INV-10543</t>
  </si>
  <si>
    <t>Use of Address, Mar 19, 2025 - Apr 18, 2025</t>
  </si>
  <si>
    <t>1787</t>
  </si>
  <si>
    <t>INV-10574</t>
  </si>
  <si>
    <t>Virtual Office, Mar 19, 2025 - Apr 18, 2025</t>
  </si>
  <si>
    <t>UBP	2002620260</t>
  </si>
  <si>
    <t>1788</t>
  </si>
  <si>
    <t>INV-10710</t>
  </si>
  <si>
    <t>1789</t>
  </si>
  <si>
    <t>INV-10711</t>
  </si>
  <si>
    <t>1790</t>
  </si>
  <si>
    <t>INV-10712</t>
  </si>
  <si>
    <t>Rowena Briones</t>
  </si>
  <si>
    <t>1791</t>
  </si>
  <si>
    <t>INV-10716</t>
  </si>
  <si>
    <t>1792</t>
  </si>
  <si>
    <t>INV-10713</t>
  </si>
  <si>
    <t>Jo anne Raymundo</t>
  </si>
  <si>
    <t>1793</t>
  </si>
  <si>
    <t>INV-10717</t>
  </si>
  <si>
    <t>Julie Baylon</t>
  </si>
  <si>
    <t>1794</t>
  </si>
  <si>
    <t>INV-10718</t>
  </si>
  <si>
    <t>1795</t>
  </si>
  <si>
    <t>INV-10689</t>
  </si>
  <si>
    <t xml:space="preserve"> 3 Hour Fly Pass for 3 seats</t>
  </si>
  <si>
    <t>UB286881</t>
  </si>
  <si>
    <t>1796</t>
  </si>
  <si>
    <t>INV-10684</t>
  </si>
  <si>
    <t>Fuse Creative Technology Philippines, Inc.</t>
  </si>
  <si>
    <t>Use of Adress, Mar 14, 2025 to Dec 31, 2025</t>
  </si>
  <si>
    <t xml:space="preserve">Bank Transfer  </t>
  </si>
  <si>
    <t>1797</t>
  </si>
  <si>
    <t>INV-10724</t>
  </si>
  <si>
    <t>Marie Nuque</t>
  </si>
  <si>
    <t>1798</t>
  </si>
  <si>
    <t>INV-10725</t>
  </si>
  <si>
    <t>1799</t>
  </si>
  <si>
    <t>INV-10726</t>
  </si>
  <si>
    <t>Beacon Solutions Inc</t>
  </si>
  <si>
    <t>Rocket Room. 9 am tto 6 pm</t>
  </si>
  <si>
    <t>Maya Card - Mar 19</t>
  </si>
  <si>
    <t>1800</t>
  </si>
  <si>
    <t>INV-10727</t>
  </si>
  <si>
    <t>Maya Card(Debit)</t>
  </si>
  <si>
    <t>1801</t>
  </si>
  <si>
    <t>INV-10728</t>
  </si>
  <si>
    <t>1802</t>
  </si>
  <si>
    <t>INV-10729</t>
  </si>
  <si>
    <t>1803</t>
  </si>
  <si>
    <t>INV-10730</t>
  </si>
  <si>
    <t>Fundacja Help.NGO Polska</t>
  </si>
  <si>
    <t>Astra 2, Mar 21 (11am to 7pm) &amp; Mar 22 (10am to 5pm)</t>
  </si>
  <si>
    <t>UB287076</t>
  </si>
  <si>
    <t>1804</t>
  </si>
  <si>
    <t>INV-10731</t>
  </si>
  <si>
    <t>Marlene Tayag</t>
  </si>
  <si>
    <t>1805</t>
  </si>
  <si>
    <t>INV-10732</t>
  </si>
  <si>
    <t>Global Visions Events &amp; Marketing Network Inc</t>
  </si>
  <si>
    <t>Rocket Room, 9:00 am to 2:00 pm</t>
  </si>
  <si>
    <t>AR 866 (3500) Bank Transfer (3500)</t>
  </si>
  <si>
    <t>1806</t>
  </si>
  <si>
    <t>INV-10714</t>
  </si>
  <si>
    <t>Wholeday Flypass (20% Discount) for 3 seats and 3 hour flypass for 1 seat</t>
  </si>
  <si>
    <t>1807</t>
  </si>
  <si>
    <t>INV-10733</t>
  </si>
  <si>
    <t>1808</t>
  </si>
  <si>
    <t>INV-10734</t>
  </si>
  <si>
    <t>Luis Alejandro Pantaleon</t>
  </si>
  <si>
    <t>1809</t>
  </si>
  <si>
    <t>INV-10735</t>
  </si>
  <si>
    <t>Blades and Bullets Ph</t>
  </si>
  <si>
    <t>Meeting Room (Apollo 4), 8:00 am to 12:00 nn</t>
  </si>
  <si>
    <t>AR 857 (3250) Bank Transfer (3250)</t>
  </si>
  <si>
    <t>UB653916/UB315731</t>
  </si>
  <si>
    <t>1810</t>
  </si>
  <si>
    <t>INV-10736</t>
  </si>
  <si>
    <t>Meeting Room (Apollo 4), 1:30 pm to 5:30 pm</t>
  </si>
  <si>
    <t>1811</t>
  </si>
  <si>
    <t>INV-10737</t>
  </si>
  <si>
    <t>AR 645(945) Cash (945)</t>
  </si>
  <si>
    <t>1812</t>
  </si>
  <si>
    <t>INV-10738</t>
  </si>
  <si>
    <t>Meeting Room, Voyager 1 &amp;2, Extension hour plus 20% after hour access - Mar 21, 2025</t>
  </si>
  <si>
    <t>1813</t>
  </si>
  <si>
    <t>INV-10739</t>
  </si>
  <si>
    <t>Atty. Rolando B. Pagtolon-an</t>
  </si>
  <si>
    <t>1814</t>
  </si>
  <si>
    <t>INV-10740</t>
  </si>
  <si>
    <t>Randy C. Paano</t>
  </si>
  <si>
    <t>Rocket Room, 1:00 pm to 2:00 pm</t>
  </si>
  <si>
    <t>1815</t>
  </si>
  <si>
    <t>INV-10741</t>
  </si>
  <si>
    <t>1816</t>
  </si>
  <si>
    <t>INV-10745</t>
  </si>
  <si>
    <t>Kyle Anne Taala</t>
  </si>
  <si>
    <t>1817</t>
  </si>
  <si>
    <t>INV-10746</t>
  </si>
  <si>
    <t>1818</t>
  </si>
  <si>
    <t>INV-10742</t>
  </si>
  <si>
    <t>QSolutionz Philippines Co.</t>
  </si>
  <si>
    <t>Virtual Office, Mar 24, 2025 - Dec 31, 2025</t>
  </si>
  <si>
    <t>1819</t>
  </si>
  <si>
    <t>INV-10751</t>
  </si>
  <si>
    <t>Stephanie Henson</t>
  </si>
  <si>
    <t>Call Room (Apollo 2), 12pm to 7pm</t>
  </si>
  <si>
    <t>1820</t>
  </si>
  <si>
    <t>INV-10752</t>
  </si>
  <si>
    <t>1821</t>
  </si>
  <si>
    <t>INV-10753</t>
  </si>
  <si>
    <t>Rocket Room, Mar 25, 2025, 2pm to 5pm</t>
  </si>
  <si>
    <t>Gcash QR Standee  - Mar 24</t>
  </si>
  <si>
    <t>1822</t>
  </si>
  <si>
    <t>INV-10754</t>
  </si>
  <si>
    <t>John Leo Manabat</t>
  </si>
  <si>
    <t>Meeting Room (Office Suite 10). 12pm to 2pm</t>
  </si>
  <si>
    <t>1823</t>
  </si>
  <si>
    <t>INV-10755</t>
  </si>
  <si>
    <t>Astra 2, 1pm to 5pm</t>
  </si>
  <si>
    <t>UB1088446</t>
  </si>
  <si>
    <t>1824</t>
  </si>
  <si>
    <t>INV-10756</t>
  </si>
  <si>
    <t>Jona Cabanos</t>
  </si>
  <si>
    <t xml:space="preserve"> 3 Hour Fly Pass and 1 hour extension</t>
  </si>
  <si>
    <t>1825</t>
  </si>
  <si>
    <t>INV-10757</t>
  </si>
  <si>
    <t>Rocket Room, 12pm to 1pm</t>
  </si>
  <si>
    <t>1826</t>
  </si>
  <si>
    <t>1827</t>
  </si>
  <si>
    <t>INV-10758</t>
  </si>
  <si>
    <t>Zeroframe Corp</t>
  </si>
  <si>
    <t>Astra 2,  5:00 pm to 7:00 pm</t>
  </si>
  <si>
    <t>1828</t>
  </si>
  <si>
    <t>INV-10759</t>
  </si>
  <si>
    <t>1829</t>
  </si>
  <si>
    <t>INV-10760</t>
  </si>
  <si>
    <t>Rob Vera</t>
  </si>
  <si>
    <t>1830</t>
  </si>
  <si>
    <t>INV-10761</t>
  </si>
  <si>
    <t>Rocket Room, 9:00 am to 11:00 am</t>
  </si>
  <si>
    <t>1831</t>
  </si>
  <si>
    <t>INV-10762</t>
  </si>
  <si>
    <t>1832</t>
  </si>
  <si>
    <t>INV-10763</t>
  </si>
  <si>
    <t>Femia Samson</t>
  </si>
  <si>
    <t>1833</t>
  </si>
  <si>
    <t>INV-10764</t>
  </si>
  <si>
    <t>Patrick Calub</t>
  </si>
  <si>
    <t>1834</t>
  </si>
  <si>
    <t>INV-10765</t>
  </si>
  <si>
    <t>James Labrador</t>
  </si>
  <si>
    <t>1835</t>
  </si>
  <si>
    <t>INV-10766</t>
  </si>
  <si>
    <t>Meeting Room (Office Suite 1), 10:00 am to 11:30 am</t>
  </si>
  <si>
    <t>1836</t>
  </si>
  <si>
    <t>1837</t>
  </si>
  <si>
    <t>INV-10767</t>
  </si>
  <si>
    <t>1838</t>
  </si>
  <si>
    <t>INV-10749</t>
  </si>
  <si>
    <t>Immanuel Santillan Photography</t>
  </si>
  <si>
    <t>Virtual Office, Mar 26, 2025 to Dec 31, 2025</t>
  </si>
  <si>
    <t>Security Bank 0000852053</t>
  </si>
  <si>
    <t>1839</t>
  </si>
  <si>
    <t>INV-10748</t>
  </si>
  <si>
    <t>BGX Logistics Services Inc.</t>
  </si>
  <si>
    <t>Use of Address, Mar 26, 2025 to Dec 31, 2025</t>
  </si>
  <si>
    <t>1840</t>
  </si>
  <si>
    <t>INV-10747</t>
  </si>
  <si>
    <t>Acceco Logistics Services Corporation</t>
  </si>
  <si>
    <t>1841</t>
  </si>
  <si>
    <t>INV-10768</t>
  </si>
  <si>
    <t>Nur Zuhad</t>
  </si>
  <si>
    <t>1842</t>
  </si>
  <si>
    <t>INV-10769</t>
  </si>
  <si>
    <t>1843</t>
  </si>
  <si>
    <t>INV-10536</t>
  </si>
  <si>
    <t>Use of Address, Mar 20, 2025 to Apr 19, 2025</t>
  </si>
  <si>
    <t>BDO 0000626168</t>
  </si>
  <si>
    <t>1844</t>
  </si>
  <si>
    <t>INV-10353</t>
  </si>
  <si>
    <t>Semelec Solutions Philippines Corporation</t>
  </si>
  <si>
    <t>Use of Address, Mar 27, 2025 - Sep 26, 2025</t>
  </si>
  <si>
    <t>UB807549</t>
  </si>
  <si>
    <t>1845</t>
  </si>
  <si>
    <t>INV-10750</t>
  </si>
  <si>
    <t>Call Room (Apollo 2), 10 am to 7pm</t>
  </si>
  <si>
    <t>Q1 REPORTED VAT</t>
  </si>
  <si>
    <t>1846</t>
  </si>
  <si>
    <t>INV-10770</t>
  </si>
  <si>
    <t>Christian Vibar</t>
  </si>
  <si>
    <t>SI 1304</t>
  </si>
  <si>
    <t>TAX EXEMPT- REPORTED WITH VAT</t>
  </si>
  <si>
    <t>1847</t>
  </si>
  <si>
    <t>INV-10777</t>
  </si>
  <si>
    <t>Acumen Strategic Consulting Inc</t>
  </si>
  <si>
    <t>SI 1215</t>
  </si>
  <si>
    <t>1848</t>
  </si>
  <si>
    <t>INV-10788</t>
  </si>
  <si>
    <t>SI 1216</t>
  </si>
  <si>
    <t>1849</t>
  </si>
  <si>
    <t>INV-10779</t>
  </si>
  <si>
    <t>Patrick Ian D Perfecto (qResults Group Philippines, Incorporated)</t>
  </si>
  <si>
    <t>SI 1206</t>
  </si>
  <si>
    <t>REPORTED NET OF CWT</t>
  </si>
  <si>
    <t>1850</t>
  </si>
  <si>
    <t>INV-10782</t>
  </si>
  <si>
    <t>10-Day Fly Pass (Mar 26, 2025 - Apr 25, 2025)</t>
  </si>
  <si>
    <t>SI 1207</t>
  </si>
  <si>
    <t>1851</t>
  </si>
  <si>
    <t>INV-10785</t>
  </si>
  <si>
    <t>SI 1222</t>
  </si>
  <si>
    <t>1852</t>
  </si>
  <si>
    <t>SI 1324</t>
  </si>
  <si>
    <t>1853</t>
  </si>
  <si>
    <t>INV-10786</t>
  </si>
  <si>
    <t>Call Room(Apollo 1), 12:00 pm to 3:00 pm</t>
  </si>
  <si>
    <t>SI 1412</t>
  </si>
  <si>
    <t>REPORTED WRONG AMOUNT</t>
  </si>
  <si>
    <t>1854</t>
  </si>
  <si>
    <t>INV-10787</t>
  </si>
  <si>
    <t>SI 1413</t>
  </si>
  <si>
    <t>1855</t>
  </si>
  <si>
    <t>INV-10778</t>
  </si>
  <si>
    <t>SI 1418</t>
  </si>
  <si>
    <t>1856</t>
  </si>
  <si>
    <t>INV-10719</t>
  </si>
  <si>
    <t>Astra 1, March 21, 2025, 1:00 pm to 4:00 pm</t>
  </si>
  <si>
    <t>SI 1462</t>
  </si>
  <si>
    <t>1857</t>
  </si>
  <si>
    <t>INV-10744</t>
  </si>
  <si>
    <t>Rocket Room, March 27, 2025, 8:30 am to 11:00 am</t>
  </si>
  <si>
    <t>SI 1487</t>
  </si>
  <si>
    <t>WRONG AMOUNT IN WORKING PAPER</t>
  </si>
  <si>
    <t>1858</t>
  </si>
  <si>
    <t>INV-10771</t>
  </si>
  <si>
    <t>Meeting Room (Office Suite 10),  2:30 pm to 5:30 pm - Mar 26, 2025</t>
  </si>
  <si>
    <t>UB1173897</t>
  </si>
  <si>
    <t>SI 1496</t>
  </si>
  <si>
    <t>1859</t>
  </si>
  <si>
    <t>INV-10720</t>
  </si>
  <si>
    <t>Rocket Room,  8:00 am to 5:00 pm - Mar 22, 2025 w/ Early Access</t>
  </si>
  <si>
    <t>UB917279</t>
  </si>
  <si>
    <t>SI 1583</t>
  </si>
  <si>
    <t>1860</t>
  </si>
  <si>
    <t>INV-10772</t>
  </si>
  <si>
    <t>1 Month Fly Pass, Mar 13, 2025 - Apr 12, 2025 (Student Disount - Abigail Figueroa)</t>
  </si>
  <si>
    <t>SI 1733</t>
  </si>
  <si>
    <t>1861</t>
  </si>
  <si>
    <t>INV-10789</t>
  </si>
  <si>
    <t>Call Room (Apollo 2), 10:00 am to 7:00 pm</t>
  </si>
  <si>
    <t>SHOULD BE Q1 2025 VAT Sales</t>
  </si>
  <si>
    <t>1862</t>
  </si>
  <si>
    <t>INV-10790</t>
  </si>
  <si>
    <t>Janna Gomez</t>
  </si>
  <si>
    <t>1863</t>
  </si>
  <si>
    <t>INV-10791</t>
  </si>
  <si>
    <t>1864</t>
  </si>
  <si>
    <t>INV-10793</t>
  </si>
  <si>
    <t xml:space="preserve">Patrick Ian D Perfecto </t>
  </si>
  <si>
    <t>LP3 Call Room,, 8:30 am to 10:30 am</t>
  </si>
  <si>
    <t>1865</t>
  </si>
  <si>
    <t>INV-10792</t>
  </si>
  <si>
    <t>1866</t>
  </si>
  <si>
    <t>INV-10774</t>
  </si>
  <si>
    <t>Rocket Room,  2:00 pm to 5:00 pm - Mar 27, 2025</t>
  </si>
  <si>
    <t>1867</t>
  </si>
  <si>
    <t>INV-10715</t>
  </si>
  <si>
    <t>Locker Rental, ₱300.00, Mar 1, 2025 - Mar 31, 2025</t>
  </si>
  <si>
    <t>1868</t>
  </si>
  <si>
    <t>INV-10776</t>
  </si>
  <si>
    <t>1 Month Fly Pass, Mar 14, 2025 - Apr 13, 2025</t>
  </si>
  <si>
    <t>Maya Card Debit (June 9)</t>
  </si>
  <si>
    <t>1869</t>
  </si>
  <si>
    <t>INV-10773</t>
  </si>
  <si>
    <t>Astra 1,  8:00 am to 5:00 pm - Mar 28, 2025</t>
  </si>
  <si>
    <t>UB351453</t>
  </si>
  <si>
    <t>1870</t>
  </si>
  <si>
    <t>1871</t>
  </si>
  <si>
    <t>1872</t>
  </si>
  <si>
    <t>INV-10794</t>
  </si>
  <si>
    <t>Zera Nature's Inc.</t>
  </si>
  <si>
    <t>Astra 1, 1:00 pm to 5:00 pm</t>
  </si>
  <si>
    <t>1873</t>
  </si>
  <si>
    <t>INV-10795</t>
  </si>
  <si>
    <t>Apollo 4&amp;5, 1:00 pm to 5:00 pm</t>
  </si>
  <si>
    <t>Maya QR Ph</t>
  </si>
  <si>
    <t>1874</t>
  </si>
  <si>
    <t>INV-10796</t>
  </si>
  <si>
    <t>1875</t>
  </si>
  <si>
    <t>INV-10797</t>
  </si>
  <si>
    <t>Ma. Louise Vittoria Bernal</t>
  </si>
  <si>
    <t>1876</t>
  </si>
  <si>
    <t>INV-10799</t>
  </si>
  <si>
    <t>Ann Centeno</t>
  </si>
  <si>
    <t xml:space="preserve">  3 Hour Fly Pass (Parents Promo)</t>
  </si>
  <si>
    <t>1877</t>
  </si>
  <si>
    <t>INV-10601</t>
  </si>
  <si>
    <t>Use of Address, Mar 29, 2025 - Apr 28, 2025</t>
  </si>
  <si>
    <t>Maybank 0000005025</t>
  </si>
  <si>
    <t>1878</t>
  </si>
  <si>
    <t>1879</t>
  </si>
  <si>
    <t>INV-10743</t>
  </si>
  <si>
    <t>Rocket Room,  8:00 am to 12:00 pm</t>
  </si>
  <si>
    <t>UB351441</t>
  </si>
  <si>
    <t>1880</t>
  </si>
  <si>
    <t>1881</t>
  </si>
  <si>
    <t>INV-10839</t>
  </si>
  <si>
    <t>Alie Tumbaga</t>
  </si>
  <si>
    <t>1882</t>
  </si>
  <si>
    <t>INV-10800</t>
  </si>
  <si>
    <t>Ilustrado Productions Inc.</t>
  </si>
  <si>
    <t>Virtual Office,  Mar 1, 2025 - Dec 31, 2025</t>
  </si>
  <si>
    <t>1883</t>
  </si>
  <si>
    <t>INV-10685</t>
  </si>
  <si>
    <t>Fatboy and Slim Bolder Solutions Inc</t>
  </si>
  <si>
    <t>Use of Address,  Apr 1, 2025 - Dec 31, 2025</t>
  </si>
  <si>
    <t>1884</t>
  </si>
  <si>
    <t>INV-10840</t>
  </si>
  <si>
    <t>Astra 2, 8 am to 1pm</t>
  </si>
  <si>
    <t>AR 852 (1650) Maya Card (1650)</t>
  </si>
  <si>
    <t>1885</t>
  </si>
  <si>
    <t>INV-10802</t>
  </si>
  <si>
    <t>Astra 1, April 1, 2025, 10:00 am to 2:00 pm</t>
  </si>
  <si>
    <t>Security Bank 0000977930</t>
  </si>
  <si>
    <t>1886</t>
  </si>
  <si>
    <t>1887</t>
  </si>
  <si>
    <t>INV-10841</t>
  </si>
  <si>
    <t>Rocket Room, 9:00 am to 6:00 pm</t>
  </si>
  <si>
    <t>1888</t>
  </si>
  <si>
    <t>INV-10575</t>
  </si>
  <si>
    <t>Virtual Office, Mar 24, 2025 - Apr 23, 2025</t>
  </si>
  <si>
    <t>UB2170153</t>
  </si>
  <si>
    <t>1889</t>
  </si>
  <si>
    <t>INV-10803</t>
  </si>
  <si>
    <t>Printing B&amp;W, 11 pages x 4php</t>
  </si>
  <si>
    <t>1890</t>
  </si>
  <si>
    <t>INV-10842</t>
  </si>
  <si>
    <t>Vertex Maritime International Trading Inc.</t>
  </si>
  <si>
    <t>Wholeday Flypass for 2 seats</t>
  </si>
  <si>
    <t>1891</t>
  </si>
  <si>
    <t>INV-10843</t>
  </si>
  <si>
    <t>Apollo 1 (Call Room) 9:30 am to 2:30 pm</t>
  </si>
  <si>
    <t>1892</t>
  </si>
  <si>
    <t>INV-10804</t>
  </si>
  <si>
    <t>Astra 2, April 1, 2025, 2:00 pm to 4:00 pm</t>
  </si>
  <si>
    <t>UB590674</t>
  </si>
  <si>
    <t>1893</t>
  </si>
  <si>
    <t>INV-10844</t>
  </si>
  <si>
    <t>Marianne San Luis</t>
  </si>
  <si>
    <t>1894</t>
  </si>
  <si>
    <t>INV-10845</t>
  </si>
  <si>
    <t>Raenielle Marie Cruz</t>
  </si>
  <si>
    <t>1895</t>
  </si>
  <si>
    <t>INV-10846</t>
  </si>
  <si>
    <t>1896</t>
  </si>
  <si>
    <t>INV-10847</t>
  </si>
  <si>
    <t>Raiz Rendon</t>
  </si>
  <si>
    <t>1897</t>
  </si>
  <si>
    <t>INV-10723</t>
  </si>
  <si>
    <t>Mary Joy Celine Panol (Metals Focus Data Ltd.)</t>
  </si>
  <si>
    <t>Office Suite 1, Apr 2025 rent</t>
  </si>
  <si>
    <t>1898</t>
  </si>
  <si>
    <t>1899</t>
  </si>
  <si>
    <t>INV-10824/INV-10825</t>
  </si>
  <si>
    <t>Printing Feb and Mar 2025</t>
  </si>
  <si>
    <t>1900</t>
  </si>
  <si>
    <t>1901</t>
  </si>
  <si>
    <t>1902</t>
  </si>
  <si>
    <t>INV-10848</t>
  </si>
  <si>
    <t>David Monteagudo</t>
  </si>
  <si>
    <t xml:space="preserve"> Wholeday Flypass</t>
  </si>
  <si>
    <t>1903</t>
  </si>
  <si>
    <t>INV-10835</t>
  </si>
  <si>
    <t>Locker rental, April 2025</t>
  </si>
  <si>
    <t>1904</t>
  </si>
  <si>
    <t>INV-10807</t>
  </si>
  <si>
    <t>Voyager 3, Apr 1, 2025 - Apr 30, 2025</t>
  </si>
  <si>
    <t>UBP 0000223006</t>
  </si>
  <si>
    <t>1905</t>
  </si>
  <si>
    <t>INV-10809</t>
  </si>
  <si>
    <t>Altech Vialab Inc</t>
  </si>
  <si>
    <t>Suites Office 2, , Apr 1, 2025 - Apr 30, 2025</t>
  </si>
  <si>
    <t>UBP 2002750717</t>
  </si>
  <si>
    <t>1906</t>
  </si>
  <si>
    <t>INV-10810</t>
  </si>
  <si>
    <t>UBP 2002918900</t>
  </si>
  <si>
    <t>1907</t>
  </si>
  <si>
    <t>INV-10813</t>
  </si>
  <si>
    <t>Suites Office, Apr 1, 2025 - Apr 30, 2025</t>
  </si>
  <si>
    <t>UB687502</t>
  </si>
  <si>
    <t>1908</t>
  </si>
  <si>
    <t>INV-10823</t>
  </si>
  <si>
    <t>Virtual Office and Locker rental, Apr 2025</t>
  </si>
  <si>
    <t>BPI 6000126336</t>
  </si>
  <si>
    <t>1909</t>
  </si>
  <si>
    <t>INV-10826</t>
  </si>
  <si>
    <t>Virtual Office, Apr 1, 2025 - Apr 30, 2025</t>
  </si>
  <si>
    <t>Metrobank 4951063945</t>
  </si>
  <si>
    <t>1910</t>
  </si>
  <si>
    <t>INV-10833</t>
  </si>
  <si>
    <t>Use of Address, April 1 - 31, 2025</t>
  </si>
  <si>
    <t>Eastwest Bank 0001567805</t>
  </si>
  <si>
    <t>1911</t>
  </si>
  <si>
    <t>INV-10828</t>
  </si>
  <si>
    <t>Chinabank 0000057690</t>
  </si>
  <si>
    <t>1912</t>
  </si>
  <si>
    <t>INV-10849</t>
  </si>
  <si>
    <t>1913</t>
  </si>
  <si>
    <t>INV-10850</t>
  </si>
  <si>
    <t>1914</t>
  </si>
  <si>
    <t>INV-10817</t>
  </si>
  <si>
    <t>Rocket Room, April 2, 2025, 9:00 am to 12:00 pm</t>
  </si>
  <si>
    <t>UB1173903</t>
  </si>
  <si>
    <t>1915</t>
  </si>
  <si>
    <t>INV-10815</t>
  </si>
  <si>
    <t>Locker Rental - Doc Ynah, Apr 1, 2025 - Sep 30, 2025</t>
  </si>
  <si>
    <t>UB1173892</t>
  </si>
  <si>
    <t>1916</t>
  </si>
  <si>
    <t>INV-10775</t>
  </si>
  <si>
    <t>Rocket room - Apr 3, Voyager 1&amp;2 - Apr 10, Rocket Room - Apr 24, 2:00 pm to 5:00 pm</t>
  </si>
  <si>
    <t>1917</t>
  </si>
  <si>
    <t>INV-10851</t>
  </si>
  <si>
    <t xml:space="preserve">RLTY Property Corp
</t>
  </si>
  <si>
    <t>1918</t>
  </si>
  <si>
    <t>INV-10836</t>
  </si>
  <si>
    <t>Rocket Room, April 3, 2025, 9:00 am to 12:00pm</t>
  </si>
  <si>
    <t>1919</t>
  </si>
  <si>
    <t>INV-10837</t>
  </si>
  <si>
    <t>Front Media Entertainment Talent Agency Inc.</t>
  </si>
  <si>
    <t>1920</t>
  </si>
  <si>
    <t>INV-10838</t>
  </si>
  <si>
    <t>Use Of Address, Apr 1, 2025 - Apr 30, 2025</t>
  </si>
  <si>
    <t>Chinabank 0000601465</t>
  </si>
  <si>
    <t>1921</t>
  </si>
  <si>
    <t>INV-10860</t>
  </si>
  <si>
    <t>1922</t>
  </si>
  <si>
    <t>INV-10861</t>
  </si>
  <si>
    <t>Mayumi Tamayo</t>
  </si>
  <si>
    <t>1923</t>
  </si>
  <si>
    <t>INV-10862</t>
  </si>
  <si>
    <t>1924</t>
  </si>
  <si>
    <t>INV-10863</t>
  </si>
  <si>
    <t>Gcash Qr Standee</t>
  </si>
  <si>
    <t>1925</t>
  </si>
  <si>
    <t>INV-10864</t>
  </si>
  <si>
    <t>Carmela Valbuena-Paano, CPA,MBA</t>
  </si>
  <si>
    <t>Rocket Room, 10:00 am to 12:00 nn</t>
  </si>
  <si>
    <t>1926</t>
  </si>
  <si>
    <t>INV-10865</t>
  </si>
  <si>
    <t>Voyager 1&amp;2, 9:00 am to 12nn</t>
  </si>
  <si>
    <t>1927</t>
  </si>
  <si>
    <t>INV-10832</t>
  </si>
  <si>
    <t>Use of Address, Apr 2, 2025 - May 1, 2025</t>
  </si>
  <si>
    <t>BPI 1000162438</t>
  </si>
  <si>
    <t>1928</t>
  </si>
  <si>
    <t>INV-10852</t>
  </si>
  <si>
    <t>Rocket Room, April 3, 2025, 1 hr extension, 4:00 pm to 5:00 pm</t>
  </si>
  <si>
    <t>1929</t>
  </si>
  <si>
    <t>INV-10811</t>
  </si>
  <si>
    <t>LP Suites Office 8, Apr 4, 2025 - May 3, 2025</t>
  </si>
  <si>
    <t>UBP 0000987911</t>
  </si>
  <si>
    <t>1930</t>
  </si>
  <si>
    <t>INV-10866</t>
  </si>
  <si>
    <t>Jo Kamiyama</t>
  </si>
  <si>
    <t>1931</t>
  </si>
  <si>
    <t>INV-10867</t>
  </si>
  <si>
    <t>1932</t>
  </si>
  <si>
    <t>INV-10868</t>
  </si>
  <si>
    <t>1933</t>
  </si>
  <si>
    <t>INV-10869</t>
  </si>
  <si>
    <t>1934</t>
  </si>
  <si>
    <t>Donadee Allene Francisco (Metals Focus Data Ltd.)</t>
  </si>
  <si>
    <t>UB567972</t>
  </si>
  <si>
    <t>1935</t>
  </si>
  <si>
    <t>INV-10870</t>
  </si>
  <si>
    <t>1936</t>
  </si>
  <si>
    <t>INV-10871</t>
  </si>
  <si>
    <t>1937</t>
  </si>
  <si>
    <t>INV-10872</t>
  </si>
  <si>
    <t xml:space="preserve"> Wholeday Flypass (Parents Promo)</t>
  </si>
  <si>
    <t>1938</t>
  </si>
  <si>
    <t>INV-10854</t>
  </si>
  <si>
    <t>Voyager 1&amp;2, April 7, 2025 10am to 2pm</t>
  </si>
  <si>
    <t>1939</t>
  </si>
  <si>
    <t>INV-10873</t>
  </si>
  <si>
    <t>10-Day Fly Pass, April 7, 2025 to May 6, 2025</t>
  </si>
  <si>
    <t>1940</t>
  </si>
  <si>
    <t>INV-10874</t>
  </si>
  <si>
    <t>Apollo 4&amp;5, April 7 &amp; 21, 2025</t>
  </si>
  <si>
    <t>1941</t>
  </si>
  <si>
    <t>INV-10883</t>
  </si>
  <si>
    <t>Voyager 1&amp;2, Extension, 2pm to 5pm</t>
  </si>
  <si>
    <t>1942</t>
  </si>
  <si>
    <t>1943</t>
  </si>
  <si>
    <t>1944</t>
  </si>
  <si>
    <t>INV-10884</t>
  </si>
  <si>
    <t>Samba Bluewater Properties Corp</t>
  </si>
  <si>
    <t>Rocket room, 1:30pm to 5:30pm</t>
  </si>
  <si>
    <t>1945</t>
  </si>
  <si>
    <t>INV-10885</t>
  </si>
  <si>
    <t>Katrina Cokeng</t>
  </si>
  <si>
    <t>Cash (36) Cash (264)</t>
  </si>
  <si>
    <t>1946</t>
  </si>
  <si>
    <t>INV-10887</t>
  </si>
  <si>
    <t>1947</t>
  </si>
  <si>
    <t>INV-10888</t>
  </si>
  <si>
    <t>Jai Llaneta</t>
  </si>
  <si>
    <t>Call Room (Apollo 2), 12pm to 4pm</t>
  </si>
  <si>
    <t>1948</t>
  </si>
  <si>
    <t>INV-10889</t>
  </si>
  <si>
    <t>1949</t>
  </si>
  <si>
    <t>INV-10853</t>
  </si>
  <si>
    <t>ITER System Integration Consulting Philippines Inc</t>
  </si>
  <si>
    <t>Apollo 4&amp;5, 8am to 5pm</t>
  </si>
  <si>
    <t>AR 0017 (9000) Maya Card (1500)</t>
  </si>
  <si>
    <t>1950</t>
  </si>
  <si>
    <t>INV-10890</t>
  </si>
  <si>
    <t>Rocket room, 9am to 1pm</t>
  </si>
  <si>
    <t>UB648606</t>
  </si>
  <si>
    <t>1951</t>
  </si>
  <si>
    <t>INV-10806</t>
  </si>
  <si>
    <t>Hubble Room, Apr 5, 2025 - May 4, 2025</t>
  </si>
  <si>
    <t>BPI 6000109888</t>
  </si>
  <si>
    <t>1952</t>
  </si>
  <si>
    <t>INV-10822</t>
  </si>
  <si>
    <t>Deco Center OPC</t>
  </si>
  <si>
    <t>Virtual Office, Apr 7, 2025 - Oct 6, 2025</t>
  </si>
  <si>
    <t>Eastwest Bank	0000061321</t>
  </si>
  <si>
    <t>1953</t>
  </si>
  <si>
    <t>1954</t>
  </si>
  <si>
    <t>INV-10820</t>
  </si>
  <si>
    <t>Locker Rental, Apr 8, 2025 - May 7, 2025</t>
  </si>
  <si>
    <t>1955</t>
  </si>
  <si>
    <t>INV-10668</t>
  </si>
  <si>
    <t>Use of Address, Apr 8, 2025 - Dec 2025</t>
  </si>
  <si>
    <t>BPI	6000087524</t>
  </si>
  <si>
    <t>1956</t>
  </si>
  <si>
    <t>INV-10783</t>
  </si>
  <si>
    <t>10-Day Fly Pass (Mar 26, 2025 to April 25, 2025)</t>
  </si>
  <si>
    <t>UB463002</t>
  </si>
  <si>
    <t>1957</t>
  </si>
  <si>
    <t>INV-10780</t>
  </si>
  <si>
    <t>Rocket Room, 5pm to 7pm - Mar 27, 2025</t>
  </si>
  <si>
    <t>UB660658</t>
  </si>
  <si>
    <t>1958</t>
  </si>
  <si>
    <t>INV-10781</t>
  </si>
  <si>
    <t>Voyager 1&amp;2, 4pm to 5pm - Mar 27, 2025</t>
  </si>
  <si>
    <t>UB1374523</t>
  </si>
  <si>
    <t>1959</t>
  </si>
  <si>
    <t>1960</t>
  </si>
  <si>
    <t>INV-10829</t>
  </si>
  <si>
    <t>Irvine Analytics Solutions Inc.</t>
  </si>
  <si>
    <t>Use Of Address,  Apr 9, 2025 - Oct 8, 2025</t>
  </si>
  <si>
    <t>BPI 6000175853</t>
  </si>
  <si>
    <t>1961</t>
  </si>
  <si>
    <t>1962</t>
  </si>
  <si>
    <t>INV-10896</t>
  </si>
  <si>
    <t>1963</t>
  </si>
  <si>
    <t>INV-10897</t>
  </si>
  <si>
    <t>Abraham Gerard Alzate</t>
  </si>
  <si>
    <t>1964</t>
  </si>
  <si>
    <t>INV-10898</t>
  </si>
  <si>
    <t>Rocket room , 9 am to 2pm &amp; Call Room (Apollo 2), 2pm to 4pm</t>
  </si>
  <si>
    <t>1965</t>
  </si>
  <si>
    <t>INV-10875</t>
  </si>
  <si>
    <t>JV8 Rental Services Corporation</t>
  </si>
  <si>
    <t>Use of Address, Mar 30, 2025 to Dec 31, 2025</t>
  </si>
  <si>
    <t>1966</t>
  </si>
  <si>
    <t>INV-10899</t>
  </si>
  <si>
    <t>1967</t>
  </si>
  <si>
    <t>INV-8551/INV-8645/INV-8646/INV-8916</t>
  </si>
  <si>
    <t>Amoure Transport</t>
  </si>
  <si>
    <t>Printing - Feb 2024, 3 hour flypass (3 seats), Locker Rental (Mar 2024)</t>
  </si>
  <si>
    <t>1968</t>
  </si>
  <si>
    <t>INV-10900</t>
  </si>
  <si>
    <t>Khenneth Balceta</t>
  </si>
  <si>
    <t>1969</t>
  </si>
  <si>
    <t>INV-10901</t>
  </si>
  <si>
    <t>1970</t>
  </si>
  <si>
    <t>INV-10902</t>
  </si>
  <si>
    <t>10 days Flypass</t>
  </si>
  <si>
    <t>1971</t>
  </si>
  <si>
    <t>INV-10903</t>
  </si>
  <si>
    <t>1972</t>
  </si>
  <si>
    <t>INV-10904</t>
  </si>
  <si>
    <t>Allysa Primicias</t>
  </si>
  <si>
    <t>1973</t>
  </si>
  <si>
    <t>INV-10876</t>
  </si>
  <si>
    <t>Voyager 1&amp;2, 1:30pm to 4:30pm - Apr 10, 2025</t>
  </si>
  <si>
    <t>UB650375</t>
  </si>
  <si>
    <t>1974</t>
  </si>
  <si>
    <t>INV-10905</t>
  </si>
  <si>
    <t>1975</t>
  </si>
  <si>
    <t>INV-10906</t>
  </si>
  <si>
    <t>Annalisa Bolo</t>
  </si>
  <si>
    <t>Call Room (Apollo 1), 1pm to 6pm</t>
  </si>
  <si>
    <t>1976</t>
  </si>
  <si>
    <t>INV-10907</t>
  </si>
  <si>
    <t>Abraham Gerald Alzate</t>
  </si>
  <si>
    <t>1977</t>
  </si>
  <si>
    <t>1978</t>
  </si>
  <si>
    <t>INV-10909</t>
  </si>
  <si>
    <t>Aiko Hara</t>
  </si>
  <si>
    <t>1979</t>
  </si>
  <si>
    <t>INV-10910</t>
  </si>
  <si>
    <t>1980</t>
  </si>
  <si>
    <t>INV-10911</t>
  </si>
  <si>
    <t>Wholeday Flypass (PWD Dsicount)</t>
  </si>
  <si>
    <t>1981</t>
  </si>
  <si>
    <t>INV-10879</t>
  </si>
  <si>
    <t>LoungeLovers</t>
  </si>
  <si>
    <t>Meeting room rent, Mar 25, 27, 31, Apr 1, 3, 4, 9, 10, &amp; 11, 2025</t>
  </si>
  <si>
    <t>1982</t>
  </si>
  <si>
    <t xml:space="preserve">INV-10859	</t>
  </si>
  <si>
    <t>Voyager 1 &amp; 2, Apri 9, 2025, 9 am to 2pm</t>
  </si>
  <si>
    <t>UB430602</t>
  </si>
  <si>
    <t>1983</t>
  </si>
  <si>
    <t>INV-10912</t>
  </si>
  <si>
    <t>Prime Studios</t>
  </si>
  <si>
    <t>Printing 25 pages</t>
  </si>
  <si>
    <t>1984</t>
  </si>
  <si>
    <t>INV-10886</t>
  </si>
  <si>
    <t>Dean James Recruitment</t>
  </si>
  <si>
    <t>1985</t>
  </si>
  <si>
    <t>INV-10858</t>
  </si>
  <si>
    <t>Voyager 1&amp;2, March 31, 2025, Rocket Room, April reservations, 9:30 am to 12:30pm</t>
  </si>
  <si>
    <t>1986</t>
  </si>
  <si>
    <t>INV-10805</t>
  </si>
  <si>
    <t>Rocket Room, 8 am to 12pm &amp; Astra 2, 8 am to 12 pm - Apr 12, 2025</t>
  </si>
  <si>
    <t>UB368279</t>
  </si>
  <si>
    <t>1987</t>
  </si>
  <si>
    <t>INV-10877</t>
  </si>
  <si>
    <t>Via Appia Phillippines Inc.</t>
  </si>
  <si>
    <t>Astra 1&amp;2, April 15, 2025, 9:00 am to 12:00 pm</t>
  </si>
  <si>
    <t>Bank Transfer (2062.50) Check (1950)</t>
  </si>
  <si>
    <t>UB345414 / Unionbank 6060773709</t>
  </si>
  <si>
    <t>1988</t>
  </si>
  <si>
    <t>INV-10882</t>
  </si>
  <si>
    <t>Voyager 1&amp;2, April 15, 2025, 10 am to 2 pm</t>
  </si>
  <si>
    <t>1989</t>
  </si>
  <si>
    <t>INV-10812</t>
  </si>
  <si>
    <t>LP Suites Office 9, Apr 15, 2025 - May 14, 2025</t>
  </si>
  <si>
    <t>UB1891031</t>
  </si>
  <si>
    <t>1990</t>
  </si>
  <si>
    <t>INV-10827</t>
  </si>
  <si>
    <t>Virtual Office, Apr 15, 2025 - May 14, 2025</t>
  </si>
  <si>
    <t>Security Bank	0000205506</t>
  </si>
  <si>
    <t>1991</t>
  </si>
  <si>
    <t>INV-10830</t>
  </si>
  <si>
    <t>Use of Address, Apr 15, 2025 - May 14, 2025</t>
  </si>
  <si>
    <t>Unionbank	0000961733</t>
  </si>
  <si>
    <t>1992</t>
  </si>
  <si>
    <t>INV-10891</t>
  </si>
  <si>
    <t>1993</t>
  </si>
  <si>
    <t>INV-10892</t>
  </si>
  <si>
    <t>Astra 1&amp;2, April 15 &amp; 16, 2025, 3:30 pm to 5:00 pm, 9 am to 3 pm</t>
  </si>
  <si>
    <t>Bank Transfer BPI (3500) (3500)  Bank Transfer UBP (2800) (1000)</t>
  </si>
  <si>
    <t>3345 /'3345/ UB1550239/ UB1551593</t>
  </si>
  <si>
    <t>1994</t>
  </si>
  <si>
    <t>INV-10893</t>
  </si>
  <si>
    <t>3 Hour Fly Pass and 1 hr extension</t>
  </si>
  <si>
    <t>1995</t>
  </si>
  <si>
    <t>1996</t>
  </si>
  <si>
    <t>INV-10913</t>
  </si>
  <si>
    <t>Genisis Santiago</t>
  </si>
  <si>
    <t>Whole Day Fly Pass</t>
  </si>
  <si>
    <t>1997</t>
  </si>
  <si>
    <t>INV-10914</t>
  </si>
  <si>
    <t>Mark Castillote</t>
  </si>
  <si>
    <t>3 Hour Fly Pass and 1 hr extension for 3 seats</t>
  </si>
  <si>
    <t>1998</t>
  </si>
  <si>
    <t>INV-10915</t>
  </si>
  <si>
    <t>Mae Mariel Malana</t>
  </si>
  <si>
    <t>3 Hour Fly Pass for 2 seats</t>
  </si>
  <si>
    <t>1999</t>
  </si>
  <si>
    <t>INV-10878</t>
  </si>
  <si>
    <t xml:space="preserve">R.S AUSTRIA DIGITAL MARKETING SERVICES
</t>
  </si>
  <si>
    <t>Apollo 4&amp;5, April 16, 2025, 10:00 am to 6:00 pm (with ingress/egress)</t>
  </si>
  <si>
    <t>Bank Transfer BPI (5000) Cash (5000)</t>
  </si>
  <si>
    <t>2000</t>
  </si>
  <si>
    <t>INV-10916</t>
  </si>
  <si>
    <t>Kazuhito Higashioka</t>
  </si>
  <si>
    <t>2001</t>
  </si>
  <si>
    <t>INV-10917</t>
  </si>
  <si>
    <t>Health and Development Solutions Inc.</t>
  </si>
  <si>
    <t>Printing B&amp;W, 15 pages x 2php</t>
  </si>
  <si>
    <t>2002</t>
  </si>
  <si>
    <t>INV-10918</t>
  </si>
  <si>
    <t>Printing Colored, 11 pages x 15 php</t>
  </si>
  <si>
    <t>2003</t>
  </si>
  <si>
    <t>INV-10919</t>
  </si>
  <si>
    <t>2004</t>
  </si>
  <si>
    <t>INV-10920</t>
  </si>
  <si>
    <t>Stephanie Grace Sese</t>
  </si>
  <si>
    <t>2005</t>
  </si>
  <si>
    <t>INV-10921</t>
  </si>
  <si>
    <t>Kyle Mamawal</t>
  </si>
  <si>
    <t>2006</t>
  </si>
  <si>
    <t>INV-10922</t>
  </si>
  <si>
    <t>Lovely Macadat</t>
  </si>
  <si>
    <t>2007</t>
  </si>
  <si>
    <t>INV-10923</t>
  </si>
  <si>
    <t>Rocket Room, April 21, 2025, 1:00 pm to 5:00 pm</t>
  </si>
  <si>
    <t>UB1186604</t>
  </si>
  <si>
    <t>2008</t>
  </si>
  <si>
    <t>INV-10924</t>
  </si>
  <si>
    <t>2009</t>
  </si>
  <si>
    <t>2010</t>
  </si>
  <si>
    <t>INV-10856</t>
  </si>
  <si>
    <t>Rocket Room, Mar 31 &amp; 16, Astra 1 - Apr 2, Apollo 4 - Apr 11, 15, 14, 8:30 am to 5:30 pm</t>
  </si>
  <si>
    <t>UB240486</t>
  </si>
  <si>
    <t>2011</t>
  </si>
  <si>
    <t>INV-10834</t>
  </si>
  <si>
    <t>Use of Address, Apr 17, 2025 - May 16, 2025</t>
  </si>
  <si>
    <t>BPI	1000102055</t>
  </si>
  <si>
    <t>2012</t>
  </si>
  <si>
    <t>INV-10908</t>
  </si>
  <si>
    <t>Printing Colored, 6 pages colored x 10php ; Printing B&amp;W, 6 pages x 2php</t>
  </si>
  <si>
    <t>UB553962</t>
  </si>
  <si>
    <t>2013</t>
  </si>
  <si>
    <t>INV-10895</t>
  </si>
  <si>
    <t>4 Hour Fly Pass, Wilson Sauler, April 16, 2025, 8:00 am to 12:00 pm</t>
  </si>
  <si>
    <t>UB801295</t>
  </si>
  <si>
    <t>2014</t>
  </si>
  <si>
    <t>INV-10819</t>
  </si>
  <si>
    <t>Virtual Office,Apr 19, 2025 - May 18, 2025</t>
  </si>
  <si>
    <t>UBP	2002620261</t>
  </si>
  <si>
    <t>2015</t>
  </si>
  <si>
    <t>INV-10816</t>
  </si>
  <si>
    <t>Fixed Desk , Apr 20, 2025 - May 19, 2025</t>
  </si>
  <si>
    <t>BDO	0001110974</t>
  </si>
  <si>
    <t>2016</t>
  </si>
  <si>
    <t>INV-10831</t>
  </si>
  <si>
    <t>Use of Address, Apr 20, 2025 - May 19, 2025</t>
  </si>
  <si>
    <t>2017</t>
  </si>
  <si>
    <t>INV-10894</t>
  </si>
  <si>
    <t>OTi Philippines, Inc.</t>
  </si>
  <si>
    <t>Virtual Office,  Apr 20, 2025 - Dec 31, 2025</t>
  </si>
  <si>
    <t>Maya Card - Apr 15</t>
  </si>
  <si>
    <t>2018</t>
  </si>
  <si>
    <t>INV-10985</t>
  </si>
  <si>
    <t>Gilbert Lozada</t>
  </si>
  <si>
    <t xml:space="preserve"> Wholeday Flypass (w/ PWD ID)</t>
  </si>
  <si>
    <t>2019</t>
  </si>
  <si>
    <t>2020</t>
  </si>
  <si>
    <t>INV-10927</t>
  </si>
  <si>
    <t>Use of Address,  Apr 19, 2025 - May 18, 2025</t>
  </si>
  <si>
    <t xml:space="preserve"> UB692232 </t>
  </si>
  <si>
    <t>2021</t>
  </si>
  <si>
    <t>INV-10944</t>
  </si>
  <si>
    <t>Pamela Carrera</t>
  </si>
  <si>
    <t>2022</t>
  </si>
  <si>
    <t>INV-10928</t>
  </si>
  <si>
    <t>Mahana Travel and Tours (Abigail Figueroa)</t>
  </si>
  <si>
    <t xml:space="preserve"> 1 Month Fly Pass, April 21, 2025 - May 20, 2025 (Student Disount)</t>
  </si>
  <si>
    <t>2023</t>
  </si>
  <si>
    <t>INV-10931</t>
  </si>
  <si>
    <t>Home Smart Development Corporation</t>
  </si>
  <si>
    <t xml:space="preserve"> Rocket Room Dp, 8:30 am to 1:30 pm (No show)</t>
  </si>
  <si>
    <t>2024</t>
  </si>
  <si>
    <t>INV-10945</t>
  </si>
  <si>
    <t xml:space="preserve">  3 hr flypass</t>
  </si>
  <si>
    <t>2025</t>
  </si>
  <si>
    <t>INV-10946</t>
  </si>
  <si>
    <t>Cloudian Inc.</t>
  </si>
  <si>
    <t>2026</t>
  </si>
  <si>
    <t>INV-10947</t>
  </si>
  <si>
    <t>Rika Kamibayashi</t>
  </si>
  <si>
    <t>2027</t>
  </si>
  <si>
    <t>INV-10948</t>
  </si>
  <si>
    <t>Apollo 4 &amp; 5, Apr 22, 2025,  8 am to 5pm</t>
  </si>
  <si>
    <t>2028</t>
  </si>
  <si>
    <t>INV-10808</t>
  </si>
  <si>
    <t>Voyager 4, Apr 22, 2025 - May 21, 2025</t>
  </si>
  <si>
    <t>Metrobank 4950998265</t>
  </si>
  <si>
    <t>2029</t>
  </si>
  <si>
    <t>INV-10949</t>
  </si>
  <si>
    <t>Rocket Room, 10:00 am to 5:00 pm</t>
  </si>
  <si>
    <t>UB677042</t>
  </si>
  <si>
    <t>2030</t>
  </si>
  <si>
    <t>INV-10950</t>
  </si>
  <si>
    <t>Zyron Jade O. Fausto</t>
  </si>
  <si>
    <t>Monthly Flypass, April 23, 2025 to May 22, 2025</t>
  </si>
  <si>
    <t>Cash (2000) Maya Card (3000) - Apr 22</t>
  </si>
  <si>
    <t>98,51</t>
  </si>
  <si>
    <t>2031</t>
  </si>
  <si>
    <t>INV-10951</t>
  </si>
  <si>
    <t>Locker rental, April 23, 2025 to May 22, 2025</t>
  </si>
  <si>
    <t>2032</t>
  </si>
  <si>
    <t>INV-10952</t>
  </si>
  <si>
    <t>Metro South Alabang Toast Master</t>
  </si>
  <si>
    <t>Astra 1, Apr 12, 2025 2:30 pm to 4:30 pm  (w/ 10% discount)</t>
  </si>
  <si>
    <r>
      <rPr>
        <rFont val="Calibri"/>
        <color rgb="FF000000"/>
        <sz val="11.0"/>
      </rPr>
      <t xml:space="preserve">Bank Transfer AR 645 (945) </t>
    </r>
    <r>
      <rPr>
        <rFont val="Calibri"/>
        <color rgb="FF4472C4"/>
        <sz val="11.0"/>
      </rPr>
      <t>Gcash QR Standee Apr 12 (945)</t>
    </r>
  </si>
  <si>
    <t>2033</t>
  </si>
  <si>
    <t>INV-10953</t>
  </si>
  <si>
    <t>Wholeday Flypass (w/ PWD Discount)</t>
  </si>
  <si>
    <t>2034</t>
  </si>
  <si>
    <t>INV-10930</t>
  </si>
  <si>
    <t>Apollo 4 &amp; 5, 9 am to 6 pm</t>
  </si>
  <si>
    <t>Maya Card - Apr 22</t>
  </si>
  <si>
    <t>2035</t>
  </si>
  <si>
    <t>INV-10954</t>
  </si>
  <si>
    <t>Call Room - Apollo 1, 12pm to 4pm - Apr 23, 8 am to 5 pm - Apr 24 to 25, Printing</t>
  </si>
  <si>
    <t>2036</t>
  </si>
  <si>
    <t>INV-10989</t>
  </si>
  <si>
    <t>Ferdie Saputin</t>
  </si>
  <si>
    <t>Apollo 2 (Call room), 5pm to 6pm</t>
  </si>
  <si>
    <t>2037</t>
  </si>
  <si>
    <t>INV-10990</t>
  </si>
  <si>
    <t>Marie Pauline Tan</t>
  </si>
  <si>
    <t>Apollo 1 (Call Room), 5 pm to 6pm</t>
  </si>
  <si>
    <t>2038</t>
  </si>
  <si>
    <t>INV-10991</t>
  </si>
  <si>
    <t>Raenielle Lozares</t>
  </si>
  <si>
    <t>3 hr flypass and 1 hr extension, 1 colored printing</t>
  </si>
  <si>
    <t>2039</t>
  </si>
  <si>
    <t>INV-10992</t>
  </si>
  <si>
    <t>Michelle Parayno</t>
  </si>
  <si>
    <t>3 hr flypass and 1 hr extension for 2 seats</t>
  </si>
  <si>
    <t>2040</t>
  </si>
  <si>
    <t>INV-10993</t>
  </si>
  <si>
    <t>Jay Buenaflor</t>
  </si>
  <si>
    <t>Meeting Room (Office Suite 10), 4:15 pm to 7:15 pm</t>
  </si>
  <si>
    <t>2041</t>
  </si>
  <si>
    <t>INV-10994</t>
  </si>
  <si>
    <t>Rocket Room extension, 5:00 pm to 7:00 pm</t>
  </si>
  <si>
    <t>Maya Card - Debit</t>
  </si>
  <si>
    <t>2042</t>
  </si>
  <si>
    <t>INV-10857</t>
  </si>
  <si>
    <t xml:space="preserve">Apollo 4 &amp; 5, Apr 24, 2025, 8 am to 5pm </t>
  </si>
  <si>
    <t>UB240475</t>
  </si>
  <si>
    <t>2043</t>
  </si>
  <si>
    <t>INV-10995</t>
  </si>
  <si>
    <t>Kisa Elicano</t>
  </si>
  <si>
    <t>2044</t>
  </si>
  <si>
    <t>INV-10996</t>
  </si>
  <si>
    <t>Joxx Perez</t>
  </si>
  <si>
    <t>2045</t>
  </si>
  <si>
    <t>INV-10997</t>
  </si>
  <si>
    <t>10 day Flypass (Apr 24 - May 23, 2025)</t>
  </si>
  <si>
    <t>2046</t>
  </si>
  <si>
    <t>INV-10998</t>
  </si>
  <si>
    <t>Rensie Ubilas</t>
  </si>
  <si>
    <t>Apollo 1 (Call Room), 8 am to 5 pm</t>
  </si>
  <si>
    <t>2047</t>
  </si>
  <si>
    <t>INV-10999</t>
  </si>
  <si>
    <t>2048</t>
  </si>
  <si>
    <t>INV-11000</t>
  </si>
  <si>
    <t>2049</t>
  </si>
  <si>
    <t>INV-11001</t>
  </si>
  <si>
    <t>2050</t>
  </si>
  <si>
    <t>INV-11002</t>
  </si>
  <si>
    <t>Georgette Virgo</t>
  </si>
  <si>
    <t>2051</t>
  </si>
  <si>
    <t>INV-11003</t>
  </si>
  <si>
    <t>Bianca Thelmo</t>
  </si>
  <si>
    <t>Rocket Room, 9 am to 12 pm - Apr 24</t>
  </si>
  <si>
    <t>UB350003</t>
  </si>
  <si>
    <t>2052</t>
  </si>
  <si>
    <t>INV-11004</t>
  </si>
  <si>
    <t>Printing, Rocket Room 12pm - 2pm, Call Room 2pm to 4pm</t>
  </si>
  <si>
    <t>2053</t>
  </si>
  <si>
    <t>2054</t>
  </si>
  <si>
    <t>INV-11005</t>
  </si>
  <si>
    <t>Romeight Communications Inc</t>
  </si>
  <si>
    <t>Astra 1, 9 am to 3 pm &amp; Extension 3pm to 5pm</t>
  </si>
  <si>
    <t>AR 911 Bank Transfer(4000) Cash (1400)</t>
  </si>
  <si>
    <t>UB583848</t>
  </si>
  <si>
    <t>2055</t>
  </si>
  <si>
    <t>INV-11017</t>
  </si>
  <si>
    <t>Mariliza Arceo</t>
  </si>
  <si>
    <t>2056</t>
  </si>
  <si>
    <t>INV-11018</t>
  </si>
  <si>
    <t>2057</t>
  </si>
  <si>
    <t>INV-11019</t>
  </si>
  <si>
    <t>Avery Construction OPC</t>
  </si>
  <si>
    <t>Rocket Room, Apr 25, 9 am to 6 pm</t>
  </si>
  <si>
    <t>UB490040</t>
  </si>
  <si>
    <t>2058</t>
  </si>
  <si>
    <t>INV-10798</t>
  </si>
  <si>
    <t>Virtual Office, Apr 1, 2025 to Dec 31, 2025</t>
  </si>
  <si>
    <t>2059</t>
  </si>
  <si>
    <t>INV-10721</t>
  </si>
  <si>
    <t>Apollo 3, , Apr 1, 2025 - Apr 30, 2025</t>
  </si>
  <si>
    <t>Check (8186.42) Check (39963.58)</t>
  </si>
  <si>
    <t>Chinabank 0000101316/BDO	0000135093</t>
  </si>
  <si>
    <t>2060</t>
  </si>
  <si>
    <t>INV-11020</t>
  </si>
  <si>
    <t>10-Day Fly Pass ( Apr 25, 2025 to May 24, 2025)</t>
  </si>
  <si>
    <t>2061</t>
  </si>
  <si>
    <t>INV-11021</t>
  </si>
  <si>
    <t>2062</t>
  </si>
  <si>
    <t>INV-11022</t>
  </si>
  <si>
    <t>Aldwin Felipe</t>
  </si>
  <si>
    <t>2063</t>
  </si>
  <si>
    <t>INV-11023</t>
  </si>
  <si>
    <t>Ron Angeles</t>
  </si>
  <si>
    <t>3 hr Flypass &amp; Wholeday flypass</t>
  </si>
  <si>
    <t>2064</t>
  </si>
  <si>
    <t>INV-11024</t>
  </si>
  <si>
    <t>Jelete Chavez</t>
  </si>
  <si>
    <t>2065</t>
  </si>
  <si>
    <t>INV-11025</t>
  </si>
  <si>
    <t>2066</t>
  </si>
  <si>
    <t>INV-11026</t>
  </si>
  <si>
    <t>Rocket Room,6:00 pm to 7:00 pm - Apr 25, 2025</t>
  </si>
  <si>
    <t>2067</t>
  </si>
  <si>
    <t>INV-10936</t>
  </si>
  <si>
    <t>Rocket Room, 4:00 pm to 7:30 pm (with after office hours access) - Apr 22, 2025</t>
  </si>
  <si>
    <t>UB38834</t>
  </si>
  <si>
    <t>2068</t>
  </si>
  <si>
    <t>INV-10937</t>
  </si>
  <si>
    <t>Karlakris Properties Corporation</t>
  </si>
  <si>
    <t>Apollo 1 as Call Room, April 23, 2025, 10:30 am to 11:30 am</t>
  </si>
  <si>
    <t>S25338325</t>
  </si>
  <si>
    <t>2069</t>
  </si>
  <si>
    <t>INV-10932</t>
  </si>
  <si>
    <t>Deco Studio Plus Builders Corporation</t>
  </si>
  <si>
    <t>Virtual Office, Apr 1, 2025 - Sep 31, 2025</t>
  </si>
  <si>
    <t>Metrobank	3670809202</t>
  </si>
  <si>
    <t>2070</t>
  </si>
  <si>
    <t>INV-11027</t>
  </si>
  <si>
    <t>Tedi Villasor</t>
  </si>
  <si>
    <t>2071</t>
  </si>
  <si>
    <t>INV-11028</t>
  </si>
  <si>
    <t>Daryl Pugeda</t>
  </si>
  <si>
    <t>2072</t>
  </si>
  <si>
    <t>INV-10494</t>
  </si>
  <si>
    <t>Office Suite 5&amp;7, March 16 - Mar 31, 2025</t>
  </si>
  <si>
    <t>2073</t>
  </si>
  <si>
    <t>INV-10722</t>
  </si>
  <si>
    <t xml:space="preserve">LP Suites Office 3, 5 &amp; 6, Apr 1, 2025 - Apr 30, 2025 </t>
  </si>
  <si>
    <t>Check (110036.42)</t>
  </si>
  <si>
    <t>BDO	0000135093</t>
  </si>
  <si>
    <t>2074</t>
  </si>
  <si>
    <t>INV-10935</t>
  </si>
  <si>
    <t>Astra 1 &amp; 2, 8 am to 5 pm - Apr 23, 2025</t>
  </si>
  <si>
    <t>UB452828</t>
  </si>
  <si>
    <t>2075</t>
  </si>
  <si>
    <t>INV-10818</t>
  </si>
  <si>
    <t>Virtual Office, Apr 24, 2025 - May 23, 2025</t>
  </si>
  <si>
    <t>Advance Payment (25.04) Bank Transfer (2841.03)</t>
  </si>
  <si>
    <t>UB73791</t>
  </si>
  <si>
    <t>2076</t>
  </si>
  <si>
    <t>INV-11029</t>
  </si>
  <si>
    <t>Apollo 4&amp;5, Apr 28, 2025, 8 am to 5 pm</t>
  </si>
  <si>
    <t>AR 895 Bank Transfer (4500) Cash (4500)</t>
  </si>
  <si>
    <t>2077</t>
  </si>
  <si>
    <t>INV-10925</t>
  </si>
  <si>
    <t>Astra 1, 8:30 am to 5:30 pm, Apr 21,22,28,29,30, 2025</t>
  </si>
  <si>
    <t>UB452131</t>
  </si>
  <si>
    <t>2078</t>
  </si>
  <si>
    <t>INV-11030</t>
  </si>
  <si>
    <t>1 Month Fly Pass, Apr 21, 2025 - May 20, 2025</t>
  </si>
  <si>
    <t>Maya Card (Jul 16)</t>
  </si>
  <si>
    <t>2079</t>
  </si>
  <si>
    <t>INV-11031</t>
  </si>
  <si>
    <t>Amerissa Base</t>
  </si>
  <si>
    <t>2080</t>
  </si>
  <si>
    <t>INV-11032</t>
  </si>
  <si>
    <t>Jose Cervantes</t>
  </si>
  <si>
    <t>Rocket Room, 2:00 pm to 4:00 pm</t>
  </si>
  <si>
    <t>UB667860</t>
  </si>
  <si>
    <t>2081</t>
  </si>
  <si>
    <t>INV-11033</t>
  </si>
  <si>
    <t>Astra 2, 2pm to 5pm</t>
  </si>
  <si>
    <t>2082</t>
  </si>
  <si>
    <t>INV-11035</t>
  </si>
  <si>
    <t>2083</t>
  </si>
  <si>
    <t>INV-10956</t>
  </si>
  <si>
    <t>Use of Address, Apr 18, 2025 - May 17, 2025</t>
  </si>
  <si>
    <t>Eastwest Bank	0000047350</t>
  </si>
  <si>
    <t>2084</t>
  </si>
  <si>
    <t>INV-11059</t>
  </si>
  <si>
    <t>Gerard Juliano</t>
  </si>
  <si>
    <t>Call Room (Apollo 1) 9 am to 12nn</t>
  </si>
  <si>
    <t>2085</t>
  </si>
  <si>
    <t>INV-11060</t>
  </si>
  <si>
    <t>2086</t>
  </si>
  <si>
    <t>INV-11058</t>
  </si>
  <si>
    <t>Call Room (Apollo 1) 1:45pm to 3:45 pm</t>
  </si>
  <si>
    <t>2087</t>
  </si>
  <si>
    <t>2088</t>
  </si>
  <si>
    <t>INV-11034</t>
  </si>
  <si>
    <t>S&amp;C Gym Equipment Trading</t>
  </si>
  <si>
    <t>6 Month Fly Pass, Apr 29, 2025 - Oct 28, 2025</t>
  </si>
  <si>
    <t>Maya Card - Apr 28</t>
  </si>
  <si>
    <t>2089</t>
  </si>
  <si>
    <t>INV-11061</t>
  </si>
  <si>
    <t>Mike Santiago</t>
  </si>
  <si>
    <t>2090</t>
  </si>
  <si>
    <t>INV-11062</t>
  </si>
  <si>
    <t>2091</t>
  </si>
  <si>
    <t>INV-11063</t>
  </si>
  <si>
    <t>Caryl Jurene Cruz</t>
  </si>
  <si>
    <t>2092</t>
  </si>
  <si>
    <t>INV-11064</t>
  </si>
  <si>
    <t>Rocket Room, 10 am to 2pm, Printing</t>
  </si>
  <si>
    <r>
      <rPr>
        <rFont val="Calibri"/>
        <color theme="1"/>
        <sz val="11.0"/>
      </rPr>
      <t xml:space="preserve">Bank Transfer (2100) Bank Transfer (700) </t>
    </r>
    <r>
      <rPr>
        <rFont val="Calibri"/>
        <color rgb="FF4472C4"/>
        <sz val="11.0"/>
      </rPr>
      <t>Gcash QR Standee (195)</t>
    </r>
  </si>
  <si>
    <t>UB664223</t>
  </si>
  <si>
    <t>2093</t>
  </si>
  <si>
    <t>INV-11065</t>
  </si>
  <si>
    <t>Legado Motors, Inc.</t>
  </si>
  <si>
    <t>Meeting Room (Suite 10), 9 am to 12pm - Apr 30</t>
  </si>
  <si>
    <t>UB1332176</t>
  </si>
  <si>
    <t>2094</t>
  </si>
  <si>
    <t>INV-11066</t>
  </si>
  <si>
    <t>Rico Cara</t>
  </si>
  <si>
    <t>Call Room (Apollo 1) , 8:00 am to 10 am</t>
  </si>
  <si>
    <t>2095</t>
  </si>
  <si>
    <t>2096</t>
  </si>
  <si>
    <t>2097</t>
  </si>
  <si>
    <t>INV-11067</t>
  </si>
  <si>
    <t>Esther Gutierrez</t>
  </si>
  <si>
    <t>Call Room (Apollo 2), 12:00 pm to 6:00 pm</t>
  </si>
  <si>
    <t>Maya Card (932) Maya Card (1030) Cash (550)</t>
  </si>
  <si>
    <t>2098</t>
  </si>
  <si>
    <t>INV-11068</t>
  </si>
  <si>
    <t>Bianca Evangeline Inciong</t>
  </si>
  <si>
    <t>Whole Day Fly Pass (w/ PWD discount)</t>
  </si>
  <si>
    <t>2099</t>
  </si>
  <si>
    <t>INV-10962</t>
  </si>
  <si>
    <t>Daphne De Paz</t>
  </si>
  <si>
    <t>2100</t>
  </si>
  <si>
    <t>INV-10963</t>
  </si>
  <si>
    <t>Alfred Armea</t>
  </si>
  <si>
    <t>2101</t>
  </si>
  <si>
    <t>INV-10964</t>
  </si>
  <si>
    <t>2102</t>
  </si>
  <si>
    <t>INV-10965</t>
  </si>
  <si>
    <t>Richard Lagaya</t>
  </si>
  <si>
    <t xml:space="preserve">Astra 1, 10:00 am to 1:00 pm </t>
  </si>
  <si>
    <t>2103</t>
  </si>
  <si>
    <t>INV-11011</t>
  </si>
  <si>
    <t>Apollo 4 &amp; 5, 8am to 1pm</t>
  </si>
  <si>
    <t>Bank Transfer (5500) Maya Card Debit (1500)</t>
  </si>
  <si>
    <t>2104</t>
  </si>
  <si>
    <t>INV-11012</t>
  </si>
  <si>
    <t>2105</t>
  </si>
  <si>
    <t>INV-11013</t>
  </si>
  <si>
    <t>Prime Studios + Recovery</t>
  </si>
  <si>
    <t>2106</t>
  </si>
  <si>
    <t>INV-10855</t>
  </si>
  <si>
    <t>Rocket Room,10:00 am to 12:00 pm</t>
  </si>
  <si>
    <t>UB655280</t>
  </si>
  <si>
    <t>2107</t>
  </si>
  <si>
    <t>INV-11014</t>
  </si>
  <si>
    <t>2108</t>
  </si>
  <si>
    <t>INV-11015</t>
  </si>
  <si>
    <t>Christine Rivera</t>
  </si>
  <si>
    <t>2109</t>
  </si>
  <si>
    <t>INV-11037</t>
  </si>
  <si>
    <t>Apollo 2 (Call Room), 11:00 am to 3:00 pm</t>
  </si>
  <si>
    <t>2110</t>
  </si>
  <si>
    <t>INV-11038</t>
  </si>
  <si>
    <t xml:space="preserve"> 3 Hour Fly Pass for 2 seats</t>
  </si>
  <si>
    <t>2111</t>
  </si>
  <si>
    <t>INV-11039</t>
  </si>
  <si>
    <t>Juan Luis Raymundo</t>
  </si>
  <si>
    <t>2112</t>
  </si>
  <si>
    <t>INV-11040</t>
  </si>
  <si>
    <t>Ana Ong</t>
  </si>
  <si>
    <t>3 Hour Fly Pass (Parent's Promo)</t>
  </si>
  <si>
    <t>2113</t>
  </si>
  <si>
    <t>INV-11041</t>
  </si>
  <si>
    <t>Hospitality International Inc</t>
  </si>
  <si>
    <t>Whole Day Fly Pass for 2 seats</t>
  </si>
  <si>
    <t>2114</t>
  </si>
  <si>
    <t>INV-10959</t>
  </si>
  <si>
    <t xml:space="preserve">Apollo 2, April 29, 2025, 10:00 am to 6:00 pm, printing </t>
  </si>
  <si>
    <t>UB443290</t>
  </si>
  <si>
    <t>2115</t>
  </si>
  <si>
    <t>INV-10955</t>
  </si>
  <si>
    <t>Rocket Room and Astra 2 - Apri 29&amp;30, 2025</t>
  </si>
  <si>
    <t>2116</t>
  </si>
  <si>
    <t>INV-10958</t>
  </si>
  <si>
    <t>Suite 10 and printing, April 29, 2025</t>
  </si>
  <si>
    <t>UB1795730</t>
  </si>
  <si>
    <t>2117</t>
  </si>
  <si>
    <t>INV-11042</t>
  </si>
  <si>
    <t>2118</t>
  </si>
  <si>
    <t>INV-11043</t>
  </si>
  <si>
    <t>2119</t>
  </si>
  <si>
    <t>INV-10880</t>
  </si>
  <si>
    <t>Apollo 3, May 1, 2025 - May 31, 2025</t>
  </si>
  <si>
    <t>2120</t>
  </si>
  <si>
    <t>INV-10881</t>
  </si>
  <si>
    <t>LP Suites Office 3, 5 &amp; 6, ₱73,920.00, May 1, 2025 - May 31, 2025</t>
  </si>
  <si>
    <t>2121</t>
  </si>
  <si>
    <t>INV-11057</t>
  </si>
  <si>
    <t>Apollo 4&amp;5, 8 am to 5pm, May 5 &amp; 19, 2025</t>
  </si>
  <si>
    <t>2122</t>
  </si>
  <si>
    <t>INV-11044</t>
  </si>
  <si>
    <t>2123</t>
  </si>
  <si>
    <t>INV-10966</t>
  </si>
  <si>
    <t xml:space="preserve">Vipre Security Group Philippines Inc. </t>
  </si>
  <si>
    <t>Voyager 3,May 1, 2025 - May 31, 2025</t>
  </si>
  <si>
    <t>Unionbank	0000223007</t>
  </si>
  <si>
    <t>2124</t>
  </si>
  <si>
    <t>INV-11046</t>
  </si>
  <si>
    <t xml:space="preserve">Rocket Room, 2:00 pm to 6:00 pm </t>
  </si>
  <si>
    <t>UB279123</t>
  </si>
  <si>
    <t>2125</t>
  </si>
  <si>
    <t>INV-11047</t>
  </si>
  <si>
    <t>Joey Buot</t>
  </si>
  <si>
    <t>2126</t>
  </si>
  <si>
    <t>INV-11069</t>
  </si>
  <si>
    <t>Ria Tan</t>
  </si>
  <si>
    <t>Call Room (apollo 1) , 4:30 to 6:30 pm</t>
  </si>
  <si>
    <t>2127</t>
  </si>
  <si>
    <t>INV-11048</t>
  </si>
  <si>
    <t>2128</t>
  </si>
  <si>
    <t>INV-11049</t>
  </si>
  <si>
    <t>Cash (300) Cash (250)</t>
  </si>
  <si>
    <t>2129</t>
  </si>
  <si>
    <t>INV-11036</t>
  </si>
  <si>
    <t>Astra 2, 8:00 am to 1:00 pm</t>
  </si>
  <si>
    <t>Bank Transfer (1650) Maya Card (1650)</t>
  </si>
  <si>
    <t>2130</t>
  </si>
  <si>
    <t>INV-11050</t>
  </si>
  <si>
    <t>Cherry Pabilonia</t>
  </si>
  <si>
    <t>2131</t>
  </si>
  <si>
    <t>INV-11070</t>
  </si>
  <si>
    <t>Alabasta Logistics Service</t>
  </si>
  <si>
    <t>Apollo 4, May 6, 2025 10 am to 1pm</t>
  </si>
  <si>
    <r>
      <rPr>
        <rFont val="Calibri"/>
        <color rgb="FF4472C4"/>
        <sz val="11.0"/>
      </rPr>
      <t>AR 930 Gcash QR Standee (2000)</t>
    </r>
    <r>
      <rPr>
        <rFont val="Calibri"/>
        <color rgb="FF000000"/>
        <sz val="11.0"/>
      </rPr>
      <t xml:space="preserve"> Cash (2500)</t>
    </r>
  </si>
  <si>
    <t>2132</t>
  </si>
  <si>
    <t>INV-11051</t>
  </si>
  <si>
    <t>Paulino Briones</t>
  </si>
  <si>
    <t>2133</t>
  </si>
  <si>
    <t>INV-11052</t>
  </si>
  <si>
    <t>Carl Garcia</t>
  </si>
  <si>
    <t>2134</t>
  </si>
  <si>
    <t>INV-11053</t>
  </si>
  <si>
    <t>Sarah Sendingan</t>
  </si>
  <si>
    <t>2135</t>
  </si>
  <si>
    <t>INV-11054</t>
  </si>
  <si>
    <t>Jorel Manalo</t>
  </si>
  <si>
    <t xml:space="preserve"> Whole Day Fly Pass</t>
  </si>
  <si>
    <t>2136</t>
  </si>
  <si>
    <t>INV-10981</t>
  </si>
  <si>
    <t>Use Of Address, May 1, 2025 - May 31, 2025</t>
  </si>
  <si>
    <t>Eastwest Bank 0001567806</t>
  </si>
  <si>
    <t>2137</t>
  </si>
  <si>
    <t>INV-11072</t>
  </si>
  <si>
    <t>LP Suites Office 2, May 1, 2025 - May 31, 2025</t>
  </si>
  <si>
    <t>UBP	2002750718</t>
  </si>
  <si>
    <t>2138</t>
  </si>
  <si>
    <t>INV-11071</t>
  </si>
  <si>
    <t>UBP	2002918901</t>
  </si>
  <si>
    <t>2139</t>
  </si>
  <si>
    <t>2140</t>
  </si>
  <si>
    <t>INV-10977</t>
  </si>
  <si>
    <t>Use of Address, May 2, 2025 - Jun 1, 2025</t>
  </si>
  <si>
    <t>Chinabank	0000057691</t>
  </si>
  <si>
    <t>2141</t>
  </si>
  <si>
    <t>INV-10974</t>
  </si>
  <si>
    <t>Virtual Office &amp; Locker Rental, May 1, 2025 - May 31, 2025</t>
  </si>
  <si>
    <t>BPI	6000126337</t>
  </si>
  <si>
    <t>2142</t>
  </si>
  <si>
    <t>INV-10975</t>
  </si>
  <si>
    <t>LPC - Virtual Office, ₱3,500.00, May 1, 2025 - May 31, 2025</t>
  </si>
  <si>
    <t>Metrobank	4951063946</t>
  </si>
  <si>
    <t>2143</t>
  </si>
  <si>
    <t>INV-11055</t>
  </si>
  <si>
    <t>Millie Manahan</t>
  </si>
  <si>
    <t>2144</t>
  </si>
  <si>
    <t>INV-11056</t>
  </si>
  <si>
    <t>Stagira Food Corp</t>
  </si>
  <si>
    <t>Whole Day Fly Pass (PWD Disount)</t>
  </si>
  <si>
    <t>Cash (170) Cash (130)</t>
  </si>
  <si>
    <t>2145</t>
  </si>
  <si>
    <t>INV-10941</t>
  </si>
  <si>
    <t>LP Suites Office 11, May 1, 2025 - May 31, 2025</t>
  </si>
  <si>
    <t>UB537491</t>
  </si>
  <si>
    <t>2146</t>
  </si>
  <si>
    <t>INV-10980</t>
  </si>
  <si>
    <t>BPI	1000162439</t>
  </si>
  <si>
    <t>2147</t>
  </si>
  <si>
    <t>INV-11007</t>
  </si>
  <si>
    <t>G.A.M. Consultancy Services OPC</t>
  </si>
  <si>
    <t>Use of Address, Apr 01, 2025 - Apr 30, 2025</t>
  </si>
  <si>
    <t>311</t>
  </si>
  <si>
    <t>2148</t>
  </si>
  <si>
    <t>INV-11008</t>
  </si>
  <si>
    <t>Use of Address, May 01, 2025 - May 31, 2025</t>
  </si>
  <si>
    <t>Bank Transfer (1180.80)</t>
  </si>
  <si>
    <t>2149</t>
  </si>
  <si>
    <t>INV-10961</t>
  </si>
  <si>
    <t>Rocket Room, 8:30 am to 10:30 am, May 1, 2025</t>
  </si>
  <si>
    <t>2150</t>
  </si>
  <si>
    <t>INV-10970</t>
  </si>
  <si>
    <t>Printing Colored, 29 pages x 10php</t>
  </si>
  <si>
    <t>2151</t>
  </si>
  <si>
    <t>INV-11074</t>
  </si>
  <si>
    <t>Windel Misa</t>
  </si>
  <si>
    <t>2152</t>
  </si>
  <si>
    <t>INV-11075</t>
  </si>
  <si>
    <t>Call Room (Apollo 2), 11 am to 1pm</t>
  </si>
  <si>
    <t>2153</t>
  </si>
  <si>
    <t>2154</t>
  </si>
  <si>
    <t>2155</t>
  </si>
  <si>
    <t>INV-10986</t>
  </si>
  <si>
    <t>Call Room (Apollo 2), 10:00 am to 4:00 pm - May 5, 2025</t>
  </si>
  <si>
    <t>2156</t>
  </si>
  <si>
    <t>INV-10957</t>
  </si>
  <si>
    <t>Call Room (Apollo 2), 04:00 pm to 9:00 pm (Extension w/ after hour access) - May 5, 2025 &amp; Printing</t>
  </si>
  <si>
    <t>UB926947</t>
  </si>
  <si>
    <t>2157</t>
  </si>
  <si>
    <t>INV-10926</t>
  </si>
  <si>
    <t>Astra 1 rent, May 5,6,7,13,14,19,20,21,26 &amp; 27, 2025, 8:30 am to 5:30 pm</t>
  </si>
  <si>
    <t>UB1924123</t>
  </si>
  <si>
    <t>2158</t>
  </si>
  <si>
    <t>INV-10940</t>
  </si>
  <si>
    <t>LP Suites Office 9, May 15, 2025 - June 14, 2025</t>
  </si>
  <si>
    <t>UB573674</t>
  </si>
  <si>
    <t>2159</t>
  </si>
  <si>
    <t>INV-11082</t>
  </si>
  <si>
    <t>Paula Nicole Orpilla</t>
  </si>
  <si>
    <t>Astra 2,1pm to 4pm</t>
  </si>
  <si>
    <t>UB211371</t>
  </si>
  <si>
    <t>2160</t>
  </si>
  <si>
    <t>INV-11083</t>
  </si>
  <si>
    <t>Mary Chiles Lozada</t>
  </si>
  <si>
    <t>2161</t>
  </si>
  <si>
    <t>INV-11084</t>
  </si>
  <si>
    <t>Central Asia BPO Services Inc</t>
  </si>
  <si>
    <t>Wholeday Flypass for 6 seats</t>
  </si>
  <si>
    <t>2162</t>
  </si>
  <si>
    <t>INV-10960</t>
  </si>
  <si>
    <t>Hubble Room,May 5, 2025 - Jun 4, 2025</t>
  </si>
  <si>
    <t>Advance Subscriptiion (AR 540)</t>
  </si>
  <si>
    <t>2163</t>
  </si>
  <si>
    <t>INV-11085</t>
  </si>
  <si>
    <t>Via Alvarez</t>
  </si>
  <si>
    <t>2164</t>
  </si>
  <si>
    <t>INV-10943</t>
  </si>
  <si>
    <t>Astra 1, May 8,15,22,29, June 5,12,19,26, 2025 - 9 am to 5pm</t>
  </si>
  <si>
    <t>S27039182</t>
  </si>
  <si>
    <t>2165</t>
  </si>
  <si>
    <t>Rocket Room, 9 am to 1pm, May 7, 2025</t>
  </si>
  <si>
    <t>Chinabank	0000601487</t>
  </si>
  <si>
    <t>2166</t>
  </si>
  <si>
    <t>INV-11087</t>
  </si>
  <si>
    <t>Rera Corp</t>
  </si>
  <si>
    <t>3 Hour Fly Pass (Parent Discount)</t>
  </si>
  <si>
    <t>2167</t>
  </si>
  <si>
    <t>INV-11088</t>
  </si>
  <si>
    <t>2168</t>
  </si>
  <si>
    <t>INV-11089</t>
  </si>
  <si>
    <t>2169</t>
  </si>
  <si>
    <t>2170</t>
  </si>
  <si>
    <t>INV-11010</t>
  </si>
  <si>
    <t>Covredge Management Consultancy Service</t>
  </si>
  <si>
    <t>Virtual Office, May 1, 2025 - Dec 31, 2025</t>
  </si>
  <si>
    <t>2171</t>
  </si>
  <si>
    <t>INV-10969</t>
  </si>
  <si>
    <t>LP Suites Office 8, May 04, 2025 - Jun 03, 2025</t>
  </si>
  <si>
    <t>Advance Subscriptiion (AR 507)</t>
  </si>
  <si>
    <t>2172</t>
  </si>
  <si>
    <t>INV-10968</t>
  </si>
  <si>
    <t>Donnadee Allene Francisco (Metals Focus Data Ltd )</t>
  </si>
  <si>
    <t>Office Suite No 1 , May 1 - 31, 2025 rent</t>
  </si>
  <si>
    <t>Advance Subscriptiion  (AR 483)</t>
  </si>
  <si>
    <t>2173</t>
  </si>
  <si>
    <t>2174</t>
  </si>
  <si>
    <t>2175</t>
  </si>
  <si>
    <t>INV-11090</t>
  </si>
  <si>
    <t>Valuepod Digital Marketing Services</t>
  </si>
  <si>
    <t>Call room (Apollo 2), 12pm to 3pm</t>
  </si>
  <si>
    <t>2176</t>
  </si>
  <si>
    <t>INV-11122</t>
  </si>
  <si>
    <t>Legiontech Inc.</t>
  </si>
  <si>
    <t>Rocket Room, 1pm to 5pm</t>
  </si>
  <si>
    <t>Maya card</t>
  </si>
  <si>
    <t>2177</t>
  </si>
  <si>
    <t>INV-11091</t>
  </si>
  <si>
    <t>Jane Gita</t>
  </si>
  <si>
    <t>Call Room (LP3), 3pm to 5pm</t>
  </si>
  <si>
    <t>2178</t>
  </si>
  <si>
    <t>INV-11093</t>
  </si>
  <si>
    <t>Biggs, Inc.</t>
  </si>
  <si>
    <t>Meeting room rent, Apollo 4, 9 am to 6pm</t>
  </si>
  <si>
    <t>Bank Transfer BPI AR 940 (8839.29) Cash (1191.96)</t>
  </si>
  <si>
    <t>2179</t>
  </si>
  <si>
    <t>INV-11094</t>
  </si>
  <si>
    <t>Ian Pantalion</t>
  </si>
  <si>
    <t>2180</t>
  </si>
  <si>
    <t>2181</t>
  </si>
  <si>
    <t>INV-11095</t>
  </si>
  <si>
    <t>Gerald Obmerga</t>
  </si>
  <si>
    <t>Rocket Room, 10 am to 2pm</t>
  </si>
  <si>
    <t>UB529777</t>
  </si>
  <si>
    <t>2182</t>
  </si>
  <si>
    <t>INV-11096</t>
  </si>
  <si>
    <t>2183</t>
  </si>
  <si>
    <t>2184</t>
  </si>
  <si>
    <t>INV-11097</t>
  </si>
  <si>
    <t>Astra 1, 2pm to 4:30 pm</t>
  </si>
  <si>
    <r>
      <rPr>
        <rFont val="Calibri"/>
        <color rgb="FF000000"/>
        <sz val="11.0"/>
      </rPr>
      <t xml:space="preserve">AR 645 (945)  </t>
    </r>
    <r>
      <rPr>
        <rFont val="Calibri"/>
        <color theme="4"/>
        <sz val="11.0"/>
      </rPr>
      <t>Gcash QR Standee (945)</t>
    </r>
  </si>
  <si>
    <t>2185</t>
  </si>
  <si>
    <t>INV-11098</t>
  </si>
  <si>
    <t>3 Hour Fly Pass (w/ 20% discount, w/ voters ink)</t>
  </si>
  <si>
    <t>2186</t>
  </si>
  <si>
    <t>INV-11099</t>
  </si>
  <si>
    <t>Argia Global link Inc</t>
  </si>
  <si>
    <t>Rocket Room, 1pm to 4pm</t>
  </si>
  <si>
    <t>2187</t>
  </si>
  <si>
    <t>INV-11100</t>
  </si>
  <si>
    <t>Ara Blanquera</t>
  </si>
  <si>
    <t>3 Hour Fly Pass &amp; Wholeday Flypass (w/ 20% discount, w/ voters ink)</t>
  </si>
  <si>
    <t>2188</t>
  </si>
  <si>
    <t>INV-11101</t>
  </si>
  <si>
    <t>Mae Cagadas (Magic Inc)</t>
  </si>
  <si>
    <t>2189</t>
  </si>
  <si>
    <t>INV-11102</t>
  </si>
  <si>
    <t>2190</t>
  </si>
  <si>
    <t>INV-11103</t>
  </si>
  <si>
    <t>2191</t>
  </si>
  <si>
    <t>2192</t>
  </si>
  <si>
    <t>INV-11073</t>
  </si>
  <si>
    <t>Prime Hub Management and Consultancy Inc.</t>
  </si>
  <si>
    <t>Use of Address, May 11, 2025 to Dec 31, 2025</t>
  </si>
  <si>
    <t>UB838133</t>
  </si>
  <si>
    <t>2193</t>
  </si>
  <si>
    <t>INV-11104</t>
  </si>
  <si>
    <t>Jovy Cuenca</t>
  </si>
  <si>
    <t>2194</t>
  </si>
  <si>
    <t>INV-10942</t>
  </si>
  <si>
    <t>Headwear Collective Commercial Corp</t>
  </si>
  <si>
    <t>Virtual Office, Apr 25, 2025 to Dec 31, 2025</t>
  </si>
  <si>
    <t>Bank Transfer (AR 916)</t>
  </si>
  <si>
    <t>2195</t>
  </si>
  <si>
    <t>INV-10988</t>
  </si>
  <si>
    <t>Use of Address, Apr 28, 2025 - May 27, 2025</t>
  </si>
  <si>
    <t>Maybank 000005562</t>
  </si>
  <si>
    <t>2196</t>
  </si>
  <si>
    <t>INV-11105</t>
  </si>
  <si>
    <t>Rocket Room 1pm to 6pm</t>
  </si>
  <si>
    <t>2197</t>
  </si>
  <si>
    <t>INV-11106</t>
  </si>
  <si>
    <t>2198</t>
  </si>
  <si>
    <t>INV-10938</t>
  </si>
  <si>
    <t>Semy AS</t>
  </si>
  <si>
    <t>Voyager 1 &amp; 2 rent, May 2025</t>
  </si>
  <si>
    <t>Bank Transfer(101292.77) Bank Transfer (307.23)</t>
  </si>
  <si>
    <t>UB1011412/UB1206023</t>
  </si>
  <si>
    <t>2199</t>
  </si>
  <si>
    <t>INV-11076</t>
  </si>
  <si>
    <t>Use of Address, May 1 - 31, 2025</t>
  </si>
  <si>
    <t>Chinabank	0000601466</t>
  </si>
  <si>
    <t>2200</t>
  </si>
  <si>
    <t>INV-11078</t>
  </si>
  <si>
    <t>Locker Rental, May 2025</t>
  </si>
  <si>
    <t>2201</t>
  </si>
  <si>
    <t>INV-11107</t>
  </si>
  <si>
    <t>2202</t>
  </si>
  <si>
    <t>INV-11108</t>
  </si>
  <si>
    <t>Mary Grace Ramizo</t>
  </si>
  <si>
    <t>Astra 2, May 10, 2025, 9 am to 1pm</t>
  </si>
  <si>
    <t>2203</t>
  </si>
  <si>
    <t>INV-11109</t>
  </si>
  <si>
    <t xml:space="preserve">  3 Hour Fly Pass</t>
  </si>
  <si>
    <t>2204</t>
  </si>
  <si>
    <t>INV-11110</t>
  </si>
  <si>
    <t xml:space="preserve">Miguela Jian Muni </t>
  </si>
  <si>
    <t>Printing BKWHT and Colored</t>
  </si>
  <si>
    <t>2205</t>
  </si>
  <si>
    <t>INV-11111</t>
  </si>
  <si>
    <t>Ryan Placido</t>
  </si>
  <si>
    <t>2206</t>
  </si>
  <si>
    <t>INV-11112</t>
  </si>
  <si>
    <t>JRS Dynamics</t>
  </si>
  <si>
    <t xml:space="preserve"> 3 Hour Fly Passor 3 seats</t>
  </si>
  <si>
    <t>2207</t>
  </si>
  <si>
    <t>INV-11113</t>
  </si>
  <si>
    <t>2208</t>
  </si>
  <si>
    <t>INV-11114</t>
  </si>
  <si>
    <t>Gamboa and Sons, Inc.</t>
  </si>
  <si>
    <t>2209</t>
  </si>
  <si>
    <t>INV-11115</t>
  </si>
  <si>
    <t>2210</t>
  </si>
  <si>
    <t>INV-11116</t>
  </si>
  <si>
    <t>Rocket Room 11 am to 4pm</t>
  </si>
  <si>
    <t>UB2231470</t>
  </si>
  <si>
    <t>2211</t>
  </si>
  <si>
    <t>INV-11092</t>
  </si>
  <si>
    <t>Tristan Buenaventura</t>
  </si>
  <si>
    <t>Astra 2, 10:30 am to 1:30 pm</t>
  </si>
  <si>
    <t>2212</t>
  </si>
  <si>
    <t>INV-11117</t>
  </si>
  <si>
    <t>Team Bluefish Incorporated</t>
  </si>
  <si>
    <t>6 Month Fly Pass, May 14, 2025 - Nov 13, 2025</t>
  </si>
  <si>
    <t>2213</t>
  </si>
  <si>
    <t>INV-11118</t>
  </si>
  <si>
    <t>Frances Cruel</t>
  </si>
  <si>
    <t>2214</t>
  </si>
  <si>
    <t>INV-10934</t>
  </si>
  <si>
    <t>CMD Trading Corp.</t>
  </si>
  <si>
    <t>Virtual Office, April 1, 2025 - Dec 31, 2025</t>
  </si>
  <si>
    <t>2215</t>
  </si>
  <si>
    <t>INV-11079</t>
  </si>
  <si>
    <t>UB276628</t>
  </si>
  <si>
    <t>2216</t>
  </si>
  <si>
    <t>INV-11119</t>
  </si>
  <si>
    <t>2217</t>
  </si>
  <si>
    <t>2218</t>
  </si>
  <si>
    <t>INV-11077</t>
  </si>
  <si>
    <t>Locker Rental, May 8, 2025 - June 7, 2025</t>
  </si>
  <si>
    <t>2219</t>
  </si>
  <si>
    <t>INV-10821</t>
  </si>
  <si>
    <t>Virtual Office, Mar 30, 2025 - Sept 29, 2025</t>
  </si>
  <si>
    <t>2220</t>
  </si>
  <si>
    <t>INV-10976</t>
  </si>
  <si>
    <t>Virtual Office, May 15, 2025 - Jun 14, 2025</t>
  </si>
  <si>
    <t>Security Bank	0000205507</t>
  </si>
  <si>
    <t>2221</t>
  </si>
  <si>
    <t>INV-10978</t>
  </si>
  <si>
    <t>Use of Address, May 15, 2025 - Jun 14, 2025</t>
  </si>
  <si>
    <t>UB 0000961734</t>
  </si>
  <si>
    <t>2222</t>
  </si>
  <si>
    <t>INV-11120</t>
  </si>
  <si>
    <t>2223</t>
  </si>
  <si>
    <t>INV-11121</t>
  </si>
  <si>
    <t>Rocket Room, 10:00 am to 7:00 pm</t>
  </si>
  <si>
    <t>UB957592</t>
  </si>
  <si>
    <t>2224</t>
  </si>
  <si>
    <t>INV-11123</t>
  </si>
  <si>
    <t>Anne Calpo</t>
  </si>
  <si>
    <t>2225</t>
  </si>
  <si>
    <t>INV-11124</t>
  </si>
  <si>
    <t>Janer Ferrer</t>
  </si>
  <si>
    <t>10-Day Fly Pass (May 16, 2025 - June 15, 2025)</t>
  </si>
  <si>
    <t>2226</t>
  </si>
  <si>
    <t>INV-11125</t>
  </si>
  <si>
    <t>Chelsea Cajigal</t>
  </si>
  <si>
    <t>2227</t>
  </si>
  <si>
    <t>INV-11135</t>
  </si>
  <si>
    <t>Maquiling Hardware Plumber and Construction</t>
  </si>
  <si>
    <t>Rocket Room, 1pm to 3pm</t>
  </si>
  <si>
    <t>2228</t>
  </si>
  <si>
    <t>INV-11136</t>
  </si>
  <si>
    <t>2229</t>
  </si>
  <si>
    <t>INV-11137</t>
  </si>
  <si>
    <t>Maya Card - debit</t>
  </si>
  <si>
    <t>2230</t>
  </si>
  <si>
    <t>INV-11139</t>
  </si>
  <si>
    <t>Kings Road Veterinary Group OPC</t>
  </si>
  <si>
    <t>Astra 1, 10:00 am to 12;00 pm- May 17, 2025</t>
  </si>
  <si>
    <t>2231</t>
  </si>
  <si>
    <t>INV-11140</t>
  </si>
  <si>
    <t>Astra 1,9:00 am to 10:00am</t>
  </si>
  <si>
    <t>2232</t>
  </si>
  <si>
    <t>INV-11141</t>
  </si>
  <si>
    <t>2233</t>
  </si>
  <si>
    <t>2234</t>
  </si>
  <si>
    <t>INV-11142</t>
  </si>
  <si>
    <t>Bouygues Travaux Public</t>
  </si>
  <si>
    <t>2235</t>
  </si>
  <si>
    <t>2236</t>
  </si>
  <si>
    <t>INV-11143</t>
  </si>
  <si>
    <t>Bank Tranfer</t>
  </si>
  <si>
    <t>UB866222</t>
  </si>
  <si>
    <t>2237</t>
  </si>
  <si>
    <t>INV-11144</t>
  </si>
  <si>
    <t>Apollo 4, 1:00 pm to 5:00 pm - May 17, 2025</t>
  </si>
  <si>
    <t>2238</t>
  </si>
  <si>
    <t>INV-11145</t>
  </si>
  <si>
    <t>Printing Colored</t>
  </si>
  <si>
    <t>2239</t>
  </si>
  <si>
    <t>INV-11127</t>
  </si>
  <si>
    <t>2240</t>
  </si>
  <si>
    <t>INV-11126</t>
  </si>
  <si>
    <t>UB845257</t>
  </si>
  <si>
    <t>2241</t>
  </si>
  <si>
    <t>INV-11128</t>
  </si>
  <si>
    <t>Use of Address, May 19, 2025 to June 18, 2025</t>
  </si>
  <si>
    <t>2242</t>
  </si>
  <si>
    <t>INV-11129</t>
  </si>
  <si>
    <t>3 Hour Fly Pass for 3 seats</t>
  </si>
  <si>
    <r>
      <rPr>
        <rFont val="Calibri"/>
        <color rgb="FF4472C4"/>
        <sz val="11.0"/>
      </rPr>
      <t xml:space="preserve">Gcash QR Standee (600) </t>
    </r>
    <r>
      <rPr>
        <rFont val="Calibri"/>
        <color rgb="FF000000"/>
        <sz val="11.0"/>
      </rPr>
      <t>Cash (300)</t>
    </r>
  </si>
  <si>
    <t>2243</t>
  </si>
  <si>
    <t>INV-11131</t>
  </si>
  <si>
    <t>Astra 2, 7 am to 12 pm, May 19, 20, 21, 22, 23, 2025 &amp; Early Access fee</t>
  </si>
  <si>
    <t>2244</t>
  </si>
  <si>
    <t>INV-11132</t>
  </si>
  <si>
    <t>3 Hour Fly Pass, with 20% parent discount)</t>
  </si>
  <si>
    <t>2245</t>
  </si>
  <si>
    <t>INV-11130</t>
  </si>
  <si>
    <t>Advance from Maya</t>
  </si>
  <si>
    <t>2246</t>
  </si>
  <si>
    <t>INV-11006</t>
  </si>
  <si>
    <t>Imaginelaw, Inc.</t>
  </si>
  <si>
    <t>Astra 2,8:00 am to 5:00 pm - May 5, 2025</t>
  </si>
  <si>
    <t>UB423741</t>
  </si>
  <si>
    <t>2247</t>
  </si>
  <si>
    <t>INV-11133</t>
  </si>
  <si>
    <t>Jol Villaviza</t>
  </si>
  <si>
    <t>2248</t>
  </si>
  <si>
    <t>INV-10982</t>
  </si>
  <si>
    <t>Use of Address, May 17, 2025 - Jun 16, 2025</t>
  </si>
  <si>
    <t>BPI	1000102056</t>
  </si>
  <si>
    <t>2249</t>
  </si>
  <si>
    <t>INV-10983</t>
  </si>
  <si>
    <t>Use of Address, May 19, 2025 - Jun 18, 2025</t>
  </si>
  <si>
    <t>Eastwest Bank	000047351</t>
  </si>
  <si>
    <t>2250</t>
  </si>
  <si>
    <t>INV-11134</t>
  </si>
  <si>
    <t>Rocket Room, 2:00 pm to 4:00 pm - May 19, 2025</t>
  </si>
  <si>
    <t>UB1824708</t>
  </si>
  <si>
    <t>2251</t>
  </si>
  <si>
    <t>INV-11138</t>
  </si>
  <si>
    <t>JLC BRAND BUILDERS CORP</t>
  </si>
  <si>
    <t>Astra 2, 3:00 pm to 6:00 pm - May 20, 2025</t>
  </si>
  <si>
    <t>2252</t>
  </si>
  <si>
    <t>INV-10979</t>
  </si>
  <si>
    <t>Use  of Address, May 20, 2025 - Jun 19, 2025</t>
  </si>
  <si>
    <t>BDO	0000626170</t>
  </si>
  <si>
    <t>2253</t>
  </si>
  <si>
    <t>INV-11146</t>
  </si>
  <si>
    <t>Suite 10 Meeting Room, 9:00 am to 12:00 pm</t>
  </si>
  <si>
    <t>Paid in SVI - Maya QR Standee (May 19)</t>
  </si>
  <si>
    <t>2254</t>
  </si>
  <si>
    <t>INV-10933</t>
  </si>
  <si>
    <t>EC Food Ventures Corp.</t>
  </si>
  <si>
    <t>Virtual Office, Apr 8, 2025 to Dec 31, 2025</t>
  </si>
  <si>
    <t>AR 0023 Maya Card - Apr 7</t>
  </si>
  <si>
    <t>2255</t>
  </si>
  <si>
    <t>INV-11080</t>
  </si>
  <si>
    <t>1 Month Fly Pass,  May 21, 2025 - Jun 20, 2025</t>
  </si>
  <si>
    <t>2256</t>
  </si>
  <si>
    <t>INV-11156</t>
  </si>
  <si>
    <t>Henry Dupo</t>
  </si>
  <si>
    <t>2257</t>
  </si>
  <si>
    <t>INV-11157</t>
  </si>
  <si>
    <t>2258</t>
  </si>
  <si>
    <t>2259</t>
  </si>
  <si>
    <t>INV-11158</t>
  </si>
  <si>
    <t>Anna Klappoth</t>
  </si>
  <si>
    <t>2260</t>
  </si>
  <si>
    <t>INV-11159</t>
  </si>
  <si>
    <t>1 Month Flypass for 3 seats and Locker Rental (May 21, 2025 to June 20, 2025)</t>
  </si>
  <si>
    <t>UB211975</t>
  </si>
  <si>
    <t>2261</t>
  </si>
  <si>
    <t>INV-11161</t>
  </si>
  <si>
    <t>Call Room (Apollo 2), 10:30 am to 12:00 pm</t>
  </si>
  <si>
    <t>2262</t>
  </si>
  <si>
    <t>INV-11162</t>
  </si>
  <si>
    <t>Gcash QR Standee -May 9</t>
  </si>
  <si>
    <t>2263</t>
  </si>
  <si>
    <t>INV-11163</t>
  </si>
  <si>
    <t>Astra 2, 1:00 pm to 4:00 pm</t>
  </si>
  <si>
    <t>2264</t>
  </si>
  <si>
    <t>INV-10967</t>
  </si>
  <si>
    <t>Voyager 4, May 22, 2025 - Jun 21, 2025</t>
  </si>
  <si>
    <t>Metrobank	4950998266</t>
  </si>
  <si>
    <t>2265</t>
  </si>
  <si>
    <t xml:space="preserve">INV-11153        </t>
  </si>
  <si>
    <t>Astra 2, 10:00 am to 4:00 pm</t>
  </si>
  <si>
    <t>2266</t>
  </si>
  <si>
    <t>INV-11165</t>
  </si>
  <si>
    <t>2267</t>
  </si>
  <si>
    <t>INV-11166</t>
  </si>
  <si>
    <t>2268</t>
  </si>
  <si>
    <t>INV-11167</t>
  </si>
  <si>
    <t>Arlene Cruz</t>
  </si>
  <si>
    <t>2269</t>
  </si>
  <si>
    <t>INV-11152</t>
  </si>
  <si>
    <t>Rocket Room, 10 am to 12pm</t>
  </si>
  <si>
    <t>UB251862</t>
  </si>
  <si>
    <t>2270</t>
  </si>
  <si>
    <t>INV-11170</t>
  </si>
  <si>
    <t>Evalyn G. Ymana</t>
  </si>
  <si>
    <t>Rocket Room, 1;00 pm to 3:00 pm</t>
  </si>
  <si>
    <t>2271</t>
  </si>
  <si>
    <t>INV-11171</t>
  </si>
  <si>
    <t>2272</t>
  </si>
  <si>
    <t>INV-11168</t>
  </si>
  <si>
    <t>Habulan And Ngo Design Studio</t>
  </si>
  <si>
    <t>Rocket Room Extension, 12pm to 1pm, &amp; 3 hour flypass for 4 seats</t>
  </si>
  <si>
    <t>UB530987</t>
  </si>
  <si>
    <t>2273</t>
  </si>
  <si>
    <t>INV-11172</t>
  </si>
  <si>
    <t>2274</t>
  </si>
  <si>
    <t>INV-11173</t>
  </si>
  <si>
    <t>2275</t>
  </si>
  <si>
    <t>2276</t>
  </si>
  <si>
    <t>INV-11164</t>
  </si>
  <si>
    <t>Call Room (Apollo 2) 1pm to 2pm</t>
  </si>
  <si>
    <t>Gcash QR Standee - May 30</t>
  </si>
  <si>
    <t>2277</t>
  </si>
  <si>
    <t>INV-11169</t>
  </si>
  <si>
    <t>Use Of Address, May 1, 2025 - Jul 31, 2025</t>
  </si>
  <si>
    <t>UB915699</t>
  </si>
  <si>
    <t>2278</t>
  </si>
  <si>
    <t>INV-10971</t>
  </si>
  <si>
    <t>1 Fixed Desk, May 22, 2025 - June 21, 2025</t>
  </si>
  <si>
    <t>BDO	0001110979</t>
  </si>
  <si>
    <t>2279</t>
  </si>
  <si>
    <t>INV-10973</t>
  </si>
  <si>
    <t>Virtual Office, May 22, 2025 - Jun 21, 2025</t>
  </si>
  <si>
    <t>UBP	2002620262</t>
  </si>
  <si>
    <t>2280</t>
  </si>
  <si>
    <t>INV-11176</t>
  </si>
  <si>
    <t>Learning Through Food Foundation Inc</t>
  </si>
  <si>
    <t>Use Of Address, Apr 1, 2025 - Dec 31, 2025</t>
  </si>
  <si>
    <t>RCBC 1200000137</t>
  </si>
  <si>
    <t>2281</t>
  </si>
  <si>
    <t>INV-11184</t>
  </si>
  <si>
    <t>Rocket Room, 9:00 am to 5:00 pm - May 23, 2025</t>
  </si>
  <si>
    <t>2282</t>
  </si>
  <si>
    <t>INV-11185</t>
  </si>
  <si>
    <t>Astra 2,  3:00 pm to 6:00 pm</t>
  </si>
  <si>
    <t>2283</t>
  </si>
  <si>
    <t>INV-11178</t>
  </si>
  <si>
    <t>Astra 1,  8:00 am to 1:00 pm</t>
  </si>
  <si>
    <t>2284</t>
  </si>
  <si>
    <t>INV-11179</t>
  </si>
  <si>
    <t>Apollo 4, 1:00 pm to 5:00 pm</t>
  </si>
  <si>
    <t>2285</t>
  </si>
  <si>
    <t>INV-11186</t>
  </si>
  <si>
    <t>Astra 1&amp;2, 2:00 pm to 4:30 pm</t>
  </si>
  <si>
    <r>
      <rPr>
        <rFont val="Calibri"/>
        <color rgb="FF000000"/>
        <sz val="11.0"/>
      </rPr>
      <t xml:space="preserve">AR 645 (945) Bank Transfer (2100) </t>
    </r>
    <r>
      <rPr>
        <rFont val="Calibri"/>
        <color rgb="FF4472C4"/>
        <sz val="11.0"/>
      </rPr>
      <t>Gcash QR Standee (945)</t>
    </r>
  </si>
  <si>
    <t>UB505601</t>
  </si>
  <si>
    <t>2286</t>
  </si>
  <si>
    <t>INV-11180</t>
  </si>
  <si>
    <t>Iñigo Ramirez</t>
  </si>
  <si>
    <t>2287</t>
  </si>
  <si>
    <t>INV-11181</t>
  </si>
  <si>
    <t>Marjay Gabriel</t>
  </si>
  <si>
    <t>2288</t>
  </si>
  <si>
    <t>INV-10972</t>
  </si>
  <si>
    <t>Virtual Office, May 24, 2025 - Jun 23, 2025</t>
  </si>
  <si>
    <t>UB1111517</t>
  </si>
  <si>
    <t>2289</t>
  </si>
  <si>
    <t>INV-11182</t>
  </si>
  <si>
    <t>2290</t>
  </si>
  <si>
    <t>INV-11183</t>
  </si>
  <si>
    <t>2291</t>
  </si>
  <si>
    <t>INV-11190</t>
  </si>
  <si>
    <t>2292</t>
  </si>
  <si>
    <t>INV-11191</t>
  </si>
  <si>
    <t>Angel Santiago</t>
  </si>
  <si>
    <t>2293</t>
  </si>
  <si>
    <t>INV-11192</t>
  </si>
  <si>
    <t>Clarisse Jumagdao</t>
  </si>
  <si>
    <t>2294</t>
  </si>
  <si>
    <t>INV-11193</t>
  </si>
  <si>
    <t>2295</t>
  </si>
  <si>
    <t>INV-11194</t>
  </si>
  <si>
    <t>2296</t>
  </si>
  <si>
    <t>INV-11195</t>
  </si>
  <si>
    <t>Astra , 10:00 am to 12:00 pm</t>
  </si>
  <si>
    <t>2297</t>
  </si>
  <si>
    <t>INV-11196</t>
  </si>
  <si>
    <t>Pacific Seaboard Transport</t>
  </si>
  <si>
    <t>Use of Address, May 24, 2025 to Dec 31, 2025</t>
  </si>
  <si>
    <t>BPI	1000274733</t>
  </si>
  <si>
    <t>2298</t>
  </si>
  <si>
    <t>INV-11197</t>
  </si>
  <si>
    <t>Marlon Libao</t>
  </si>
  <si>
    <t>2299</t>
  </si>
  <si>
    <t>INV-11198</t>
  </si>
  <si>
    <t>2300</t>
  </si>
  <si>
    <t>INV-11200</t>
  </si>
  <si>
    <t>Apollo 4, 9 am to 5 pm  &amp; Basic PA System</t>
  </si>
  <si>
    <t>AR 977 Bank Transfer (5000) AR 979 Bank Transfer (5000) Maya Card (2000)</t>
  </si>
  <si>
    <t>UB218525/UB1256190</t>
  </si>
  <si>
    <t>2301</t>
  </si>
  <si>
    <t>INV-11199</t>
  </si>
  <si>
    <t>Virtual Office, May 22, 2025 to Dec 31, 2025</t>
  </si>
  <si>
    <t>2302</t>
  </si>
  <si>
    <t>INV-11201</t>
  </si>
  <si>
    <t xml:space="preserve">Astra 2. 1 pm to 5pm </t>
  </si>
  <si>
    <r>
      <rPr>
        <rFont val="Calibri"/>
        <color rgb="FF000000"/>
        <sz val="11.0"/>
      </rPr>
      <t>Bank Transfer (2100)</t>
    </r>
    <r>
      <rPr>
        <rFont val="Calibri"/>
        <color theme="4"/>
        <sz val="11.0"/>
      </rPr>
      <t xml:space="preserve"> Gcash (700)</t>
    </r>
  </si>
  <si>
    <t>UB228712</t>
  </si>
  <si>
    <t>2303</t>
  </si>
  <si>
    <t>INV-11202</t>
  </si>
  <si>
    <t>Mariel Lupena</t>
  </si>
  <si>
    <t>2304</t>
  </si>
  <si>
    <t>INV-11206</t>
  </si>
  <si>
    <t>Astra 2, 9:00 am to 11:00 am</t>
  </si>
  <si>
    <t>2305</t>
  </si>
  <si>
    <t>INV-11207</t>
  </si>
  <si>
    <t>Astra 2, 11:00 am to 12:00 pm</t>
  </si>
  <si>
    <t>2306</t>
  </si>
  <si>
    <t>INV-11203</t>
  </si>
  <si>
    <t>2307</t>
  </si>
  <si>
    <t>INV-11204</t>
  </si>
  <si>
    <t>Raphael Diaz</t>
  </si>
  <si>
    <t>2308</t>
  </si>
  <si>
    <t>INV-11205</t>
  </si>
  <si>
    <t>Dianne Tecson</t>
  </si>
  <si>
    <t>2309</t>
  </si>
  <si>
    <t>INV-11228</t>
  </si>
  <si>
    <t>Concentrix Cvg Phils Inc</t>
  </si>
  <si>
    <t>Event Space 1,  9 am to 6pm - May 31, 2025</t>
  </si>
  <si>
    <t>2310</t>
  </si>
  <si>
    <t>INV-11208</t>
  </si>
  <si>
    <t>2311</t>
  </si>
  <si>
    <t>INV-11209</t>
  </si>
  <si>
    <t>Jo Anne Raymundo</t>
  </si>
  <si>
    <t>2312</t>
  </si>
  <si>
    <t>INV-11210</t>
  </si>
  <si>
    <t>2313</t>
  </si>
  <si>
    <t>INV-11211</t>
  </si>
  <si>
    <t>Rocket Room, 8 am to 12pm</t>
  </si>
  <si>
    <t>Bank Transfer (2600) Maya Card (1400)</t>
  </si>
  <si>
    <t>UB488273</t>
  </si>
  <si>
    <t>2314</t>
  </si>
  <si>
    <t>INV-11212</t>
  </si>
  <si>
    <t>Astra 2, extension, 12pm to 3pm</t>
  </si>
  <si>
    <t>2315</t>
  </si>
  <si>
    <t>INV-11213</t>
  </si>
  <si>
    <t>2316</t>
  </si>
  <si>
    <t>INV-10984</t>
  </si>
  <si>
    <t>Rocket Room, 9:30 am to 12:30 pm, May 5, 13,19, 2025</t>
  </si>
  <si>
    <t>2317</t>
  </si>
  <si>
    <t>INV-11214</t>
  </si>
  <si>
    <t>Michael Fariscal</t>
  </si>
  <si>
    <t>3 Hour Fly Pass and 2 hour extension</t>
  </si>
  <si>
    <t>2318</t>
  </si>
  <si>
    <t>INV-11215</t>
  </si>
  <si>
    <t>2319</t>
  </si>
  <si>
    <t>INV-11216</t>
  </si>
  <si>
    <t>Olan Casiano</t>
  </si>
  <si>
    <t>2320</t>
  </si>
  <si>
    <t>INV-11217</t>
  </si>
  <si>
    <t>Marlo Burgos</t>
  </si>
  <si>
    <t>2321</t>
  </si>
  <si>
    <t>INV-11218</t>
  </si>
  <si>
    <t>Andreu Quilacio</t>
  </si>
  <si>
    <t>2322</t>
  </si>
  <si>
    <t>INV-11219</t>
  </si>
  <si>
    <t>Rocket Room 10 am to 11 am</t>
  </si>
  <si>
    <t>UB135487</t>
  </si>
  <si>
    <t>2323</t>
  </si>
  <si>
    <t>INV-11220</t>
  </si>
  <si>
    <t>Gerard Go</t>
  </si>
  <si>
    <t>2324</t>
  </si>
  <si>
    <t>INV-11177</t>
  </si>
  <si>
    <t>Apollo 4, 9 am to 6 pm, May 29 - 30, 2025</t>
  </si>
  <si>
    <t>2325</t>
  </si>
  <si>
    <t>INV-11221</t>
  </si>
  <si>
    <t>Julia Barrientos</t>
  </si>
  <si>
    <t>Maya QR Standee- May 25</t>
  </si>
  <si>
    <t>2326</t>
  </si>
  <si>
    <t>INV-11222</t>
  </si>
  <si>
    <t>Diane Roque</t>
  </si>
  <si>
    <t xml:space="preserve"> 3 Hour Fly Pass </t>
  </si>
  <si>
    <t>2327</t>
  </si>
  <si>
    <t>INV-11223</t>
  </si>
  <si>
    <t>Shine Rodriguez</t>
  </si>
  <si>
    <t>2328</t>
  </si>
  <si>
    <t>INV-11225</t>
  </si>
  <si>
    <t>Apollo 2, May 29-30, 2025, 8 am to 5pm</t>
  </si>
  <si>
    <t>2329</t>
  </si>
  <si>
    <t>INV-11224</t>
  </si>
  <si>
    <t>Nicole Molina</t>
  </si>
  <si>
    <t>2330</t>
  </si>
  <si>
    <t>INV-11226</t>
  </si>
  <si>
    <t>Apollo 1, Call room, 6 pm to 7 pm</t>
  </si>
  <si>
    <t>2331</t>
  </si>
  <si>
    <t>INV-11227</t>
  </si>
  <si>
    <t>2332</t>
  </si>
  <si>
    <t>INV-11230</t>
  </si>
  <si>
    <t>2333</t>
  </si>
  <si>
    <t>INV-11231</t>
  </si>
  <si>
    <t>2334</t>
  </si>
  <si>
    <t>INV-11232</t>
  </si>
  <si>
    <t>Gio Siat</t>
  </si>
  <si>
    <t>Cash (50) Cash (1050)</t>
  </si>
  <si>
    <t>2335</t>
  </si>
  <si>
    <t>INV-11233</t>
  </si>
  <si>
    <t xml:space="preserve"> 3 Hour Fly Pass  for 2 seats</t>
  </si>
  <si>
    <t>2336</t>
  </si>
  <si>
    <t>INV-11229</t>
  </si>
  <si>
    <t>Basic PA System, May 29, 2025</t>
  </si>
  <si>
    <t>2337</t>
  </si>
  <si>
    <t>INV-11234</t>
  </si>
  <si>
    <t xml:space="preserve"> Maya Card - Debit </t>
  </si>
  <si>
    <t>2338</t>
  </si>
  <si>
    <t>INV-11235</t>
  </si>
  <si>
    <t>Use of Address, May 29, 2025 - Jun 28, 2025</t>
  </si>
  <si>
    <t>Maybank	0000005563</t>
  </si>
  <si>
    <t>2339</t>
  </si>
  <si>
    <t>INV-11237</t>
  </si>
  <si>
    <t>Lord Bryan Viernes</t>
  </si>
  <si>
    <t>Call Room (Apollo 1), 2pm to 6pm</t>
  </si>
  <si>
    <t>2340</t>
  </si>
  <si>
    <t>INV-11264</t>
  </si>
  <si>
    <t>JJ Gaskell</t>
  </si>
  <si>
    <t>Rocket Room, 6pm to 9pm</t>
  </si>
  <si>
    <r>
      <rPr>
        <rFont val="Calibri"/>
        <color rgb="FF4472C4"/>
        <sz val="11.0"/>
      </rPr>
      <t>Gcash QR Standee</t>
    </r>
    <r>
      <rPr>
        <rFont val="Calibri"/>
        <color rgb="FF000000"/>
        <sz val="11.0"/>
      </rPr>
      <t xml:space="preserve">  (1400) Cash (700)</t>
    </r>
  </si>
  <si>
    <t>2341</t>
  </si>
  <si>
    <t>INV-11238</t>
  </si>
  <si>
    <t>PIVOTL SOLUTIONS LTD CO</t>
  </si>
  <si>
    <t>Use of Address, May 16, 2025 to Dec 31, 2025</t>
  </si>
  <si>
    <t>2342</t>
  </si>
  <si>
    <t>INV-11265</t>
  </si>
  <si>
    <t>Aldrin Valencia</t>
  </si>
  <si>
    <t>Astra 1, 9 am to 11 am</t>
  </si>
  <si>
    <t>Gcash QR - May 29</t>
  </si>
  <si>
    <t>2343</t>
  </si>
  <si>
    <t>INV-11266</t>
  </si>
  <si>
    <t>Astra 1, 11 am to 12 pm</t>
  </si>
  <si>
    <t>2344</t>
  </si>
  <si>
    <t>INV-11267</t>
  </si>
  <si>
    <t>Astra 1, 1pm to 5pm &amp; Astra 2, 2pm to 5pm</t>
  </si>
  <si>
    <t>2345</t>
  </si>
  <si>
    <t>INV-11268</t>
  </si>
  <si>
    <t>Gail Bianes</t>
  </si>
  <si>
    <t>10-Day Fly Pass, June 2, 2025 to July 1, 2025</t>
  </si>
  <si>
    <t>2346</t>
  </si>
  <si>
    <t>INV-11269</t>
  </si>
  <si>
    <t>2347</t>
  </si>
  <si>
    <t>INV-11270</t>
  </si>
  <si>
    <t xml:space="preserve"> Whole Day Fly Pass for 4 seats</t>
  </si>
  <si>
    <t>2348</t>
  </si>
  <si>
    <t>INV-11271</t>
  </si>
  <si>
    <t>E2L2K2</t>
  </si>
  <si>
    <t>Astra 2, June 2, 2025, 9:00 am to 11:40 am</t>
  </si>
  <si>
    <t>2349</t>
  </si>
  <si>
    <t>INV-11272</t>
  </si>
  <si>
    <t>Central Asia BPO Services Inc.</t>
  </si>
  <si>
    <t xml:space="preserve"> 3 Hour Fly Pass for 6 seats</t>
  </si>
  <si>
    <t>2350</t>
  </si>
  <si>
    <t>INV-11273</t>
  </si>
  <si>
    <t>Debbie Casil</t>
  </si>
  <si>
    <t>2351</t>
  </si>
  <si>
    <t>INV-11274</t>
  </si>
  <si>
    <t>LP3 Call room, 1 hour</t>
  </si>
  <si>
    <t>2352</t>
  </si>
  <si>
    <t>INV-11275</t>
  </si>
  <si>
    <t>Fedrico Maceda Business Center</t>
  </si>
  <si>
    <t>Rocket Room, 8am to 2pm - June 2, 2025</t>
  </si>
  <si>
    <t>UB371004</t>
  </si>
  <si>
    <t>INV-11276</t>
  </si>
  <si>
    <t>Apollo 4 &amp; 5, 8 am to 5 pm, June 2 &amp; 16, 2025</t>
  </si>
  <si>
    <t>INV-11277</t>
  </si>
  <si>
    <t>Abby De La Cruz</t>
  </si>
  <si>
    <t>INV-11187</t>
  </si>
  <si>
    <t>Apollo 3, Office Suite, 3,5,6 rent, June 1-30, 2025</t>
  </si>
  <si>
    <t>INV-11278</t>
  </si>
  <si>
    <t>1 hour extension</t>
  </si>
  <si>
    <t>INV-11279</t>
  </si>
  <si>
    <t>INV-11016</t>
  </si>
  <si>
    <t>Voyager 1 &amp; 2, June 2025 rent</t>
  </si>
  <si>
    <t>UB1281923</t>
  </si>
  <si>
    <t>INV-11239</t>
  </si>
  <si>
    <t>Vipre Security Group Philippines Inc</t>
  </si>
  <si>
    <t>Voyager 3, Jun 1, 2025 - Jun 30, 2025</t>
  </si>
  <si>
    <t>UBP 0000223008</t>
  </si>
  <si>
    <t>INV-11147</t>
  </si>
  <si>
    <t>Metals Focus Data Ltd</t>
  </si>
  <si>
    <t>Office Suite No. 1, Advance Rent ( Jun 1 - 30, 2025)</t>
  </si>
  <si>
    <t>INV-11241</t>
  </si>
  <si>
    <t>Office Suite Office 2, Jun 1, 2025 - Jun 30, 2025</t>
  </si>
  <si>
    <t>UBP	2002750719</t>
  </si>
  <si>
    <t>INV-11242</t>
  </si>
  <si>
    <t>Office 2, ₱33,600.00, Jun 1, 2025 - Jun 30, 2025</t>
  </si>
  <si>
    <t>UBP	2002918907</t>
  </si>
  <si>
    <t>INV-11160</t>
  </si>
  <si>
    <t>Office Suites Office 11, ₱123,200.00, Jun 1, 2025 - Jun 30, 2025</t>
  </si>
  <si>
    <t>UB797656</t>
  </si>
  <si>
    <t>INV-11249</t>
  </si>
  <si>
    <t>LPC - Virtual Office, Jun 1, 2025 - Jun 30, 2025 &amp; Locker Rental, Jun 1, 2025 - Jun 30, 2025</t>
  </si>
  <si>
    <t>BPI	6000126338</t>
  </si>
  <si>
    <t>INV-11250</t>
  </si>
  <si>
    <t>Virtual Office, Jun 1, 2025 - Jun 30, 2025</t>
  </si>
  <si>
    <t>Metrobank	4951063947</t>
  </si>
  <si>
    <t>INV-11257</t>
  </si>
  <si>
    <t>Use of Address, Jun 1, 2025 - Jun 30, 2025</t>
  </si>
  <si>
    <t>Eastwest Bank	0001567807</t>
  </si>
  <si>
    <t>INV-11253</t>
  </si>
  <si>
    <t>Use of Address, Jun 2, 2025 - Jul 1, 2025</t>
  </si>
  <si>
    <t>Chinabank	0000057693</t>
  </si>
  <si>
    <t>INV-11252</t>
  </si>
  <si>
    <t>Locker Rental, Jun 1, 2025 - Jun 30, 2025</t>
  </si>
  <si>
    <t>INV-11256</t>
  </si>
  <si>
    <t>Virtual Office Renewal, Jun 2, 2025 - Jul 1, 2025</t>
  </si>
  <si>
    <t>BPI	1000162440</t>
  </si>
  <si>
    <t>INV-11280</t>
  </si>
  <si>
    <t>Printing Colored, Text only, 84 pages x 10php</t>
  </si>
  <si>
    <t>INV-11260</t>
  </si>
  <si>
    <t>Use of Address, June 18, 2025 - July 17, 2025</t>
  </si>
  <si>
    <t>BPI	6000217411</t>
  </si>
  <si>
    <t>INV-11081</t>
  </si>
  <si>
    <t>Astra 2, May 26, Astra 1 ,June 2,3,9,10,11,16,17,18,23,24,25, 8:30 am to 5:30 pm</t>
  </si>
  <si>
    <t>UB1315429</t>
  </si>
  <si>
    <t>INV-11367</t>
  </si>
  <si>
    <t>Marj Cervania</t>
  </si>
  <si>
    <t>INV-11284</t>
  </si>
  <si>
    <t>Venice Krisen Yorro</t>
  </si>
  <si>
    <t xml:space="preserve">3 Hour Fly Pass </t>
  </si>
  <si>
    <t>INV-11150</t>
  </si>
  <si>
    <t>Bank Transfer AR 944 (1650) Maya Card (1650)</t>
  </si>
  <si>
    <t>INV-11285</t>
  </si>
  <si>
    <t>Roberto Boco</t>
  </si>
  <si>
    <t>INV-11286</t>
  </si>
  <si>
    <t>Apollo 2, 9:00 am to 6:00 pm</t>
  </si>
  <si>
    <t>INV-11287</t>
  </si>
  <si>
    <t>Rocket Room, 10:00 am to 2:00 pm</t>
  </si>
  <si>
    <t>Security Bank	0000977938</t>
  </si>
  <si>
    <t>INV-11288</t>
  </si>
  <si>
    <t>Beyond Math</t>
  </si>
  <si>
    <t>UB2124851</t>
  </si>
  <si>
    <t>INV-11289</t>
  </si>
  <si>
    <t>INV-11290</t>
  </si>
  <si>
    <t>Dianne Valerie</t>
  </si>
  <si>
    <t>INV-11259</t>
  </si>
  <si>
    <t>Purple Ginger and Zesty Lemon Inc.</t>
  </si>
  <si>
    <t>INV-11281</t>
  </si>
  <si>
    <t>Use of Address,  Jun 1, 2025 - Dec 31, 2025</t>
  </si>
  <si>
    <t>BPI 6000087530</t>
  </si>
  <si>
    <t>INV-11282</t>
  </si>
  <si>
    <t>Whole Day Flypass for 2 seats, May 14 - 15, 2025</t>
  </si>
  <si>
    <t>INV-11283</t>
  </si>
  <si>
    <t>Printing excess, Colored, 22 pages x 10php</t>
  </si>
  <si>
    <t>INV-11154</t>
  </si>
  <si>
    <t>Office Suites 8, Jun 4, 2025 - Jul 3, 2025</t>
  </si>
  <si>
    <t>UBP	0000987936</t>
  </si>
  <si>
    <t>INV-11291</t>
  </si>
  <si>
    <t>Printing B&amp;W, 13 pages x 4php</t>
  </si>
  <si>
    <t>INV-11292</t>
  </si>
  <si>
    <t>3 Hour Fly Pass  and 1 hour extension</t>
  </si>
  <si>
    <t>INV-11293</t>
  </si>
  <si>
    <t>Alodia Sophia Paano</t>
  </si>
  <si>
    <t>INV-11295</t>
  </si>
  <si>
    <t>Trixie Alcuaz</t>
  </si>
  <si>
    <t>Apollo 2, June 6, 2025, 8:00 am to 10:00 am</t>
  </si>
  <si>
    <t>INV-11296</t>
  </si>
  <si>
    <t xml:space="preserve"> Whole Day Flypass</t>
  </si>
  <si>
    <t>INV-11297</t>
  </si>
  <si>
    <t>INV-11175</t>
  </si>
  <si>
    <t>Hubble Room, Jun 5, 2025 - Jul 4, 2025</t>
  </si>
  <si>
    <t>BPI	6000109740</t>
  </si>
  <si>
    <t>INV-11298</t>
  </si>
  <si>
    <t>Astra 2, 1:00 pm to 5:00 pm</t>
  </si>
  <si>
    <t>UB545872</t>
  </si>
  <si>
    <t>INV-11299</t>
  </si>
  <si>
    <t>Rocket Room,2:00 pm to 3:00 pm</t>
  </si>
  <si>
    <t>INV-11300</t>
  </si>
  <si>
    <t>Mitch Santos</t>
  </si>
  <si>
    <t xml:space="preserve">Maya Card - Debit </t>
  </si>
  <si>
    <t>INV-11301</t>
  </si>
  <si>
    <t>Coworking, 1 hour extension</t>
  </si>
  <si>
    <t>INV-11302</t>
  </si>
  <si>
    <t>Rocket Room, 8 am to 10 am</t>
  </si>
  <si>
    <t>INV-11303</t>
  </si>
  <si>
    <t>SUPC Construction Corporatioin</t>
  </si>
  <si>
    <t>Rocket Room, June 6, 2025, 9 am to 5 pm</t>
  </si>
  <si>
    <t>INV-11304</t>
  </si>
  <si>
    <t>Square One Builders</t>
  </si>
  <si>
    <t>INV-11294</t>
  </si>
  <si>
    <t>Chinabank	0000601467</t>
  </si>
  <si>
    <t>INV-11386</t>
  </si>
  <si>
    <t>Rocket Room, 9 am to 1 pm</t>
  </si>
  <si>
    <t>UB3605540</t>
  </si>
  <si>
    <t>INV-11305</t>
  </si>
  <si>
    <t>Call Room (Apollo 1) 1pm to 3pm</t>
  </si>
  <si>
    <t xml:space="preserve"> Gcash QR Standee  </t>
  </si>
  <si>
    <t>INV-11387</t>
  </si>
  <si>
    <t>Astra 2, 10 am to 5 pm</t>
  </si>
  <si>
    <t xml:space="preserve"> Maya Card - Debit  </t>
  </si>
  <si>
    <t>INV-11306</t>
  </si>
  <si>
    <t>Mfirc</t>
  </si>
  <si>
    <t>Astra 1, June 7, 2025, 1:00 pm to 5:00 pm</t>
  </si>
  <si>
    <t>INV-11307</t>
  </si>
  <si>
    <t>INV-11308</t>
  </si>
  <si>
    <t>Karina Tan</t>
  </si>
  <si>
    <t>Apollo 1, 11:45 am to 2:20 pm &amp; Printing</t>
  </si>
  <si>
    <t>INV-11246</t>
  </si>
  <si>
    <t>Locker Rental,Jun 8, 2025 - Jul 7, 2025</t>
  </si>
  <si>
    <t>Deposited Aug 11, 2025</t>
  </si>
  <si>
    <t>INV-11309</t>
  </si>
  <si>
    <t>Michael Santiago</t>
  </si>
  <si>
    <t>INV-11310</t>
  </si>
  <si>
    <t>Sheila Tan</t>
  </si>
  <si>
    <t>INV-11311</t>
  </si>
  <si>
    <t>3 Hour Fly Pass and 1 hour extension</t>
  </si>
  <si>
    <t>INV-11312</t>
  </si>
  <si>
    <t xml:space="preserve"> Whole Day Flypass for 2 seats</t>
  </si>
  <si>
    <t>INV-11313</t>
  </si>
  <si>
    <t>10-Day Fly Pass, (June 10, 2025 - July 9, 2025)</t>
  </si>
  <si>
    <t>INV-11314</t>
  </si>
  <si>
    <t>Cash (720) Cash 1880 (1880)</t>
  </si>
  <si>
    <t>INV-11315</t>
  </si>
  <si>
    <t>Apollo 1,8:00 am to 5:00 pm</t>
  </si>
  <si>
    <t>INV-11188</t>
  </si>
  <si>
    <t>Meeting Room (Apollo 4), 9am to 6pm, June 10-11, 2025</t>
  </si>
  <si>
    <t>INV-11316</t>
  </si>
  <si>
    <t>INV-11317</t>
  </si>
  <si>
    <t>INV-11319</t>
  </si>
  <si>
    <t>Rocket Room, 4:00 pm to 5:00 pm</t>
  </si>
  <si>
    <t>INV-11320</t>
  </si>
  <si>
    <t>Rondulf Go</t>
  </si>
  <si>
    <t>INV-11149</t>
  </si>
  <si>
    <t>Voith Austria GmbH</t>
  </si>
  <si>
    <t>Use of Address, Apr 21, 2025 to December 31, 2025</t>
  </si>
  <si>
    <t>UB980071</t>
  </si>
  <si>
    <t>INV-11321</t>
  </si>
  <si>
    <t>Kris Blanco</t>
  </si>
  <si>
    <t>INV-11322</t>
  </si>
  <si>
    <t>Beatrice Quisumbing</t>
  </si>
  <si>
    <t>INV-11323</t>
  </si>
  <si>
    <t>Frances Amparo</t>
  </si>
  <si>
    <t>INV-11324</t>
  </si>
  <si>
    <t>Call Room (Apollo 2) ,  10:00 am to 11:00 am</t>
  </si>
  <si>
    <t>INV-11318</t>
  </si>
  <si>
    <t>Apollo 4&amp;5, 8:00 am to 9:00 am</t>
  </si>
  <si>
    <t>INV-11325</t>
  </si>
  <si>
    <t>INV-11326</t>
  </si>
  <si>
    <t>Dejay Elmido</t>
  </si>
  <si>
    <t>INV-11327</t>
  </si>
  <si>
    <t>Carina Tan</t>
  </si>
  <si>
    <t>Apollo 2 (Call Room), 11:00 am to 4:00 pm &amp; Printing</t>
  </si>
  <si>
    <t>INV-11328</t>
  </si>
  <si>
    <t>Sam Pascual</t>
  </si>
  <si>
    <t>Astra 2,  1:30 pm to 5:30 pm</t>
  </si>
  <si>
    <t>INV-11329</t>
  </si>
  <si>
    <t>Manila Zoom Asia Inc.</t>
  </si>
  <si>
    <t>Rocket Room,  9:00 am to 3:00 pm</t>
  </si>
  <si>
    <t>INV-11330</t>
  </si>
  <si>
    <t>Reine Marie Valeros</t>
  </si>
  <si>
    <t>Astra 1, 10:00 am to 11:00 am</t>
  </si>
  <si>
    <t>UB945008</t>
  </si>
  <si>
    <t>INV-11331</t>
  </si>
  <si>
    <t>Integrated Business Process and Consulting Services</t>
  </si>
  <si>
    <t>Meeting Room (Apollo 4), 1pm to 4pm, June 13, 2025</t>
  </si>
  <si>
    <t>INV-11332</t>
  </si>
  <si>
    <t>Viana Nable</t>
  </si>
  <si>
    <t>INV-11333</t>
  </si>
  <si>
    <t>Jerome Pascual</t>
  </si>
  <si>
    <t>INV-11334</t>
  </si>
  <si>
    <t>Astra 2, 1:00 pm to 2:00 pm</t>
  </si>
  <si>
    <t>UB1364976</t>
  </si>
  <si>
    <t>INV-11335</t>
  </si>
  <si>
    <t>Astra 1, 1 hr extension, 11:00 am to 12:00 pm</t>
  </si>
  <si>
    <t>INV-11336</t>
  </si>
  <si>
    <t>INV-11337</t>
  </si>
  <si>
    <t>INV-11338</t>
  </si>
  <si>
    <t>Emilson Dumayos</t>
  </si>
  <si>
    <t>Printing Colored, 52 pages x 10php</t>
  </si>
  <si>
    <t>INV-11340</t>
  </si>
  <si>
    <t>Gina Golez</t>
  </si>
  <si>
    <t>INV-11341</t>
  </si>
  <si>
    <t>Fides Betito</t>
  </si>
  <si>
    <t>INV-11342</t>
  </si>
  <si>
    <t>Astra 1, 2:00 pm to 4:00 pm</t>
  </si>
  <si>
    <t>INV-11343</t>
  </si>
  <si>
    <t>Meeting Room (Apollo 4), 1 hour extension, 4pm to 5pm</t>
  </si>
  <si>
    <t>INV-11344</t>
  </si>
  <si>
    <t>Locker Rental, June 13, 2025 to July 12, 2025</t>
  </si>
  <si>
    <t>INV-11345</t>
  </si>
  <si>
    <t>Bernice Betito</t>
  </si>
  <si>
    <t xml:space="preserve">  Whole Day Flypass</t>
  </si>
  <si>
    <t>INV-11346</t>
  </si>
  <si>
    <t>Apollo 2 call room, June 14, 2025, 1 hour</t>
  </si>
  <si>
    <t>INV-11347</t>
  </si>
  <si>
    <t>Astra 1, June 14, 2025, 2:00 pm to 4:30 pm</t>
  </si>
  <si>
    <r>
      <rPr>
        <rFont val="Calibri"/>
        <color rgb="FF434343"/>
        <sz val="11.0"/>
      </rPr>
      <t>AR 645 Bank Transfer (945)</t>
    </r>
    <r>
      <rPr>
        <rFont val="Calibri"/>
        <color rgb="FF4472C4"/>
        <sz val="11.0"/>
      </rPr>
      <t xml:space="preserve"> Gcash QR Standee (945)</t>
    </r>
  </si>
  <si>
    <t>INV-11352</t>
  </si>
  <si>
    <t>Janer Feraer</t>
  </si>
  <si>
    <t>1 Month Fly Pass, w/ PWD Discount, Jun 16, 2025 - Jul 15, 2025</t>
  </si>
  <si>
    <t>INV-11251</t>
  </si>
  <si>
    <t>Virtual Office, Jun 15, 2025 - Jul 14, 2025</t>
  </si>
  <si>
    <t>Security Bank	0000205508</t>
  </si>
  <si>
    <t>INV-11254</t>
  </si>
  <si>
    <t>Use of Address, Jun 15, 2025 - Jul 14, 2025</t>
  </si>
  <si>
    <t>UBP	0000961735</t>
  </si>
  <si>
    <t>INV-11189</t>
  </si>
  <si>
    <t>Office Suites Office 9, Jun 15, 2025 - Jul 14, 2025</t>
  </si>
  <si>
    <t>AR 813 Advance Subscription</t>
  </si>
  <si>
    <t>INV-11353</t>
  </si>
  <si>
    <t>Rocket Room, June 16, 2025, 2:00 pm to 4:00 pm</t>
  </si>
  <si>
    <t>UB669156</t>
  </si>
  <si>
    <t>INV-11354</t>
  </si>
  <si>
    <t>INV-11355</t>
  </si>
  <si>
    <t>INV-11356</t>
  </si>
  <si>
    <t>Astra 2, June 16-20, 3 pm to 9 pm</t>
  </si>
  <si>
    <t>INV-11357</t>
  </si>
  <si>
    <t>Quito Medina</t>
  </si>
  <si>
    <t>INV-11358</t>
  </si>
  <si>
    <t>Stefano De Leon</t>
  </si>
  <si>
    <t>Printing B&amp;W, 16 pages x 4php</t>
  </si>
  <si>
    <t>INV-11359</t>
  </si>
  <si>
    <t>Arni Rifarael</t>
  </si>
  <si>
    <t>INV-11360</t>
  </si>
  <si>
    <t>Rocket Room, June 17, 2025, 4:00 pm to 5:00 pm</t>
  </si>
  <si>
    <t>UB363209</t>
  </si>
  <si>
    <t>INV-11361</t>
  </si>
  <si>
    <t>Printing B&amp;W, 28 pages x 2php</t>
  </si>
  <si>
    <t>INV-11364</t>
  </si>
  <si>
    <t>Cosmocare International Inc.</t>
  </si>
  <si>
    <t>Meeting Room (Suite 10), June 18, 2025, 9:00 am to 12:00 nn</t>
  </si>
  <si>
    <t>INV-11365</t>
  </si>
  <si>
    <t>Ryan Esteban</t>
  </si>
  <si>
    <t>Whole Day Fly Pass (B1T1)</t>
  </si>
  <si>
    <t>INV-10801</t>
  </si>
  <si>
    <t>Neight Logistics</t>
  </si>
  <si>
    <t>6 Month Flypass &amp; Locker Rental ( June 18, 2025 to June 17, 2026)</t>
  </si>
  <si>
    <t>INV-11366</t>
  </si>
  <si>
    <t>Rocket Room, June 18, 2025, 10:00 am to 2:00 pm</t>
  </si>
  <si>
    <t>INV-11247</t>
  </si>
  <si>
    <t>Virtual Office, Jun 9, 2025 - Dec 31, 2025</t>
  </si>
  <si>
    <t>Metrobank	6220204403</t>
  </si>
  <si>
    <t>INV-11368</t>
  </si>
  <si>
    <t>Sandy Bautista</t>
  </si>
  <si>
    <t>3 Hour Fly Pass (B1T1)</t>
  </si>
  <si>
    <t>INV-11248</t>
  </si>
  <si>
    <t xml:space="preserve"> Virtual Office, Jun 16, 2025 - Sep 15, 2025</t>
  </si>
  <si>
    <t>UBP	2002618001</t>
  </si>
  <si>
    <t>INV-11369</t>
  </si>
  <si>
    <t>Liza Himala</t>
  </si>
  <si>
    <t>INV-11258</t>
  </si>
  <si>
    <t>Use of Address, Jun 17, 2025 - Jul 16, 2025</t>
  </si>
  <si>
    <t>BPI	1000102057</t>
  </si>
  <si>
    <t>INV-11261</t>
  </si>
  <si>
    <t>Use of Address, Jun 18, 2025 - Jul 17, 2025</t>
  </si>
  <si>
    <t>BPI	6000217412</t>
  </si>
  <si>
    <t>INV-11370</t>
  </si>
  <si>
    <t>Will Arroyo</t>
  </si>
  <si>
    <t>INV-11371</t>
  </si>
  <si>
    <t>Alexandra Arroyo</t>
  </si>
  <si>
    <t>INV-11151</t>
  </si>
  <si>
    <t>Rocket Room, June 19, 2025, 8 am to 5 pm</t>
  </si>
  <si>
    <t>Bank Transfer (5000) Bank Transfer (4000)</t>
  </si>
  <si>
    <t>UB630178/UB267172</t>
  </si>
  <si>
    <t>INV-11372</t>
  </si>
  <si>
    <t>INV-11362</t>
  </si>
  <si>
    <t>Use of Address, Jun 19, 2025 - Jul 18, 2025</t>
  </si>
  <si>
    <t xml:space="preserve">UB692232  </t>
  </si>
  <si>
    <t>INV-11373</t>
  </si>
  <si>
    <t>Clerjan Alagon</t>
  </si>
  <si>
    <t>INV-11374</t>
  </si>
  <si>
    <t>Apollo 1 as call room,11 am to 12pm</t>
  </si>
  <si>
    <t>INV-11375</t>
  </si>
  <si>
    <t>Nathelle Lumabad</t>
  </si>
  <si>
    <t>INV-11376</t>
  </si>
  <si>
    <t>Ephphatha Inc.</t>
  </si>
  <si>
    <t xml:space="preserve">Apollo 4&amp;5, June 19, 2025, 8:00 am to 2:00 pm (w/20% discount) &amp; Astra 2, June 19, 2025, 8:00 am to 2:00 pm
</t>
  </si>
  <si>
    <t>UB275843</t>
  </si>
  <si>
    <t>INV-11377</t>
  </si>
  <si>
    <t>INV-11378</t>
  </si>
  <si>
    <t>Kat Guevara</t>
  </si>
  <si>
    <t>Whole Day Fly Pass (B1T1) - Student rate</t>
  </si>
  <si>
    <t>INV-11379</t>
  </si>
  <si>
    <t>Rocket room, June 20, 2025, 9:00 am to 11:00 am (w/20% discount)</t>
  </si>
  <si>
    <t>INV-11380</t>
  </si>
  <si>
    <t>Astra 2,9:00 am to 12:00 pm (w/20% discount)</t>
  </si>
  <si>
    <t>INV-11381</t>
  </si>
  <si>
    <t>INV-11262</t>
  </si>
  <si>
    <t>Use of Address,  Jun 19, 2025 - Jul 18, 2025</t>
  </si>
  <si>
    <t>Eastwest Bank	0000047352</t>
  </si>
  <si>
    <t>INV-11245</t>
  </si>
  <si>
    <t xml:space="preserve"> Virtual Office,  Jun 19, 2025 - Jul 18, 2025</t>
  </si>
  <si>
    <t>UBP	2002620263</t>
  </si>
  <si>
    <t>INV-11243</t>
  </si>
  <si>
    <t>Fixed Desk,Jun 20, 2025 - Jul 19, 2025</t>
  </si>
  <si>
    <t>BDO	0001110980</t>
  </si>
  <si>
    <t>INV-11255</t>
  </si>
  <si>
    <t>Use of Address, Jun 20, 2025 - Jul 19, 2025</t>
  </si>
  <si>
    <t>BDO	0000626171</t>
  </si>
  <si>
    <t>INV-11390</t>
  </si>
  <si>
    <t>Lourenz Melbert Mondares</t>
  </si>
  <si>
    <t>INV-11391</t>
  </si>
  <si>
    <t>Steffi Gianan</t>
  </si>
  <si>
    <t>INV-11392</t>
  </si>
  <si>
    <t>Faith Flores</t>
  </si>
  <si>
    <t>INV-11393</t>
  </si>
  <si>
    <t>Rick Quizon</t>
  </si>
  <si>
    <t>Rocket Room, Jun 21, 2025, 10 am to 2pm (20% Discount)</t>
  </si>
  <si>
    <t>INV-11394</t>
  </si>
  <si>
    <t>3Dbotics Muntinlupa Branch</t>
  </si>
  <si>
    <t>Astra 1, June 21, 2025, 10 am to 12 pm (20% Discount)</t>
  </si>
  <si>
    <t>INV-11395</t>
  </si>
  <si>
    <t>Astra 1,  12:00 pm to 1:00 pm, 1 hour extension (20% Discount)</t>
  </si>
  <si>
    <t>INV-11396</t>
  </si>
  <si>
    <t>Astra 2, June 21, 2025, 1:00 pm to 6:00 pm (20% Discount)</t>
  </si>
  <si>
    <t>INV-11382</t>
  </si>
  <si>
    <t>Innovance BPO Inc</t>
  </si>
  <si>
    <t>Virtual Office, June 23, 2025 to Dec 31, 2025</t>
  </si>
  <si>
    <t>UB953634</t>
  </si>
  <si>
    <t>INV-11397</t>
  </si>
  <si>
    <t>Mary Torres</t>
  </si>
  <si>
    <t>INV-11398</t>
  </si>
  <si>
    <t>INV-11399</t>
  </si>
  <si>
    <t>Alexandra Nicole Garcia</t>
  </si>
  <si>
    <t>INV-11400</t>
  </si>
  <si>
    <t>Astra 2, 10:00 am to 12:00 pm, with 20% discount</t>
  </si>
  <si>
    <t>INV-11401</t>
  </si>
  <si>
    <t>4 Monthly Flypass (Jun 23, 2025 - Jul 22, 2025), 1 locker rental (Jun 21, 2025 - Jul 20. 2025)</t>
  </si>
  <si>
    <t>UB1033463</t>
  </si>
  <si>
    <t>INV-11402</t>
  </si>
  <si>
    <t>Angela Kyla Clarence</t>
  </si>
  <si>
    <t>INV-11403</t>
  </si>
  <si>
    <t>Astra 2, 1:00 pm to 2:00 pm, 1 hr extension</t>
  </si>
  <si>
    <t>INV-11404</t>
  </si>
  <si>
    <t>Scot Salazar</t>
  </si>
  <si>
    <t>Apollo 2 as Call Room, 9:30 am to 12:30 pm</t>
  </si>
  <si>
    <t>INV-11405</t>
  </si>
  <si>
    <t>1 Monthly Flypass, Student rate, Jun 24, 2025 - Jul 23, 2025 nnd locker</t>
  </si>
  <si>
    <t>INV-11406</t>
  </si>
  <si>
    <t>INV-11407</t>
  </si>
  <si>
    <t>INV-11408</t>
  </si>
  <si>
    <t>Whole Day Fly Pass (B1T1) for 2 seats</t>
  </si>
  <si>
    <t>INV-11409</t>
  </si>
  <si>
    <t>Scribe Medical Interpretation Inc</t>
  </si>
  <si>
    <t>Rocket Room, June 23-25, 2025, 9 am to 3 pm</t>
  </si>
  <si>
    <t>Bank Transfer AR 1015 (6000) Maya Card (6000)</t>
  </si>
  <si>
    <t>UB938982</t>
  </si>
  <si>
    <t>INV-11410</t>
  </si>
  <si>
    <t>Apollo 2 as Call Room, 9:30 am to 11:30 am</t>
  </si>
  <si>
    <t>INV-11411</t>
  </si>
  <si>
    <t>INV-11412</t>
  </si>
  <si>
    <t>Gwyn Magdadaro</t>
  </si>
  <si>
    <t>INV-11416</t>
  </si>
  <si>
    <t>Malcolm Murillo</t>
  </si>
  <si>
    <t>INV-11417</t>
  </si>
  <si>
    <t>Rocket Room, June 24, 2025, 4:00 pm to 5:00 pm</t>
  </si>
  <si>
    <t>Bank Transfer AR 1033</t>
  </si>
  <si>
    <t>INV-11418</t>
  </si>
  <si>
    <t>Abigail Abela</t>
  </si>
  <si>
    <t>INV-11419</t>
  </si>
  <si>
    <t>Coworking, 1 hour extenstion</t>
  </si>
  <si>
    <t>INV-11420</t>
  </si>
  <si>
    <t>1 Month Fly Pass with Student Discount,Jun 25, 2025 - Jul 19, 2025</t>
  </si>
  <si>
    <t>INV-11421</t>
  </si>
  <si>
    <t>Anne Ayat Calpo</t>
  </si>
  <si>
    <t>INV-11422</t>
  </si>
  <si>
    <t>Call Room (Apollo 2). 9:30 am to 12:30 pm</t>
  </si>
  <si>
    <t>INV-11244</t>
  </si>
  <si>
    <t>Virtual Office, Jun 24, 2025 - Jul 23, 2025</t>
  </si>
  <si>
    <t>UB1255208</t>
  </si>
  <si>
    <t>INV-11351</t>
  </si>
  <si>
    <t>Use of Address, June 01, 2025 - June 30, 2025</t>
  </si>
  <si>
    <t>INV-11415</t>
  </si>
  <si>
    <t>1 Month Fly Pass, Jun 21, 2025 - Jul 20, 2025</t>
  </si>
  <si>
    <t>INV-11425</t>
  </si>
  <si>
    <t>Apollo 2 as Call Room, 2:30 pm to 4:30 pm</t>
  </si>
  <si>
    <t>INV-11426</t>
  </si>
  <si>
    <t>Ben Tenorio</t>
  </si>
  <si>
    <t>INV-11427</t>
  </si>
  <si>
    <t>INV-11428</t>
  </si>
  <si>
    <t>INV-11429</t>
  </si>
  <si>
    <t>Marinelle Desphy</t>
  </si>
  <si>
    <t>Printing BKWH and Colored</t>
  </si>
  <si>
    <t>INV-11430</t>
  </si>
  <si>
    <t>Danielle Vitriolo</t>
  </si>
  <si>
    <t>INV-11240</t>
  </si>
  <si>
    <t>Voyager 4, Jun 22, 2025 - Jul 21, 2025</t>
  </si>
  <si>
    <t>Advance Subscription</t>
  </si>
  <si>
    <t>INV-11431</t>
  </si>
  <si>
    <t>Manila Zoom Asia Inc,</t>
  </si>
  <si>
    <t>Apollo 4, Jun 26, 2025, 9 am to 3 pm</t>
  </si>
  <si>
    <t xml:space="preserve">AR 1039 Bank Transfer (3400) Bank Transfer (3400) </t>
  </si>
  <si>
    <t>3345/3345</t>
  </si>
  <si>
    <t>INV-11433</t>
  </si>
  <si>
    <t>INV-11434</t>
  </si>
  <si>
    <t>1 Month Fly Pass, Jun 26, 2025 - Jul 24, 2025</t>
  </si>
  <si>
    <t>Maya Card - June 25</t>
  </si>
  <si>
    <t>INV-11435</t>
  </si>
  <si>
    <t>INV-11363</t>
  </si>
  <si>
    <t>Personetics Technologies Pte. Ltd.</t>
  </si>
  <si>
    <t>Rocket room, 9 am to 6 pm, June 26&amp;27, 2025</t>
  </si>
  <si>
    <r>
      <rPr>
        <rFont val="Calibri"/>
        <color rgb="FF000000"/>
        <sz val="11.0"/>
      </rPr>
      <t xml:space="preserve">Bank Transfer (7786.80) </t>
    </r>
    <r>
      <rPr>
        <rFont val="Calibri"/>
        <color rgb="FF4472C4"/>
        <sz val="11.0"/>
      </rPr>
      <t>Gcash QR Standee (213.20)</t>
    </r>
  </si>
  <si>
    <t>UB209121</t>
  </si>
  <si>
    <t>INV-11432</t>
  </si>
  <si>
    <t>Apollo 4&amp;5, 1 hour extension, 3:00 pm to 4:00 pm (with 20% discount)</t>
  </si>
  <si>
    <t>INV-11437</t>
  </si>
  <si>
    <t>INV-11438</t>
  </si>
  <si>
    <t xml:space="preserve"> 3 Hour Fly Pass (B1T1)</t>
  </si>
  <si>
    <t>INV-11439</t>
  </si>
  <si>
    <t>INV-11449</t>
  </si>
  <si>
    <t>Call Room, Apollo 2, 10 am to 12 pm</t>
  </si>
  <si>
    <t>INV-11440</t>
  </si>
  <si>
    <t>Iza Bedural</t>
  </si>
  <si>
    <t>INV-11441</t>
  </si>
  <si>
    <t>Innovance BPO Inc.</t>
  </si>
  <si>
    <t>Astra 1, 9:00 am to 1:00 pm</t>
  </si>
  <si>
    <t>Bank Transfer BPI (2080) Cash (142)</t>
  </si>
  <si>
    <t>INV-11442</t>
  </si>
  <si>
    <t>Marga Reynaldo</t>
  </si>
  <si>
    <t>INV-11443</t>
  </si>
  <si>
    <t>INV-11444</t>
  </si>
  <si>
    <t>Darel Fuderanan</t>
  </si>
  <si>
    <t>INV-11445</t>
  </si>
  <si>
    <t>Astra 1, June 28, 2025, 10 am to 1 pm (20% Discount)</t>
  </si>
  <si>
    <t>INV-11446</t>
  </si>
  <si>
    <t>Astra 1, 2:00 pm to 4:30 pm</t>
  </si>
  <si>
    <r>
      <rPr>
        <rFont val="Calibri"/>
        <color rgb="FF000000"/>
        <sz val="11.0"/>
      </rPr>
      <t xml:space="preserve">AR 645 Bank Transfer (945) </t>
    </r>
    <r>
      <rPr>
        <rFont val="Calibri"/>
        <color rgb="FF4472C4"/>
        <sz val="11.0"/>
      </rPr>
      <t>Gcash QR Standee (945)</t>
    </r>
  </si>
  <si>
    <t>INV-11447</t>
  </si>
  <si>
    <t>INV-11448</t>
  </si>
  <si>
    <t>INV-11450</t>
  </si>
  <si>
    <t>Kai Villanueva</t>
  </si>
  <si>
    <t>INV-11263</t>
  </si>
  <si>
    <t>Use of Address, Jun 29, 2025 - Jul 28, 2025</t>
  </si>
  <si>
    <t>Maybank	0000005564</t>
  </si>
  <si>
    <t>INV-11453</t>
  </si>
  <si>
    <t>Rocket Room, 1:00PM to 3:00 PM &amp; Whole Day Fly Pass (BUY1TAKE1)</t>
  </si>
  <si>
    <t>INV-11454</t>
  </si>
  <si>
    <t>Apollo 2 (Call Room), 10:00 am to 12:00 pm, June 30, 2025</t>
  </si>
  <si>
    <t>INV-11455</t>
  </si>
  <si>
    <t>Institute of Integrated Electrical Engineers of the Philippines Inc.</t>
  </si>
  <si>
    <t>Rocket room, 6 pm to 9 pm</t>
  </si>
  <si>
    <t>INV-11458</t>
  </si>
  <si>
    <t>INEXT SOFTWARE OPC</t>
  </si>
  <si>
    <t>Use of Address, Jun 30, 2025 - Dec 31, 2025</t>
  </si>
  <si>
    <t>UB411425</t>
  </si>
  <si>
    <t>INV-11459</t>
  </si>
  <si>
    <t>Humanly Solutions Inc.</t>
  </si>
  <si>
    <t>Use of Address, Jun 9, 2025 - Dec 31, 2025</t>
  </si>
  <si>
    <t>Security Bank	0000132511</t>
  </si>
  <si>
    <t>INV-11462</t>
  </si>
  <si>
    <t>Sonara Music Tutorial Services</t>
  </si>
  <si>
    <t>Call room, Apollo 1, June 4,7,11,18,21,25, 2025, 1-1.5 hours</t>
  </si>
  <si>
    <t>INV-11485</t>
  </si>
  <si>
    <t>INV-11487</t>
  </si>
  <si>
    <t>Jefferson Delmar</t>
  </si>
  <si>
    <t>INV-11541</t>
  </si>
  <si>
    <t>Indie.Go Media Productions Inc</t>
  </si>
  <si>
    <t>Meeting Room (Apollo 4), 6am to 6pm w/ early access fee &amp; 20% discount, Location fees for projecct srp for July 3, 2025</t>
  </si>
  <si>
    <t>BPI 6000033483</t>
  </si>
  <si>
    <t>INV-11490</t>
  </si>
  <si>
    <t>Pamella Carrera</t>
  </si>
  <si>
    <t>INV-11491</t>
  </si>
  <si>
    <t>Hernando Espiritu</t>
  </si>
  <si>
    <t>INV-11493</t>
  </si>
  <si>
    <t>UB304283</t>
  </si>
  <si>
    <t>INV-11494</t>
  </si>
  <si>
    <t>Apollo 2 (Call Room), 9:30 am to 11:30 am &amp; Monthly Flypass Jul 1-31, 2025</t>
  </si>
  <si>
    <t>INV-11495</t>
  </si>
  <si>
    <t>INV-11496</t>
  </si>
  <si>
    <t>Ltris Services OPC</t>
  </si>
  <si>
    <t>Rocket Room, 7 am to 4 pm &amp; Wholeday Flypass (B1T1)</t>
  </si>
  <si>
    <t>AR 1027 Bank Transfer (2500) Maya Card (3050)</t>
  </si>
  <si>
    <t>UB801510</t>
  </si>
  <si>
    <t>INV-11497</t>
  </si>
  <si>
    <t>INV-11452</t>
  </si>
  <si>
    <t>ConstructPro Development OPC</t>
  </si>
  <si>
    <t>Virtual Office, July 1, 2025 to December 31, 2025</t>
  </si>
  <si>
    <t>UB2021780</t>
  </si>
  <si>
    <t>INV-11498</t>
  </si>
  <si>
    <t>Printing (P4 x 20 pages)</t>
  </si>
  <si>
    <t>INV-11499</t>
  </si>
  <si>
    <t>INV-11500</t>
  </si>
  <si>
    <t>Monthly Flypass, Jul 1-31, 2025 (Jimwell Tan)</t>
  </si>
  <si>
    <t>UB736141</t>
  </si>
  <si>
    <t>INV-11383</t>
  </si>
  <si>
    <t>Office  Suite 11 rent,  July 2025</t>
  </si>
  <si>
    <t>UB304196</t>
  </si>
  <si>
    <t>INV-11501</t>
  </si>
  <si>
    <t>John Kristen Mendres</t>
  </si>
  <si>
    <t>INV-11473</t>
  </si>
  <si>
    <t>Suites Office 2, Jul 1, 2025 - Jul 31, 2025</t>
  </si>
  <si>
    <t>Chinabank 00000057694</t>
  </si>
  <si>
    <t>INV-11463</t>
  </si>
  <si>
    <t>Unionbank 2002750720</t>
  </si>
  <si>
    <t>INV-11464</t>
  </si>
  <si>
    <t>Unionbank 2002918903</t>
  </si>
  <si>
    <t>INV-11477</t>
  </si>
  <si>
    <t>Use of Address, Jul 1, 2025 - Jul 31, 2025</t>
  </si>
  <si>
    <t>Eastwest '0001567808</t>
  </si>
  <si>
    <t>INV-11469</t>
  </si>
  <si>
    <t>Virtual Office, Jul 1, 2025 - Jul 31, 2025</t>
  </si>
  <si>
    <t>Metrobank 4951063948</t>
  </si>
  <si>
    <t>INV-11460</t>
  </si>
  <si>
    <t>Voyager 3, July 2025 rent</t>
  </si>
  <si>
    <t>Unionabank 0000223009</t>
  </si>
  <si>
    <t>INV-11543</t>
  </si>
  <si>
    <t>Rocket Room, 10 am to 1 pm</t>
  </si>
  <si>
    <t>INV-11506</t>
  </si>
  <si>
    <t xml:space="preserve">IFERP Philippines </t>
  </si>
  <si>
    <t>Rocket Room, 6 pm to 7 pm</t>
  </si>
  <si>
    <t>INV-11507</t>
  </si>
  <si>
    <t>Monthly Flypass (Student), Jul 4, 2025 to Aug 3, 2025</t>
  </si>
  <si>
    <t>INV-11508</t>
  </si>
  <si>
    <t>Yeoj Eduarte</t>
  </si>
  <si>
    <t>INV-11509</t>
  </si>
  <si>
    <t>INV-11510</t>
  </si>
  <si>
    <t>INV-11511</t>
  </si>
  <si>
    <t>Apollo 2, 9 am to 10:30 am</t>
  </si>
  <si>
    <t>INV-11483</t>
  </si>
  <si>
    <t>Virtual Office  &amp; Locker, Jul 1, 2025 - Jul 31, 2025</t>
  </si>
  <si>
    <t>BPI 6000126339</t>
  </si>
  <si>
    <t>INV-11512</t>
  </si>
  <si>
    <t>Printing (P4 x 375 pages)</t>
  </si>
  <si>
    <t>INV-11513</t>
  </si>
  <si>
    <t>3 Hour Fly Pass (B1T1) - Jul 3</t>
  </si>
  <si>
    <t>Maya Card - Debit (Jul 3)</t>
  </si>
  <si>
    <t>INV-11514</t>
  </si>
  <si>
    <t>INV-11515</t>
  </si>
  <si>
    <t>3 Hour Fly Pass (B1T1) - Jul 1</t>
  </si>
  <si>
    <t>Gcash QR Standee (Jul 1)</t>
  </si>
  <si>
    <t>INV-11516</t>
  </si>
  <si>
    <t>Xenia Hospitality Inc</t>
  </si>
  <si>
    <t>Rocket Room, 2pm to 3pm (no show)</t>
  </si>
  <si>
    <t>UB724902</t>
  </si>
  <si>
    <t>INV-11517</t>
  </si>
  <si>
    <t>Rocket Room, 9:45 am to 10:45 am</t>
  </si>
  <si>
    <t>INV-11518</t>
  </si>
  <si>
    <t>Gugu Manju</t>
  </si>
  <si>
    <t>Rocket Room. 5pm to 6pm</t>
  </si>
  <si>
    <t>INV-11519</t>
  </si>
  <si>
    <t>INV-11520</t>
  </si>
  <si>
    <t>Call Room (Apollo 2),1pm to 4pm</t>
  </si>
  <si>
    <t>INV-11521</t>
  </si>
  <si>
    <t>Astra 2, 2pm to 5pm (20% discount)</t>
  </si>
  <si>
    <t>INV-11529</t>
  </si>
  <si>
    <t>Aqo Partners OPC</t>
  </si>
  <si>
    <t>Apollo 2, Jul 3, 2025, 9 am to 12pm</t>
  </si>
  <si>
    <t>UB571171</t>
  </si>
  <si>
    <t>INV-11502</t>
  </si>
  <si>
    <t>Eins Venture Corporation</t>
  </si>
  <si>
    <t>Use of Address, Jul 1, 2025 to December 31, 2025</t>
  </si>
  <si>
    <t>UB1169063</t>
  </si>
  <si>
    <t>INV-11522</t>
  </si>
  <si>
    <t xml:space="preserve">Maya Card </t>
  </si>
  <si>
    <t>INV-11523</t>
  </si>
  <si>
    <t>Manros Realty Corp</t>
  </si>
  <si>
    <t>INV-11524</t>
  </si>
  <si>
    <t>INV-11525</t>
  </si>
  <si>
    <t>Printing Colored P12x5</t>
  </si>
  <si>
    <t>INV-11526</t>
  </si>
  <si>
    <t>Use of Address, July 1-31, 2025</t>
  </si>
  <si>
    <t>UB545983</t>
  </si>
  <si>
    <t>INV-11349</t>
  </si>
  <si>
    <t>Voyager 1&amp;2 rental, July 1-31, 2025</t>
  </si>
  <si>
    <t>UB286487</t>
  </si>
  <si>
    <t>INV-11527</t>
  </si>
  <si>
    <t>Astra 2,8:00 am to 5:00 pm (w/20% discount)</t>
  </si>
  <si>
    <t>UB424601</t>
  </si>
  <si>
    <t>2626</t>
  </si>
  <si>
    <t>2627</t>
  </si>
  <si>
    <t>INV-11535</t>
  </si>
  <si>
    <t>Ford Group Philippines Inc.</t>
  </si>
  <si>
    <t>Suite 10, July 7, 2025, 8:00 am to 5:00 pm (w/20% discount)</t>
  </si>
  <si>
    <t>2628</t>
  </si>
  <si>
    <t>2629</t>
  </si>
  <si>
    <t>INV-11350</t>
  </si>
  <si>
    <t>Astra 1, June 30, Jul 1,2,7,11 &amp; Apollo 4, Jul 9, 2025</t>
  </si>
  <si>
    <t>UB1018193</t>
  </si>
  <si>
    <t>2630</t>
  </si>
  <si>
    <t>INV-11530</t>
  </si>
  <si>
    <t>Alain Angelo Calupig</t>
  </si>
  <si>
    <t xml:space="preserve"> Whole Day Fly Pass (B1T1)</t>
  </si>
  <si>
    <t>2631</t>
  </si>
  <si>
    <t>INV-11531</t>
  </si>
  <si>
    <t>Rocket room, 10:00 am to 1:00 pm (w/20% discount)</t>
  </si>
  <si>
    <t>Security Bank	0001059752</t>
  </si>
  <si>
    <t>2632</t>
  </si>
  <si>
    <t>INV-11436</t>
  </si>
  <si>
    <t>Metals Focus Data Ltd.</t>
  </si>
  <si>
    <t>Suites Office 1, Jul 1, 2025 - Jul 31, 2025</t>
  </si>
  <si>
    <t>Maya Card - Jul 9</t>
  </si>
  <si>
    <t>2633</t>
  </si>
  <si>
    <t>INV-11465</t>
  </si>
  <si>
    <t>Suites Office 8, Jul 4, 2025 - Aug 3, 2025</t>
  </si>
  <si>
    <t>UBP	0000987910</t>
  </si>
  <si>
    <t>2634</t>
  </si>
  <si>
    <t>INV-11532</t>
  </si>
  <si>
    <t>Jul 4, 2025 - Aug 3, 2025</t>
  </si>
  <si>
    <t>2635</t>
  </si>
  <si>
    <t>INV-11236</t>
  </si>
  <si>
    <t>Maya  Card - May 29</t>
  </si>
  <si>
    <t>2636</t>
  </si>
  <si>
    <t xml:space="preserve">INV-11533	</t>
  </si>
  <si>
    <t>Apollo 4&amp;5,9:00 am to 3:00 pm (w/20% discount</t>
  </si>
  <si>
    <t>Maya Card (3600) Maya Card (3700)</t>
  </si>
  <si>
    <t>2637</t>
  </si>
  <si>
    <t>INV-11534</t>
  </si>
  <si>
    <t>Jan Marjorie Punzalan</t>
  </si>
  <si>
    <t>2638</t>
  </si>
  <si>
    <t>INV-11339</t>
  </si>
  <si>
    <t>TechSouthGate Solutions Inc.</t>
  </si>
  <si>
    <t>Use of Address,  Jul 1, 2025 - Dec 31, 2025</t>
  </si>
  <si>
    <t>UB966007</t>
  </si>
  <si>
    <t>2639</t>
  </si>
  <si>
    <t>INV-11536</t>
  </si>
  <si>
    <t>Merlene M. Alon</t>
  </si>
  <si>
    <t>Apollo 2(Call Room), ₱720.00, 5;30 pm to 7:30 pm - Jul 8, 2025</t>
  </si>
  <si>
    <t>2640</t>
  </si>
  <si>
    <t>INV-11537</t>
  </si>
  <si>
    <t>2641</t>
  </si>
  <si>
    <t>INV-11538</t>
  </si>
  <si>
    <t>Gentle Supreme Philippines</t>
  </si>
  <si>
    <t>Astra 2, 9:00 am to 12:00 pm</t>
  </si>
  <si>
    <t>UB389225</t>
  </si>
  <si>
    <t>2642</t>
  </si>
  <si>
    <t>INV-11539</t>
  </si>
  <si>
    <t>Heavens Portfolio</t>
  </si>
  <si>
    <t xml:space="preserve">Astra 1,9:00 am to 6:00 pm </t>
  </si>
  <si>
    <t>UB134181</t>
  </si>
  <si>
    <t>2643</t>
  </si>
  <si>
    <t>INV-11479</t>
  </si>
  <si>
    <t>Use of Address,  Jul 1, 2025 - Jul 31, 2025</t>
  </si>
  <si>
    <t>2644</t>
  </si>
  <si>
    <t>INV-11540</t>
  </si>
  <si>
    <t>Apollo 2(Call Room) (Jul 4,5,7,8,9,10,11, 2025, 9:00 am to 6:00 pm</t>
  </si>
  <si>
    <t>2645</t>
  </si>
  <si>
    <t>INV-11528</t>
  </si>
  <si>
    <t>Magis X, Inc.</t>
  </si>
  <si>
    <t>Virtual Office, Jun 20, 2025 to December 31, 2025</t>
  </si>
  <si>
    <t>2646</t>
  </si>
  <si>
    <t>INV-11484</t>
  </si>
  <si>
    <t>Locker Rental,Jul 1, 2025 - Jul 31, 2025</t>
  </si>
  <si>
    <t>2647</t>
  </si>
  <si>
    <t>INV-11476</t>
  </si>
  <si>
    <t>Use of Address,  Jul 2, 2025 - Aug 1, 2025</t>
  </si>
  <si>
    <t>BPI	1000162441</t>
  </si>
  <si>
    <t>2648</t>
  </si>
  <si>
    <t>INV-11503</t>
  </si>
  <si>
    <t>Use of Address,  Jul 4, 2025 - Dec 31, 2026</t>
  </si>
  <si>
    <t>2649</t>
  </si>
  <si>
    <t>INV-11456</t>
  </si>
  <si>
    <t>Hubble Room, Jul 5, 2025 - Aug 4, 2025</t>
  </si>
  <si>
    <t>BPI 	6000109746</t>
  </si>
  <si>
    <t>2650</t>
  </si>
  <si>
    <t>INV-11542</t>
  </si>
  <si>
    <t>Bernadette Flores</t>
  </si>
  <si>
    <t>3 Hour Fly Pass (B1T1) and 1 hour extension</t>
  </si>
  <si>
    <t>2651</t>
  </si>
  <si>
    <t>INV-11385</t>
  </si>
  <si>
    <t>Locker Rental (No. 2), Oct 03, 2025 to Aug 21, 2025 (prorated)</t>
  </si>
  <si>
    <t>Unionbank	0003233687</t>
  </si>
  <si>
    <t>2652</t>
  </si>
  <si>
    <t>INV-11552</t>
  </si>
  <si>
    <t>2653</t>
  </si>
  <si>
    <t>INV-11553</t>
  </si>
  <si>
    <t xml:space="preserve"> Whole Day Fly Pass (B1T1) &amp;  3 Hour Fly Pass (B1T1) for 3 sets</t>
  </si>
  <si>
    <t>2654</t>
  </si>
  <si>
    <t>INV-11554</t>
  </si>
  <si>
    <t>Paula Cabrera</t>
  </si>
  <si>
    <t xml:space="preserve"> 3 Hour Fly Pass (B1T1) for 5 sets</t>
  </si>
  <si>
    <t>INV-11451</t>
  </si>
  <si>
    <t>Apollo 3, Office Suite, 3,5,6 rent, July 1-30, 2025</t>
  </si>
  <si>
    <t>INV-11486</t>
  </si>
  <si>
    <t>Rocket room, July 7, 2025, 10:00 am to 3:00 pm (w/20% mid-year discount)</t>
  </si>
  <si>
    <t>UB289329</t>
  </si>
  <si>
    <t>2657</t>
  </si>
  <si>
    <t>INV-11489/INV-11619</t>
  </si>
  <si>
    <t>Rocket room, July 9, 2025, 10:00 am to 4:30pm (w/20% mid-year discount)</t>
  </si>
  <si>
    <t>Bank Transfer (1605)</t>
  </si>
  <si>
    <t>2658</t>
  </si>
  <si>
    <t>INV-11488</t>
  </si>
  <si>
    <t>Apollo 2, July 7, 2025, 2:00 pm to 3:00 pm</t>
  </si>
  <si>
    <t>2659</t>
  </si>
  <si>
    <t>INV-11471</t>
  </si>
  <si>
    <t>Virtual Office, Jul 9, 2025 - Dec 31, 2025</t>
  </si>
  <si>
    <t>Unionbank	0006431950</t>
  </si>
  <si>
    <t>2660</t>
  </si>
  <si>
    <t>INV-11555</t>
  </si>
  <si>
    <t>Whole Day Flypass for 2 seats (B1T1)</t>
  </si>
  <si>
    <t>Maya Card - June 30</t>
  </si>
  <si>
    <t>2661</t>
  </si>
  <si>
    <t>INV-11556</t>
  </si>
  <si>
    <t>3 Hour Fly Pass (B1T1) for four (4) sets</t>
  </si>
  <si>
    <t>2662</t>
  </si>
  <si>
    <t>INV-11557</t>
  </si>
  <si>
    <t>Ideyalab2018 Corporatiion</t>
  </si>
  <si>
    <t>Apollo 4&amp;5, 2:30 pm to 5:30 pm and 1 hour extension (w/ 20% discount)</t>
  </si>
  <si>
    <r>
      <rPr>
        <rFont val="Calibri"/>
        <color rgb="FF000000"/>
        <sz val="11.0"/>
      </rPr>
      <t>Bank Transfer (3600)</t>
    </r>
    <r>
      <rPr>
        <rFont val="Calibri"/>
        <color rgb="FF4472C4"/>
        <sz val="11.0"/>
      </rPr>
      <t xml:space="preserve"> Gcash QR Standee (1200)</t>
    </r>
  </si>
  <si>
    <t>2663</t>
  </si>
  <si>
    <t>INV-11558</t>
  </si>
  <si>
    <t>2664</t>
  </si>
  <si>
    <t>INV-11560</t>
  </si>
  <si>
    <t>Astra 2, 10:30 am to 11:30 am &amp; Whole Day Flypass</t>
  </si>
  <si>
    <t>2665</t>
  </si>
  <si>
    <t>INV-11545</t>
  </si>
  <si>
    <t>Rocket Room, 400 pm to 6:00 pm - Jul 8, 2025</t>
  </si>
  <si>
    <t>UB385970</t>
  </si>
  <si>
    <t>2666</t>
  </si>
  <si>
    <t>INV-11561</t>
  </si>
  <si>
    <t>Sandra Boladas</t>
  </si>
  <si>
    <t>3 Hour Fly Pass (B1T1) for two (2) sets (Sandra Boladas &amp; Joren Reyes)</t>
  </si>
  <si>
    <t>Maya Card Debit</t>
  </si>
  <si>
    <t>2667</t>
  </si>
  <si>
    <t>INV-11564</t>
  </si>
  <si>
    <t>Marion Evangelista</t>
  </si>
  <si>
    <t>2668</t>
  </si>
  <si>
    <t>INV-11565</t>
  </si>
  <si>
    <t>Gilbert Donato</t>
  </si>
  <si>
    <t>2669</t>
  </si>
  <si>
    <t>INV-11566</t>
  </si>
  <si>
    <t>2670</t>
  </si>
  <si>
    <t>INV-11567</t>
  </si>
  <si>
    <t>2671</t>
  </si>
  <si>
    <t>INV-11568</t>
  </si>
  <si>
    <t>Apollo 4&amp;5, 8:30 am to 5:30 pm, Jul 1, 2025</t>
  </si>
  <si>
    <t>2672</t>
  </si>
  <si>
    <t>INV-11547</t>
  </si>
  <si>
    <t>One Lexiicon PH</t>
  </si>
  <si>
    <t>Use of Address, May 27, 2025 - Dec 26, 2025</t>
  </si>
  <si>
    <t>Bank Transfer (9516.75)</t>
  </si>
  <si>
    <t>UB773959; 330 MBOS</t>
  </si>
  <si>
    <t>2673</t>
  </si>
  <si>
    <t>INV-11569</t>
  </si>
  <si>
    <t xml:space="preserve"> 3 Hour Fly Pass (B1T1) for 4 sets</t>
  </si>
  <si>
    <t>Maya Card - Jul 7</t>
  </si>
  <si>
    <t>2674</t>
  </si>
  <si>
    <t>INV-11570</t>
  </si>
  <si>
    <t>Angelica Lorenzo</t>
  </si>
  <si>
    <t>2675</t>
  </si>
  <si>
    <t>INV-11571</t>
  </si>
  <si>
    <t>Quinjan Ocampo</t>
  </si>
  <si>
    <t>2676</t>
  </si>
  <si>
    <t>INV-11572</t>
  </si>
  <si>
    <t>Genesis Dela Cruz Construction Inc.</t>
  </si>
  <si>
    <t>UB763889</t>
  </si>
  <si>
    <t>2677</t>
  </si>
  <si>
    <t>INV-11573</t>
  </si>
  <si>
    <t>Leo Pestano</t>
  </si>
  <si>
    <t>Rocket Room, 3:00 pm to 5:00 pm</t>
  </si>
  <si>
    <t>2678</t>
  </si>
  <si>
    <t>INV-11549</t>
  </si>
  <si>
    <t>E-Novate Information Technology, Inc.</t>
  </si>
  <si>
    <t>Use of Address, Use of Address (December 5, 2023 to December 31, 2025)</t>
  </si>
  <si>
    <t>S28489806</t>
  </si>
  <si>
    <t>2679</t>
  </si>
  <si>
    <t>INV-11550</t>
  </si>
  <si>
    <t>Nuage Information Technology, OPC.</t>
  </si>
  <si>
    <t>2680</t>
  </si>
  <si>
    <t>INV-11551</t>
  </si>
  <si>
    <t>Jabbs Consulting, Inc.</t>
  </si>
  <si>
    <t>2681</t>
  </si>
  <si>
    <t>INV-11574</t>
  </si>
  <si>
    <t>Ma. Chanelle A. Cadorna</t>
  </si>
  <si>
    <t>2682</t>
  </si>
  <si>
    <t>INV-11576</t>
  </si>
  <si>
    <t>Astra 1 &amp; 2, 2;30 pm to 5:30 pm &amp; Printing Colored</t>
  </si>
  <si>
    <r>
      <rPr>
        <rFont val="Calibri"/>
        <color rgb="FF000000"/>
        <sz val="11.0"/>
      </rPr>
      <t xml:space="preserve">AR 645 Bank Transfer (1890) </t>
    </r>
    <r>
      <rPr>
        <rFont val="Calibri"/>
        <color rgb="FF4472C4"/>
        <sz val="11.0"/>
      </rPr>
      <t>Gcash QR Standee (1960)</t>
    </r>
  </si>
  <si>
    <t>2683</t>
  </si>
  <si>
    <t>INV-11575</t>
  </si>
  <si>
    <t>Meeting Room (Apollo 4), 1pm to 4pm</t>
  </si>
  <si>
    <t>2684</t>
  </si>
  <si>
    <t>INV-11577</t>
  </si>
  <si>
    <t>Anna Villa Mariquina</t>
  </si>
  <si>
    <t xml:space="preserve"> MBTC </t>
  </si>
  <si>
    <t>2685</t>
  </si>
  <si>
    <t>INV-11578</t>
  </si>
  <si>
    <t>Lyn Jimenez</t>
  </si>
  <si>
    <t>2686</t>
  </si>
  <si>
    <t>INV-11618</t>
  </si>
  <si>
    <t>Tamila Maria Q. Tapales (Mythos, Inc.)</t>
  </si>
  <si>
    <t>Virtual Office, Jul 14, 2025 to December 31, 2026</t>
  </si>
  <si>
    <t>2687</t>
  </si>
  <si>
    <t>INV-11579</t>
  </si>
  <si>
    <t>Mikhael Malenab</t>
  </si>
  <si>
    <t>2688</t>
  </si>
  <si>
    <t>2689</t>
  </si>
  <si>
    <t>INV-11559</t>
  </si>
  <si>
    <t>Locker Rental,Jul 8, 2025 - Aug 7, 2025</t>
  </si>
  <si>
    <t>2690</t>
  </si>
  <si>
    <t>INV-10547</t>
  </si>
  <si>
    <t>Use of Address,  Jul 12, 2025 - Jul 11, 2025</t>
  </si>
  <si>
    <t>BPI	6000087522</t>
  </si>
  <si>
    <t>2691</t>
  </si>
  <si>
    <t>INV-11504</t>
  </si>
  <si>
    <t>Coppercove Properties Inc.</t>
  </si>
  <si>
    <t>Use of Address, Jul 13, 2025 to December 31, 2026</t>
  </si>
  <si>
    <t>2692</t>
  </si>
  <si>
    <t>INV-11470</t>
  </si>
  <si>
    <t>Virtual Office, ₱3,000.00, Jul 15, 2025 - Aug 14, 2025</t>
  </si>
  <si>
    <t>Security Bank	0000205535</t>
  </si>
  <si>
    <t>2693</t>
  </si>
  <si>
    <t>2694</t>
  </si>
  <si>
    <t>2695</t>
  </si>
  <si>
    <t>INV-11588</t>
  </si>
  <si>
    <t>2696</t>
  </si>
  <si>
    <t>INV-11582</t>
  </si>
  <si>
    <t>Ascensoft</t>
  </si>
  <si>
    <t>Astra 2, 9am to 12pm and 1 hour extension, July 11, 2025</t>
  </si>
  <si>
    <t>Bank Transfer (1680) Bank Transfer (560)</t>
  </si>
  <si>
    <t>UB285974/UB199411</t>
  </si>
  <si>
    <t>2697</t>
  </si>
  <si>
    <t>INV-11583</t>
  </si>
  <si>
    <t>2698</t>
  </si>
  <si>
    <t>INV-11584</t>
  </si>
  <si>
    <t>2699</t>
  </si>
  <si>
    <t>INV-11589</t>
  </si>
  <si>
    <t>Rem Poblete</t>
  </si>
  <si>
    <t>2700</t>
  </si>
  <si>
    <t>INV-11590</t>
  </si>
  <si>
    <t>Chiara Abarca</t>
  </si>
  <si>
    <t>2701</t>
  </si>
  <si>
    <t>INV-11593</t>
  </si>
  <si>
    <t>Theresa Agoncillo</t>
  </si>
  <si>
    <t>2702</t>
  </si>
  <si>
    <t>INV-11423</t>
  </si>
  <si>
    <t>Techtron Automation Inc.</t>
  </si>
  <si>
    <t>Use of Address, July 15, 2025 to Dec 31, 2026</t>
  </si>
  <si>
    <t>Maybank	0000037285</t>
  </si>
  <si>
    <t>2703</t>
  </si>
  <si>
    <t>INV-11467</t>
  </si>
  <si>
    <t>Sewells Group Philippines Inc</t>
  </si>
  <si>
    <t>Use of Address, July 15, 2025 to December 31,2026</t>
  </si>
  <si>
    <t>Bank Transfer (22964.64) Bank Transfer (129.49)</t>
  </si>
  <si>
    <t>UB921772/UB245185</t>
  </si>
  <si>
    <t>2704</t>
  </si>
  <si>
    <t>INV-11474</t>
  </si>
  <si>
    <t>Use of Address, July 15, 2025 to Aug 14, 2025</t>
  </si>
  <si>
    <t>Unionbank	0000961736</t>
  </si>
  <si>
    <t>2705</t>
  </si>
  <si>
    <t>INV-11594</t>
  </si>
  <si>
    <t>Michael Alexis Ragudo</t>
  </si>
  <si>
    <t>2706</t>
  </si>
  <si>
    <t>INV-11595</t>
  </si>
  <si>
    <t>2707</t>
  </si>
  <si>
    <t>INV-11414</t>
  </si>
  <si>
    <t>Genedrift APAC Pte Ltd</t>
  </si>
  <si>
    <t>Suites Office 9, Advance Rent, Jul 15, 2025 - Aug 31, 2025 (Prorated)</t>
  </si>
  <si>
    <t>UB1032493</t>
  </si>
  <si>
    <t>2708</t>
  </si>
  <si>
    <t>INV-11596</t>
  </si>
  <si>
    <t>Mikhail Malenab</t>
  </si>
  <si>
    <t>2709</t>
  </si>
  <si>
    <t>INV-11598</t>
  </si>
  <si>
    <t>Alyce Ermita</t>
  </si>
  <si>
    <t>Astra 2,8am to 12pm, Jul 15,17,22,24,28,29,30,31, 2025 &amp; Aug 1</t>
  </si>
  <si>
    <t>Bank Transfer (11700) Bank Transfer (11700)</t>
  </si>
  <si>
    <t>UB640807/UB744948</t>
  </si>
  <si>
    <t>2710</t>
  </si>
  <si>
    <t>INV-11599</t>
  </si>
  <si>
    <t>Manila Abao</t>
  </si>
  <si>
    <t>2711</t>
  </si>
  <si>
    <t>INV-11600</t>
  </si>
  <si>
    <t>Veremark Phil Inc.</t>
  </si>
  <si>
    <t>Rocket Room, 9 am to 6pm (w/20% discount)</t>
  </si>
  <si>
    <t>2712</t>
  </si>
  <si>
    <t>INV-11601</t>
  </si>
  <si>
    <t>Dustaway Deep Clean Services</t>
  </si>
  <si>
    <t>Use of Address, Jul 4, 2025 to December 31, 2025</t>
  </si>
  <si>
    <t>2713</t>
  </si>
  <si>
    <t>2714</t>
  </si>
  <si>
    <t>INV-11605</t>
  </si>
  <si>
    <t>Jaener Ferrer</t>
  </si>
  <si>
    <t>Monthly Flypass with PWD diescount</t>
  </si>
  <si>
    <t>2715</t>
  </si>
  <si>
    <t>2716</t>
  </si>
  <si>
    <t>INV-11586</t>
  </si>
  <si>
    <t>Rocket Room, 5pm to 6pm,  Jul 15, 2025</t>
  </si>
  <si>
    <t>UB468894</t>
  </si>
  <si>
    <t>2717</t>
  </si>
  <si>
    <t>INV-11478</t>
  </si>
  <si>
    <t>Lion Lamb Graphic Design Services</t>
  </si>
  <si>
    <t>Use of Address, July 17, 2025 to Aug 16, 2025</t>
  </si>
  <si>
    <t>BPI	1000102058</t>
  </si>
  <si>
    <t>2718</t>
  </si>
  <si>
    <t>INV-11607</t>
  </si>
  <si>
    <t>2719</t>
  </si>
  <si>
    <t>INV-11608</t>
  </si>
  <si>
    <t>Rica Buenaflor</t>
  </si>
  <si>
    <t>Rocket Room, Jul 17, 2025, 8 am to 10 am</t>
  </si>
  <si>
    <t>2720</t>
  </si>
  <si>
    <t>2721</t>
  </si>
  <si>
    <t>INV-11457</t>
  </si>
  <si>
    <t xml:space="preserve">Printing </t>
  </si>
  <si>
    <t>2722</t>
  </si>
  <si>
    <t>INV-11609</t>
  </si>
  <si>
    <t>Rocket Room, Jul 17, 2025, 9:45 am to 12:45 pm, Whole day flypass</t>
  </si>
  <si>
    <t>2723</t>
  </si>
  <si>
    <t>INV-11610</t>
  </si>
  <si>
    <t xml:space="preserve"> Whole Day Fly Pass (B1T1) for 7 sets</t>
  </si>
  <si>
    <t>2724</t>
  </si>
  <si>
    <t>INV-11587</t>
  </si>
  <si>
    <t>Printing Colored 38pages , July 17, 2025</t>
  </si>
  <si>
    <t>2725</t>
  </si>
  <si>
    <t>INV-11480</t>
  </si>
  <si>
    <t>Switch Automation Philippines Inc</t>
  </si>
  <si>
    <t>Use of Address,  Jul 18, 2025 - Aug 17, 2025</t>
  </si>
  <si>
    <t>BPI	6000217413</t>
  </si>
  <si>
    <t>2726</t>
  </si>
  <si>
    <t>INV-11611</t>
  </si>
  <si>
    <t>Astra 2, 10 am to 12 pm (20% discount)</t>
  </si>
  <si>
    <t>2727</t>
  </si>
  <si>
    <t>INV-11612</t>
  </si>
  <si>
    <t>2728</t>
  </si>
  <si>
    <t>Humanly Solutions Inc. (For Cancellation - waiting for white copy from client)</t>
  </si>
  <si>
    <t>Security Bank 0000132511</t>
  </si>
  <si>
    <t>2729</t>
  </si>
  <si>
    <t>INV-11613</t>
  </si>
  <si>
    <t>Meeting Room (Apollo 4), July 18, 2025, 8:30 am to 5:30 pm</t>
  </si>
  <si>
    <t>2730</t>
  </si>
  <si>
    <t>INV-11614</t>
  </si>
  <si>
    <t>2731</t>
  </si>
  <si>
    <t>INV-11615</t>
  </si>
  <si>
    <t>Rondulf go</t>
  </si>
  <si>
    <t>2732</t>
  </si>
  <si>
    <t>INV-11482</t>
  </si>
  <si>
    <t>Absolute Advantage Trading and General Services Inc</t>
  </si>
  <si>
    <t>Use of Address,  Jul 19, 2025 - Aug 18, 2025</t>
  </si>
  <si>
    <t>Eastwest Bank	000047353</t>
  </si>
  <si>
    <t>2733</t>
  </si>
  <si>
    <t>INV-11424</t>
  </si>
  <si>
    <t>Use of Address, July 19, 2025 to Dec 31, 2026</t>
  </si>
  <si>
    <t>2734</t>
  </si>
  <si>
    <t>INV-11562</t>
  </si>
  <si>
    <t>Devteam Outsourcing Inc.</t>
  </si>
  <si>
    <t>Use of Address, Jul 18, 2025 - Dec 31, 2026</t>
  </si>
  <si>
    <t>UB671712</t>
  </si>
  <si>
    <t>2735</t>
  </si>
  <si>
    <t>INV-11475</t>
  </si>
  <si>
    <t>Use of Address, July 20, 2025 to Aug 19, 2025</t>
  </si>
  <si>
    <t>BDO        0000626172</t>
  </si>
  <si>
    <t>2736</t>
  </si>
  <si>
    <t>INV-11481</t>
  </si>
  <si>
    <t>Fixed Desk, July 20, 2025 to Aug 19, 2025</t>
  </si>
  <si>
    <t>2737</t>
  </si>
  <si>
    <t>INV-11616</t>
  </si>
  <si>
    <t>Apollo 4&amp;5, 8:00 am to 5:00 pm</t>
  </si>
  <si>
    <t>2738</t>
  </si>
  <si>
    <t>INV-11606</t>
  </si>
  <si>
    <t>Jella Erika Marete</t>
  </si>
  <si>
    <t>Astra 2, Jul 21, 2025 10AM-4PM</t>
  </si>
  <si>
    <t>Bank Transfer (AR 1119), Gcash QR</t>
  </si>
  <si>
    <t>UB1288523/ 151088723</t>
  </si>
  <si>
    <t>2739</t>
  </si>
  <si>
    <t>INV-11617</t>
  </si>
  <si>
    <t>Deposited on July 24, 2025</t>
  </si>
  <si>
    <t>2740</t>
  </si>
  <si>
    <t>INV-11472</t>
  </si>
  <si>
    <t>MPAD Systems, Inc.</t>
  </si>
  <si>
    <t>Virtual Office, July 22 - Aug 21, 2025</t>
  </si>
  <si>
    <t>UBP 2002620264</t>
  </si>
  <si>
    <t>2741</t>
  </si>
  <si>
    <t>INV-11604</t>
  </si>
  <si>
    <t>Therabilities South Inc.</t>
  </si>
  <si>
    <t>Voyager 4, Jul 22 - Aug 21, 2025</t>
  </si>
  <si>
    <t>Check (3307.50) Check (67473)</t>
  </si>
  <si>
    <t>Metrobank  4950997877 / Metrobank 4950997870</t>
  </si>
  <si>
    <t>2742</t>
  </si>
  <si>
    <t>INV-11602</t>
  </si>
  <si>
    <t>Rocket Room, 5:00 pm to 6:00 pm - Jul 21, 2025</t>
  </si>
  <si>
    <t>2743</t>
  </si>
  <si>
    <t>2744</t>
  </si>
  <si>
    <t>INV-11620</t>
  </si>
  <si>
    <t>Ramon Lacdan</t>
  </si>
  <si>
    <t>Apollo 1, (Call Room), 4PM - 6PM</t>
  </si>
  <si>
    <t>2745</t>
  </si>
  <si>
    <t>INV-11621</t>
  </si>
  <si>
    <t>Christine Rea Igna</t>
  </si>
  <si>
    <t>Call Room (Apollo 2), July 22 - 24, 8AM - 7PM</t>
  </si>
  <si>
    <t>AR 1125</t>
  </si>
  <si>
    <t>2746</t>
  </si>
  <si>
    <t>INV-02746</t>
  </si>
  <si>
    <t xml:space="preserve">3 Hour Fly Pass (Buy 1 Take 1) </t>
  </si>
  <si>
    <t>2747</t>
  </si>
  <si>
    <t>INV-02747</t>
  </si>
  <si>
    <t>2748</t>
  </si>
  <si>
    <t>INV-02748</t>
  </si>
  <si>
    <t>Anthony Bobadilla Arzadon</t>
  </si>
  <si>
    <t>Whole Day Fly Pass (Buy 1 Take 1)</t>
  </si>
  <si>
    <t>2749</t>
  </si>
  <si>
    <t>INV-02749</t>
  </si>
  <si>
    <t>Alvin Laxa</t>
  </si>
  <si>
    <t>Use of Address, Jul 21, 2025 to Jul 20, 2026</t>
  </si>
  <si>
    <t>UB418287</t>
  </si>
  <si>
    <t>2750</t>
  </si>
  <si>
    <t>INV-02750</t>
  </si>
  <si>
    <t>2751</t>
  </si>
  <si>
    <t>INV-02751</t>
  </si>
  <si>
    <t>Virtual Office, July 24 - Aug 23, 2025</t>
  </si>
  <si>
    <t>2752</t>
  </si>
  <si>
    <t>INV-02752</t>
  </si>
  <si>
    <t>Locker Rental No. 1 (July 24 - Dec 23, 2025), Locker Rental No. 2 (July 24 - Dec 23, 2025), (Prorated) Locker Rental No. 1 (Dec 24 - 31, 2025), Locker Rental No. 2 (Dec 24 - 31, 2025)</t>
  </si>
  <si>
    <t>2753</t>
  </si>
  <si>
    <t>INV-02753</t>
  </si>
  <si>
    <t>Christine Escosia</t>
  </si>
  <si>
    <t>Apollo1, Jul 24, 2025, 2PM - 4PM</t>
  </si>
  <si>
    <t>2754</t>
  </si>
  <si>
    <t>INV-02754</t>
  </si>
  <si>
    <t xml:space="preserve">Steffi Gianan </t>
  </si>
  <si>
    <t>Monthly Fly Pass with Student Discount, July 25, 2025 -  August 24, 2025, Locker Rental, Jul 19 - Aug 18, 2025</t>
  </si>
  <si>
    <t>2755</t>
  </si>
  <si>
    <t>INV-02755</t>
  </si>
  <si>
    <t>Joan Rolle</t>
  </si>
  <si>
    <t>Deposited on July 28, 2025</t>
  </si>
  <si>
    <t>2756</t>
  </si>
  <si>
    <t>INV-02756</t>
  </si>
  <si>
    <t>Rebel Manila Brand Marketing Services Inc.</t>
  </si>
  <si>
    <t>Apollo 2, (Call Room) 4:30PM - 7:30 PM</t>
  </si>
  <si>
    <t>2757</t>
  </si>
  <si>
    <t>INV-02757</t>
  </si>
  <si>
    <t>Meeting Room Rental, July 26, 2025, 9AM - 3PM</t>
  </si>
  <si>
    <t>UB708782</t>
  </si>
  <si>
    <t>2758</t>
  </si>
  <si>
    <t>INV-02758</t>
  </si>
  <si>
    <t>Randy Paano</t>
  </si>
  <si>
    <t>Meeting Room Rental, (Astra Room 1), July 26, 2025, 1PM - 3PM</t>
  </si>
  <si>
    <t>2759</t>
  </si>
  <si>
    <t>INV-02759</t>
  </si>
  <si>
    <t>Four R Properties</t>
  </si>
  <si>
    <t>Meeting Room Rental, (Astra Room 1), July 26, 2025</t>
  </si>
  <si>
    <t>2760</t>
  </si>
  <si>
    <t>INV-02760</t>
  </si>
  <si>
    <t>Inovus Building Solutions</t>
  </si>
  <si>
    <t>Deposited on July 29, 2025</t>
  </si>
  <si>
    <t>2761</t>
  </si>
  <si>
    <t>INV-02761</t>
  </si>
  <si>
    <t>Roma Cuyos</t>
  </si>
  <si>
    <t xml:space="preserve"> 3 Hour Fly Pass (Buy 1 Take 1) </t>
  </si>
  <si>
    <t>2762</t>
  </si>
  <si>
    <t>INV-02762</t>
  </si>
  <si>
    <t>Kyds, Inc.,</t>
  </si>
  <si>
    <t>Rocket Room, July 28, 2025, 9:30AM - 12:30PM</t>
  </si>
  <si>
    <t>2763</t>
  </si>
  <si>
    <t>INV-02763</t>
  </si>
  <si>
    <t>Rocket Room, July 28, 2025, 12:30PM 3:30</t>
  </si>
  <si>
    <t>2764</t>
  </si>
  <si>
    <t>INV-02764</t>
  </si>
  <si>
    <t>Mervin Nacional</t>
  </si>
  <si>
    <t>2765</t>
  </si>
  <si>
    <t>INV-02765</t>
  </si>
  <si>
    <t>Rocket Room, 5PM - 6PM</t>
  </si>
  <si>
    <t>UB663473</t>
  </si>
  <si>
    <t>2766</t>
  </si>
  <si>
    <t>INV-02766</t>
  </si>
  <si>
    <t>Whole Day Fly Pass (Buy 1 Take 1), Twelve Sets (12)</t>
  </si>
  <si>
    <t>2767</t>
  </si>
  <si>
    <t>INV-02767</t>
  </si>
  <si>
    <t>Camber Pharmaceuticals Inc.,</t>
  </si>
  <si>
    <t>Deposited on July 30, 2025</t>
  </si>
  <si>
    <t>2768</t>
  </si>
  <si>
    <t>2769</t>
  </si>
  <si>
    <t>INV-02769</t>
  </si>
  <si>
    <t>2770</t>
  </si>
  <si>
    <t>INV-02770</t>
  </si>
  <si>
    <t>Monthly Fly Pass, July 28 - Aug 27, 2025, Locker No. 1, July 12 - Aug 11, 2025, Locker No. 2, July 20 - Aug 19, 2025</t>
  </si>
  <si>
    <t>UB1572168</t>
  </si>
  <si>
    <t>2771</t>
  </si>
  <si>
    <t>INV-02771</t>
  </si>
  <si>
    <t>2772</t>
  </si>
  <si>
    <t>INV-02772</t>
  </si>
  <si>
    <t>Kristine Tabladillo</t>
  </si>
  <si>
    <t xml:space="preserve"> 3 Hour Fly Pass (Buy 1 Take 1)  + 1 Hour Extension</t>
  </si>
  <si>
    <t>2773</t>
  </si>
  <si>
    <t>INV-02773</t>
  </si>
  <si>
    <t>Southmain Real Estate Brokerage</t>
  </si>
  <si>
    <t>Use of Address, Jul 1 - Dec 31, 2025</t>
  </si>
  <si>
    <t>UB1537610</t>
  </si>
  <si>
    <t>2774</t>
  </si>
  <si>
    <t>INV-02774</t>
  </si>
  <si>
    <t>Dante Marasigan</t>
  </si>
  <si>
    <t>Apollo 2, Jul 29, 2025, 1PM - 3PM</t>
  </si>
  <si>
    <t>2775</t>
  </si>
  <si>
    <t>INV-02775</t>
  </si>
  <si>
    <t>Rowell Austria</t>
  </si>
  <si>
    <t>Gcash QR</t>
  </si>
  <si>
    <t>2776</t>
  </si>
  <si>
    <t>INV-02776</t>
  </si>
  <si>
    <t>3-Hour Fly Pass Twenty Sets (20)</t>
  </si>
  <si>
    <t>2777</t>
  </si>
  <si>
    <t>INV-02777</t>
  </si>
  <si>
    <t>Monthly Pass, Jul 25 - Aug 24,2025</t>
  </si>
  <si>
    <t>Maya Card (Jul 29)</t>
  </si>
  <si>
    <t>2778</t>
  </si>
  <si>
    <t>INV-02778</t>
  </si>
  <si>
    <t>Fujitsu Engineering Technologies Philippines Inc.,</t>
  </si>
  <si>
    <t>Whole Day Fly Pass (Buy 1 Take 1), (Wilson Sauler)</t>
  </si>
  <si>
    <t>UB264794</t>
  </si>
  <si>
    <t>2779</t>
  </si>
  <si>
    <t>INV-02779</t>
  </si>
  <si>
    <t>Meeting Room Rent (extension), 6PM - 9PM, Balance, July 28, 2025</t>
  </si>
  <si>
    <t>Gcash Aug 6</t>
  </si>
  <si>
    <t>2780</t>
  </si>
  <si>
    <t>INV-02780</t>
  </si>
  <si>
    <t>Marc Tio</t>
  </si>
  <si>
    <t>Astra 1, 3PM - 7PM</t>
  </si>
  <si>
    <t>UB936483</t>
  </si>
  <si>
    <t>2781</t>
  </si>
  <si>
    <t>INV-02781</t>
  </si>
  <si>
    <t>Carla Calo</t>
  </si>
  <si>
    <t>2782</t>
  </si>
  <si>
    <t>INV-02782</t>
  </si>
  <si>
    <t>2783</t>
  </si>
  <si>
    <t>INV-02783</t>
  </si>
  <si>
    <t>3-Hour Fly Pass (Buy 1 Take 1)</t>
  </si>
  <si>
    <t>2784</t>
  </si>
  <si>
    <t>INV-02784</t>
  </si>
  <si>
    <t>Nina Rubio</t>
  </si>
  <si>
    <t>Deposited on July 31, 2025</t>
  </si>
  <si>
    <t>2785</t>
  </si>
  <si>
    <t>INV-02785</t>
  </si>
  <si>
    <t>Paolo Tensuan</t>
  </si>
  <si>
    <t>2786</t>
  </si>
  <si>
    <t>INV-02786</t>
  </si>
  <si>
    <t>Vlademir Pecha</t>
  </si>
  <si>
    <t>2787</t>
  </si>
  <si>
    <t>INV-02787</t>
  </si>
  <si>
    <t>2788</t>
  </si>
  <si>
    <t>INV-02788</t>
  </si>
  <si>
    <t>3-Hour Fly Pass (Buy 1 Take 1) + 1 Hour Extension</t>
  </si>
  <si>
    <t>Deposited on August 1,2025</t>
  </si>
  <si>
    <t>2789</t>
  </si>
  <si>
    <t>INV-02789</t>
  </si>
  <si>
    <t>Jelice Del Rosario</t>
  </si>
  <si>
    <t>Astra 2 Rent, 10AM - 6PM</t>
  </si>
  <si>
    <t xml:space="preserve">SVI </t>
  </si>
  <si>
    <t>2790</t>
  </si>
  <si>
    <t>INV-02790</t>
  </si>
  <si>
    <t>Call Room (LP3), 4PM - 5PM</t>
  </si>
  <si>
    <t>2791</t>
  </si>
  <si>
    <t>INV-02791</t>
  </si>
  <si>
    <t>Rocket Room, 8AM - 6PM</t>
  </si>
  <si>
    <t>2792</t>
  </si>
  <si>
    <t>INV-02792</t>
  </si>
  <si>
    <t>Astra 1, 8AM - 5PM</t>
  </si>
  <si>
    <t>UB802599</t>
  </si>
  <si>
    <t>2793</t>
  </si>
  <si>
    <t>INV-02793</t>
  </si>
  <si>
    <t>Marvin Parulan</t>
  </si>
  <si>
    <t>Rocket Room, July 31, 2025, 9AM - 1PM</t>
  </si>
  <si>
    <t>Maya Card / DP AR 1124</t>
  </si>
  <si>
    <t>2794</t>
  </si>
  <si>
    <t>INV-02794</t>
  </si>
  <si>
    <t>Karina Kaye Aure</t>
  </si>
  <si>
    <t>Wholeday Fly Pass (Buy 1 Take 1)</t>
  </si>
  <si>
    <t>2795</t>
  </si>
  <si>
    <t>2796</t>
  </si>
  <si>
    <t>INV-02796</t>
  </si>
  <si>
    <t>Vincent Alegre</t>
  </si>
  <si>
    <t>Gcash</t>
  </si>
  <si>
    <t>2797</t>
  </si>
  <si>
    <t>INV-02797</t>
  </si>
  <si>
    <t>Whole Fly Pass (Buy 1 Take 1), 2 sets</t>
  </si>
  <si>
    <t>2798</t>
  </si>
  <si>
    <t>INV-02798</t>
  </si>
  <si>
    <t>EC Food Ventures Corp.,</t>
  </si>
  <si>
    <t>Apollo 2, July 31, 2025, 1PM - 4PM</t>
  </si>
  <si>
    <t>GCash QR, 540 (x2)</t>
  </si>
  <si>
    <t>2799</t>
  </si>
  <si>
    <t>INV-02799</t>
  </si>
  <si>
    <t>Romina Roan G. Acero</t>
  </si>
  <si>
    <t>2800</t>
  </si>
  <si>
    <t>INV-02800</t>
  </si>
  <si>
    <t>Whole Day Fly Pass (Buy 1 Take 1), 5 sets</t>
  </si>
  <si>
    <t>2801</t>
  </si>
  <si>
    <t>2802</t>
  </si>
  <si>
    <t>INV-02802</t>
  </si>
  <si>
    <t>Rocket Room, 5PM - 7PM</t>
  </si>
  <si>
    <t>2803</t>
  </si>
  <si>
    <t>INV-02803</t>
  </si>
  <si>
    <t>Astra 1, Jul 28, 2025, 12PM - 1PM, July 31, 2025, 10AM - 1PM. Apollo 1, (Call Room), July 31, 2025, 2PM - 5PM</t>
  </si>
  <si>
    <t>UB861219</t>
  </si>
  <si>
    <t>2804</t>
  </si>
  <si>
    <t>2805</t>
  </si>
  <si>
    <t>INV-02805</t>
  </si>
  <si>
    <t>Fernan Gapuz</t>
  </si>
  <si>
    <t xml:space="preserve">Whole Day Fly Pass </t>
  </si>
  <si>
    <t>2806</t>
  </si>
  <si>
    <t>INV-02806</t>
  </si>
  <si>
    <t>Paymet for Monthly Pass, Aug 1 - 31, 2025</t>
  </si>
  <si>
    <t>2807</t>
  </si>
  <si>
    <t>INV-02807</t>
  </si>
  <si>
    <t>Angel Pascual</t>
  </si>
  <si>
    <t>Astra 2, Aug 1, 2025, 2PM - 5PM</t>
  </si>
  <si>
    <t>2808</t>
  </si>
  <si>
    <t>INV-02808</t>
  </si>
  <si>
    <t>3-Hour Fly Pass</t>
  </si>
  <si>
    <t>2809</t>
  </si>
  <si>
    <t>INV-02809</t>
  </si>
  <si>
    <t>Charm Guce</t>
  </si>
  <si>
    <t>Apollo 2, 8AM - 3PM, Aug 1, 2025</t>
  </si>
  <si>
    <t>2810</t>
  </si>
  <si>
    <t>INV-02810</t>
  </si>
  <si>
    <t>Ianne Florendo</t>
  </si>
  <si>
    <t>Deposited on Aug 4, 2025</t>
  </si>
  <si>
    <t>2811</t>
  </si>
  <si>
    <t>INV-02811</t>
  </si>
  <si>
    <t>2812</t>
  </si>
  <si>
    <t>INV-02812</t>
  </si>
  <si>
    <t>Rocket Room, Aug 1, 2025, 10AM - 5PM</t>
  </si>
  <si>
    <t>AR 1144</t>
  </si>
  <si>
    <t>2813</t>
  </si>
  <si>
    <t>INV-02813</t>
  </si>
  <si>
    <t>Rholand Francisco</t>
  </si>
  <si>
    <t>2814</t>
  </si>
  <si>
    <t>INV-02814</t>
  </si>
  <si>
    <t>Nutrition Center of the Philippines Inc.,</t>
  </si>
  <si>
    <t>Astra 2, Jul 28, 2025. 1PM - 3PM</t>
  </si>
  <si>
    <t>UB429086</t>
  </si>
  <si>
    <t>2815</t>
  </si>
  <si>
    <t>INV-02815</t>
  </si>
  <si>
    <t>Artphorce, Incorporated</t>
  </si>
  <si>
    <t>Use of Address, Aug 1, 2025 - Dec 31, 2026</t>
  </si>
  <si>
    <t>UB 722647</t>
  </si>
  <si>
    <t>2816</t>
  </si>
  <si>
    <t>INV-02816</t>
  </si>
  <si>
    <t>Apollo 3, Aug 1 -31, 2025. Office Suites 5, Aug 1 - 31, 2025. Office Suites 3, Aug 1 - 31, 2025. Office Suites 6, Aug 1 - 31, 2025.</t>
  </si>
  <si>
    <t>2817</t>
  </si>
  <si>
    <t>INV-02817</t>
  </si>
  <si>
    <t>Jhunel Garcia</t>
  </si>
  <si>
    <t>Hourly Fly Pass, Valid for 3 Hours (x2)</t>
  </si>
  <si>
    <t>2818</t>
  </si>
  <si>
    <t>INV-02818</t>
  </si>
  <si>
    <t>3 Hour Fly Pass + 2 Hours Extension</t>
  </si>
  <si>
    <t>2819</t>
  </si>
  <si>
    <t>INV-02819</t>
  </si>
  <si>
    <t>2820</t>
  </si>
  <si>
    <t>INV-02820</t>
  </si>
  <si>
    <t>Alpha Sports Prime</t>
  </si>
  <si>
    <t>2821</t>
  </si>
  <si>
    <t>INV-02821</t>
  </si>
  <si>
    <t>2822</t>
  </si>
  <si>
    <t>INV-02822</t>
  </si>
  <si>
    <t xml:space="preserve">Prime Studios </t>
  </si>
  <si>
    <t>2823</t>
  </si>
  <si>
    <t>INV-02823</t>
  </si>
  <si>
    <t>Shawn Sanson</t>
  </si>
  <si>
    <t>2824</t>
  </si>
  <si>
    <t>INV-02824</t>
  </si>
  <si>
    <t>Monthly Fly Pass (w/ Student Discount), Aug 4 - Sep 3, 2025.</t>
  </si>
  <si>
    <t xml:space="preserve">Gcash QR </t>
  </si>
  <si>
    <t>2825</t>
  </si>
  <si>
    <t>INV-02825</t>
  </si>
  <si>
    <t>Yeoj Christian Eduarte</t>
  </si>
  <si>
    <t>Deposited on Aug 5, 2025</t>
  </si>
  <si>
    <t>2826</t>
  </si>
  <si>
    <t>INV-02826</t>
  </si>
  <si>
    <t>2827</t>
  </si>
  <si>
    <t>INV-02827</t>
  </si>
  <si>
    <t>Suites Office 1, Aug 1 - 31, 2025</t>
  </si>
  <si>
    <t>2828</t>
  </si>
  <si>
    <t>INV-02828</t>
  </si>
  <si>
    <t>Metro Promo Concepts Corp.,</t>
  </si>
  <si>
    <t>Whole Day Fly Pass, 3-Hour Fly Pass</t>
  </si>
  <si>
    <t>2829</t>
  </si>
  <si>
    <t>INV-02829</t>
  </si>
  <si>
    <t>Rina Imperial</t>
  </si>
  <si>
    <t>B&amp;W printing, 2 pages x 4 php</t>
  </si>
  <si>
    <t>2830</t>
  </si>
  <si>
    <t>INV-02830</t>
  </si>
  <si>
    <t>Locker Rent, Aug 4 - Sep 3, 2025</t>
  </si>
  <si>
    <t>2831</t>
  </si>
  <si>
    <t>INV-02831</t>
  </si>
  <si>
    <t>Voyager 1 &amp; 2 rent, Aug 1 -31, 2025</t>
  </si>
  <si>
    <t>UB 719042</t>
  </si>
  <si>
    <t>2832</t>
  </si>
  <si>
    <t>2833</t>
  </si>
  <si>
    <t>INV-02833</t>
  </si>
  <si>
    <t xml:space="preserve">Metro Concepts </t>
  </si>
  <si>
    <t>2834</t>
  </si>
  <si>
    <t>INV-02834</t>
  </si>
  <si>
    <t>Paysera Ltd.,</t>
  </si>
  <si>
    <t>Suite Office 11, August 1 - 31, 2025</t>
  </si>
  <si>
    <t>UB 1046515</t>
  </si>
  <si>
    <t>2835</t>
  </si>
  <si>
    <t>INV-02835</t>
  </si>
  <si>
    <t>Use of Address, Aug 1 -31, 2025</t>
  </si>
  <si>
    <t>UB 149072</t>
  </si>
  <si>
    <t>2836</t>
  </si>
  <si>
    <t>INV-02836</t>
  </si>
  <si>
    <t>Angela Arellano</t>
  </si>
  <si>
    <t>2837</t>
  </si>
  <si>
    <t>INV-02837</t>
  </si>
  <si>
    <t>Five Twenty I.T Services</t>
  </si>
  <si>
    <t>Use of Address, Aug 1 - Oct 31, 2025</t>
  </si>
  <si>
    <t>2838</t>
  </si>
  <si>
    <t>INV-02838</t>
  </si>
  <si>
    <t>Whole Day Fly Pass. Printing 4 pages x 4php. Astra 1, 10AM - 12PM.</t>
  </si>
  <si>
    <t>2839</t>
  </si>
  <si>
    <t>INV-02839</t>
  </si>
  <si>
    <t>Astra 2, 2PM - 3:30 PM</t>
  </si>
  <si>
    <t>2840</t>
  </si>
  <si>
    <t>INV-02840</t>
  </si>
  <si>
    <t xml:space="preserve">Zois Meatown Inc., </t>
  </si>
  <si>
    <t>Rocket Room, 10AM - 4PM</t>
  </si>
  <si>
    <t>2841</t>
  </si>
  <si>
    <t>INV-02841</t>
  </si>
  <si>
    <t>Voyager 3, Aug 1 -31, 2025</t>
  </si>
  <si>
    <t>UBP 0000223010</t>
  </si>
  <si>
    <t>2842</t>
  </si>
  <si>
    <t>INV-02842</t>
  </si>
  <si>
    <t xml:space="preserve">Hubble Room, Aug 5 - Sep 4, 2025. </t>
  </si>
  <si>
    <t>2843</t>
  </si>
  <si>
    <t>INV-02843</t>
  </si>
  <si>
    <t>Altech - Vialab Inc.,</t>
  </si>
  <si>
    <t>Office Suite 2, Aug 1 - 31, 2025</t>
  </si>
  <si>
    <t>2844</t>
  </si>
  <si>
    <t>INV-02844</t>
  </si>
  <si>
    <t xml:space="preserve">Primera Biosolutions, Inc., </t>
  </si>
  <si>
    <t>UBP 2002918904</t>
  </si>
  <si>
    <t>2845</t>
  </si>
  <si>
    <t>INV-02845</t>
  </si>
  <si>
    <t>EWB 0001567809</t>
  </si>
  <si>
    <t>2846</t>
  </si>
  <si>
    <t>INV-02846</t>
  </si>
  <si>
    <t xml:space="preserve">Mahana Travel and Tours </t>
  </si>
  <si>
    <t>Virtual Office, Aug 1 - 31, 2025. Locker Rental, Aug 1 - 31, 2025.</t>
  </si>
  <si>
    <t>2847</t>
  </si>
  <si>
    <t>INV-02847</t>
  </si>
  <si>
    <t>P!pes Inc.,</t>
  </si>
  <si>
    <t>Virtual Office, Aug 1 - 31, 2025</t>
  </si>
  <si>
    <t>MTB 495106-3949</t>
  </si>
  <si>
    <t>2848</t>
  </si>
  <si>
    <t>INV-02848</t>
  </si>
  <si>
    <t>DC and E Builders Inc.,</t>
  </si>
  <si>
    <t>Virtual Office, Aug 1 - Dec 31, 2025</t>
  </si>
  <si>
    <t>2849</t>
  </si>
  <si>
    <t>INV-02849</t>
  </si>
  <si>
    <t>Prime Accounting and Consultancy Inc.,</t>
  </si>
  <si>
    <t>Use of Address, Aug 2 - Sep 1, 2025</t>
  </si>
  <si>
    <t>CNB 00000057695</t>
  </si>
  <si>
    <t>2850</t>
  </si>
  <si>
    <t>INV-02850</t>
  </si>
  <si>
    <t>Torchbox Asia Pacific Inc.,</t>
  </si>
  <si>
    <t>UB 942868</t>
  </si>
  <si>
    <t>2851</t>
  </si>
  <si>
    <t>INV-02851</t>
  </si>
  <si>
    <t>Locker Rental, Aug 2025</t>
  </si>
  <si>
    <t>2852</t>
  </si>
  <si>
    <t>INV-02852</t>
  </si>
  <si>
    <t>Suites Office 8, Aug 4 - Sep 3, 2025</t>
  </si>
  <si>
    <t>2853</t>
  </si>
  <si>
    <t>INV-02853</t>
  </si>
  <si>
    <t>Philippine Stakeholders for Nutrition and Dietetics., Inc.</t>
  </si>
  <si>
    <t>Use of Address, Aug 4, 2025 - Dec 3, 2026. Use of Address,Dec 4 - 31, 2026.</t>
  </si>
  <si>
    <t>2780, transfer to SVI.
20461.8 to BPI</t>
  </si>
  <si>
    <t>2854</t>
  </si>
  <si>
    <t>INV-02854</t>
  </si>
  <si>
    <t>Birch Registries Inc.,</t>
  </si>
  <si>
    <t>2855</t>
  </si>
  <si>
    <t>INV-02855</t>
  </si>
  <si>
    <t>Events Network Solutions Inc.,</t>
  </si>
  <si>
    <t>Use of Address, Aug 5, 2025 - Dec 4, 2026. Use of Address,Dec 5 - 31, 2026.</t>
  </si>
  <si>
    <t>6000087517</t>
  </si>
  <si>
    <t>2856</t>
  </si>
  <si>
    <t>INV-02856</t>
  </si>
  <si>
    <t>VTI Information Technology Services</t>
  </si>
  <si>
    <t>2857</t>
  </si>
  <si>
    <t>INV-02857</t>
  </si>
  <si>
    <t>Katrina Louise Guevarra</t>
  </si>
  <si>
    <t>Monthly Fly Pass (w/ student discount), Aug 4 - Sep 3, 2025</t>
  </si>
  <si>
    <t>2858</t>
  </si>
  <si>
    <t>INV-02858</t>
  </si>
  <si>
    <t>Astra 2, Aug 5, 2025. 9AM - 12PM, w/ 20% discount</t>
  </si>
  <si>
    <t>UB 58267</t>
  </si>
  <si>
    <t>2859</t>
  </si>
  <si>
    <t>INV-02859</t>
  </si>
  <si>
    <t>Diane Kuprasa</t>
  </si>
  <si>
    <t>2860</t>
  </si>
  <si>
    <t>INV-02860</t>
  </si>
  <si>
    <t>Apollo 1 rent, July 2, 9, 11, 12, &amp; 30, 2025.</t>
  </si>
  <si>
    <t>2861</t>
  </si>
  <si>
    <t>INV-02861</t>
  </si>
  <si>
    <t>6 month Fly Pass, Aug 4, 2025 - Feb 3, 2026</t>
  </si>
  <si>
    <t>2862</t>
  </si>
  <si>
    <t>INV-02862</t>
  </si>
  <si>
    <t>Astra 1, Aug 4, 2025, 4PM - 7PM</t>
  </si>
  <si>
    <t>2863</t>
  </si>
  <si>
    <t>INV-02863</t>
  </si>
  <si>
    <t>Rocket Room, Aug 5,2025, 4PM - 5PM</t>
  </si>
  <si>
    <t>2864</t>
  </si>
  <si>
    <t>INV-02864</t>
  </si>
  <si>
    <t>Monthly Fly Pass (upgrade) for 5 months  - Balance (Aug 1 - Dec 31, 2025)</t>
  </si>
  <si>
    <t>2865</t>
  </si>
  <si>
    <t>INV-02865</t>
  </si>
  <si>
    <t>2866</t>
  </si>
  <si>
    <t>INV-02866</t>
  </si>
  <si>
    <t>2867</t>
  </si>
  <si>
    <t>INV-02867</t>
  </si>
  <si>
    <t>Deposited on August 7, 2025</t>
  </si>
  <si>
    <t>2868</t>
  </si>
  <si>
    <t>INV-02868</t>
  </si>
  <si>
    <t>Dae Gonzales</t>
  </si>
  <si>
    <t>2869</t>
  </si>
  <si>
    <t>INV-02869</t>
  </si>
  <si>
    <t xml:space="preserve">Mark Henry De Leon </t>
  </si>
  <si>
    <t>2870</t>
  </si>
  <si>
    <t>INV-02870</t>
  </si>
  <si>
    <t>Printing Service for June &amp; July 2025</t>
  </si>
  <si>
    <t>2871</t>
  </si>
  <si>
    <t>INV-02871</t>
  </si>
  <si>
    <t>2872</t>
  </si>
  <si>
    <t>INV-02872</t>
  </si>
  <si>
    <t xml:space="preserve">Liza Ana Himala </t>
  </si>
  <si>
    <t>Gcash QR (Jul 4)</t>
  </si>
  <si>
    <t>2873</t>
  </si>
  <si>
    <t>INV-02873</t>
  </si>
  <si>
    <t>Printing Colored, 17 pages x 10 phh</t>
  </si>
  <si>
    <t>2874</t>
  </si>
  <si>
    <t>INV-02874</t>
  </si>
  <si>
    <t>Use of Address, Aug 1 - Dec 31, 2025.</t>
  </si>
  <si>
    <t>UB1088715</t>
  </si>
  <si>
    <t>2875</t>
  </si>
  <si>
    <t>INV-02875</t>
  </si>
  <si>
    <t>RLTY Property Corp.,</t>
  </si>
  <si>
    <t>Security Bank 0000977950</t>
  </si>
  <si>
    <t>2876</t>
  </si>
  <si>
    <t>INV-02876</t>
  </si>
  <si>
    <t>Jas Ancheta Interiors</t>
  </si>
  <si>
    <t>Use of Address, Aug 5 - Dec 4, 2025.  Use of Address, Dec 5 - 31, 2025.</t>
  </si>
  <si>
    <t>2877</t>
  </si>
  <si>
    <t>INV-02877</t>
  </si>
  <si>
    <t>Seeds and Roots PH Inc.,</t>
  </si>
  <si>
    <t>Use of Address, Aug 2, 2025 - Dec 1, 2026. Use of Address, Dec 2 - Dec 31, 2026</t>
  </si>
  <si>
    <t>UB 374273</t>
  </si>
  <si>
    <t>2878</t>
  </si>
  <si>
    <t>INV-02878</t>
  </si>
  <si>
    <t>Deposited on August 8, 2025</t>
  </si>
  <si>
    <t>2879</t>
  </si>
  <si>
    <t>INV-02879</t>
  </si>
  <si>
    <t>2880</t>
  </si>
  <si>
    <t>INV-02880</t>
  </si>
  <si>
    <t>2881</t>
  </si>
  <si>
    <t>INV-02881</t>
  </si>
  <si>
    <t>2882</t>
  </si>
  <si>
    <t>INV-02882</t>
  </si>
  <si>
    <t>Gcash QR (Jul 3)</t>
  </si>
  <si>
    <t>2883</t>
  </si>
  <si>
    <t>INV-02883</t>
  </si>
  <si>
    <t>Mary Grace Navalta</t>
  </si>
  <si>
    <t>2884</t>
  </si>
  <si>
    <t>INV-02884</t>
  </si>
  <si>
    <t>Glenn Serrano</t>
  </si>
  <si>
    <t>2885</t>
  </si>
  <si>
    <t>INV-02885</t>
  </si>
  <si>
    <t>Romina Acero</t>
  </si>
  <si>
    <t>3-Hour Fly Pass + 2 Hours Extension</t>
  </si>
  <si>
    <t>2886</t>
  </si>
  <si>
    <t>INV-02886</t>
  </si>
  <si>
    <t>Printing Colored, 17 pages x 10 php</t>
  </si>
  <si>
    <t>2887</t>
  </si>
  <si>
    <t>INV-02887</t>
  </si>
  <si>
    <t>2888</t>
  </si>
  <si>
    <t>INV-02888</t>
  </si>
  <si>
    <t>Printing, BNW text, 7 pages x 4php. Printing, BNW with picture, 10 pages X 7Php</t>
  </si>
  <si>
    <t>2889</t>
  </si>
  <si>
    <t>INV-02889</t>
  </si>
  <si>
    <t>Apollo 4&amp;5, Aug 8, 2025, 8AM - 5PM</t>
  </si>
  <si>
    <t>2890</t>
  </si>
  <si>
    <t>INV-02890</t>
  </si>
  <si>
    <t>Astra 1, aug 8, 2025, 8AM - 4PM, (w/ 20% disc)</t>
  </si>
  <si>
    <t>2891</t>
  </si>
  <si>
    <t>INV-02891</t>
  </si>
  <si>
    <t>2892</t>
  </si>
  <si>
    <t>INV-02892</t>
  </si>
  <si>
    <t>Rocket Room, 9AM - 1PM</t>
  </si>
  <si>
    <t>UB716854 / Full payment AR 1166</t>
  </si>
  <si>
    <t>2893</t>
  </si>
  <si>
    <t>INV-02893</t>
  </si>
  <si>
    <t>Cast PH</t>
  </si>
  <si>
    <t>Apollo 4, 1PM - 2PM</t>
  </si>
  <si>
    <t>2894</t>
  </si>
  <si>
    <t>INV-02894</t>
  </si>
  <si>
    <t>2895</t>
  </si>
  <si>
    <t>INV-02895</t>
  </si>
  <si>
    <t>Princess Diane Arroyo</t>
  </si>
  <si>
    <t>Call Room (Apollo 2), 12PM - 4PM, Printing</t>
  </si>
  <si>
    <t>2896</t>
  </si>
  <si>
    <t>INV-02896</t>
  </si>
  <si>
    <t>Apollo 2 (Call Room), 3PM - 4PM</t>
  </si>
  <si>
    <t>2897</t>
  </si>
  <si>
    <t>INV-02897</t>
  </si>
  <si>
    <t>Astra 1&amp;2, 2PM - 4:30 PM</t>
  </si>
  <si>
    <t>AR 645 1890/GCASH 1890</t>
  </si>
  <si>
    <t>2898</t>
  </si>
  <si>
    <t>2899</t>
  </si>
  <si>
    <t>INV-02899</t>
  </si>
  <si>
    <t>Pro Digi Creative OPC</t>
  </si>
  <si>
    <t>Rocket Room, 4PM - 6PM</t>
  </si>
  <si>
    <t>2900</t>
  </si>
  <si>
    <t>INV-02900</t>
  </si>
  <si>
    <t>Gilbert Gabog</t>
  </si>
  <si>
    <t>Deposited Aug 12, 2025</t>
  </si>
  <si>
    <t>2901</t>
  </si>
  <si>
    <t>INV-02901</t>
  </si>
  <si>
    <t>2902</t>
  </si>
  <si>
    <t>INV-02902</t>
  </si>
  <si>
    <t>Royce Aquino</t>
  </si>
  <si>
    <t>2903</t>
  </si>
  <si>
    <t>INV-02903</t>
  </si>
  <si>
    <t xml:space="preserve">Prime Studio </t>
  </si>
  <si>
    <t>Printing B&amp;W, text only. Printing Colored, Picture</t>
  </si>
  <si>
    <t>2904</t>
  </si>
  <si>
    <t>INV-02904</t>
  </si>
  <si>
    <t>Gabriel Delos Reyes</t>
  </si>
  <si>
    <t>2905</t>
  </si>
  <si>
    <t>INV-02905</t>
  </si>
  <si>
    <t>2906</t>
  </si>
  <si>
    <t>INV-02906</t>
  </si>
  <si>
    <t>Georgette Mae</t>
  </si>
  <si>
    <t>2907</t>
  </si>
  <si>
    <t>INV-02907</t>
  </si>
  <si>
    <t>Apollo 4 &amp; 5, Aug 11, 2025, 8AM - 5PM</t>
  </si>
  <si>
    <t>2908</t>
  </si>
  <si>
    <t>INV-02908</t>
  </si>
  <si>
    <t>Astra 1 &amp; 2, Aug 11, 2025, 1PM - 3PM</t>
  </si>
  <si>
    <t>Cash / AR 1172</t>
  </si>
  <si>
    <t>2909</t>
  </si>
  <si>
    <t>INV-02909</t>
  </si>
  <si>
    <t>Mico Beltran</t>
  </si>
  <si>
    <t>Rocket Room, 9AM - 4PM</t>
  </si>
  <si>
    <t>2910</t>
  </si>
  <si>
    <t>INV-02910</t>
  </si>
  <si>
    <t>Apollo 3, 11AM - 2PM, Aug 11, 2025 + 2 Hour Extension, 2PM - 4PM, 3 - Hour Fly Pass</t>
  </si>
  <si>
    <t>Maya Card / AR 1179</t>
  </si>
  <si>
    <t>2911</t>
  </si>
  <si>
    <t>INV-02911</t>
  </si>
  <si>
    <t>Manrpos Realty Corporation</t>
  </si>
  <si>
    <t>3-Hour Fly Pass with parent discount</t>
  </si>
  <si>
    <t>2912</t>
  </si>
  <si>
    <t>INV-02912</t>
  </si>
  <si>
    <t>Rez Dupa</t>
  </si>
  <si>
    <t>2913</t>
  </si>
  <si>
    <t>INV-02913</t>
  </si>
  <si>
    <t>Vienna Lelis</t>
  </si>
  <si>
    <t>2914</t>
  </si>
  <si>
    <t>INV-02914</t>
  </si>
  <si>
    <t>House of Vallinder</t>
  </si>
  <si>
    <t>Astra 1, Aug 12, 2025, 10AM - 12PM</t>
  </si>
  <si>
    <t>2915</t>
  </si>
  <si>
    <t>INV-02915</t>
  </si>
  <si>
    <t>2916</t>
  </si>
  <si>
    <t>INV-02916</t>
  </si>
  <si>
    <t>Fishtone Soliutions Inc.,</t>
  </si>
  <si>
    <t>Rocket Room, Aug 12, 2025, 9AM - 3PM</t>
  </si>
  <si>
    <t>UB569632</t>
  </si>
  <si>
    <t>2917</t>
  </si>
  <si>
    <t>INV-02917</t>
  </si>
  <si>
    <t>Prime Studios and Recover</t>
  </si>
  <si>
    <t>Printing 50 pages</t>
  </si>
  <si>
    <t>2918</t>
  </si>
  <si>
    <t>INV-02918</t>
  </si>
  <si>
    <t>Angelie Umali</t>
  </si>
  <si>
    <t>Astra 1, 1PM - 2PM</t>
  </si>
  <si>
    <t>2919</t>
  </si>
  <si>
    <t>INV-02919</t>
  </si>
  <si>
    <t>Nutrition Center of the Philippines</t>
  </si>
  <si>
    <t>Apollo 3 Call Room, 4:00 pm to 6:00 pm, Aug 11, 2025</t>
  </si>
  <si>
    <t>2920</t>
  </si>
  <si>
    <t>INV-02920</t>
  </si>
  <si>
    <t>Vericle Pacific Inc.,</t>
  </si>
  <si>
    <t>Use of Address, Aug 11, 2025 - Dec 10, 2026, Pro rated, Dec 11 - 31, 2026</t>
  </si>
  <si>
    <t>2921</t>
  </si>
  <si>
    <t>INV-02921</t>
  </si>
  <si>
    <t>Canuels Enterprises Corporation</t>
  </si>
  <si>
    <t>Virtual Office, Aug 11 - Dec 10, 2025. Pro rated Dec 10 - Dec 31, 2025. Virtual Office, Jan 1 - Dec 31, 2026</t>
  </si>
  <si>
    <t>SB 5251941, 5251942, 5251943</t>
  </si>
  <si>
    <t>2922</t>
  </si>
  <si>
    <t>INV-02922</t>
  </si>
  <si>
    <t>Global Visions Event and Marketing Network Inc.,</t>
  </si>
  <si>
    <t>Rocket Room, Aug 13, 2025, 3PM - 7PM</t>
  </si>
  <si>
    <t>UB582073</t>
  </si>
  <si>
    <t>2923</t>
  </si>
  <si>
    <t>INV-02923</t>
  </si>
  <si>
    <t>Monchie Dela Cruz</t>
  </si>
  <si>
    <t>Apollo 1, Aug 13, 2025, 4PM - 5PM</t>
  </si>
  <si>
    <t>2924</t>
  </si>
  <si>
    <t>INV-02924</t>
  </si>
  <si>
    <t>Juan Antonio Luna</t>
  </si>
  <si>
    <t>2925</t>
  </si>
  <si>
    <t>INV-02925</t>
  </si>
  <si>
    <t>Rocket Room Rent, 8AM - 5PM</t>
  </si>
  <si>
    <t>2926</t>
  </si>
  <si>
    <t>INV-02926</t>
  </si>
  <si>
    <t>2927</t>
  </si>
  <si>
    <t>INV-02927</t>
  </si>
  <si>
    <t>2928</t>
  </si>
  <si>
    <t>INV-02928</t>
  </si>
  <si>
    <t>Whole Day Fly Pass, Astra 2, 1PM - 3PM, Aug 12, 2025. Rocket Room, 2:30 - 4:30 PM, Aug 12, 2025</t>
  </si>
  <si>
    <t>UB365935</t>
  </si>
  <si>
    <t>2929</t>
  </si>
  <si>
    <t>INV-02929</t>
  </si>
  <si>
    <t>Relbert A. Dela Cruz</t>
  </si>
  <si>
    <t>Printing. Colored with image</t>
  </si>
  <si>
    <t>2930</t>
  </si>
  <si>
    <t>INV-02930</t>
  </si>
  <si>
    <t>Astra 1, Aug 14, 2025, 10AM - 2PM</t>
  </si>
  <si>
    <t>2931</t>
  </si>
  <si>
    <t>2932</t>
  </si>
  <si>
    <t>INV-02932</t>
  </si>
  <si>
    <t xml:space="preserve">Philippine Nutri-Foods Corporation </t>
  </si>
  <si>
    <t>Astra 2, 10AM - 4PM, Aug 8, 2025</t>
  </si>
  <si>
    <t>2933</t>
  </si>
  <si>
    <t>INV-02933</t>
  </si>
  <si>
    <t>Digibeacon BPO Inc</t>
  </si>
  <si>
    <t>Call Room (Apollo 3), 11AM - 3PM, Aug 13, 2025</t>
  </si>
  <si>
    <t>UB1318903</t>
  </si>
  <si>
    <t>2934</t>
  </si>
  <si>
    <t>INV-02934</t>
  </si>
  <si>
    <t>Wholeday Fly Pass</t>
  </si>
  <si>
    <t>2935</t>
  </si>
  <si>
    <t>INV-02935</t>
  </si>
  <si>
    <t>Virtual Office, Aug 15 - Sep 14, 2025</t>
  </si>
  <si>
    <t>2936</t>
  </si>
  <si>
    <t>INV-02936</t>
  </si>
  <si>
    <t>Use of Address, Aug 15 - Sep 14, 2025</t>
  </si>
  <si>
    <t>2937</t>
  </si>
  <si>
    <t>INV-02937</t>
  </si>
  <si>
    <t>Clarizza Mia Castro</t>
  </si>
  <si>
    <t>2938</t>
  </si>
  <si>
    <t>2939</t>
  </si>
  <si>
    <t>INV-02939</t>
  </si>
  <si>
    <t>Isabel Francesca Anunciacion</t>
  </si>
  <si>
    <t>Monthly Fly Pass, Aug 15 - Sep 14, 2025, w/ PWD Discount</t>
  </si>
  <si>
    <t>2940</t>
  </si>
  <si>
    <t>INV-02940</t>
  </si>
  <si>
    <t>Ely Palabrica</t>
  </si>
  <si>
    <t>Meeting Room, Rental, Astra 1, Aug 16, 2025, 9AM - 1PM</t>
  </si>
  <si>
    <t>UB574898</t>
  </si>
  <si>
    <t>2941</t>
  </si>
  <si>
    <t>INV-02941</t>
  </si>
  <si>
    <t>Hourly Fly Pass</t>
  </si>
  <si>
    <t>2942</t>
  </si>
  <si>
    <t>INV-02942</t>
  </si>
  <si>
    <t>Without Walls Ministries Inc.,</t>
  </si>
  <si>
    <t>Meeting Room, Rental, Apollo 4&amp;5, Aug 16, 2025, 1 - 5PM, Basic PA System (Speaker &amp; Mic)</t>
  </si>
  <si>
    <t>2943</t>
  </si>
  <si>
    <t>INV-02943</t>
  </si>
  <si>
    <t>Meeting Room Rental (Rocket Room 1), Aug 16, 2025, 3PM - 4PM</t>
  </si>
  <si>
    <t>2944</t>
  </si>
  <si>
    <t>INV-02944</t>
  </si>
  <si>
    <t>Gia Daniella</t>
  </si>
  <si>
    <t>Deposited on Aug 19, 2025</t>
  </si>
  <si>
    <t>2945</t>
  </si>
  <si>
    <t>INV-02945</t>
  </si>
  <si>
    <t>Jefferson Somera</t>
  </si>
  <si>
    <t>2946</t>
  </si>
  <si>
    <t>INV-02946</t>
  </si>
  <si>
    <t>Lucky Dela Rosa</t>
  </si>
  <si>
    <t>Whole Day Fly Pass x 2</t>
  </si>
  <si>
    <t>2947</t>
  </si>
  <si>
    <t>INV-02947</t>
  </si>
  <si>
    <t xml:space="preserve">Ann Jensen </t>
  </si>
  <si>
    <t>2948</t>
  </si>
  <si>
    <t>INV-02948</t>
  </si>
  <si>
    <t>Leo Manabat</t>
  </si>
  <si>
    <t>Astra 1, 8AM - 1PM, Aug 18 - 20, 2025</t>
  </si>
  <si>
    <t>2949</t>
  </si>
  <si>
    <t>INV-02949</t>
  </si>
  <si>
    <t>Mawi De Ocampo</t>
  </si>
  <si>
    <t>LP3 Call Room, 10AM - 12PM</t>
  </si>
  <si>
    <t>2950</t>
  </si>
  <si>
    <t>INV-02950</t>
  </si>
  <si>
    <t>Francis Ruther Icao</t>
  </si>
  <si>
    <t>2951</t>
  </si>
  <si>
    <t>INV-02951</t>
  </si>
  <si>
    <t>Janer B. Feraer</t>
  </si>
  <si>
    <t>Monthly Fly Pass (w/ PWD discount)</t>
  </si>
  <si>
    <t>2952</t>
  </si>
  <si>
    <t>INV-02952</t>
  </si>
  <si>
    <t>2953</t>
  </si>
  <si>
    <t>INV-02953</t>
  </si>
  <si>
    <t>Mary Joy Laxamana</t>
  </si>
  <si>
    <t>3-Hour Fly Pass + 1 hour Extension</t>
  </si>
  <si>
    <t>2954</t>
  </si>
  <si>
    <t>INV-02954</t>
  </si>
  <si>
    <t>Christian Angelo Mapa</t>
  </si>
  <si>
    <t>Printing (BK/WH)</t>
  </si>
  <si>
    <t>2955</t>
  </si>
  <si>
    <t>INV-02955</t>
  </si>
  <si>
    <t>Gabrielle Sabas</t>
  </si>
  <si>
    <t>2956</t>
  </si>
  <si>
    <t>INV-02956</t>
  </si>
  <si>
    <t xml:space="preserve">Paolo Tensuan </t>
  </si>
  <si>
    <t>2957</t>
  </si>
  <si>
    <t>INV-02957</t>
  </si>
  <si>
    <t>2958</t>
  </si>
  <si>
    <t>INV-02958</t>
  </si>
  <si>
    <t>Jason Dizon</t>
  </si>
  <si>
    <t>2959</t>
  </si>
  <si>
    <t>INV-02959</t>
  </si>
  <si>
    <t>Rocket Room, Aug 15, 3pm-5pm</t>
  </si>
  <si>
    <t>2960</t>
  </si>
  <si>
    <t>INV-02960</t>
  </si>
  <si>
    <t>Norio-Olegario Consultancy Inc.,</t>
  </si>
  <si>
    <t>Rocket Room, Aug 18, 8am-12pm</t>
  </si>
  <si>
    <t>2961</t>
  </si>
  <si>
    <t>INV-02961</t>
  </si>
  <si>
    <t>Use of Address, Aug 17 - Sep 16, 2025</t>
  </si>
  <si>
    <t>2962</t>
  </si>
  <si>
    <t>INV-02962</t>
  </si>
  <si>
    <t>Switch Automation Philippines Inc.,</t>
  </si>
  <si>
    <t>Use of Address, Aug 18 - Sep 17, 2025</t>
  </si>
  <si>
    <t>BPI 6000217414</t>
  </si>
  <si>
    <t>2963</t>
  </si>
  <si>
    <t>INV-02963</t>
  </si>
  <si>
    <t>Use of Address, Aug 19 - Sep 18, 2025</t>
  </si>
  <si>
    <t>EW 0000047354</t>
  </si>
  <si>
    <t>2964</t>
  </si>
  <si>
    <t>INV-02964</t>
  </si>
  <si>
    <t>Global Ventures Inc.,</t>
  </si>
  <si>
    <t>Use of Address, Aug 20 - Sep 19, 2025</t>
  </si>
  <si>
    <t>BDO 0000626173</t>
  </si>
  <si>
    <t>2965</t>
  </si>
  <si>
    <t>INV-02965</t>
  </si>
  <si>
    <t>Rendco Water Infrastructure Inc.,</t>
  </si>
  <si>
    <t>Late Fee 5%</t>
  </si>
  <si>
    <t>2966</t>
  </si>
  <si>
    <t>2967</t>
  </si>
  <si>
    <t>INV-02967</t>
  </si>
  <si>
    <t>Rocket Room, Aug 20, 2025, 11AM - 5PM</t>
  </si>
  <si>
    <t>UB631261 / 2,600 ; AR 1195</t>
  </si>
  <si>
    <t>2968</t>
  </si>
  <si>
    <t>INV-02968</t>
  </si>
  <si>
    <t>Gamma Synergy Consulting Inc.,</t>
  </si>
  <si>
    <t>Astra 1, Aug 20, 2025, 10AM - 5PM</t>
  </si>
  <si>
    <t>2969</t>
  </si>
  <si>
    <t>INV-02969</t>
  </si>
  <si>
    <t>Astra 1, 4:30PM - 5:30PM</t>
  </si>
  <si>
    <t>Maya Card-Aug 19</t>
  </si>
  <si>
    <t>2970</t>
  </si>
  <si>
    <t>INV-02970</t>
  </si>
  <si>
    <t>Alison Solis</t>
  </si>
  <si>
    <t>2971</t>
  </si>
  <si>
    <t>INV-02971</t>
  </si>
  <si>
    <t>Sheila Magno</t>
  </si>
  <si>
    <t>2972</t>
  </si>
  <si>
    <t>INV-02972</t>
  </si>
  <si>
    <t>Adriane Jay Ascrate</t>
  </si>
  <si>
    <t>2973</t>
  </si>
  <si>
    <t>INV-02973</t>
  </si>
  <si>
    <t>2974</t>
  </si>
  <si>
    <t>INV-02974</t>
  </si>
  <si>
    <t xml:space="preserve">Wobble Works </t>
  </si>
  <si>
    <t>Rocket Room, Jul 22, 2025, 10 am to 5 pm</t>
  </si>
  <si>
    <t>UB24702</t>
  </si>
  <si>
    <t>2975</t>
  </si>
  <si>
    <t>INV-02975</t>
  </si>
  <si>
    <t>Locker Rental, Aug 8 - Sep 7, 2025</t>
  </si>
  <si>
    <t>2976</t>
  </si>
  <si>
    <t>INV-02976</t>
  </si>
  <si>
    <t>mPAD Systems, Inc.,</t>
  </si>
  <si>
    <t>Virtual Office, Aug 22 - Sep 21, 2025. 2 Lockers  Aug 22 - Sep 21, 2025</t>
  </si>
  <si>
    <t>2977</t>
  </si>
  <si>
    <t>INV-02977</t>
  </si>
  <si>
    <t>Karmina Tosca Teria</t>
  </si>
  <si>
    <t>Astra 2, 10:30AM - 12:30 PM</t>
  </si>
  <si>
    <t>2978</t>
  </si>
  <si>
    <t>INV-02978</t>
  </si>
  <si>
    <t>2979</t>
  </si>
  <si>
    <t>INV-02979</t>
  </si>
  <si>
    <t>2980</t>
  </si>
  <si>
    <t>INV-02980</t>
  </si>
  <si>
    <t>Astra 1&amp;2, 9AM - 5PM</t>
  </si>
  <si>
    <t>AR 218 : 5000</t>
  </si>
  <si>
    <t>2981</t>
  </si>
  <si>
    <t>INV-02981</t>
  </si>
  <si>
    <t>2982</t>
  </si>
  <si>
    <t>INV-02982</t>
  </si>
  <si>
    <t>Lenard Felipe</t>
  </si>
  <si>
    <t>3 Hour Fly Pass + 1 Hour Extension</t>
  </si>
  <si>
    <t>2983</t>
  </si>
  <si>
    <t>INV-02983</t>
  </si>
  <si>
    <t>Jimwell Tan, 2 Whole Day Fly Pass. Locker Rent 1 #14, Aug 12 - Sep 11, 2025. Locker Rent #17, Aug 20 - Sep 19, 2025. LP3 Call Room, 1 Hour, Aug 19, 2025. 3 Hour Fly Pass, Arch Yonni Habulan, Aug 19, 2025</t>
  </si>
  <si>
    <t>UB1746381</t>
  </si>
  <si>
    <t>2984</t>
  </si>
  <si>
    <t>INV-02984</t>
  </si>
  <si>
    <t>Ascensoft, Inc.,</t>
  </si>
  <si>
    <t>Astra 1, Aug 26, 2025, 9AM - 12PM</t>
  </si>
  <si>
    <t>2985</t>
  </si>
  <si>
    <t>INV-02985</t>
  </si>
  <si>
    <t>Iter System Integration Consulting Philippines Inc</t>
  </si>
  <si>
    <t>Astra 2, Aug 26, 2025, 10AM - 5PM</t>
  </si>
  <si>
    <t>2986</t>
  </si>
  <si>
    <t>INV-02986</t>
  </si>
  <si>
    <t>Therabilities South Inc,.</t>
  </si>
  <si>
    <t>Voyager 4, Aug 22 - Sep 21, 2025</t>
  </si>
  <si>
    <t>2987</t>
  </si>
  <si>
    <t>INV-02987</t>
  </si>
  <si>
    <t>Astra 2, Aug 26, 2025, 5PM - 7PM</t>
  </si>
  <si>
    <t>2988</t>
  </si>
  <si>
    <t>INV-02988</t>
  </si>
  <si>
    <t>Ivan Bautista</t>
  </si>
  <si>
    <t>2989</t>
  </si>
  <si>
    <t>INV-02989</t>
  </si>
  <si>
    <t>Rodel Divina</t>
  </si>
  <si>
    <t>2990</t>
  </si>
  <si>
    <t>INV-02990</t>
  </si>
  <si>
    <t>Michael Gonzales</t>
  </si>
  <si>
    <t>Deposited on Aug 28, 2025</t>
  </si>
  <si>
    <t>2991</t>
  </si>
  <si>
    <t>INV-02991</t>
  </si>
  <si>
    <t>2992</t>
  </si>
  <si>
    <t>INV-02992</t>
  </si>
  <si>
    <t>Rible Design Inc.,</t>
  </si>
  <si>
    <t>Virtual Office, July 1 - Dec 31, 2025</t>
  </si>
  <si>
    <t>AR 1031</t>
  </si>
  <si>
    <t>2993</t>
  </si>
  <si>
    <t>INV-02993</t>
  </si>
  <si>
    <t>Byte Sense PH Inc.,</t>
  </si>
  <si>
    <t>Astra 2, Aug 27, 2025, 9AM - 5PM, with 20% Discount</t>
  </si>
  <si>
    <t>UB285974</t>
  </si>
  <si>
    <t>2994</t>
  </si>
  <si>
    <t>INV-02994</t>
  </si>
  <si>
    <t>Astra 1, Aug 27, 2025, 8:30AM - 4:30PM</t>
  </si>
  <si>
    <t>2995</t>
  </si>
  <si>
    <t>INV-02995</t>
  </si>
  <si>
    <t>Whole Day Fly Pass, Aug 27, 2025</t>
  </si>
  <si>
    <t>2996</t>
  </si>
  <si>
    <t>INV-02996</t>
  </si>
  <si>
    <t>Semiconductor Technologies &amp; Instruments Phils. Inc</t>
  </si>
  <si>
    <t>Astra 1, Aug 27, 2025, 5PM - 7PM</t>
  </si>
  <si>
    <t>2997</t>
  </si>
  <si>
    <t>INV-02997</t>
  </si>
  <si>
    <t>2998</t>
  </si>
  <si>
    <t>INV-02998</t>
  </si>
  <si>
    <t>Micromac Consolidated Inc.</t>
  </si>
  <si>
    <t>Astra 1, Aug 28, 2025, 10AM - 12PM</t>
  </si>
  <si>
    <t>2999</t>
  </si>
  <si>
    <t>INV-02999</t>
  </si>
  <si>
    <t>Bon Conseil Realty OPC.,</t>
  </si>
  <si>
    <t>Virtual Office, Aug 24 - Sep 23, 2025</t>
  </si>
  <si>
    <t>1000129951</t>
  </si>
  <si>
    <t>3000</t>
  </si>
  <si>
    <t>INV-03000</t>
  </si>
  <si>
    <t>Astra 2, Aug 28, 2025, 8AM - 1PM</t>
  </si>
  <si>
    <t>3001</t>
  </si>
  <si>
    <t>INV-03001</t>
  </si>
  <si>
    <t>3002</t>
  </si>
  <si>
    <t>INV-03002</t>
  </si>
  <si>
    <t>3003</t>
  </si>
  <si>
    <t>INV-03003</t>
  </si>
  <si>
    <t>3004</t>
  </si>
  <si>
    <t>INV-03004</t>
  </si>
  <si>
    <t>Whole Day Fly Pass, Aug 26, 2025</t>
  </si>
  <si>
    <t>3005</t>
  </si>
  <si>
    <t>INV-03005</t>
  </si>
  <si>
    <t>Adrian Jay Ascrate</t>
  </si>
  <si>
    <t>3006</t>
  </si>
  <si>
    <t>INV-03006</t>
  </si>
  <si>
    <t xml:space="preserve">Marco Dumailiang </t>
  </si>
  <si>
    <t>3007</t>
  </si>
  <si>
    <t>INV-03007</t>
  </si>
  <si>
    <t>AWOM</t>
  </si>
  <si>
    <t>3008</t>
  </si>
  <si>
    <t>INV-03008</t>
  </si>
  <si>
    <t>Unique Global Synergy (UGS) Ventures Corp.</t>
  </si>
  <si>
    <t>3009</t>
  </si>
  <si>
    <t>INV-03009</t>
  </si>
  <si>
    <t>Blanc Ventures Inc.</t>
  </si>
  <si>
    <t>Rocket Room, 10AM - 1PM</t>
  </si>
  <si>
    <t>UBP 1,400 (Aug 30); 700 Gcash</t>
  </si>
  <si>
    <t>3010</t>
  </si>
  <si>
    <t>INV-03010</t>
  </si>
  <si>
    <t>Bonnie Detuelo - Banez</t>
  </si>
  <si>
    <t>Astra 1, Aug 30, 2025</t>
  </si>
  <si>
    <t>DP: 700 (AR 1226)</t>
  </si>
  <si>
    <t>3011</t>
  </si>
  <si>
    <t>INV-03011</t>
  </si>
  <si>
    <t>Rocket Room, 3PM - 4PM</t>
  </si>
  <si>
    <t>3012</t>
  </si>
  <si>
    <t>INV-03012</t>
  </si>
  <si>
    <t xml:space="preserve">Aquarius Security Agency </t>
  </si>
  <si>
    <t>Apollo 4, 9AM - 5PM</t>
  </si>
  <si>
    <t>3013</t>
  </si>
  <si>
    <t>INV-03013</t>
  </si>
  <si>
    <t>3014</t>
  </si>
  <si>
    <t>INV-03014</t>
  </si>
  <si>
    <t>3015</t>
  </si>
  <si>
    <t>INV-03015</t>
  </si>
  <si>
    <t>Suites Office 1, Sep 1 -30, 2025</t>
  </si>
  <si>
    <t>3016</t>
  </si>
  <si>
    <t>INV-03016</t>
  </si>
  <si>
    <t>Genedrift APAC PTE Ltd.</t>
  </si>
  <si>
    <t>Suites Office 9, Sep 1 -30, 2025</t>
  </si>
  <si>
    <t>UB4558</t>
  </si>
  <si>
    <t>3017</t>
  </si>
  <si>
    <t>3018</t>
  </si>
  <si>
    <t>3020</t>
  </si>
  <si>
    <t>INV-03020</t>
  </si>
  <si>
    <t>Blue Point Properties</t>
  </si>
  <si>
    <t>Use of Address, Jul 28 - Aug 27, 2025</t>
  </si>
  <si>
    <t>3021</t>
  </si>
  <si>
    <t>INV-03021</t>
  </si>
  <si>
    <t>Danbi Education Inc.,</t>
  </si>
  <si>
    <t>Use of Address, Sep 1, 2025 - Dec 31, 2026</t>
  </si>
  <si>
    <t>3022</t>
  </si>
  <si>
    <t>INV-03022</t>
  </si>
  <si>
    <t>Voyager 1&amp;2, Sep 1 -30, 2025</t>
  </si>
  <si>
    <t>3023</t>
  </si>
  <si>
    <t>INV-03023</t>
  </si>
  <si>
    <t>Vipre Security Group Philippines Inc.,</t>
  </si>
  <si>
    <t>Voyager 3, Sep 1 -30, 2025</t>
  </si>
  <si>
    <t>3024</t>
  </si>
  <si>
    <t>INV-03024</t>
  </si>
  <si>
    <t>Alabasta Logistics Services</t>
  </si>
  <si>
    <t>Rocket Room, 1PM - 3PM</t>
  </si>
  <si>
    <t>DP: 500 ; Full: 900</t>
  </si>
  <si>
    <t>3025</t>
  </si>
  <si>
    <t>INV-03025</t>
  </si>
  <si>
    <t>Suite Office 11, Sep 1 - 30, 2025</t>
  </si>
  <si>
    <t>UB569670</t>
  </si>
  <si>
    <t>3026</t>
  </si>
  <si>
    <t>INV-03026</t>
  </si>
  <si>
    <t>Use of Address, Aug 28 - Sep 27, 2025</t>
  </si>
  <si>
    <t>Maybank #05566</t>
  </si>
  <si>
    <t>3027</t>
  </si>
  <si>
    <t>INV-03027</t>
  </si>
  <si>
    <t>Altech Vialab Inc.,</t>
  </si>
  <si>
    <t>Office Suite 2, Sep 1 - 30, 2025</t>
  </si>
  <si>
    <t>3028</t>
  </si>
  <si>
    <t>INV-03028</t>
  </si>
  <si>
    <t>Primera Biosolutions</t>
  </si>
  <si>
    <t>3029</t>
  </si>
  <si>
    <t>INV-03029</t>
  </si>
  <si>
    <t xml:space="preserve">Virtual Office, Sep 1 - 30, 2025. Locker Rental, Sep 1 - 30, 2025. </t>
  </si>
  <si>
    <t>3030</t>
  </si>
  <si>
    <t>INV-03030</t>
  </si>
  <si>
    <t>3031</t>
  </si>
  <si>
    <t>INV-03031</t>
  </si>
  <si>
    <t>G.A.M Consulting Services OPC.,</t>
  </si>
  <si>
    <t>Use of Address, Sep 1 - 30, 2025</t>
  </si>
  <si>
    <t>3032</t>
  </si>
  <si>
    <t>INV-03032</t>
  </si>
  <si>
    <t>EWB #0001567810</t>
  </si>
  <si>
    <t>3034</t>
  </si>
  <si>
    <t>INV-03034</t>
  </si>
  <si>
    <t>Use of Address, Sep 2 - Oct 1, 2025</t>
  </si>
  <si>
    <t>SB 0001059751</t>
  </si>
  <si>
    <t>3035</t>
  </si>
  <si>
    <t>INV-03035</t>
  </si>
  <si>
    <t>Locker Rental, Sepmtember 2025</t>
  </si>
  <si>
    <t>3036</t>
  </si>
  <si>
    <t>INV-03036</t>
  </si>
  <si>
    <t>3037</t>
  </si>
  <si>
    <t>INV-03037</t>
  </si>
  <si>
    <t>Philippine Food Nutri-Foods Corporation</t>
  </si>
  <si>
    <t>3038</t>
  </si>
  <si>
    <t>INV-03038</t>
  </si>
  <si>
    <t>Red5 Asia Inc.,</t>
  </si>
  <si>
    <t>Use  of Address, Sep 1, 2025 - Dec 31, 2026</t>
  </si>
  <si>
    <t>3039</t>
  </si>
  <si>
    <t>INV-03039</t>
  </si>
  <si>
    <t>Surigao Holdings and Investments Corporation</t>
  </si>
  <si>
    <t>3040</t>
  </si>
  <si>
    <t>INV-03040</t>
  </si>
  <si>
    <t>Twisted Logix IT Consulting &amp; Solutions</t>
  </si>
  <si>
    <t>3041</t>
  </si>
  <si>
    <t>INV-03041</t>
  </si>
  <si>
    <t>Visit and Experience Travel Services Inc., (VETS)</t>
  </si>
  <si>
    <t>Suite Office 8, Sep 4 - Oct 3, 2025</t>
  </si>
  <si>
    <t>001330038955</t>
  </si>
  <si>
    <t>3042</t>
  </si>
  <si>
    <t>INV-03042</t>
  </si>
  <si>
    <t>Apollo 3, Sep 1 – 30, 2025. Office Suite 5, Sep 1 – 30, 2025. Office Suite 3, Sep 1 – 30, 2025. Office Suite 6, Sep 1 – 30, 2025. (Pro rated)</t>
  </si>
  <si>
    <t>3043</t>
  </si>
  <si>
    <t>INV-03043</t>
  </si>
  <si>
    <t>Recruitgo Philippines Inc.,</t>
  </si>
  <si>
    <t>Astra 2, 9AM - 5PM, Sep 4, 2025</t>
  </si>
  <si>
    <t>3044</t>
  </si>
  <si>
    <t>INV-03044</t>
  </si>
  <si>
    <t>Use of Address, Sep 3, 2025 - May 2, 2026</t>
  </si>
  <si>
    <t>3045</t>
  </si>
  <si>
    <t>INV-03045</t>
  </si>
  <si>
    <t>Stellar Forwarding &amp; Transport, Inc.,</t>
  </si>
  <si>
    <t>Hubble Room, Sep 5 - Oct 4, 2025</t>
  </si>
  <si>
    <t>3046</t>
  </si>
  <si>
    <t>INV-03046</t>
  </si>
  <si>
    <t>Locker Rental, Sep 8 - Oct 7, 2025</t>
  </si>
  <si>
    <t>3047</t>
  </si>
  <si>
    <t>INV-03047</t>
  </si>
  <si>
    <t>B&amp;B Advertising Inc.,</t>
  </si>
  <si>
    <t xml:space="preserve">VO, Sep 9 - Dec 8, 2025. Dec 9 - Dec 31, 2025. VO, Jan 1 - Dec 31, 2026. </t>
  </si>
  <si>
    <t>3048</t>
  </si>
  <si>
    <t>3049</t>
  </si>
  <si>
    <t>INV-03049</t>
  </si>
  <si>
    <t>Prime Accounting and Consulting Inc.,</t>
  </si>
  <si>
    <t>3050</t>
  </si>
  <si>
    <t>INV-03053</t>
  </si>
  <si>
    <t>Arlene Justado</t>
  </si>
  <si>
    <t>3051</t>
  </si>
  <si>
    <t>INV-003051</t>
  </si>
  <si>
    <t>CSTEMS Inc.,</t>
  </si>
  <si>
    <t>Astra 2, 10AM - 12PM, Sep 11, 2025</t>
  </si>
  <si>
    <t>Bank Transfer / Cash</t>
  </si>
  <si>
    <t>UB555535: 700 / Cash to MBTC 700</t>
  </si>
  <si>
    <t>3052</t>
  </si>
  <si>
    <t>INV-003052</t>
  </si>
  <si>
    <t>MGGI Corporation</t>
  </si>
  <si>
    <t>VO, Sep 12, 2025 - Sep 11, 2026, Sep 12 - Dec 11, 2026, Dec 12 - Dec 31, 2026</t>
  </si>
  <si>
    <t>3053</t>
  </si>
  <si>
    <t>INV-003053</t>
  </si>
  <si>
    <t>OTI Philippines, Inc.,</t>
  </si>
  <si>
    <t>Astra 1, Sep 12, 2025, 10AM - 12PM</t>
  </si>
  <si>
    <t>3054</t>
  </si>
  <si>
    <t>INV-03054</t>
  </si>
  <si>
    <t>Virtual Office, Sep 15 - Oct 14, 2025</t>
  </si>
  <si>
    <t>3055</t>
  </si>
  <si>
    <t>INV-03055</t>
  </si>
  <si>
    <t>Use of Address, Sep 15 - Oct 14, 2025</t>
  </si>
  <si>
    <t>3056</t>
  </si>
  <si>
    <t>INV-03056</t>
  </si>
  <si>
    <t>Astra 1, 1PM - 5PM, Sep 15, 2025</t>
  </si>
  <si>
    <t>ref: 441852</t>
  </si>
  <si>
    <t>3057</t>
  </si>
  <si>
    <t>Tech Soul Philippines OPC</t>
  </si>
  <si>
    <t>Virtual Office, Sep 16, 2025 - Dec 15, 2025</t>
  </si>
  <si>
    <t>3058</t>
  </si>
  <si>
    <t>IPJR Construction</t>
  </si>
  <si>
    <t>UOA, Sep 21, 2025 - Dec 20, 2025. Dec 21, 2026 - Dec 31, 2026</t>
  </si>
  <si>
    <t>3059</t>
  </si>
  <si>
    <t>Intrepid Digital Commerce PTE Ltd,</t>
  </si>
  <si>
    <t>RR, 8AM - 5PM (9 days), Aug 14, 28, Sep 1, 14, 18, 25, &amp; Oct 2, 9, 16, 2025</t>
  </si>
  <si>
    <t>BT on Aug 14, 2025</t>
  </si>
  <si>
    <t>3060</t>
  </si>
  <si>
    <t>Use of Address, Sep 17 - Oct 16, 2025</t>
  </si>
  <si>
    <t>3061</t>
  </si>
  <si>
    <t>Use of Address, Sep 18 - Oct 17, 2025</t>
  </si>
  <si>
    <t>3062</t>
  </si>
  <si>
    <t>Absolute Advantage Trading &amp; General Services, Inc.,</t>
  </si>
  <si>
    <t>Use of Address, Sep 19 - Oct 18, 2025</t>
  </si>
  <si>
    <t>3063</t>
  </si>
  <si>
    <t>5% late fee - August 2025</t>
  </si>
  <si>
    <t>3064</t>
  </si>
  <si>
    <t>Therabilities South Inc.,</t>
  </si>
  <si>
    <t>Voyager 4, Sep 22, 2025 - Oct 21, 2025</t>
  </si>
  <si>
    <t>3065</t>
  </si>
  <si>
    <t>mPad Systems Inc.,</t>
  </si>
  <si>
    <t>Vitual Office, Sep 22 - Oct 21, 2025, Locker Rental, Sep 22 - Oct 21, 2025</t>
  </si>
  <si>
    <t>UB482599</t>
  </si>
  <si>
    <t>3066</t>
  </si>
  <si>
    <t>Printing, Sep 17, 2025. Printing, Sep 22, 2025.</t>
  </si>
  <si>
    <t>3067</t>
  </si>
  <si>
    <t>Use of Address, Sep 20, 2025 to Oct 19, 2025</t>
  </si>
  <si>
    <t>3068</t>
  </si>
  <si>
    <t>INV-03068</t>
  </si>
  <si>
    <t>Virtual Office, Sep 24, 2025 - Oct 23, 2025</t>
  </si>
  <si>
    <t xml:space="preserve">BPI 1000129952 </t>
  </si>
  <si>
    <t>3069</t>
  </si>
  <si>
    <t>Renzo Emanuel I. Maano</t>
  </si>
  <si>
    <t>2 months Security Deposit Fixed Disk  for 1 seat. Advance Subscription Advance Subscription Fxed Desk for 1 seat.</t>
  </si>
  <si>
    <t>3070</t>
  </si>
  <si>
    <t xml:space="preserve">JML INTL Enterprises </t>
  </si>
  <si>
    <t>Use of Address, Aug 28, 2025 - April 7, 2026</t>
  </si>
  <si>
    <t>AR 1232</t>
  </si>
  <si>
    <t>3071</t>
  </si>
  <si>
    <t>Rocket Room, 9AM - 5PM, Sep 25, 2025</t>
  </si>
  <si>
    <t>3072</t>
  </si>
  <si>
    <t>Blue Point Properties Inc.,</t>
  </si>
  <si>
    <t xml:space="preserve">Use of address, Sep 29 - Oct 28, 2025 </t>
  </si>
  <si>
    <t>Maybank 0000005567</t>
  </si>
  <si>
    <t>3073</t>
  </si>
  <si>
    <t>Locker Rental, Sep 2025 - Dec 2025, (2 lockers)</t>
  </si>
  <si>
    <t>3074</t>
  </si>
  <si>
    <t>Semelec Solutions Philippines</t>
  </si>
  <si>
    <t>Use of Address, Sep 27, 2025 - April 26, 2026</t>
  </si>
  <si>
    <t>UB1190201</t>
  </si>
  <si>
    <t>3075</t>
  </si>
  <si>
    <t>Semiconductor Technologies &amp; Instruments Phil. Inc.,</t>
  </si>
  <si>
    <t>Locker Rent, Sep 17, Sep 30, and Oct 29, 2025</t>
  </si>
  <si>
    <t>3076</t>
  </si>
  <si>
    <t>Metals Focus Data LTD</t>
  </si>
  <si>
    <t>Suites Office 1, October 1 - 31, 2025</t>
  </si>
  <si>
    <t>3077</t>
  </si>
  <si>
    <t>VO, Oct 1, 2025 - Dec 30, 2026. VO, Pro-rated, Dec 31, 2026</t>
  </si>
  <si>
    <t>UB653775</t>
  </si>
  <si>
    <t>3078</t>
  </si>
  <si>
    <t>Animo Marketing Inc.,</t>
  </si>
  <si>
    <t>Use of Address, Oct 1, 2025 - Dec 31, 2026</t>
  </si>
  <si>
    <t>Maya Card- Sept 22</t>
  </si>
  <si>
    <t>3079</t>
  </si>
  <si>
    <t>Avia Healthcare Services Inc.,</t>
  </si>
  <si>
    <t>6 Monthly Fly Pass, Oct 2, 2025 - Apr 1, 2026</t>
  </si>
  <si>
    <t>3080</t>
  </si>
  <si>
    <t>Voyager 1&amp;2 rent, Oct 1 - 31, 2025</t>
  </si>
  <si>
    <t>Advance Subscrption</t>
  </si>
  <si>
    <t>AR 925 | Apr 29, 2025</t>
  </si>
  <si>
    <t>3081</t>
  </si>
  <si>
    <t>Astra 1, Oct 2, 2025, 9AM - 12PM</t>
  </si>
  <si>
    <t>3082</t>
  </si>
  <si>
    <t>Suite 6, Oct, 2025, 12PM - 1PM</t>
  </si>
  <si>
    <t>3083</t>
  </si>
  <si>
    <t>Virtual Office, Oct 1 - Dec 31, 2025</t>
  </si>
  <si>
    <t>UB348911</t>
  </si>
  <si>
    <t>3084</t>
  </si>
  <si>
    <t>Voyager 3, Oct 1 -31, 2025</t>
  </si>
  <si>
    <t>UB1971510</t>
  </si>
  <si>
    <t>3085</t>
  </si>
  <si>
    <t>Office Suites 2, Oct 1 - 31, 2025</t>
  </si>
  <si>
    <t>3086</t>
  </si>
  <si>
    <t>Primera Biosolution Incoporated</t>
  </si>
  <si>
    <t>3087</t>
  </si>
  <si>
    <t>LP3 Suites Office 11, Oct 1 - 31, 2025</t>
  </si>
  <si>
    <t>UB427118</t>
  </si>
  <si>
    <t>3088</t>
  </si>
  <si>
    <t>3089</t>
  </si>
  <si>
    <t>VO, Oct 1 - 31, 2025. Locker Rental, Oct 1 - 31, 2025</t>
  </si>
  <si>
    <t>Check # 60001126342</t>
  </si>
  <si>
    <t>3090</t>
  </si>
  <si>
    <t>Virtual Ofice, Oct 1 - 31, 2025</t>
  </si>
  <si>
    <t>Metrobank # 4951063951</t>
  </si>
  <si>
    <t>3091</t>
  </si>
  <si>
    <t xml:space="preserve">JFAQ Enterprise </t>
  </si>
  <si>
    <t>Use of Address, Oct 1 -31, 2025</t>
  </si>
  <si>
    <t>EWB #0001567811</t>
  </si>
  <si>
    <t>3092</t>
  </si>
  <si>
    <t>G.A.M Consultancy Services OPC</t>
  </si>
  <si>
    <t>UB316272</t>
  </si>
  <si>
    <t>3093</t>
  </si>
  <si>
    <t>Hungry Workhorse, Inc.,</t>
  </si>
  <si>
    <t>UOA, Sep 28, 2025 - Sep 27, 2026. UOA, Sep 28 - Dec 7, 2026. UOA, Dec 28 - Dec 31, 2026</t>
  </si>
  <si>
    <t>UB1297817</t>
  </si>
  <si>
    <t>3094</t>
  </si>
  <si>
    <t>Astra 2, Oct 6, 2025, 2PM - 5PM</t>
  </si>
  <si>
    <t>3095</t>
  </si>
  <si>
    <t>Meeting Room (Suite 6), 1PM - 5PM, Oct 3, 2025</t>
  </si>
  <si>
    <t>3096</t>
  </si>
  <si>
    <t>3097</t>
  </si>
  <si>
    <t>Rocket Room, Oct 7, 2025, 8PM - 6PM</t>
  </si>
  <si>
    <t>3098</t>
  </si>
  <si>
    <t>Scriptmee</t>
  </si>
  <si>
    <t>UOA, Oct 10, 2025 - Dec 9, 2026. UOA, Dec 10 - 31, 2026</t>
  </si>
  <si>
    <t>UB283616</t>
  </si>
  <si>
    <t>3099</t>
  </si>
  <si>
    <t>Astra 1 &amp; 2, Oct 3, 025, 8AM - 5PM</t>
  </si>
  <si>
    <t>3100</t>
  </si>
  <si>
    <t>Astra 1 &amp; 2, Oct 3, 2025, Extension, 5PM - 6:30PM</t>
  </si>
  <si>
    <t>UB330442</t>
  </si>
  <si>
    <t>3101</t>
  </si>
  <si>
    <t>Rocket Room, Oct 8, 2025, 1PM - 5 PM</t>
  </si>
  <si>
    <t>UB286372</t>
  </si>
  <si>
    <t>3102</t>
  </si>
  <si>
    <t>Astra 2, Oct 9, 2025, 2 Hrs</t>
  </si>
  <si>
    <t>3103</t>
  </si>
  <si>
    <t>LP Suites, Office Suite 9, Oct 2025 Rent</t>
  </si>
  <si>
    <t>UB1013332</t>
  </si>
  <si>
    <t>3104</t>
  </si>
  <si>
    <t>Locker Rental, Oct 1, 2025 - Mar 31, 2026</t>
  </si>
  <si>
    <t>UB653767</t>
  </si>
  <si>
    <t>3105</t>
  </si>
  <si>
    <t>Use of Address, Oct 1 - 31, 2025</t>
  </si>
  <si>
    <t>3106</t>
  </si>
  <si>
    <t>Use of Address, Oct 1 - Nov 1, 2025</t>
  </si>
  <si>
    <t>3107</t>
  </si>
  <si>
    <t>LP Suites, Office Suite 3, Oct 4 - Nov 3, 2025</t>
  </si>
  <si>
    <t>3108</t>
  </si>
  <si>
    <t>Locker Rental, Oct 2025</t>
  </si>
  <si>
    <t>3109</t>
  </si>
  <si>
    <t>OTI Philippines</t>
  </si>
  <si>
    <t>Astra 1, Oct 13, 2025, 1:30PM - 4PM</t>
  </si>
  <si>
    <t>3110</t>
  </si>
  <si>
    <t>Tech Southgate Solutions Inc.,</t>
  </si>
  <si>
    <t>Rocket Room, Oct 14, 2025, 1PM - 3PM</t>
  </si>
  <si>
    <t>UB1540983</t>
  </si>
  <si>
    <t>3111</t>
  </si>
  <si>
    <t>Locker Rental, Oct  - Nov 7, 2025</t>
  </si>
  <si>
    <t>3112</t>
  </si>
  <si>
    <t>Diconic Construction Inc.,</t>
  </si>
  <si>
    <t>VO, Oct 1, 2025 - Dec 31, 2026</t>
  </si>
  <si>
    <t>AR 1287</t>
  </si>
  <si>
    <t>3113</t>
  </si>
  <si>
    <t>UOA, Oct 7, 2025 - Oct 6, 2026, Oct 7 - Dec 6, 2026, Dec 7 - 31, 2026</t>
  </si>
  <si>
    <t>3114</t>
  </si>
  <si>
    <t>VO, Oct 15 - Nov 15, 2025</t>
  </si>
  <si>
    <t>SB Check# 000023996761</t>
  </si>
  <si>
    <t>3115</t>
  </si>
  <si>
    <t>Locker Rent, Oct 20 - Nov 19, Nov 20 - Dec 19, Dec 20 - 31, 2025, RR, 9:30AM - 12:30PM</t>
  </si>
  <si>
    <t>3116</t>
  </si>
  <si>
    <t>UOA, Oct 17 - Nov 16, 2025</t>
  </si>
  <si>
    <t>3117</t>
  </si>
  <si>
    <t>Locker Rent, Oct 20 - Nov 19, Nov 20 - Dec 19, Dec 20 - 31, 2025</t>
  </si>
  <si>
    <t>3118</t>
  </si>
  <si>
    <t>3119</t>
  </si>
  <si>
    <t>Use of Address, Oct 19 - Nov 18, 2025</t>
  </si>
  <si>
    <t>3120</t>
  </si>
  <si>
    <t>Voyager 4, Oct 22 - Nov 21, 2025</t>
  </si>
  <si>
    <t>3121</t>
  </si>
  <si>
    <t>Pyesta Technologies Inc.,</t>
  </si>
  <si>
    <t>Use of Address, Oct 17, 2025 - Dec 31, 2026</t>
  </si>
  <si>
    <t>UB700064</t>
  </si>
  <si>
    <t>3122</t>
  </si>
  <si>
    <t>Stellar Forwarding and Transport Inc.,</t>
  </si>
  <si>
    <t>Hubble Room, Oct 5 - Nov 4, 2025</t>
  </si>
  <si>
    <t>BPI 6000109749</t>
  </si>
  <si>
    <t>3123</t>
  </si>
  <si>
    <t>Irvine Analytics Solutions Inc.,</t>
  </si>
  <si>
    <t>Use of Address, Oct 9, 2025 - May 8, 2026</t>
  </si>
  <si>
    <t>3124</t>
  </si>
  <si>
    <t>Use of Address, Oct 15 - Nov 14, 2025</t>
  </si>
  <si>
    <t>CK# 0000961789</t>
  </si>
  <si>
    <t>3125</t>
  </si>
  <si>
    <t>Meeting Room (Suite 6), 7AM - 2PM, (w/ early access fee) Oct 16, 2025</t>
  </si>
  <si>
    <t>UB3258704</t>
  </si>
  <si>
    <t>3126</t>
  </si>
  <si>
    <t>MR (Apollo 4), 8AM - 12PM, Oct 18, 2025, RR, 8AM - 12PM, Oct 18 ,2025</t>
  </si>
  <si>
    <t>UB3258489</t>
  </si>
  <si>
    <t>3127</t>
  </si>
  <si>
    <t>3128</t>
  </si>
  <si>
    <t>INV-03128</t>
  </si>
  <si>
    <t>Locker Rental, Oct 22 - 31, Nov 1 - 30, Dec 1 - 31, 2025</t>
  </si>
  <si>
    <t>3129</t>
  </si>
  <si>
    <t>INV-03129</t>
  </si>
  <si>
    <t>Bizmates Phillippines Inc.</t>
  </si>
  <si>
    <t>UOA, Oct 22, 2025 - 21, 2026, Oct 22 - Dec 21, 2026, Dec 22 - 31, 2025</t>
  </si>
  <si>
    <t>UB544741</t>
  </si>
  <si>
    <t>3130</t>
  </si>
  <si>
    <t>INV-03130</t>
  </si>
  <si>
    <t>VO, Dec 16 - Dec 31, 2025</t>
  </si>
  <si>
    <t>AR 1332</t>
  </si>
  <si>
    <t>3131</t>
  </si>
  <si>
    <t>INV-03131</t>
  </si>
  <si>
    <t>VO, Oct 22 - Nov 21, 2025. Locker Rent, Nov 21, 2025</t>
  </si>
  <si>
    <t>AR 1333</t>
  </si>
  <si>
    <t>3132</t>
  </si>
  <si>
    <t>INV-03132</t>
  </si>
  <si>
    <t>Rocket Room, 9AM - 4PM, Oct 22, 2025</t>
  </si>
  <si>
    <t>3133</t>
  </si>
  <si>
    <t>INV-03133</t>
  </si>
  <si>
    <t>Fixed Desk, Oct 25 -Nov 24, 2025</t>
  </si>
  <si>
    <t>3134</t>
  </si>
  <si>
    <t>INV-03134</t>
  </si>
  <si>
    <t>Hamlin - Iturralde Incorporation</t>
  </si>
  <si>
    <t>Rocket Room, 10AM - 5PM, Oct 24, 2025</t>
  </si>
  <si>
    <t>3135</t>
  </si>
  <si>
    <t>INV-03135</t>
  </si>
  <si>
    <t>Alexandra delos Santos</t>
  </si>
  <si>
    <t>Call Room, 5:30 - 6:30</t>
  </si>
  <si>
    <t>Gcash Qr</t>
  </si>
  <si>
    <t>3136</t>
  </si>
  <si>
    <t>INV-03136</t>
  </si>
  <si>
    <t>3137</t>
  </si>
  <si>
    <t>INV-03137</t>
  </si>
  <si>
    <t>Virtual Office, Oct 24, 2025 - Nov 23, 2025</t>
  </si>
  <si>
    <t>3138</t>
  </si>
  <si>
    <t>3139</t>
  </si>
  <si>
    <t>INV-03139</t>
  </si>
  <si>
    <t>Astra 1, Oct 27, 2025, 11AM - 1PM</t>
  </si>
  <si>
    <t>3140</t>
  </si>
  <si>
    <t>INV-03140</t>
  </si>
  <si>
    <t>3141</t>
  </si>
  <si>
    <t>INV-03141</t>
  </si>
  <si>
    <t>Astra 1, Oct 28, 2025, 8AM - 12PM</t>
  </si>
  <si>
    <t>3142</t>
  </si>
  <si>
    <t>INV-03142</t>
  </si>
  <si>
    <t>10 Day Fly Pass, Oct 28 - Nov 27, 2025</t>
  </si>
  <si>
    <t>3143</t>
  </si>
  <si>
    <t>INV-03143</t>
  </si>
  <si>
    <t>Event Space 1, 2PM - 6PM, Oct 25, 2025, Ingress &amp; Egress, Basic PA System Rental</t>
  </si>
  <si>
    <t>3144</t>
  </si>
  <si>
    <t>INV-03144</t>
  </si>
  <si>
    <t>Deposited 02/09</t>
  </si>
  <si>
    <t>3145</t>
  </si>
  <si>
    <t>INV-03145</t>
  </si>
  <si>
    <t>3146</t>
  </si>
  <si>
    <t>INV-03146</t>
  </si>
  <si>
    <t>Visit and Experience Travel Services (VETS Inc.,)</t>
  </si>
  <si>
    <t>Astra 2, 10AM - 6PM, Oct 27, 2025</t>
  </si>
  <si>
    <t>3147</t>
  </si>
  <si>
    <t>INV-03147</t>
  </si>
  <si>
    <t>6 Months Fly Pass, Oct 29, 2025 - May 28, 2026</t>
  </si>
  <si>
    <t>3148</t>
  </si>
  <si>
    <t>INV-03148</t>
  </si>
  <si>
    <t>Hivelabs Technologies Corp.,</t>
  </si>
  <si>
    <t>Astra 1, Oct 30, 2025, 1PM - 5PM</t>
  </si>
  <si>
    <t>2,100: UB829563 / 700: UB730589</t>
  </si>
  <si>
    <t>3149</t>
  </si>
  <si>
    <t>INV-03149</t>
  </si>
  <si>
    <t>Locker Rent, Oct 30 - Sep 29, 2025</t>
  </si>
  <si>
    <t>3150</t>
  </si>
  <si>
    <t>INV-03150</t>
  </si>
  <si>
    <t>IFERP Philippines</t>
  </si>
  <si>
    <t>Printing, Oct 25, 2025</t>
  </si>
  <si>
    <t>3151</t>
  </si>
  <si>
    <t>INV-03151</t>
  </si>
  <si>
    <t>Use of Address, Oct 29 - Nov 28, 2025</t>
  </si>
  <si>
    <t>Maybank# 000005568</t>
  </si>
  <si>
    <t>3152</t>
  </si>
  <si>
    <t>INV-03152</t>
  </si>
  <si>
    <t>Use of Address, Oct 20 - Nov 19, 2025</t>
  </si>
  <si>
    <t>BDO #0000642465</t>
  </si>
  <si>
    <t>3153</t>
  </si>
  <si>
    <t>INV-03153</t>
  </si>
  <si>
    <t>RLTY Corp</t>
  </si>
  <si>
    <t>SB #0001059765</t>
  </si>
  <si>
    <t>3154</t>
  </si>
  <si>
    <t>INV-03154</t>
  </si>
  <si>
    <t>Rocket Room, 11AM - 1PM</t>
  </si>
  <si>
    <t>3155</t>
  </si>
  <si>
    <t>INV-03155</t>
  </si>
  <si>
    <t>SEMY AS</t>
  </si>
  <si>
    <t>Voyager 1 &amp; 2, November 2025</t>
  </si>
  <si>
    <t>UB3272709</t>
  </si>
  <si>
    <t>3156</t>
  </si>
  <si>
    <t>INV-03156</t>
  </si>
  <si>
    <t>LP Suites Office 9, Nov 2025 Rent</t>
  </si>
  <si>
    <t>UB217025</t>
  </si>
  <si>
    <t>3157</t>
  </si>
  <si>
    <t>INV-03157</t>
  </si>
  <si>
    <t>LP Suites Office 11, Nov 1 - 11, 2025</t>
  </si>
  <si>
    <t>3158</t>
  </si>
  <si>
    <t>3159</t>
  </si>
  <si>
    <t>INV-03159</t>
  </si>
  <si>
    <t>LP Suites 1, Nov 1 - 30, 2025</t>
  </si>
  <si>
    <t>3160</t>
  </si>
  <si>
    <t>INV-03160</t>
  </si>
  <si>
    <t>LP Office Suite 2, Nov 1 - 30, 2025</t>
  </si>
  <si>
    <t>3161</t>
  </si>
  <si>
    <t>INV-03161</t>
  </si>
  <si>
    <t>3162</t>
  </si>
  <si>
    <t>INV-03162</t>
  </si>
  <si>
    <t>VO, Nov 1 - 30, 2025. Locker Rent, Nov 1 - 30, 2025.</t>
  </si>
  <si>
    <t>3163</t>
  </si>
  <si>
    <t>INV-03163</t>
  </si>
  <si>
    <t>VO, Nov 1 - 30, 205.</t>
  </si>
  <si>
    <t>3164</t>
  </si>
  <si>
    <t>INV-03164</t>
  </si>
  <si>
    <t>Use of Address, Nov 1 - 30, 2025</t>
  </si>
  <si>
    <t>3165</t>
  </si>
  <si>
    <t>INV-03165</t>
  </si>
  <si>
    <t>Use of Address, Nov 2 - Dec 1, 2025</t>
  </si>
  <si>
    <t>3166</t>
  </si>
  <si>
    <t>INV-03166</t>
  </si>
  <si>
    <t>3167</t>
  </si>
  <si>
    <t>INV-03167</t>
  </si>
  <si>
    <t>3168</t>
  </si>
  <si>
    <t>INV-03168</t>
  </si>
  <si>
    <t>Apollo 4&amp;5 rent, 10AM - 6PM</t>
  </si>
  <si>
    <t>3169</t>
  </si>
  <si>
    <t>INV-03169</t>
  </si>
  <si>
    <t>Locker Rent, Prd.: Sep 4 - Oct 3, Oct 4 - Nov 3, Nov 4 - Dec 3, 2025</t>
  </si>
  <si>
    <t>3170</t>
  </si>
  <si>
    <t>INV-03170</t>
  </si>
  <si>
    <t>Flyspaces Pte. Ltd</t>
  </si>
  <si>
    <t>RR, (Jerome Sales), 9AM - 6PM, Oct 30, 2025</t>
  </si>
  <si>
    <t>UB2649</t>
  </si>
  <si>
    <t>3171</t>
  </si>
  <si>
    <t>INV-03171</t>
  </si>
  <si>
    <t>Monthly Fly Pass, Nov 4 - Dec 3, 2025</t>
  </si>
  <si>
    <t>Mayac Card - Jan 29, 2026</t>
  </si>
  <si>
    <t>3172</t>
  </si>
  <si>
    <t>INV-03172</t>
  </si>
  <si>
    <t>Visit and Experience Travel and Services Inc., (VETS)</t>
  </si>
  <si>
    <t>LP Suites Office 8, Nov 4 - Dec 3, 2025</t>
  </si>
  <si>
    <t>3173</t>
  </si>
  <si>
    <t>INV-03173</t>
  </si>
  <si>
    <t>Hubble Room, Nov 5 - Dec 4, 2025</t>
  </si>
  <si>
    <t>3174</t>
  </si>
  <si>
    <t>INV-03174</t>
  </si>
  <si>
    <t>Locker Rental, Nov 8 - Dec 7, 2025</t>
  </si>
  <si>
    <t>3175</t>
  </si>
  <si>
    <t>INV-03175</t>
  </si>
  <si>
    <t>Use of Adress, Nov 1 - 30, 2025</t>
  </si>
  <si>
    <t>3176</t>
  </si>
  <si>
    <t>3177</t>
  </si>
  <si>
    <t>INV-03177</t>
  </si>
  <si>
    <t>3178</t>
  </si>
  <si>
    <t>INV-03178</t>
  </si>
  <si>
    <t>Fixed Desk, For 2 Seats, Nov 12 - 30, 2025</t>
  </si>
  <si>
    <t>3179</t>
  </si>
  <si>
    <t>INV-03179</t>
  </si>
  <si>
    <t>UB608834</t>
  </si>
  <si>
    <t>3180</t>
  </si>
  <si>
    <t>INV-03180</t>
  </si>
  <si>
    <t>6 Month Fly Pass, Nov 14 - May 13, 2025</t>
  </si>
  <si>
    <t>3181</t>
  </si>
  <si>
    <t>INV-03181</t>
  </si>
  <si>
    <t>VO, Nov 15 - Dec 14, 2025</t>
  </si>
  <si>
    <t>3182</t>
  </si>
  <si>
    <t>INV-03182</t>
  </si>
  <si>
    <t>Use of Address, Nov 14 - Dec 15, 2025</t>
  </si>
  <si>
    <t>CK#0000961790</t>
  </si>
  <si>
    <t>3183</t>
  </si>
  <si>
    <t>3184</t>
  </si>
  <si>
    <t>INV-03184</t>
  </si>
  <si>
    <t>Cstems, Inc.,</t>
  </si>
  <si>
    <t>Rocket Room, 9AM - 12PM</t>
  </si>
  <si>
    <t>UB857717</t>
  </si>
  <si>
    <t>3185</t>
  </si>
  <si>
    <t>INV-03185</t>
  </si>
  <si>
    <t>Werner Access Products Philippines, Inc.,</t>
  </si>
  <si>
    <t>Apollo 4 and 5, Nov 3, 2025, 8AM - 5PM</t>
  </si>
  <si>
    <t>3186</t>
  </si>
  <si>
    <t>INV-03186</t>
  </si>
  <si>
    <t>Apollo 4 and 5, Nov 17, 2025, 8AM - 5PM</t>
  </si>
  <si>
    <t>3187</t>
  </si>
  <si>
    <t>INV-03187</t>
  </si>
  <si>
    <t>mPad Systems, Inc.,</t>
  </si>
  <si>
    <t>Whole Fly Pass (John Cedrick Asad), Oct 29, 2025</t>
  </si>
  <si>
    <t>3188</t>
  </si>
  <si>
    <t>INV-03188</t>
  </si>
  <si>
    <t>Astra 2, 10AM - 4PM, Nov 7, 2025</t>
  </si>
  <si>
    <t>3189</t>
  </si>
  <si>
    <t>INV-03189</t>
  </si>
  <si>
    <t>Apollo 4 and 5, 8AM - 5PM, Nov 12, 2025. Astra 2, 8AM - 5PM, Nov 13, 2025</t>
  </si>
  <si>
    <t>3190</t>
  </si>
  <si>
    <t>3191</t>
  </si>
  <si>
    <t>INV-03191</t>
  </si>
  <si>
    <t>3192</t>
  </si>
  <si>
    <t>3193</t>
  </si>
  <si>
    <t>INV-03193</t>
  </si>
  <si>
    <t>Apollo 2, Rent, Nov 20 - Dec 19, 2025</t>
  </si>
  <si>
    <t>CK#6220204446</t>
  </si>
  <si>
    <t>3194</t>
  </si>
  <si>
    <t>INV-03194</t>
  </si>
  <si>
    <t>Rocket Room, 8AM - 5PM, Nov 13, 20, 27, 2025 &amp; Dec 4, 11, 18, 2025</t>
  </si>
  <si>
    <t>3195</t>
  </si>
  <si>
    <t>INV-03195</t>
  </si>
  <si>
    <t>Apollo 4 and 5, Nov 6, 2025, 8AM - 1PM</t>
  </si>
  <si>
    <t>UB1422522</t>
  </si>
  <si>
    <t>3196</t>
  </si>
  <si>
    <t>INV-03196</t>
  </si>
  <si>
    <t>RR, 1PM - 3PM, Apollo 3, 2:30 PM. Nov 21, 2025</t>
  </si>
  <si>
    <t>CK#0000266836</t>
  </si>
  <si>
    <t>3197</t>
  </si>
  <si>
    <t>INV-03197</t>
  </si>
  <si>
    <t>Use of Address, Nov 20 - Dec 19,  2025</t>
  </si>
  <si>
    <t>3198</t>
  </si>
  <si>
    <t>INV-03198</t>
  </si>
  <si>
    <t>6 Month Fly Pass, Nov 24, 2025 - May 23, 2026</t>
  </si>
  <si>
    <t>UB107845</t>
  </si>
  <si>
    <t>3199</t>
  </si>
  <si>
    <t>INV-03199</t>
  </si>
  <si>
    <t>VO, Nov 22 - Dec 31, 2025. Locker Rental, Nov 22 - Dec 31, 2025</t>
  </si>
  <si>
    <t>3200</t>
  </si>
  <si>
    <t>INV-03200</t>
  </si>
  <si>
    <t>Fixed Desk, Nov 25 - Dec 24, 2025</t>
  </si>
  <si>
    <t>3345 | AR1437</t>
  </si>
  <si>
    <t>3201</t>
  </si>
  <si>
    <t>INV-03201</t>
  </si>
  <si>
    <t>VO, Nov 24 - Dec 31, 2025</t>
  </si>
  <si>
    <t>BPI#1000129955</t>
  </si>
  <si>
    <t>3202</t>
  </si>
  <si>
    <t>INV-03202</t>
  </si>
  <si>
    <t>Hera Design Consulting, Inc.,</t>
  </si>
  <si>
    <t>VO, Oct 1 - Dec 31, 2025</t>
  </si>
  <si>
    <t>AR 1284</t>
  </si>
  <si>
    <t>3203</t>
  </si>
  <si>
    <t>INV-03203</t>
  </si>
  <si>
    <t>3 Hour Fly (Adrian Diego S. Perido), Nov 3, 2025</t>
  </si>
  <si>
    <t>CK#0001032913 | AR 1414</t>
  </si>
  <si>
    <t>3204</t>
  </si>
  <si>
    <t>INV-03204</t>
  </si>
  <si>
    <t>Gamboa and Sons, Inc.,</t>
  </si>
  <si>
    <t>Rocket Room, Nov 24 - 25, 2025, 8AM - 5PM</t>
  </si>
  <si>
    <t>Check | BT to BPI</t>
  </si>
  <si>
    <t>BT: 5,000 | Check : 5,000</t>
  </si>
  <si>
    <t>3205</t>
  </si>
  <si>
    <t>INV-03205</t>
  </si>
  <si>
    <t>UOA, Nov 17 - Dec 31, 2025</t>
  </si>
  <si>
    <t>CK#1000102068</t>
  </si>
  <si>
    <t>3206</t>
  </si>
  <si>
    <t>INV-03206</t>
  </si>
  <si>
    <t>UOA, Nov 19 - Dec 31, 2025</t>
  </si>
  <si>
    <t>EWB#47357</t>
  </si>
  <si>
    <t>3207</t>
  </si>
  <si>
    <t>INV-03207</t>
  </si>
  <si>
    <t>Offsite Solutions, Inc.,</t>
  </si>
  <si>
    <t>Astra 1, 10AM - 7PM</t>
  </si>
  <si>
    <t>UB1132882</t>
  </si>
  <si>
    <t>3208</t>
  </si>
  <si>
    <t>INV-03208</t>
  </si>
  <si>
    <t>21 Pages colored (Printing)</t>
  </si>
  <si>
    <t>3209</t>
  </si>
  <si>
    <t>INV-03209</t>
  </si>
  <si>
    <t>Swiftwire Services and Solutions, Inc.,</t>
  </si>
  <si>
    <t>UB152559</t>
  </si>
  <si>
    <t>3210</t>
  </si>
  <si>
    <t>INV-03210</t>
  </si>
  <si>
    <t>Avelon Development, Inc.,</t>
  </si>
  <si>
    <t xml:space="preserve">UOA, Nov 12, 2025 - Nov  12 - Dec 11, 2026, Pro-rated Rate, Dec 12 - 31, 2026  </t>
  </si>
  <si>
    <t>3211</t>
  </si>
  <si>
    <t>INV-03211</t>
  </si>
  <si>
    <t>UB644533</t>
  </si>
  <si>
    <t>3212</t>
  </si>
  <si>
    <t>INV-03212</t>
  </si>
  <si>
    <t>3213</t>
  </si>
  <si>
    <t>INV-03213</t>
  </si>
  <si>
    <t>Semiconductor Technologies and Instruments Philippines, Inc.,</t>
  </si>
  <si>
    <t>Locker Rental, Nov 29 - Dec 31, 2025</t>
  </si>
  <si>
    <t>UB1118297</t>
  </si>
  <si>
    <t>3214</t>
  </si>
  <si>
    <t xml:space="preserve">INV-03214
</t>
  </si>
  <si>
    <t xml:space="preserve">Voyager 4 Rent, Nov 22 - Dec 21, 2025,  </t>
  </si>
  <si>
    <t>AR 1118 | AR 1445</t>
  </si>
  <si>
    <t>3215</t>
  </si>
  <si>
    <t>INV-03215</t>
  </si>
  <si>
    <t>Voyager 3 Rent, Nov 1 - 30, 2025</t>
  </si>
  <si>
    <t>AR 1375</t>
  </si>
  <si>
    <t>3216</t>
  </si>
  <si>
    <t>INV-03216</t>
  </si>
  <si>
    <t>Astra 2, 1PM - 5PM, Nov 24, 2025</t>
  </si>
  <si>
    <t>3217</t>
  </si>
  <si>
    <t>INV-03217</t>
  </si>
  <si>
    <t>Apollo 4 &amp; , 9AM - 5PM, Nov 27, 2025</t>
  </si>
  <si>
    <t>3218</t>
  </si>
  <si>
    <t>INV-03218</t>
  </si>
  <si>
    <t>3219</t>
  </si>
  <si>
    <t>INV-03219</t>
  </si>
  <si>
    <t>Astra 2, 10AM - 1PM, Nov 27, 2025</t>
  </si>
  <si>
    <t>3220</t>
  </si>
  <si>
    <t>INV-03220</t>
  </si>
  <si>
    <t>Printing (Decienira Raymundo)</t>
  </si>
  <si>
    <t>3221</t>
  </si>
  <si>
    <t>INV-03221</t>
  </si>
  <si>
    <t>10 Day Fly Pass, (Excess Coworking Usage of Employees)</t>
  </si>
  <si>
    <t>3222</t>
  </si>
  <si>
    <t>INV-03222</t>
  </si>
  <si>
    <t>UOA, Nov 28 - Dec 27, 2025. UOA, Dec 28 - 31, 2025</t>
  </si>
  <si>
    <t>Maybank CK#000005570</t>
  </si>
  <si>
    <t>3223</t>
  </si>
  <si>
    <t>INV-03223</t>
  </si>
  <si>
    <t>Uphouse Business Professionals Consultancy</t>
  </si>
  <si>
    <t>Astra 2, Dec 4, 2025, 8:30AM - 11:30AM</t>
  </si>
  <si>
    <t>3224</t>
  </si>
  <si>
    <t>INV-03224</t>
  </si>
  <si>
    <t>Voyager 1 &amp; 2 rent, Dec 1 - 31, 2025</t>
  </si>
  <si>
    <t>UB1718451</t>
  </si>
  <si>
    <t>3225</t>
  </si>
  <si>
    <t>INV-03225</t>
  </si>
  <si>
    <t>Vipre Security Group Philippines, Inc.,</t>
  </si>
  <si>
    <t>Voyager 3, Dec 1 - 31, 2025</t>
  </si>
  <si>
    <t>UB #0000223013</t>
  </si>
  <si>
    <t>3226</t>
  </si>
  <si>
    <t>INV-03226</t>
  </si>
  <si>
    <t>LP Suites Office 9, Dec 1 - 31, 2025</t>
  </si>
  <si>
    <t>UB325985</t>
  </si>
  <si>
    <t>3227</t>
  </si>
  <si>
    <t>INV-03227</t>
  </si>
  <si>
    <t>Suites Office 11, Dec 1 - 31, 2025</t>
  </si>
  <si>
    <t>Advance  Subscription</t>
  </si>
  <si>
    <t>AR 804</t>
  </si>
  <si>
    <t>3228</t>
  </si>
  <si>
    <t>INV-03228</t>
  </si>
  <si>
    <t>Suites Office 1, Dec 1 - 31, 2025</t>
  </si>
  <si>
    <t>AR 1457, 1458, 1475</t>
  </si>
  <si>
    <t>3229</t>
  </si>
  <si>
    <t>INV-03229</t>
  </si>
  <si>
    <t>Fixed desk for (2) seats, Dec 1 - 31, 2025</t>
  </si>
  <si>
    <t>AR 1383</t>
  </si>
  <si>
    <t>3230</t>
  </si>
  <si>
    <t>INV-03230</t>
  </si>
  <si>
    <t>Rocket Room, Dec 4, 2025, 8AM - 5PM</t>
  </si>
  <si>
    <t>UB644537</t>
  </si>
  <si>
    <t>3231</t>
  </si>
  <si>
    <t>INV-03231</t>
  </si>
  <si>
    <t>Rocket Room, 1hr extension, 5PM - 6PM</t>
  </si>
  <si>
    <t>3232</t>
  </si>
  <si>
    <t>INV-03232</t>
  </si>
  <si>
    <t>Event Space, 6PM - 4PM, (w/ after hours access), Ingress and Engress, Apollo 4, Meeting Room, 2PM - 10PM, (w/ after hour access)</t>
  </si>
  <si>
    <t>3233</t>
  </si>
  <si>
    <t>INV-03233</t>
  </si>
  <si>
    <t>Virtual Office, Dec 1 - 31, 2025</t>
  </si>
  <si>
    <t>3234</t>
  </si>
  <si>
    <t>INV-03234</t>
  </si>
  <si>
    <t>Hubble Room, Dec 5, 2025 - Jan 4, 2026</t>
  </si>
  <si>
    <t>3235</t>
  </si>
  <si>
    <t>INV-03235</t>
  </si>
  <si>
    <t>Suites Office 2, Dec 1 - 31, 2025</t>
  </si>
  <si>
    <t>UBP 2002969404</t>
  </si>
  <si>
    <t>3236</t>
  </si>
  <si>
    <t>INV-03236</t>
  </si>
  <si>
    <t>BPI 6000196501</t>
  </si>
  <si>
    <t>3237</t>
  </si>
  <si>
    <t>INV-03237</t>
  </si>
  <si>
    <t>Virtual Office, Dec 1 - 31, 2025. Locker Rental, Dec 1 - 31, 2025.</t>
  </si>
  <si>
    <t>BPI 6000126344</t>
  </si>
  <si>
    <t>3238</t>
  </si>
  <si>
    <t>INV-03238</t>
  </si>
  <si>
    <t>Use of Address, Dec 1 - 31, 2025</t>
  </si>
  <si>
    <t>EWB #0001567813</t>
  </si>
  <si>
    <t>3239</t>
  </si>
  <si>
    <t>INV-03239</t>
  </si>
  <si>
    <t>CBC #0000057715</t>
  </si>
  <si>
    <t>3240</t>
  </si>
  <si>
    <t>INV-03240</t>
  </si>
  <si>
    <t>SB #0001059768</t>
  </si>
  <si>
    <t>3241</t>
  </si>
  <si>
    <t>INV-03241</t>
  </si>
  <si>
    <t>UB150574</t>
  </si>
  <si>
    <t>3242</t>
  </si>
  <si>
    <t>INV-03242</t>
  </si>
  <si>
    <t>Five Twenty IT Services</t>
  </si>
  <si>
    <t>Use of Address, Nov 1 - Dec 31, 2025</t>
  </si>
  <si>
    <t>UB412984</t>
  </si>
  <si>
    <t>3243</t>
  </si>
  <si>
    <t>INV-03243</t>
  </si>
  <si>
    <t>Use of Address,  Dec 2 - Dec 31, 2025, (Pro-rated)</t>
  </si>
  <si>
    <t>Bank Transfer | Advances from clients</t>
  </si>
  <si>
    <t>0331 (1080.50) | Advances from clients (250)</t>
  </si>
  <si>
    <t>3244</t>
  </si>
  <si>
    <t>INV-03244</t>
  </si>
  <si>
    <t>Visit and Experience Travel Services, Inc., (VETS)</t>
  </si>
  <si>
    <t>Suites Office 8, Dec 4, 2025 - Jan 3, 2026</t>
  </si>
  <si>
    <t>UB 0000987941</t>
  </si>
  <si>
    <t>3245</t>
  </si>
  <si>
    <t>INV-03245</t>
  </si>
  <si>
    <t>Meeting Room, Dec 9, 2025, 8:30AM - 10:30AM</t>
  </si>
  <si>
    <t>3246</t>
  </si>
  <si>
    <t>INV-03246</t>
  </si>
  <si>
    <t>Lotti Consulting</t>
  </si>
  <si>
    <t>Use of Address, Jan 1, 2026 - Dec 31, 2026</t>
  </si>
  <si>
    <t>AR 1469</t>
  </si>
  <si>
    <t>3247</t>
  </si>
  <si>
    <t>INV-03247</t>
  </si>
  <si>
    <t>Flash Creative Media Works Inc.,</t>
  </si>
  <si>
    <t>AR 1394 | UB14418272</t>
  </si>
  <si>
    <t>3248</t>
  </si>
  <si>
    <t>INV-03248</t>
  </si>
  <si>
    <t>Meeting Room, Dec 13, 2025 1pm-2:45pm, Dec 16, 2025, 11am-2:45pm</t>
  </si>
  <si>
    <t>3249</t>
  </si>
  <si>
    <t>INV-03249</t>
  </si>
  <si>
    <t>Visit and Experience Travel Services Inc. (VETS, INC.)</t>
  </si>
  <si>
    <t>Apollo 4 and 5, Dec 18, 2025, 3pm to 7pm, Basic PA System (Speaker)</t>
  </si>
  <si>
    <t>3250</t>
  </si>
  <si>
    <t>INV-03250</t>
  </si>
  <si>
    <t>3hr Fly Pass (Kaira Cayubit), Dec 16, 2025</t>
  </si>
  <si>
    <t>3251</t>
  </si>
  <si>
    <t>INV-03251</t>
  </si>
  <si>
    <t>Astra 1, Dec 22, 2025, 11:45am to 12:45pm</t>
  </si>
  <si>
    <t>3252</t>
  </si>
  <si>
    <t>INV-03252</t>
  </si>
  <si>
    <t xml:space="preserve">Meeting Room, Dec 22, 2025, 8am-5pm </t>
  </si>
  <si>
    <t>UB420789</t>
  </si>
  <si>
    <t>3253</t>
  </si>
  <si>
    <t>INV-03253</t>
  </si>
  <si>
    <t>3254</t>
  </si>
  <si>
    <t>INV-03254</t>
  </si>
  <si>
    <t>1035 Acre Farm, Inc.</t>
  </si>
  <si>
    <t>Deposited 01/06</t>
  </si>
  <si>
    <t>3255</t>
  </si>
  <si>
    <t>INV-03255</t>
  </si>
  <si>
    <t>Whole Day Fly Pass FOR 3 seats and printing</t>
  </si>
  <si>
    <t>3256</t>
  </si>
  <si>
    <t>INV-03256</t>
  </si>
  <si>
    <t>LPC Add ons - Locker Rental (Dec 4, 2025 to Jan 3, 2026)</t>
  </si>
  <si>
    <t>3257</t>
  </si>
  <si>
    <t>INV-03257</t>
  </si>
  <si>
    <t>LPC - 3 Hour Fly Pass and 1 hour extension (Ivan Maynard Caingcoy &amp; Mike Lester Castro) - December 5, 2025</t>
  </si>
  <si>
    <t>UB974323</t>
  </si>
  <si>
    <t>3258</t>
  </si>
  <si>
    <t>INV-03258</t>
  </si>
  <si>
    <t>3259</t>
  </si>
  <si>
    <t>INV-03259</t>
  </si>
  <si>
    <t>3260</t>
  </si>
  <si>
    <t>INV-03260</t>
  </si>
  <si>
    <t>Use of Address, Dec 15, 2025 - Dec 31, 2025 (Pro rated)</t>
  </si>
  <si>
    <t>3261</t>
  </si>
  <si>
    <t>INV-03261</t>
  </si>
  <si>
    <t>Use of Address, Dec 15, 2025 - Jan 14, 2026</t>
  </si>
  <si>
    <t>UBP	0000961791</t>
  </si>
  <si>
    <t>3262</t>
  </si>
  <si>
    <t>INV-03262</t>
  </si>
  <si>
    <t>Apollo 4, 8:00 am to 5:00 pm - December 17, 2025</t>
  </si>
  <si>
    <t>UB974116</t>
  </si>
  <si>
    <t>3263</t>
  </si>
  <si>
    <t>INV-03263</t>
  </si>
  <si>
    <t>3264</t>
  </si>
  <si>
    <t>INV-03264</t>
  </si>
  <si>
    <t>3265</t>
  </si>
  <si>
    <t>INV-03265</t>
  </si>
  <si>
    <t>Apollo 4 Meeting Room, 8:00 am to 5:00 pm - Dec 11, 2025</t>
  </si>
  <si>
    <t>UB974390</t>
  </si>
  <si>
    <t>3266</t>
  </si>
  <si>
    <t>INV-03266</t>
  </si>
  <si>
    <t>Apollo 4, 8:00 am to 5:00 pm - December 19, 2025</t>
  </si>
  <si>
    <t>UB974239</t>
  </si>
  <si>
    <t>3267</t>
  </si>
  <si>
    <t>INV-03267</t>
  </si>
  <si>
    <t>Astra 1 and 2, 8:00 am to 5:00 pm (balance) &amp; Whole Day Fly Pass (Raymond Guevarra) - Dec 19, 2025 -</t>
  </si>
  <si>
    <t>UB781065</t>
  </si>
  <si>
    <t>3268</t>
  </si>
  <si>
    <t>INV-03268</t>
  </si>
  <si>
    <t>Rocket Room, 8:00 am to 5:00 pm- Dec 9, 2025</t>
  </si>
  <si>
    <t>3269</t>
  </si>
  <si>
    <t>INV-03269</t>
  </si>
  <si>
    <t>Astra 2, December 10, 2025, 8:00 am to 5:00 pm</t>
  </si>
  <si>
    <t>3270</t>
  </si>
  <si>
    <t>INV-03270</t>
  </si>
  <si>
    <t>Astra 2, December 10, 2025, extension, 5:00 pm to 7:30 pm</t>
  </si>
  <si>
    <t>3271</t>
  </si>
  <si>
    <t>INV-03271</t>
  </si>
  <si>
    <t>Printing Bkwh and colored  - Dec 10, 2025 to Dec 11, 2025</t>
  </si>
  <si>
    <t>3272</t>
  </si>
  <si>
    <t>INV-03272</t>
  </si>
  <si>
    <t>Apollo 3, December 11-12, 2025, 9:00 am to 5:00 pm</t>
  </si>
  <si>
    <t>3273</t>
  </si>
  <si>
    <t>INV-03273</t>
  </si>
  <si>
    <t>Rocket room, December 15, 2025, 10:00 am to 5:00 pm</t>
  </si>
  <si>
    <t>3274</t>
  </si>
  <si>
    <t>INV-03274</t>
  </si>
  <si>
    <t>Apollo 3, December 16, 2025, 9:00 am to 5:00 pm</t>
  </si>
  <si>
    <t>3275</t>
  </si>
  <si>
    <t>INV-03275</t>
  </si>
  <si>
    <t>LPC - Virtual Office Renewal, ₱40.32, Dec 18, 2025 - Dec 31, 2025 (Prorated)</t>
  </si>
  <si>
    <t>BPI	6000217418</t>
  </si>
  <si>
    <t>3276</t>
  </si>
  <si>
    <t>INV-03276</t>
  </si>
  <si>
    <t>CSTEMS, INC.,</t>
  </si>
  <si>
    <t>Apollo 2 rent, Dec 20, 2025 - Jan 19, 2026</t>
  </si>
  <si>
    <t>Metrobank 6220204449</t>
  </si>
  <si>
    <t>3277</t>
  </si>
  <si>
    <t>INV-03277</t>
  </si>
  <si>
    <t>Use of Address, Dec 20, 2025 - Jan 19, 2026</t>
  </si>
  <si>
    <t>BDO 0000642467</t>
  </si>
  <si>
    <t>3278</t>
  </si>
  <si>
    <t>3279</t>
  </si>
  <si>
    <t>INV-03279</t>
  </si>
  <si>
    <t>Virtual Office and Locker Rent (2)Dec 22, 2025 - Jan 21, 2026</t>
  </si>
  <si>
    <t>CK#3233691</t>
  </si>
  <si>
    <t>3280</t>
  </si>
  <si>
    <t>INV-03280</t>
  </si>
  <si>
    <t>Virtual Office,  Dec 24, 2025 - Jan 23, 2026</t>
  </si>
  <si>
    <t>BPI 1000129956</t>
  </si>
  <si>
    <t>3281</t>
  </si>
  <si>
    <t>INV-03281</t>
  </si>
  <si>
    <t xml:space="preserve"> Fixed Desk, Dec 25, 2025 - Jan 24, 2026</t>
  </si>
  <si>
    <t>3282</t>
  </si>
  <si>
    <t>INV-03282</t>
  </si>
  <si>
    <t>Voyager 4,  Dec 22, 2025 - Jan 21, 2026</t>
  </si>
  <si>
    <t>AR 1118 (3307.50)</t>
  </si>
  <si>
    <t>3283</t>
  </si>
  <si>
    <t>INV-03283</t>
  </si>
  <si>
    <t>Meeting Room (Suite No. 6 &amp; Apollo 3) , 2 hours,  Dec 10 &amp; 17, 2025</t>
  </si>
  <si>
    <t>3284</t>
  </si>
  <si>
    <t>3285</t>
  </si>
  <si>
    <t>01/02/2026</t>
  </si>
  <si>
    <t>INV-03285</t>
  </si>
  <si>
    <t>LP Suites Office 9, Jan 1, 2026 - Jan 31, 2026</t>
  </si>
  <si>
    <t>Advance Subscription AR 1100</t>
  </si>
  <si>
    <t>3286</t>
  </si>
  <si>
    <t>INV-03286</t>
  </si>
  <si>
    <t>Virtual Office,  Jan 1, 2026 - Jan 31, 2026</t>
  </si>
  <si>
    <t>UBP	2002496702</t>
  </si>
  <si>
    <t>3287</t>
  </si>
  <si>
    <t>INV-03287</t>
  </si>
  <si>
    <t xml:space="preserve"> Locker Rental - January 2026</t>
  </si>
  <si>
    <t>AR 1700 Deposited 02/11</t>
  </si>
  <si>
    <t>3288</t>
  </si>
  <si>
    <t>INV-03288</t>
  </si>
  <si>
    <t>La Maisonette Manila Inc.</t>
  </si>
  <si>
    <t>3289</t>
  </si>
  <si>
    <t>INV-03289</t>
  </si>
  <si>
    <t>Learning Through Food Foundation, Inc.</t>
  </si>
  <si>
    <t>BPI	6000101994</t>
  </si>
  <si>
    <t>3290</t>
  </si>
  <si>
    <t>INV-03290</t>
  </si>
  <si>
    <t>LP Suites Office 1, Jan 1, 2026 - Jan 31, 2026</t>
  </si>
  <si>
    <t>Bank Transfer | Maya Card</t>
  </si>
  <si>
    <t>BT to BPI AR 1549 (11200), AR 1550 (11200), Maya Card AR 1576 (11200)</t>
  </si>
  <si>
    <t>3291</t>
  </si>
  <si>
    <t>INV-03291</t>
  </si>
  <si>
    <t>Virtual Office, Jan 1, 2026 - Dec 31, 2026</t>
  </si>
  <si>
    <t xml:space="preserve"> Bank Transfer</t>
  </si>
  <si>
    <t>UB2595973</t>
  </si>
  <si>
    <t>3292</t>
  </si>
  <si>
    <t>INV-03292</t>
  </si>
  <si>
    <t>Innovative Realtee Technologies Corporation</t>
  </si>
  <si>
    <t>UB2669343</t>
  </si>
  <si>
    <t>3293</t>
  </si>
  <si>
    <t>INV-03293</t>
  </si>
  <si>
    <t>3294</t>
  </si>
  <si>
    <t>INV-03294</t>
  </si>
  <si>
    <t>3295</t>
  </si>
  <si>
    <t>INV-03295</t>
  </si>
  <si>
    <t xml:space="preserve"> UB1078466</t>
  </si>
  <si>
    <t>3296</t>
  </si>
  <si>
    <t>INV-03296</t>
  </si>
  <si>
    <t>Chinabank	0000385838</t>
  </si>
  <si>
    <t>3297</t>
  </si>
  <si>
    <t>INV-03297</t>
  </si>
  <si>
    <t>3298</t>
  </si>
  <si>
    <t>INV-03298</t>
  </si>
  <si>
    <t>Megaluck Prime Solutions Inc.</t>
  </si>
  <si>
    <t>Use of Address, Jan 1, 2026 - Mar 31, 2026</t>
  </si>
  <si>
    <t>BDO	0000770307</t>
  </si>
  <si>
    <t>3299</t>
  </si>
  <si>
    <t>INV-03299</t>
  </si>
  <si>
    <t>Locker Rental (January 4, 2026 - February 3, 2026)</t>
  </si>
  <si>
    <t>Gcash Qr fee</t>
  </si>
  <si>
    <t>3300</t>
  </si>
  <si>
    <t>INV-03300</t>
  </si>
  <si>
    <t>Eastwest Bank	0000091578</t>
  </si>
  <si>
    <t>3301</t>
  </si>
  <si>
    <t>INV-03301</t>
  </si>
  <si>
    <t>Rible Design Inc.</t>
  </si>
  <si>
    <t>3302</t>
  </si>
  <si>
    <t>3303</t>
  </si>
  <si>
    <t>INV-03303</t>
  </si>
  <si>
    <t xml:space="preserve"> Use of Address, Jan 1, 2026 - Jan 31, 2026</t>
  </si>
  <si>
    <t>Security Bank	0001059769</t>
  </si>
  <si>
    <t>3304</t>
  </si>
  <si>
    <t>INV-03304</t>
  </si>
  <si>
    <t>Chinabank	0000057716</t>
  </si>
  <si>
    <t>3305</t>
  </si>
  <si>
    <t>INV-03305</t>
  </si>
  <si>
    <t>Fixed Desk for 2 seats,  Jan 1, 2026 - Jan 31, 2026</t>
  </si>
  <si>
    <t>Chinabank	0000430366</t>
  </si>
  <si>
    <t>3306</t>
  </si>
  <si>
    <t>INV-03306</t>
  </si>
  <si>
    <t>BPI	6000180452</t>
  </si>
  <si>
    <t>3307</t>
  </si>
  <si>
    <t>INV-03307</t>
  </si>
  <si>
    <t>Suites Office 2,  Jan 1, 2026 - Jan 31, 2026</t>
  </si>
  <si>
    <t>BPI	6000196502</t>
  </si>
  <si>
    <t>3308</t>
  </si>
  <si>
    <t>INV-03308</t>
  </si>
  <si>
    <t>3309</t>
  </si>
  <si>
    <t>3310</t>
  </si>
  <si>
    <t>INV-03310</t>
  </si>
  <si>
    <t>UB167334</t>
  </si>
  <si>
    <t>3311</t>
  </si>
  <si>
    <t>INV-03311</t>
  </si>
  <si>
    <t>3312</t>
  </si>
  <si>
    <t>INV-03312</t>
  </si>
  <si>
    <t>Apollo 3, Jan 1, 2026 - Jan 31, 2026</t>
  </si>
  <si>
    <t>BPI 6000217418 (30845.18) BPI        6000109752 (20253.57)</t>
  </si>
  <si>
    <t>3313</t>
  </si>
  <si>
    <t>INV-03313</t>
  </si>
  <si>
    <t>UB393510</t>
  </si>
  <si>
    <t>3314</t>
  </si>
  <si>
    <t>INV-03314</t>
  </si>
  <si>
    <t>UB407355,</t>
  </si>
  <si>
    <t>3315</t>
  </si>
  <si>
    <t>INV-03315</t>
  </si>
  <si>
    <t>Virtual Offive, Jan 1, 2026 - Dec 31, 2026</t>
  </si>
  <si>
    <t>UB327282</t>
  </si>
  <si>
    <t>3316</t>
  </si>
  <si>
    <t>INV-03316</t>
  </si>
  <si>
    <t>UBP	2002969405</t>
  </si>
  <si>
    <t>3317</t>
  </si>
  <si>
    <t>INV-03317</t>
  </si>
  <si>
    <t>Suites Office 8, Jan 4, 2026 - Feb 3, 2026</t>
  </si>
  <si>
    <t>UBP 0000987942</t>
  </si>
  <si>
    <t>3318</t>
  </si>
  <si>
    <t>INV-03318</t>
  </si>
  <si>
    <t>Voyager 3,  Jan 1, 2026 - Jan 31, 2026</t>
  </si>
  <si>
    <t>UBP 000223014</t>
  </si>
  <si>
    <t>3319</t>
  </si>
  <si>
    <t>INV-03319</t>
  </si>
  <si>
    <t>PNB 2000001980</t>
  </si>
  <si>
    <t>3320</t>
  </si>
  <si>
    <t>INV-03320</t>
  </si>
  <si>
    <t>Star8 Asia Corp.</t>
  </si>
  <si>
    <t>BDO 0001771410</t>
  </si>
  <si>
    <t>3321</t>
  </si>
  <si>
    <t>INV-03321</t>
  </si>
  <si>
    <t>Rocket Room, ₱1,400.00, 1:00 pm to 3:00 pm - Jan 12, 2026</t>
  </si>
  <si>
    <t>UB335495</t>
  </si>
  <si>
    <t>3322</t>
  </si>
  <si>
    <t>INV-03322</t>
  </si>
  <si>
    <t>Apollo 4, ₱9,000.00, 8:00 am to 4:00 pm - January 12 &amp; 26, 2026</t>
  </si>
  <si>
    <t>3323</t>
  </si>
  <si>
    <t>INV-03323</t>
  </si>
  <si>
    <t>SDS by Venus Basas Entertainment Production</t>
  </si>
  <si>
    <t>Deposited Jan 14, 2026</t>
  </si>
  <si>
    <t>3324</t>
  </si>
  <si>
    <t>INV-03324</t>
  </si>
  <si>
    <t>Euroasiatic Philippines Inc.</t>
  </si>
  <si>
    <t>Suites Office 7, Jan 5, 2026 - Feb 4, 2026</t>
  </si>
  <si>
    <t>Security Bank 0000113598 | '0000113600</t>
  </si>
  <si>
    <t>3325</t>
  </si>
  <si>
    <t>INV-03325</t>
  </si>
  <si>
    <t>Use of Address, Jan 1, 2026 - Dec 31, 2026 (VAT Exempt)</t>
  </si>
  <si>
    <t>UB763684</t>
  </si>
  <si>
    <t>3326</t>
  </si>
  <si>
    <t>INV-03326</t>
  </si>
  <si>
    <t>Erris Sanciangco</t>
  </si>
  <si>
    <t>Deposited Jan 15, 2026</t>
  </si>
  <si>
    <t>3327</t>
  </si>
  <si>
    <t>INV-03327</t>
  </si>
  <si>
    <t>Gcash QR fee</t>
  </si>
  <si>
    <t>3328</t>
  </si>
  <si>
    <t>INV-03328</t>
  </si>
  <si>
    <t>SouthMain Real Estate Brokerage</t>
  </si>
  <si>
    <t>Rocket Room,  9:30 am to 11:30 am - Jan 14, 2026</t>
  </si>
  <si>
    <t>3329</t>
  </si>
  <si>
    <t>INV-03329</t>
  </si>
  <si>
    <t>Meeting room (Office Suite No. 5), 9:00 am to 4:00 pm - Jan 14, 2026</t>
  </si>
  <si>
    <t>3330</t>
  </si>
  <si>
    <t>INV-03330</t>
  </si>
  <si>
    <t>3331</t>
  </si>
  <si>
    <t>INV-03331</t>
  </si>
  <si>
    <t>Moon Walk Productions, Corp.</t>
  </si>
  <si>
    <t>UB1191776</t>
  </si>
  <si>
    <t>3332</t>
  </si>
  <si>
    <t>INV-03332</t>
  </si>
  <si>
    <t>Astra 2, 10:00 am to 4:00 pm - Jan 13, 2026</t>
  </si>
  <si>
    <t>3333</t>
  </si>
  <si>
    <t>INV-03333</t>
  </si>
  <si>
    <t>UB1898239</t>
  </si>
  <si>
    <t>3334</t>
  </si>
  <si>
    <t>INV-03334</t>
  </si>
  <si>
    <t>3335</t>
  </si>
  <si>
    <t>INV-03335</t>
  </si>
  <si>
    <t>TechSouthGate Solutions Inc</t>
  </si>
  <si>
    <t>3336</t>
  </si>
  <si>
    <t>INV-03336</t>
  </si>
  <si>
    <t>Birch registries</t>
  </si>
  <si>
    <t>3337</t>
  </si>
  <si>
    <t>INV-03337</t>
  </si>
  <si>
    <t>Neufoods Venditio, (NVF) Corp.</t>
  </si>
  <si>
    <t>0313</t>
  </si>
  <si>
    <t>3338</t>
  </si>
  <si>
    <t>INV-03338</t>
  </si>
  <si>
    <t>UB530222</t>
  </si>
  <si>
    <t>3339</t>
  </si>
  <si>
    <t>INV-03339</t>
  </si>
  <si>
    <t>3340</t>
  </si>
  <si>
    <t>INV-03340</t>
  </si>
  <si>
    <t>Femcast Inc.</t>
  </si>
  <si>
    <t>3341</t>
  </si>
  <si>
    <t>INV-03341</t>
  </si>
  <si>
    <t>3342</t>
  </si>
  <si>
    <t>INV-03342</t>
  </si>
  <si>
    <t>3343</t>
  </si>
  <si>
    <t>INV-03343</t>
  </si>
  <si>
    <t>Ascensoft Inc.</t>
  </si>
  <si>
    <t>3344</t>
  </si>
  <si>
    <t>INV-03344</t>
  </si>
  <si>
    <t>INV-03345</t>
  </si>
  <si>
    <t>3346</t>
  </si>
  <si>
    <t>INV-03346</t>
  </si>
  <si>
    <t>3347</t>
  </si>
  <si>
    <t>INV-03347</t>
  </si>
  <si>
    <t>3348</t>
  </si>
  <si>
    <t>INV-03348</t>
  </si>
  <si>
    <t>3349</t>
  </si>
  <si>
    <t>INV-03349</t>
  </si>
  <si>
    <t>Best Tech System Inc.</t>
  </si>
  <si>
    <t>3350</t>
  </si>
  <si>
    <t>INV-03350</t>
  </si>
  <si>
    <t>3351</t>
  </si>
  <si>
    <t>INV-03351</t>
  </si>
  <si>
    <t>Janice Sawali</t>
  </si>
  <si>
    <t xml:space="preserve"> Deposited Jan 19, 2026 </t>
  </si>
  <si>
    <t>3352</t>
  </si>
  <si>
    <t>INV-03352</t>
  </si>
  <si>
    <t>Velocity Global Philippines</t>
  </si>
  <si>
    <t>3353</t>
  </si>
  <si>
    <t>INV-03353</t>
  </si>
  <si>
    <t>UB510506</t>
  </si>
  <si>
    <t>3354</t>
  </si>
  <si>
    <t>INV-03354</t>
  </si>
  <si>
    <t>3355</t>
  </si>
  <si>
    <t>INV-03355</t>
  </si>
  <si>
    <t>4345 | AR 1531</t>
  </si>
  <si>
    <t>3356</t>
  </si>
  <si>
    <t>INV-03356</t>
  </si>
  <si>
    <t>UB763704</t>
  </si>
  <si>
    <t>3357</t>
  </si>
  <si>
    <t>INV-03357</t>
  </si>
  <si>
    <t>UB762001</t>
  </si>
  <si>
    <t>3358</t>
  </si>
  <si>
    <t>INV-03358</t>
  </si>
  <si>
    <t>3359</t>
  </si>
  <si>
    <t>INV-03359</t>
  </si>
  <si>
    <t>3360</t>
  </si>
  <si>
    <t>3361</t>
  </si>
  <si>
    <t>INV-03361</t>
  </si>
  <si>
    <t>Virtual Office, Jan 1, 2026 - Jun 30, 2026</t>
  </si>
  <si>
    <t xml:space="preserve"> UB741132</t>
  </si>
  <si>
    <t>3362</t>
  </si>
  <si>
    <t>INV-03362</t>
  </si>
  <si>
    <t>Flexiwork Business Support Services</t>
  </si>
  <si>
    <t>3363</t>
  </si>
  <si>
    <t>INV-03363</t>
  </si>
  <si>
    <t>3364</t>
  </si>
  <si>
    <t>INV-03364</t>
  </si>
  <si>
    <t>3365</t>
  </si>
  <si>
    <t>INV-03365</t>
  </si>
  <si>
    <t>UB1065461</t>
  </si>
  <si>
    <t>3366</t>
  </si>
  <si>
    <t>INV-03366</t>
  </si>
  <si>
    <t>3367</t>
  </si>
  <si>
    <t>INV-03367</t>
  </si>
  <si>
    <t>Voyager 1&amp;2,Jan 1, 2026 - Jan 31, 2026</t>
  </si>
  <si>
    <t>UB351923</t>
  </si>
  <si>
    <t>3368</t>
  </si>
  <si>
    <t>INV-03368</t>
  </si>
  <si>
    <t>Overflow Tech Solutions Inc.</t>
  </si>
  <si>
    <t>Virtual Office,  Jan 1, 2026 - Dec 31, 2026</t>
  </si>
  <si>
    <t>3369</t>
  </si>
  <si>
    <t>INV-03369</t>
  </si>
  <si>
    <t>UB888754</t>
  </si>
  <si>
    <t>3370</t>
  </si>
  <si>
    <t>3371</t>
  </si>
  <si>
    <t>INV-03371</t>
  </si>
  <si>
    <t>Virtual Office Renewal,Jan 1, 2026 - Dec 31, 2026</t>
  </si>
  <si>
    <t>UB1329637</t>
  </si>
  <si>
    <t>3372</t>
  </si>
  <si>
    <t>INV-03372</t>
  </si>
  <si>
    <t>BDO 0000606067</t>
  </si>
  <si>
    <t>3373</t>
  </si>
  <si>
    <t>INV-03373</t>
  </si>
  <si>
    <t>UB563822</t>
  </si>
  <si>
    <t>3374</t>
  </si>
  <si>
    <t>INV-03374</t>
  </si>
  <si>
    <t>Metrobank 4961165107</t>
  </si>
  <si>
    <t>3375</t>
  </si>
  <si>
    <t>INV-03375</t>
  </si>
  <si>
    <t>FAI INC.</t>
  </si>
  <si>
    <t>Unionbank 0000117210</t>
  </si>
  <si>
    <t>3376</t>
  </si>
  <si>
    <t>INV-03376</t>
  </si>
  <si>
    <t>Aquaspace Inc.</t>
  </si>
  <si>
    <t>3377</t>
  </si>
  <si>
    <t>INV-03377</t>
  </si>
  <si>
    <t>3378</t>
  </si>
  <si>
    <t>INV-03378</t>
  </si>
  <si>
    <t>3379</t>
  </si>
  <si>
    <t>INV-03379</t>
  </si>
  <si>
    <t>Pacific Seaboard Transport Inc.</t>
  </si>
  <si>
    <t>BPI1000274736</t>
  </si>
  <si>
    <t>3380</t>
  </si>
  <si>
    <t>INV-03380</t>
  </si>
  <si>
    <t>BPI	6000087536</t>
  </si>
  <si>
    <t>3381</t>
  </si>
  <si>
    <t>INV-03381</t>
  </si>
  <si>
    <t>BPI 6000087535</t>
  </si>
  <si>
    <t>3382</t>
  </si>
  <si>
    <t>INV-03382</t>
  </si>
  <si>
    <t>UB289148 (15,675,00) UB626930 (89.39)</t>
  </si>
  <si>
    <t>3383</t>
  </si>
  <si>
    <t>INV-03383</t>
  </si>
  <si>
    <t>Use of Address and Locker rental, Jan 1 - 31, 2026</t>
  </si>
  <si>
    <t>BPI	6000151629</t>
  </si>
  <si>
    <t>3384</t>
  </si>
  <si>
    <t>INV-03384</t>
  </si>
  <si>
    <t>USB MANILA PHILS. TECHNOLOGIES INC.</t>
  </si>
  <si>
    <t>BDO 0000020622</t>
  </si>
  <si>
    <t>3385</t>
  </si>
  <si>
    <t>INV-03385</t>
  </si>
  <si>
    <t>3386</t>
  </si>
  <si>
    <t>INV-03386</t>
  </si>
  <si>
    <t>Kian Design (Philippines) Inc.</t>
  </si>
  <si>
    <t xml:space="preserve"> Virtual Office,  Jan 1, 2026 - Dec 31, 2026</t>
  </si>
  <si>
    <t>BDO	0000801142</t>
  </si>
  <si>
    <t>3387</t>
  </si>
  <si>
    <t>INV-03387</t>
  </si>
  <si>
    <t>3388</t>
  </si>
  <si>
    <t>INV-03388</t>
  </si>
  <si>
    <t>3389</t>
  </si>
  <si>
    <t>INV-03389</t>
  </si>
  <si>
    <t>3390</t>
  </si>
  <si>
    <t>INV-03390</t>
  </si>
  <si>
    <t>3391</t>
  </si>
  <si>
    <t>INV-03391</t>
  </si>
  <si>
    <t>Maryfair We Care Philippines Inc</t>
  </si>
  <si>
    <t>Use of Address, Jan 1, 2026 - Dec 31, 2026 - NL Consulting Inc</t>
  </si>
  <si>
    <t>3392</t>
  </si>
  <si>
    <t>INV-03392</t>
  </si>
  <si>
    <t>3393</t>
  </si>
  <si>
    <t>3394</t>
  </si>
  <si>
    <t>INV-03394</t>
  </si>
  <si>
    <t>Office Suite No. 3, Jan 2, 2026 - Feb 1, 2026 (Advance Remt)</t>
  </si>
  <si>
    <t>3395</t>
  </si>
  <si>
    <t>INV-03395</t>
  </si>
  <si>
    <t>LP Suites Office 11, Jan 1, 2026 - Jan 31, 2026</t>
  </si>
  <si>
    <t>UB283958 | AR 1512</t>
  </si>
  <si>
    <t>3396</t>
  </si>
  <si>
    <t>INV-03396</t>
  </si>
  <si>
    <t>Salt Gallery OPC</t>
  </si>
  <si>
    <t>3397</t>
  </si>
  <si>
    <t>INV-03397</t>
  </si>
  <si>
    <t>Salt Traders Inc.</t>
  </si>
  <si>
    <t>3398</t>
  </si>
  <si>
    <t>INV-03398</t>
  </si>
  <si>
    <t>The Salt Group OPC</t>
  </si>
  <si>
    <t>3399</t>
  </si>
  <si>
    <t>INV-03399</t>
  </si>
  <si>
    <t>Ambray Castillo Law Firm</t>
  </si>
  <si>
    <t>Use of Address, Jan 1, 2026 - June 31, 2026</t>
  </si>
  <si>
    <t>3400</t>
  </si>
  <si>
    <t>INV-03400</t>
  </si>
  <si>
    <t>3401</t>
  </si>
  <si>
    <t>INV-03401</t>
  </si>
  <si>
    <t>Michelle Dumas</t>
  </si>
  <si>
    <t xml:space="preserve"> Deposited Jan 22, 2026 </t>
  </si>
  <si>
    <t>3402</t>
  </si>
  <si>
    <t>INV-03402</t>
  </si>
  <si>
    <t>UB414703</t>
  </si>
  <si>
    <t>3403</t>
  </si>
  <si>
    <t>INV-03403</t>
  </si>
  <si>
    <t>Lcoker Rental (3), January 1, 2026 - May 31, 2026</t>
  </si>
  <si>
    <t>3404</t>
  </si>
  <si>
    <t>INV-03404</t>
  </si>
  <si>
    <t>3405</t>
  </si>
  <si>
    <t>INV-03405</t>
  </si>
  <si>
    <t>LP1 Call Room (Apollo 1) January 23, 2026, 1p,m to 4pm</t>
  </si>
  <si>
    <t>3406</t>
  </si>
  <si>
    <t>INV-03406</t>
  </si>
  <si>
    <t xml:space="preserve"> Use of Address, Jan 1, 2026 - Dec 31, 2026</t>
  </si>
  <si>
    <t>3407</t>
  </si>
  <si>
    <t>INV-03407</t>
  </si>
  <si>
    <t>mPAD Systems, Inc</t>
  </si>
  <si>
    <t>Printing, Bk and Wh (20 pages x 2)</t>
  </si>
  <si>
    <t>3408</t>
  </si>
  <si>
    <t>INV-03408</t>
  </si>
  <si>
    <t>3409</t>
  </si>
  <si>
    <t>INV-03409</t>
  </si>
  <si>
    <t>3410</t>
  </si>
  <si>
    <t>INV-03410</t>
  </si>
  <si>
    <t>Use of Address, May 3, 2026 - Dec 31, 2026</t>
  </si>
  <si>
    <t>3411</t>
  </si>
  <si>
    <t>INV-03411</t>
  </si>
  <si>
    <t>3412</t>
  </si>
  <si>
    <t>INV-03412</t>
  </si>
  <si>
    <t>Rocket Room, 10:30 am to 11:30 am - Jan 28, 2026</t>
  </si>
  <si>
    <t>3413</t>
  </si>
  <si>
    <t>INV-03413</t>
  </si>
  <si>
    <t>Aeris David</t>
  </si>
  <si>
    <t>LP3 Call Room, 12:30 pm to 1:30 pm</t>
  </si>
  <si>
    <t xml:space="preserve">Deposited Jan 29, 2026  </t>
  </si>
  <si>
    <t>3414</t>
  </si>
  <si>
    <t>INV-03414</t>
  </si>
  <si>
    <t>Whole Day Fly Pass (Rana Cerdeña) - Jan 28, 2026</t>
  </si>
  <si>
    <t>3415</t>
  </si>
  <si>
    <t>INV-03415</t>
  </si>
  <si>
    <t>Apollo 4 &amp; Astra 2, 8:30 am to 5:30 pm - Jan 12,13,14,19,20 &amp; 21, 2026</t>
  </si>
  <si>
    <t>UB230831</t>
  </si>
  <si>
    <t>3416</t>
  </si>
  <si>
    <t>INV-03416</t>
  </si>
  <si>
    <t>Unionbank 2002969455</t>
  </si>
  <si>
    <t>3417</t>
  </si>
  <si>
    <t>INV-03417</t>
  </si>
  <si>
    <t>UB619108</t>
  </si>
  <si>
    <t>3418</t>
  </si>
  <si>
    <t>INV-03418</t>
  </si>
  <si>
    <t>Sapphire Global Transact Inc</t>
  </si>
  <si>
    <t>UB565402</t>
  </si>
  <si>
    <t>3419</t>
  </si>
  <si>
    <t>INV-03419</t>
  </si>
  <si>
    <t>UB491115</t>
  </si>
  <si>
    <t>3420</t>
  </si>
  <si>
    <t>INV-03420</t>
  </si>
  <si>
    <t>3421</t>
  </si>
  <si>
    <t>INV-03421</t>
  </si>
  <si>
    <t>UB1126362</t>
  </si>
  <si>
    <t>3422</t>
  </si>
  <si>
    <t>INV-03422</t>
  </si>
  <si>
    <t xml:space="preserve"> MASO Fit Out Finishing Services</t>
  </si>
  <si>
    <t>6 Month Fly Pass &amp; Locker Rental, Jan 1, 2026 - Jun 30, 2026</t>
  </si>
  <si>
    <t>3423</t>
  </si>
  <si>
    <t>INV-03423</t>
  </si>
  <si>
    <t>Meeting Room (Apollo 4), 8:00 am to 6:00 pm - January 23, 2026</t>
  </si>
  <si>
    <t>UB703966</t>
  </si>
  <si>
    <t>3424</t>
  </si>
  <si>
    <t>INV-03424</t>
  </si>
  <si>
    <t>Apollo 2, Jan 9, 2026 - Feb 8, 2026</t>
  </si>
  <si>
    <t>Metrobank	6220204450</t>
  </si>
  <si>
    <t>3425</t>
  </si>
  <si>
    <t>INV-03425</t>
  </si>
  <si>
    <t>Lcoker rental (2). January 1, 2026 - March 31, 2026</t>
  </si>
  <si>
    <t>UB942787</t>
  </si>
  <si>
    <t>3426</t>
  </si>
  <si>
    <t>INV-03426</t>
  </si>
  <si>
    <t>Use of Address, Jan 15, 2026 - Feb 14, 2026</t>
  </si>
  <si>
    <t>Unionnbank 0000961792</t>
  </si>
  <si>
    <t>3427</t>
  </si>
  <si>
    <t>INV-03427</t>
  </si>
  <si>
    <t>Use of Address,  Jan 1, 2026 - Jan 31, 2026</t>
  </si>
  <si>
    <t>BDO 0000642468</t>
  </si>
  <si>
    <t>3428</t>
  </si>
  <si>
    <t>INV-03428</t>
  </si>
  <si>
    <t>Voyager 4, Jan 22 - Jan 31, 2026</t>
  </si>
  <si>
    <t>Metrobank 4951138185</t>
  </si>
  <si>
    <t>3429</t>
  </si>
  <si>
    <t>INV-03429</t>
  </si>
  <si>
    <t>Virtual Office &amp; Locker Rental(2), Jan 22, 2026 - Feb 21, 2026</t>
  </si>
  <si>
    <t>Unionbank 0003233694</t>
  </si>
  <si>
    <t>3430</t>
  </si>
  <si>
    <t>INV-03430</t>
  </si>
  <si>
    <t>Sato Ridad</t>
  </si>
  <si>
    <t>LP# Call Room, 2 hours, 5:30 to 7:00 pm</t>
  </si>
  <si>
    <t xml:space="preserve"> Gcash QR  </t>
  </si>
  <si>
    <t>3431</t>
  </si>
  <si>
    <t>INV-03431</t>
  </si>
  <si>
    <t>Virtual Office,Jan 24, 2026 - Feb 23, 2026</t>
  </si>
  <si>
    <t>BPI	1000129957</t>
  </si>
  <si>
    <t>3432</t>
  </si>
  <si>
    <t>INV-03432</t>
  </si>
  <si>
    <t>Maybank 0000005964</t>
  </si>
  <si>
    <t>3433</t>
  </si>
  <si>
    <t>INV-03433</t>
  </si>
  <si>
    <t>Use of Address, Jan 1, 2026 - March 31, 2026</t>
  </si>
  <si>
    <t>Security Bank 0000205546</t>
  </si>
  <si>
    <t>3434</t>
  </si>
  <si>
    <t>INV-03434</t>
  </si>
  <si>
    <t>Use of Address, January 1, 2026 - June 30, 2026</t>
  </si>
  <si>
    <t>BDO 0000538091</t>
  </si>
  <si>
    <t>3435</t>
  </si>
  <si>
    <t>INV-03435</t>
  </si>
  <si>
    <t>Outsized Australia Pty Ltd</t>
  </si>
  <si>
    <t>1 Month Fly Pass (January 18, 2026 to February 17, 2026) - Bless Melad</t>
  </si>
  <si>
    <t>UB765875</t>
  </si>
  <si>
    <t>3436</t>
  </si>
  <si>
    <t>INV-03436</t>
  </si>
  <si>
    <t>CK 0000876206</t>
  </si>
  <si>
    <t>3437</t>
  </si>
  <si>
    <t>INV-03437</t>
  </si>
  <si>
    <t>Fixed Desk, Jan 25, 2026 - Feb 24, 2026</t>
  </si>
  <si>
    <t>3438</t>
  </si>
  <si>
    <t>INV-03438</t>
  </si>
  <si>
    <t>UB48131 (1375.00) UB775657 (2,750.00)</t>
  </si>
  <si>
    <t>3439</t>
  </si>
  <si>
    <t>INV-03439</t>
  </si>
  <si>
    <t>Whole Day Fly Pass , 12 seats, Jan  26 -30, 2026</t>
  </si>
  <si>
    <t>UB962460</t>
  </si>
  <si>
    <t>3440</t>
  </si>
  <si>
    <t>INV-03440</t>
  </si>
  <si>
    <t>Astra 1, ₱3,300.00, 12:00 pm to 5:00 pm - Jan 29, 2026</t>
  </si>
  <si>
    <t>UB354202</t>
  </si>
  <si>
    <t>3441</t>
  </si>
  <si>
    <t>INV-03441</t>
  </si>
  <si>
    <t>3442</t>
  </si>
  <si>
    <t>INV-03442</t>
  </si>
  <si>
    <t>Rocket Room, ₱1,050.00, 50% cancellation fee - Jan 30, 2026</t>
  </si>
  <si>
    <t>3443</t>
  </si>
  <si>
    <t>INV-03443</t>
  </si>
  <si>
    <t>Office Suite No. 5 , 2:00 pm to 3:00 pm - Jan 7, 2026, Call Room (Apollo 1), 3:00 pm to 4:00 pm - Jan 14, 2026 &amp; Call Room (Apollo 1), 3:00 pm to 4:00 pm - Jan 21, 2026</t>
  </si>
  <si>
    <t>3444</t>
  </si>
  <si>
    <t>INV-03444</t>
  </si>
  <si>
    <t xml:space="preserve"> Virtual Office &amp; Locker Rrental (2) Jan 1, 2026 - Dec 31, 2026</t>
  </si>
  <si>
    <t>3445</t>
  </si>
  <si>
    <t>INV-03445</t>
  </si>
  <si>
    <t>Meeting room (Offfice Suite No. 5), ₱4,000.00, 10 am to 4pm- Jan 15, 2026</t>
  </si>
  <si>
    <t>3446</t>
  </si>
  <si>
    <t>INV-03446</t>
  </si>
  <si>
    <t>Astra 1, 10:00 am to 12:00 pm - Jan 23, 2026</t>
  </si>
  <si>
    <t>3447</t>
  </si>
  <si>
    <t>INV-03447</t>
  </si>
  <si>
    <t>Astra 1, 8:00 am to 12:00 pm - Jan 27, 2026</t>
  </si>
  <si>
    <t>3448</t>
  </si>
  <si>
    <t>INV-03448</t>
  </si>
  <si>
    <t>Meeting Room (Astra 1), January 28, 2026, 9:30 am to 5:30 pm</t>
  </si>
  <si>
    <t>3449</t>
  </si>
  <si>
    <t>INV-03449</t>
  </si>
  <si>
    <t>LP3 Call Room, Doc Ina, 2:00 pm to 5:00 pm - January 14, 2026</t>
  </si>
  <si>
    <t>UB394975</t>
  </si>
  <si>
    <t>3450</t>
  </si>
  <si>
    <t>INV-03450</t>
  </si>
  <si>
    <t>Purple Ginger and Zesty Lemon, Inc.,</t>
  </si>
  <si>
    <t>Printing, for Dec 2025 and Jan 2026</t>
  </si>
  <si>
    <t>3451</t>
  </si>
  <si>
    <t>INV-03451</t>
  </si>
  <si>
    <t>Ava Group Ventures Corp</t>
  </si>
  <si>
    <t>3452</t>
  </si>
  <si>
    <t>INV-03452</t>
  </si>
  <si>
    <t>Maison Nourriture Food Inc.</t>
  </si>
  <si>
    <t>Use of Address, Feb 1, 2026 to December 31, 2026</t>
  </si>
  <si>
    <t>3453</t>
  </si>
  <si>
    <t>INV-03453</t>
  </si>
  <si>
    <t>LP Suites Office 11, Feb 1, 2026 - Feb 28, 2026</t>
  </si>
  <si>
    <t>UB407872</t>
  </si>
  <si>
    <t>3454</t>
  </si>
  <si>
    <t>INV-03454</t>
  </si>
  <si>
    <t>3455</t>
  </si>
  <si>
    <t>INV-03455</t>
  </si>
  <si>
    <t>Voyager 1 &amp; 2,, Feb 1, 2026 - Feb 28, 2026</t>
  </si>
  <si>
    <t>3456</t>
  </si>
  <si>
    <t>INV-03456</t>
  </si>
  <si>
    <t>Office Suite No. 3, Feb 2, 2026 - Feb 8, 2026 &amp; Voyager 4, Feb 9, 2026 - Mar 1, 2026</t>
  </si>
  <si>
    <t>3457</t>
  </si>
  <si>
    <t>INV-03457</t>
  </si>
  <si>
    <t>Voyager 4, Feb 1 - 5, 2026</t>
  </si>
  <si>
    <t>Metrobank        4951138185 | AR 1665</t>
  </si>
  <si>
    <t>3458</t>
  </si>
  <si>
    <t>INV-03458</t>
  </si>
  <si>
    <t>LP Suites Office 1, Feb 1, 2026 - Feb 28, 2026</t>
  </si>
  <si>
    <t>Maya Card ; Bank Transfer</t>
  </si>
  <si>
    <t>Maya Card (11200 AR 1669 | BT TO BPI 3345 (11200) AR 1694 (11200)</t>
  </si>
  <si>
    <t>3459</t>
  </si>
  <si>
    <t>INV-03459</t>
  </si>
  <si>
    <t>Astra 1 and 2, 5:00 pm to 7:30 pm (with after hour access)</t>
  </si>
  <si>
    <t>3460</t>
  </si>
  <si>
    <t>INV-03460</t>
  </si>
  <si>
    <t>Meeting Room (Apollo 4), 10:00 am to 1:00 pm - January 7, 2026 &amp; Printing (P2 x 39 pages)</t>
  </si>
  <si>
    <t>Maya Card - Jan 7</t>
  </si>
  <si>
    <t>CC</t>
  </si>
  <si>
    <t>3461</t>
  </si>
  <si>
    <t>INV-03461</t>
  </si>
  <si>
    <t>Apollo 4&amp;5 Room, 8:00 am to 4:00 pm - February 9&amp;23, 2026</t>
  </si>
  <si>
    <t>3462</t>
  </si>
  <si>
    <t>INV-03462</t>
  </si>
  <si>
    <t>Locker Rental, Feb 1 - 28, 2026</t>
  </si>
  <si>
    <t>3463</t>
  </si>
  <si>
    <t>INV-03463</t>
  </si>
  <si>
    <t xml:space="preserve">Nacadorna Realty </t>
  </si>
  <si>
    <t>VO, Feb 1 - Dec 31, 2026</t>
  </si>
  <si>
    <t>Maya Card - Jan 29</t>
  </si>
  <si>
    <t>3464</t>
  </si>
  <si>
    <t>INV-03464</t>
  </si>
  <si>
    <t>Martin Bes</t>
  </si>
  <si>
    <t>Deposited 02/11</t>
  </si>
  <si>
    <t>3465</t>
  </si>
  <si>
    <t>INV-03465</t>
  </si>
  <si>
    <t>Locker Rental, Jan 2026, Feb 2026</t>
  </si>
  <si>
    <t>3466</t>
  </si>
  <si>
    <t>INV-03466</t>
  </si>
  <si>
    <t>3467</t>
  </si>
  <si>
    <t>INV-03467</t>
  </si>
  <si>
    <t>Virtual Office, Feb 1 - 28, 2026</t>
  </si>
  <si>
    <t>UBP	2002496703</t>
  </si>
  <si>
    <t>3468</t>
  </si>
  <si>
    <t>INV-03468</t>
  </si>
  <si>
    <t>UOA, Feb 1 - 28, 2026</t>
  </si>
  <si>
    <t>Chinabank	0000057717</t>
  </si>
  <si>
    <t>3469</t>
  </si>
  <si>
    <t>INV-03469</t>
  </si>
  <si>
    <t>Security Bank	0001059770</t>
  </si>
  <si>
    <t>3470</t>
  </si>
  <si>
    <t>INV-03470</t>
  </si>
  <si>
    <t>Maybank	0000005965</t>
  </si>
  <si>
    <t>3471</t>
  </si>
  <si>
    <t>INV-03471</t>
  </si>
  <si>
    <t xml:space="preserve">UOA &amp; Locker Rentl, Feb 1 - 28, 2026 </t>
  </si>
  <si>
    <t>BPI	6000151632</t>
  </si>
  <si>
    <t>3472</t>
  </si>
  <si>
    <t>INV-03472</t>
  </si>
  <si>
    <t>Fixed Desk, 2 seats, Feb 1 - 28, 2026</t>
  </si>
  <si>
    <t>Chinabank	0000430367</t>
  </si>
  <si>
    <t>3473</t>
  </si>
  <si>
    <t>INV-03473</t>
  </si>
  <si>
    <t>Office Suite No. 2, Feb 1 - 28, 2026</t>
  </si>
  <si>
    <t>BPI	6000196503</t>
  </si>
  <si>
    <t>3474</t>
  </si>
  <si>
    <t>INV-03474</t>
  </si>
  <si>
    <t>3475</t>
  </si>
  <si>
    <t>INV-03475</t>
  </si>
  <si>
    <t>Enspire Global Inc.</t>
  </si>
  <si>
    <t>Paypal</t>
  </si>
  <si>
    <t>3476</t>
  </si>
  <si>
    <t>INV-03476</t>
  </si>
  <si>
    <t>Voyager 3, Feb 1, 2026 - Feb 28, 2026</t>
  </si>
  <si>
    <t>3477</t>
  </si>
  <si>
    <t>INV-03477</t>
  </si>
  <si>
    <t>Hubble Room, Feb 1, 2026 - Feb 28, 2026</t>
  </si>
  <si>
    <t>UB567785 | AR 1693</t>
  </si>
  <si>
    <t>3478</t>
  </si>
  <si>
    <t>INV-03478</t>
  </si>
  <si>
    <t>Suites Office 8, Feb 4, 2026 - Mar 3, 2026</t>
  </si>
  <si>
    <t>3479</t>
  </si>
  <si>
    <t>INV-03479</t>
  </si>
  <si>
    <t>Suites Office 7, Feb 5, 2026 - Mar 4, 2026</t>
  </si>
  <si>
    <t>Security Bank	0000113621</t>
  </si>
  <si>
    <t>3480</t>
  </si>
  <si>
    <t>INV-03480</t>
  </si>
  <si>
    <t>Nix-N.T.B Hair and Make Up Services</t>
  </si>
  <si>
    <t>Event Space Rent, 9AM - 5PM</t>
  </si>
  <si>
    <t>AR 1392 | UB906121</t>
  </si>
  <si>
    <t>3481</t>
  </si>
  <si>
    <t>3 hour Flypass</t>
  </si>
  <si>
    <t>3482</t>
  </si>
  <si>
    <t>INV-03482</t>
  </si>
  <si>
    <t>Fujitsu Engineering Technologies Philippines, Inc</t>
  </si>
  <si>
    <t>Apollo 4, Feb 2,3,4,9,10,11, 2026, 8:30 am to 5:30 pm</t>
  </si>
  <si>
    <t>3483</t>
  </si>
  <si>
    <t>INV-03483</t>
  </si>
  <si>
    <t>50% cancellation fee, Feb 11,2026, Suite 10, 10:00 am to 3:00 pm</t>
  </si>
  <si>
    <t>3484</t>
  </si>
  <si>
    <t>INV-03484</t>
  </si>
  <si>
    <t>Astra 1, 10:00 am to 4:30 pm - Feb 12, 2026</t>
  </si>
  <si>
    <t>3485</t>
  </si>
  <si>
    <t>INV-03485</t>
  </si>
  <si>
    <t>Meeting Room (Office Suite 5), 3 pm to 9pm with after hour access, Feb 16 - 20, 2026</t>
  </si>
  <si>
    <t>UB979194</t>
  </si>
  <si>
    <t>3486</t>
  </si>
  <si>
    <t>INV-03486</t>
  </si>
  <si>
    <t>Aims Industrial</t>
  </si>
  <si>
    <t>Apollo 4. Rocket room, astra 1, 8:00 am to 5 pm, Feb 16 - 20, 2026</t>
  </si>
  <si>
    <t>3487</t>
  </si>
  <si>
    <t>INV-03487</t>
  </si>
  <si>
    <t>Use of Address, February 15, 2026 to March 14, 2026</t>
  </si>
  <si>
    <t>UBP 0000961793</t>
  </si>
  <si>
    <t>3488</t>
  </si>
  <si>
    <t>INV-03488</t>
  </si>
  <si>
    <t>Monthly Fly Pass, (Bles Melad) Feb 18 - Mar 17, 2026</t>
  </si>
  <si>
    <t>UB178972</t>
  </si>
  <si>
    <t>3489</t>
  </si>
  <si>
    <t>INV-03489</t>
  </si>
  <si>
    <t>Emyral Global Systems Inc.</t>
  </si>
  <si>
    <t>Virtual Offices, January 1, 2026 to December 31, 2026</t>
  </si>
  <si>
    <t>UB1154993</t>
  </si>
  <si>
    <t>3490</t>
  </si>
  <si>
    <t>INV-03490</t>
  </si>
  <si>
    <t>Super Proxee, Inc.</t>
  </si>
  <si>
    <t>Use of Address, January 8, 2026 to December 31, 2026</t>
  </si>
  <si>
    <t>UB1064804</t>
  </si>
  <si>
    <t>3491</t>
  </si>
  <si>
    <t>INV-03491</t>
  </si>
  <si>
    <t>Use of Address, January 1, 2026 to December 31, 2026</t>
  </si>
  <si>
    <t>UB955780</t>
  </si>
  <si>
    <t>3492</t>
  </si>
  <si>
    <t>INV-03492</t>
  </si>
  <si>
    <t>UB278217</t>
  </si>
  <si>
    <t>3493</t>
  </si>
  <si>
    <t>INV-03493</t>
  </si>
  <si>
    <t>3494</t>
  </si>
  <si>
    <t>INV-03494</t>
  </si>
  <si>
    <t>Apollo 3,  Feb 1-28, 2026</t>
  </si>
  <si>
    <t>BPI 6000109767 (32845.18) BPI 6000109753 (20253.57)</t>
  </si>
  <si>
    <t>3495</t>
  </si>
  <si>
    <t>INV-03495</t>
  </si>
  <si>
    <t>OLPMC INC.</t>
  </si>
  <si>
    <t>Virtual Office, Feb 20, 2026 - Dec 31, 2026</t>
  </si>
  <si>
    <t>3496</t>
  </si>
  <si>
    <t>INV-03496</t>
  </si>
  <si>
    <t xml:space="preserve"> Use of Address, February 20, 2026 to March 19, 2026</t>
  </si>
  <si>
    <t>3497</t>
  </si>
  <si>
    <t>INV-03497</t>
  </si>
  <si>
    <t xml:space="preserve"> Virtual Office and locker (2),  Feb 19, 2026 - Mar 18, 2026</t>
  </si>
  <si>
    <t>CHeck</t>
  </si>
  <si>
    <t>UBP	0003233693</t>
  </si>
  <si>
    <t>3498</t>
  </si>
  <si>
    <t>INV-03498</t>
  </si>
  <si>
    <t>Office Suite No. 3, February 6 - 28, 2026 (Extension)</t>
  </si>
  <si>
    <t>3499</t>
  </si>
  <si>
    <t>INV-03499</t>
  </si>
  <si>
    <t>Apollo 2, ₱44,464.00, Feb 20, 2026 - Mar 19, 2026</t>
  </si>
  <si>
    <t>3500</t>
  </si>
  <si>
    <t>INV-03500</t>
  </si>
  <si>
    <t>1 Month Fly Pass (February 6, 2026 to March 5, 2026) - April Ann Verona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</si>
  <si>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</si>
  <si>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</si>
  <si>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</si>
  <si>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</si>
  <si>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</si>
  <si>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</si>
  <si>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</si>
  <si>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</si>
  <si>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</si>
  <si>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</si>
  <si>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</si>
  <si>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</si>
  <si>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</si>
  <si>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</si>
  <si>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</si>
  <si>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</si>
  <si>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</si>
  <si>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</si>
  <si>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</si>
  <si>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</si>
  <si>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</si>
  <si>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</si>
  <si>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</si>
  <si>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</si>
  <si>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</si>
  <si>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</si>
  <si>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</si>
  <si>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</si>
  <si>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</si>
  <si>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</si>
  <si>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</si>
  <si>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</si>
  <si>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</si>
  <si>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</si>
  <si>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</si>
  <si>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</si>
  <si>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</si>
  <si>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</si>
  <si>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</si>
  <si>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</si>
  <si>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</si>
  <si>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</si>
  <si>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</si>
  <si>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</si>
  <si>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</si>
  <si>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</si>
  <si>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</si>
  <si>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</si>
  <si>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</si>
  <si>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</si>
  <si>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</si>
  <si>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</si>
  <si>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</si>
  <si>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</si>
  <si>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</si>
  <si>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</si>
  <si>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</si>
  <si>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</si>
  <si>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</si>
  <si>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</si>
  <si>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</si>
  <si>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</si>
  <si>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</si>
  <si>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</si>
  <si>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</si>
  <si>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</si>
  <si>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</si>
  <si>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</si>
  <si>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</si>
  <si>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</si>
  <si>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</si>
  <si>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</si>
  <si>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</si>
  <si>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</si>
  <si>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</si>
  <si>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</si>
  <si>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</si>
  <si>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</si>
  <si>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</si>
  <si>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</si>
  <si>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</si>
  <si>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</si>
  <si>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</si>
  <si>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</si>
  <si>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</si>
  <si>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</si>
  <si>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</si>
  <si>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</si>
  <si>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</si>
  <si>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</si>
  <si>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</si>
  <si>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</si>
  <si>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</si>
  <si>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</si>
  <si>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</si>
  <si>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</si>
  <si>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</si>
  <si>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</si>
  <si>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</si>
  <si>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</si>
  <si>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</si>
  <si>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</si>
  <si>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</si>
  <si>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</si>
  <si>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</si>
  <si>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</si>
  <si>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</si>
  <si>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</si>
  <si>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</si>
  <si>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</si>
  <si>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</si>
  <si>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</si>
  <si>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</si>
  <si>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</si>
  <si>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</si>
  <si>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</si>
  <si>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</si>
  <si>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</si>
  <si>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</si>
  <si>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</si>
  <si>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</si>
  <si>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</si>
  <si>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</si>
  <si>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</si>
  <si>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</si>
  <si>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</si>
  <si>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</si>
  <si>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</si>
  <si>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</si>
  <si>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</si>
  <si>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</si>
  <si>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</si>
  <si>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</si>
  <si>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</si>
  <si>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</si>
  <si>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</si>
  <si>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</si>
  <si>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</si>
  <si>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</si>
  <si>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</si>
  <si>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</si>
  <si>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</si>
  <si>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</si>
  <si>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</si>
  <si>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</si>
  <si>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</si>
  <si>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</si>
  <si>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</si>
  <si>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</si>
  <si>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</si>
  <si>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</si>
  <si>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</si>
  <si>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</si>
  <si>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</si>
  <si>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</si>
  <si>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</si>
  <si>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</si>
  <si>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</si>
  <si>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</si>
  <si>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</si>
  <si>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</si>
  <si>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</si>
  <si>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</si>
  <si>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</si>
  <si>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</si>
  <si>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</si>
  <si>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</si>
  <si>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</si>
  <si>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</si>
  <si>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</si>
  <si>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</si>
  <si>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</si>
  <si>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</si>
  <si>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</si>
  <si>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</si>
  <si>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</si>
  <si>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</si>
  <si>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</si>
  <si>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</si>
  <si>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</si>
  <si>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</si>
  <si>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</si>
  <si>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</si>
  <si>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</si>
  <si>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</si>
  <si>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</si>
  <si>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</si>
  <si>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</si>
  <si>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</si>
  <si>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</si>
  <si>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</si>
  <si>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</si>
  <si>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</si>
  <si>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</si>
  <si>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</si>
  <si>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</si>
  <si>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</si>
  <si>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</si>
  <si>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</si>
  <si>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</si>
  <si>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</si>
  <si>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</si>
  <si>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</si>
  <si>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</si>
  <si>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</si>
  <si>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</si>
  <si>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</si>
  <si>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</si>
  <si>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</si>
  <si>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</si>
  <si>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</si>
  <si>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</si>
  <si>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</si>
  <si>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</si>
  <si>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</si>
  <si>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</si>
  <si>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</si>
  <si>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</si>
  <si>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</si>
  <si>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</si>
  <si>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</si>
  <si>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</si>
  <si>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</si>
  <si>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</si>
  <si>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</si>
  <si>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</si>
  <si>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</si>
  <si>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</si>
  <si>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</si>
  <si>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</si>
  <si>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</si>
  <si>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</si>
  <si>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</si>
  <si>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</si>
  <si>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</si>
  <si>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</si>
  <si>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</si>
  <si>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</si>
  <si>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</si>
  <si>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</si>
  <si>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</si>
  <si>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</si>
  <si>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</si>
  <si>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</si>
  <si>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</si>
  <si>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</si>
  <si>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</si>
  <si>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</si>
  <si>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</si>
  <si>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</si>
  <si>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</si>
  <si>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</si>
  <si>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</si>
  <si>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</si>
  <si>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</si>
  <si>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</si>
  <si>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</si>
  <si>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</si>
  <si>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</si>
  <si>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</si>
  <si>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</si>
  <si>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</si>
  <si>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</si>
  <si>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</si>
  <si>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</si>
  <si>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</si>
  <si>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</si>
  <si>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</si>
  <si>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</si>
  <si>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</si>
  <si>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</si>
  <si>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</si>
  <si>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</si>
  <si>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</si>
  <si>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</si>
  <si>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</si>
  <si>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</si>
  <si>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</si>
  <si>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</si>
  <si>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</si>
  <si>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</si>
  <si>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</si>
  <si>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</si>
  <si>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</si>
  <si>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</si>
  <si>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</si>
  <si>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</si>
  <si>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</si>
  <si>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</si>
  <si>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</si>
  <si>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</si>
  <si>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</si>
  <si>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</si>
  <si>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</si>
  <si>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</si>
  <si>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</si>
  <si>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</si>
  <si>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</si>
  <si>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</si>
  <si>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</si>
  <si>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</si>
  <si>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</si>
  <si>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</si>
  <si>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</si>
  <si>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</si>
  <si>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</si>
  <si>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</si>
  <si>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</si>
  <si>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</si>
  <si>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</si>
  <si>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</si>
  <si>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</si>
  <si>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</si>
  <si>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</si>
  <si>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</si>
  <si>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</si>
  <si>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</si>
  <si>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</si>
  <si>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</si>
  <si>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</si>
  <si>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</si>
  <si>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</si>
  <si>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</si>
  <si>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</si>
  <si>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</si>
  <si>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</si>
  <si>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</si>
  <si>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</si>
  <si>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</si>
  <si>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</si>
  <si>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</si>
  <si>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</si>
  <si>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</si>
  <si>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</si>
  <si>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</si>
  <si>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</si>
  <si>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</si>
  <si>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</si>
  <si>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</si>
  <si>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</si>
  <si>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</si>
  <si>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</si>
  <si>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</si>
  <si>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</si>
  <si>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</si>
  <si>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</si>
  <si>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</si>
  <si>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</si>
  <si>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</si>
  <si>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</si>
  <si>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</si>
  <si>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</si>
  <si>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</si>
  <si>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</si>
  <si>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</si>
  <si>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</si>
  <si>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</si>
  <si>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</si>
  <si>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</si>
  <si>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</si>
  <si>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</si>
  <si>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</si>
  <si>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</si>
  <si>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</si>
  <si>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</si>
  <si>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</si>
  <si>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</si>
  <si>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</si>
  <si>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</si>
  <si>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</si>
  <si>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</si>
  <si>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</si>
  <si>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</si>
  <si>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</si>
  <si>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</si>
  <si>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</si>
  <si>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</si>
  <si>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</si>
  <si>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</si>
  <si>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</si>
  <si>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</si>
  <si>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</si>
  <si>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</si>
  <si>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</si>
  <si>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</si>
  <si>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</si>
  <si>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</si>
  <si>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</si>
  <si>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</si>
  <si>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</si>
  <si>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</si>
  <si>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</si>
  <si>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</si>
  <si>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</si>
  <si>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</si>
  <si>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</si>
  <si>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</si>
  <si>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</si>
  <si>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</si>
  <si>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</si>
  <si>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</si>
  <si>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</si>
  <si>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</si>
  <si>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</si>
  <si>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</si>
  <si>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</si>
  <si>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</si>
  <si>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</si>
  <si>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</si>
  <si>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</si>
  <si>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</si>
  <si>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</si>
  <si>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</si>
  <si>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</si>
  <si>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TOTAL YEAR 2025</t>
  </si>
  <si>
    <t>Month</t>
  </si>
  <si>
    <t>Gross Amount</t>
  </si>
  <si>
    <t>VAT</t>
  </si>
  <si>
    <t>Q1</t>
  </si>
  <si>
    <t>Q2</t>
  </si>
  <si>
    <t>Q3</t>
  </si>
  <si>
    <t>October</t>
  </si>
  <si>
    <t>November</t>
  </si>
  <si>
    <t>December</t>
  </si>
  <si>
    <t>Q4</t>
  </si>
  <si>
    <t>VAT Exempt:</t>
  </si>
  <si>
    <t>SI</t>
  </si>
  <si>
    <t>Invoice</t>
  </si>
  <si>
    <t>AR Amount</t>
  </si>
  <si>
    <t>VO (Jan 3 - Feb 2, 2024)</t>
  </si>
  <si>
    <t>CBC 0000039761</t>
  </si>
  <si>
    <t>Karla Kris Properties Corporation</t>
  </si>
  <si>
    <t>VO (Jan 4 - Feb 3, 2024)</t>
  </si>
  <si>
    <t>BDO 0000998782</t>
  </si>
  <si>
    <t>FiveTwenty I.T Services</t>
  </si>
  <si>
    <t>Use of Address (Nov 1, 2023 - Jan 31, 2024)</t>
  </si>
  <si>
    <t>UBP 0006438819</t>
  </si>
  <si>
    <t>Use of Address (Feb 1 - Apr 30, 2024)</t>
  </si>
  <si>
    <t>UBP 0006438820</t>
  </si>
  <si>
    <t xml:space="preserve">INV-8288
</t>
  </si>
  <si>
    <t>Rendco Water Infrastructure Inc</t>
  </si>
  <si>
    <t>Security Deposit and Advance Subscription for Apollo 3 and Apollo 4/5</t>
  </si>
  <si>
    <t>BPI 1000131292</t>
  </si>
  <si>
    <t>Apollo 3 and 4/5 January 2024 Rental</t>
  </si>
  <si>
    <t>Irvine Analytics Solutions Inc</t>
  </si>
  <si>
    <t>VO (Jan 9 - Feb 8, 2024)</t>
  </si>
  <si>
    <t>EWB 0000106104</t>
  </si>
  <si>
    <t>Juan Enrique Flojo</t>
  </si>
  <si>
    <t>50% DP for Rocket Room. Jan 14, 2024, 3p-8p</t>
  </si>
  <si>
    <t>UB490446</t>
  </si>
  <si>
    <t>Mayfair We Care Philippines Inc</t>
  </si>
  <si>
    <t>Use of Address (Jan 8, 2024 - Jan 7, 2025)</t>
  </si>
  <si>
    <t>MBTC 6434444696</t>
  </si>
  <si>
    <t>VO (Jan 15 - Feb 14, 2024)</t>
  </si>
  <si>
    <t>SB 0000154883</t>
  </si>
  <si>
    <t>INV-8378</t>
  </si>
  <si>
    <t>Security Deposit and Advanced Subscription for Voyager 4 (Applicable to June 2024)</t>
  </si>
  <si>
    <t>MBTC 4950997969</t>
  </si>
  <si>
    <t>Voyager 4 Rent, Jan 22 - Feb 21, 2024</t>
  </si>
  <si>
    <t>Vets Tour Travel Service</t>
  </si>
  <si>
    <t>VO (Jan 18 - Feb 17, 2024)</t>
  </si>
  <si>
    <t>BDO 0000340112</t>
  </si>
  <si>
    <t>Fixed Desk for 2 seats (Jan 22 - Feb 21, 2024)</t>
  </si>
  <si>
    <t>BPI 6000109811</t>
  </si>
  <si>
    <t>Star8 Asia Corporation</t>
  </si>
  <si>
    <t>Use of Address (Jan 28, 2024 - Jan 27, 2025)</t>
  </si>
  <si>
    <t>PNB 2000001958</t>
  </si>
  <si>
    <t>Wonderpark Orbis Amusement Inc</t>
  </si>
  <si>
    <t>BDO 0001611485</t>
  </si>
  <si>
    <t>Baoya Propery Solutions Inc.</t>
  </si>
  <si>
    <t>Apollo 1 Rent February 2024</t>
  </si>
  <si>
    <t>BPI 1000293284</t>
  </si>
  <si>
    <t>Use of Address (Feb 2, 2024 - Feb 1, 2025)</t>
  </si>
  <si>
    <t>BDO 0000605992</t>
  </si>
  <si>
    <t>Hygienic Process and Packaging Phil Inc</t>
  </si>
  <si>
    <t>Use of Address (Jan 17 - Feb 16, 2024)</t>
  </si>
  <si>
    <t>SB 0000903642</t>
  </si>
  <si>
    <t>Ad Tapia Petroleum Products Trading</t>
  </si>
  <si>
    <t>VO (Jan 25 - Feb 24, 2024)</t>
  </si>
  <si>
    <t>BDO 00006554731</t>
  </si>
  <si>
    <t>Onergy Safety Training Center</t>
  </si>
  <si>
    <t>Use of Address (Feb 9, 2024 - Feb 8, 2025)</t>
  </si>
  <si>
    <t>UB694781</t>
  </si>
  <si>
    <t>Neufoods Venditio, (NFV) Corp</t>
  </si>
  <si>
    <t>VO (Feb 1 - Feb 29, 2024)</t>
  </si>
  <si>
    <t>BPI 6000055587</t>
  </si>
  <si>
    <t>VO and Locker Rental (Feb 1-29, 2024)</t>
  </si>
  <si>
    <t>BPI 6000126302</t>
  </si>
  <si>
    <t>Garida Foods Inc</t>
  </si>
  <si>
    <t>CB 0000062677</t>
  </si>
  <si>
    <t>Use of Address (Feb 1-29, 2024)</t>
  </si>
  <si>
    <t>CBC 0000017022</t>
  </si>
  <si>
    <t>EWB 0008372224</t>
  </si>
  <si>
    <t>qResults Group Philippines Incorporated</t>
  </si>
  <si>
    <t>SB 0000830845</t>
  </si>
  <si>
    <t>Use of Address (Jan 28 - Feb 27, 2024)</t>
  </si>
  <si>
    <t>BDO 0000452796</t>
  </si>
  <si>
    <t>VO (Feb 4 - Mar 3, 2024)</t>
  </si>
  <si>
    <t>BDO 0000998783</t>
  </si>
  <si>
    <t>Use of Address (Feb 2 - Mar 1, 2024)</t>
  </si>
  <si>
    <t>BPI 1000162413</t>
  </si>
  <si>
    <t>VO (Feb 2 - Mar 1, 2024)</t>
  </si>
  <si>
    <t>CBC 0000039762</t>
  </si>
  <si>
    <t>Pastor Jojo Baldo</t>
  </si>
  <si>
    <t>50% DP for Rocket Room, 2p-6p</t>
  </si>
  <si>
    <t>Kyoma Plant Tech Corporation</t>
  </si>
  <si>
    <t>Voyager 3 Rent March 2024</t>
  </si>
  <si>
    <t>BDO 0000433678</t>
  </si>
  <si>
    <t>Cindy Fernandez</t>
  </si>
  <si>
    <t>50% DP for Rocket Room, Feb 15, 2024, 1p-5p</t>
  </si>
  <si>
    <t>UB232769</t>
  </si>
  <si>
    <t>VO (Feb 15, 2024 - Feb 14, 2025)</t>
  </si>
  <si>
    <t>Apollo 1 Rental, March 2024</t>
  </si>
  <si>
    <t>BPI 1000118268</t>
  </si>
  <si>
    <t>Jonathan Ortiz</t>
  </si>
  <si>
    <t>DP for Apollo 2 (Call Room) Feb 24, 2024, 1p-3p</t>
  </si>
  <si>
    <t>VO (Feb 9 - Mar 8, 2024)</t>
  </si>
  <si>
    <t>EWB 0000106105</t>
  </si>
  <si>
    <t>Atty Leo Malapitan Yatco</t>
  </si>
  <si>
    <t>SB 0000154927</t>
  </si>
  <si>
    <t>Use of Address (Feb 17 - Mar 16, 2024)</t>
  </si>
  <si>
    <t>BPI 0000771472</t>
  </si>
  <si>
    <t>VO (Feb 19 - Mar 18, 2024)</t>
  </si>
  <si>
    <t>EWB 0000029311</t>
  </si>
  <si>
    <t>Hygienic Process and Packaging Phil. Inc</t>
  </si>
  <si>
    <t>SB 0000903643</t>
  </si>
  <si>
    <t>VO (Feb 18 - Mar 17, 2024)</t>
  </si>
  <si>
    <t>BDO 0000340113</t>
  </si>
  <si>
    <t>Apollo 3. 4 &amp; 5 Feb 2024 Rent</t>
  </si>
  <si>
    <t>BPI 1000131428</t>
  </si>
  <si>
    <t>Voyager 4 Rent (Feb 22 - Mar 21, 2024)</t>
  </si>
  <si>
    <t>MBTC 4950997978</t>
  </si>
  <si>
    <t xml:space="preserve">Global Ventures </t>
  </si>
  <si>
    <t>Use of Address (Feb 20 - Mar 19, 2024)</t>
  </si>
  <si>
    <t>BDO 0000612155</t>
  </si>
  <si>
    <t>VO (Feb 25 - Mar 24, 2024)</t>
  </si>
  <si>
    <t>BDO 0000554719</t>
  </si>
  <si>
    <t>VO (Feb 24 - Mar 24, 2024)</t>
  </si>
  <si>
    <t>CB 0001902934</t>
  </si>
  <si>
    <t>VO (Feb 28 - Mar 27, 2024)</t>
  </si>
  <si>
    <t>BDO 0000452797</t>
  </si>
  <si>
    <t>NeoFoods Venditio, Corp.</t>
  </si>
  <si>
    <t>VO (Mar 1 - 31, 2024)</t>
  </si>
  <si>
    <t>BPI 6000055588</t>
  </si>
  <si>
    <t>KarlaKris Properties Corporation</t>
  </si>
  <si>
    <t>VO (Mar 4 - April 3, 2024)</t>
  </si>
  <si>
    <t>BDO 0000998784</t>
  </si>
  <si>
    <t>VO (Mar 3 - April 2. 2024)</t>
  </si>
  <si>
    <t>CBC 0000039763</t>
  </si>
  <si>
    <t>Frances Rey</t>
  </si>
  <si>
    <t>Hubble Room Rent, March 2024</t>
  </si>
  <si>
    <t>PNB 2000000097</t>
  </si>
  <si>
    <t>Mary Joy Celine Zarate</t>
  </si>
  <si>
    <t>VO and Locker Rental (March 1-31, 2024)</t>
  </si>
  <si>
    <t>BPI 6000126303</t>
  </si>
  <si>
    <t>Virtual Office (Mar 1 - 31, 2024)</t>
  </si>
  <si>
    <t>CBC 0000062678</t>
  </si>
  <si>
    <t>Qresults Group Philippines Incorporated</t>
  </si>
  <si>
    <t>SB 0000830846</t>
  </si>
  <si>
    <t>Use of Address (Mar 1 - 31, 2024)</t>
  </si>
  <si>
    <t>CB 0000057673</t>
  </si>
  <si>
    <t>CB 00000017023</t>
  </si>
  <si>
    <t>Gamboa, Inez</t>
  </si>
  <si>
    <t>50% DP for Rocket Room Rent, Mar 13, 2024, 9am - 5pm</t>
  </si>
  <si>
    <t>VO (Mar 9 - April 8, 2024)</t>
  </si>
  <si>
    <t>EB 0000106106</t>
  </si>
  <si>
    <t>Inlink Marketing Corp</t>
  </si>
  <si>
    <t>Voyager 3 Rent for Apr 2024</t>
  </si>
  <si>
    <t>BDO 0000433714</t>
  </si>
  <si>
    <t>Alessandra Sotero</t>
  </si>
  <si>
    <t>Start Up Package (Mar 14 - Jun 13, 2024)</t>
  </si>
  <si>
    <t>BDO 0000123229</t>
  </si>
  <si>
    <t>Atty Leo Yatco Malapitan</t>
  </si>
  <si>
    <t>VO (Mar 15 - Apr 14, 2024)</t>
  </si>
  <si>
    <t>SB 0000154935</t>
  </si>
  <si>
    <t>Use of Address (Mar 17 - Apr 16, 2024)</t>
  </si>
  <si>
    <t>BPI 0000771473</t>
  </si>
  <si>
    <t>SB 0000903644</t>
  </si>
  <si>
    <t>VO (Mar 18 - Apr 17, 2024)</t>
  </si>
  <si>
    <t>BDO 0000340114</t>
  </si>
  <si>
    <t>Beybie Daradar-Bonales</t>
  </si>
  <si>
    <t>Payment for Meeting Room Table and Center Table</t>
  </si>
  <si>
    <t>AD Tapia Petroleum Products Trading</t>
  </si>
  <si>
    <t>VO ( Mar 25 - April 24, 2024)</t>
  </si>
  <si>
    <t>BDO 0000554720</t>
  </si>
  <si>
    <t>VO ( Mar 24 - April 23, 2024)</t>
  </si>
  <si>
    <t>CB 0001902945</t>
  </si>
  <si>
    <t>Voyager 4 Rent (Mar 22 - April 21, 2024)</t>
  </si>
  <si>
    <t>MBTC 4950997979</t>
  </si>
  <si>
    <t>Virtual Office (Mar 15 - April 14, 2024)</t>
  </si>
  <si>
    <t>UBP 6052352603</t>
  </si>
  <si>
    <t>Mpad Systems, Inc.</t>
  </si>
  <si>
    <t>Virtual Office (Mar 22 - April 21, 2024)</t>
  </si>
  <si>
    <t>UBP 2002550987</t>
  </si>
  <si>
    <t>Rendco Water Infrastructure Inc.</t>
  </si>
  <si>
    <t>Apollo 3 and Apollo 4/5 March 2024 Rent</t>
  </si>
  <si>
    <t>BPI 1000151890</t>
  </si>
  <si>
    <t xml:space="preserve">Locker Rental - 4mos (Mar 18 - July 17, 2024) and Whole day Flypass (Sherlyn Noato, 3hr Flypass (Katherine Pangilinan) </t>
  </si>
  <si>
    <t>BDO 0000671035</t>
  </si>
  <si>
    <t>Birch Registries Inc.</t>
  </si>
  <si>
    <t>Use of Address (April 1 - 30, 2024)</t>
  </si>
  <si>
    <t>BPI 1000162415</t>
  </si>
  <si>
    <t>Virtual Office (April 1-30, 2024)</t>
  </si>
  <si>
    <t>CB 0000062679</t>
  </si>
  <si>
    <t>CB 0000057674</t>
  </si>
  <si>
    <t>SB</t>
  </si>
  <si>
    <t>Neofoods Venditio (NFV) Corp.</t>
  </si>
  <si>
    <t>BPI 6000055589</t>
  </si>
  <si>
    <t>Virtual Office and Locker Rental (April 1-30)</t>
  </si>
  <si>
    <t>BPI 6000126304</t>
  </si>
  <si>
    <t>Byld Construction Services</t>
  </si>
  <si>
    <t>Virtual Office (April 2 - May 1, 2024)</t>
  </si>
  <si>
    <t>UBP 6057965809</t>
  </si>
  <si>
    <t>Stellar Forwarding &amp; Transport Inc</t>
  </si>
  <si>
    <t>Advance Subscription of Fixed Desk for two</t>
  </si>
  <si>
    <t>Virtual Office (April 9 - May 8, 2024)</t>
  </si>
  <si>
    <t>EB 0000106107</t>
  </si>
  <si>
    <t>Virtual Office (April 3 - May 2, 2024</t>
  </si>
  <si>
    <t>CB 0000307738</t>
  </si>
  <si>
    <t>Virtual Office (April 15, 2024 - May 14, 2024)</t>
  </si>
  <si>
    <t>SB 0000154936</t>
  </si>
  <si>
    <t>Use of Address (April 17 - May 16, 2024)</t>
  </si>
  <si>
    <t>SB 0000903645</t>
  </si>
  <si>
    <t>BPI 0000771474</t>
  </si>
  <si>
    <t>Offsite Solutions Inc.</t>
  </si>
  <si>
    <t>50% Down Payment for Rocket Room Reservation, April 24, 2024, 10am - 7pm</t>
  </si>
  <si>
    <t>UB587593</t>
  </si>
  <si>
    <t>Downpayment for Event Space Rent, April 20, 2024, 9am - 6pm</t>
  </si>
  <si>
    <t>Virtual Office (April 19-May 18, 2024)</t>
  </si>
  <si>
    <t>EB 0000044501</t>
  </si>
  <si>
    <t>Virtual Office (April 18-May 17, 2024)</t>
  </si>
  <si>
    <t>BDO 0000340115</t>
  </si>
  <si>
    <t>Voyager 4 Rent, Apr 22-May 21, 2024</t>
  </si>
  <si>
    <t>MBTC 4950997980</t>
  </si>
  <si>
    <t>Fixed Desk for 2 seats (April 22-May 21, 2024)</t>
  </si>
  <si>
    <t>BPI 6000109832</t>
  </si>
  <si>
    <t>Virtual Office (April 25, 2024 - May 24, 2024)</t>
  </si>
  <si>
    <t>BDO 0000554721</t>
  </si>
  <si>
    <t>Virtual Office (April 24, 2024 - May 23, 2024)</t>
  </si>
  <si>
    <t>CBC 0001902936</t>
  </si>
  <si>
    <t>Balance in Security Deposit for Office No. 1, Advance Rent for Office No. 1 (June 2024), Balance in Advance Subscription for Office No. 1 (May 2025)</t>
  </si>
  <si>
    <t>Virtual Office (May 1-31, 2024)</t>
  </si>
  <si>
    <t>SB 000990853</t>
  </si>
  <si>
    <t>BPI 6000126305</t>
  </si>
  <si>
    <t>BPI 6000055590</t>
  </si>
  <si>
    <t>Use of Address (April 29 - May 28, 2024)</t>
  </si>
  <si>
    <t>MB 0000005014</t>
  </si>
  <si>
    <t>Virtual Office (April 15 - May 14, 2024)</t>
  </si>
  <si>
    <t>UBP 6056216050</t>
  </si>
  <si>
    <t>Use of Address (May 1 - 31, 2024)</t>
  </si>
  <si>
    <t>SB 000097703</t>
  </si>
  <si>
    <t>BPI 1000162416</t>
  </si>
  <si>
    <t>CB 0000057675</t>
  </si>
  <si>
    <t>Virtual Office (April 22 - May 21, 2024)</t>
  </si>
  <si>
    <t>UBP 2002550988</t>
  </si>
  <si>
    <t>Balance in Security Deposit and Balance in Advance Subscription (Apollo 1 and Apollo 2)</t>
  </si>
  <si>
    <t>BPI 1000118306</t>
  </si>
  <si>
    <t>Apollo 1 Rent (May 1-5, 2024) and Apollo 1 and 2 (May 6-31, 2024) Rent - Pro Rated</t>
  </si>
  <si>
    <t>Apollo 3 &amp; Apollo 4/5 April 2024 Rent</t>
  </si>
  <si>
    <t>BPI 1000151989</t>
  </si>
  <si>
    <t>Use of Address (May 11, 2024 to May 10, 2025)</t>
  </si>
  <si>
    <t>BDO 0000018515</t>
  </si>
  <si>
    <t>SDCS Construction Services</t>
  </si>
  <si>
    <t>Virtual Office (May 3, 2024 to June 2, 2024)</t>
  </si>
  <si>
    <t>UBP 0003367963</t>
  </si>
  <si>
    <t>Virtual Office Renewal (June 9, 2024 to Dec 8, 2024)</t>
  </si>
  <si>
    <t>BPI 6000097455</t>
  </si>
  <si>
    <t>Apollo 1 Rent, April 2024</t>
  </si>
  <si>
    <t>BPI 1000118307</t>
  </si>
  <si>
    <t>Virtual Office (May 9 - June 8, 2024)</t>
  </si>
  <si>
    <t>EB 0000106108</t>
  </si>
  <si>
    <t>Virtual Office (May 15, 2024 to April 14, 2024)</t>
  </si>
  <si>
    <t>S64237902</t>
  </si>
  <si>
    <t>S64238440</t>
  </si>
  <si>
    <t>Marlowe Pomenhorg</t>
  </si>
  <si>
    <t>3hr flypass</t>
  </si>
  <si>
    <t>Wavemaker Impact</t>
  </si>
  <si>
    <t>Wholeday flypass</t>
  </si>
  <si>
    <t>Gedfrey Lacsamana</t>
  </si>
  <si>
    <t>3hr flypass + 1hr Extension</t>
  </si>
  <si>
    <t>Rocket Room Rental, 4pm-6pm, April 15, 2024 (INV 8727) 10 days Flypass (April 15, 2024 to May 14, 2024) INV 8781</t>
  </si>
  <si>
    <t>BDO 0000671067</t>
  </si>
  <si>
    <t>Security Deposit and Advance Subscription for Office No. 8</t>
  </si>
  <si>
    <t>BDO 0000671066</t>
  </si>
  <si>
    <t>LP3 Office No. 8 and Advance Rent (1st month of contract)</t>
  </si>
  <si>
    <t>Anna Lopez</t>
  </si>
  <si>
    <t>Printing (P10 x 5 pages)</t>
  </si>
  <si>
    <t>PIVOTL SOLUTIONS LTD CO.</t>
  </si>
  <si>
    <t>Virtual Office (May 15, 2024 to Nov. 14, 2024)</t>
  </si>
  <si>
    <t>S64394843</t>
  </si>
  <si>
    <t>Use of Address (May 4, 2024 to May 3, 2025)</t>
  </si>
  <si>
    <t>UB485048, UB833898</t>
  </si>
  <si>
    <t>Carlo Martin Suministrado</t>
  </si>
  <si>
    <t>Wholeday flypass - May 16, 2024</t>
  </si>
  <si>
    <t>UB734681</t>
  </si>
  <si>
    <t>JP Law Firm</t>
  </si>
  <si>
    <t>Rocket Room Rent, 3:30pm-6:30pm, 3hours and balance dated May 10, 2024; Printing 10pages x 4</t>
  </si>
  <si>
    <t>3hr Flypass and Printing (4 x 8 pages)</t>
  </si>
  <si>
    <t>Adda Dela Cruz</t>
  </si>
  <si>
    <t>Richard Bagay</t>
  </si>
  <si>
    <t>3hr Flypass</t>
  </si>
  <si>
    <t>Rampiere IT Solutions</t>
  </si>
  <si>
    <t>Rocket Room Rent, 10am to 3pm (5hrs)</t>
  </si>
  <si>
    <t>The Bingsu</t>
  </si>
  <si>
    <t>Printing (P4 x 6 pages)</t>
  </si>
  <si>
    <t>Soriano Mark</t>
  </si>
  <si>
    <t>3hour Flypass and 1hr extension</t>
  </si>
  <si>
    <t>Rio Fernandez</t>
  </si>
  <si>
    <t>Use of Address (May 17, 2024 to June 16, 2024)</t>
  </si>
  <si>
    <t>SB 0000903646</t>
  </si>
  <si>
    <t>Christina Joy Maneilla</t>
  </si>
  <si>
    <t>CC 076144</t>
  </si>
  <si>
    <t>Fujitsu Engineering Technologies Philippines Inc.</t>
  </si>
  <si>
    <t>1 month flypass (May 17, 2024 to June 16, 2025)</t>
  </si>
  <si>
    <t>CC 058389</t>
  </si>
  <si>
    <t>Rocket Room Rent, 7am - 11am (4hrs)</t>
  </si>
  <si>
    <t>Auroflor G. Ciriaco</t>
  </si>
  <si>
    <t>50% DP of Rocket Room Rent, 9am to 6pm, 4 days and coworking (Whole day Flypass for 8 pax x 5 days)</t>
  </si>
  <si>
    <t>S67345085</t>
  </si>
  <si>
    <t>Use of Address (May 10, 2024 to June 19, 2024)</t>
  </si>
  <si>
    <t>BDO 0000612158</t>
  </si>
  <si>
    <t>Virtual Office (May 19 to June 18, 2024)</t>
  </si>
  <si>
    <t>EB 0000044502</t>
  </si>
  <si>
    <t>Virtual Office (May 18 to June 17, 2024)</t>
  </si>
  <si>
    <t>BDO 0000671041</t>
  </si>
  <si>
    <t>Virtual Office (May 24 - June 23, 2024)</t>
  </si>
  <si>
    <t>CB 0001902937</t>
  </si>
  <si>
    <t>Virtual Office (May 25 - June 24, 2024)</t>
  </si>
  <si>
    <t>BDO 0000554722</t>
  </si>
  <si>
    <t>Raymond De Leon</t>
  </si>
  <si>
    <t>50% DP for Rocket Room Rental, June 13, 2024, 9:30am to 1:30pm</t>
  </si>
  <si>
    <t>Fixed Desk for 2 seats (May 22, 2024 to June 21, 2024)</t>
  </si>
  <si>
    <t>BPI 6000109833</t>
  </si>
  <si>
    <t>Voyager 4 Rent (May 22, 2024 to June 21, 2024)</t>
  </si>
  <si>
    <t>MB 4950997981</t>
  </si>
  <si>
    <t>Solventis Asia Pacific Inc.</t>
  </si>
  <si>
    <t>Use of Address (June 1, 2024 to May 31, 2025)</t>
  </si>
  <si>
    <t>BPI 6000087512</t>
  </si>
  <si>
    <t>Carmela Valbuena-Paano, CPA, MBA</t>
  </si>
  <si>
    <t>Use of Address (July 12, 2024 to July 11, 2025)</t>
  </si>
  <si>
    <t>BPI 6000087511</t>
  </si>
  <si>
    <t>Hubble Room Rent June 2024</t>
  </si>
  <si>
    <t>Birch Registries</t>
  </si>
  <si>
    <t>Use of Address (June 1-30)</t>
  </si>
  <si>
    <t>BPI 1000162417</t>
  </si>
  <si>
    <t>Use of Address (June 1-30, 2024)</t>
  </si>
  <si>
    <t>SB 0000977899</t>
  </si>
  <si>
    <t>NeuFoods Venditio (NFV) Corp.</t>
  </si>
  <si>
    <t>Virtual Office (June 1-30, 2024)</t>
  </si>
  <si>
    <t>BPI 6000055591</t>
  </si>
  <si>
    <t>SB 0000990854</t>
  </si>
  <si>
    <t>BPI 6000126306</t>
  </si>
  <si>
    <t>Prime Accounting &amp; Consultancy</t>
  </si>
  <si>
    <t>Use of Address (June 2, 2024 - July 1, 2024)</t>
  </si>
  <si>
    <t>CB 0000057676</t>
  </si>
  <si>
    <t>Virtual Office (June 4, 2024 - July 3, 2024)</t>
  </si>
  <si>
    <t>BDO 0000998788</t>
  </si>
  <si>
    <t>Use of Address (May 29, 2024 - June 28, 2024)</t>
  </si>
  <si>
    <t>MBPI 0000005015</t>
  </si>
  <si>
    <t>Apollo 3,4,5 May 2024 Rent</t>
  </si>
  <si>
    <t>BPI 1000161961</t>
  </si>
  <si>
    <t>Apollo 1 &amp; 2 Jun 2024 rent</t>
  </si>
  <si>
    <t>BPI 1000118312</t>
  </si>
  <si>
    <t>Michael Adriano</t>
  </si>
  <si>
    <t>Rocket Room,  1:00pm to 5:00 pm - Jun 12, 2024</t>
  </si>
  <si>
    <t>UB11701177</t>
  </si>
  <si>
    <t>50% DP Rocket Room, 10 am to 2pm</t>
  </si>
  <si>
    <t>Astra 1 10a-2p, RR 2p-4p</t>
  </si>
  <si>
    <t>CB 0000601453</t>
  </si>
  <si>
    <t xml:space="preserve"> Rocket Room 2p-5p, printing</t>
  </si>
  <si>
    <t>BDO 0000299964</t>
  </si>
  <si>
    <t>Use of Address (July 1, 2024 to June 30, 2025)</t>
  </si>
  <si>
    <t>BDO 0000299970</t>
  </si>
  <si>
    <t>INV-9018</t>
  </si>
  <si>
    <t>Irvine Analystics Solutions Inc.</t>
  </si>
  <si>
    <t>Virtual Office Jun 9-Jul 8, 2024</t>
  </si>
  <si>
    <t>Eastwest 0000106109</t>
  </si>
  <si>
    <t>INV-9022</t>
  </si>
  <si>
    <t>Use of Address Jun 17-Jul 16, 2024</t>
  </si>
  <si>
    <t>SB 0000903647</t>
  </si>
  <si>
    <t>INV-8673</t>
  </si>
  <si>
    <t>Use of Address, Apr 1, 2024 - Mar 31, 2025 - Partial</t>
  </si>
  <si>
    <t>Robinson Bank Corp 0009561702</t>
  </si>
  <si>
    <t>INV-9037</t>
  </si>
  <si>
    <t>Eleven Eleven Business Consulting Inc</t>
  </si>
  <si>
    <t>Start Up Package (June 14, 2024 to Sept 13, 2024)</t>
  </si>
  <si>
    <t>BDO 0000123228</t>
  </si>
  <si>
    <t>INV-9096</t>
  </si>
  <si>
    <t>Astra 2, 10:00 am to 7:00 pm</t>
  </si>
  <si>
    <t>UB441425</t>
  </si>
  <si>
    <t>INV-9048</t>
  </si>
  <si>
    <t xml:space="preserve"> Use of Address, Jun 20, 2024 - Jul 19, 2024</t>
  </si>
  <si>
    <t>BDO 0000612159</t>
  </si>
  <si>
    <t>INV-9049</t>
  </si>
  <si>
    <t>Virtual Office, Jun 19, 2024 - Jul 18, 2024</t>
  </si>
  <si>
    <t>EASTWEST BANK 0000044503</t>
  </si>
  <si>
    <t>INV-9081</t>
  </si>
  <si>
    <t>Sunpride Foods, Inc.</t>
  </si>
  <si>
    <t>Rocket Room, June 26, 2024, 2:30 pm to 6:30 pm</t>
  </si>
  <si>
    <t>INV-9059</t>
  </si>
  <si>
    <t>Virtual Office, ₱3,000.00, Jun 15, 2024 - Jul 14, 2024</t>
  </si>
  <si>
    <t>SECURITY BANK 0000154929</t>
  </si>
  <si>
    <t>INV-9070</t>
  </si>
  <si>
    <t>50% DP Astra 1&amp;2, July 15, 2024. 8am to 5pm</t>
  </si>
  <si>
    <t>328434. Should be transfer from SVI acc to SI</t>
  </si>
  <si>
    <t>INV-9071</t>
  </si>
  <si>
    <t xml:space="preserve"> Virtual Office,Jun 25, 2024 - Jul 24, 2024</t>
  </si>
  <si>
    <t>BDO 0000554732</t>
  </si>
  <si>
    <t>INV-9072</t>
  </si>
  <si>
    <t>Virtual Office, Jun 24, 2024 - Jul 23, 2024</t>
  </si>
  <si>
    <t>Check, AR 566</t>
  </si>
  <si>
    <t>CHINA BANK 0001902938</t>
  </si>
  <si>
    <t>INV-9313/INV-9371/INV-9578/INV-9579/INV-9752/INV-9895</t>
  </si>
  <si>
    <r>
      <rPr>
        <rFont val="Calibri"/>
        <color theme="1"/>
        <sz val="11.0"/>
      </rPr>
      <t>Astra 1 &amp; 2 DP, 8 am to 5pm</t>
    </r>
    <r>
      <rPr>
        <rFont val="Calibri"/>
        <b/>
        <color theme="1"/>
        <sz val="11.0"/>
      </rPr>
      <t xml:space="preserve">, Aug 5 &amp; 19, Sept 9&amp;23, </t>
    </r>
    <r>
      <rPr>
        <rFont val="Calibri"/>
        <color theme="1"/>
        <sz val="11.0"/>
      </rPr>
      <t xml:space="preserve"> </t>
    </r>
    <r>
      <rPr>
        <rFont val="Calibri"/>
        <b/>
        <color theme="1"/>
        <sz val="11.0"/>
      </rPr>
      <t>Oct 7&amp;21</t>
    </r>
    <r>
      <rPr>
        <rFont val="Calibri"/>
        <color theme="1"/>
        <sz val="11.0"/>
      </rPr>
      <t xml:space="preserve">, </t>
    </r>
    <r>
      <rPr>
        <rFont val="Calibri"/>
        <b/>
        <color theme="1"/>
        <sz val="11.0"/>
      </rPr>
      <t>Nov 4&amp;18, Dec 2, 2024</t>
    </r>
  </si>
  <si>
    <t>INV-9169</t>
  </si>
  <si>
    <t>Mark Kristoffer Ungos Pasayan</t>
  </si>
  <si>
    <t>Rocket Room, June 10, 2024, 9:00 am to 5:00 pm</t>
  </si>
  <si>
    <t>INV-9113</t>
  </si>
  <si>
    <t>qResults Group Philippines, Incorporated</t>
  </si>
  <si>
    <t>Virtual Office, Jul 1, 2024 - Jul 31, 2024</t>
  </si>
  <si>
    <t>Security Bank 0000990855</t>
  </si>
  <si>
    <t>INV-9106</t>
  </si>
  <si>
    <t>Use of Address, Jul 1, 2024 - Jul 31, 2024</t>
  </si>
  <si>
    <t>BPI 1000162418</t>
  </si>
  <si>
    <t>INV-9107</t>
  </si>
  <si>
    <t>Use of Address, 2 Jul 2024 - 1 Aug 2024</t>
  </si>
  <si>
    <t>Chinabank 0000057677</t>
  </si>
  <si>
    <t>INV-9108</t>
  </si>
  <si>
    <t>Virtual Office and Locker Rental, July 2024</t>
  </si>
  <si>
    <t>BPI 6000126307</t>
  </si>
  <si>
    <t>INV-9109</t>
  </si>
  <si>
    <t>NeuFoods Venditio, (NFV) Corp.</t>
  </si>
  <si>
    <t>BPI 6000055592</t>
  </si>
  <si>
    <t>INV-9110</t>
  </si>
  <si>
    <t>Apollo 1&amp;2 July 2024 rent</t>
  </si>
  <si>
    <t>BPI 1000118313</t>
  </si>
  <si>
    <t>INV-9111</t>
  </si>
  <si>
    <t>Virtual Office Renewal, Jun 29, 2024 - Jul 28, 2024</t>
  </si>
  <si>
    <t>Maybank 0000000516</t>
  </si>
  <si>
    <t>INV-9115</t>
  </si>
  <si>
    <t>Virtual Office Renewal,Jul 4, 2024 - Jul 3, 2025</t>
  </si>
  <si>
    <t>BDO 0001031952</t>
  </si>
  <si>
    <t>INV-9147</t>
  </si>
  <si>
    <t>Virtual Office, June 22, 2024 - July 21, 2024</t>
  </si>
  <si>
    <t>UBP 2002550990</t>
  </si>
  <si>
    <t>INV-9014</t>
  </si>
  <si>
    <t xml:space="preserve"> Virtual Office,  Jun 15, 2024 - Jul 14, 2024</t>
  </si>
  <si>
    <t>UBP 0000961715</t>
  </si>
  <si>
    <t>INV-9149</t>
  </si>
  <si>
    <t>Joshua Chavez</t>
  </si>
  <si>
    <t xml:space="preserve">50% DP Meeting Room (V3), Jul 6, 2024, 10am - 1pm </t>
  </si>
  <si>
    <t>TC 3345</t>
  </si>
  <si>
    <t>INV-9054</t>
  </si>
  <si>
    <t>LP Suites Office 8, Jul 4, 2024 - Aug 3, 2024 (Pro-Rated - Virtual Office /June 4-17, 2024)</t>
  </si>
  <si>
    <t>BDO 0000671092</t>
  </si>
  <si>
    <t>INV-9158</t>
  </si>
  <si>
    <t>Balance in SD (1,750.00), Advance Subscription (June 22, 2024 to July 21, 2025)</t>
  </si>
  <si>
    <t>METROBANK 4950998253</t>
  </si>
  <si>
    <t>SD</t>
  </si>
  <si>
    <t>INV-9157</t>
  </si>
  <si>
    <t>Voyager 4 Rent, July 22, 2024 to Aug 21, 2024</t>
  </si>
  <si>
    <t>INV-9159</t>
  </si>
  <si>
    <t>Use of Address,  Jul 1, 2024 - Jul 31, 2024</t>
  </si>
  <si>
    <t>Security Bank 0000977900</t>
  </si>
  <si>
    <t>INV-9182</t>
  </si>
  <si>
    <t>Eric Alfonso</t>
  </si>
  <si>
    <t>Rocket Room,/ 9:00 am to 11:00 am - Jul 13, 2024</t>
  </si>
  <si>
    <t>INV-7718</t>
  </si>
  <si>
    <t xml:space="preserve"> Virtual Office Renewal, Jul 15, 2024 - Jul 14, 2025</t>
  </si>
  <si>
    <t>Landbank 0000003819</t>
  </si>
  <si>
    <t>INV-9222</t>
  </si>
  <si>
    <t>United Architects of the Philippines Las Piñas Chapter</t>
  </si>
  <si>
    <t>50% DP Rocket Room, July 26 2024, 4pm to 7pm - 3 hrs</t>
  </si>
  <si>
    <t>INV-9192</t>
  </si>
  <si>
    <t>Virtual Office, Jul 15, 2024 - Aug 14, 2024</t>
  </si>
  <si>
    <t>Security Bank 0000154930</t>
  </si>
  <si>
    <t>INV-9193</t>
  </si>
  <si>
    <t>Virtual Office, Jul 9, 2024 - Aug 8, 2024</t>
  </si>
  <si>
    <t>Eastwest Bank 0000106110</t>
  </si>
  <si>
    <t>INV-9217</t>
  </si>
  <si>
    <t>Meeting Room (V3), Dowmpayment, 1pm to 4pm, Jul 20, 2024</t>
  </si>
  <si>
    <t>S96844135</t>
  </si>
  <si>
    <t>INV-9276</t>
  </si>
  <si>
    <t>DP Rocket Room rent, Jul 31-Aug 1(9am-5pm) &amp; Aug 2(1pm-5pm)</t>
  </si>
  <si>
    <t>TC 4348</t>
  </si>
  <si>
    <t>INV-9228</t>
  </si>
  <si>
    <t>Events Network Solutions Inc.</t>
  </si>
  <si>
    <t>Use of Address, Aug 5, 2024 - Aug 4, 2025</t>
  </si>
  <si>
    <t>BPI 6000087517</t>
  </si>
  <si>
    <t>INV-9240</t>
  </si>
  <si>
    <t>Hygienic Process and Packaging Phil. Inc.</t>
  </si>
  <si>
    <t>Use of Address, Jul 17, 2024 - Aug 16, 2024</t>
  </si>
  <si>
    <t>Security BanK 0000903648</t>
  </si>
  <si>
    <t>INV-9241</t>
  </si>
  <si>
    <t>Virtual Office, Jul 19, 2024 - Aug 18, 2024</t>
  </si>
  <si>
    <t>Eastwest Bank 0000044504</t>
  </si>
  <si>
    <t>INV-9242</t>
  </si>
  <si>
    <t>Inlink Marketing Corp.</t>
  </si>
  <si>
    <t>Virtual Office, Jul 3, 2024 - Aug 2, 2024</t>
  </si>
  <si>
    <t>China Bank 0000307741</t>
  </si>
  <si>
    <t>INV-9256</t>
  </si>
  <si>
    <t>Unionbank 0000961720</t>
  </si>
  <si>
    <t>INV-9257</t>
  </si>
  <si>
    <t>Virtual Office, Jul 22, 2024 - Aug 21, 2024</t>
  </si>
  <si>
    <t xml:space="preserve">Unionbank 2002550990
</t>
  </si>
  <si>
    <t>INV-9267</t>
  </si>
  <si>
    <t>Virtual Office, Jul 24, 2024 - Aug 23, 2024</t>
  </si>
  <si>
    <t>China Bank 00001902939</t>
  </si>
  <si>
    <t>INV-9268</t>
  </si>
  <si>
    <t>Use of Address, Jul 29, 2024 - Aug 28, 2024</t>
  </si>
  <si>
    <t>Maybank 0000006017</t>
  </si>
  <si>
    <t>INV-9269</t>
  </si>
  <si>
    <t>Use of Address, Jul 20, 2024 - Aug 19, 2024</t>
  </si>
  <si>
    <t>BDO 0000612160</t>
  </si>
  <si>
    <t>INV-9270</t>
  </si>
  <si>
    <t xml:space="preserve"> Virtual Office, Jul 25, 2024 - Aug 24, 2024</t>
  </si>
  <si>
    <t>BDO 0000554724</t>
  </si>
  <si>
    <t>INV-8367</t>
  </si>
  <si>
    <t xml:space="preserve">Virtual Office, Jan 24, 2024 - Jul 23, 2024 </t>
  </si>
  <si>
    <t>Eastwest Bank 0001545551</t>
  </si>
  <si>
    <t>INV-9271</t>
  </si>
  <si>
    <t>Red5 Asia, Inc.</t>
  </si>
  <si>
    <t>Use of Address, Sep 1, 2024 - Aug 31, 2025</t>
  </si>
  <si>
    <t>Metrobank 4951008223</t>
  </si>
  <si>
    <t>INV-9272</t>
  </si>
  <si>
    <t>Metrobank 4951008224</t>
  </si>
  <si>
    <t xml:space="preserve">INV-9273
</t>
  </si>
  <si>
    <t>Locker Rental, Aug 22, 2024 - Aug 21, 2025</t>
  </si>
  <si>
    <t>Unionbank 2002620266</t>
  </si>
  <si>
    <t>INV-9338</t>
  </si>
  <si>
    <t>Maia Castaneda</t>
  </si>
  <si>
    <t>50% DP Astra 1&amp;2, Aug 17, 2024 10am-1pm</t>
  </si>
  <si>
    <t>S3570747</t>
  </si>
  <si>
    <t>INV-9229</t>
  </si>
  <si>
    <t>Hubble Room, Aug 5, 2024 - Sep 4, 2024</t>
  </si>
  <si>
    <t>BPI 6000109858</t>
  </si>
  <si>
    <t>INV-9286</t>
  </si>
  <si>
    <t>LP Suites Office 8, Aug 4, 2024 - Sep 3, 2024</t>
  </si>
  <si>
    <t>BDO 0000671093</t>
  </si>
  <si>
    <t>INV-9287</t>
  </si>
  <si>
    <t>Use of Address (Aug 1-31, 2024)</t>
  </si>
  <si>
    <t>BPI 1000162419</t>
  </si>
  <si>
    <t>INV-9288</t>
  </si>
  <si>
    <t>Use of Address (Aug 2 - Sep 1, 2024)</t>
  </si>
  <si>
    <t>China Bank 0000057678</t>
  </si>
  <si>
    <t>INV-9263</t>
  </si>
  <si>
    <t>JAS Ancheta Interios</t>
  </si>
  <si>
    <t>Use of Address (Aug 5 - Aug 4, 2024)</t>
  </si>
  <si>
    <t>BPI 6000140225</t>
  </si>
  <si>
    <t>INV-9289</t>
  </si>
  <si>
    <t xml:space="preserve">Virtual Office, Aug 1, 2024 - Aug 31, 2024 </t>
  </si>
  <si>
    <t>Security Bank 0000990851</t>
  </si>
  <si>
    <t>-</t>
  </si>
  <si>
    <t>INV-9290</t>
  </si>
  <si>
    <t>Virtual Office and Locker rental (Aug 1-31, 2024)</t>
  </si>
  <si>
    <t>BPI 6000126308</t>
  </si>
  <si>
    <t>INV-9291</t>
  </si>
  <si>
    <t>BPI 6000055593</t>
  </si>
  <si>
    <t>INV-9293</t>
  </si>
  <si>
    <t>Humanly Solutions Inc</t>
  </si>
  <si>
    <t>Use of Address (Jun 9, 2024 - Jun 8, 2025)</t>
  </si>
  <si>
    <t>Security bank 0000132448</t>
  </si>
  <si>
    <t>INV-9308</t>
  </si>
  <si>
    <t>Security Bank 0000977901</t>
  </si>
  <si>
    <t>INV-9316</t>
  </si>
  <si>
    <t>Apollo 1&amp;2 August 2024 rent</t>
  </si>
  <si>
    <t>BPI 1000118314</t>
  </si>
  <si>
    <t>INV-9284</t>
  </si>
  <si>
    <t>Astra 1 rent, Jul 22 (10am-6pm), Jul 24(1pm-3:30pm), Jul 30 (3pm-5pm)</t>
  </si>
  <si>
    <t>BPI 1000118338</t>
  </si>
  <si>
    <t>INV-9339</t>
  </si>
  <si>
    <t>Down Payment for Astra 1, 11am to 3pm - Aug 10, 2024</t>
  </si>
  <si>
    <t>S6784576</t>
  </si>
  <si>
    <t>INV-9336</t>
  </si>
  <si>
    <t>Virtual Office, Aug 9 - Sept 8, 2024</t>
  </si>
  <si>
    <t>Eastwest Bank 0000106111</t>
  </si>
  <si>
    <t>INV-9337</t>
  </si>
  <si>
    <t>MMC Business Support Services</t>
  </si>
  <si>
    <t>Virtual Office, Aug 6, 2024 - Feb 5, 2025</t>
  </si>
  <si>
    <t>Security Bank 0000707218</t>
  </si>
  <si>
    <t>INV-9226</t>
  </si>
  <si>
    <t>Voyager 3 Security Deposit, Advance Subscription(September 2024)</t>
  </si>
  <si>
    <t>UB775666</t>
  </si>
  <si>
    <t>INV-9365</t>
  </si>
  <si>
    <t>Astra 2, 10am - 1pm  - Aug13, 2024</t>
  </si>
  <si>
    <t>China Bank 0000601455</t>
  </si>
  <si>
    <t>INV-9366</t>
  </si>
  <si>
    <t>Astra 2, / 10:00am to 7:00pm - Aug 27, 2024</t>
  </si>
  <si>
    <t>UB570840</t>
  </si>
  <si>
    <t>INV-9358</t>
  </si>
  <si>
    <t>Virtual Office, Aug 15, 2024 - Sep 14, 2024</t>
  </si>
  <si>
    <t>Chek</t>
  </si>
  <si>
    <t>Security Bank 0000154931</t>
  </si>
  <si>
    <t>INV-9367</t>
  </si>
  <si>
    <t xml:space="preserve">Virtual Office, Aug 15, 2024 - Sep 14, 2024 </t>
  </si>
  <si>
    <t>Unionbank 0000961717</t>
  </si>
  <si>
    <t>INV-9361</t>
  </si>
  <si>
    <t>Philippine Stakeholders For Nutrition and Dietetics Inc.</t>
  </si>
  <si>
    <t>Use Of Address Renewal, Aug 4, 2024 - Aug 3, 2025</t>
  </si>
  <si>
    <t xml:space="preserve">Metrobank 4850662102 </t>
  </si>
  <si>
    <r>
      <rPr>
        <rFont val="docs-Calibri"/>
        <color rgb="FF000000"/>
        <sz val="11.0"/>
      </rPr>
      <t>INV-9532</t>
    </r>
  </si>
  <si>
    <t>Phoenix Virtual Solution</t>
  </si>
  <si>
    <t>50% DP Astra 1 &amp; 2 Combined - Sept 14, 2024</t>
  </si>
  <si>
    <t>INV-9417</t>
  </si>
  <si>
    <t>John Paul Catalan</t>
  </si>
  <si>
    <t>Monthly Flypass</t>
  </si>
  <si>
    <t>UB168260</t>
  </si>
  <si>
    <t>INV-9606</t>
  </si>
  <si>
    <t>Excess Payment due to wrong CWT percentage  (will be use on future rentals)</t>
  </si>
  <si>
    <t>UB434552</t>
  </si>
  <si>
    <t>INV-9403</t>
  </si>
  <si>
    <t>Security Deposit and Advance Subscription for Fixed Desk</t>
  </si>
  <si>
    <t>UB243250</t>
  </si>
  <si>
    <t>INV-9391</t>
  </si>
  <si>
    <t>Use of Address, Aug 20, 2024 - Sep 19, 2024</t>
  </si>
  <si>
    <t>Security Bank 0000903649</t>
  </si>
  <si>
    <t>INV-9392</t>
  </si>
  <si>
    <t>Virtual Office, Aug 19, 2024 - Sep 18, 2024</t>
  </si>
  <si>
    <t>Eastwest bank 000044505</t>
  </si>
  <si>
    <t>INV-9393</t>
  </si>
  <si>
    <t>Use Of Address, Aug 20, 2024 - Sep 19, 2024</t>
  </si>
  <si>
    <t>BDO 0000612161</t>
  </si>
  <si>
    <t>INV-9372</t>
  </si>
  <si>
    <t>Voyager 4, Aug 22, 2024 - Sep 21, 2024</t>
  </si>
  <si>
    <t>Metrobank 4950998267</t>
  </si>
  <si>
    <t>INV-9422</t>
  </si>
  <si>
    <t>Use of Address, Aug 29, 2024 - Sep 28, 2024</t>
  </si>
  <si>
    <t>Maybank 0000006018</t>
  </si>
  <si>
    <t>INV-9423</t>
  </si>
  <si>
    <t>Virtual Office, Aug 24, 2024 - Sep 23, 2024</t>
  </si>
  <si>
    <t>China Bank 0001902940</t>
  </si>
  <si>
    <t>INV-9414</t>
  </si>
  <si>
    <t>Virtual Office, Aug 25, 2024 - Sep 24, 2024</t>
  </si>
  <si>
    <t>BDO 0000554725</t>
  </si>
  <si>
    <t>INV-9415</t>
  </si>
  <si>
    <t>Eastwest Bank 0001545552</t>
  </si>
  <si>
    <t>INV-9416</t>
  </si>
  <si>
    <t>Virtual Office, Aug 22, 2024 - Sep 21, 2024</t>
  </si>
  <si>
    <t>Unionbank 2002620253</t>
  </si>
  <si>
    <t>INV-9531</t>
  </si>
  <si>
    <t>50% Dp, Voyager 3 Rent,2pm-4:30pm</t>
  </si>
  <si>
    <t>INV-9462</t>
  </si>
  <si>
    <t>Virtual Office, Sep 1, 2024 - Sep 30, 2024</t>
  </si>
  <si>
    <t>Security Bank 0000990856</t>
  </si>
  <si>
    <t>INV-8998</t>
  </si>
  <si>
    <t>Apollo 3 &amp; Apollo 4/5 Jun &amp; July 2024 Rent; Meeting Room</t>
  </si>
  <si>
    <t>BPI 1000162166</t>
  </si>
  <si>
    <t>not included in CWT (Meeting Room)</t>
  </si>
  <si>
    <t>INV-9234</t>
  </si>
  <si>
    <t>Apolo 3 &amp; Apolo 4&amp;5, August 2024 rent</t>
  </si>
  <si>
    <t xml:space="preserve">BPI 1000162149 </t>
  </si>
  <si>
    <t>INV-9680/INV-9704/INV-9747/INV-9862/INV-9941/INV-10036</t>
  </si>
  <si>
    <t>50% DP for October - December 2024 Event Space and Rocket Room  rent</t>
  </si>
  <si>
    <t>INV-9701/INV-9793/INV-9940/INV-10056</t>
  </si>
  <si>
    <t>50% DP for Astra 1 rent, 2pm to 4:30pm, 18 days</t>
  </si>
  <si>
    <t>INV-9495</t>
  </si>
  <si>
    <t>Virtual Offce (Aug 3, 2024 - Sep 2, 2024)</t>
  </si>
  <si>
    <t>CHINABANK 0000307742</t>
  </si>
  <si>
    <t>INV-9496</t>
  </si>
  <si>
    <t>Virtual Office, Sep 9, 2024 - Oct 8, 2024</t>
  </si>
  <si>
    <t>Eastwest Bank 0000106112</t>
  </si>
  <si>
    <t>INV-9497</t>
  </si>
  <si>
    <t>Groworx People Services Inc</t>
  </si>
  <si>
    <t>50% DP Astra 2, Sep 18, 2024, 2:00 pm to 5:00 pm</t>
  </si>
  <si>
    <t>INV-9536</t>
  </si>
  <si>
    <t>Virtual Office, Sep 3, 2024 - Oct 2, 202</t>
  </si>
  <si>
    <t>CHINABANK 0000307743</t>
  </si>
  <si>
    <t>INV-9590</t>
  </si>
  <si>
    <t xml:space="preserve"> JI International</t>
  </si>
  <si>
    <t>50% dp Astra 2, Sept 24 10am to 2pm</t>
  </si>
  <si>
    <t>INV-9519</t>
  </si>
  <si>
    <t xml:space="preserve"> Virtual Office,  Sep 15, 2024 - Oct 14, 2024</t>
  </si>
  <si>
    <t>Unionbank 0000961718</t>
  </si>
  <si>
    <t>INV-9513</t>
  </si>
  <si>
    <t>Limelighter Research Inc.</t>
  </si>
  <si>
    <t>Virtual Office &amp; Locker Rental, Sep 14, 2024 - Sep 13, 2025</t>
  </si>
  <si>
    <t>Unionbank 0006555001</t>
  </si>
  <si>
    <t>INV-9520</t>
  </si>
  <si>
    <t xml:space="preserve">Virtual Office, Sep 15, 2024 - Oct 14, 2024 </t>
  </si>
  <si>
    <t>Security Bank 0000154932</t>
  </si>
  <si>
    <t>INV-9407/INV-9437</t>
  </si>
  <si>
    <t>Call Room (Offive Suite 9) , 02:00 pm to 04:00 pm - August 19, 2024/Astra 2, August 30, 2024, 4:30 pm to 6:00 pm</t>
  </si>
  <si>
    <t>BDO 0000692634</t>
  </si>
  <si>
    <t>INV-9499</t>
  </si>
  <si>
    <t>Astra 2, Sep 18, 2024, 10:00 am to 12:00 nn</t>
  </si>
  <si>
    <t>INV-9630</t>
  </si>
  <si>
    <t>50% DP, Meeting Room (Office Suite 11) 2pm-4pm - Sept 28, 2024</t>
  </si>
  <si>
    <t>S27051273</t>
  </si>
  <si>
    <t>INV-9544</t>
  </si>
  <si>
    <t>Use of Address, Sep 27, 2024 - Mar 26, 2025</t>
  </si>
  <si>
    <t>Unionbank 0000432210</t>
  </si>
  <si>
    <t>INV-9585/INV-9586</t>
  </si>
  <si>
    <t>Astra 2 rent, Sept 30-Oct 4, 2024, 8am to 1 pm</t>
  </si>
  <si>
    <t>INV-9562</t>
  </si>
  <si>
    <t xml:space="preserve">Use of Address,  Sep 17, 2024 - Oct 16, 2024 </t>
  </si>
  <si>
    <t>Security Bank 0000903650</t>
  </si>
  <si>
    <t>INV-10150</t>
  </si>
  <si>
    <t>Balance in SD and Advance Subscription for Office Suite 5&amp;7</t>
  </si>
  <si>
    <t>BPI 1000162199</t>
  </si>
  <si>
    <t>INV-9748</t>
  </si>
  <si>
    <t>Office Suite 5 &amp; 7 Advance Rent</t>
  </si>
  <si>
    <t>INV-9563</t>
  </si>
  <si>
    <t>Virtual Office, Sep 22, 2024 - Oct 21, 2024</t>
  </si>
  <si>
    <t>Unionbank 2002620254</t>
  </si>
  <si>
    <t>INV-9564</t>
  </si>
  <si>
    <t>Use Of Address,  Sep 20, 2024 - Oct 19, 2024</t>
  </si>
  <si>
    <t>BDO 0000612162</t>
  </si>
  <si>
    <t>INV-9478</t>
  </si>
  <si>
    <t>Voyager 4, Sep 22, 2024 - Oct 21, 2024</t>
  </si>
  <si>
    <t>Metrobank 4950899825</t>
  </si>
  <si>
    <t>INV-9565</t>
  </si>
  <si>
    <t>Virtual Office, Sep 19, 2024 - Oct 18, 2024</t>
  </si>
  <si>
    <t>Eastwest 0000044506</t>
  </si>
  <si>
    <t>INV-9587</t>
  </si>
  <si>
    <t>50% DP, Astra 2, Oct 10 2024, 3pm-6pm</t>
  </si>
  <si>
    <t>INV-9678</t>
  </si>
  <si>
    <t>50% DP, Astra 1, Oct 5 2024, 2pm-5pm</t>
  </si>
  <si>
    <t>S31166596</t>
  </si>
  <si>
    <t>Paritial Payment, Use of Address, April 1, 2024 to March 31, 2025</t>
  </si>
  <si>
    <t>ROBINSONS BANK 0009561703</t>
  </si>
  <si>
    <t>INV-9623</t>
  </si>
  <si>
    <t>Virtual Office, Sep 25, 2024 - Oct 24, 2024</t>
  </si>
  <si>
    <t>BDO 0000554726 - Returned (Bank Transfer)</t>
  </si>
  <si>
    <t>INV-9624</t>
  </si>
  <si>
    <t>Virtual Office, Sep 24, 2024 - Oct 23, 2024</t>
  </si>
  <si>
    <t>Chinabank 0001902941</t>
  </si>
  <si>
    <t>INV-9649</t>
  </si>
  <si>
    <t>Fluidcare Inc</t>
  </si>
  <si>
    <t>Use of Address, Sep 27, 2024 - Sep 26, 2025</t>
  </si>
  <si>
    <t>Chinabank 0000228568</t>
  </si>
  <si>
    <t>INV-9650</t>
  </si>
  <si>
    <t>Suites Office Oct 4, 2024 - Nov 3, 2024</t>
  </si>
  <si>
    <t xml:space="preserve">BDO 0000671095 </t>
  </si>
  <si>
    <t>INV-9676</t>
  </si>
  <si>
    <t>Kiwanis Club Muntinlupa Rizal (KCMR)</t>
  </si>
  <si>
    <t>50% DP Astra 1 &amp; 2, Oct 5, 2024 10am-12pm</t>
  </si>
  <si>
    <t>INV-9651</t>
  </si>
  <si>
    <t>Use of Address, Oct 29, 2024 - Nov 28, 2024</t>
  </si>
  <si>
    <t>Maybank 0000005019</t>
  </si>
  <si>
    <t>INV-9652</t>
  </si>
  <si>
    <t>Virtual Office &amp; Locker Rental, Oct 1 - 31, 2024</t>
  </si>
  <si>
    <t>BPI 6000126310</t>
  </si>
  <si>
    <t>INV-9653</t>
  </si>
  <si>
    <t>Use of Address,Oct 2, 2024 - Nov 1, 2024</t>
  </si>
  <si>
    <t>China bank 0000057684</t>
  </si>
  <si>
    <t>INV-9654</t>
  </si>
  <si>
    <t>Virtual Office, Oct 1, 2024 - Oct 31, 2024</t>
  </si>
  <si>
    <t>BPI 6000055595</t>
  </si>
  <si>
    <t>INV-9703</t>
  </si>
  <si>
    <t>3 hour flypass (Parents Promo) + 1 hour extension</t>
  </si>
  <si>
    <t>INV-9655</t>
  </si>
  <si>
    <t>Apollo 1 &amp; 2 October 2024 rent</t>
  </si>
  <si>
    <t>BPI 1000118316</t>
  </si>
  <si>
    <t>INV-9615</t>
  </si>
  <si>
    <t>Hubble Room, Oct 5, 2024 - Nov 4, 2024</t>
  </si>
  <si>
    <t>BPI 6000109860</t>
  </si>
  <si>
    <t>INV-9664</t>
  </si>
  <si>
    <t>Use of Address (Oct 1-31, 2024)</t>
  </si>
  <si>
    <t>BPI 1000162421</t>
  </si>
  <si>
    <t>INV-9667</t>
  </si>
  <si>
    <t>Use of Address, Oct 1-31,2024</t>
  </si>
  <si>
    <t>China bank 0000601459</t>
  </si>
  <si>
    <t>INV-9722</t>
  </si>
  <si>
    <t>AF Vista  City Inc</t>
  </si>
  <si>
    <t>Meeting Room (Suite 5), 10am to 5pm</t>
  </si>
  <si>
    <t>BDO 0000174106</t>
  </si>
  <si>
    <t>INV-9940</t>
  </si>
  <si>
    <t>50% DP, 2pm - 4:30 pm, Nov 23, 2024</t>
  </si>
  <si>
    <t>INV-9704</t>
  </si>
  <si>
    <t>Event Space (1pm - 4 pm) and Rocket Room (1pm-5pm) full payment &amp; printing</t>
  </si>
  <si>
    <t>INV-9964</t>
  </si>
  <si>
    <t>50% DP, Astra 2 rent, Nov 25,26 &amp; 27, 2024 (8am to 5pm)</t>
  </si>
  <si>
    <t>INV-9707</t>
  </si>
  <si>
    <t>Miguel Carino</t>
  </si>
  <si>
    <t>3 hour flypass</t>
  </si>
  <si>
    <t>INV-9708</t>
  </si>
  <si>
    <t>AWON</t>
  </si>
  <si>
    <t>Printing B&amp;W ( P4x9pages)</t>
  </si>
  <si>
    <t>INV-9732</t>
  </si>
  <si>
    <t>Teacher April (Stella Polaris Learning and Development Center)</t>
  </si>
  <si>
    <t>3 hour flypass - October 11, 2024</t>
  </si>
  <si>
    <t>INV-9709</t>
  </si>
  <si>
    <t>Lex Cimagala</t>
  </si>
  <si>
    <t>INV-9710</t>
  </si>
  <si>
    <t>Ceasar Dela Cruz</t>
  </si>
  <si>
    <t>Printing (P4x5pages)</t>
  </si>
  <si>
    <t>INV-9711</t>
  </si>
  <si>
    <t>INV-9721</t>
  </si>
  <si>
    <t>Pam Franco</t>
  </si>
  <si>
    <t xml:space="preserve">Rocket Room 2:00 pm to 3:00 pm </t>
  </si>
  <si>
    <t>INV-9712</t>
  </si>
  <si>
    <t>Cotecna Elite Phil Inc.</t>
  </si>
  <si>
    <t>Meeting Room (Office Suite 10), 2:00 pm to 6:00 pm</t>
  </si>
  <si>
    <t>INV-9717</t>
  </si>
  <si>
    <t>Trisha Jose</t>
  </si>
  <si>
    <t>Whole Day flypass</t>
  </si>
  <si>
    <t>INV-9713</t>
  </si>
  <si>
    <t>Virtual Office,  Oct 15, 2024 - Nov 14, 2024</t>
  </si>
  <si>
    <t>Security Bank 0000154934</t>
  </si>
  <si>
    <t>INV-9714</t>
  </si>
  <si>
    <t>Use of Address,  Oct 15, 2024 - Nov 14, 2024</t>
  </si>
  <si>
    <t>Unionbank 0000961726</t>
  </si>
  <si>
    <t>INV-9715</t>
  </si>
  <si>
    <t>Virtual Office, Oct 7, 2024 - Apr 6, 2025</t>
  </si>
  <si>
    <t>Eastwest bank 0000061312</t>
  </si>
  <si>
    <t>INV-9723</t>
  </si>
  <si>
    <t>Kawasaki Motors (Phils) Corporation</t>
  </si>
  <si>
    <t xml:space="preserve">Astra 2 8:00 am to 4:00 pm </t>
  </si>
  <si>
    <t>INV-9718</t>
  </si>
  <si>
    <t>Eureka Resorts, Inc.</t>
  </si>
  <si>
    <t>Use of Address, Aug 10, 2024 - Aug 9, 2025</t>
  </si>
  <si>
    <t>314</t>
  </si>
  <si>
    <t>INV-9724</t>
  </si>
  <si>
    <t>April I. Boton</t>
  </si>
  <si>
    <t>Astra 1 &amp; 2 Rent, Feb 8, 2025, 1pm to 5pm</t>
  </si>
  <si>
    <t>UB704340</t>
  </si>
  <si>
    <t>INV-9634</t>
  </si>
  <si>
    <t>Rocket Room Oct 10-11, 2024 9am - 6pm</t>
  </si>
  <si>
    <t>UB262287</t>
  </si>
  <si>
    <t>INV-9725</t>
  </si>
  <si>
    <t>Perazim Land, Inc</t>
  </si>
  <si>
    <t>Astra 2,  3:00 pm to 5:00 pm- Oct 11, 2024</t>
  </si>
  <si>
    <t>331</t>
  </si>
  <si>
    <t>INV-9739</t>
  </si>
  <si>
    <t>Rocket Room rent, Oct 16, 9 am to 3 pm, Oct 17, 9 am to 12 pm</t>
  </si>
  <si>
    <t>UB1291146</t>
  </si>
  <si>
    <t>INV-9687</t>
  </si>
  <si>
    <t>Call Room (Office Suite 9) , ₱360.00 / 2:30 pm to 3:30 pm - Oct 8, 2024</t>
  </si>
  <si>
    <t>UB349201</t>
  </si>
  <si>
    <t>INV-9706</t>
  </si>
  <si>
    <t>Astra 2,  2:00 pm to 4:00 pm- Oct 15, 2024</t>
  </si>
  <si>
    <t>INV-9720</t>
  </si>
  <si>
    <t>Hungry Work Horse Consultancy, Inc.</t>
  </si>
  <si>
    <t>Use of Address,  Sep 28, 2024 - Sep 27, 2025</t>
  </si>
  <si>
    <t>S40513625</t>
  </si>
  <si>
    <t>INV-9726</t>
  </si>
  <si>
    <t>INV-9727</t>
  </si>
  <si>
    <t>Kim Malinao</t>
  </si>
  <si>
    <t xml:space="preserve">Astra 1,  11:00 am to 3:00 pm </t>
  </si>
  <si>
    <t>INV-9734</t>
  </si>
  <si>
    <t>INV-9728</t>
  </si>
  <si>
    <t>Allen Espino</t>
  </si>
  <si>
    <t>Rocket Room rent, Nov 7, 2024, 8 am to 4 pm</t>
  </si>
  <si>
    <t>UB305675</t>
  </si>
  <si>
    <t>INV-9735</t>
  </si>
  <si>
    <t>INV-9736</t>
  </si>
  <si>
    <t>Marvin Almandor</t>
  </si>
  <si>
    <t>INV-9737</t>
  </si>
  <si>
    <t>Whole Day flypass for 2 seats</t>
  </si>
  <si>
    <t>INV-9762</t>
  </si>
  <si>
    <t>Eastwest bank 0000044507</t>
  </si>
  <si>
    <t>INV-9763</t>
  </si>
  <si>
    <t>Use of Address, Oct 17, 2024 - Nov 16, 2024</t>
  </si>
  <si>
    <t>Security Bank 0000903654</t>
  </si>
  <si>
    <t>INV-9764</t>
  </si>
  <si>
    <t>Use of Address, Oct 20, 2024 - Nov 19, 2024</t>
  </si>
  <si>
    <t>BDO 0000626163</t>
  </si>
  <si>
    <t>INV-9765</t>
  </si>
  <si>
    <t>Voyager 4,Oct 22, 2024 - Nov 21, 2024</t>
  </si>
  <si>
    <t>Metrobank 4950998259</t>
  </si>
  <si>
    <t>INV-9791</t>
  </si>
  <si>
    <t>Patrick Tan</t>
  </si>
  <si>
    <t>50% DP, Oct 26, 2024, Astra 1</t>
  </si>
  <si>
    <t>INV-9741/INV-9775</t>
  </si>
  <si>
    <t>Astra 1, Oct 19, 2024, 11:00 am to 12:30 pm, Rocket Room. October 22, 2024, 8:00 am to 4:00 pm &amp; Rocket Room, October 24, 2024, 10:00 am to 4:00 pm</t>
  </si>
  <si>
    <t>Chinabank 0000228577</t>
  </si>
  <si>
    <t>INV-9780</t>
  </si>
  <si>
    <t>Virtual Office, Oct 24, 2024 - Nov 23, 2024</t>
  </si>
  <si>
    <t>Eastwest bank 0001545554</t>
  </si>
  <si>
    <t>INV-9781</t>
  </si>
  <si>
    <t>Chinabank 0001902942</t>
  </si>
  <si>
    <t>INV-9782</t>
  </si>
  <si>
    <t>Fixed Desk, Oct 20 - Nov 19, 2024</t>
  </si>
  <si>
    <t>BDO 0001110968</t>
  </si>
  <si>
    <t>INV-9892</t>
  </si>
  <si>
    <t>Michelle Bincolado</t>
  </si>
  <si>
    <t>50% DP Astra 1&amp;2, 1pm to 5pm - Nov 16, 2024</t>
  </si>
  <si>
    <t>INV-9684</t>
  </si>
  <si>
    <t>10 days flypass (Oct 7, 2024 to Nov 6, 2024)</t>
  </si>
  <si>
    <t>BDO '0000692662</t>
  </si>
  <si>
    <t>INV-9813</t>
  </si>
  <si>
    <t>JRF Integrated Builders and Supplies Inc.</t>
  </si>
  <si>
    <t>Use Of Address, Nov 3, 2024 to Nov 1, 2025</t>
  </si>
  <si>
    <t>Chinabank '0000332332</t>
  </si>
  <si>
    <t>INV-9839</t>
  </si>
  <si>
    <t>Use of Address, Nov 29, 2024 - Dec 28, 2024</t>
  </si>
  <si>
    <t>Maybank 000005020</t>
  </si>
  <si>
    <t>INV-9836</t>
  </si>
  <si>
    <t>LP Suites Office 8, Nov 4, 2024 - Dec 3, 2024</t>
  </si>
  <si>
    <t>BDO 0000671096</t>
  </si>
  <si>
    <t>INV-9835</t>
  </si>
  <si>
    <t>Virtual Office &amp; Locker rent, Nov 1, 2024 - Nov 30, 2024</t>
  </si>
  <si>
    <t>BPI 6000126311</t>
  </si>
  <si>
    <t>INV-9834</t>
  </si>
  <si>
    <t>Virtual Office, Nov 1, 2024 - Nov 30, 2024</t>
  </si>
  <si>
    <t>BPI 6000055596</t>
  </si>
  <si>
    <t>INV-9833</t>
  </si>
  <si>
    <t>Apollo 1 &amp; 2, November 2024 rent</t>
  </si>
  <si>
    <t>BPI 1000118317</t>
  </si>
  <si>
    <t>INV-9832</t>
  </si>
  <si>
    <t>Use of Address, Nov 2, 2024 - Dec 1, 2024</t>
  </si>
  <si>
    <t>Chinabank 0000057685</t>
  </si>
  <si>
    <t>INV-9830</t>
  </si>
  <si>
    <t xml:space="preserve">Hubble Room, Nov 5, 2024 - Dec 4, 2024 </t>
  </si>
  <si>
    <t>BPI 6000109861</t>
  </si>
  <si>
    <t>INV-9829</t>
  </si>
  <si>
    <t>Use of Address, Nov 1, 2024 - Nov 30, 2024</t>
  </si>
  <si>
    <t>Chinabank 0000601460</t>
  </si>
  <si>
    <t>INV-9828</t>
  </si>
  <si>
    <t>Use of Address, Nov 2, 2024 to Dec 1, 2024</t>
  </si>
  <si>
    <t>BPI 1000162433</t>
  </si>
  <si>
    <t>INV-9885</t>
  </si>
  <si>
    <t>Use of Address, Dec 1, 2024 to December 31, 2025</t>
  </si>
  <si>
    <t>BDO '0001627733</t>
  </si>
  <si>
    <t>Advance Payment (will be deducted on next renewal)</t>
  </si>
  <si>
    <t>INV-9854</t>
  </si>
  <si>
    <t>Monthly Flypass (Nov 7 - Dec 6, 2024)</t>
  </si>
  <si>
    <t>S51448381</t>
  </si>
  <si>
    <t>INV-9897</t>
  </si>
  <si>
    <t>Use of Address, Nov 17, 2024 - Dec 16, 2024</t>
  </si>
  <si>
    <t>Security Bank 0000903655</t>
  </si>
  <si>
    <t>INV-9898</t>
  </si>
  <si>
    <t xml:space="preserve"> Virtual Office, Nov 15, 2024 - Dec 14, 2024</t>
  </si>
  <si>
    <t>Security Bank 0000154937</t>
  </si>
  <si>
    <t>INV-10035</t>
  </si>
  <si>
    <t>Campus Cloud IT Consultancy</t>
  </si>
  <si>
    <t>50% DP, Astra 1 &amp; 2 rent, Dec 7, 2024, 1pm to 5pm</t>
  </si>
  <si>
    <t>INV-9921</t>
  </si>
  <si>
    <t>Techsol Asia Private Limited</t>
  </si>
  <si>
    <t>50% DP, Astra 2, Nov 21, 2024, 1:30 pm to 3:30 pm</t>
  </si>
  <si>
    <t>INV-9951</t>
  </si>
  <si>
    <t>Voyager 4, ₱70,600.00, Nov 22, 2024 - Dec 21, 2024</t>
  </si>
  <si>
    <t>Metrobank 4950998260</t>
  </si>
  <si>
    <t>INV-9950</t>
  </si>
  <si>
    <t>Virtual Office, Nov 22, 2024 - Dec 21, 2024</t>
  </si>
  <si>
    <t>Unionbank 2002620256</t>
  </si>
  <si>
    <t>INV-9947</t>
  </si>
  <si>
    <t>Use Of Address, Nov 20, 2024 - Dec 19, 2024</t>
  </si>
  <si>
    <t>BDO 0000626164</t>
  </si>
  <si>
    <t>INV-9948</t>
  </si>
  <si>
    <t>Use of Address, Nov 19, 2024 - Dec 18, 2024</t>
  </si>
  <si>
    <t>Eastwest Bank 0000044508</t>
  </si>
  <si>
    <t>INV-9961</t>
  </si>
  <si>
    <t>Use of Address, Dec 7, 2024 to Dec 31, 2025</t>
  </si>
  <si>
    <t>Unionbank 0000117209</t>
  </si>
  <si>
    <t>INV-9931</t>
  </si>
  <si>
    <t xml:space="preserve"> Fixed Desk , Nov 20, 2024 - Dec 19, 2024</t>
  </si>
  <si>
    <t>BDO 0001110969</t>
  </si>
  <si>
    <t>INV-9957</t>
  </si>
  <si>
    <t>Virtual Office, Nov 24, 2024 - Dec 23, 2024</t>
  </si>
  <si>
    <t>Eastwest Bank 0001545555</t>
  </si>
  <si>
    <t>INV-9958</t>
  </si>
  <si>
    <t>Chinabank 0001902943</t>
  </si>
  <si>
    <t>INV-10044</t>
  </si>
  <si>
    <t>Fire Spring Consultancy</t>
  </si>
  <si>
    <t>50% DP Astra 1 (8:30 am to 4: 30 pm) &amp; Astra 2 (1:30 pm to 4:30 pm)</t>
  </si>
  <si>
    <t>UB694535</t>
  </si>
  <si>
    <t>Security Deposit and Advance Subscription for Office Suite 2</t>
  </si>
  <si>
    <t>Unionbank 2002750707</t>
  </si>
  <si>
    <t>Advance Subscription (Applicable to first month of contract)</t>
  </si>
  <si>
    <t>Unionbank 2002918891</t>
  </si>
  <si>
    <t>INV-9990</t>
  </si>
  <si>
    <t>DV Consulting</t>
  </si>
  <si>
    <t>Rocket Room, November 29, 2024, 1:00 pm to 5:00 pm &amp;  1-hr extension, 7:00 pm to 8:00 pm</t>
  </si>
  <si>
    <t>Ma. Christina Sison / PSND</t>
  </si>
  <si>
    <t>50% DP, Event Space , 12nn to 4pm - Dec 15, 2024</t>
  </si>
  <si>
    <t>INV-9973</t>
  </si>
  <si>
    <t xml:space="preserve"> Virtual Office &amp; Locker Rental,  Dec 1, 2024 - Dec 31, 2024</t>
  </si>
  <si>
    <t>BPI 6000126312</t>
  </si>
  <si>
    <t>INV-9974</t>
  </si>
  <si>
    <t xml:space="preserve"> Virtual Office,Dec 1, 2024 - Dec 31, 2024</t>
  </si>
  <si>
    <t>BPI 6000055597</t>
  </si>
  <si>
    <t>INV-9975</t>
  </si>
  <si>
    <t>Use of Address, Dec 2, 2024 - Jan 1, 2025</t>
  </si>
  <si>
    <t>Chinabank 0000057686</t>
  </si>
  <si>
    <t>INV-9976</t>
  </si>
  <si>
    <t>BPI 1000162434</t>
  </si>
  <si>
    <t>INV-9996</t>
  </si>
  <si>
    <t>Voyager 3 rent, Dec 1-31, 2024</t>
  </si>
  <si>
    <t>Unionbank 0000223002</t>
  </si>
  <si>
    <t>INV-9978</t>
  </si>
  <si>
    <t>Hubble Room,Dec 5, 2024 - Jan 4, 2025</t>
  </si>
  <si>
    <t>BPI 6000109862</t>
  </si>
  <si>
    <t>INV-10030</t>
  </si>
  <si>
    <t>RLTY Porperty Corp</t>
  </si>
  <si>
    <t>Rocket Room 9:30am to 1:30 pm</t>
  </si>
  <si>
    <t>Chinabank 0000601474</t>
  </si>
  <si>
    <t>INV-10085</t>
  </si>
  <si>
    <t>50% Dp, Astra 1, 10am to 7pm - Dec 11, 2024</t>
  </si>
  <si>
    <t>UB49166</t>
  </si>
  <si>
    <t>INV-10032</t>
  </si>
  <si>
    <t>BPI 6000114155</t>
  </si>
  <si>
    <t>INV-10031</t>
  </si>
  <si>
    <t>Use of Address, Feb 1, 2025 - Jan 31, 2026</t>
  </si>
  <si>
    <r>
      <rPr>
        <rFont val="Calibri"/>
        <color theme="1"/>
        <sz val="11.0"/>
      </rPr>
      <t xml:space="preserve">BPI </t>
    </r>
    <r>
      <rPr>
        <rFont val="Calibri"/>
        <b/>
        <color theme="1"/>
        <sz val="11.0"/>
      </rPr>
      <t>6000102410</t>
    </r>
  </si>
  <si>
    <t>INV-10010</t>
  </si>
  <si>
    <t>Use of Address, Dec 1-31, 2024</t>
  </si>
  <si>
    <t>Chinabank 0000601461</t>
  </si>
  <si>
    <t>INV-10052/INV-10053</t>
  </si>
  <si>
    <t>Rocket Room, December 9&amp;26, 2024, 1:00 pm to 5:00 pmRJanuary 2, 2024, 8:00 am to 12:00 nn</t>
  </si>
  <si>
    <t>UB707764</t>
  </si>
  <si>
    <t>Philippine Nutrifood Corporation</t>
  </si>
  <si>
    <t>Solicitaion for Christmas Party</t>
  </si>
  <si>
    <t>UB574796</t>
  </si>
  <si>
    <t>UB331708</t>
  </si>
  <si>
    <t>Virtual Office,Dec 9, 2024 - June 8, 2025</t>
  </si>
  <si>
    <t>Check (failed/for replacement)</t>
  </si>
  <si>
    <t>Metrobank 6220204391</t>
  </si>
  <si>
    <t>Virtual Office,Jun 9, 2025 - Dec 31, 2025</t>
  </si>
  <si>
    <t>Check(not yet deposited)</t>
  </si>
  <si>
    <t xml:space="preserve">Metrobank 6220204393 </t>
  </si>
  <si>
    <t>INV-10048</t>
  </si>
  <si>
    <t>Virtual Office, Nov 25, 2024 - Dec 24, 2024</t>
  </si>
  <si>
    <t>BDO '0000554728</t>
  </si>
  <si>
    <t>INV-10088</t>
  </si>
  <si>
    <t>Downpayment, Suite 11, 10am to 5pm</t>
  </si>
  <si>
    <t>UB1368508</t>
  </si>
  <si>
    <t>INV-10104</t>
  </si>
  <si>
    <t>TechSoul Philippines</t>
  </si>
  <si>
    <t>Virtual Office, Dec 16, 2024 to Mar 15, 2025</t>
  </si>
  <si>
    <t>BDO 000125558</t>
  </si>
  <si>
    <t>INV-10117</t>
  </si>
  <si>
    <t>Plain Lamp 35 Corporation</t>
  </si>
  <si>
    <t>Use Of Address, October 31, 2024 to October 30, 2025</t>
  </si>
  <si>
    <t>Unionbank 0000101804</t>
  </si>
  <si>
    <t>INV-10107</t>
  </si>
  <si>
    <t>Julia Tolentino</t>
  </si>
  <si>
    <t>50% DP, 9am to 7pm, Dec 16, 2024</t>
  </si>
  <si>
    <t>INV-10118</t>
  </si>
  <si>
    <t>Shariff Geron</t>
  </si>
  <si>
    <t>50% DP Apollo 4&amp;5, 8 am to 12nn, Dec 18, 2024</t>
  </si>
  <si>
    <t>Philippine United Truck Owners' Service Cooperative (PUNTO-SC)</t>
  </si>
  <si>
    <t>Advance Payment (will be deducted on the next contract period)</t>
  </si>
  <si>
    <t>554353</t>
  </si>
  <si>
    <t>INV-10103</t>
  </si>
  <si>
    <t>Virtual Office (December 5, 2024 - Jan 14, 2025)</t>
  </si>
  <si>
    <t>Security Bank 0000154938</t>
  </si>
  <si>
    <t>INV-10132</t>
  </si>
  <si>
    <t>Use of Address, Dec 20, 2024 - Jan 19, 2025</t>
  </si>
  <si>
    <t>BDO 0000626165</t>
  </si>
  <si>
    <t>INV-10133</t>
  </si>
  <si>
    <t>Fixed Desk, Dec 20, 2024 - Jan 19, 2025</t>
  </si>
  <si>
    <t>BDO 0001110970</t>
  </si>
  <si>
    <t>INV-10134</t>
  </si>
  <si>
    <t xml:space="preserve"> Virtual Office, Dec 19, 2024 - Jan 18, 2025</t>
  </si>
  <si>
    <t>Eastwest Bank 0000044509</t>
  </si>
  <si>
    <t>Virtual Office Renewal, Apr 1, 2024 - Mar 31, 2025 (full payment)</t>
  </si>
  <si>
    <t>Robinsons Bank 0009561704</t>
  </si>
  <si>
    <t>INV-10135</t>
  </si>
  <si>
    <t>Virtual Office Renewal,Dec 17, 2024 - Jan 16, 2025</t>
  </si>
  <si>
    <t>Security Bank 0000903656</t>
  </si>
  <si>
    <t>INV-10139</t>
  </si>
  <si>
    <t>Virtual Office, Dec 22, 2024 - Jan 21, 2025</t>
  </si>
  <si>
    <t>Unionbak 2002620257</t>
  </si>
  <si>
    <t>INV-10140</t>
  </si>
  <si>
    <t>Voyager 4 December 2024 rent</t>
  </si>
  <si>
    <t>Metrobank 4950998261</t>
  </si>
  <si>
    <t>INV-9745/INV-9750</t>
  </si>
  <si>
    <t>Partial Payment for Outstanding Invoices</t>
  </si>
  <si>
    <t>Astra 1 rent, December 26 -27, 2024, 10am to 5pm</t>
  </si>
  <si>
    <t>50% DP Rocket Room, Jan 2, 2025, 1pm to 3pm</t>
  </si>
  <si>
    <t>JFAQ Enterprises</t>
  </si>
  <si>
    <t>Advance Payment</t>
  </si>
  <si>
    <t>50% DP Apollo 4 and Rocket Room, 9am to 6pm - Jan 9, 2025</t>
  </si>
  <si>
    <t>UB383534</t>
  </si>
  <si>
    <t>INV-10136</t>
  </si>
  <si>
    <t>Additional Security Deposit - Office Suite 11</t>
  </si>
  <si>
    <t>UB248215</t>
  </si>
  <si>
    <t>INV-10112</t>
  </si>
  <si>
    <t>New Security Deposit and Advance Subscription - Office Suite 11</t>
  </si>
  <si>
    <t>UB248159</t>
  </si>
  <si>
    <t>Ella-Simon Sarsoza</t>
  </si>
  <si>
    <t>50% DP, Astra 2 , 12nn to 5pm - Jan 10, 2025</t>
  </si>
  <si>
    <t>REFUNDED</t>
  </si>
  <si>
    <t>DP for Event Space Reservation (Jan, Feb &amp; March 2025)</t>
  </si>
  <si>
    <t>50% DP Astra 1 &amp; 2, Jan 20, 2025, 9 am to 5 pm</t>
  </si>
  <si>
    <t>Archie Pineda</t>
  </si>
  <si>
    <t>50% DP, Rocket Room, Jan 25, 2025, 10am to 2om</t>
  </si>
  <si>
    <t>INV-10229</t>
  </si>
  <si>
    <t>Security Deposit and Advance Subscription for Office Suite 9</t>
  </si>
  <si>
    <t>Use of Address, Mar 1, 2025 to Dec 31, 2025</t>
  </si>
  <si>
    <t>INV-9745/INV-9750/INV-9905/INV-10127/INV 10125</t>
  </si>
  <si>
    <t>Partial Payment, Private Office</t>
  </si>
  <si>
    <t>UB509967</t>
  </si>
  <si>
    <t>MASO Fitout Contractor</t>
  </si>
  <si>
    <t>Virtual Office Partial Payment, December 2, 2024 to December 31, 2025</t>
  </si>
  <si>
    <t>MDO Ventures Incorporated</t>
  </si>
  <si>
    <t>50% DP Astra 2, Feb 5, 2025, 3pm to 5pm</t>
  </si>
  <si>
    <t>50% DP Astra 2, Feb 6 - 7, 9 am to 4 pm</t>
  </si>
  <si>
    <t>50% DP, Rocket Room. 8 am to 1 pm</t>
  </si>
  <si>
    <t>Visit and Experience Travel Services Inc. (VETS INC)</t>
  </si>
  <si>
    <t>Astra 2,3:30pm to 5:00 pm - Feb 13, 2025, 3 hour Flypass for 2 seats</t>
  </si>
  <si>
    <t>EuroSpice  and Ingredients inc</t>
  </si>
  <si>
    <t>50% DP, Astra 1, Feb 14, 2025 10 am to 12 pm</t>
  </si>
  <si>
    <t>Kae Chida</t>
  </si>
  <si>
    <t>50% DP, Astra 2, Feb 12, 2025 10 am to 1 pm</t>
  </si>
  <si>
    <t>Use Of Address, Oct 10, 2025 to December 31, 2025</t>
  </si>
  <si>
    <t>50% DP, Astra 2, Feb 19, 2025, 10am to 7pm</t>
  </si>
  <si>
    <t>50% DP, Apollo 4, Feb 26, 2025, 9 am to 1pm</t>
  </si>
  <si>
    <t>Use of Address,  Jul 12, 2025 - Jul 11, 2026</t>
  </si>
  <si>
    <t>Rafaela R. Relatado</t>
  </si>
  <si>
    <t>50% DP, Apollo 4, Mar 8, 2025, 8 am to 2:00 pm</t>
  </si>
  <si>
    <t xml:space="preserve">Virtual Colleague Philippines </t>
  </si>
  <si>
    <t>50% DP Rocket Room. Mar 8, 2025, 10am to 1pm</t>
  </si>
  <si>
    <t>The Feast Alabang</t>
  </si>
  <si>
    <t>Rocket Room, March 1, 2025, 9 am to 12nn</t>
  </si>
  <si>
    <t>Coworking Space, Feb 22, 2025, 10am to 11am</t>
  </si>
  <si>
    <t>METROBANK	4951063944</t>
  </si>
  <si>
    <t>BPI	1000162437</t>
  </si>
  <si>
    <t>50% DP Astra 2, April 1, 2025, 8 am to 1pm</t>
  </si>
  <si>
    <t>Ilustrado Productions Inc. (Victor Emmanuel Joaquin)</t>
  </si>
  <si>
    <t>50% DP, Astra 1, Mar 5, 2025</t>
  </si>
  <si>
    <t>INV-10126/INV-10127/INV-10125/INV-10063/INV-10208</t>
  </si>
  <si>
    <t>Blades and Bullets PH</t>
  </si>
  <si>
    <t>50% dp Apollo 4, Mar 22, 2025, 8 am to 12pm</t>
  </si>
  <si>
    <t>UB653916</t>
  </si>
  <si>
    <t>Hubble Room, March 5, 2025 to Apr 4, 2025</t>
  </si>
  <si>
    <t>Use Of Address, Apr 8, 2025 to December 31, 2025</t>
  </si>
  <si>
    <t>BPI 600087524</t>
  </si>
  <si>
    <t>Office Suite 8, Mar 4, 2025 to Apr 3, 2025</t>
  </si>
  <si>
    <t>Use of Address, April 1, 2025 to December 31, 2025</t>
  </si>
  <si>
    <t>INV-10126</t>
  </si>
  <si>
    <t>Security Deposit  &amp; Advance Subscription for Apollo 3 (amount included in AR 855)</t>
  </si>
  <si>
    <t>50% Down Payment for Apollo 4, Mar 21, 2025, 9am to 2pm</t>
  </si>
  <si>
    <t>Rocket Rom , March 21 2025, 9 am to 6pm</t>
  </si>
  <si>
    <t>Astra 2, Mar 21, 2025, 11 am to 7pm, Mar 22, 10am to 5pm</t>
  </si>
  <si>
    <t>Voyager 4, Mar 22, 2025 - Apr 21, 2025</t>
  </si>
  <si>
    <t>Virtual Office, Mar 19, 2025 - Mar 18, 2025</t>
  </si>
  <si>
    <t xml:space="preserve">Call Room (Apollo 2), 1:00 pm to 2:00 pm &amp; Astra 2, 10:00 am to 6:00 pm - Mar 10, 2025 </t>
  </si>
  <si>
    <t>Advance Payment for Meeting room Reservation</t>
  </si>
  <si>
    <t>Bank Transfer (3500) Bank Transfer (3500)</t>
  </si>
  <si>
    <t>INV-10208/INV-10262</t>
  </si>
  <si>
    <t>Partial Payment</t>
  </si>
  <si>
    <t>Chinabank 0000101250</t>
  </si>
  <si>
    <r>
      <rPr>
        <rFont val="Calibri"/>
        <color rgb="FF000000"/>
        <sz val="11.0"/>
      </rPr>
      <t>Astra 2, February 27, 2025, 1:00 pm to 5:00 pm</t>
    </r>
    <r>
      <rPr>
        <rFont val="Calibri"/>
        <color rgb="FFFF0000"/>
        <sz val="11.0"/>
      </rPr>
      <t xml:space="preserve"> </t>
    </r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</si>
  <si>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</si>
  <si>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</si>
  <si>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</si>
  <si>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</si>
  <si>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</si>
  <si>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</si>
  <si>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</si>
  <si>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</si>
  <si>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</si>
  <si>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</si>
  <si>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</si>
  <si>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</si>
  <si>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</si>
  <si>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</si>
  <si>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</si>
  <si>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</si>
  <si>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</si>
  <si>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Apollo 4&amp;5, April 8, 2025, 8:00 am to 5:00 pm</t>
  </si>
  <si>
    <t>0018</t>
  </si>
  <si>
    <t>0019</t>
  </si>
  <si>
    <t>Rocket Room, April 8, 2025, 10:00 am to 12:00 pm</t>
  </si>
  <si>
    <t>0020</t>
  </si>
  <si>
    <t>0021</t>
  </si>
  <si>
    <t>0022</t>
  </si>
  <si>
    <t>0023</t>
  </si>
  <si>
    <t>Carmela Mendoza (EC Food Ventures Corp.)</t>
  </si>
  <si>
    <t>0024</t>
  </si>
  <si>
    <t>Apollo 4&amp;5, Apr 7 &amp;21, 2025, 8 am to 4pm</t>
  </si>
  <si>
    <t>R.S Austria Digital Marketing Services</t>
  </si>
  <si>
    <t>50% Downpayment, Apollo 4&amp;5, 10 am to 6pm</t>
  </si>
  <si>
    <t>50% Dp, May 6, 2025 Astra 2, 8am to 1pm</t>
  </si>
  <si>
    <t>Rocket Room, April 21, 2025, 1pm to 5pm</t>
  </si>
  <si>
    <t>Voyager 1&amp;2, March 31, 2025, Rocket Room, April reservations, 9:30 am to 12:30pm &amp; Printing</t>
  </si>
  <si>
    <t>INV-10852/INV-10836/INV-10775/INV-10774/INV-10720</t>
  </si>
  <si>
    <t>Rocket Room, April 3, 2025, 1 hr extension, 4:00 pm to 5:00 pm, Rocket Room, April 3, 2025, 9:00 am to 12:00pm, Rocket Room,  2:00 pm to 5:00 pm - Mar 27, 2025, Rocket Room,  8:00 am to 5:00 pm - Mar 22, 2025 w/ Early Access</t>
  </si>
  <si>
    <t>Unionbank 6060773709</t>
  </si>
  <si>
    <t>50% Dp, Apollo 4&amp;5, Apr 28, 2025, 8 am to 5 pm</t>
  </si>
  <si>
    <t>Homesmart Development Corporation</t>
  </si>
  <si>
    <t>50% Dp, Rocket Room, Apr 22, 2025, 8:30am to 1:30pm</t>
  </si>
  <si>
    <t>Dustin Russell V Cabrera (CMD Trading Corp.)</t>
  </si>
  <si>
    <t>BDO 0000134994</t>
  </si>
  <si>
    <t>Apollo 4&amp;5, April 23, 2025</t>
  </si>
  <si>
    <t>Faith Padua</t>
  </si>
  <si>
    <t>Astra 1, 9 am to 3pm - Apr 24, 2025</t>
  </si>
  <si>
    <t>Rocket Room, Mar 31, Astra 1 - Apr 2, Apollo 4 - Apr 11, 14, 15, 8: 30 am to 5:30 pm &amp; Rocket room, Apr 16, 8:30 am to 12:30 pm</t>
  </si>
  <si>
    <t>INV-10859</t>
  </si>
  <si>
    <t>Shanker Gandhi F. Meghrajani</t>
  </si>
  <si>
    <t>Kaye Chastine B Samson(S&amp;C Gym Equipment Trading)</t>
  </si>
  <si>
    <t xml:space="preserve"> Use of Address, Apr 17, 2025 - May 16, 2025</t>
  </si>
  <si>
    <t>Metrobank	4950998265</t>
  </si>
  <si>
    <t>UBP 2002620261</t>
  </si>
  <si>
    <t>INV-10939</t>
  </si>
  <si>
    <t>Voyager 1 &amp; 2 Security Deposit, Advance Subscription</t>
  </si>
  <si>
    <t>Bank Transfer (282172.65) Bank Transfer (855.93)</t>
  </si>
  <si>
    <t>UB1011497/UB1205676</t>
  </si>
  <si>
    <t>Voyager 1 &amp; 2 Advance Rent (May 2025)</t>
  </si>
  <si>
    <t>Bank Transfer (101292.77) Bank Transfer (307.23)</t>
  </si>
  <si>
    <t>Global Ventures Inc</t>
  </si>
  <si>
    <t>Use of Address, Apr 20 - May 19, 2025</t>
  </si>
  <si>
    <t>BDO 0000626169</t>
  </si>
  <si>
    <t>Apollo 4 &amp; 5, 8am to 12pm</t>
  </si>
  <si>
    <t>DP Apollo 4, May 6, 2025 10 am to 1pm</t>
  </si>
  <si>
    <t>DP, Astra 2, May 13, 2025,10:30 am to 12:30 pm</t>
  </si>
  <si>
    <t>Voyager 3, May 1, 2025 - May 31, 2025</t>
  </si>
  <si>
    <t xml:space="preserve">INV-11072	</t>
  </si>
  <si>
    <t>Eastwest Bank	0001567806</t>
  </si>
  <si>
    <t>INV-11086</t>
  </si>
  <si>
    <t>Rocket room, 9 am to 1pm</t>
  </si>
  <si>
    <t>50% DP, June 3, 2025, 8 am to 1pm</t>
  </si>
  <si>
    <t>Rocket Room, May 19, 2025,  2 pm to 4pm</t>
  </si>
  <si>
    <t>INV-11148</t>
  </si>
  <si>
    <t xml:space="preserve">Office Suite No. 1, Advance Subscription -Applicable to last month of contract </t>
  </si>
  <si>
    <t>INV-9731/INV-10069</t>
  </si>
  <si>
    <t>Monthly Flypass (2), Oct 14, 2024 - Nov 13, 2025 &amp; Nov 14, 2024 - Dec 13, 2024</t>
  </si>
  <si>
    <t>James Tagnia</t>
  </si>
  <si>
    <t>Astra 1, May 17, 2025, 10 am to 12 pm</t>
  </si>
  <si>
    <t>Rocket Room, June 5, 2025, 8 am to 5 pm</t>
  </si>
  <si>
    <t>UB630178</t>
  </si>
  <si>
    <t>Suites Office 9, May 15, 2025 - June 14, 2025</t>
  </si>
  <si>
    <t>Office Suite 8, Advance Rent, June 4 - July 3, 2025</t>
  </si>
  <si>
    <t>UBP 0000987936</t>
  </si>
  <si>
    <t>INV-11155</t>
  </si>
  <si>
    <t>Office Suite 8, Advance Subscription</t>
  </si>
  <si>
    <t>INV-10835/INV-11078</t>
  </si>
  <si>
    <t>Locker rental, April 2025 &amp; May 2025</t>
  </si>
  <si>
    <t>INV-10970/INV-10908/INV-10961</t>
  </si>
  <si>
    <t>Printing Colored, 29 pages x 10php,Rocket Room, 8:30 am to 10:30 am, May 1, 2025,Printing Colored, 6 pages colored x 10php ; Printing B&amp;W, 6 pages x 2php</t>
  </si>
  <si>
    <t>Rowell Austtria</t>
  </si>
  <si>
    <t>Rocket Room, 9am to 6pm - May 17, 2025</t>
  </si>
  <si>
    <t>Meeting room (Suite 10), 9 am to 12nn</t>
  </si>
  <si>
    <t>Maya QR code SVI to SI</t>
  </si>
  <si>
    <t>Rocket Room, May 22, 2025, 10 am to 12pm</t>
  </si>
  <si>
    <t>INV-11174</t>
  </si>
  <si>
    <t xml:space="preserve">Hubble Room, Securty Deposit Balance and Advance Subscription 2025 </t>
  </si>
  <si>
    <t>BPI 6000109740</t>
  </si>
  <si>
    <t>SD Balance</t>
  </si>
  <si>
    <t>Hubble Room, Jun 5, 2025 - Jul 4, 202</t>
  </si>
  <si>
    <t>INV-10959/INV-10986/ INV-10955/INV-11153</t>
  </si>
  <si>
    <t>Apollo 2, April 29, 2025, 10:00 am to 6:00 pm/</t>
  </si>
  <si>
    <t>Astra 2, May 24, 2025, 2pm to 4:30 pm</t>
  </si>
  <si>
    <t>50% DP, Apollo 4, May 27, 2024. 9 am to 4pm</t>
  </si>
  <si>
    <t>UB218525</t>
  </si>
  <si>
    <t>Astra 2, 9:00 am to 11:00 am - May 28, 2025</t>
  </si>
  <si>
    <t>Apollo 4, 9 am to 5 om</t>
  </si>
  <si>
    <t>UB1256190</t>
  </si>
  <si>
    <t>Julia Barientos</t>
  </si>
  <si>
    <t>Rocket Room, 3pm to 5pm - May 29, 2025</t>
  </si>
  <si>
    <t>Rocket Room, 8am to 2pm - May 29, 2025</t>
  </si>
  <si>
    <t>Fedrico Maceda</t>
  </si>
  <si>
    <t>Rocket Room, 8:30 am to 10:30 am, May 5, 12 &amp; 19 2025</t>
  </si>
  <si>
    <t>Use od Address, May 17, 2025 to June 16, 2025</t>
  </si>
  <si>
    <t>Eastwest Bank 000047351</t>
  </si>
  <si>
    <t>Voyager 1&amp;2, June 2025 Rental</t>
  </si>
  <si>
    <t>UB1251923</t>
  </si>
  <si>
    <t>Rocket Room, 10  am to 2 pm</t>
  </si>
  <si>
    <t>Suites Office 2,  Jun 1, 2025 - Jun 30, 2025</t>
  </si>
  <si>
    <t>INV-10262/INV-10493/INV-10494/INV-10721</t>
  </si>
  <si>
    <t>Chinabank	0000101316</t>
  </si>
  <si>
    <t>Apollo 1, June 7, 2025, 1pm - 3pm</t>
  </si>
  <si>
    <t>Apollo 2, 3:00 pm to 5:00 pm - June 7, 2025</t>
  </si>
  <si>
    <t>50% Downpayment, Rocket Room, June 23-25, 2025, 9 am to 3 pm</t>
  </si>
  <si>
    <t>Rocket Room, 9am to 3pm, June 13, 2025</t>
  </si>
  <si>
    <t>Astra 1, June 13, 2025, 10:00 am to 11:00 am</t>
  </si>
  <si>
    <t>Locker rental, June 1-30, 2025</t>
  </si>
  <si>
    <t>50% Downpayment, Rocket Room, Jul 1, 2025, 7 am to 4pm</t>
  </si>
  <si>
    <t>Rocket Room, June 18, 2025, 10 am to 2pm</t>
  </si>
  <si>
    <t>UB267172</t>
  </si>
  <si>
    <t>INV-11348</t>
  </si>
  <si>
    <t>Nina Richelle F. Rible</t>
  </si>
  <si>
    <t>Virtual Office, Jul 1, 2025 - Dec 31, 2025</t>
  </si>
  <si>
    <t>Maya Card (June 17)</t>
  </si>
  <si>
    <t>50% DP. Apollo 4, Jun 26, 2025, 9 am to 3 pm</t>
  </si>
  <si>
    <t>50% DP, Astra 2,8am to 12pm, Jul 15,17,22,24,28,29,30,31, 2025 &amp; Aug 1</t>
  </si>
  <si>
    <t>UB640807</t>
  </si>
  <si>
    <t>Astra 2, June 23, 2025, 10:00 am to 12:00 pm,</t>
  </si>
  <si>
    <t>Use of Address, Jul 15, 2025 to Dec 31, 2026</t>
  </si>
  <si>
    <t>INV-11422/INV-11422</t>
  </si>
  <si>
    <t>1 Month Fly Pass, Jun 26, 2025 - Jul 25, 2025 and Call Room (Apollo 2). 9:30 am to 12:30 pm</t>
  </si>
  <si>
    <t>Astra 1, June 27, 2025, 9 am to 1pm (20% Dsicount)</t>
  </si>
  <si>
    <t>50% DP, Astra 2, Jul 1,2025, 8 am to 1pm</t>
  </si>
  <si>
    <t>Sewells Group Philippines, Inc.</t>
  </si>
  <si>
    <t>UB921772</t>
  </si>
  <si>
    <t>Te-Anne Robels</t>
  </si>
  <si>
    <t>Use od Address, Ju 15, 2025 to Dec 31, 2026</t>
  </si>
  <si>
    <t>INV-11546</t>
  </si>
  <si>
    <t>Use of Address, Aug 4, 2025 to December 31, 2026</t>
  </si>
  <si>
    <t>INV-1138/INV-11188/INV-11229/INV-11177/INV-10957</t>
  </si>
  <si>
    <t>Payment for INV-1138, INV-11188, INV-11229, INV-11177, and INV-10957</t>
  </si>
  <si>
    <t>Astra 2, August 5, 2025, 9 am to 12pm</t>
  </si>
  <si>
    <t>UB582674</t>
  </si>
  <si>
    <t>Use of Address, Jul 2, 2025 - Aug 1, 2025</t>
  </si>
  <si>
    <t>Balance Payment for Use of Address, July 15, 2025 to December 31,2026</t>
  </si>
  <si>
    <t>UB245185</t>
  </si>
  <si>
    <t>1098</t>
  </si>
  <si>
    <t>INV-11548</t>
  </si>
  <si>
    <t>Use of Address, Aug 8, 2025 to Dec 31, 2026</t>
  </si>
  <si>
    <t>1099</t>
  </si>
  <si>
    <t>UB773959</t>
  </si>
  <si>
    <t>1100</t>
  </si>
  <si>
    <t>INV-11413/INV-11414</t>
  </si>
  <si>
    <t>LP Suites Office 9, Advance Rent, Jul 15, 2025 - Aug 31, 2025 (Prorated) &amp; Security Deposit &amp; Advance Subscription (Jan 2026)</t>
  </si>
  <si>
    <t>1101</t>
  </si>
  <si>
    <t>BPI 600003383</t>
  </si>
  <si>
    <t>1102</t>
  </si>
  <si>
    <t>1103</t>
  </si>
  <si>
    <t>Gentle Supreme Philippines Inc</t>
  </si>
  <si>
    <t>Astra 2, Jul 9, 2025 9 am to 12 pm</t>
  </si>
  <si>
    <t>1104</t>
  </si>
  <si>
    <t>Rocket Room, Jul 11, 2025,  3pm to 5pm</t>
  </si>
  <si>
    <t>1105</t>
  </si>
  <si>
    <t>Use of Address, Dec 6, 2023 to Dec 31, 2025</t>
  </si>
  <si>
    <t>1106</t>
  </si>
  <si>
    <t>Nuage Information Technology, OPC</t>
  </si>
  <si>
    <t>1107</t>
  </si>
  <si>
    <t>Jabbs Consulting Inc</t>
  </si>
  <si>
    <t>1108</t>
  </si>
  <si>
    <t>1109</t>
  </si>
  <si>
    <t xml:space="preserve">Byte Sense PH Inc. </t>
  </si>
  <si>
    <t>Astra 2, 9am to 5pm - Jul 10, 2025</t>
  </si>
  <si>
    <t>UB237475</t>
  </si>
  <si>
    <t>1110</t>
  </si>
  <si>
    <t>Astra 2, 9am to 12pm, July 11, 2025</t>
  </si>
  <si>
    <t>1111</t>
  </si>
  <si>
    <t>1112</t>
  </si>
  <si>
    <t>Use of Address, Jul 18, 2025 to December 31, 2026</t>
  </si>
  <si>
    <t>1113</t>
  </si>
  <si>
    <t>INV-11563</t>
  </si>
  <si>
    <t>Torchbox Asia Pacific Inc</t>
  </si>
  <si>
    <t>Use of Address, Aug 1, 2025 to December 31, 2026</t>
  </si>
  <si>
    <t>UB942868</t>
  </si>
  <si>
    <t>1114</t>
  </si>
  <si>
    <t>Fullpayment, Astra 2,8am to 12pm, Jul 15,17,22,24,28,29,30,31, 2025 &amp; Aug 1</t>
  </si>
  <si>
    <t>UB744948</t>
  </si>
  <si>
    <t>INV-11544</t>
  </si>
  <si>
    <t>Vericle Pacific Inc.</t>
  </si>
  <si>
    <t>Use of Address, August 11, 2025 to December 31, 2026</t>
  </si>
  <si>
    <t>INV-11603</t>
  </si>
  <si>
    <t>Balance Payment for Voyager 4 rental (Security Deposit, Advance rent, Advance Subscription and monthly pdc)</t>
  </si>
  <si>
    <t>Metrobank  4950997877</t>
  </si>
  <si>
    <t>Jella Erika Merete</t>
  </si>
  <si>
    <t>Astra 2, Jul 21, 2025, 10 am to 2 pm</t>
  </si>
  <si>
    <t>UB1288523</t>
  </si>
  <si>
    <t xml:space="preserve">WobbleWorks, Inc. </t>
  </si>
  <si>
    <t>INV-11622</t>
  </si>
  <si>
    <t xml:space="preserve">	INV-02757</t>
  </si>
  <si>
    <t>Try Smartbite ph Inc</t>
  </si>
  <si>
    <t>Lp1 avaolable private offices, Apollo 1 &amp; 2, Rocket room, Jul 26, 2025. 9 am to 3 pm</t>
  </si>
  <si>
    <t>Rocket Room, Jul 23, 2025, 8 am to 10 am</t>
  </si>
  <si>
    <t>1125</t>
  </si>
  <si>
    <t>Apollo 2 (Call room), Jul 22-24, 2025, 8 am to 7 pm</t>
  </si>
  <si>
    <t>1126</t>
  </si>
  <si>
    <t>1127</t>
  </si>
  <si>
    <t>1128</t>
  </si>
  <si>
    <t>INV-11486/INV-11488/INV-11489</t>
  </si>
  <si>
    <t xml:space="preserve">Payment for INV-11486, INV-11488,and INV-11489 </t>
  </si>
  <si>
    <t>1129</t>
  </si>
  <si>
    <t>Kyds Inc.</t>
  </si>
  <si>
    <t>Rocket Room, Jul 28, 2025, 9:30 AM - 12:30PM</t>
  </si>
  <si>
    <t>1130</t>
  </si>
  <si>
    <t>INV-11749/INV-</t>
  </si>
  <si>
    <t>G.A.M Consulting Services OPC</t>
  </si>
  <si>
    <t>Use of Address, July 1 - 31, 2025 &amp; Aug 1 - 31, 2025</t>
  </si>
  <si>
    <t>UB149072</t>
  </si>
  <si>
    <t>1131</t>
  </si>
  <si>
    <t>INV-11602, INV-11586</t>
  </si>
  <si>
    <t xml:space="preserve">MASO Fit Out Finishing Services  </t>
  </si>
  <si>
    <t>Payment for INV-11586, Rocket Room, 5PM - 6PM</t>
  </si>
  <si>
    <t>1132</t>
  </si>
  <si>
    <t>Fullpayment, Astra 2, Sept 2, 30, Nov 4, and Dec 2, 2025, 9AM - 12PM</t>
  </si>
  <si>
    <t>UB775116</t>
  </si>
  <si>
    <t>1133</t>
  </si>
  <si>
    <t>Use of Address, June 9 - December 31, 2025</t>
  </si>
  <si>
    <t>Security Bank 0132511</t>
  </si>
  <si>
    <t>1134</t>
  </si>
  <si>
    <t>Use of Address, July 20 - August 19, 2025</t>
  </si>
  <si>
    <t>1135</t>
  </si>
  <si>
    <t>Absolute Advantage Trading and General Services Inc.,</t>
  </si>
  <si>
    <t>Use of Address, July 19 - August 18, 2025</t>
  </si>
  <si>
    <t>EW 047353</t>
  </si>
  <si>
    <t>1136</t>
  </si>
  <si>
    <t>Switch Automation Philippines</t>
  </si>
  <si>
    <t>Use of Address, July 18 - August 17, 2025</t>
  </si>
  <si>
    <t>1137</t>
  </si>
  <si>
    <t>Use of Address, July 17 - August 16, 2025</t>
  </si>
  <si>
    <t>1138</t>
  </si>
  <si>
    <t>Apollo 2, July 31, 2025, 1:00PM - 4:00PM</t>
  </si>
  <si>
    <t>Gcash QR Standee (2 payments [540] &amp; [540]</t>
  </si>
  <si>
    <t>1139</t>
  </si>
  <si>
    <t>LP Suite Office 11, August 1 - 31,2025</t>
  </si>
  <si>
    <t>UB1046515</t>
  </si>
  <si>
    <t>1140</t>
  </si>
  <si>
    <t>South Main Real Estate Brokerage</t>
  </si>
  <si>
    <t>Use of Address, July 1 - Dec 31, 2025</t>
  </si>
  <si>
    <t>1141</t>
  </si>
  <si>
    <t>iHub Solutions (Philippines) Inc.,</t>
  </si>
  <si>
    <t>Astra1, September 2 - 4, 2025, 7AM - 4PM</t>
  </si>
  <si>
    <t>UB241006</t>
  </si>
  <si>
    <t>1142</t>
  </si>
  <si>
    <t>Payment For 3-Hour Fly Pass Twenty-sets (20)</t>
  </si>
  <si>
    <t>1143</t>
  </si>
  <si>
    <t>1144</t>
  </si>
  <si>
    <t>Team Bluefish</t>
  </si>
  <si>
    <t>DP for Rocket Room, Aug 1, 2025, 10AM to 3PM</t>
  </si>
  <si>
    <t>1145</t>
  </si>
  <si>
    <t>Voyager Land 2, Aug 1 - 31, 2025</t>
  </si>
  <si>
    <t>1146</t>
  </si>
  <si>
    <t>Virtual Office, Jul 22 - Aug 21, 2025</t>
  </si>
  <si>
    <t>Unionbank 2002620264</t>
  </si>
  <si>
    <t>1147</t>
  </si>
  <si>
    <t>Use of Address, Aug 1, 2025 to Dec 31, 2026</t>
  </si>
  <si>
    <t>1148</t>
  </si>
  <si>
    <t>Advance Payment for Virtual Office Renewal</t>
  </si>
  <si>
    <t>UB 4416464</t>
  </si>
  <si>
    <t>1149</t>
  </si>
  <si>
    <t>Arthphorce Incorporated</t>
  </si>
  <si>
    <t>1150</t>
  </si>
  <si>
    <t>1151</t>
  </si>
  <si>
    <t>Jewel Ramos</t>
  </si>
  <si>
    <t>DP for MR reservation</t>
  </si>
  <si>
    <t>1152</t>
  </si>
  <si>
    <t>SI 2802</t>
  </si>
  <si>
    <t>1153</t>
  </si>
  <si>
    <t>Virtual Office, Jul 15 - Aug 14, 2025</t>
  </si>
  <si>
    <t>Security Bank 0000205535</t>
  </si>
  <si>
    <t>1154</t>
  </si>
  <si>
    <t>1155</t>
  </si>
  <si>
    <t>1156</t>
  </si>
  <si>
    <t>MB 4951063949</t>
  </si>
  <si>
    <t>1157</t>
  </si>
  <si>
    <t>Use of Address, Aug 1 - 31, 2025</t>
  </si>
  <si>
    <t>0000057695</t>
  </si>
  <si>
    <t>1158</t>
  </si>
  <si>
    <t>IFAQ Enterprise</t>
  </si>
  <si>
    <t>1567809</t>
  </si>
  <si>
    <t>1159</t>
  </si>
  <si>
    <t>Voyager 3, Aug 1 - 31, 2025</t>
  </si>
  <si>
    <t>1160</t>
  </si>
  <si>
    <t xml:space="preserve">Virtual Office, Aug 1 - 31, 2025. Locker Rent, Aug 1 - 31, 2025 </t>
  </si>
  <si>
    <t>6000126340</t>
  </si>
  <si>
    <t>1161</t>
  </si>
  <si>
    <t>UB 0006455050</t>
  </si>
  <si>
    <t>1162</t>
  </si>
  <si>
    <t>Suites Office 8, July 4 - Aug 3, 2025</t>
  </si>
  <si>
    <t>UB 0000987937</t>
  </si>
  <si>
    <t>1163</t>
  </si>
  <si>
    <t xml:space="preserve">(2) Monthly Flypass, Aug 4, 2025 - Feb 3, 2026 </t>
  </si>
  <si>
    <t>1164</t>
  </si>
  <si>
    <t>Rocket Room, Jul 28, 2025, 12:30PM - 3PM</t>
  </si>
  <si>
    <t>1165</t>
  </si>
  <si>
    <t>Astra 1, August 4, 2025. 4PM - 7PM</t>
  </si>
  <si>
    <t>UB322137</t>
  </si>
  <si>
    <t>1166</t>
  </si>
  <si>
    <t>Rocket Room, Aug 9, 2025. 9AM 1PM</t>
  </si>
  <si>
    <t>UB716854</t>
  </si>
  <si>
    <t>1167</t>
  </si>
  <si>
    <t>Goetz Moving and Storage Inc.,</t>
  </si>
  <si>
    <t>50% DP, Apollo 4&amp;5, Aug 18, 2025, 8PM -5PM. Aug 20, 2025, 8AM - 12PM</t>
  </si>
  <si>
    <t>1168</t>
  </si>
  <si>
    <t>Use of Address, Aug 2 - Dec 1, 2025.  Use of Address, Dec 2 - 31, 2025.</t>
  </si>
  <si>
    <t>UB374373</t>
  </si>
  <si>
    <t>1169</t>
  </si>
  <si>
    <t>Vikain Philippines</t>
  </si>
  <si>
    <t>Meeting Room rent (extension), 6PM - 9PM, July 28, 2025, extension</t>
  </si>
  <si>
    <t>1170</t>
  </si>
  <si>
    <t xml:space="preserve">TSKJ Travel and Tours </t>
  </si>
  <si>
    <t>Use of Address, Aug 1 - Dec 31, 2025</t>
  </si>
  <si>
    <t>1171</t>
  </si>
  <si>
    <t>Astra 1, July 28, 2025, 12PM - 1PM. Astra 1, July 31, 2025, 10AM - 1PM,  Apollo 1 (Call Room), July 31, 2025, 2PM - 5PM</t>
  </si>
  <si>
    <t>1172</t>
  </si>
  <si>
    <t xml:space="preserve">Alabasta Logistic Service </t>
  </si>
  <si>
    <t>Downpayment, Astrra 1&amp;2, Aug 11, 2025, 1PM - 3PM</t>
  </si>
  <si>
    <t>UB768386</t>
  </si>
  <si>
    <t>1173</t>
  </si>
  <si>
    <t>Monthly Flypass payment for Septembe, Period (TBA)</t>
  </si>
  <si>
    <t>UB76915</t>
  </si>
  <si>
    <t>1174</t>
  </si>
  <si>
    <t>Fishstone Solutions Inc.,</t>
  </si>
  <si>
    <t>1175</t>
  </si>
  <si>
    <t>(INV-11283) Printing excess, Colored, 22 pages x 10php, (INV-11246) Locker Rental,Jun 8, 2025 - Jul 7, 2025,  (INV-11559)Locker Rental,Jul 8, 2025 - Aug 7, 2025</t>
  </si>
  <si>
    <t>1176</t>
  </si>
  <si>
    <t>Red5 Asia, Inc</t>
  </si>
  <si>
    <t>MBT 495111542</t>
  </si>
  <si>
    <t>1177</t>
  </si>
  <si>
    <t>MBT 4951115427</t>
  </si>
  <si>
    <t>1178</t>
  </si>
  <si>
    <t>AIMS Industrial</t>
  </si>
  <si>
    <t>Apollo 4 &amp; 5, Astra 1 &amp; 2, 8AM - 5PM, Feb 15 - 20, 2026 50% DP</t>
  </si>
  <si>
    <t>1179</t>
  </si>
  <si>
    <t xml:space="preserve">Pro Digi Creative OPC </t>
  </si>
  <si>
    <t>Apollo 3, 11AM - 2PM, Aug 11, 2025</t>
  </si>
  <si>
    <t>1180</t>
  </si>
  <si>
    <t>Astra 1, 8AM - 5PM, July 30, 2025</t>
  </si>
  <si>
    <t>UB 801599</t>
  </si>
  <si>
    <t>1181</t>
  </si>
  <si>
    <t>Virtual Office, July 24, 2025 - Aug 23, 2025</t>
  </si>
  <si>
    <t>UB177440</t>
  </si>
  <si>
    <t>1182</t>
  </si>
  <si>
    <t>Locker 1&amp;2, July 24 - Dec 31, 2025</t>
  </si>
  <si>
    <t>UB176799</t>
  </si>
  <si>
    <t>1183</t>
  </si>
  <si>
    <t>1184</t>
  </si>
  <si>
    <t>Angelle Umali</t>
  </si>
  <si>
    <t>Astra 1, Aug 12, 2025, 1PM - 2PM</t>
  </si>
  <si>
    <t>1185</t>
  </si>
  <si>
    <t>Suites 11, Sep 1 - 30, 2025</t>
  </si>
  <si>
    <t>1186</t>
  </si>
  <si>
    <t>1187</t>
  </si>
  <si>
    <t>1188</t>
  </si>
  <si>
    <t xml:space="preserve">Jas Ancheta Interiors </t>
  </si>
  <si>
    <t>Use of Address, Aug 5 - Dec 31, 2025</t>
  </si>
  <si>
    <t>1189</t>
  </si>
  <si>
    <t>Hubble Room, Aug 5, 2025 - Sep 4, 2025</t>
  </si>
  <si>
    <t>1190</t>
  </si>
  <si>
    <t>Partial Payment, Apollo 1 rent, July 2, 9, 11, and 30, 2025</t>
  </si>
  <si>
    <t>UB8332</t>
  </si>
  <si>
    <t>1191</t>
  </si>
  <si>
    <t>Rocket Room, August 1, 2025, 3PM - 5PM</t>
  </si>
  <si>
    <t>1192</t>
  </si>
  <si>
    <t>Virtual Office, August 1 - Dec 31, 2025</t>
  </si>
  <si>
    <t>UB 6455050</t>
  </si>
  <si>
    <t>1193</t>
  </si>
  <si>
    <t>Global Visions Event and Marketing Network</t>
  </si>
  <si>
    <t>1194</t>
  </si>
  <si>
    <t>Full payment, Use of Address, May 27 - Dec 31, 2025</t>
  </si>
  <si>
    <t>1195</t>
  </si>
  <si>
    <t>50% DP Rocket Room Rent, 8AM - 5PM, All Thursday of the Month from Aug 14 - Dec 4, 202</t>
  </si>
  <si>
    <t>1196</t>
  </si>
  <si>
    <t>Intrepid Philippines Inc</t>
  </si>
  <si>
    <t>DP for Rocket Room, Aug 20, 2025, 11AM - 5PM</t>
  </si>
  <si>
    <t>UB775552</t>
  </si>
  <si>
    <t>1197</t>
  </si>
  <si>
    <t>Girlie Nolluda</t>
  </si>
  <si>
    <t>Full payment, Astra 1, Aug 16, 2025, 9AM - 1PM</t>
  </si>
  <si>
    <t>1198</t>
  </si>
  <si>
    <t>INV-11619/INV-02932</t>
  </si>
  <si>
    <t xml:space="preserve"> Rocket room, July 9, 2025, 10:00 am to 4:30pm (w/20% mid-year discount) &amp; Astra 2, 10AM - 4PM, Aug 8, 2025</t>
  </si>
  <si>
    <t>1199</t>
  </si>
  <si>
    <t>Advance Payment  (will use in the future)</t>
  </si>
  <si>
    <t>1200</t>
  </si>
  <si>
    <t>Virtual Office , Aug 11 - Dec 31, 2025</t>
  </si>
  <si>
    <t>Security Bank 0005251941</t>
  </si>
  <si>
    <t>DP for Apollo 4 and 5, Aug 16, 2025, 1PM - 5PM</t>
  </si>
  <si>
    <t>GCash QR Standee</t>
  </si>
  <si>
    <t>RR, July 25,2025, 5PM - 6PM. RR, Aug 5, 2025 4PM - 5PM, Monthly Fly Pass, 5 months (UPG) Aug 1 - Dec 31, 2025</t>
  </si>
  <si>
    <t>UB745676</t>
  </si>
  <si>
    <t>Whole Day Fly Pass (B1T1) - Wilson Sauler</t>
  </si>
  <si>
    <t>UB264806</t>
  </si>
  <si>
    <t>Rocket Room, July 30, 2025, 8AM - 6PM</t>
  </si>
  <si>
    <t>Use of Address, Aug 15 - Sep 14,2025</t>
  </si>
  <si>
    <t>00000961737</t>
  </si>
  <si>
    <t>Apollo 3, Call Room, Aug 11, 2025, 4PM - 6PM</t>
  </si>
  <si>
    <t>UB242987</t>
  </si>
  <si>
    <t>Use od Address, Aug 19 - Sep 18, 2025</t>
  </si>
  <si>
    <t>Security Bank 00000205536</t>
  </si>
  <si>
    <t>BPI 1000102060</t>
  </si>
  <si>
    <t>Astra 1, Aug 21, 2025, 3PM - 4PM</t>
  </si>
  <si>
    <t>INV-10722, INV-10880, INV-10881</t>
  </si>
  <si>
    <t>BDO 0000147993</t>
  </si>
  <si>
    <t>Full Payment, Apollo 1 Rent, July 2, 9, 11, 12, &amp; 30, 2025</t>
  </si>
  <si>
    <t>Danbl Education, Inc.,</t>
  </si>
  <si>
    <t>Full Payment (Astra 1), Aug 26, 2025, 9AM - 12PM</t>
  </si>
  <si>
    <t>Digibeacon BPO Inc.,</t>
  </si>
  <si>
    <t>Call Room, Aug 13, 2025, 11AM - 3PM</t>
  </si>
  <si>
    <t>50% DP, Astra 1&amp;2, Aug 23, 2025, 9AM - 5PM</t>
  </si>
  <si>
    <t>Semiconductor Technologies &amp; Industries Phil. Inc.,</t>
  </si>
  <si>
    <t>Virtual Office, Aug 22 - Sep 21, 2025. 2 Lockers, Aug 22 - Sep 21, 2025</t>
  </si>
  <si>
    <t>UBP 0003233686</t>
  </si>
  <si>
    <t>Astra 1, Aug 8, 2025, 8AM - 4PM, with 20% discount</t>
  </si>
  <si>
    <t>UBP321855</t>
  </si>
  <si>
    <t>UBP32140</t>
  </si>
  <si>
    <t>GammaSynergy Consulting Inc.</t>
  </si>
  <si>
    <t>Astra 2, Aug 20, 2025, 10AM - 5PM</t>
  </si>
  <si>
    <t>Deskfuse Inc.</t>
  </si>
  <si>
    <t>50% DP, Astra 1, Sep 13, 2025, 9AM - 5PM</t>
  </si>
  <si>
    <t>UB546088</t>
  </si>
  <si>
    <t>Astra 1, Aug 30, 2025, 3PM - 4PM</t>
  </si>
  <si>
    <t>Voyager 4, Aug 22, 2025, Sep 21, 2025</t>
  </si>
  <si>
    <t>MBTC 4950997871</t>
  </si>
  <si>
    <t>Virtual Office, Aug 24 - Sep 23, 2024</t>
  </si>
  <si>
    <t>BPI 1000129951</t>
  </si>
  <si>
    <t>Suites Office 9, Sep 1 - 30, 2025</t>
  </si>
  <si>
    <t>JM INTL Enterprises</t>
  </si>
  <si>
    <t>Partial Payment for Use of Address Renewal, Aug 9, 2025 - Dec 31, 2026</t>
  </si>
  <si>
    <t xml:space="preserve">Blue Point Properties Inc., </t>
  </si>
  <si>
    <t>5566</t>
  </si>
  <si>
    <t>Virtual Office and Locker Rental, Sep 1 - 30, 2025</t>
  </si>
  <si>
    <t>Virtual Office, Sep 1 - 30, 2025</t>
  </si>
  <si>
    <t>Krissel Hernandez</t>
  </si>
  <si>
    <t>Astra 2, 8AM - 5PM, Sep 3, 2025</t>
  </si>
  <si>
    <t>Rocket Room, Sep 5, 2025, 2PM - 6PM</t>
  </si>
  <si>
    <t>UB225277</t>
  </si>
  <si>
    <t>Use of Address, Sep 12, 2025 - Dec 31, 2026</t>
  </si>
  <si>
    <t>Monthly Fly Pass, May 21 - June 20, 2025. June 21 - Jul 20, 2025</t>
  </si>
  <si>
    <t>Use of Address, Sep 21, 2025 - Dec 31, 2026</t>
  </si>
  <si>
    <t>RLTY Property Corp.</t>
  </si>
  <si>
    <t>Security Bank 0001059751</t>
  </si>
  <si>
    <t>1000162443</t>
  </si>
  <si>
    <t>Use of Address, September</t>
  </si>
  <si>
    <t>057712</t>
  </si>
  <si>
    <t>Purple Ginger and Zesty Lemon Inc.,</t>
  </si>
  <si>
    <t>Printing Colored June &amp; July 2025</t>
  </si>
  <si>
    <t>Roscel Isip</t>
  </si>
  <si>
    <t>Full Payment, Astra 1, Sep 8, 2025, 9AM - 5PM</t>
  </si>
  <si>
    <t>UB408512</t>
  </si>
  <si>
    <t>Locker Rental, Aug 1 - 31, 2025</t>
  </si>
  <si>
    <t>Voyager 1&amp;2, Sep 1  - 30, 2025 Rent</t>
  </si>
  <si>
    <t>UB228088</t>
  </si>
  <si>
    <t>CSTEMS, Inc.,</t>
  </si>
  <si>
    <t>Full Payment, Astra 2, Sep 11, 2025, 10AM - 11AM</t>
  </si>
  <si>
    <t>UB555525</t>
  </si>
  <si>
    <t>Office Suite 2, Sep 1-30, 2025, Rent</t>
  </si>
  <si>
    <t>2002750722</t>
  </si>
  <si>
    <t>2000298905</t>
  </si>
  <si>
    <t>Hubble Room, Sep 1 - 30, 2025, Rent</t>
  </si>
  <si>
    <t>6000109748</t>
  </si>
  <si>
    <t>Visit and Experience Travel Service Inc.,</t>
  </si>
  <si>
    <t>Wholeday Fly Pass, Aug 26, 2025</t>
  </si>
  <si>
    <t>UB #0987971</t>
  </si>
  <si>
    <t>Silca Coffee Roasting Company Inc.,</t>
  </si>
  <si>
    <t>Full Payment, Rocket Room, Sep 13, 2025, 10AM - 5PM</t>
  </si>
  <si>
    <t>UB804441</t>
  </si>
  <si>
    <t>Virtual Office Renewal, October 1, 2025 - December 31, 2026</t>
  </si>
  <si>
    <t>Locker Rental, October 1, 2025 - March 31, 2026</t>
  </si>
  <si>
    <t>UB521154</t>
  </si>
  <si>
    <t>Concentrix CVG Phils. Inc.,</t>
  </si>
  <si>
    <t>Meeting Room 1, 2PM - 7PM</t>
  </si>
  <si>
    <t>Cy Encina</t>
  </si>
  <si>
    <t>DP for RR, Oct 17, 2025, 9AM - 5PM</t>
  </si>
  <si>
    <t>UB429375</t>
  </si>
  <si>
    <t>Prime Dasmarinas Medical Center Inc.,</t>
  </si>
  <si>
    <t>DP, Astra 1&amp;2, 2PM - 4PM, Sep 20, 2025</t>
  </si>
  <si>
    <t>Use of Address, October 1, 2025 - December 31, 2026</t>
  </si>
  <si>
    <t>Animal Empathy Philippines</t>
  </si>
  <si>
    <t>DP, Astra 1, October 22, 2025, 10AM - 4PM</t>
  </si>
  <si>
    <t>Whole Day Fly Pass (Mikayla Cabildo, Charles Godwin Cordial, Angela Clarence). Rocket Room, 4:30 PM - 6:30PM, Sep 12, 2025</t>
  </si>
  <si>
    <t>VO and Locker Room Rental, Sep 22 - Oct 21, 2025.</t>
  </si>
  <si>
    <t>CK#0003233689</t>
  </si>
  <si>
    <t>Use of Address, Sep 15, 2025 - Oct 14, 2025</t>
  </si>
  <si>
    <t>CK#0000961738</t>
  </si>
  <si>
    <t>Rocket Room, 8AM - 12PM, Aug 18, 2025</t>
  </si>
  <si>
    <t>Whole Day Fly Pass, (Angela Kyla Clarence, Patrick Hinlo). Rocket Room, Sep 9, 2025,  8:30 - 9:30 AM, Locker Rental, Sep 12, 2025 - Oct 11, 2025</t>
  </si>
  <si>
    <t>Carla Zeiss Philippine Pte Ltd.,</t>
  </si>
  <si>
    <t>Full Payment, September 29, 2025, 9AM - 1PM1</t>
  </si>
  <si>
    <t>Credit Card</t>
  </si>
  <si>
    <t>Payment for INV-02994, Astra 1, 8:30AM - 4:30PM, Aug 27, 2025, INV-03000. Astra 1, 8AM - 1PM, Aug 28, 2025.</t>
  </si>
  <si>
    <t>Bank  Transfer</t>
  </si>
  <si>
    <t>UB594240</t>
  </si>
  <si>
    <t>Triangle Holdings Systems Corp.,</t>
  </si>
  <si>
    <t>DP, Rocket Room, Oct 4, 2025, 10AM - 5PM</t>
  </si>
  <si>
    <t>UB286339</t>
  </si>
  <si>
    <t>GAM Consulting Services OPC</t>
  </si>
  <si>
    <t>Use of Address, Sep 1 - 30, 2025 and Oct 1 - 30, 2025</t>
  </si>
  <si>
    <t>Prine Boucherie OPC</t>
  </si>
  <si>
    <t>Rocket Room, Oct 11, 2025, 9AM - 1PM</t>
  </si>
  <si>
    <t>UB578470</t>
  </si>
  <si>
    <t>Kenneth Jabeguero</t>
  </si>
  <si>
    <t>LP3 Call Room, October 1, 2025, 1PM - 3PM</t>
  </si>
  <si>
    <t>UB719154</t>
  </si>
  <si>
    <t>Iter System Integration Consulting Philippines, Inc.,</t>
  </si>
  <si>
    <t>50% DP for Astra 1&amp;2, October 1, 9AM - 5PM</t>
  </si>
  <si>
    <t>UB728700</t>
  </si>
  <si>
    <t>LP3 Suites Office 11, Oct 1-31, 2025</t>
  </si>
  <si>
    <t>Bizmates Philippines Inc.,</t>
  </si>
  <si>
    <t>Use of Address, Oct 22, 2025 - Dec 31, 2026</t>
  </si>
  <si>
    <t>UB54741</t>
  </si>
  <si>
    <t>Victor Leyva</t>
  </si>
  <si>
    <t>Astra 2, Oct 2, 2025, 10aM - 6PM</t>
  </si>
  <si>
    <t>INV-03103</t>
  </si>
  <si>
    <t>Genedrift APAC Pte. Ltd.</t>
  </si>
  <si>
    <t>Suites Office 9, Oct 1 - 31, 2025</t>
  </si>
  <si>
    <t>Precious Guevarra</t>
  </si>
  <si>
    <t>Call Room, Oct 1, 2025, 3:15PM - 5:15PM</t>
  </si>
  <si>
    <t>Use of Address, Sep 7, 2025 - April 26, 2026</t>
  </si>
  <si>
    <t>Blue Point Properties, Inc.,</t>
  </si>
  <si>
    <t>Use of Address, Sep 29 - Oct 28, 2025</t>
  </si>
  <si>
    <t>Mayback Cheque #0000005567</t>
  </si>
  <si>
    <t>Aida Ann S. Frijas</t>
  </si>
  <si>
    <t>VO w/ 10 Days Coworking Per Month, Oct 1, 2025 - Dec 31, 2026</t>
  </si>
  <si>
    <t>INV-03108</t>
  </si>
  <si>
    <t>Locker Rental, Sep 1 - 30, 2025</t>
  </si>
  <si>
    <t>Kristine Dela Rosa</t>
  </si>
  <si>
    <t>Astra 1, Oct 6, 2025, 8AM - 5PM</t>
  </si>
  <si>
    <t>UBP1244989</t>
  </si>
  <si>
    <t>Joprelle Ismael</t>
  </si>
  <si>
    <t>Full Payment for VO with 10 Days coworking per month, Oct 1, 2025 -Dec 31, 2026</t>
  </si>
  <si>
    <t xml:space="preserve">For Future Reservations </t>
  </si>
  <si>
    <t>Auptimate Technologies Inc.,</t>
  </si>
  <si>
    <t>Wholeday Fly Pass, 5 pax (550.00)</t>
  </si>
  <si>
    <t>UB398153</t>
  </si>
  <si>
    <t>INV-0379</t>
  </si>
  <si>
    <t>Avia Healthcare Services</t>
  </si>
  <si>
    <t>6 Months Fly Pass, Oct 2, 2025 - Apr 1, 2026</t>
  </si>
  <si>
    <t>Angela Garcia</t>
  </si>
  <si>
    <t>Monthly Fly Pass (w/ PWD ID Discount), Oct 2, 2025 - Nov 1, 2025</t>
  </si>
  <si>
    <t>Monthly Fly Pass, Oct 2 - Nov 1, 2025</t>
  </si>
  <si>
    <t>UB154569</t>
  </si>
  <si>
    <t>Use of Address, Sep 18, 2025 - Oct 17, 2025</t>
  </si>
  <si>
    <t>BPI # 60002217415</t>
  </si>
  <si>
    <t>Use of Address, Sep 20  - Oct 19, 2025</t>
  </si>
  <si>
    <t>BDO #0000626175</t>
  </si>
  <si>
    <t>BPI #1000102861</t>
  </si>
  <si>
    <t>Use of Address,  Sep 19 - Oct 18, 2025</t>
  </si>
  <si>
    <t>EWB #0000047355</t>
  </si>
  <si>
    <t>Voyager 4, Sep 22 - Oct 21, 2025</t>
  </si>
  <si>
    <t>MTB #4950997872</t>
  </si>
  <si>
    <t>SB #00002055537</t>
  </si>
  <si>
    <t>Voyager 3, Oct 1 - 31, 2025</t>
  </si>
  <si>
    <t>Clarissa Junelle Sanglay</t>
  </si>
  <si>
    <t>LP3, Call Room, Oct 7, 2025, 10:30AM - 12:30PM</t>
  </si>
  <si>
    <t>UB615178</t>
  </si>
  <si>
    <t>Suite Office 2, Oct 1 - 31, 2025</t>
  </si>
  <si>
    <t>UB#2002750723</t>
  </si>
  <si>
    <t>UB#2002918906</t>
  </si>
  <si>
    <t>Virtual Office, Oct 1 - 31, 2025. Locker Rental, Oct 1 - 31, 2025</t>
  </si>
  <si>
    <t>BPI #6000126342</t>
  </si>
  <si>
    <t>P!Pes Inc</t>
  </si>
  <si>
    <t xml:space="preserve">Virtual Office, Oct 1 - 31, 2025 </t>
  </si>
  <si>
    <t>MBT #495103951</t>
  </si>
  <si>
    <t>Balance in Security Deposit for Voyager 3, Advance Subscription for V3</t>
  </si>
  <si>
    <t>UB1973799</t>
  </si>
  <si>
    <t>Hungry Work Force Consultancy Inc.,</t>
  </si>
  <si>
    <t>Use of Address, Sep 28, 2025 - Dec 31, 2026</t>
  </si>
  <si>
    <t>Balance, Rocket Room, Oct 9, 2025, 10AM - 5PM</t>
  </si>
  <si>
    <t>UB2015836</t>
  </si>
  <si>
    <t>Astra 1&amp;2, Oct 8, 2025, 2:30PM - 4:30PM</t>
  </si>
  <si>
    <t>UB554350 / UB561770</t>
  </si>
  <si>
    <t>Scriptmee Inc.,</t>
  </si>
  <si>
    <t>Use of Address, Oct 10, 2025 - Dec 31, 2026</t>
  </si>
  <si>
    <t>BF Community Toastmasters Club</t>
  </si>
  <si>
    <t>50% DP, Event Space at Commercenter, Nov 8, 2025, 12PM - 5PM (ingress / egress Included)</t>
  </si>
  <si>
    <t>1 Additional, Whole Day Fly Pass, Oct 10, 2025</t>
  </si>
  <si>
    <t>UB1498858</t>
  </si>
  <si>
    <t>LP3 Call Room, Oct 1, 2025, 11:20AM - 12:0PM</t>
  </si>
  <si>
    <t>UB497333</t>
  </si>
  <si>
    <t>Astra 1, Oct 9, 2025, 9AM - 1PM</t>
  </si>
  <si>
    <t>Virtual Office, Oct 1, 2025 - Dec 31, 2025</t>
  </si>
  <si>
    <t>Office Suite, Oct 4, 2025 - Nov 3, 2025</t>
  </si>
  <si>
    <t>UB Check #0000987939</t>
  </si>
  <si>
    <t>50% DP, Oct 12, 2025, 11AM - 3PM</t>
  </si>
  <si>
    <t>BPI Check # 600109749</t>
  </si>
  <si>
    <t>Full Payment, Oct 13 (Astra 2), Oct 14 (Astra 1), Oct 15 (Astra 2), Oct 16 - 17 (Astra 1 &amp; 2), 2PM - 9PM</t>
  </si>
  <si>
    <t>Meeting Room Rent, September 2025</t>
  </si>
  <si>
    <t>UB185198 | SVI to SI</t>
  </si>
  <si>
    <t>Joanna Bautista</t>
  </si>
  <si>
    <t>Meeting Room (Suite 6), 3PM - 6PM, Oct 16, 2025</t>
  </si>
  <si>
    <t>Astra 1 &amp; 2, Oct 3, 2025, 8AM - 5PM</t>
  </si>
  <si>
    <t>UB273509</t>
  </si>
  <si>
    <t>Locker Rent, Aug 8 - Nov 7, 2025</t>
  </si>
  <si>
    <t>PrimEdge Construktura Inc.,</t>
  </si>
  <si>
    <t>Astra 2, Oct 25, 2025, 2PM - 5PM</t>
  </si>
  <si>
    <t>UB3465497</t>
  </si>
  <si>
    <t>Virtual Office, Oct 15 - Nov 14, 2025</t>
  </si>
  <si>
    <t>SB CK#000023996761</t>
  </si>
  <si>
    <t>CBC CK#132000004026</t>
  </si>
  <si>
    <t>UB CK#0000961789</t>
  </si>
  <si>
    <t>Suite 6, Meeting  Room, Oct 3, 2025, 1PM - 5PM</t>
  </si>
  <si>
    <t>Kawasaki Motors Philippines</t>
  </si>
  <si>
    <t>Astra 1, Oct 23, 8AM - 3PM</t>
  </si>
  <si>
    <t>UB169800</t>
  </si>
  <si>
    <t>P.A Alvarez Properties and Development Corporation</t>
  </si>
  <si>
    <t>Apollo 4&amp;5, Nov 4 and 5, 2025, 9AM - 6PM</t>
  </si>
  <si>
    <t>Virtual Office, Oct 22 - Nov 21, 2022</t>
  </si>
  <si>
    <t xml:space="preserve">Anxa Limited </t>
  </si>
  <si>
    <t>Use of Address, Jan 1 - Dec 31,  2026</t>
  </si>
  <si>
    <t>Avinya Incorporated</t>
  </si>
  <si>
    <t>Astra 2, Oct 29, 2025, FP, 9AM - 3PM</t>
  </si>
  <si>
    <t>Virtual Office, Sep 16 - Dec 31, 2025</t>
  </si>
  <si>
    <t>SI 3139</t>
  </si>
  <si>
    <t>EWB # 0000047356</t>
  </si>
  <si>
    <t>Use of Address, Oct 17- Nov 16, 2025</t>
  </si>
  <si>
    <t>BPI #1000102062</t>
  </si>
  <si>
    <t>Use of Address, Oct 18 - Nov 17, 2025</t>
  </si>
  <si>
    <t>BPI #6000217416</t>
  </si>
  <si>
    <t>Rocket Room, Oct 8, 2025, PM - 5PM</t>
  </si>
  <si>
    <t>UB275418</t>
  </si>
  <si>
    <t>Rocket Room, Oct 7, 2025, 8AM - 6PM</t>
  </si>
  <si>
    <t>UB295250</t>
  </si>
  <si>
    <t>Astra 1&amp;2, Oct 3, 2025, 2 Hours Extension 5PM - 6:30PM</t>
  </si>
  <si>
    <t xml:space="preserve">Check / BT </t>
  </si>
  <si>
    <t>Metals Focus Data Ltd. - Donadee Francisco</t>
  </si>
  <si>
    <t>Partial Payment, Suites Office 1, November Rent 2025, (Nov 1 - 30, 2025)</t>
  </si>
  <si>
    <t>Eric Baylon</t>
  </si>
  <si>
    <t>LP3 Call Room, Oct 30, 2025, 5:30PM - 7:30PM</t>
  </si>
  <si>
    <t>LP Suites Office 9, Nov 1 - 30, 2025</t>
  </si>
  <si>
    <t>MTB #4950997873</t>
  </si>
  <si>
    <t>Bles Melad, Monthly Fly Pass, Nov 3 - Dec 2, 2025</t>
  </si>
  <si>
    <t>UB887416</t>
  </si>
  <si>
    <t>BCBP Alabang East Chapter</t>
  </si>
  <si>
    <t>50% DP, Nov 8, 2025, 1PM - 5PM, Astra 1&amp;2 Combined</t>
  </si>
  <si>
    <t>10-Day Fly Pass (November 3 - December 2, 2025</t>
  </si>
  <si>
    <t>Astra 2, Oct 27, 2025, 10AM - 6PM</t>
  </si>
  <si>
    <t>CK#0001032909</t>
  </si>
  <si>
    <t>Cyra Abegail Betco</t>
  </si>
  <si>
    <t>Advance Subscription for Voyager 1 &amp; 2</t>
  </si>
  <si>
    <t>UB3272701</t>
  </si>
  <si>
    <t>Rocket Room, Nov 3, 2025, 11AM - 1PM</t>
  </si>
  <si>
    <t>Scale Sync Advisory PH</t>
  </si>
  <si>
    <t>Voyager 1 and 2 Rent, November 2025</t>
  </si>
  <si>
    <t>Bank Trannsfer</t>
  </si>
  <si>
    <t>Meeting Room (Apollo 4) and Rocket Room, 8AM - 12PM, Oct 18,2025</t>
  </si>
  <si>
    <t>1 Month Fly - Pass, Oct 29 - Nov 28, 202, (w/ PWD disc)</t>
  </si>
  <si>
    <t>Emporia Group Inc..,</t>
  </si>
  <si>
    <t>GCash</t>
  </si>
  <si>
    <t>Raymark Pertubal</t>
  </si>
  <si>
    <t xml:space="preserve">Ivan Baustita </t>
  </si>
  <si>
    <t>Rocket Room, Sep 5, 2025, 9AM - 5PM</t>
  </si>
  <si>
    <t>UB368257</t>
  </si>
  <si>
    <t>Meeting Room (Suite 6), 7AM - 2PM, Oct 16, 2025</t>
  </si>
  <si>
    <t>UB32587804</t>
  </si>
  <si>
    <t>Quipper Philippines Inc.,</t>
  </si>
  <si>
    <t>Astra 2, Nov 7, 2025, 1PM - 4PM</t>
  </si>
  <si>
    <t>UB3763151</t>
  </si>
  <si>
    <t>Virtual Office, Oct 24 - Nov 23, 2025</t>
  </si>
  <si>
    <t>#10001299530</t>
  </si>
  <si>
    <t>Virtual Office, Oct 29 - Nov 28, 2025</t>
  </si>
  <si>
    <t>#05568</t>
  </si>
  <si>
    <t>DP for Rocket Room, 8AM - 5PM, Nov 24 - 25, 2025</t>
  </si>
  <si>
    <t>Office Suite 1, Nov 1 - 30, 2025, Partial Payment</t>
  </si>
  <si>
    <t>CK#0000987940</t>
  </si>
  <si>
    <t>Voyager 3, Nov 1 - 30, 2025</t>
  </si>
  <si>
    <t>CK#0000223012</t>
  </si>
  <si>
    <t>QES Technology Philippines Inc.,</t>
  </si>
  <si>
    <t>DP for Astra 1 &amp; 2, Nov 16, 2025, 9AM - 5PM</t>
  </si>
  <si>
    <t>UB640697</t>
  </si>
  <si>
    <t>Flyspaces PTE Ltd</t>
  </si>
  <si>
    <t>Rocket Room (Jerome Sales), 9AM - 6PM, Oct 30, 2025</t>
  </si>
  <si>
    <t>Virtual Office, UOA, Jan 1 - Dec 31, 2026</t>
  </si>
  <si>
    <t>MB#4951165107</t>
  </si>
  <si>
    <t>G.A.M Consultancy Service OPC</t>
  </si>
  <si>
    <t>6 Month Fly Pass, Nov 14 - May 13, 2026</t>
  </si>
  <si>
    <t>Offsite Solutions Inc.,</t>
  </si>
  <si>
    <t>Security Deposit for Fixed Desk of Two (May 1 - 31, 2026)</t>
  </si>
  <si>
    <t>AR 3178, AR 1383, AR 1382</t>
  </si>
  <si>
    <t>Fixed Desk, For 2 Seats, Dec 1 - 31, 2025</t>
  </si>
  <si>
    <t>Metals Focus (Ruby De Sire)</t>
  </si>
  <si>
    <t>LP Suites Office 1, Nov 1 - 30, 2025</t>
  </si>
  <si>
    <t>UB217888</t>
  </si>
  <si>
    <t>Phillippine Nutri-Foods Corporation</t>
  </si>
  <si>
    <t>Payment for INV-03094, INV-03132, and INV-03141</t>
  </si>
  <si>
    <t>UB743129</t>
  </si>
  <si>
    <t>Meeting Room (Suite 6), Oct 1, 15, 22, and 29, 2025</t>
  </si>
  <si>
    <t>UB498134 | SVI Transfer to SI</t>
  </si>
  <si>
    <t>Use of Address, Nov 15 - Dec 14, 2025</t>
  </si>
  <si>
    <t>Romarcom International Marketing Corp.,</t>
  </si>
  <si>
    <t>DP, RR and Astra 1, Nov 19, 20, and 26, 2025, 9:30AM</t>
  </si>
  <si>
    <t>Acquisition Apps Inc.,</t>
  </si>
  <si>
    <t>FP for Apollo 4&amp;5, 9AM - 5PM</t>
  </si>
  <si>
    <t>UB822278</t>
  </si>
  <si>
    <t>Veremark Philippines Inc.,</t>
  </si>
  <si>
    <t>FP, Astra 1&amp;2, Nov 21, 2025, 9AM - 6PM</t>
  </si>
  <si>
    <t>UB1153913</t>
  </si>
  <si>
    <t>Nix - N.T.B Hair and Make-Up Services</t>
  </si>
  <si>
    <t>FP for Event Space, February 14, 2026, 9AM -5PM</t>
  </si>
  <si>
    <t>UB906121</t>
  </si>
  <si>
    <t>FP for Apollo 4&amp;5, Nov 18, 2025, 10AM - 5PM</t>
  </si>
  <si>
    <t xml:space="preserve">FP for Use of Address, January 1 - Dec 31, 2026 </t>
  </si>
  <si>
    <t>UB1418272</t>
  </si>
  <si>
    <t>Whole Day Fly Pass, John Cedrick Asad, October</t>
  </si>
  <si>
    <t>AZ Management Consultancy Services</t>
  </si>
  <si>
    <t>FP for Astra 1, 5PM - 7PM, Nov 19, 2025</t>
  </si>
  <si>
    <t>UB2061693</t>
  </si>
  <si>
    <t>Hamlin Iturralde</t>
  </si>
  <si>
    <t>Apollo 4 &amp; 5, 8AM - 6PM, Nov 6, 2025</t>
  </si>
  <si>
    <t>UB32882</t>
  </si>
  <si>
    <t>Payment for INV-03081 and INV-03082</t>
  </si>
  <si>
    <t>UB49198</t>
  </si>
  <si>
    <t>FP for Event Space Rental, Dec 5, 2024</t>
  </si>
  <si>
    <t>UB686106</t>
  </si>
  <si>
    <t>UB686298</t>
  </si>
  <si>
    <t>FP for 6-month Fly Pass (Nov 14, 2025 - May 15, 2026), 3-Whole Day Fly Pass</t>
  </si>
  <si>
    <t>RCL Business Solutions Management and Consultancy</t>
  </si>
  <si>
    <t>VO Renewal, UOA, Jan 1 - Dec 31, 2026</t>
  </si>
  <si>
    <t>FP, Rocket Room, Nov19, 2025, 9:30AM - 5:00PM</t>
  </si>
  <si>
    <t>Elitech Corporation</t>
  </si>
  <si>
    <t>FP for Astra 1, 1:30PM - 3:30PM, Nov 12, 2025</t>
  </si>
  <si>
    <t>FP for Astra 1, 9:30AM - 5PM, Nov 20, 2025</t>
  </si>
  <si>
    <t>UB578362</t>
  </si>
  <si>
    <t>Allstars Footwork Trading</t>
  </si>
  <si>
    <t>VO Renewal, UOA and Mail Handling Only, Jan 1 - Dec 31, 2026</t>
  </si>
  <si>
    <t>Michael T. Dagondon</t>
  </si>
  <si>
    <t>Astra 1, Meeting Room</t>
  </si>
  <si>
    <t>Integrated Business Process and Consulting, Inc.,</t>
  </si>
  <si>
    <t>DP for Apollo 4 &amp; 5, Nov 26, 2025, 8AM - 5PM</t>
  </si>
  <si>
    <t>Avelon Development Inc.,</t>
  </si>
  <si>
    <t>UOA, Nov 12 - Dec 31, 2025</t>
  </si>
  <si>
    <t>Tech Southgate Solutions, Inc.,</t>
  </si>
  <si>
    <t>Renewal Payment, UOA, Jan 1 - Dec 31, 2026</t>
  </si>
  <si>
    <t>Event Space 1, 2PM - 6PM, Oct 25, 2025</t>
  </si>
  <si>
    <t>UB371680</t>
  </si>
  <si>
    <t>Visit and Experience Travel Services, Inc.,</t>
  </si>
  <si>
    <t>3 Hour Fly Pass, Adrian Diego S. Perido, Nov 3, 2025</t>
  </si>
  <si>
    <t>CK#000102913</t>
  </si>
  <si>
    <t>Additional Technic Sales &amp; Services, Inc.,</t>
  </si>
  <si>
    <t>50% DP for Astra 2, Dec 10 - 12, 2025</t>
  </si>
  <si>
    <t>UB724033</t>
  </si>
  <si>
    <t>Atty. Leo Malapitan - Yatco</t>
  </si>
  <si>
    <t>CK#0000205538</t>
  </si>
  <si>
    <t>P!pes, Inc.,</t>
  </si>
  <si>
    <t>Renewal, UOA, Jan 1 - Dec 31, 2026</t>
  </si>
  <si>
    <t>CK#4951165107</t>
  </si>
  <si>
    <t>VO, Nov 1 - 30, 2026</t>
  </si>
  <si>
    <t>MBT#4951063952</t>
  </si>
  <si>
    <t>VO and Locker Rental, Nov 2025</t>
  </si>
  <si>
    <t>CK#6000126343</t>
  </si>
  <si>
    <t>UOA, Nov 1 - 30, 2025</t>
  </si>
  <si>
    <t>EWB#000156782</t>
  </si>
  <si>
    <t>SB#0001059767</t>
  </si>
  <si>
    <t>CNB#57714</t>
  </si>
  <si>
    <t xml:space="preserve">Hubble Room, Nov 5 - Dec 4, 2025 </t>
  </si>
  <si>
    <t>CK#6000109750</t>
  </si>
  <si>
    <t>Prime Energy Resources Development B.V.</t>
  </si>
  <si>
    <t>FP for Astra 1, Nov 27 - 28, 2025, 9AM - 5PM</t>
  </si>
  <si>
    <t>BPI#1000102068</t>
  </si>
  <si>
    <t>CK#6000217417</t>
  </si>
  <si>
    <t>Absolute Advantage Trading and General Services</t>
  </si>
  <si>
    <t>Rocket Room, Nov 25, 2025, 8AM - 5PM</t>
  </si>
  <si>
    <t>BDO#37695</t>
  </si>
  <si>
    <t>FP, Rocket Room, Nov 26, 2025, 9:30AM - 5PM</t>
  </si>
  <si>
    <t>UB369698</t>
  </si>
  <si>
    <t>FP for Rocket Room, 1PM - 3PM and Apollo 3, 12:30PM - 2:30PM</t>
  </si>
  <si>
    <t>CK#266836</t>
  </si>
  <si>
    <t>FAI, Inc</t>
  </si>
  <si>
    <t>VO, UOA, Jan 1 - Dec 31, 2026</t>
  </si>
  <si>
    <t>CK#117210</t>
  </si>
  <si>
    <t>Use of Address, Dec 2 - Dec 31, 2025</t>
  </si>
  <si>
    <t>VO Renewal, Use of Address, Jan 1 - Dec 31, 2026</t>
  </si>
  <si>
    <t>6 Months Fly Pass, Rachel Abad, Nov 24, 202 - May 23, 2026</t>
  </si>
  <si>
    <t>UB1078456</t>
  </si>
  <si>
    <t>VO, UOA, Nov 12 - Dec 31, 2025</t>
  </si>
  <si>
    <t>Renzo Manuel Maano</t>
  </si>
  <si>
    <t>Fixed Desk, Nov 25, 2025 - Dec 24, 202</t>
  </si>
  <si>
    <t>Onersgy OSH Management Corp.,</t>
  </si>
  <si>
    <t>FP, Astra 2, Nov 27, 2025, 1PM - 2PM</t>
  </si>
  <si>
    <t>UB685336</t>
  </si>
  <si>
    <t>VO and Locker Rental, Nov 22 - Dec 21, 2025</t>
  </si>
  <si>
    <t>Genedrift APAC Pte Ltd.</t>
  </si>
  <si>
    <t>ITER System Integration Consulting Philippines, Inc.,</t>
  </si>
  <si>
    <t>FP for Apollo 4, Dec 1, 2025, 8AM - 5PM</t>
  </si>
  <si>
    <t>Virtual Office, Nov 24 - Dec 23, 2025</t>
  </si>
  <si>
    <t>CK#100129955</t>
  </si>
  <si>
    <t>Use of Address, Nov 20 - Dec 19, 2025</t>
  </si>
  <si>
    <t>CK#0000642466</t>
  </si>
  <si>
    <t>Therabilities South, Inc.,</t>
  </si>
  <si>
    <t>Voyager 4, Nov 22 - Dec 21, 2025</t>
  </si>
  <si>
    <t>CK#4950997874</t>
  </si>
  <si>
    <t>Security Deposit for Apollo 2, Advance Subscription for Apollo 2.</t>
  </si>
  <si>
    <t>Patricia Peralta</t>
  </si>
  <si>
    <t>LP3 Call Room, Dec 1, 2025, 10:30AM - 1:30PM</t>
  </si>
  <si>
    <t>Locker Rental, Nov 8 - Dec 7, 2025, Printing, Colored 10x7pgs, 4x28 pgs, B&amp;W, 4x6 pgs</t>
  </si>
  <si>
    <t>Global Visions Event &amp; Marketing Network</t>
  </si>
  <si>
    <t>Astra 1, Dec 1, 2025, 10AM - 5PM</t>
  </si>
  <si>
    <t>Jhasmine Lee</t>
  </si>
  <si>
    <t>Rocket Room, Dec 3, 2025, 10AM - 2PM</t>
  </si>
  <si>
    <t>Ivan Paulo Baustista</t>
  </si>
  <si>
    <t>Te Anne Robles</t>
  </si>
  <si>
    <t>Ruby Tagoon</t>
  </si>
  <si>
    <t>Office Suite 1, Dec 1 - 31, 2025</t>
  </si>
  <si>
    <t>Donnadee Francisco</t>
  </si>
  <si>
    <t>Renato Malocon</t>
  </si>
  <si>
    <t>Rocket Room, Dec 6, 2025, 10AM - 5PM</t>
  </si>
  <si>
    <t>UB150690</t>
  </si>
  <si>
    <t>Rom-Arch Tower Corporation</t>
  </si>
  <si>
    <t>Astra 2, Dec 3, 2025, 3PM - 5PM</t>
  </si>
  <si>
    <t>UB361781</t>
  </si>
  <si>
    <t>Astra 2, Dec 5, 2025, 2PM - 4PM</t>
  </si>
  <si>
    <t>Rocket Room, Dec 2, 2025, 1PM - 4PM</t>
  </si>
  <si>
    <t>UB2258744</t>
  </si>
  <si>
    <t>Rocket Room, Dec 2, 2025, 4PM - 5PM, 1 Hour Extension</t>
  </si>
  <si>
    <t>UB585614</t>
  </si>
  <si>
    <t>UOA, Nov 29 - Dec 28, 2025</t>
  </si>
  <si>
    <t>Maybank #0000005570</t>
  </si>
  <si>
    <t>Prime Accounting and Consultacy, Inc.,</t>
  </si>
  <si>
    <t>Use of Address, Dec 2 - Jan 1, 2026</t>
  </si>
  <si>
    <t>MBTC #4951063953</t>
  </si>
  <si>
    <t>Lotti Consulting Inc.,</t>
  </si>
  <si>
    <t>Meeting Room, Dec 4, 2025, 9AM - 12PM</t>
  </si>
  <si>
    <t>Neufoods Venditio Food, Inc.,</t>
  </si>
  <si>
    <t>Maison Nourriture Food, Inc.,</t>
  </si>
  <si>
    <t>Advance Payment (Will deduct in 2027 renewal)</t>
  </si>
  <si>
    <t>Celine Panol</t>
  </si>
  <si>
    <t>Digibeacon BPO, Inc.,</t>
  </si>
  <si>
    <t>UOA, Jan 1 - Dec 31, 2026</t>
  </si>
  <si>
    <t>Office Suite 2, Dec 1 - 31, 2025</t>
  </si>
  <si>
    <t>VO and Locker, Dec 1 - 31, 2025</t>
  </si>
  <si>
    <t>Printing, Nov 11, 18, 21, 22, 24 &amp; 29, 2025</t>
  </si>
  <si>
    <t>SI 1193</t>
  </si>
  <si>
    <t>Aquaspace, Inc.,</t>
  </si>
  <si>
    <t>FP, Meeting Room, Dec 10 - 12, 2025 &amp; Whole Day Fly Pass (1 pax), 8AM - 5PM, 9AM - 6PM, 9AM - 5PM</t>
  </si>
  <si>
    <t>Meeting Room, 2 - 5 Hours, Apollo 2, 3.5 Hours - Nov 2025</t>
  </si>
  <si>
    <t>Printing, Dec 11, 2025, 29 pgs x 4Php`</t>
  </si>
  <si>
    <t>Use of Address, Jan 1 - Dec 31, 2026</t>
  </si>
  <si>
    <t>BPI 6000087536</t>
  </si>
  <si>
    <t>Solventis Asia Pacific, Inc.,</t>
  </si>
  <si>
    <t>Carmela Valbuena - Paano, CPA, MBA</t>
  </si>
  <si>
    <t>BPI 6000087537</t>
  </si>
  <si>
    <t>Innovance BPO, Inc.,</t>
  </si>
  <si>
    <t>FemCast Inc.,</t>
  </si>
  <si>
    <t>Headwear Collective Commercial, Corp</t>
  </si>
  <si>
    <t>UB297835</t>
  </si>
  <si>
    <t>50% DP, Dec 17 - 18, 2025, 8AM - 5PM</t>
  </si>
  <si>
    <t>Joan Lontok</t>
  </si>
  <si>
    <t>FP, Rocket Room, Dec 19, 2025, 1PM - 5PM</t>
  </si>
  <si>
    <t>UB272658</t>
  </si>
  <si>
    <t>FP, Meeting Room Reservations, Dec 10 - 12, 2025</t>
  </si>
  <si>
    <t>SB 0000096116</t>
  </si>
  <si>
    <t>Illustrado Productions, Inc.,</t>
  </si>
  <si>
    <t>BPI 6000109751</t>
  </si>
  <si>
    <t>Use of Address, Dec 2025</t>
  </si>
  <si>
    <t>UBP 0000961791</t>
  </si>
  <si>
    <t>RTANDCO Digit, Inc.,</t>
  </si>
  <si>
    <t>FP, Astra 2, Dec 17, 2025, 9AM - 3PM</t>
  </si>
  <si>
    <t>Adelphi Capital Holding OPC</t>
  </si>
  <si>
    <t>Astra 2, Dec 16, 2025, 9AM - 12NN</t>
  </si>
  <si>
    <t>UB175551</t>
  </si>
  <si>
    <t>VO Payment Balance, (pro-rated), Nov 15 - Dec 31, 2025</t>
  </si>
  <si>
    <t>Meeting Room, Dec 13, 2025. 1PM - 2:45PM. Meeting Room, Dec 16, 2025, 11AM - 2:45PM</t>
  </si>
  <si>
    <t>SI 3248</t>
  </si>
  <si>
    <t>Salt Traders</t>
  </si>
  <si>
    <t>Euroasiatic Philippines, Inc.,</t>
  </si>
  <si>
    <t>Security Deposit for Office Suite 7, Advance Subscription (April 5 - May 4) (Lesst WHT)</t>
  </si>
  <si>
    <t>SB 0000113598 : 127,050 | SB 0000113600 : 149,537.85</t>
  </si>
  <si>
    <t>Advance Rent for Office Suite 7, Jan 5 - Feb 4, 2026</t>
  </si>
  <si>
    <t>SB 0000113599</t>
  </si>
  <si>
    <t>Advance Subscription (May 1 - 31, 2026)</t>
  </si>
  <si>
    <t>UB 200291914</t>
  </si>
  <si>
    <t>LP Suites 11, Jan 1 - 31, 2025. WHT Inclusive</t>
  </si>
  <si>
    <t>UB283958</t>
  </si>
  <si>
    <t>Balance in Seciruty Deposit for Office Suites 11</t>
  </si>
  <si>
    <t>UB283975</t>
  </si>
  <si>
    <t>Pivott Solutions LTD Co.,</t>
  </si>
  <si>
    <t>Covredge Management Consultancy</t>
  </si>
  <si>
    <t>Best Tech Systems, Inc.,</t>
  </si>
  <si>
    <t>Loren Bayer</t>
  </si>
  <si>
    <t>50% DP, Rocket Room, Jan 5 - 6, 2026, (8 hrs)</t>
  </si>
  <si>
    <t>UB 197165</t>
  </si>
  <si>
    <t>Bern Reyes</t>
  </si>
  <si>
    <t>Rocket Room, Dec 19, 2025, 4PM - 7PM</t>
  </si>
  <si>
    <t>UB266335</t>
  </si>
  <si>
    <t>Bles Melad, Monthly Fly Pass, Dec 17, 2025 (Card Fee: 150) - Jan 17, 2026</t>
  </si>
  <si>
    <t xml:space="preserve">Solitude Marine &amp; Offshore Surveys </t>
  </si>
  <si>
    <t>Locker Rent, Nov 1 - Dec 31, 2025</t>
  </si>
  <si>
    <t>Mary Maxine D. Lara</t>
  </si>
  <si>
    <t>Meeting Room, Dec 22, 2025, 11AM - 2PM</t>
  </si>
  <si>
    <t>UB548270</t>
  </si>
  <si>
    <t>Apollo 4 &amp; 5, Dec 18, 2025, 3PM - 7PM</t>
  </si>
  <si>
    <t>Kaira Cayubit, 3 Hour Fly Pass, Dec 16, 2025</t>
  </si>
  <si>
    <t>Switch Automation Philippines, Inc.,</t>
  </si>
  <si>
    <t>UOA, Dec 18 - Dec 31, 2025, (Pro rated)</t>
  </si>
  <si>
    <t>BPI 6000217418</t>
  </si>
  <si>
    <t>Espirit Consultancy, Inc.,</t>
  </si>
  <si>
    <t>JDC  Joson Quality Construction Corporation</t>
  </si>
  <si>
    <t>Pacific Seabord Transport, Inc.,</t>
  </si>
  <si>
    <t>BPI 1000274736</t>
  </si>
  <si>
    <t>La Maisonette Manila, Inc</t>
  </si>
  <si>
    <t>VO, Jan 1 - Dec 31, 2026</t>
  </si>
  <si>
    <t>Coworking, 4 hrs, Ivan Maynard Caingcoy &amp; Mike Lester Castro</t>
  </si>
  <si>
    <t>Apollo 4, Meeting Room, Dec 11, 2025, 8AM - 5PM</t>
  </si>
  <si>
    <t>UB97390</t>
  </si>
  <si>
    <t>Apollo 4, Meeting Room, Dec 17, 2025, 8AM - 5PM</t>
  </si>
  <si>
    <t>Apollo 4, Meeting Room, Dec 19, 2025, 8AM - 5PM, (Partial)</t>
  </si>
  <si>
    <t>Espirit Building and Engineer PTE LTD</t>
  </si>
  <si>
    <t>Voyager 1&amp;2 rent, Dec 1-31, 2025</t>
  </si>
  <si>
    <t>Renzo Emanuel Maano</t>
  </si>
  <si>
    <t>Fixed Desk, Dec 25, 2025 - Jan 24, 2026</t>
  </si>
  <si>
    <t>Onergy OSH Management Corporation</t>
  </si>
  <si>
    <t>Paula Micole Orpilla</t>
  </si>
  <si>
    <t>Kristine Panganiban</t>
  </si>
  <si>
    <t>Neil Pascos</t>
  </si>
  <si>
    <t>Learning Through Food Foundation, Inc.,</t>
  </si>
  <si>
    <t>BPI# 6000101994</t>
  </si>
  <si>
    <t>Office Suite 1, Jan 1 - 31, 2026</t>
  </si>
  <si>
    <t>Metals Focus Data Ltd. - Celine</t>
  </si>
  <si>
    <t>Aileen Prado</t>
  </si>
  <si>
    <t>Partial Payment, Apollo 4, Jan 10, 2026, 10AM - 2PM</t>
  </si>
  <si>
    <t xml:space="preserve">Innovative Realtee Technologies </t>
  </si>
  <si>
    <t>FP, Rocket Room, Jan 5-6, 2026</t>
  </si>
  <si>
    <t>UB686222</t>
  </si>
  <si>
    <t>Jose Maria Umali</t>
  </si>
  <si>
    <t>1 Hr Call Room, Jan 5, 2026, 4:30PM - 5:30PM</t>
  </si>
  <si>
    <t>Monthly Fly Pass (w/ PWD discount), Jan 5 - Feb 4, 2025</t>
  </si>
  <si>
    <t>Neil Bascos</t>
  </si>
  <si>
    <t>Alberto Morillo</t>
  </si>
  <si>
    <t>Printing, Jan 6, 2026, 132 pgs (B&amp;W)</t>
  </si>
  <si>
    <t>10 Day Fly Pass, Jan 6 - Feb 5, 2026</t>
  </si>
  <si>
    <t>Saigon Trading Corporation</t>
  </si>
  <si>
    <t>Rocket Room, Jan 12, 2026, 10AM - 12PM</t>
  </si>
  <si>
    <t>Fuji Shoko Philippines, Inc.,</t>
  </si>
  <si>
    <t>Brian Tessier</t>
  </si>
  <si>
    <t>Monthly Fly Pass Jan 7 - Feb 6, 2026</t>
  </si>
  <si>
    <t>DC</t>
  </si>
  <si>
    <t>Moo Ventures, Inc.,</t>
  </si>
  <si>
    <t>UB1078466</t>
  </si>
  <si>
    <t>EC Food Ventures</t>
  </si>
  <si>
    <t>CB#0000385838</t>
  </si>
  <si>
    <t>Excess Payment</t>
  </si>
  <si>
    <t>Rafael Sarreal</t>
  </si>
  <si>
    <t>UB1404484</t>
  </si>
  <si>
    <t>UOA, Nov - Dec, 2025</t>
  </si>
  <si>
    <t>UOA, Jan - Mar 2026</t>
  </si>
  <si>
    <t>Rocket Room, Jan 7, 2026, 10AM - 1PM</t>
  </si>
  <si>
    <t>Sewells Group Philippines, Inc.,</t>
  </si>
  <si>
    <t>Metals Focus Data LTD (Ruby Tagoon)</t>
  </si>
  <si>
    <t>Locker Rental, Dec 4, 2025 - Jan 3, 2026. Jan 4 - Feb 3, 2026</t>
  </si>
  <si>
    <t>Teresa Marasigan</t>
  </si>
  <si>
    <t>Apollo 4 rent, P 4,000, 10AM - 1PM, Printing, 2php x 39pgs, 78php</t>
  </si>
  <si>
    <t>Printing, P2 x 92 pgs</t>
  </si>
  <si>
    <t>UOA, Renewal, Jan 1 - Dec 31, 2026</t>
  </si>
  <si>
    <t>EWB#000001578</t>
  </si>
  <si>
    <t>Rible Design, Inc.,</t>
  </si>
  <si>
    <t>Printing, P2 x 10pgs</t>
  </si>
  <si>
    <t>SB #0001059769</t>
  </si>
  <si>
    <t>Use of Address, Jan 2026</t>
  </si>
  <si>
    <t>CB #0000057716</t>
  </si>
  <si>
    <t>Megaluck Prime Solutions, Inc.,</t>
  </si>
  <si>
    <t>BDO #0000770307</t>
  </si>
  <si>
    <t>Fixed Desk, 2 Seats, Jan 1 - 31, 2026</t>
  </si>
  <si>
    <t>CB #0000430360</t>
  </si>
  <si>
    <t>BPI #6000180452</t>
  </si>
  <si>
    <t>Launchpad Suites, Office 2, Jan 2026</t>
  </si>
  <si>
    <t>BPI #6000196502</t>
  </si>
  <si>
    <t>AIM AgriTrading Fertilizer Services</t>
  </si>
  <si>
    <t>Angelou Pintes</t>
  </si>
  <si>
    <t>Astra 1, Jan 10, 2026, 1PM - 5PM</t>
  </si>
  <si>
    <t>UOA, Dec 1 -31, 2025</t>
  </si>
  <si>
    <t>Rompiere IT Solutions, Inc.,</t>
  </si>
  <si>
    <t>Without Walls</t>
  </si>
  <si>
    <t>Event Space, Projector &amp; Screen, Basic PA System</t>
  </si>
  <si>
    <t>Apollo 3, Jan 1, 2026, Rent Balance</t>
  </si>
  <si>
    <t>BPI 6000109757</t>
  </si>
  <si>
    <t xml:space="preserve">Genesis Dela Cruz Construction, Inc., </t>
  </si>
  <si>
    <t>I-Venture Experts, Inc.,</t>
  </si>
  <si>
    <t>UB487355</t>
  </si>
  <si>
    <t>Vikain Philippines Corp.,</t>
  </si>
  <si>
    <t>Oliver Veran</t>
  </si>
  <si>
    <t>Suites Office 2, Jan 1 - 31, 2026</t>
  </si>
  <si>
    <t>UBP #2002969405</t>
  </si>
  <si>
    <t>Office Suites 8, Jan 1 -31, 2026</t>
  </si>
  <si>
    <t>UBP #0000987942</t>
  </si>
  <si>
    <t>Voyager 3, Jan 1 - 31, 2026</t>
  </si>
  <si>
    <t>UBP #0000223014</t>
  </si>
  <si>
    <t>Rocket Room, Jan 12, 2026, 1PM - 3PM (Full payment)</t>
  </si>
  <si>
    <t>Wonderpark Orbis Amusement, Inc.,</t>
  </si>
  <si>
    <t>BDO #0001771410</t>
  </si>
  <si>
    <t>PNB #2000001980</t>
  </si>
  <si>
    <t>Jan 14 - 16, 2026, Meeting Room Reservation, (50% DP)</t>
  </si>
  <si>
    <t>Admit All International</t>
  </si>
  <si>
    <t>Astra 2, Meetiing Room, 2PM - 4PM</t>
  </si>
  <si>
    <t>Speaker Rental</t>
  </si>
  <si>
    <t>UOA, Locker Rent, Jan 1 - Dec 31, 2026</t>
  </si>
  <si>
    <t>BPI #6000151629</t>
  </si>
  <si>
    <t>Apollo 2, Dec 20, 2025 - Jan 19, 2026</t>
  </si>
  <si>
    <t>MBTC #6220204449</t>
  </si>
  <si>
    <t>Apollo 4 &amp; 5, Nov 27, 2025, 9aM - 5PM</t>
  </si>
  <si>
    <t>UB531049</t>
  </si>
  <si>
    <t>Meeting Room (Apollo 4), Nov 12, 2025, Astra 2, Nov 13, 2025, 8AM - 5PM</t>
  </si>
  <si>
    <t>Apollo 4&amp;5, Nov 7, 2025, 10AM - 6PM</t>
  </si>
  <si>
    <t>Astra 2, Nov 2, 2025, 10AM - 4PM</t>
  </si>
  <si>
    <t>Astra 2, Nov 24, 2025, 1PM - 5PM</t>
  </si>
  <si>
    <t>Astra 2, Nov 27, 2025, 10AM - 1PM</t>
  </si>
  <si>
    <t>LPC 10 Day Fly Pass (Excess Coworking Usage of Employees)</t>
  </si>
  <si>
    <t>UOA, Dec 20, 2025 - Jan 19, 2025</t>
  </si>
  <si>
    <t>BDO Unibank #0000642467</t>
  </si>
  <si>
    <t>Virtual Offce, Dec 24, 2025 - Jan 23, 2026</t>
  </si>
  <si>
    <t>BPI #1000129956</t>
  </si>
  <si>
    <t>VO, Jan 1 - Jun 31, 2026</t>
  </si>
  <si>
    <t>UB741132</t>
  </si>
  <si>
    <t>iHub Solutions (Philippines), Inc.,</t>
  </si>
  <si>
    <t>Astra 1, March 24, 25, &amp; 26, 2026, 50% DP</t>
  </si>
  <si>
    <t>UB894628</t>
  </si>
  <si>
    <t>Mhaan Arambulo Delos Santos</t>
  </si>
  <si>
    <t>50% DP, Rocket Room, Jan 31, 2026 (10AM - 2PM)</t>
  </si>
  <si>
    <t>UB1321456</t>
  </si>
  <si>
    <t>Moon Walk Productions Corp.,</t>
  </si>
  <si>
    <t>Astra 1&amp;2, Dec 19, 2025, 8AM - 5PM, Balance &amp; Whole Day Fly Pass (Raymond Guevarra)</t>
  </si>
  <si>
    <t>FP, Meeting Room, Jan 14 - 16, 2026</t>
  </si>
  <si>
    <t>USB Manila Phils. Technologies, Inc.,</t>
  </si>
  <si>
    <t>BDO UBP #0000020622</t>
  </si>
  <si>
    <t>Kian Design (Philippines), Inc.,</t>
  </si>
  <si>
    <t>BDO UBP #0000801142</t>
  </si>
  <si>
    <t>5 Miles Lab Philippines Advertising OPC.</t>
  </si>
  <si>
    <t>Ava Group Corp.,</t>
  </si>
  <si>
    <t>Overflow Tech Solutions, Inc.,</t>
  </si>
  <si>
    <t>Ohana Domestics Services</t>
  </si>
  <si>
    <t>Prime Hub Management and Consultancy OPC</t>
  </si>
  <si>
    <t>SDS by Venus Basas Entertainment &amp; Production</t>
  </si>
  <si>
    <t>SI 3323</t>
  </si>
  <si>
    <t>Mayfair We Care Phlippines, Inc.,</t>
  </si>
  <si>
    <t>Bles Melad, Monthly Fly Pass, Jan 18 - Feb 17, 2026</t>
  </si>
  <si>
    <t>UOA, Jan 1 - Jun 30, 2026</t>
  </si>
  <si>
    <t>DB</t>
  </si>
  <si>
    <t>Moon Rabbit Financing Ventures, Inc.,</t>
  </si>
  <si>
    <t>Astra 2, Jan 22, 2026, 9AM - 12NN</t>
  </si>
  <si>
    <t>UB494174</t>
  </si>
  <si>
    <t>Astra 1, Jan 21, 2026, 10:30AM - 1:30PM</t>
  </si>
  <si>
    <t>UB538978</t>
  </si>
  <si>
    <t>Payment Excess, To be used for next payment</t>
  </si>
  <si>
    <t>AR 1572</t>
  </si>
  <si>
    <t>Office Suite 3, Advance Rent, Jan 2 - Feb 1, 2026</t>
  </si>
  <si>
    <t>UB789502</t>
  </si>
  <si>
    <t>Two Months of Security Deposit, Advance Subscription, Jun 2 - July 1, 2026</t>
  </si>
  <si>
    <t>UB789446</t>
  </si>
  <si>
    <t>MR, Dec 10, 2026, 9:30 - 5:30PM, MR, Dec 17, 2026, 1:30PM - 2:30PM</t>
  </si>
  <si>
    <t>Apollo 3, Advance Rent, Jan 1 - 31, 2026 Balance</t>
  </si>
  <si>
    <t>BPI #6000217418</t>
  </si>
  <si>
    <t>Balance in Seciruty Deposit for Apollo 3, Balance in Advance Subscription, Dec 1 - 31, 2026</t>
  </si>
  <si>
    <t>UB #2002969544</t>
  </si>
  <si>
    <t>Veita Austria GmbH</t>
  </si>
  <si>
    <t>UB289148</t>
  </si>
  <si>
    <t>Perry's Wheel Logistics, Inc.,</t>
  </si>
  <si>
    <t>CMO Trading Corp,</t>
  </si>
  <si>
    <t>Sapphire Global Transact, Inc.,</t>
  </si>
  <si>
    <t>JLC Brand Builders Corp.,</t>
  </si>
  <si>
    <t>Jan 1 - May 31, 2026 for 3 Lockers</t>
  </si>
  <si>
    <t>cc | SI 3403</t>
  </si>
  <si>
    <t>Veremark Philippines, Inc.,</t>
  </si>
  <si>
    <t>Apollo 4&amp;5, Jan 27, 2026. 9AM - 5PM</t>
  </si>
  <si>
    <t>UB452376</t>
  </si>
  <si>
    <t>LP Suites 11, Feb 1 - Feb 28, 2026</t>
  </si>
  <si>
    <t>UB1179362</t>
  </si>
  <si>
    <t>Extension, Voyager 4, Jan 22 - 31, 2026, Feb 1 - 5, 2026</t>
  </si>
  <si>
    <t>MBTC#4951138185</t>
  </si>
  <si>
    <t>Astra 1, Jan 29, 2026, 10AM - 12PM</t>
  </si>
  <si>
    <t>Meeting Room, Reservation, 6 Days, 8:30AM - 5PM</t>
  </si>
  <si>
    <t>Office Suite 1, Feb 2026 &amp; Printing, (SVI SI 1459)</t>
  </si>
  <si>
    <t>Nacadoma Realty</t>
  </si>
  <si>
    <t>Intrepid Digital Commerce PTE Ltd</t>
  </si>
  <si>
    <t>Meeting Room Reservations, Jan 1 - Dec 31, 2026. (w/ 10% disc)</t>
  </si>
  <si>
    <t>SI 1467</t>
  </si>
  <si>
    <t>UOA, Jan 2026</t>
  </si>
  <si>
    <t>BDO UBP #0000642468</t>
  </si>
  <si>
    <t>Maybank PH#0000005964</t>
  </si>
  <si>
    <t>Virtual Office, Jan 2026</t>
  </si>
  <si>
    <t>BPI#100129957</t>
  </si>
  <si>
    <t>SB#0000205546</t>
  </si>
  <si>
    <t>UOA, Jan - Jun 2026</t>
  </si>
  <si>
    <t>BDO#0000538091</t>
  </si>
  <si>
    <t>Apollo 2, Jan 2026</t>
  </si>
  <si>
    <t>MBTC#6220204450</t>
  </si>
  <si>
    <t>Fixed Desk, Jan 25 - Feb 24, 2026</t>
  </si>
  <si>
    <t>Janet T. Ong</t>
  </si>
  <si>
    <t>Astra 2, Jan 29, 2026, 4:30PM - 6:30PM</t>
  </si>
  <si>
    <t>UB392477</t>
  </si>
  <si>
    <t>Gamma Synergy Consulting, Inc.,</t>
  </si>
  <si>
    <t xml:space="preserve">1 Month Fly Pass (Nov 4 - Dec 3 2025), (Dec 4, 2025 - Jan 3, 2026) (Jan 6 -Feb 5, 2026) </t>
  </si>
  <si>
    <t>GVHR Trading Construction</t>
  </si>
  <si>
    <t>Rocket Room, 6PM - 7PM, Feb 2, 2026</t>
  </si>
  <si>
    <t>Deposited 02/02</t>
  </si>
  <si>
    <t>Hi-Sun Fuels Trading Corp.,</t>
  </si>
  <si>
    <t>FP for Astra 2, Feb 5, 2026, 2PM - 6PM</t>
  </si>
  <si>
    <t>UB408653</t>
  </si>
  <si>
    <t>Inext Software OPC</t>
  </si>
  <si>
    <t>UOA, Jan 1 - Mar 31, 2026</t>
  </si>
  <si>
    <t>1375 : UB48131 | 2750: UB775657</t>
  </si>
  <si>
    <t>CP Health Innovation, Inc.,</t>
  </si>
  <si>
    <t>50% Cancellation Fee for Meeting Room, Jan 27, 2026</t>
  </si>
  <si>
    <t>Locker Rental (Locker 1 and 2), Jan 1, 2026 - Mar 31, 2026</t>
  </si>
  <si>
    <t>LP3 Call room, Doc Ina, 2PM - 5PM</t>
  </si>
  <si>
    <t>Payment for INV-03230, INV-03231, INV-03444, INV-03268, INV-03269, and INV-03273</t>
  </si>
  <si>
    <t>Payment for INV-03211, INV-03220, INV-03271, INV-03270, INV-03272, INV-03274, and INV-03332</t>
  </si>
  <si>
    <t>Vincent Yumul</t>
  </si>
  <si>
    <t>UOA, Jan 8 - Dec 31, 2026</t>
  </si>
  <si>
    <t>Deco Studio Plus Builders Corp.,</t>
  </si>
  <si>
    <t>VO, Feb 1 - 28, 2026</t>
  </si>
  <si>
    <t>CK#2002496703</t>
  </si>
  <si>
    <t>10 Day Fly Pass, Feb 6 - Mar 5, 2026</t>
  </si>
  <si>
    <t>Genedrift APAC PTE LTD</t>
  </si>
  <si>
    <t>Hubble Room, Advance Rent, Feb 1 - 28, 2026</t>
  </si>
  <si>
    <t>UB567785</t>
  </si>
  <si>
    <t>Celine Panol - Metals Focus</t>
  </si>
  <si>
    <t>LP Suites Office 1, Feb 1 - 28, 2026</t>
  </si>
  <si>
    <t>Lodging Concepts Corp.,</t>
  </si>
  <si>
    <t>DP, Apollo 4, Feb 12, 2026, 3PM - 4PM</t>
  </si>
  <si>
    <t>Apollo 4, Rocket Room, Astra 1, Feb 16 - 20, 2026  FP</t>
  </si>
  <si>
    <t>Balance in Security Deposit for Hubble Room, Advance Subscription for Hubble Room, Applicable on Jan 2027</t>
  </si>
  <si>
    <t>Michelle Pulido</t>
  </si>
  <si>
    <t>50% DP, Rocket Room, Astra 1, April 8, 10, 13, 15, 20, 22, 24, 27, 28, 29, 30, 2026, 4 Hours</t>
  </si>
  <si>
    <t>Vetro Facade Builders, Inc.,</t>
  </si>
  <si>
    <t>FP for Rocket Room, Feb 11, 2026, 11AM - 1PM</t>
  </si>
  <si>
    <t>Locker Rental, Jan 1 - 31, 2026</t>
  </si>
  <si>
    <t>Donnadee Francisco - Malto, Metals Focus</t>
  </si>
  <si>
    <t>Kate Angela Lopez</t>
  </si>
  <si>
    <t>50% DP, Feb 12, 13, Whole Day Fly Pass 10 pax, Feb 13, Meeting Room, 4 Hours</t>
  </si>
  <si>
    <t>UB60860</t>
  </si>
  <si>
    <t>Integrated Business Processing and Consulting</t>
  </si>
  <si>
    <t>FP for Astra 1 and 2, Feb 11, 2026, 8AM - 3PM</t>
  </si>
  <si>
    <t>5K : UB772040 50% | 5K : UB86282</t>
  </si>
  <si>
    <t>Skyhawk Technology Systems, Inc.,</t>
  </si>
  <si>
    <t>FP, Rocket Room, Feb 11, 2026, 1:30PM - 5:30PM</t>
  </si>
  <si>
    <t>UB874507</t>
  </si>
  <si>
    <t>Whole Day Fly Pass, Jan 28, 2026, (Gary Llanes and Edgar Abalos). Whole Day Fly Pass, Jan 29 - 30, 2026 (Edgar Abalos, Leandro Nable). Astra 1, 3PM - 7PM, Jan 20, 2026 + Astra 1, 2:30PM - 7PM, Jan 22, 2026</t>
  </si>
  <si>
    <t>Paolo Spafford - Juneau Industrial</t>
  </si>
  <si>
    <t>50% DP, Apollo 4 &amp; 5, Feb 26, 2026, 8AM - 5PM</t>
  </si>
  <si>
    <t>Eden Grace Pabinal</t>
  </si>
  <si>
    <t>VO, Feb 10 - Dec 31, 2026</t>
  </si>
  <si>
    <t>Voith Austria GMBH</t>
  </si>
  <si>
    <t>Balance Payment for UOA, Jan 1 - Dec 31, 2026</t>
  </si>
  <si>
    <t>UB626930</t>
  </si>
  <si>
    <t>FP for Apollo 4, Jan 23, 2026</t>
  </si>
  <si>
    <t>LP3 Call Room, 2PM - 5PM, Jan 14, 2026</t>
  </si>
  <si>
    <t>UB384551</t>
  </si>
  <si>
    <t>Visit and Experience Travel Services, inc., (VETS)</t>
  </si>
  <si>
    <t>LP Suites Office 8, Feb 4 - Mar 3, 2026</t>
  </si>
  <si>
    <t>CK#0987943</t>
  </si>
  <si>
    <t>Techquipto Corporation c/o Angela Morales</t>
  </si>
  <si>
    <t>50% DP Rocket Room, Feb 28, 2026, 10AM - 5PM</t>
  </si>
  <si>
    <t>Emyral Global Systems, Inc.,</t>
  </si>
  <si>
    <t>Office Suite 5, Feb 16 - 20, 2025, 3PM - 9PM</t>
  </si>
  <si>
    <t>UB979174</t>
  </si>
  <si>
    <t>Whole Day Fly Pass, Jan 26 - 30, 2026, INV-03439</t>
  </si>
  <si>
    <t>Boyet Cabonce</t>
  </si>
  <si>
    <t>50 % DP, Astra 1, Feb 21, 2026, 11AM - 1PM</t>
  </si>
  <si>
    <t>Teacher Marjan, 10-Day Fly Pass, Jan 6 - Feb 5, 2026</t>
  </si>
  <si>
    <t>Osmun Surgery Association, Inc.,</t>
  </si>
  <si>
    <t>Seagulls Flock Organization, Inc.,</t>
  </si>
  <si>
    <t>Xero Sales Q1 2025</t>
  </si>
  <si>
    <t>Shirefolk, Inc. (Doing business under the name and style of Launchpad Coworking)</t>
  </si>
  <si>
    <t>For the period 1 January 2025 to 31 March 2025</t>
  </si>
  <si>
    <t>Source contains Receivable Prepayment, Receivable Payment, Receive Money, Receivable Invoice</t>
  </si>
  <si>
    <t>Source</t>
  </si>
  <si>
    <t>Contact</t>
  </si>
  <si>
    <t>Reference</t>
  </si>
  <si>
    <t>Debit</t>
  </si>
  <si>
    <t>Credit</t>
  </si>
  <si>
    <t>Gross</t>
  </si>
  <si>
    <t>Running Balance</t>
  </si>
  <si>
    <t>Tax</t>
  </si>
  <si>
    <t>Tax Rate</t>
  </si>
  <si>
    <t>Account</t>
  </si>
  <si>
    <t>Tax Exempt</t>
  </si>
  <si>
    <t>Receive Money</t>
  </si>
  <si>
    <t>Philippine Nutri-Foods Corporation - Solicitation from Clients for Christmas Party</t>
  </si>
  <si>
    <t>Other Revenue from Clients</t>
  </si>
  <si>
    <t>Environmentors Training Consultancy Services - Excess payment</t>
  </si>
  <si>
    <t>Receivable Invoice</t>
  </si>
  <si>
    <t>Digibeacon BPO Inc. - Office Suite 9 (Call Room), ₱1,400.00, 1:00 pm to 5:00 pm , Jan 13, 2025</t>
  </si>
  <si>
    <t>Meeting Room</t>
  </si>
  <si>
    <t>Anxa Limited - LPC - Virtual Office, ₱3,125.00, Jan 1, 2025 - Dec 31, 2025</t>
  </si>
  <si>
    <t>Monthly Membership: Virtual Office with 10 Day Pass</t>
  </si>
  <si>
    <t>Bebang Enterprise, Inc. - Coworking Space, ₱1,500.00/ 10:00 am to 11:00 am - Feb 23, 2025</t>
  </si>
  <si>
    <t>Total Tax Exempt</t>
  </si>
  <si>
    <t>VAT on Sales (Services)</t>
  </si>
  <si>
    <t>Blue Point Properties, Inc. - LPC - Virtual Office Renewal, ₱1,375.00, Jan 29, 2025 - Feb 27, 2025</t>
  </si>
  <si>
    <t>Monthly Membership: Business Address Registration</t>
  </si>
  <si>
    <t>Joenafe Tinapan - LPC - Locker Rental, ₱300.00, Jan 1, 2025 - Jan 31, 2025</t>
  </si>
  <si>
    <t>INV-10522</t>
  </si>
  <si>
    <t>Add Ons: Locker Rental</t>
  </si>
  <si>
    <t>Lotti Consulting Inc.</t>
  </si>
  <si>
    <t>Lotti Consulting Inc. - LPC - Virtual Office, ₱3,500.00, Jan 1, 2025 - Dec 31, 2025</t>
  </si>
  <si>
    <t>INV-10105</t>
  </si>
  <si>
    <t>MARKETING MASTER IO OPC - LPC - Virtual Office, ₱3,500.00, Jan 1, 2025 - Dec 31, 2025</t>
  </si>
  <si>
    <t>MASO Fit Out Finishing Services - LPC - Virtual Office, ₱3,000.00, Dec 2, 2024 - Dec 1, 2025</t>
  </si>
  <si>
    <t>MASO Fit Out Finishing Services - LPC - Virtual Office, ₱3,000.00, Dec 2, 2025 - Dec 31, 2025 (Pro-rated )</t>
  </si>
  <si>
    <t>MASO Fit Out Finishing Services - LPC - Locker Rental, ₱300.00, Dec 2, 2024 - Dec 1, 2025</t>
  </si>
  <si>
    <t>MASO Fit Out Finishing Services - LPC - Locker Rental, ₱300.00, Dec 2, 2025 - Dec 31, 2025 (Pro-rated)</t>
  </si>
  <si>
    <t>Megaluck Prime Solutions Inc. - LPC - Virtual Office Renewal, ₱1,250.00, Jan 1, 2025 - Dec 31, 2025</t>
  </si>
  <si>
    <t>Metals Focus Data Ltd. - LP Suites Office 1, ₱33,600.00, Jan 1, 2025 - Jan 31, 2025</t>
  </si>
  <si>
    <t>Monthly Membership: Private Office</t>
  </si>
  <si>
    <t>NeuFoods Venditio, (NFV) Corp. - LPC - Virtual Office Renewal, ₱1,250.00, Jan 1, 2025 - Dec 31, 2025</t>
  </si>
  <si>
    <t>Offsite Solutions Inc - LPC - Virtual Office, Use of Address, ₱1,375.00, Jan 1, 2025 - Dec 31, 2025</t>
  </si>
  <si>
    <t>Osmun Surgery Association Inc.</t>
  </si>
  <si>
    <t>Osmun Surgery Association Inc. - LPC - Virtual Office Renewal, ₱1,250.00, Oct 10, 2024 - Dec 9, 2025</t>
  </si>
  <si>
    <t>Osmun Surgery Association Inc. - LPC - Virtual Office Renewal, ₱40.32, Dec 10, 2025 - Dec 31, 2025 (pro-rated)</t>
  </si>
  <si>
    <t>Paysera Ltd. - LP Suites Office 11, ₱123,200.00, Jan 1, 2025 - Jan 31, 2025</t>
  </si>
  <si>
    <t>Rendco Water Infrastructure, Inc. - 5% Late Fee</t>
  </si>
  <si>
    <t>Rendco Water Infrastructure, Inc. - LP Suites Office 5 - LP Suites Office 5, ₱73,920.00, Jan 16, 2025 - Feb 15, 2025</t>
  </si>
  <si>
    <t>INV-10125</t>
  </si>
  <si>
    <t>Rendco Water Infrastructure, Inc. - LP Suites Office 7 - LP Suites Office 7, ₱135,520.00, Jan 16, 2025 - Feb 15, 2025</t>
  </si>
  <si>
    <t>Rendco Water Infrastructure, Inc. - Apollo 3, ₱50,400.00, Jan 1, 2025 - Jan 31, 2025</t>
  </si>
  <si>
    <t>INV-10127</t>
  </si>
  <si>
    <t>Rendco Water Infrastructure, Inc. - Apollo 4&amp;5 -  Sep 1, 2024 - Sep 30, 2024</t>
  </si>
  <si>
    <t>Rendco Water Infrastructure, Inc. - Apollo 3, Sep 1, 2024 - Sep 30, 2024</t>
  </si>
  <si>
    <t>Rendco Water Infrastructure, Inc. - Apollo 4&amp;5 - Apollo 4&amp;5, ₱147,000.00, Oct 1, 2024 - Oct 15, 2024</t>
  </si>
  <si>
    <t>Rendco Water Infrastructure, Inc. - Apollo 3, ₱49,000.00, Oct 1, 2024 - Oct 31, 2024</t>
  </si>
  <si>
    <t>Rendco Water Infrastructure, Inc. - Apollo 3, ₱49,000.00, Nov 1, 2024 - Nov 30, 2024</t>
  </si>
  <si>
    <t>Rendco Water Infrastructure, Inc. - LP Suites Office 5 - LP Suites Office 5, ₱73,920.00, Nov 16, 2024 - Dec 15, 2024</t>
  </si>
  <si>
    <t>Rendco Water Infrastructure, Inc. - LP Suites Office 7 - LP Suites Office 7, ₱135,520.00, Nov 16, 2024 - Dec 15, 2024</t>
  </si>
  <si>
    <t>Ronin Business Ideas and Management Solutions Inc.</t>
  </si>
  <si>
    <t>Ronin Business Ideas and Management Solutions Inc. - LPC - Virtual Office, ₱3,500.00, Jan 1, 2025 - Dec 31, 2025</t>
  </si>
  <si>
    <t>Stella Polaris Learning and Development Center - LPC - 1 Month Fly Pass, ₱5,000.00, Nov 14, 2024 - Dec 13, 2024</t>
  </si>
  <si>
    <t>Monthly Membership: Monthly Fly Pass</t>
  </si>
  <si>
    <t>Stella Polaris Learning and Development Center - LPC - 1 Month Fly Pass, ₱5,000.00, Dec 14, 2024 - Jan 13, 2025</t>
  </si>
  <si>
    <t>Stella Polaris Learning and Development Center - LPC - 1 Month Fly Pass, ₱5,000.00, Jan 14, 2025 - Feb 13, 2025</t>
  </si>
  <si>
    <t>Switch Automation Philippines Inc. - LPC - Virtual Office Renewal, ₱1,250.00, Jan 18, 2025 - Feb 17, 2025</t>
  </si>
  <si>
    <t>Vipre Security Group Philippines Inc. formerly Threattrack Security Philippines Inc. - Voyager 3, ₱90,700.00, Jan 1, 2025 - Jan 31, 2025</t>
  </si>
  <si>
    <t>Visit and Experience Travel Services Inc (VETS INC) - LP Suites Office 8, ₱22,400.00, Jan 4, 2025 - Feb 3, 2025</t>
  </si>
  <si>
    <t>Visit and Experience Travel Services Inc (VETS INC) - Astra 2, ₱1,400.00 / 3:30pm to 5:00 pm  - Feb 13, 2025</t>
  </si>
  <si>
    <t>Visit and Experience Travel Services Inc (VETS INC) - LPC - 3 Hour Fly Pass (Mylene Torres &amp; Jhannine Ilejay)</t>
  </si>
  <si>
    <t>Walk Ins: 3 Hour Fly Pass</t>
  </si>
  <si>
    <t>Birch Registries, Inc. - LPC - Virtual Office Renewal, ₱1,250.00, Jan 1, 2025 - Jan 31, 2025</t>
  </si>
  <si>
    <t>Gabriela Ortega</t>
  </si>
  <si>
    <t>Gabriela Ortega - LPC - Whole Day Fly Pass</t>
  </si>
  <si>
    <t>Walk Ins: Whole Day Pass</t>
  </si>
  <si>
    <t>Paulwil Martin - LPC - 3 Hour Fly Pass</t>
  </si>
  <si>
    <t>Paulwil Martin - LPC - Hourly Fly Pass 1hr extension</t>
  </si>
  <si>
    <t>Plebeian B Medina - Rocket Room, January 2, 2024, 8:00 am to 12:00 nn</t>
  </si>
  <si>
    <t>INV-10053</t>
  </si>
  <si>
    <t>Prime Accounting and Consultancy Inc. - LPC - Virtual Office Renewal, ₱1,000.00, Jan 2, 2025 - Feb 1, 2025</t>
  </si>
  <si>
    <t>Tristan Buenaventura - LPC - Printing B&amp;W</t>
  </si>
  <si>
    <t>Add Ons: Printing</t>
  </si>
  <si>
    <t>Tristan Buenaventura - Astra 1, ₱1,400.00 / 3:30 pm to 5:30 pm - Jan 2, 2025</t>
  </si>
  <si>
    <t>AF Vista City, Inc. - Astra 1, ₱4,700.00, 10:00 am to 5:00 pm , Dec 26, 2024</t>
  </si>
  <si>
    <t>AF Vista City, Inc. - Astra 1, ₱4,700.00, 10:00 am to 5:00 pm , Dec 27, 2024</t>
  </si>
  <si>
    <t>Baoya Property Solutions Inc - LPC - 10-Day Fly Pass ( January 3, 2024 to February 2, 2025)</t>
  </si>
  <si>
    <t>INV-10207</t>
  </si>
  <si>
    <t>Walk Ins: 10-Day Fly Pass</t>
  </si>
  <si>
    <t>Baoya Property Solutions Inc - LPC - Locker Rental, ₱300.00, Jan 1, 2025 - Jan 31, 2025</t>
  </si>
  <si>
    <t>Christina Paruli - Rocket Room, ₱1,400.00 / 1:00 pm to 3:00 pm - Jan 3, 2025</t>
  </si>
  <si>
    <t>Jejo Fish Farm - Meeting Room (Suite 6), ₱2,600.00 / 1:00 pm to 5:00 pm - Jan 3, 2025</t>
  </si>
  <si>
    <t>JFAQ Enterprise - LPC - Virtual Office Renewal, ₱1,250.00, Jan 1, 2025 - Jan 31, 2025</t>
  </si>
  <si>
    <t>Mylene Padua - LPC - 3 Hour Fly Pass</t>
  </si>
  <si>
    <t>Plebeian B Medina - Rocket Room, ₱2,100.00 / 9:00 am to 12:00 pm - Jan 3, 2025</t>
  </si>
  <si>
    <t>Fyre Talent Academy - Rocket Room, ₱2,100.00 / 2:00 pm to 5:00 pm - Jan 4, 2025</t>
  </si>
  <si>
    <t>Limuel Libres - LPC - Whole Day Fly Pass (Stuent Discount)</t>
  </si>
  <si>
    <t>RLTY Property Corp - Astra 1, ₱4,000.00 / 10:00 am to 3:30 pm - Jan 4, 2025</t>
  </si>
  <si>
    <t>Zoi's Meat Town - Astra 2, ₱2,600.00 / 11:30 am to 3:30 pm - Jan 4, 2025</t>
  </si>
  <si>
    <t>Stellar Forwading &amp; Transport Inc.</t>
  </si>
  <si>
    <t>Stellar Forwading &amp; Transport Inc. - Hubble Room, ₱20,200.00, Jan 5, 2025 - Feb 4, 2025</t>
  </si>
  <si>
    <t>AB Mauri Philippines Inc - Rocket Room, ₱5,000.00 / 8:00 am to 5:00 pm - Jan 6, 2025</t>
  </si>
  <si>
    <t>Feast Bellevue PM - Rocket Room, ₱5,000.00 / 8:00 am to 5:00 pm - Jan 18, 2025</t>
  </si>
  <si>
    <t>JP Aclan - Astra 1, ₱4,700.00 / 9:30 am to 4:30 pm - Jan 3, 2025</t>
  </si>
  <si>
    <t>ALTECH VIALAB INC. - LP Suites Office 2, ₱33,600.00, Jan 1, 2025 - Jan 31, 2025</t>
  </si>
  <si>
    <t>PRIMERA BIOSOLUTONS INC - LP Suites Office 2, ₱33,600.00, Jan 1, 2025 - Jan 31, 2025</t>
  </si>
  <si>
    <t>Therese Navales - LPC - Whole Day Fly Pass</t>
  </si>
  <si>
    <t>Vincent Carbajal - Call Room (Office Suite 9) , ₱2,371.00 / 12:30 pm to 7:30 pm - Jan 6, 2025</t>
  </si>
  <si>
    <t>Werner Access Products Philippines, Inc. - Meeting Room (Apollo 4) , ₱9,000.00 / 8:00 am to 4:00 pm - Jan 6, 2025</t>
  </si>
  <si>
    <t>Werner Access Products Philippines, Inc. - Meeting Room (Apollo 4) , ₱9,000.00 / 8:00 am to 4:00 pm - Jan 20, 2025</t>
  </si>
  <si>
    <t>WonderPark Orbis Amusement, Inc. - Astra 2, ₱2,600.00 / 12:00 pm to 4:00 pm - Jan 6, 2025</t>
  </si>
  <si>
    <t>Aristo Marco - LPC - 3 Hour Fly Pass</t>
  </si>
  <si>
    <t>Arwin Cortez - LPC - 10-Day Fly Pass</t>
  </si>
  <si>
    <t>Enspire Global Inc. - LPC - Virtual Office Renewal, ₱1,250.00, Jan 11, 2025 - Dec 10, 2025</t>
  </si>
  <si>
    <t>Enspire Global Inc. - LPC - Virtual Office Renewal, ₱1,250.00, Dec 11, 2025 - Dec 31, 2025 (pro-rated)</t>
  </si>
  <si>
    <t>Nutrition Center of the Philippines - Meeting Room (Apollo 4), ₱9,000.00 / 8:00 am to 5:00 pm - Jan 14, 2025</t>
  </si>
  <si>
    <t>Nutrition Center of the Philippines - Meeting Room (Apollo 4), ₱9,000.00 / 8:00 am to 5:00 pm - Jan 15, 2025</t>
  </si>
  <si>
    <t>Pat Balete - LPC - 1 Month Fly Pass (Jan 7, 2025 to Feb 6, 2025), ₱5,000.00, Jan 7, 2025 - Feb 6, 2025</t>
  </si>
  <si>
    <t>Philippine Nutri-Foods Corporation - Rocket Room, ₱1,400.00 / 1:00 pm to 3:00 pm - Jan 10, 2025</t>
  </si>
  <si>
    <t>INV-10165</t>
  </si>
  <si>
    <t>Prime Institute - Rocket Room, ₱2,100.00, 12:00 pm to 3:00 pm, Jan 7, 2025</t>
  </si>
  <si>
    <t>AB Mauri Philippines Inc - Rocket Room, ₱5,000.00 / 8:00 am to 5:00 pm - Jan 14, 2025</t>
  </si>
  <si>
    <t>Aquaspace Inc. - LPC - Virtual Office Renewal, ₱1,375.00, Jan 8, 2025 - Dec 8, 2025</t>
  </si>
  <si>
    <t>Aquaspace Inc. - LPC - Virtual Office Renewal, ₱1,064.40, Dec 9, 2025 - Dec 31, 2025</t>
  </si>
  <si>
    <t>Bianca Larrañaga - Astra 1, ₱5,700.00 / 9:00 am to 6:00 pm - Jan 8, 2025</t>
  </si>
  <si>
    <t>Catherine Yambao - LPC - 3 Hour Fly Pass</t>
  </si>
  <si>
    <t>Ed Libao - LPC - 3 Hour Fly Pass</t>
  </si>
  <si>
    <t>Gavin Adam Centeno</t>
  </si>
  <si>
    <t>Gavin Adam Centerno - LPC - 3 Hour Fly Pass (Parent's Promo)</t>
  </si>
  <si>
    <t>JP Aclan - LPC - Printing B&amp;W</t>
  </si>
  <si>
    <t>NL Consulting Inc</t>
  </si>
  <si>
    <t>NL Consulting Inc - LPC - Virtual Office Renewal, ₱1,250.00, Jan 8, 2025 - Dec 7, 2025</t>
  </si>
  <si>
    <t>NL Consulting Inc - LPC - Virtual Office Renewal, ₱40.32, Dec 8, 2025 - Dec 31, 2025 (Prorated)</t>
  </si>
  <si>
    <t>RLTY Property Corp - LPC - Virtual Office Renewal, ₱1,250.00, Jan 1, 2025 - Jan 31, 2025</t>
  </si>
  <si>
    <t>Acasales Technologies Inc. - Astra 2, ₱2,100.00, 9:00 am to 12:00 pm, Jan 9, 2025</t>
  </si>
  <si>
    <t>Acasales Technologies Inc. - Astra 2, ₱2,100.00, 9:00 am to 12:00 pm,  Jan 28, 2025</t>
  </si>
  <si>
    <t>Ambray Castillo Law Firm - LPC - Virtual Office Renewal, ₱1,250.00, Jan 1, 2025 - Dec 31, 2025</t>
  </si>
  <si>
    <t>Awon - LPC - Printing B&amp;W</t>
  </si>
  <si>
    <t>Bianca Larrañaga - Astra 1, ₱5,700.00, 9:00 am to 6:00 pm, Jan 9, 2025</t>
  </si>
  <si>
    <t>Coliconstruct Engineering Services - LPC - 3 Hour Fly Pass</t>
  </si>
  <si>
    <t>Compare Club Australia - Rocket Room, ₱5,700.00, 9:00 am to 6:00 pm- Jan 9, 2025</t>
  </si>
  <si>
    <t>Compare Club Australia - Meeting Room (Apollo), ₱10,500, 9:00am to 6:00 pm - Jan 9, 2025</t>
  </si>
  <si>
    <t>Digibeacon BPO Inc. - LPC - Virtual Office Renewal, ₱1,250.00, Jan 9, 2025 - Dec 8, 2025</t>
  </si>
  <si>
    <t>Digibeacon BPO Inc. - LPC - Virtual Office Renewal, ₱927.36, Dec  9, 2025 - Dec 31, 2025</t>
  </si>
  <si>
    <t>Fujitsu Engineering Technologies Philippines, Inc. - Astra 1, ₱5,700.00 / 8:00 am to 5:00 pm - Jan 13, 2025</t>
  </si>
  <si>
    <t>Fujitsu Engineering Technologies Philippines, Inc. - Astra 2, ₱5,700.00 / 8:00 am to 5:00 pm- Jan 14, 2025</t>
  </si>
  <si>
    <t>Fujitsu Engineering Technologies Philippines, Inc. - Astra 1, ₱5,700.00 / 8:00 am to 5:00 pm - Jan 15, 2025</t>
  </si>
  <si>
    <t>JML INTL ENTERPRISES</t>
  </si>
  <si>
    <t>JML INTL ENTERPRISES - LPC - Virtual Office Renewal, ₱1,250.00, Feb 1, 2025 - Jul 31, 2025</t>
  </si>
  <si>
    <t>Pauline Tanedo - LPC - Whole Day Fly Pass</t>
  </si>
  <si>
    <t>Prime Boucherie OPC - Astra 1, ₱2,600.00, 8:00 am to 12:00 pm - Jan 11, 2025</t>
  </si>
  <si>
    <t>Renee Filio - LPC - 3 Hour Fly Pass</t>
  </si>
  <si>
    <t>Russell Yao - LPC - 3 Hour Fly Pass</t>
  </si>
  <si>
    <t>Te-Anne Robles - LPC - Whole Day Fly Pass</t>
  </si>
  <si>
    <t>Arkiya Francine Orosco - Astra 1, ₱1,400.00, 2 x ₱700.00 / hour - Jan 10, 2025</t>
  </si>
  <si>
    <t>Bianca Larrañaga - Astra 1, ₱4,000.00, 9:00 am to 3:00 pm  - Jan 10, 2025</t>
  </si>
  <si>
    <t>Diane Krupasa - LPC - Whole Day Fly Pass</t>
  </si>
  <si>
    <t>Ella Simon-Sarsoza - Astra 2, ₱3,300.00, 12:00 nn to 5:00 pm - Jan 10, 2025</t>
  </si>
  <si>
    <t>Mamapina Enterprises OPC</t>
  </si>
  <si>
    <t>Mamapina Enterprises OPC - LPC - Virtual Office Renewal, ₱1,375.00, Jan 1, 2025 - Dec 31, 2025</t>
  </si>
  <si>
    <t>Philippine Nutri-Foods Corporation - Rocket Room, ₱700.00 / 3:15 pm to 4:15 pm - Jan 10, 2025</t>
  </si>
  <si>
    <t>INV-10213</t>
  </si>
  <si>
    <t>Philippine Nutri-Foods Corporation - Rocket Room, ₱1,400.00 / 4:15 pm to 6:15 pm - Jan 10, 2025</t>
  </si>
  <si>
    <t>INV-10224</t>
  </si>
  <si>
    <t>QE 360 OPC - LPC - Virtual Office Renewal, ₱1,250.00, Jan 18, 2025 - Dec 17, 2025</t>
  </si>
  <si>
    <t>QE 360 OPC - LPC - Virtual Office Renewal, ₱564.48, Dec 18, 2025 - Dec 31, 2025</t>
  </si>
  <si>
    <t>Rampiere IT Solutions Inc. - LPC - Virtual Office, ₱3,000.00, Jan 10, 2025 - Dec 9, 2025</t>
  </si>
  <si>
    <t>Rampiere IT Solutions Inc. - LPC - Virtual Office, ₱96.77, Dec 10, 2025 to Dec 31, 2025 (Prorated)</t>
  </si>
  <si>
    <t>Fyre Talent Academy - Event Space 1, ₱4,500.00, 12:00 pm to 3:00 pm- Jan 11, 2025</t>
  </si>
  <si>
    <t>Events: Space Rental</t>
  </si>
  <si>
    <t>Fyre Talent Academy - Rocket Room, ₱3,500.00, 12:00 pm to 3:00 pm- Dec 11, 2024</t>
  </si>
  <si>
    <t>GP Capuchino - LPC - 3 Hour Fly Pass</t>
  </si>
  <si>
    <t>GP Capuchino - LPC - 1 Hour Extension</t>
  </si>
  <si>
    <t>Jayvee Allen Malolos - Astra 1, ₱1,400.00, 2:00 pm to 4:00 pm - Jan 11, 2025</t>
  </si>
  <si>
    <t>MASO Fit Out Finishing Services - Meeting Room (Apollo 4) w/ early access, ₱8,400.00 / 7:00 am to 12:00 pm - Jan 11, 2025</t>
  </si>
  <si>
    <t>Philippine Stakeholders For Nutrition and Dietetics Inc. - LPC - Ingress and Egress</t>
  </si>
  <si>
    <t>Events: Ingress / Egress</t>
  </si>
  <si>
    <t>Philippine Stakeholders For Nutrition and Dietetics Inc. - Event Space Commerce, ₱7,000.00, 12;00 pm to 5:00 pm - Jan 12, 2025</t>
  </si>
  <si>
    <t>Philippine Stakeholders For Nutrition and Dietetics Inc. - Event Space Commerce, Weekend Surcharge - Jan 12, 2025</t>
  </si>
  <si>
    <t>Philippine Stakeholders For Nutrition and Dietetics Inc. - LPC - Basic PA System</t>
  </si>
  <si>
    <t>Events: Equipment Rental</t>
  </si>
  <si>
    <t>Daiho Phils, Inc. - LPC - 3 Hour Fly Pass</t>
  </si>
  <si>
    <t>Gabriel Leonco - LPC - 10-Day Fly Pass (Jan 13, 2025 - Feb 12, 2025)</t>
  </si>
  <si>
    <t>HESED Solutions Corporation - LPC - Virtual Office, ₱3,500.00, Jan 13, 2025 - Feb 12, 2025</t>
  </si>
  <si>
    <t>KYDS, Inc. - Rocket Room, ₱2,100.00, 9:30 am to 12:30 pm - Jan 6, 2025</t>
  </si>
  <si>
    <t>KYDS, Inc. - Rocket Room, ₱2,100.00, 9:30 am to 12:30 pm  - Jan 13, 2025</t>
  </si>
  <si>
    <t>KYDS, Inc. - Rocket Room, ₱2,100.00, 9:30 am to 12:30 pm  - Jan 20, 2025</t>
  </si>
  <si>
    <t>KYDS, Inc. - Rocket Room, ₱2,100.00, 9:30 am to 12:30 pm  - Jan 27, 2025</t>
  </si>
  <si>
    <t>Prall Corporation - LPC - 3 Hour Fly Pass</t>
  </si>
  <si>
    <t>Fujitsu Engineering Technologies Philippines, Inc. - LPC - Whole Day Fly Pass - Lyzel Roadilla &amp; Maricar Jordan - Jan 13, 2025</t>
  </si>
  <si>
    <t>Fujitsu Engineering Technologies Philippines, Inc. - LPC - Whole Day Fly Pass - Raymond Guevarra - Jan 14, 2025</t>
  </si>
  <si>
    <t>Genedrift Philippines OPC - LP Suites Office 9, ₱31,920.00, Jan 15, 2025 - Feb 14, 2025  (w/less existing package UA)</t>
  </si>
  <si>
    <t>I-Venture Experts Inc. - LPC - Virtual Office Renewal, ₱1,250.00, July 12, 2024 - July 11, 2025</t>
  </si>
  <si>
    <t>I-Venture Experts Inc. - LPC - Virtual Office Renewal, ₱1,250.00, July 12, 2025 - Dec 11, 2025</t>
  </si>
  <si>
    <t>I-Venture Experts Inc. - LPC - Virtual Office Renewal (pro-rated), ₱40.32, Dec 12, 2025 - Dec 31, 2025</t>
  </si>
  <si>
    <t>Jason Alpuerto - LPC - 3 Hour Fly Pass</t>
  </si>
  <si>
    <t>Seagulls Flock Organization Inc - LPC - Virtual Office, ₱1,375.00, Jan 15, 2025 - Dec 14, 2025</t>
  </si>
  <si>
    <t>Seagulls Flock Organization Inc - LPC - Virtual Office (pro-rated),  ₱44.34,  Dec 15, 2025 to  Dec 31, 2025</t>
  </si>
  <si>
    <t>AB Mauri Philippines Inc - Rocket Room, ₱5,000.00, 8:00 am to 5:00 pm - Jan 21, 2025</t>
  </si>
  <si>
    <t>Academic Achievers Inc. - Astra 2, ₱1,400.00, 11:00 am to 1:00 pm - Jan 16, 2025</t>
  </si>
  <si>
    <t>ADELPHI CAPITAL HOLDING OPC</t>
  </si>
  <si>
    <t>ADELPHI CAPITAL HOLDING OPC - LPC - Virtual Office, ₱3,500.00, Jan 15, 2025 - Dec 14, 2025</t>
  </si>
  <si>
    <t>ADELPHI CAPITAL HOLDING OPC - LPC - Virtual Office, ₱3,500.00, Dec 15, 2025 - Dec 31, 2025</t>
  </si>
  <si>
    <t>Atty. Leo Malapitan Yatco - LPC - Virtual Office, ₱3,000.00, Jan 15, 2025 - Feb 14, 2025</t>
  </si>
  <si>
    <t>City Pacific Group Inc. - Rocket Room, ₱1,400.00, 2 x ₱700.00 / hour - Jan 16, 2025</t>
  </si>
  <si>
    <t>KC Carreon Realty - LPC - Virtual Office Renewal, ₱1,250.00, Jan 15, 2025 - Feb 14, 2025</t>
  </si>
  <si>
    <t>Renchel Orate - LPC - Whole Day Fly Pass</t>
  </si>
  <si>
    <t>Byte Sense Ph Inc. - Astra 2, ₱5,000.00, 9:00 am to 5:00 pm - Jan 18, 2025</t>
  </si>
  <si>
    <t>Digibeacon BPO Inc. - Call Room (Suite 9), ₱1,080.00 / 2:00 pm to 5:00 pm- Jan 16, 2025</t>
  </si>
  <si>
    <t>FUJI SHOKO PHILIPPINES INC.</t>
  </si>
  <si>
    <t>FUJI SHOKO PHILIPPINES INC. - LPC - Virtual Office Renewal, ₱1,250.00, Jan 16, 2025 - Dec 15, 2025</t>
  </si>
  <si>
    <t>FUJI SHOKO PHILIPPINES INC. - LPC - Virtual Office Renewal, ₱1,250.00, Dec 16, 2025 - Dec 31, 2025</t>
  </si>
  <si>
    <t>Mahana Travel and Tours - LPC - Virtual Office, ₱3,000.00, Jan 1, 2025 - Jan 31, 2025</t>
  </si>
  <si>
    <t>Mahana Travel and Tours - LPC - Locker Rental, ₱300.00, Jan 1, 2025 - Jan 31, 2025</t>
  </si>
  <si>
    <t>MB2 Food Products Inc - LPC - Whole Day Fly Pass</t>
  </si>
  <si>
    <t>Michelle Anne Cruz - LPC - 3 Hour Fly Pass</t>
  </si>
  <si>
    <t>Onergy Osh Management Corporation - LPC - Virtual Office, ₱3,500.00, Jan 9, 2025 - Jul 8, 2025</t>
  </si>
  <si>
    <t>Rampiere IT Solutions Inc. - Rocket Room, ₱1,400.00 / 11:00 am to 1:00 pm- Jan 16, 2025</t>
  </si>
  <si>
    <t>Academic Achievers Inc. - Astra 2, ₱700.00, 1 x ₱700.00 / hour - Jan 16, 2025</t>
  </si>
  <si>
    <t>Baoya Property Solutions Inc - LPC - Printing B&amp;W</t>
  </si>
  <si>
    <t>INV-10261</t>
  </si>
  <si>
    <t>CP Health Innovations Inc. - LPC - Virtual Office Renewal, ₱1,250.00, Jan 19, 2025 - Feb 18, 2025</t>
  </si>
  <si>
    <t>Kristina Relampagos - LPC - Whole Day Fly Pass</t>
  </si>
  <si>
    <t>Maricel Berroya - LPC - 3 Hour Fly Pass</t>
  </si>
  <si>
    <t>Perry's Wheel Logistics Inc. - LPC - Virtual Office , ₱1,375.00, Jan 20, 2025 - Dec 19, 2025</t>
  </si>
  <si>
    <t>Perry's Wheel Logistics Inc. - LPC - Virtual Office , ₱44.35, Dec 20, 2025 - Dec 31, 2025</t>
  </si>
  <si>
    <t>Academic Achievers Inc. - Astra 1, ₱2,100.00, 3 x ₱700.00 / hour - Jan 18, 2025</t>
  </si>
  <si>
    <t>Feast Bellevue PM - Rocket Room, ₱700.00, 5:00 pm to 6:00 pm - Jan 18, 2025</t>
  </si>
  <si>
    <t>Maddie De La Calzada - LPC - 3 Hour Fly Pass</t>
  </si>
  <si>
    <t>Roselle Pantastico - LPC - 3 Hour Fly Pass</t>
  </si>
  <si>
    <t>Cons Golamco - LPC - 3 Hour Fly Pass</t>
  </si>
  <si>
    <t>HABULAN AND NGO DESIGN STUDIO</t>
  </si>
  <si>
    <t>Habulan and Ngo Design Studio - Rocket Room, ₱2,100.00, 3:00 pm to 6:00 pm- Jan 20, 2025</t>
  </si>
  <si>
    <t>QES Technology Philippines Inc. - Astra 1, ₱4,350.00, 1 x ₱2,600.00 / half day, 2.5 x ₱700.00 / hour - Jan 20, 2025</t>
  </si>
  <si>
    <t>QES Technology Philippines Inc. - Astra 2, ₱4,350.00, 1 x ₱2,600.00 / half day, 2.5 x ₱700.00 / hour - Jan 20, 2025</t>
  </si>
  <si>
    <t>QES Technology Philippines Inc. - Astra 1, ₱700.00, 1 x ₱700.00 / hour - Jan 20, 2025</t>
  </si>
  <si>
    <t>QES Technology Philippines Inc. - Astra 2, ₱700.00, 1 x ₱700.00 / hour - Jan 20, 2025</t>
  </si>
  <si>
    <t>ADNOS CET Corporation - Astra 2, ₱5,000.00, 9:00 am to 5:00 pm - Jan 25, 2025</t>
  </si>
  <si>
    <t>Cosmetics Toiletries Fragrances Association of the Philippines Inc.</t>
  </si>
  <si>
    <t>Cosmetics Toiletries Fragrances Association of the Philippines Inc. - LPC - Virtual Office Renewal, ₱1,250.00, Jan 25, 2025 - Jan 24, 2026</t>
  </si>
  <si>
    <t>Cosmetics Toiletries Fragrances Association of the Philippines Inc. - LPC - Virtual Office Renewal, ₱1,250.00, Jan 25, 2026 - Dec 24, 2026</t>
  </si>
  <si>
    <t>Cosmetics Toiletries Fragrances Association of the Philippines Inc. - LPC - Virtual Office Renewal, ₱1,250.00, Dec 25, 2026- Dec 31, 2026</t>
  </si>
  <si>
    <t>CP-DC Development Corporation - LPC - Virtual Office Renewal, ₱1,250.00, Jan 24, 2025 - Dec 23, 2025</t>
  </si>
  <si>
    <t>CP-DC Development Corporation - LPC - Virtual Office Renewal, ₱40.32, Dec 24, 2025 - Dec 31, 2025</t>
  </si>
  <si>
    <t>Gian Arkial Claridad - LPC - Whole Day Fly Pass (PWD Discount)</t>
  </si>
  <si>
    <t>TJ Joye - LPC - 3 Hour Fly Pass</t>
  </si>
  <si>
    <t>Veronica C. Begino - LPC - 3 Hour Fly Pass</t>
  </si>
  <si>
    <t>Absolute Advantage Trading and General Services Inc. - LPC - Virtual Office, ₱3,000.00, Jan 19, 2025 - Feb 18, 2025</t>
  </si>
  <si>
    <t>Bianca Intal - LPC - 3 Hour Fly Pass</t>
  </si>
  <si>
    <t>Fujitsu Engineering Technologies Philippines, Inc. - Astra 1, ₱5,700.00 / 8:30 am to 5:30 pm - Jan 22, 2025</t>
  </si>
  <si>
    <t>Fujitsu Engineering Technologies Philippines, Inc. - Astra 1, ₱5,700.00 / 8:30 am to 5:30 pm - Jan 23, 2025</t>
  </si>
  <si>
    <t>Fujitsu Engineering Technologies Philippines, Inc. - Astra 1, ₱5,700.00 / 8:30 am to 5:30 pm - Jan 24, 2025</t>
  </si>
  <si>
    <t>Fujitsu Engineering Technologies Philippines, Inc. - Astra 1, ₱5,700.00 / 8:30 am to 5:30 pm - Jan 27, 2025</t>
  </si>
  <si>
    <t>Fujitsu Engineering Technologies Philippines, Inc. - Astra 1, ₱5,700.00 / 8:30 am to 5:30 pm - Jan 28, 2025</t>
  </si>
  <si>
    <t>Global Ventures Inc. - Initial Deposit for UA Jan 2025</t>
  </si>
  <si>
    <t>Global Ventures Inc. - LPC - Virtual Office Renewal, ₱1,250.00, Jan 20, 2025 - Feb 19, 2025</t>
  </si>
  <si>
    <t>Grace Quizon - LPC - Printing B&amp;W</t>
  </si>
  <si>
    <t>JLZ Import Export Corporation - LPC - Fixed Desk - Fixed Desk-01, ₱6,700.00, Jan 20, 2025 - Feb 19, 2025</t>
  </si>
  <si>
    <t>Monthly Membership: Permanent Desk</t>
  </si>
  <si>
    <t>JP Aclan - Office Suite 10, ₱3,300.00, 10:30 am to 3:30 pm- Jan 21, 2025</t>
  </si>
  <si>
    <t>Karina Tosca Feria - LPC - Whole Day Fly Pass</t>
  </si>
  <si>
    <t>Lion Lamb Graphic Design Services - LPC - Virtual Office Renewal, ₱1,250.00, Jan 17, 2025 - Feb 16, 2025</t>
  </si>
  <si>
    <t>mPAD Systems, Inc. - LPC - Virtual Office, ₱3,000.00, Jan 19, 2025 - Feb 18, 2025</t>
  </si>
  <si>
    <t>Noel Bernal - LPC - 3 Hour Fly Pass</t>
  </si>
  <si>
    <t>SynerPark Ventures Inc. - Astra 2, ₱1,400.00, 10:00 am to 12:00 pm- Jan 22, 2025</t>
  </si>
  <si>
    <t>Uphouse Business Professionals Consultancy Corporation - LPC - Virtual Office, ₱3,500.00, Jan 22, 2025 - Dec 21, 2025</t>
  </si>
  <si>
    <t>Uphouse Business Professionals Consultancy Corporation - LPC - Virtual Office, ₱112.90, Dec 22, 2025 - Dec 31, 2025</t>
  </si>
  <si>
    <t>Adrian Celis - LPC - 3 Hour Fly Pass</t>
  </si>
  <si>
    <t>Eric Panganiban - LPC - Whole Day Fly Pass</t>
  </si>
  <si>
    <t>Femcast Inc. - LPC - Virtual Office, ₱3,500.00, Jan 23, 2025 - Dec 22, 2025</t>
  </si>
  <si>
    <t>Femcast Inc. - LPC - Virtual Office, ₱112.90, Dec 23, 2025 - Dec 31, 2025 (Prorated)</t>
  </si>
  <si>
    <t>Flywheel Digital Philippines Inc - Rocket Room, ₱5,000.00, 9:00 am to 5:00 pm - Jan 23, 2025</t>
  </si>
  <si>
    <t>LLRC Development Corporation - LPC - Virtual Office, ₱3,500.00, Jan 23, 2025 - Dec 22, 2025</t>
  </si>
  <si>
    <t>LLRC Development Corporation - LPC - Virtual Office, ₱112.90, Dec 23, 2025 - Dec 22, 2025</t>
  </si>
  <si>
    <t>Maxine Vazquez - LPC - Whole Day Fly Pass</t>
  </si>
  <si>
    <t>Renee Filio - LPC - Whole Day Fly Pass</t>
  </si>
  <si>
    <t>Aguilar IT Solutions - LPC - Virtual Office Renewal, ₱1,250.00, Jan 24, 2025 - Dec 23, 2025</t>
  </si>
  <si>
    <t>Aguilar IT Solutions - LPC - Virtual Office Renewal, ₱1,250.00, Dec 24, 2025 - Dec 31, 2025</t>
  </si>
  <si>
    <t>Bon Conseil Realty OPC - LPC - Virtual Office, ₱3,000.00, Jan 24, 2025 - Feb 23, 2025</t>
  </si>
  <si>
    <t>CJ Philippines, Inc. - LP Suites Office 6, ₱73,920.00, Jan 24, 2025 - Feb 23, 2025</t>
  </si>
  <si>
    <t>Essilor Luxottica</t>
  </si>
  <si>
    <t>Essilor Luxottica - Rocket Room, January 25, 2025, 9:00 am to 6:00 pm and 1 hour extension</t>
  </si>
  <si>
    <t>Francis John Bilo - Apollo 2 as call room, January 24, 2025, 3:30 pm to 5:30 pm</t>
  </si>
  <si>
    <t>Global Visions Events &amp; Marketing Network Inc - Apollo 4, 11:30 am to 4:30 pm, January 24, 2025</t>
  </si>
  <si>
    <t>Julie Ann Baylon - LPC - 3 Hour Fly Pass</t>
  </si>
  <si>
    <t>Philippine Nutri-Foods Corporation - Meeting Room (Apollo 4) , ₱9,000.00 / 8:00 am to 5:00 pm - Feb 12, 2025</t>
  </si>
  <si>
    <t>Philippine Nutri-Foods Corporation - Meeting Room (Apollo 4) , ₱9,000.00 / 8:00 am to 5:00 pm - Feb 13, 2025</t>
  </si>
  <si>
    <t>Philippine Nutri-Foods Corporation - Meeting Room (Apollo 4) , ₱9,000.00 / 8:00 am to 5:00 pm - Feb 14, 2025</t>
  </si>
  <si>
    <t>Therabilities South Inc - Voyager 4, ₱70,600.00, Jan 22, 2025 - Feb 21, 2025</t>
  </si>
  <si>
    <t>Archie Pineda - Rocket Room, January 25, 2025, 10:00 am to 2:00 pm</t>
  </si>
  <si>
    <t>Chimney Cone Food Services - Apollo 4&amp;5, January 25, 2025, 2:00 pm to 4:00 pm</t>
  </si>
  <si>
    <t>Mariel Marinay - LPC - 3 Hour Fly Pass</t>
  </si>
  <si>
    <t>Metro South Alabang Toast Masters Club - Astra 2, January 25, 2025, 2:00 pm to 4:30 pm</t>
  </si>
  <si>
    <t>A and G Nuthouse Corporation - Astra 1 &amp; 2, January 29-31, 2025, 8:30 am to 5:30 pm</t>
  </si>
  <si>
    <t>Clarizza Mia - LPC - 3 Hour Fly Pass</t>
  </si>
  <si>
    <t>Flash Creative Media Works Inc. - LPC - Virtual Office, ₱3,500.00, Jan 26, 2025 - Dec 27, 2025</t>
  </si>
  <si>
    <t>Flash Creative Media Works Inc. - LPC - Virtual Office, ₱112.90, Dec 27, 2025 - Dec 31, 2025 (Prorated)</t>
  </si>
  <si>
    <t>Habulan and Ngo Design Studio - Rocket Room, ₱2,100.00 / 3:00 pm to 6:00 pm- Jan 27, 2025</t>
  </si>
  <si>
    <t>Matt Lester Matel - LPC - 3 Hour Fly Pass</t>
  </si>
  <si>
    <t>Solarized Incorporated - Apollo 4&amp;5, January 27, 2025, 8:00 am to 4:00 pm and 4:00 pm to 5:00 pm (1 hr extension)</t>
  </si>
  <si>
    <t>Academic Achievers Inc. - Rocket Room. January 28, 2025, 4:00 pm to 6:00 pm</t>
  </si>
  <si>
    <t>GenWealth System Corporation</t>
  </si>
  <si>
    <t>GenWealth System Corporation - LPC - Virtual Office, ₱3,500.00, Jan 28, 2025 - July 27, 2025</t>
  </si>
  <si>
    <t>MDO Ventures, Inc. - LPC - Virtual Office Renewal, ₱1,375.00, Jan 28, 2025 - Dec 27, 2025</t>
  </si>
  <si>
    <t>MDO Ventures, Inc. - LPC - Virtual Office Renewal, ₱44.35, Dec 28, 2025 - Dec 31, 2025 (Prorated)</t>
  </si>
  <si>
    <t>Nutrition Center of the Philippines - Rocket Room, ₱5,700.00, 8:00 am to 5:00 pm- Feb 11, 2025</t>
  </si>
  <si>
    <t>Nutrition Center of the Philippines - Rocket Room, ₱5,700.00, 8:00 am to 5:00 pm- Feb 12, 2025</t>
  </si>
  <si>
    <t>Nutrition Center of the Philippines - Rocket Room, ₱5,700.00, 8:00 am to 5:00 pm- Feb 13, 2025</t>
  </si>
  <si>
    <t>Nutrition Center of the Philippines - Rocket Room, ₱5,700.00, 8:00 am to 5:00 pm- Feb 14, 2025</t>
  </si>
  <si>
    <t>Annika Guangco - Apollo 2 as call room, January 29, 2025, 2:00 pm to 5:00 pm</t>
  </si>
  <si>
    <t>Karmina Tosca Felia - Rocket Room, Jan 29, 2025, 10:00 am to 12:00 pm</t>
  </si>
  <si>
    <t>ACTINUTRITION</t>
  </si>
  <si>
    <t>ACTINUTRITION - LPC - Whole Day Fly Pass - January 22, 2025  (Louis Faugere)</t>
  </si>
  <si>
    <t>ACTINUTRITION - LPC - Whole Day Fly Pass - January 30, 2025 (Louis Faugere)</t>
  </si>
  <si>
    <t>Diana Haguring - Call Room (Apollo 2) , ₱720.00 / 10:00 am to 12:00 pm - Jan 30, 2025</t>
  </si>
  <si>
    <t>Star8 Asia Corp. - LPC - Virtual Office Renewal, ₱1,250.00, Jan 28, 2025 - Dec 27, 2025</t>
  </si>
  <si>
    <t>Star8 Asia Corp. - LPC - Virtual Office Renewal, ₱40.32, Dec 28, 2025 - Dec 31, 2025</t>
  </si>
  <si>
    <t>Syner Park - Astra 2, ₱2,600.00 / 11:00 am to 3:00 pm - Jan 30, 2025</t>
  </si>
  <si>
    <t>Syner Park - Meeting Room (Suite 10 ), ₱1,400.00 / 4:00 pm to 6:00 pm - Jan 30, 2025</t>
  </si>
  <si>
    <t>A and G Nuthouse Corporation - Astra 1, ₱700.00 / 5:30 pm to 18:30 pm - Jan 31, 2025</t>
  </si>
  <si>
    <t>Leo Paul Lusabio - Astra 2, ₱2,600.00 / 2:00 pm to 6:00 pm - Jan 24, 2025</t>
  </si>
  <si>
    <t>Meg Soriano - LPC - 3 Hour Fly Pass</t>
  </si>
  <si>
    <t>Subic Grand Sets - Meeting Room (Apollo 5), ₱5,500.00 / 12:00 pm to 4:00 pm - Jan 31, 2025</t>
  </si>
  <si>
    <t>WonderPark Orbis Amusement, Inc. - LPC - Virtual Office Renewal, ₱1,250.00, Jan 28, 2025 - Dec 27, 2025</t>
  </si>
  <si>
    <t>WonderPark Orbis Amusement, Inc. - LPC - Virtual Office Renewal, ₱40.32, Dec 28, 2025 - Dec 31, 2025 (Prorated)</t>
  </si>
  <si>
    <t>5 Miles Lab Philippines Advertising OPC - LPC - Virtual Office, ₱3,500.00, Feb 1, 2025 - Dec 31, 2025</t>
  </si>
  <si>
    <t>Blue Point Properties, Inc. - LPC - Virtual Office Renewal, ₱1,375.00, Feb 29, 2025 - Mar 28, 2025</t>
  </si>
  <si>
    <t>Bon Conseil Realty OPC - LPC - Virtual Office, ₱3,000.00, Feb 24, 2025 - Mar 23, 2025</t>
  </si>
  <si>
    <t>Chito Marcos - LPC - Whole Day Fly Pass</t>
  </si>
  <si>
    <t>CJ Philippines, Inc. - LP Suites Office 6, ₱73,920.00, Feb 24, 2025 - Mar 23, 2025</t>
  </si>
  <si>
    <t>Espirit Consultancy, Inc. - LPC - Virtual Office Renewal, ₱1,250.00, Feb 1, 2025 - Dec 31, 2025</t>
  </si>
  <si>
    <t>Fujitsu Engineering Technologies Philippines, Inc. - Astra 1, ₱5,700.00 / 8:30 am to 5:30 pm- Feb 5, 2025</t>
  </si>
  <si>
    <t>Fujitsu Engineering Technologies Philippines, Inc. - Rocket Room, ₱5,700.00 / 8:30 am to 5:30 pm - Feb 6, 2025</t>
  </si>
  <si>
    <t>Fujitsu Engineering Technologies Philippines, Inc. - Astra 1, ₱5,700.00 / 8:30 am to 5:30 pm - Feb 7, 2025</t>
  </si>
  <si>
    <t>Fujitsu Engineering Technologies Philippines, Inc. - Astra 1, ₱5,700.00 / 8:30 am to 5:30 pm - Feb 10, 2025</t>
  </si>
  <si>
    <t>Fujitsu Engineering Technologies Philippines, Inc. - Astra 1, ₱5,700.00 / 8:30 am to 5:30 pm - Feb 11, 2025</t>
  </si>
  <si>
    <t>Fujitsu Engineering Technologies Philippines, Inc. - Astra 1, ₱5,700.00 / 8:30 am to 5:30 pm - Feb 12, 2025</t>
  </si>
  <si>
    <t>Fujitsu Engineering Technologies Philippines, Inc. - Astra 1, ₱5,700.00 / 8:30 am to 5:30 pm - Feb 17, 2025</t>
  </si>
  <si>
    <t>Fujitsu Engineering Technologies Philippines, Inc. - Astra 1, ₱5,700.00 / 8:30 am to 5:30 pm - Feb 18, 2025</t>
  </si>
  <si>
    <t>Fujitsu Engineering Technologies Philippines, Inc. - Astra 1, ₱5,700.00 / 8:30 am to 5:30 pm - Feb 19, 2025</t>
  </si>
  <si>
    <t>Fujitsu Engineering Technologies Philippines, Inc. - Astra 1, ₱5,700.00 / 8:30 am to 5:30 pm - Feb 24, 2025</t>
  </si>
  <si>
    <t>Fujitsu Engineering Technologies Philippines, Inc. - Astra 1, ₱5,700.00 / 8:30 am to 5:30 pm - Feb 25, 2025</t>
  </si>
  <si>
    <t>Fujitsu Engineering Technologies Philippines, Inc. - Astra 1, ₱5,700.00 / 8:30 am to 5:30 pm - Feb 26, 2025</t>
  </si>
  <si>
    <t>Genedrift Philippines OPC - LP Suites Office 9, ₱31,920.00, Feb 15, 2025 - Mar 14, 2025</t>
  </si>
  <si>
    <t>Global Ventures Inc. - LPC - Virtual Office Renewal, ₱1,250.00, Feb 20, 2025 - Mar 19, 2025</t>
  </si>
  <si>
    <t>Go Capuchina - LPC - Whole Day Fly Pass</t>
  </si>
  <si>
    <t>Jennifer Ligones - Astra 1, ₱700.00 / 4:00 pm to 5:00 pm - Feb 1, 2025</t>
  </si>
  <si>
    <t>Jennifer Ligones - Astra 1, ₱840.00 / 5:00 pm to 6:00 pm (w/ after hour access) - Feb 1, 2025</t>
  </si>
  <si>
    <t>JFAQ Enterprise - LPC - Virtual Office Renewal, ₱1,250.00, Feb 1, 2025 - Feb 28, 2025</t>
  </si>
  <si>
    <t>Joenafe Tinapan - LPC - Locker Rental, ₱300.00, Feb 1, 2025 - Feb 28, 2025</t>
  </si>
  <si>
    <t>INV-10523</t>
  </si>
  <si>
    <t>Magis Construction and Development OPC - LPC - Virtual Office, ₱3,500.00, Feb 1, 2025 - Dec 31, 2025</t>
  </si>
  <si>
    <t>Mahana Travel and Tours - LPC - Virtual Office, ₱3,000.00, Feb 1, 2025 - Feb 28, 2025</t>
  </si>
  <si>
    <t>Mahana Travel and Tours - LPC - Locker Rental, ₱300.00, Feb 1, 2025 - Feb 28, 2025</t>
  </si>
  <si>
    <t>Maison Nourriture Food Inc. - LPC - Virtual Office Renewal, ₱1,250.00, Feb 24, 2025 - Jan 31, 2026</t>
  </si>
  <si>
    <t>Metals Focus Data Ltd. - LP Suites Office 1, ₱33,600.00, Feb 1, 2025 - Feb 28, 2025</t>
  </si>
  <si>
    <t>Northern Lights Energy Corporation - LPC - Locker Rental, ₱300.00, Feb 08, 2025 - Mar 07, 2025</t>
  </si>
  <si>
    <t>Onergy Safety Traning Center - LPC - Virtual Office Renewal, ₱1,250.00, Feb 9, 2025 - Dec 8, 2025</t>
  </si>
  <si>
    <t>Onergy Safety Traning Center - LPC - Virtual Office Renewal, ₱1,250.00, Dec 9, 2025 - Dec 31, 2025 (Prorated)</t>
  </si>
  <si>
    <t>P!pes Inc - LPC - Virtual Office, ₱3,500.00, Feb 1, 2025 - Feb 28, 2025</t>
  </si>
  <si>
    <t>Rendco Water Infrastructure, Inc. - Apollo 3, ₱50,400.00, Feb 1, 2025 - Feb 28, 2025</t>
  </si>
  <si>
    <t>Rendco Water Infrastructure, Inc. - 5% Late Fee for INV-9905 (Suite 5 &amp; 7 Dec 2024 rental)</t>
  </si>
  <si>
    <t>RLTY Property Corp - LPC - Virtual Office Renewal, ₱1,250.00, Feb 1, 2025 - Feb 28, 2025</t>
  </si>
  <si>
    <t>Switch Automation Philippines Inc. - LPC - Virtual Office Renewal, ₱1,250.00, Feb 18, 2025 - Mar 17, 2025</t>
  </si>
  <si>
    <t>VBLG Project Maker Inc. - Rocket Room, ₱4,400.00 / 08:00 am to 5:00 pm - Feb 1, 2025</t>
  </si>
  <si>
    <t>Onspec Global research Solutions Corp</t>
  </si>
  <si>
    <t>Onspec Global research Solutions Corp - LPC - Virtual Office Renewal, ₱1,250.00, Feb 2, 2025 - Dec 1, 2025</t>
  </si>
  <si>
    <t>Onspec Global research Solutions Corp - LPC - Virtual Office Renewal, ₱40.32, Dec 2, 2025 - Dec 31, 2025 (Pro-rated)</t>
  </si>
  <si>
    <t>Prime Accounting and Consultancy Inc. - LPC - Virtual Office Renewal, ₱1,000.00, Feb 2, 2025 - Mar 1, 2025</t>
  </si>
  <si>
    <t>Academic Achievers Inc. - Rocket Room, ₱2,100.00 / 3:00 pm to 6:00 pm - Feb 3, 2025</t>
  </si>
  <si>
    <t>Diana Haguring - Call Room (Apollo 1 ) , ₱720.00 / 9:15 am to 11:15 am - Feb 3, 2025</t>
  </si>
  <si>
    <t>Digibeacon BPO Inc. - Apollo 2 as Call Room, February 3, 2025, 10:00 am to 5:30 pm</t>
  </si>
  <si>
    <t>Juvy Merencillo - LPC - Whole Day Fly Pass</t>
  </si>
  <si>
    <t>Kristine Estrada - LPC - Whole Day Fly Pass</t>
  </si>
  <si>
    <t>Solitude Marine &amp; Offshore Surveys, Inc. - Call Room (Apollo 1), ₱720.00 / 5:00 pm to 7:00 pm - Feb 3, 2025</t>
  </si>
  <si>
    <t>Werner Access Products Philippines, Inc. - Meeting Room (Apollo 4), ₱9,000.00 / 8:00 am to 4:00 pm - Feb 3, 2025</t>
  </si>
  <si>
    <t>Werner Access Products Philippines, Inc. - Meeting Room (Apollo 4), ₱9,000.00 / 8:00 am to 4:00 pm - Feb 17, 2025</t>
  </si>
  <si>
    <t>Andre Dominique L. Torda - LPC - Whole Day Fly Pass (20% Discount)</t>
  </si>
  <si>
    <t>Kenzhel Orate - LPC - 3 Hour Fly Pass</t>
  </si>
  <si>
    <t>Louise Chavez - LPC - 3 Hour Fly Pass</t>
  </si>
  <si>
    <t>Ma. Cecilia Mercado - LPC - Whole Day Fly Pass (20% discount)</t>
  </si>
  <si>
    <t>Pauline Lim - LPC - Whole Day Fly Pass (20% discount)</t>
  </si>
  <si>
    <t>Theresa Fuentebella / Jasper Red</t>
  </si>
  <si>
    <t>Theresa Fuentebella / Jasper Red - Rocket Room, ₱3,300.00 / 9:00 am to 2:00 pm - Feb 4, 2025</t>
  </si>
  <si>
    <t>Visit and Experience Travel Services Inc (VETS INC) - LP Suites Office 8, ₱22,400.00, Feb 4, 2025 - Mar 3, 2025</t>
  </si>
  <si>
    <t>Yasuhisa Higashine - LPC - 3 Hour Fly Pass</t>
  </si>
  <si>
    <t>Academic Achievers Inc. - Call Room (Apollo 2 ), ₱360.00 / 5pm to 6pm - Feb 5, 2025</t>
  </si>
  <si>
    <t>Arwin Cortez - LPC - 10-Day Fly Pass (Feb 5, 2025 to Mar 4, 2025)</t>
  </si>
  <si>
    <t>Birch Registries, Inc. - LPC - Virtual Office Renewal, ₱1,250.00, Feb 1, 2025 - Feb 28, 2025</t>
  </si>
  <si>
    <t>DC and E Builders Inc - LPC - Virtual Office, ₱3,500.00, Feb 1, 2025 - Jul 31, 2025</t>
  </si>
  <si>
    <t>Ela Oblepias - LPC - Whole Day Fly Pass (20% discount)</t>
  </si>
  <si>
    <t>Fujitsu Engineering Technologies Philippines, Inc. - Meeting room (Office Suite 10), ₱5,000.00 / 9:00 am to 5:00 pm - Feb 5, 2025</t>
  </si>
  <si>
    <t>JP Aclan - Meeting Room (Voyager 1),  ₱4,700.00 / 10:30 am to 5:30 pm  - Feb 5, 2025</t>
  </si>
  <si>
    <t>Julia Manrique - Astra 2, ₱2,100.00, 3 x ₱700.00 / hour - Feb 5, 2025</t>
  </si>
  <si>
    <t>Paolo Del Rosario - LPC - 3 Hour Fly Pass</t>
  </si>
  <si>
    <t>Paysera Ltd. - LP Suites Office 11, ₱123,200.00, Feb 1, 2025 - Feb 28, 2025</t>
  </si>
  <si>
    <t>PRIMERA BIOSOLUTONS INC - LP Suites Office 2, ₱33,600.00 Feb 1, 2025 - Feb 28, 2025</t>
  </si>
  <si>
    <t>Altech Vialab inc - LP Suites Office 2, ₱33,600.00 Feb 1, 2025 - Feb 28, 2025</t>
  </si>
  <si>
    <t>Shelley Reamillo - Call Room (Apollo 2) ₱360.00 / 2:45 pm to 3:45 pm - Feb 5, 2025</t>
  </si>
  <si>
    <t>Stellar Forwading &amp; Transport Inc. - Hubble Room, ₱20,200.00, Feb 5, 2025 - Mar 4, 2025</t>
  </si>
  <si>
    <t>Theresa Fuentebella / Jasper Red - Rocket Room, ₱2,600.00 / 2pm to 6pm - Feb 5, 2025</t>
  </si>
  <si>
    <t>Vipre Security Group Philippines Inc. formerly Threattrack Security Philippines Inc. - Voyager 3, ₱90,700.00, Feb 1, 2025 - Feb 28, 2025</t>
  </si>
  <si>
    <t>Bahay sa Pinas USA, Inc - Rocket Room, ₱1,400.00 / 1:00 pm to 3:00 pm - Feb 7, 2025</t>
  </si>
  <si>
    <t>BrandSpeakAsia, Inc - Astra 1, ₱2,600.00 / 9:00 am to 1:00 pm - Feb 6, 2025</t>
  </si>
  <si>
    <t>BrandSpeakAsia, Inc - Astra 1, ₱700.00 / 1:00 pm to 2:00 pm - Feb 6, 2025</t>
  </si>
  <si>
    <t>David Jones - LPC - Printing B&amp;W - Dec 14, 2025</t>
  </si>
  <si>
    <t>David Jones - LPC - Printing B&amp;W - Jan 8, 2025</t>
  </si>
  <si>
    <t>David Jones - LPC - Printing B&amp;W - Jan 9, 2025</t>
  </si>
  <si>
    <t>David Jones - LPC - Printing B&amp;W -  Jan 18, 2025</t>
  </si>
  <si>
    <t>David Jones - LPC - Printing B&amp;W - Jan 24, 2025</t>
  </si>
  <si>
    <t>David Jones - LPC - Printing B&amp;W - Jan 29, 2024</t>
  </si>
  <si>
    <t>Environmentors Training Consultancy Services - LPC - Virtual Office Renewal, ₱1,250.00, Feb 15, 2025 - Dec 14, 2025</t>
  </si>
  <si>
    <t>Environmentors Training Consultancy Services - LPC - Virtual Office Renewal, ₱1,250.00, Dec 15, 2025 - Dec 31, 2025</t>
  </si>
  <si>
    <t>Flywheel Digital Philippines Inc - Meeting Room (Voyager 1&amp;2), ₱5,000.00 / 9:00 am to 5:00 pm - Feb 6, 2025</t>
  </si>
  <si>
    <t>Gian Arkial Claridad - LPC - 3 Hour Fly Pass</t>
  </si>
  <si>
    <t>Marju Geslani - LPC - Whole Day Fly Pass (20% discount)</t>
  </si>
  <si>
    <t>MASO Fit Out Finishing Services - Meeting Room (Apollo 4) ,₱3,600.00  / 7:00 am to 08:30 am</t>
  </si>
  <si>
    <t>INV-10385</t>
  </si>
  <si>
    <t>Scribe Medical - Astra 2, February 6, 2025, 9:00 am to 4:00 pm</t>
  </si>
  <si>
    <t>Scribe Medical - Astra 2, February 7, 2025, 9:00 am to 4:00 pm</t>
  </si>
  <si>
    <t>TSKJ Travel and Tours - LPC - Virtual Office Renewal, ₱1,250.00, Feb 1, 2025 - Jul 31, 2025</t>
  </si>
  <si>
    <t>INV-10386</t>
  </si>
  <si>
    <t>Uphouse Business Professionals Consultancy Corporation - Call Room(Apollo 2), ₱360.00 / 11am to 12pm - Feb 6, 2025</t>
  </si>
  <si>
    <t>Bea Castro - LPC - Whole Day Fly Pass</t>
  </si>
  <si>
    <t>Habulan and Ngo Design Studio - Astra 2, Feb 10, 2025, 9:00 am to 1:00 pm</t>
  </si>
  <si>
    <t>JLZ Import Export Corporation - LPC - Fixed Desk - Fixed Desk-01, ₱6,700.00, Feb 20, 2025 - Mar 19, 2025</t>
  </si>
  <si>
    <t>Karmina Tosca Feria - Voyager 1&amp;2, February 7, 2025, 10:00 am to 12:00 pm</t>
  </si>
  <si>
    <t>Renchel Orate - LPC - 3 Hour Fly Pass</t>
  </si>
  <si>
    <t>Shift Content Hub OPC - LPC - Virtual Office Renewal, ₱1,375.00, Feb 1, 2025 - Dec 31, 2025</t>
  </si>
  <si>
    <t>April I. Boton - Astra 1, ₱2,600.00 / 1:00 pm to 5:00 pm - Feb 8, 2025</t>
  </si>
  <si>
    <t>April I. Boton - Astra 2,  ₱2,600.00 / 1:00 pm to 5:00 pm - Feb 8, 2025</t>
  </si>
  <si>
    <t>77.77 Property Brokerage Inc. - Apollo 4, February 10, 2025, 9:00 am to 12:00 pm</t>
  </si>
  <si>
    <t>Digibeacon BPO Inc. - Apollo 2 as Call Room, February 10, 2025, 2:00 pm to 4:00 pm</t>
  </si>
  <si>
    <t>PKPLACE OPC - LPC - Virtual Office Renewal, ₱1,375.00, Feb 10, 2025 - Dec 09, 2025</t>
  </si>
  <si>
    <t>PKPLACE OPC - LPC - Virtual Office Renewal, ₱1,375.00, Dec 10, 2025 - Dec 31, 2025 (Prorated)</t>
  </si>
  <si>
    <t>RLTY Property Corp - Rocket Room, Feb 4, 2025, 10:00 am to 3:00 pm</t>
  </si>
  <si>
    <t>RLTY Property Corp - Astra 1, Feb 4, 2025, 3:00 pm to 6:00 pm</t>
  </si>
  <si>
    <t>RLTY Property Corp - LPC - Printing B&amp;W</t>
  </si>
  <si>
    <t>Solitude Marine &amp; Offshore Surveys, Inc. - Apollo 2 as call room, February 10, 2025, 3:30 pm to 4:30 pm</t>
  </si>
  <si>
    <t>SynerPark Ventures Inc. - Suite 10 as Meeting Room, Feb 10, 2025, 10:00 am to 12:00 pm</t>
  </si>
  <si>
    <t>Veronica Balabagno - LPC - 3 Hour Fly Pass</t>
  </si>
  <si>
    <t>AF Vista City, Inc. - Astra 2, Feb 11, 2025, 10:00 am to 5:00 pm</t>
  </si>
  <si>
    <t>Alvin Caxa - LPC - Whole Day Fly Pass</t>
  </si>
  <si>
    <t>Therabilities South Inc - Voyager 4, ₱70,600.00, Feb 22, 2025 - Mar 21, 2025</t>
  </si>
  <si>
    <t>Ferdie Saputil - Apollo 2 as call room, Feb 12, 2025, 2:00 pm to 3:00 pm</t>
  </si>
  <si>
    <t>Indus HealthCare Products,Inc - LPC - Virtual Office Renewal, ₱1,250.00, Oct 10, 2024 - Oct 9, 2025</t>
  </si>
  <si>
    <t>Indus HealthCare Products,Inc - LPC - Virtual Office Renewal, ₱1250.00, Oct 10, 2025 - Dec 9, 2025</t>
  </si>
  <si>
    <t>Indus HealthCare Products,Inc - LPC - Virtual Office Renewal, ₱40.32, Dec 10, 2025 - Dec 31, 2025</t>
  </si>
  <si>
    <t>Integrated Business Process and Consulting Services, Inc. - Voyager 1&amp;2, Feb 12, 2025, 1:00 pm to 5:00 pm</t>
  </si>
  <si>
    <t>INTREPID PHILIPPINES INC. - Voyager 1&amp;2, Feb 13, 2025, 9:00 am to 5:00 pm</t>
  </si>
  <si>
    <t>KMAD SALON - Astra 2, Feb 12, 2025, 10:00 am to 2:00 pm</t>
  </si>
  <si>
    <t>KYDS, Inc. - Rocket Room, ₱2,100.00, 9:30 am to 12:30 pm - Feb 10, 2025</t>
  </si>
  <si>
    <t>KYDS, Inc. - Rocket Room, ₱2,100.00, 9:30 am to 12:30 pm - Feb 17, 2025</t>
  </si>
  <si>
    <t>KYDS, Inc. - Rocket Room, ₱2,100.00, 9:30 am to 12:30 pm - Feb 24, 2025</t>
  </si>
  <si>
    <t>Coliconstruct Engineering Services - Apollo 2 as call room, 2 hours</t>
  </si>
  <si>
    <t>FiveTwenty I.T. Services - LPC - Virtual Office Renewal, ₱1,250.00, Feb 1, 2025 - Apr 30, 2025</t>
  </si>
  <si>
    <t>Gian Arkial Claridad - LPC - Whole Day Fly Pass (w/ PWD discount)</t>
  </si>
  <si>
    <t>Hamlin Iturralde Corporation - Astra 2, February 13, 2025, 10:30 am to 6:30 pm</t>
  </si>
  <si>
    <t>Ihay Caliwag - LPC - Printing B&amp;W</t>
  </si>
  <si>
    <t>Ihay Caliwag - LPC - Printing Colored</t>
  </si>
  <si>
    <t>Jhay Caliwag - LPC - 3 Hour Fly Pass</t>
  </si>
  <si>
    <t>Mahana Travel and Tours - LPC - 1 Month Fly Pass, ₱3,000.00, Feb 13, 2025 - Feb 28, 2025 (Student Disount -  Abigail Figueroa)</t>
  </si>
  <si>
    <t>Philippine Nutri-Foods Corporation - LPC - Printing B&amp;W, 24 pages x 2php, Feb 13, 2025</t>
  </si>
  <si>
    <t>Side Hustle Artscapes Inc</t>
  </si>
  <si>
    <t>Side Hustle Artscapes Inc - LPC - Virtual Office Renewal, ₱1,250.00, Dec 12, 2024 - Dec 13, 2025</t>
  </si>
  <si>
    <t>Side Hustle Artscapes Inc - LPC - Virtual Office Renewal, ₱1,250.00, Dec 14, 2024 - Dec 31,  2025</t>
  </si>
  <si>
    <t>Euro Spice and Ingredients - Astra 1, Feb 14,2025, 10:00 am to 12:00 pm</t>
  </si>
  <si>
    <t>Glenn Paul Serrano - LPC - 3 Hour Fly Pass</t>
  </si>
  <si>
    <t>Stella Polaris Learning and Development Center - LPC - 1 Month Fly Pass, ₱5,000.00, Feb 14, 2025 - Mar 13, 2025</t>
  </si>
  <si>
    <t>Atty. Leo Malapitan Yatco - LPC - Virtual Office, ₱3,000.00, Feb 15, 2025 - Mar 14, 2025</t>
  </si>
  <si>
    <t>Maan Abigael Avila - LPC - 3 Hour Fly Pass</t>
  </si>
  <si>
    <t>Melissa Mayol - LPC - 3 Hour Fly Pass</t>
  </si>
  <si>
    <t>Rendco Water Infrastructure, Inc. - LP Suites Office 5, ₱73,920.00, Feb 16, 2025 - Mar 15, 2025</t>
  </si>
  <si>
    <t>Rendco Water Infrastructure, Inc. - LP Suites Office 7, ₱135,520.00, Feb 16, 2025 - Mar 15, 2025</t>
  </si>
  <si>
    <t>Academic Achievers Inc. - Astra 2, ₱700.00, 1 x ₱700.00 / hour - Feb 17, 2025</t>
  </si>
  <si>
    <t>Adrian Mundin - LPC - Whole Day Fly Pass</t>
  </si>
  <si>
    <t>Aimee Silvestre</t>
  </si>
  <si>
    <t>Aimee Silvestre - Rocket Room, Feb 15, 2025, 1:00 pm to 2:00 pm</t>
  </si>
  <si>
    <t>DC and E Builders Inc - Call Room (Apollo 2), ₱720.00 / 3:30pm to 5:30pm - Feb 17, 2025</t>
  </si>
  <si>
    <t>Habulan and Ngo Design Studio - Rocket Room. Feb 18, 2025, 9:00 am to 1:00 pm</t>
  </si>
  <si>
    <t>Integrated Business Process and Consulting Services, Inc. - Astra 2, February 17, 2025, 1:00 pm to 5:00 pm</t>
  </si>
  <si>
    <t>KYDS, Inc. - LPC - Printing B&amp;W, 17 pages x 4php</t>
  </si>
  <si>
    <t>Lion Lamb Graphic Design Services - LPC - Virtual Office Renewal, ₱1,250.00, Feb 17, 2025 - Mar 16, 2025</t>
  </si>
  <si>
    <t>Melissa Mayol - LPC - 1 Month Fly Pass, ₱5,000.00, Feb 17, 2025 - Mar 16, 2025</t>
  </si>
  <si>
    <t>Absolute Advantage Trading and General Services Inc. - LPC - Virtual Office, ₱3,000.00, Feb 19, 2025 - Mar 18, 2025</t>
  </si>
  <si>
    <t>Altacienda Corp - Astra 2, Feb 18, 2025, 9:00 am to 12:00 pm</t>
  </si>
  <si>
    <t>Janine Aseron - Astra 2, Feb 18, 2025, 2:00 pm to 5:00 pm</t>
  </si>
  <si>
    <t>JJ Barilea</t>
  </si>
  <si>
    <t>JJ Barilea - LPC - Whole Day Fly Pass</t>
  </si>
  <si>
    <t>MASO Fit Out Finishing Services - LPC - Printing Colored, 33 pages x 10php</t>
  </si>
  <si>
    <t>INV-10483</t>
  </si>
  <si>
    <t>MASO Fit Out Finishing Services - LPC - Printing B&amp;W, 10 pages x 2php</t>
  </si>
  <si>
    <t>Bebang Enterprise, Inc. - Rocket Room, Feb 22, 2025, 9:00 am to 1:00 pm</t>
  </si>
  <si>
    <t>CP Health Innovations Inc. - LPC - Virtual Office Renewal, ₱1,250.00, Feb 19, 2025 - Mar 18, 2025</t>
  </si>
  <si>
    <t>Glen Tibayan - LPC - Whole Day Fly Pass</t>
  </si>
  <si>
    <t>Jake Quindang - Apollo 2 as callroom, Feb 21, 2025, 3:30 pm to 5:30 pm</t>
  </si>
  <si>
    <t>KC Carreon Realty - LPC - Virtual Office Renewal, ₱1,250.00, Feb 15, 2025 - Mar 14, 2025</t>
  </si>
  <si>
    <t>Mylene Padua - LPC - Whole Day Fly Pass</t>
  </si>
  <si>
    <t>Offsite Solutions Inc - Astra 2, Feb 19, 2025, 10:00 am to 7:00 pm</t>
  </si>
  <si>
    <t>Attivo Consulting Inc. - LPC - Virtual Office, ₱1,375.00,Feb 20, 2025 -  Dec 19, 2025</t>
  </si>
  <si>
    <t>Attivo Consulting Inc. - LPC - Virtual Office, ₱1,375.00, Dec 20, 2025 - De 31, 2025</t>
  </si>
  <si>
    <t>Bryan Viernes - Apollo 2 as Call room, Feb 20, 2025, 3:00 pm to 5:00 pm</t>
  </si>
  <si>
    <t>Camille Garcia - LPC - 3 Hour Fly Pass</t>
  </si>
  <si>
    <t>Fujitsu Engineering Technologies Philippines, Inc. - Astra 1, ₱5,700.00 / 8:30 am to 5:30 pm - Mar 10, 2025</t>
  </si>
  <si>
    <t>Fujitsu Engineering Technologies Philippines, Inc. - Astra 1, ₱5,700.00 / 8:30 am to 5:30 pm - Mar 11, 2025</t>
  </si>
  <si>
    <t>Fujitsu Engineering Technologies Philippines, Inc. - Astra 1, ₱5,700.00 / 8:30 am to 5:30 pm - Mar 12, 2025</t>
  </si>
  <si>
    <t>Fujitsu Engineering Technologies Philippines, Inc. - Astra 1, ₱5,700.00 / 8:30 am to 5:30 pm - Mar 18, 2025</t>
  </si>
  <si>
    <t>Fujitsu Engineering Technologies Philippines, Inc. - Astra 1, ₱5,700.00 / 8:30 am to 5:30 pm - Mar 19, 2025</t>
  </si>
  <si>
    <t>Fujitsu Engineering Technologies Philippines, Inc. - Astra 1, ₱5,700.00 / 8:30 am to 5:30 pm - Mar 24, 2025</t>
  </si>
  <si>
    <t>Fujitsu Engineering Technologies Philippines, Inc. - Astra 1, ₱5,700.00 / 8:30 am to 5:30 pm - Mar 25, 2025</t>
  </si>
  <si>
    <t>Fujitsu Engineering Technologies Philippines, Inc. - Astra 1, ₱5,700.00 / 8:30 am to 5:30 pm - Mar 26, 2025</t>
  </si>
  <si>
    <t>Fujitsu Engineering Technologies Philippines, Inc. - Astra 1, ₱5,700.00 / 8:30 am to 5:30 pm- Mar 17, 2025</t>
  </si>
  <si>
    <t>Fujitsu Engineering Technologies Philippines, Inc. - Meeting Room (Apollo 4) , ₱9,000.00 / 8:00 am to 5:00 pm - Feb 20, 2025</t>
  </si>
  <si>
    <t>INTREPID PHILIPPINES INC. - Voyager 1&amp;2, Feb 20, 2025, 9:00 am to 5:00 pm</t>
  </si>
  <si>
    <t>Pauline Lim - LPC - Whole Day Fly Pass</t>
  </si>
  <si>
    <t>Philippine Nutri-Foods Corporation - LPC - Printing B&amp;W, 15 pages x 2php</t>
  </si>
  <si>
    <t>Philippine Nutri-Foods Corporation - Rocket Room, Feb 20, 2025, 1:00 pm to 5:00 pm</t>
  </si>
  <si>
    <t>Philippine Nutri-Foods Corporation - Rocket Room, Feb 20, 2025, 5:00 pm to 6:00 pm, 1 hour extension</t>
  </si>
  <si>
    <t>Roy Relato - LPC - 3 Hour Fly Pass</t>
  </si>
  <si>
    <t>Habulan and Ngo Design Studio - Astra 2, ₱2,600.00 / 9:00 am to 1:00 pm - Feb 24, 2025</t>
  </si>
  <si>
    <t>JP Aclan - Astra 2, Feb 21, 2025, 9:00 am to 2:00 pm</t>
  </si>
  <si>
    <t>Karmina Tosca Feria - Rocket Room, Feb 21, 2025, 10:00 am to 1:00 pm</t>
  </si>
  <si>
    <t>Rampiere IT Solutions Inc. - LPC - Whole Day Fly Pass (20% discount)</t>
  </si>
  <si>
    <t>UCP Digital Travel and Tours OPC - LPC - Virtual Office, ₱3,500.00, Feb 17, 2025 - Aug 16, 2025</t>
  </si>
  <si>
    <t>Apple Janz Suarez - Astra 2, Feb 22, 2025, 1:00 pm to 4:00 pm</t>
  </si>
  <si>
    <t>LYOMS Consultancy OPC - LPC - Whole Day Fly Pass</t>
  </si>
  <si>
    <t>Powerhouse Holdings Corp. - Rocket Room, Feb 22, 2025, 3:00 pm to 5:00 pm</t>
  </si>
  <si>
    <t>USDTFCTORY - Apollo 4&amp;5, Feb 26, 2025, 8:00 am to 12:00 nn</t>
  </si>
  <si>
    <t>GammaSynergy Consulting Inc - Rocket Room, Feb 24, 2025, 9:00 am to 4:00 pm</t>
  </si>
  <si>
    <t>KYDS, Inc. - LPC - Printing B&amp;W</t>
  </si>
  <si>
    <t>Marju Geslani - LPC - Whole Day Fly Pass</t>
  </si>
  <si>
    <t>Melissa Mayol - LPC - Printing, 8 pages x 4php</t>
  </si>
  <si>
    <t>Melissa Mayol - LPC - Printing, 5 pages x 4php</t>
  </si>
  <si>
    <t>Melissa Mayol - LPC - Printing, 6 pages x 4php</t>
  </si>
  <si>
    <t>Metro South Alabang Toast Masters Club - Astra 1, Feb 22, 2025, 2:00 pm to 4:30 pm</t>
  </si>
  <si>
    <t>Philippine Nutri-Foods Corporation - Rocket Room, ₱2,100.00 / 2:00 pm to 5:00 pm - Feb 25, 2025</t>
  </si>
  <si>
    <t>Shelley Buenaflor - LPC - 3 Hour Fly Pass</t>
  </si>
  <si>
    <t>Uphouse Business Professionals Consultancy Corporation - Apollo 2 as Call Room, Feb 24, 2025, 10:00 am to 12:00 nn</t>
  </si>
  <si>
    <t>Bebang Enterprise, Inc. - Apollo 4&amp;5, Feb 25, 2025, 9:00 am to 6:00 pm</t>
  </si>
  <si>
    <t>Bebang Enterprise, Inc. - Apollo 4&amp;5, Feb 27, 2025, 9:00 am to 6:00 pm</t>
  </si>
  <si>
    <t>mPAD Systems, Inc. - LPC - Virtual Office, ₱3,000.00, Feb 19, 2025 - Mar 18, 2025</t>
  </si>
  <si>
    <t>Sirikit Tan - LPC - 3 Hour Fly Pass</t>
  </si>
  <si>
    <t>Integrated Business Process and Consulting Services, Inc. - Apollo 4&amp;5, Feb 26, 2025, 9:00 am to 1:00 pm</t>
  </si>
  <si>
    <t>Kristina Relampagos - LPC - 3 Hour Fly Pass</t>
  </si>
  <si>
    <t>MASO Fit Out Finishing Services - Apollo 2 as call room, Feb 26, 2025, 3:00 pm to 4:00 pm</t>
  </si>
  <si>
    <t>Matt Lester Matel - LPC - 3 Hour Fly Pass, with 20% parent discount)</t>
  </si>
  <si>
    <t>Rafael Luis Ferrer - LPC - Whole Day Fly Pass</t>
  </si>
  <si>
    <t>Intrepid Philippines Inc. - Voyager 1&amp;2, Feb 27, 2025, 9:00 am to 5:00 pm</t>
  </si>
  <si>
    <t>Lumawig Inc - LPC - 3 Hour Fly Pass</t>
  </si>
  <si>
    <t>Philippine Nutri-Foods Corporation - Astra 2, February 27, 2025, 1:00 pm to 5:00 pm</t>
  </si>
  <si>
    <t>Sam Bautista - LPC - 3 Hour Fly Pass</t>
  </si>
  <si>
    <t>USDTFCTORY - Apollo 4, Feb 28, 2025, 1:00 pm to 5:00 pm</t>
  </si>
  <si>
    <t>Kurt Rolan Santos</t>
  </si>
  <si>
    <t>Kurt Rolan Santos - LPC - 3 Hour Fly Pass</t>
  </si>
  <si>
    <t>MASO Fit Out Finishing Services - Rocket Room, Feb 28, 2025, 10:00 am to 11:00 am</t>
  </si>
  <si>
    <t>MASO Fit Out Finishing Services - Rocket Room, Feb 28, 2025, 1:00 pm to 2:00 pm</t>
  </si>
  <si>
    <t>Solventis Asia Pacific, Inc</t>
  </si>
  <si>
    <t>Solventis Asia Pacific, Inc - LPC - 3 Hour Fly Pass</t>
  </si>
  <si>
    <t>Solventis Asia Pacific, Inc - Call Room (Apollo 2), ₱360.00 / 1:00pm to 2:00 pm  - Feb 28, 2025</t>
  </si>
  <si>
    <t>Absolute Advantage Trading and General Services Inc. - LPC - Virtual Office, ₱3,000.00, Mar 19, 2025 - Apr 18, 2025</t>
  </si>
  <si>
    <t>Atty. Leo Malapitan Yatco - LPC - Virtual Office, ₱3,000.00, Mar 15, 2025 - Apr 14, 2025</t>
  </si>
  <si>
    <t>Birch Registries, Inc. - LPC - Virtual Office Renewal, ₱1,250.00, Mar 1, 2025 - Mar 31, 2025</t>
  </si>
  <si>
    <t>Blue Arch Freight Solutions OPC - LPC - Virtual Office, ₱3,500.00, Mar 3, 2025 - Sep 2, 2025</t>
  </si>
  <si>
    <t>Blue Point Properties, Inc. - LPC - Virtual Office Renewal, ₱1,375.00, Mar 29, 2025 - Apr 28, 2025</t>
  </si>
  <si>
    <t>Bon Conseil Realty OPC - LPC - Virtual Office, ₱3,000.00, Mar 24, 2025 - Apr 23, 2025</t>
  </si>
  <si>
    <t>CJ Philippines, Inc. - LP Suites Office 6 Security Deposit (Forfieted)</t>
  </si>
  <si>
    <t>CP Health Innovations Inc. - LPC - Virtual Office Renewal, ₱1,250.00, Mar 19, 2025 - Apr 18, 2025</t>
  </si>
  <si>
    <t>Eratek Trading Corp. - LPC - Virtual Office Renewal, ₱1,250.00, Feb 6, 2024 - Feb 5, 2025</t>
  </si>
  <si>
    <t>Eratek Trading Corp. - LPC - Virtual Office Renewal, ₱1,250.00, Feb 6, 2025 - Dec 5, 2025</t>
  </si>
  <si>
    <t>Eratek Trading Corp. - LPC - Virtual Office Renewal, ₱40.32, Dec 6, 2025 - Dec 31, 2025 (Prorated)</t>
  </si>
  <si>
    <t>Feast Bellevue PM - Rocket Room, ₱2,100.00, 3 x ₱700.00 / hour - Mar 1, 2025</t>
  </si>
  <si>
    <t>Feast Bellevue PM - Rocket Room 1 hour Extension</t>
  </si>
  <si>
    <t>Genedrift Philippines OPC - LP Suites Office 9, ₱31,920.00, Mar 15, 2025 - Apr 14, 2025</t>
  </si>
  <si>
    <t>Global Ventures Inc. - LPC - Virtual Office Renewal, ₱1,250.00, Mar 20, 2025 - Apr 19, 2025</t>
  </si>
  <si>
    <t>Ilustrado Productions Inc. - LPC - Virtual Office, ₱3,500.00, Mar 1, 2025 - Dec 31, 2025</t>
  </si>
  <si>
    <t>INEXT SOFTWARE OPC - LPC - Virtual Office Renewal, ₱1,250.00, Mar 1, 2025 - Apr 29, 2025</t>
  </si>
  <si>
    <t>INV-9803</t>
  </si>
  <si>
    <t>JDC Joson Quality Construction Corporation - LPC - Virtual Office Renewal, ₱1,250.00, Mar 1, 2025 - Dec 31, 2025</t>
  </si>
  <si>
    <t>JFAQ Enterprise - LPC - Virtual Office Renewal, ₱1,250.00, Mar 1, 2025 - Mar 31, 2025</t>
  </si>
  <si>
    <t>JLZ Import Export Corporation - LPC - Fixed Desk - Fixed Desk-01, ₱6,700.00, Mar 20, 2025 - Apr 19, 2025</t>
  </si>
  <si>
    <t>Joenafe Tinapan - LPC - Locker Rental, ₱300.00, Mar 1, 2025 - Mar 31, 2025</t>
  </si>
  <si>
    <t>KC Carreon Realty - LPC - Virtual Office Renewal, ₱1,250.00, Mar 15, 2025 - Apr 14, 2025</t>
  </si>
  <si>
    <t>Lion Lamb Graphic Design Services - LPC - Virtual Office Renewal, ₱1,250.00, Mar 17, 2025 - Apr 16, 2025</t>
  </si>
  <si>
    <t>Mahana Travel and Tours - LPC - Virtual Office, ₱3,000.00, Mar 1, 2025 - Mar 31, 2025</t>
  </si>
  <si>
    <t>Mahana Travel and Tours - LPC - Locker Rental, ₱300.00, Mar 1, 2025 - Mar 31, 2025</t>
  </si>
  <si>
    <t>Meaningful Ventures Inc. - LPC - Virtual Office Renewal, ₱1,250.00, Mar 18, 2025 - Mar 17, 2026</t>
  </si>
  <si>
    <t>Merlcena Real Estate Services - LPC - Virtual Office, ₱3,500.00, Mar 1, 2025 - Dec 31, 2025</t>
  </si>
  <si>
    <t>Metals Focus Data Ltd. - LP Suites Office 1, ₱33,600.00, Mar 1, 2025 - Mar 31, 2025</t>
  </si>
  <si>
    <t>mPAD Systems, Inc. - LPC - Virtual Office, ₱3,000.00, Mar 19, 2025 - Apr 18, 2025</t>
  </si>
  <si>
    <t>Nix - N.T.B. Hair and Make up Services - Event Space 1, ₱8,000.00 / 9:00 am to 5:00 pm - Mar 1, 2025</t>
  </si>
  <si>
    <t>INV-10174</t>
  </si>
  <si>
    <t>Nix - N.T.B. Hair and Make up Services - LPC - Ingress and Egress - March 1, 2025</t>
  </si>
  <si>
    <t>Northern Lights Energy Corporation - LPC - Locker Rental, ₱300.00, Mar 08, 2025 - Apr 07, 2025</t>
  </si>
  <si>
    <t>P!pes Inc - LPC - Virtual Office, ₱3,500.00, Mar 1, 2025 - Mar 31, 2025</t>
  </si>
  <si>
    <t>Paysera Ltd. - LP Suites Office 11, ₱123,200.00, Mar 1, 2025 - Mar 31, 2025</t>
  </si>
  <si>
    <t>Prime Accounting and Consultancy Inc. - LPC - Virtual Office Renewal, ₱1,000.00, Mar 2, 2025 - Apr 1, 2025</t>
  </si>
  <si>
    <t>Altech Vialab Inc. - LP Suites Office 2, ₱33,600.00, Mar 1, 2025 - Mar 31, 2025</t>
  </si>
  <si>
    <t>Primera Biosolutions, Inc. - LP Suites Office 2, ₱33,600.00, Mar 1, 2025 - Mar 31, 2025</t>
  </si>
  <si>
    <t>Rendco Water Infrastructure, Inc. - Apollo 3, ₱50,400.00, Mar 1, 2025 - Mar 31, 2025</t>
  </si>
  <si>
    <t>Rendco Water Infrastructure, Inc. - LP Suites Office 5, ₱73,920.00, Mar 16, 2025 - Mar 31, 2025 (Prorated)</t>
  </si>
  <si>
    <t>Rendco Water Infrastructure, Inc. - LP Suites Office 7, ₱135,520.00, Mar 16, 2025 - Mar 31, 2025 (Prorated)</t>
  </si>
  <si>
    <t>RLTY Property Corp - LPC - Virtual Office Renewal, ₱1,250.00, Mar 1, 2025 - Mar 31, 2025</t>
  </si>
  <si>
    <t>Stellar Forwading &amp; Transport Inc. - Hubble Room, ₱20,200.00, Mar 5, 2025 - Apr 4, 2025</t>
  </si>
  <si>
    <t>Switch Automation Philippines Inc. - LPC - Virtual Office Renewal, ₱1,250.00, Mar 18, 2025 - Apr 17, 2025</t>
  </si>
  <si>
    <t>Symmetry Dance Studio - LPC - Virtual Office, ₱3,500.00, Mar 1, 2025 - Dec 31, 2025</t>
  </si>
  <si>
    <t>Therabilities South Inc - Voyager 4, ₱70,600.00, Mar 22, 2025 - Apr 21, 2025</t>
  </si>
  <si>
    <t>Vipre Security Group Philippines Inc. formerly Threattrack Security Philippines Inc. - Voyager 3, ₱90,700.00, Mar 1, 2025 - Mar 31, 2025</t>
  </si>
  <si>
    <t>Visit and Experience Travel Services Inc (VETS INC) - LP Suites Office 8, ₱22,400.00, Mar 4, 2025 - Apr 3, 2025</t>
  </si>
  <si>
    <t>Kingpower Footwear Trading - LPC - Virtual Office, ₱3,500.00, Mar 10, 2025 - Dec 09, 2025</t>
  </si>
  <si>
    <t>Kingpower Footwear Trading - LPC - Virtual Office, ₱3,500.00, Mar 10, 2025 - Dec 09, 2025 (Pro-rated)</t>
  </si>
  <si>
    <t>Phil Connect Business and Marketing Services Inc. - LPC - Virtual Office, Use of Address, ₱1,375.00, Mar 3, 2025 - Dec 2, 2025</t>
  </si>
  <si>
    <t>Phil Connect Business and Marketing Services Inc. - LPC - Virtual Office, Use of Address, ₱1,375.00, Dec 3, 2025 - Dec 31, 2025</t>
  </si>
  <si>
    <t>Colleen Valde - LPC - 3 Hour Fly Pass</t>
  </si>
  <si>
    <t>Eliseo P. Estores - LPC - 3 Hour Fly Pass</t>
  </si>
  <si>
    <t>Gian Arkial Claridad - LPC - Whole Day Fly Pass (PWD discount)</t>
  </si>
  <si>
    <t>Habulan and Ngo Design Studio - Astra 2, ₱2,600.00 / 9:00 am to 1:00 pm - Mar 4, 2025</t>
  </si>
  <si>
    <t>JC De Veyra - LPC - 3 Hour Fly Pass (Parent's Promo)</t>
  </si>
  <si>
    <t>Madelyn Verra - LPC - 3 Hour Fly Pass</t>
  </si>
  <si>
    <t>Mark Gemzon - LPC - Whole Day Fly Pass (20% discount)</t>
  </si>
  <si>
    <t>Melvin Manalo - LPC - Whole Day Fly Pass (20% discount)</t>
  </si>
  <si>
    <t>Ramon Austria - Rocket Room, ₱3,300.00 / 8:00 am to 1:00 pm - Mar 4, 2025</t>
  </si>
  <si>
    <t>Gabriel Leonco - LPC - Printing B&amp;W</t>
  </si>
  <si>
    <t>Integrated Business Process and Consulting Services, Inc. - Astra 1, ₱5,000, / 9am to 5pm - Mar 5, 2025</t>
  </si>
  <si>
    <t>Lorraine Leveriza - LPC - 3 Hour Fly Pass</t>
  </si>
  <si>
    <t>Renz Carandang - LPC - Printing B&amp;W</t>
  </si>
  <si>
    <t>Uphouse Business Professionals Consultancy Corporation - Call Room (Apollo 2), ₱720.00 / 11:00 am to 12:00 pm - Mar 5, 2025</t>
  </si>
  <si>
    <t>Víctor Javier - LPC - Whole Day Fly Pass (20% discount)</t>
  </si>
  <si>
    <t>Aaron Tolentino - LPC - Whole Day Fly Pass (20% discount)</t>
  </si>
  <si>
    <t>ALM Agri Trading Fertilizer Services - LPC - Virtual Office Renewal, ₱1,250.00, Mar 6, 2025 - Dec 5, 2025</t>
  </si>
  <si>
    <t>ALM Agri Trading Fertilizer Services - LPC - Virtual Office Renewal, ₱1,250.00, Dec 6, 2025 - Dec 31, 2025</t>
  </si>
  <si>
    <t>Aquarius Security Agency - Astra 2, ₱4,000.00 / 11:00 am to 5:00 pm - Mar 6, 2025</t>
  </si>
  <si>
    <t>Mark Jethro Cortejo - LPC - Whole Day Fly Pass (20% discount)</t>
  </si>
  <si>
    <t>MASO Fit Out Finishing Services - Rocket Room, ₱700.00, 1 x ₱700.00 / hour - Mar 6, 2025</t>
  </si>
  <si>
    <t>Michelle Anne Cruz - LPC - Whole Day Fly Pass (20% discount)</t>
  </si>
  <si>
    <t>RLTY Property Corp - Rocket Room, ₱2,100.00 / 2:00 pm to 5:00 pm - Mar 6, 2025</t>
  </si>
  <si>
    <t>Tristan Garcia - LPC - 3 Hour Fly Pass</t>
  </si>
  <si>
    <t>JLC BRAND BUILDERS CORP - LPC - Virtual Office Renewal, ₱1,375.00, Mar 7, 2025 - Dec 6, 2025</t>
  </si>
  <si>
    <t>JLC BRAND BUILDERS CORP - LPC - Virtual Office Renewal, ₱44.35, Dec 7, 2025 - Dec 31, 2025 Pro-Rated</t>
  </si>
  <si>
    <t>Lawrence Aguinaldo - LPC - 3 Hour Fly Pass</t>
  </si>
  <si>
    <t>Marielle Pablo - LPC - Whole Day Fly Pass (20% discount)</t>
  </si>
  <si>
    <t>Ohana Domestic Services - LPC - Virtual Office Renewal, ₱1,250.00, Mar 25, 2025 - Dec 24, 2025</t>
  </si>
  <si>
    <t>Ohana Domestic Services - LPC - Virtual Office Renewal, ₱1,250.00, Dec 25, 2025 - Dec 31, 2025</t>
  </si>
  <si>
    <t>Perry's Choice Traders OPC - LPC - Virtual Office, ₱3,500.00, Mar 15, 2025 - Dec 14, 2025</t>
  </si>
  <si>
    <t>Perry's Choice Traders OPC - LPC - Virtual Office, ₱3,500.00, Dec 15, 2025 - Dec 31, 2025</t>
  </si>
  <si>
    <t>Suntia Trading OPC - LPC - Virtual Office Renewal, ₱1,250.00, Feb 15, 2025 - Dec 14, 2025</t>
  </si>
  <si>
    <t>Suntia Trading OPC - LPC - Virtual Office Renewal, ₱1,250.00, Dec 15, 2025 - Dec 31, 2025</t>
  </si>
  <si>
    <t>Uphouse Business Professionals Consultancy Corporation - Call Room (Apollo 2), ₱720.00 / 9:00 am to 11:00 am - Mar 7, 2025</t>
  </si>
  <si>
    <t>Uphouse Business Professionals Consultancy Corporation - Call Room (Apollo 2), ₱720.00 / 2:00 pm to 3:00 pm - Mar 7, 2025</t>
  </si>
  <si>
    <t>Vikain Philippines Corp - LPC - Virtual Office, ₱3,000.00, Mar 7, 2025 - Dec 8, 2025</t>
  </si>
  <si>
    <t>Vikain Philippines Corp - LPC - Virtual Office, ₱96.77, Dec 7, 2025 - Dec 31, 2025 (Prorated)</t>
  </si>
  <si>
    <t>Wil Vincent Parrone - LPC - Whole Day Fly Pass (20% discount)</t>
  </si>
  <si>
    <t>Katagumpay Motor Parts &amp; Gears Trading - Meeting Room (Apollo 4) , ₱10,000.00 / 8:00 am to 3:00 pm  - Mar 8, 2025</t>
  </si>
  <si>
    <t>Virtual Colleague Philippines - Rocket Room, ₱2,100.00 / 10:00 am to 1:00 pm  - Mar 8, 2025</t>
  </si>
  <si>
    <t>Allstars Footwear Trading - LPC - Virtual Office, ₱3,500.00, Mar 10, 2025 - Dec 09, 2025</t>
  </si>
  <si>
    <t>Allstars Footwear Trading - LPC - Virtual Office, ₱3,500.00, Dec 10, 2025 - Dec 31, 2025 (Prorated)</t>
  </si>
  <si>
    <t>Charles Marie Osesco - Call Room (Apollo 1), ₱360.00 / 5:00 pm to 6:00 pm - Mar 10, 2025</t>
  </si>
  <si>
    <t>Digibeacon BPO Inc. - Call Room (Apollo 2), ₱360.00 / 1:00 pm to 2:00 pm - Mar 10, 2025</t>
  </si>
  <si>
    <t>Digibeacon BPO Inc. - Astra 2, ₱5,000.00 / 10:00 am to 6:00 pm - Mar 10, 2025</t>
  </si>
  <si>
    <t>Intrepid Philippines Inc. - Voyager 1&amp;2, Mar 13, 2025, 9:00 am to 5:00 pm</t>
  </si>
  <si>
    <t>Metro South Alabang Toast Masters Club - Astra 2, ₱2,100.00 / 2:00 pm to 4:30 pm - Mar 10, 2025</t>
  </si>
  <si>
    <t>Mylene Padua - LPC - Whole Day Fly Pass (20% discount)</t>
  </si>
  <si>
    <t>Tyr Stronghold Inc - LPC - Whole Day Fly Pass</t>
  </si>
  <si>
    <t>INV-10646</t>
  </si>
  <si>
    <t>TYRSTRONGHOLD INC - Apollo 1 as call room, March 10, 2025, 2:30 pm to 3:30 pm</t>
  </si>
  <si>
    <t>INV-10647</t>
  </si>
  <si>
    <t>Werner Access Products Philippines, Inc. - Meeting Room (Apollo 4), ₱9,000.00 / 8:00 am to 5:00 pm - Mar 10, 2025</t>
  </si>
  <si>
    <t>Werner Access Products Philippines, Inc. - Meeting Room (Apollo 4), ₱9,000.00 / 8:00 am to 5:00 pm - Mar 24, 2025</t>
  </si>
  <si>
    <t>Arwin Cortez - LPC - 10-Day Fly Pass (Mar 6, 2025 - Apr 5, 2025)</t>
  </si>
  <si>
    <t>Habulan and Ngo Design Studio - LPC - 3 Hour Fly Pass</t>
  </si>
  <si>
    <t>Jonathan Gonzales - LPC - Whole Day Fly Pass (20% discount)</t>
  </si>
  <si>
    <t>Sagitta Sursum Holdings, OPC - LPC - Virtual Office Renewal, ₱1,250.00, Mar 9, 2025 - Dec 8, 2025</t>
  </si>
  <si>
    <t>Sagitta Sursum Holdings, OPC - LPC - Virtual Office Renewal, ₱1,250.00, Dec 9, 2025 - Dec 31, 2025 (Prorated)</t>
  </si>
  <si>
    <t>Tyr Stronghold Inc - LPC - Whole Day Fly Pass (20% discount)</t>
  </si>
  <si>
    <t>Elanco Philippines Inc.</t>
  </si>
  <si>
    <t>Elanco Philippines Inc. - Astra 2, ₱5,000.00 / 8:00 am to 5:00 pm - Mar 12, 2025</t>
  </si>
  <si>
    <t>John Dayron Labay - LPC - 3 Hour Fly Pass</t>
  </si>
  <si>
    <t>KYDS, Inc. - Rocket Room, ₱2,100.00  / 9:30 am to 12:30 pm - Mar 3, 2025</t>
  </si>
  <si>
    <t>KYDS, Inc. - Rocket Room, ₱2,100.00  / 9:30 am to 12:30 pm - Mar 10, 2025</t>
  </si>
  <si>
    <t>KYDS, Inc. - Rocket Room, ₱2,100.00  / 9:30 am to 12:30 pm - Mar 17, 2025</t>
  </si>
  <si>
    <t>KYDS, Inc. - Rocket Room, ₱2,100.00  / 9:30 am to 12:30 pm - Mar 24, 2025</t>
  </si>
  <si>
    <t>Magis Construction and Development OPC - Rocket Room, March 12, 2025, 11:30 am to 2:00 pm</t>
  </si>
  <si>
    <t>Raenard Cruz - LPC - Whole Day Fly Pass (20% discount)</t>
  </si>
  <si>
    <t>USDTFCTORY - Meeting Room (Apollo 4), ₱5,500.00 / 1:00 pm to 5:00 pm - Mar 12, 2025</t>
  </si>
  <si>
    <t>Aaron Morales - LPC - Whole Day Fly Pass (20% discount)</t>
  </si>
  <si>
    <t>Benz Te - LPC - Whole Day Fly Pass (20% discount)</t>
  </si>
  <si>
    <t>Beverly Aguilar - LPC - 3 Hour Fly Pass</t>
  </si>
  <si>
    <t>The Elixir - Apollo 4, ₱10,000.00 10:00 am to 5:00 pm - Mar 15, 2025</t>
  </si>
  <si>
    <t>Zoi's Meat Town - Rocket Room, ₱2,600.00, 11:00 am to 3:00 pmMar 13, 2025</t>
  </si>
  <si>
    <t>Ascensoft Inc. - LPC - Virtual Office Renewal, ₱1,250.00, Mar 13, 2025 - Dec 12, 2025</t>
  </si>
  <si>
    <t>Ascensoft Inc. - LPC - Virtual Office Renewal, ₱40.32, Dec 13, 2025 - Dec 31, 2025</t>
  </si>
  <si>
    <t>Fuse Creative Technology Philippines, Inc. - LPC - Virtual Office Renewal, ₱1,250.00, Mar 14, 2025 - Dec 13, 2025</t>
  </si>
  <si>
    <t>Fuse Creative Technology Philippines, Inc. - LPC - Virtual Office Renewal, ₱40.32, Dec 14, 2025 - Dec 31, 2025</t>
  </si>
  <si>
    <t>ITER System System Integration Consulting Philippines Inc - Rocket Room, ₱6,400.00 / 8:00 am to 6:00 pm - Mar 14, 2025</t>
  </si>
  <si>
    <t>Save the Children PH - Rocket Room, ₱4,700.00, 8:00 am to 3:00 pm - Mar 14, 2025</t>
  </si>
  <si>
    <t>Skyhawk Technology Systems, Inc - Voyager 1&amp;2, 10:00 am to 4:00 pm - Mar 14, 2025</t>
  </si>
  <si>
    <t>Stella Polaris Learning and Development Center - LPC - 1 Month Fly Pass, ₱5,000.00, Mar 14, 2025 - Apr 13, 2025</t>
  </si>
  <si>
    <t>Te-Anne Robles - LPC - Whole Day Fly Pass (20% discount)</t>
  </si>
  <si>
    <t>Without Walls Ministries - Astra 1, ₱1,400.00, 10;30 am to 12:30 pm - Mar 14, 2025</t>
  </si>
  <si>
    <t>The Elixir - LPC - Printing B&amp;W</t>
  </si>
  <si>
    <t>TechSoul Philippines OPC - LPC - Virtual Office, ₱3,500.00, Mar 16, 2025 - Jun 15, 2025</t>
  </si>
  <si>
    <t>Cyril Pelayo - LPC - 3 Hour Fly Pass</t>
  </si>
  <si>
    <t>GRM International Inc. - Astra 2, ₱2,600.00, 9:00 am to 1:00 pm - Mar 17, 2025</t>
  </si>
  <si>
    <t>GRM International Inc. - Astra 2, ₱700.00, 1:00 pm to 2:00 pm - Mar 17, 2025</t>
  </si>
  <si>
    <t>Maurisse Rabonza - LPC - 3 Hour Fly Pass</t>
  </si>
  <si>
    <t>Meg Mercado - LPC - Whole Day Fly Pass (20% discount)</t>
  </si>
  <si>
    <t>Semiconductor Technologies &amp; Instruments Phil., Inc. - Astra 2, ₱1,400.00, 5:00 pm to 7:00 pm - Mar 17, 2025</t>
  </si>
  <si>
    <t>Femina Samson - LPC - Whole Day Fly Pass (20% discount)</t>
  </si>
  <si>
    <t>ITER System Integration Consulting Philippines Inc - LPC - Whole Day Fly Pass (20% discount)</t>
  </si>
  <si>
    <t>JP Aclan - LPC - 3 Hour Fly Pass</t>
  </si>
  <si>
    <t>USDTFCTORY - Meeting Room (Apollo 4), ₱5,500.00 / 1:00 pm to 5:00 pm - Mar 18, 2025</t>
  </si>
  <si>
    <t>Bianca Larrañaga - Apollo 1 (Call Room), ₱360.00, 11:00 am ton 1:00 pm - Mar 19, 2025</t>
  </si>
  <si>
    <t>Bianca Larrañaga - LPC - Whole Day Fly Pass (20% discount)</t>
  </si>
  <si>
    <t>Mika Mansilla - LPC - Whole Day Fly Pass (20% discount)</t>
  </si>
  <si>
    <t>Wayne Akeboshi - LPC - Whole Day Fly Pass (20% discount)</t>
  </si>
  <si>
    <t>Jo anne Raymundo - LPC - Whole Day Fly Pass (20% discount)</t>
  </si>
  <si>
    <t>JP Aclan - LPC - Whole Day Fly Pass (20% discount)</t>
  </si>
  <si>
    <t>Renee Filio - LPC - Whole Day Fly Pass (20% discount)</t>
  </si>
  <si>
    <t>Rowena Briones - LPC - Whole Day Fly Pass (20% discount)</t>
  </si>
  <si>
    <t>Semelec Solutions Philippines - LPC - Virtual Office Renewal, ₱1,250.00, Mar 27, 2025 - Sep 26, 2025</t>
  </si>
  <si>
    <t>Beacon Solutions Inc - Rocket Room, ₱5,700.00, 9:00 am to 6:00 pm - Mar 21, 2025</t>
  </si>
  <si>
    <t>Diane Krupasa - LPC - Whole Day Fly Pass (20% discount)</t>
  </si>
  <si>
    <t>Fundacja Help.NGO Polska - Astra 2, ₱5,000.00 / 11:00 am to 7:00 pm - Mar 21, 2025</t>
  </si>
  <si>
    <t>Fundacja Help.NGO Polska - Astra 2, ₱4,700.00 / 10:00 am to 5:00 pm - Mar 22, 2025</t>
  </si>
  <si>
    <t>Fundacja Help.NGO Polska - Meeting Room (Voyager 1 &amp; 2),  ₱1,540.00 / 7:00 pm to 9:00 pm (with after hour access) - Mar 21, 2025</t>
  </si>
  <si>
    <t>Global Visions Events &amp; Marketing Network Inc - Rocket Room, ₱7,000.00 / 9:00 am to 2:00 pm - Mar 21, 2025</t>
  </si>
  <si>
    <t>Luis Alejandro Pantaleon - LPC - Whole Day Fly Pass (20% discount)</t>
  </si>
  <si>
    <t>Marie Nuque - LPC - Whole Day Fly Pass (20% discount)</t>
  </si>
  <si>
    <t>Marlene Tayag - LPC - Whole Day Fly Pass (20% discount)</t>
  </si>
  <si>
    <t>Philippine Nutri-Foods Corporation - Astra 1, March 21, 2025, 1:00 pm to 4:00 pm</t>
  </si>
  <si>
    <t>Te-Anne Robles - LPC - 3 Hour Fly Pass</t>
  </si>
  <si>
    <t>Blades and Bullets Ph - Meeting Room (Apollo 4), ₱6,500.00 / 8:00 am to 12:00 nn - Mar 22, 2025</t>
  </si>
  <si>
    <t>MASO Fit Out Finishing Services - Rocket Room, ₱5,980.00, 8:00 am to 5:00 pm - Mar 22, 2025 w/ Early Access</t>
  </si>
  <si>
    <t>Metro South Alabang Toast Masters Club - Astra 2, ₱2,100.00, / 2:00 pm to 4:30 pm - Mar 22, 2025</t>
  </si>
  <si>
    <t>USDTFCTORY - Meeting Room (Apollo 4), ₱5,500.00 / 1:30 pm to 5:30 pm - Mar 22, 2025</t>
  </si>
  <si>
    <t>Adrian Celis - LPC - Whole Day Fly Pass (20% discount)</t>
  </si>
  <si>
    <t>Merlcena Real Estate Services - LPC - Printing B&amp;W</t>
  </si>
  <si>
    <t>Randy C. Paano - Rocket Room, ₱700.00, 1:00 pm to 2:00 pm - Mar 24, 2025</t>
  </si>
  <si>
    <t>Fujitsu Engineering Technologies Philippines, Inc. - Rocket Room, ₱2,900.00 / 8:00 am to 12:00 pm - Mar 29, 2025</t>
  </si>
  <si>
    <t>Fujitsu Engineering Technologies Philippines, Inc. - Astra 1, ₱5,700.00 / 8:00 am to 5:00 pm - Mar 28, 2025</t>
  </si>
  <si>
    <t>Habulan and Ngo Design Studio - Astra 2, ₱2,600.00 / 1:00 pm to 5:00 pm - Mar 25, 2025</t>
  </si>
  <si>
    <t>John Leo Manabat - Meeting Room (Office Suite 10), ₱1,400.00 / 12:00 pm to 2:00 pm - Mar 25, 2025</t>
  </si>
  <si>
    <t>Jona Cabanos - LPC - 3 Hour Fly Pass with 1 hour extension</t>
  </si>
  <si>
    <t>Kyle Anne Taala - LPC - Whole Day Fly Pass (20% discount)</t>
  </si>
  <si>
    <t>Marketing Master IO OPC - Rocket Room, ₱700.0 / 12:00 pm to 1:00 pm - Mar 25, 2025</t>
  </si>
  <si>
    <t>Philippine Nutri-Foods Corporation - Rocket Room, March 27, 2025, 8:30 am to 11:00 am</t>
  </si>
  <si>
    <t>QSolutionz Philippines Co. - LPC - Virtual Office, ₱3,500.00, Mar 24, 2025 - Dec 23, 2025</t>
  </si>
  <si>
    <t>QSolutionz Philippines Co. - LPC - Virtual Office, ₱3,500.00, Dec 24, 2025 - Dec 31, 2025</t>
  </si>
  <si>
    <t>Stephanie Henson - Call Room (Apollo 2), ₱2,600.00 / 10:00 am to 7:00 pm - Mar 25, 2025</t>
  </si>
  <si>
    <t>Without Walls Ministries - Rocket Room, ₱2,100.00 / 2:00 pm to 5:00 pm - Mar 25, 2025</t>
  </si>
  <si>
    <t>Zeroframe Corp - Astra 2, ₱1,400.00 / 5:00 pm to 7:00 pm - Mar 26, 2025</t>
  </si>
  <si>
    <t>Acceco Logistics Services Corporation - LPC - Virtual Office Renewal, ₱1,375.00, Mar 26, 2025 - Dec 25, 2025</t>
  </si>
  <si>
    <t>Acceco Logistics Services Corporation - LPC - Virtual Office Renewal, ₱1,375.00, Dec 26, 2025 - Dec 31, 2025 (Prorated)</t>
  </si>
  <si>
    <t>BGX Logistics Services Inc. - LPC - Virtual Office Renewal, ₱1,375.00, Mar 26, 2025 - Dec 25, 2025</t>
  </si>
  <si>
    <t>BGX Logistics Services Inc. - LPC - Virtual Office Renewal, ₱1,375.00, Dec 26, 2025 - Dec 31, 2025 (Prorated )</t>
  </si>
  <si>
    <t>Christian Vibar - LPC - Whole Day Fly Pass (20% discount)</t>
  </si>
  <si>
    <t>Femia Samson - LPC - Whole Day Fly Pass (20% discount)</t>
  </si>
  <si>
    <t>Immanuel Santillan Photography - LPC - Virtual Office, ₱3,150.00, Mar 26, 2025 - Dec 25, 2025</t>
  </si>
  <si>
    <t>Immanuel Santillan Photography - LPC - Virtual Office, ₱3,150.00, Dec 26, 2025 - Dec 31, 2025 (Prorated)</t>
  </si>
  <si>
    <t>James Labrador - LPC - 3 Hour Fly Pass</t>
  </si>
  <si>
    <t>Merlcena Real Estate Services - Meeting Room (Office Suite 1), ₱1,400.00 / 10:00 am to 11:30 am - Mar 26, 2025</t>
  </si>
  <si>
    <t>Nur Zuhad - LPC - 3 Hour Fly Pass</t>
  </si>
  <si>
    <t>Nutrition Center of the Philippines - Meeting Room (Office Suite 10), ₱2,100.00 / 2:30 pm to 5:30 pm - Mar 26, 2025</t>
  </si>
  <si>
    <t>Patrick Calub - LPC - Whole Day Fly Pass (20% discount)</t>
  </si>
  <si>
    <t>Randy C. Paano - Rocket Room, ₱1,400.00 / 9:00 am to 11:00 am- Mar 26, 2025</t>
  </si>
  <si>
    <t>Rob Vera - LPC - 3 Hour Fly Pass</t>
  </si>
  <si>
    <t>Stephanie Henson - Call Room (Apollo 2), ₱2,600.00 / 10:00 am to 7:00 pm - Mar 26, 2025</t>
  </si>
  <si>
    <t>Vikain Philippines Corp - LPC - 10-Day Fly Pass (Mar 26, 2025 to April 25, 2025)</t>
  </si>
  <si>
    <t>Acumen Strategic Consulting Inc - LPC - Whole Day Fly Pass (20% discount)</t>
  </si>
  <si>
    <t>Acumen Strategic Consulting Inc - LPC - Whole Day Fly Pass</t>
  </si>
  <si>
    <t>Arwin Cortez - LPC - 10-Day Fly Pass (Mar 26, 2025 - Apr 25, 2025)</t>
  </si>
  <si>
    <t>Digibeacon BPO Inc. - Rocket Room, ₱1,400.00, 2 x ₱700.00 / hour - Mar 27, 2025</t>
  </si>
  <si>
    <t>Digibeacon BPO Inc. - Meeting Room (Voyager 1 &amp; 2), ₱800.00 / 4:00 pm to 5:00  - Mar 27, 2025</t>
  </si>
  <si>
    <t>Mahana Travel and Tours - LPC - 1 Month Fly Pass, ₱3,000.00, Mar 13, 2025 - Apr 12, 2025 (Student Disount - Abigail Figueroa)</t>
  </si>
  <si>
    <t>MASO Fit Out Finishing Services - Rocket Room, ₱2,100.00 / 2:00 pm to 5:00 pm - Mar 27, 2025</t>
  </si>
  <si>
    <t>MASO Fit Out Finishing Services - Rocket Room, ₱2,100.00 / 2:00 pm to 5:00 pm  - Apr 3, 2025</t>
  </si>
  <si>
    <t>MASO Fit Out Finishing Services - Meeting Room (Voyager 1 &amp; 2), ₱2,100.00 / 2:00 pm to 5:00 pm  - Apr 10, 2025</t>
  </si>
  <si>
    <t>MASO Fit Out Finishing Services - Rocket Room, ₱2,100.00 / 2:00 pm to 5:00 pm  - Apr 24, 2025</t>
  </si>
  <si>
    <t>qResults Group Philippines, Incorporated - LPC - 3 Hour Fly Pass</t>
  </si>
  <si>
    <t>Sirikit Tan - Apollo 1 Call Room, ₱1,080.00, 12:00 pm to 3:00 pm - Mar 27, 2025</t>
  </si>
  <si>
    <t>Stephanie Henson - Call Room (Apollo 2), ₱2,600.00 / 10:00 am to 7:00 pm - Mar 27, 2025</t>
  </si>
  <si>
    <t>Arian Publishing Corporation - LPC - Virtual Office Renewal, ₱1,250.00, Mar 28, 2025 - Dec 27, 2025</t>
  </si>
  <si>
    <t>Arian Publishing Corporation - LPC - Virtual Office Renewal, ₱1,250.00, Dec 28, 2025 - Dec 31, 2025 (Prorated)</t>
  </si>
  <si>
    <t>Janna Gomez - LPC - Whole Day Fly Pass (20% discount)</t>
  </si>
  <si>
    <t>Karmina Tosca Feria - Rocket Room, ₱1,400.00, 10:00 am to 12:00 pm- Mar 28, 2025</t>
  </si>
  <si>
    <t>qResults Group Philippines, Incorporated - LP3 Call Room, ₱360.00, 8:30 am to 10:30 am  - Mar 28, 2025</t>
  </si>
  <si>
    <t>USDTFCTORY - Apollo 4&amp;5, March 29, 2025, 1:00 pm to 5:00 pm</t>
  </si>
  <si>
    <t>Zera Nature's Inc. - Astra 1, March 29, 2025, 1:00 pm to 5:00 pm</t>
  </si>
  <si>
    <t>JV8 Rental Services Corporation - LPC - Virtual Office Renewal, ₱1,250.00, Mar 30, 2025 - Dec 29, 2025</t>
  </si>
  <si>
    <t>JV8 Rental Services Corporation - LPC - Virtual Office Renewal, ₱1,250.00, Dec 30, 2025 - Dec 31, 2025</t>
  </si>
  <si>
    <t>Ann Centeno - LPC - 3 Hour Fly Pass (w/20% parent's discount)</t>
  </si>
  <si>
    <t>Ma. Louise Vittoria Bernal - LPC - Whole Day Fly Pass</t>
  </si>
  <si>
    <t>Total VAT on Sales (Services)</t>
  </si>
  <si>
    <t>REPORTED IN DEC 2024</t>
  </si>
  <si>
    <t>SI ISSUED ON APRIL 2025</t>
  </si>
  <si>
    <t>RECORDED AS NON VAT</t>
  </si>
  <si>
    <t>ADVANCED INVOICE</t>
  </si>
  <si>
    <t>NIX</t>
  </si>
  <si>
    <t>INV-10176</t>
  </si>
  <si>
    <t>INV-10177</t>
  </si>
  <si>
    <t>INV-10178</t>
  </si>
  <si>
    <t>2024 INVOICE BUT SI ISSUED ON Q1 2025</t>
  </si>
  <si>
    <t>Accrual Q1 2025</t>
  </si>
  <si>
    <t>Less: reported in Q4</t>
  </si>
  <si>
    <t>Less: Issued in April 2025</t>
  </si>
  <si>
    <t>Add: with VAT</t>
  </si>
  <si>
    <t>advanced invoice</t>
  </si>
  <si>
    <t>2024 sales issue SI on Q1 2025</t>
  </si>
  <si>
    <t>Aguilar IT</t>
  </si>
  <si>
    <t>Service Invoice Should be</t>
  </si>
  <si>
    <t>Blue Point</t>
  </si>
  <si>
    <t>CP-DC DEVELOPMENT</t>
  </si>
  <si>
    <t>CSTEMS</t>
  </si>
  <si>
    <t>inv-10091</t>
  </si>
  <si>
    <t>MASO FITOUT</t>
  </si>
  <si>
    <t>SALES Q2 2025</t>
  </si>
  <si>
    <t>For the period 1 April 2025 to 30 June 2025</t>
  </si>
  <si>
    <t>Non-Tax</t>
  </si>
  <si>
    <t>INEXT SOFTWARE OPC - LPC - Virtual Office Renewal, ₱44.35,  Dec 30, 2025 (prorated)</t>
  </si>
  <si>
    <t>Total Non-Tax</t>
  </si>
  <si>
    <t>Bridge Consulting Inc.</t>
  </si>
  <si>
    <t>Bridge Consulting Inc. - 2 tables and 5 office chairs</t>
  </si>
  <si>
    <t>Various Clients</t>
  </si>
  <si>
    <t>Various Clients - Sales from Broken Office Chairs</t>
  </si>
  <si>
    <t>Various Clients - ONLINE FUND TRANSFER</t>
  </si>
  <si>
    <t>RCL Business Solutions, Management and Consultancy OPC - LPC - Virtual Office Renewal, ₱1,250.00, Apr 4, 2025 - Dec 3, 2025</t>
  </si>
  <si>
    <t>RCL Business Solutions, Management and Consultancy OPC - LPC - Virtual Office Renewal, ₱1,250.00, Dec 4, 2025 - Dec 31, 2025 (Prorated)</t>
  </si>
  <si>
    <t>Fatboy and Slim Bolder Solutions Inc - LPC - Virtual Office Renewal, ₱1,375.00, Apr 1, 2025 - Dec 31, 2025</t>
  </si>
  <si>
    <t>Rendco Water Infrastructure, Inc. - Apollo 3, ₱50,400.00, Apr 1, 2025 - Apr 30, 2025</t>
  </si>
  <si>
    <t>Rendco Water Infrastructure, Inc. - LP Suites Office 5, ₱73,920.00, Apr 1, 2025 - Apr 31, 2025</t>
  </si>
  <si>
    <t>Rendco Water Infrastructure, Inc. - LP Suites Office 3 &amp; 6, ₱135,520.00, Apr 1, 2025 - Apr 31, 2025</t>
  </si>
  <si>
    <t>Metals Focus Data Ltd. - LP Suites Office 1, ₱33,600.00, Apr 1, 2025 - Apr 30, 2025</t>
  </si>
  <si>
    <t>Philippine Nutri-Foods Corporation - LPC - Virtual Office, ₱3,000.00, Apr 1, 2025 - Dec 31, 2025</t>
  </si>
  <si>
    <t>RLTY Property Corp - Astra 1, April 1, 2025, 10:00 am to 2:00 pm</t>
  </si>
  <si>
    <t>KYDS, Inc. - LPC - Printing B&amp;W, 11 pages x 4php</t>
  </si>
  <si>
    <t>JP Aclan - Astra 2, April 1, 2025, 2:00 pm to 4:00 pm</t>
  </si>
  <si>
    <t>Vipre Security Group Philippines Inc. formerly Threattrack Security Philippines Inc. - Voyager 3, ₱90,700.00, Apr 1, 2025 - Apr 30, 2025</t>
  </si>
  <si>
    <t>Altech Vialab Inc. - LP Suites Office 2, ₱33,600.00, Apr 1, 2025 - Apr 30, 2025</t>
  </si>
  <si>
    <t>Primera Biosolutions, Inc. - LP Suites Office 2, ₱33,600.00, Apr 1, 2025 - Apr 30, 2025</t>
  </si>
  <si>
    <t>Visit and Experience Travel Services Inc (VETS INC) - LP Suites Office 8, ₱22,400.00, Apr 4, 2025 - May 3, 2025</t>
  </si>
  <si>
    <t>Genedrift Philippines OPC - LP Suites Office 9, ₱31,920.00, Apr 15, 2025 - May 14, 2025</t>
  </si>
  <si>
    <t>Paysera Ltd. - LP Suites Office 11, ₱123,200.00, Apr 1, 2025 - Apr 30, 2025</t>
  </si>
  <si>
    <t>Nutrition Center of the Philippines - LPC - Locker Rental - Doc Ynah, ₱300.00, Apr 1, 2025 - Sep 30, 2025</t>
  </si>
  <si>
    <t>JLZ Import Export Corporation - LPC - Fixed Desk - Fixed Desk-01, ₱6,700.00, Apr 20, 2025 - May 19, 2025</t>
  </si>
  <si>
    <t>Bon Conseil Realty OPC - LPC - Virtual Office, ₱3,000.00, Apr 24, 2025 - May 23, 2025</t>
  </si>
  <si>
    <t>mPAD Systems, Inc. - LPC - Virtual Office, ₱3,000.00, Apr 19, 2025 - May 18, 2025</t>
  </si>
  <si>
    <t>Northern Lights Energy Corporation - LPC - Locker Rental, ₱300.00, Apr 8, 2025 - May 7, 2025</t>
  </si>
  <si>
    <t>Deco Center OPC - LPC - Virtual Office, ₱3,500.00, Apr 7, 2025 - Oct 6, 2025</t>
  </si>
  <si>
    <t>Mahana Travel and Tours - LPC - Virtual Office, ₱3,000.00, Apr 1, 2025 - Apr 30, 2025</t>
  </si>
  <si>
    <t>Mahana Travel and Tours - LPC - Locker Rental, ₱300.00, Apr 1, 2025 - Apr 30, 2025</t>
  </si>
  <si>
    <t>P!pes Inc - LPC - Virtual Office, ₱3,500.00, Apr 1, 2025 - Apr 30, 2025</t>
  </si>
  <si>
    <t>Atty. Leo Malapitan Yatco - LPC - Virtual Office, ₱3,000.00, Apr 15, 2025 - May 14, 2025</t>
  </si>
  <si>
    <t>Prime Accounting and Consultancy Inc. - LPC - Virtual Office Renewal, ₱1,000.00, Apr 2, 2025 - May 1, 2025</t>
  </si>
  <si>
    <t>Irvine Analytics Solutions Inc. - LPC - Virtual Office Renewal, ₱1,250.00, Apr 9, 2025 - Oct 8, 2025</t>
  </si>
  <si>
    <t>KC Carreon Realty - LPC - Virtual Office Renewal, ₱1,250.00, Apr 15, 2025 - May 14, 2025</t>
  </si>
  <si>
    <t>Global Ventures Inc. - LPC - Virtual Office Renewal, ₱1,250.00, Apr 20, 2025 - May 19, 2025</t>
  </si>
  <si>
    <t>Birch Registries, Inc. - LPC - Virtual Office Renewal, ₱1,250.00, Apr 2, 2025 - May 1, 2025</t>
  </si>
  <si>
    <t>JFAQ Enterprise - LPC - Virtual Office Renewal, ₱1,250.00, Apr 1, 2025 - Apr 30, 2025</t>
  </si>
  <si>
    <t>Lion Lamb Graphic Design Services - LPC - Virtual Office Renewal, ₱1,250.00, Apr 17, 2025 - May 16, 2025</t>
  </si>
  <si>
    <t>Joenafe Tinapan - LPC - Locker Rental, ₱300.00, Apr 1, 2025 - Apr 30, 2025</t>
  </si>
  <si>
    <t>RLTY Property Corp - LPC - Virtual Office Renewal, ₱1,250.00, Apr 1, 2025 - Apr 30, 2025</t>
  </si>
  <si>
    <t>Alie Tumbaga - LPC - Whole Day Fly Pass</t>
  </si>
  <si>
    <t>Ramon Austria - Astra , April 1, 2025, 8:00 am to 1:00 pm</t>
  </si>
  <si>
    <t>Compare Club Australia - Rocket Room, April 1, 2025, 9:00 am to 6:00 pm</t>
  </si>
  <si>
    <t>LoungeLovers - Meeting Room (Apollo 4), ₱10,500.00 / 8:00 am to 5:00 pm - Mar 25, 2025</t>
  </si>
  <si>
    <t>LoungeLovers - Astra 1 &amp; 2, ₱10,500.00 / 8:00 am to 5:00 pm - Mar 27, 2025</t>
  </si>
  <si>
    <t>LoungeLovers - Astra 1 &amp; 2, ₱10,500.00 / 8:00 am to 5:00 pm - Mar 31, 2025</t>
  </si>
  <si>
    <t>LoungeLovers - Meeting Room (Apollo 4), ₱10,500.00 / 8:00 am to 5:00 pm - Apr 1, 2025</t>
  </si>
  <si>
    <t>LoungeLovers - Astra 1&amp;2, ₱10,500.00 / 8:00 am to 5:00 pm  - Apr 3, 2025</t>
  </si>
  <si>
    <t>LoungeLovers - Astra 1&amp;2, ₱10,500.00 / 8:00 am to 5:00 pm - Apr 4, 2025</t>
  </si>
  <si>
    <t>LoungeLovers - Astra 1 &amp; 2, ₱10,500.00 / 8:00 am to 5:00 pm - Apr 9, 2025</t>
  </si>
  <si>
    <t>LoungeLovers - Astra 1&amp;2, ₱10,500.00 / 8:00 am to 5:00 pm - Apr 10, 2025</t>
  </si>
  <si>
    <t>LoungeLovers - Astra 1&amp; 2 , ₱10,500.00 / 8:00 am to 5:00 pm - Apr 11, 2025</t>
  </si>
  <si>
    <t>Deco Studio Plus Builders Corporation - LPC - Virtual Office, ₱3,500.00, Apr 1, 2025 - Sep 31, 2025</t>
  </si>
  <si>
    <t>CMD Trading Corp. - LPC - Virtual Office, ₱3,500.00, Apr 1, 2025 - Dec 31, 2025</t>
  </si>
  <si>
    <t>Fujitsu Engineering Technologies Philippines, Inc. - Rocket Room, ₱2,600.00 / 8:00 am to 12:00 pm - Apr 12, 2025</t>
  </si>
  <si>
    <t>Fujitsu Engineering Technologies Philippines, Inc. - Astra 2, ₱2,600.00 / 8:00 am to 12:00 pm - Apr 12, 2025</t>
  </si>
  <si>
    <t>Nutrition Center of the Philippines - Rocket Room, April 2, 2025, 9:00 am to 12:00 pm</t>
  </si>
  <si>
    <t>David Jones - LPC - Printing Colored, 1 page x 10php</t>
  </si>
  <si>
    <t>INV-10824</t>
  </si>
  <si>
    <t>David Jones - LPC - Printing B&amp;W, 2 pages x 4php</t>
  </si>
  <si>
    <t>David Jones - LPC - Printing B&amp;W, 7 pages x 4php</t>
  </si>
  <si>
    <t>David Jones - LPC - Printing Colored, 4 pages x 10php</t>
  </si>
  <si>
    <t>David Jones - LPC - Printing B&amp;W, 15 pages x 4php</t>
  </si>
  <si>
    <t>David Jones - LPC - Printing B&amp;W, 4 pages x 4php</t>
  </si>
  <si>
    <t>David Jones - LPC - Printing Colored, 2 pages  x 10php</t>
  </si>
  <si>
    <t>David Jones - LPC - Printing B&amp;W, 6 pages x 4php</t>
  </si>
  <si>
    <t>David Jones - LPC - Printing Colored, 3 pages x 10php</t>
  </si>
  <si>
    <t>INV-10825</t>
  </si>
  <si>
    <t>David Jones - LPC - Printing Colored,  1 page x 10php</t>
  </si>
  <si>
    <t>David Jones - LPC - Printing Colored, 8 pages x 10php</t>
  </si>
  <si>
    <t>David Jones - LPC - Printing Colored, 2 pages x 10php</t>
  </si>
  <si>
    <t>Vertex Maritime International Trading Inc. - LPC - Whole Day Fly Pass</t>
  </si>
  <si>
    <t>Vertex Maritime International Trading Inc. - Apollo 1 as call room, April 2, 2025, 9:30 am to 2:30 pm</t>
  </si>
  <si>
    <t>Marianne San Luis - LPC - Whole Day Fly Pass</t>
  </si>
  <si>
    <t>Raenielle Marie Cruz - LPC - Whole Day Fly Pass</t>
  </si>
  <si>
    <t>Christian Vibar - LPC - 3 Hour Fly Pass</t>
  </si>
  <si>
    <t>Raiz Rendon - LPC - 3 Hour Fly Pass</t>
  </si>
  <si>
    <t>MASO Fit Out Finishing Services - Rocket Room, April 3, 2025, 9:00 am to 12:00pm</t>
  </si>
  <si>
    <t>Front Media Entertainment Talent Agency Inc. - LPC - Virtual Office Renewal, ₱1,250.00, March 25, 2025 - Dec 24, 2025</t>
  </si>
  <si>
    <t>Front Media Entertainment Talent Agency Inc. - LPC - Virtual Office Renewal, ₱1,250.00, Dec 25, 2025 - Dec 31, 2025</t>
  </si>
  <si>
    <t>David Monteagudo - LPC - Whole Day Fly Pass</t>
  </si>
  <si>
    <t>RLTY Property Corp - LPC - 3 Hour Fly Pass</t>
  </si>
  <si>
    <t>MASO Fit Out Finishing Services - Rocket Room, April 3, 2025, 1 hr extension, 4:00 pm to 5:00 pm</t>
  </si>
  <si>
    <t>ITER System Integration Consulting Philippines Inc - Apollo 4&amp;5, April 8, 2025, 8:00 am to 5:00 pm</t>
  </si>
  <si>
    <t>Solarized Incorporated - Voyager 1&amp;2, April 7, 2025, 10:00 am to 2:00 pm</t>
  </si>
  <si>
    <t>Fujitsu Engineering Technologies Philippines, Inc. - Rocket Room, ₱5,700.00 / 8:30 am to 5:30 pm - Mar 31, 2025</t>
  </si>
  <si>
    <t>Fujitsu Engineering Technologies Philippines, Inc. - Astra 1, ₱5,700.00 / 8:30 am to 5:30 pm - Apr 2, 2025</t>
  </si>
  <si>
    <t>Fujitsu Engineering Technologies Philippines, Inc. - Apollo 4,  ₱9,000.00 / 8:30 am to 5:30 pm - Apr 11, 2025</t>
  </si>
  <si>
    <t>Fujitsu Engineering Technologies Philippines, Inc. - Apollo 4, ₱9,000.00 / 8:30 am to 5:30 pm - Apr 15, 2025</t>
  </si>
  <si>
    <t>Fujitsu Engineering Technologies Philippines, Inc. - Apollo 4,  ₱9,000.00 / 8:30 am to 5:30 pm - Apr 14, 2025</t>
  </si>
  <si>
    <t>Fujitsu Engineering Technologies Philippines, Inc. - Rocket Room, ₱2,600.00,  / 8:30 am to 12:30 pm - Apr 16, 2025</t>
  </si>
  <si>
    <t>Mayumi Tamayo - LPC - Whole Day Fly Pass</t>
  </si>
  <si>
    <t>Carmela Valbuena-Paano, CPA,MBA - Rocket Room, April 4, 2025, 10:00 am to 12:00 nn</t>
  </si>
  <si>
    <t>Euro Spice and Ingredients - Voyager 1&amp;2, April 4, 2025, 9:00 am to 12nn</t>
  </si>
  <si>
    <t>Jo Kamiyama - LPC - Printing Colored</t>
  </si>
  <si>
    <t>Jo Kamiyama - LPC - Printing B&amp;W</t>
  </si>
  <si>
    <t>Stellar Forwading &amp; Transport Inc. - Hubble Room, ₱20,200.00, Apr 5, 2025 - May 4, 2025</t>
  </si>
  <si>
    <t>Fujitsu Engineering Technologies Philippines, Inc. - Meeting Room, ₱9,000.00 / 8:00 am to 5:00 pm - Apr 24, 2025</t>
  </si>
  <si>
    <t>KYDS, Inc. - Voyager 1&amp;2, March 31, 2025, 9:30 am to 12:30 pm</t>
  </si>
  <si>
    <t>KYDS, Inc. - Rocket Room, April 7, 2025, 9:30 am to 12:30 pm</t>
  </si>
  <si>
    <t>KYDS, Inc. - Rocket Room, April 14, 2025, 9:30 am to 12:30 pm</t>
  </si>
  <si>
    <t>KYDS, Inc. - Rocket Room, April 21, 2025, 9:30 am to 12:30 pm</t>
  </si>
  <si>
    <t>KYDS, Inc. - Rocket Room, April 28, 2025, 9:30 am to 12:30 pm</t>
  </si>
  <si>
    <t>Matt Lester Matel - LPC - Whole Day Fly Pass (Parents Promo)</t>
  </si>
  <si>
    <t>David Monteagudo - LPC - 10-Day Fly Pass, April 7, 2025 to May 6, 2025</t>
  </si>
  <si>
    <t>Werner Access Products Philippines, Inc. - Apollo 4&amp;5, April 7, 2025, 8:00 am to 5:00 pm</t>
  </si>
  <si>
    <t>Werner Access Products Philippines, Inc. - Apollo 4&amp;5, April 21, 2025, 8:00 am to 5:00 pm</t>
  </si>
  <si>
    <t>Solarized Incorporated - Meeting Room (Voyager 1&amp;2), ₱2,400.00 / 2:00 pm to 5:00 pm - Apr 7, 2025</t>
  </si>
  <si>
    <t>Samba Bluewater Properties Corp - Rocket Room, ₱2,600.00 / 1:30pm to 5:30 pm - Apr 7, 2025</t>
  </si>
  <si>
    <t>Randy C. Paano - LPC - Virtual Office Renewal, ₱1,250.00, Apr 8, 2025 - Dec 7, 2025</t>
  </si>
  <si>
    <t>Randy C. Paano - LPC - Virtual Office Renewal, ₱1,250.00, Dec 8, 2025 - Dec 31, 2025 (Prorated)</t>
  </si>
  <si>
    <t>Katrina Lokeng - LPC - 3 Hour Fly Pass</t>
  </si>
  <si>
    <t>Jai Llaneta - Meeting Room (Call Room), ₱1,400.00 / 12pm to 4pm - Apr 8, 2025</t>
  </si>
  <si>
    <t>EC Food Ventures Corp. - LPC - Virtual Office, ₱3,500.00, Apr 8, 2025 - Dec 7, 2025</t>
  </si>
  <si>
    <t>EC Food Ventures Corp. - LPC - Virtual Office, ₱3,500.00, Dec 8, 2025 - Dec 31, 2025</t>
  </si>
  <si>
    <t>Philippine Nutri-Foods Corporation - Voyager 1&amp;2, April 9, 2025, 9:00 am to 2:00 pm</t>
  </si>
  <si>
    <t>Habulan and Ngo Design Studio - Rocket Room, ₱2,600.00 / 9:00 am to 1:00 pm - Apr 9, 2025</t>
  </si>
  <si>
    <t>JP Aclan - Voyager 1&amp;2, April 10, 2025, 1:30 pm to 4:30 pm</t>
  </si>
  <si>
    <t>Abraham Gerard Alzate - LPC - Whole Day Fly Pass</t>
  </si>
  <si>
    <t>Hamlin Iturralde Corporation - Rocket room, April 10, 2025, 9:00 am to 2:00 pm</t>
  </si>
  <si>
    <t>Hamlin Iturralde Corporation - Apollo 2 as meeting room, April 10, 2025, 2:00 pm to 4:00 pm</t>
  </si>
  <si>
    <t>Amoure Transport - LPC - Printing B&amp;W - February 27, 2024</t>
  </si>
  <si>
    <t>INV-8551</t>
  </si>
  <si>
    <t>Amoure Transport - LPC - Printing B&amp;W - February 28, 2024</t>
  </si>
  <si>
    <t>Amoure Transport - LPC - Printing B&amp;W - February 29, 2024</t>
  </si>
  <si>
    <t>Amoure Transport - LPC - 3 Hour Fly Pass - March 15, 2024</t>
  </si>
  <si>
    <t>INV-8645</t>
  </si>
  <si>
    <t>Amoure Transport - LPC - 3 Hour Fly Pass - March 23, 2024</t>
  </si>
  <si>
    <t>Amoure Transport - LPC - 3 Hour Fly Pass - March 25, 2024</t>
  </si>
  <si>
    <t>Amoure Transport - LPC - Locker Rental #3, ₱110.00, Mar 15, 2024 - Mar 25, 2024(Pro rated)</t>
  </si>
  <si>
    <t>INV-8646</t>
  </si>
  <si>
    <t>Amoure Transport - LPC - Locker Rental #2, ₱110.00, Mar 15, 2024 - Mar 25, 2024(Pro rated)</t>
  </si>
  <si>
    <t>Amoure Transport - LPC - Locker Rental #1, ₱300.00, Mar 15, 2024 - Apr 14, 2024</t>
  </si>
  <si>
    <t>Amoure Transport - LPC - Locker Rental, ₱300.00, Apr 15, 2024 - May 14, 2024</t>
  </si>
  <si>
    <t>INV-8916</t>
  </si>
  <si>
    <t>Amoure Transport - LPC - Locker Rental, ₱300.00, May 15, 2024 - May 31, 2024 (Pro-rated)</t>
  </si>
  <si>
    <t>Via Appia Phillippines Inc. - Astra 1&amp;2, April 15, 2025, 9:00 am to 12:00 pm</t>
  </si>
  <si>
    <t>R.S AUSTRIA DIGITAL MARKETING SERVICES</t>
  </si>
  <si>
    <t>R.S AUSTRIA DIGITAL MARKETING SERVICES - Apollo 4&amp;5, April 16, 2025, 10:00 am to 6:00 pm (with ingress/egress)</t>
  </si>
  <si>
    <t>Khenneth Balceta - LPC - Whole Day Fly Pass</t>
  </si>
  <si>
    <t>Jai Llaneta - LPC - 10-Day Fly Pass, April 11, 2025 to May 10, 2025</t>
  </si>
  <si>
    <t>Allysa Primicias - LPC - Whole Day Fly Pass</t>
  </si>
  <si>
    <t>Annalisa Bolo - Apollo 1 as call room, April 11, 2025, 1:00 pm to 6:00 pm</t>
  </si>
  <si>
    <t>Aiko Hara - LPC - Whole Day Fly Pass</t>
  </si>
  <si>
    <t>Melvin Manalo - LPC - Whole Day Fly Pass</t>
  </si>
  <si>
    <t>Gian Arkial Claridad - Whole Day Fly Pass (PWD discount)</t>
  </si>
  <si>
    <t>Prime Studios - LPC - Printing B&amp;W</t>
  </si>
  <si>
    <t>TechSoul Philippines OPC - Voyager1&amp;2, April 15, 2025, 10:00 am to 2:00 pm</t>
  </si>
  <si>
    <t>Dean James Recruitment - LPC - Whole Day Fly Pass</t>
  </si>
  <si>
    <t>Global Visions Events &amp; Marketing Network Inc - Astra 1&amp;2, April 15, 2025, 3:30 pm to 5:00 pm</t>
  </si>
  <si>
    <t>Global Visions Events &amp; Marketing Network Inc - Astra 1&amp;2, April 16, 2025, 9:00 am to 3:00 pm</t>
  </si>
  <si>
    <t>Melvin Manalo - LPC - 3 Hour Fly Pass and 1 hr extension</t>
  </si>
  <si>
    <t>OTi Philippines, Inc. - LPC - Virtual Office, ₱3,500.00, Apr 20, 2025 - Dec 19, 2025</t>
  </si>
  <si>
    <t>OTi Philippines, Inc. - LPC - Virtual Office, ₱3,500.00, Dec 20, 2025 - Dec 31, 2025</t>
  </si>
  <si>
    <t>Fujitsu Engineering Technologies Philippines, Inc. - LPC - 4 Hour Fly Pass, Wilson Sauler, April 16, 2025, 8:00 am to 12:00 pm</t>
  </si>
  <si>
    <t>MASO Fit Out Finishing Services - LPC - Printing Colored, 6 pages colored x 10php</t>
  </si>
  <si>
    <t>MASO Fit Out Finishing Services - LPC - Printing B&amp;W, 6 pages x 2php</t>
  </si>
  <si>
    <t>Genisis Santiago - LPC - Whole Day Fly Pass</t>
  </si>
  <si>
    <t>Mark Castillote - LPC -  4 Hour Fly Pass</t>
  </si>
  <si>
    <t>Mae Mariel Malana - LPC - 3 Hour Fly Pass</t>
  </si>
  <si>
    <t>Kazuhito Higashioka - LPC - 3 Hour Fly Pass</t>
  </si>
  <si>
    <t>Health and Development Solutions Inc. - LPC - Printing B&amp;W, 15 pages x 2php</t>
  </si>
  <si>
    <t>R.S AUSTRIA DIGITAL MARKETING SERVICES - LPC - Printing Colored, 11 pages x 15 php</t>
  </si>
  <si>
    <t>Absolute Advantage Trading and General Services Inc. - LPC - Virtual Office Renewal, ₱1,250.00, Apr 18, 2025 - May 17, 2025</t>
  </si>
  <si>
    <t>CP Health Innovations Inc. - LPC - Virtual Office Renewal, ₱1,250.00, Apr 19, 2025 - May 18, 2025</t>
  </si>
  <si>
    <t>Meg Mercado - LPC - Whole Day Fly Pass</t>
  </si>
  <si>
    <t>Stephanie Grace Sese - LPC - Whole Day Fly Pass</t>
  </si>
  <si>
    <t>Kyle Mamawal - LPC - Whole Day Fly Pass</t>
  </si>
  <si>
    <t>Lovely Macadat - LPC - 3 Hour Fly Pass</t>
  </si>
  <si>
    <t>Habulan and Ngo Design Studio - Rocket Room, April 21, 2025, 1:00 pm to 5:00 pm</t>
  </si>
  <si>
    <t>Mika Mansilla - LPC - Whole Day Fly Pass</t>
  </si>
  <si>
    <t>Fujitsu Engineering Technologies Philippines, Inc. - Astra 1, ₱5,700.00 / 8:30 am to 5:30 pm - Apr 21, 2025</t>
  </si>
  <si>
    <t>Fujitsu Engineering Technologies Philippines, Inc. - Astra 1, ₱5,700.00 / 8:30 am to 5:30 pm - Apr 22, 2025</t>
  </si>
  <si>
    <t>Fujitsu Engineering Technologies Philippines, Inc. - Astra 1, ₱5,700.00 / 8:30 am to 5:30 pm - Apr 28, 2025</t>
  </si>
  <si>
    <t>Fujitsu Engineering Technologies Philippines, Inc. - Astra 1, ₱5,700.00 / 8:30 am to 5:30 pm - Apr 30, 2025</t>
  </si>
  <si>
    <t>Fujitsu Engineering Technologies Philippines, Inc. - Astra 1, ₱5,700.00 / 8:30 am to 5:30 pm - Apr 29, 2025</t>
  </si>
  <si>
    <t>Fujitsu Engineering Technologies Philippines, Inc. - Astra 1, ₱5,700.00 / 8:30 am to 5:30 pm - May 5, 2025</t>
  </si>
  <si>
    <t>Fujitsu Engineering Technologies Philippines, Inc. - Astra 1, ₱5,700.00 / 8:30 am to 5:30 pm - May 6, 2025</t>
  </si>
  <si>
    <t>Fujitsu Engineering Technologies Philippines, Inc. - Astra 1, ₱5,700.00 / 8:30 am to 5:30 pm- May 7, 2025</t>
  </si>
  <si>
    <t>Fujitsu Engineering Technologies Philippines, Inc. - Astra 1, ₱5,700.00 / 8:30 am to 5:30 pm - May 13, 2025</t>
  </si>
  <si>
    <t>Fujitsu Engineering Technologies Philippines, Inc. - Astra 1, ₱5,700.00 / 8:30 am to 5:30 pm - May 14, 2025</t>
  </si>
  <si>
    <t>Fujitsu Engineering Technologies Philippines, Inc. - Astra 1, ₱5,700.00 / 8:30 am to 5:30 pm - May 19, 2025</t>
  </si>
  <si>
    <t>Fujitsu Engineering Technologies Philippines, Inc. - Astra 1, ₱5,700.00 / 8:30 am to 5:30 pm - May 20, 2025</t>
  </si>
  <si>
    <t>Fujitsu Engineering Technologies Philippines, Inc. - Astra 1, ₱5,700.00 / 8:30 am to 5:30 pm - May 21, 2025</t>
  </si>
  <si>
    <t>Fujitsu Engineering Technologies Philippines, Inc. - Astra 1, ₱5,700.00 / 8:30 am to 5:30 pm - May 26, 2025</t>
  </si>
  <si>
    <t>Fujitsu Engineering Technologies Philippines, Inc. - Astra 1, ₱5,700.00 / 8:30 am to 5:30 pm - May 27, 2025</t>
  </si>
  <si>
    <t>Mahana Travel and Tours - LPC - 1 Month Fly Pass, ₱3,000.00, April 21, 2025 - May 20, 2025 (Student Disount - Abigail Figueroa)</t>
  </si>
  <si>
    <t>Stella Polaris Learning and Development Center - LPC - 1 Month Fly Pass, ₱5,000.00, Apr 21, 2025 - May 20, 2025</t>
  </si>
  <si>
    <t>Therabilities South Inc - Voyager 4, ₱70,600.00, Apr 22, 2025 - May 21, 2025</t>
  </si>
  <si>
    <t>Beacon Solutions Inc - Apollo 4&amp;5, April 23, 2025, 9:00 am to 6:00 pm</t>
  </si>
  <si>
    <t>Homesmart Development Corporation - Rocket Room, 8:30 am to 1:30 pm, April 22, 2025 - Downpayment forfeited (No Show)</t>
  </si>
  <si>
    <t>Fujitsu Engineering Technologies Philippines, Inc. - Astra 1, ₱5,000.00 / 8:00 am to 5:00 pm - Apr 23, 2025</t>
  </si>
  <si>
    <t>Fujitsu Engineering Technologies Philippines, Inc. - Astra 2, ₱5,000.00 / 8:00 am to 5:00 pm - Apr 23, 2025</t>
  </si>
  <si>
    <t>JP Aclan - Rocket Room, ₱3,120.00 / 4:00 pm to 7:30 pm (with after office hours access)  - Apr 22, 2025</t>
  </si>
  <si>
    <t>Pamela Carrera - LPC - Whole Day Fly Pass</t>
  </si>
  <si>
    <t>Cloudian Inc. - LPC - Whole Day Fly Pass</t>
  </si>
  <si>
    <t>Rika Kamibayashi - LPC - 3 Hour Fly Pass</t>
  </si>
  <si>
    <t>Hamlin Iturralde Corporation - Apollo 4&amp;5, April 22, 2025, 8:00 am to 5:00 pm</t>
  </si>
  <si>
    <t>Zyron Jade Fausto</t>
  </si>
  <si>
    <t>Zyron Jade Fausto - LPC - Locker Rental, ₱300.00, Apr 23, 2025 - May 22, 2025</t>
  </si>
  <si>
    <t>Gilbert Lozada - LPC - Whole Day Fly Pass (w/ PWD discount)</t>
  </si>
  <si>
    <t>Karlakris Properties Corporation - Apollo 1 as Call Room, April 23, 2025, 10:30 am to 11:30 am</t>
  </si>
  <si>
    <t>Global Visions Events &amp; Marketing Network Inc - Rocket room, April 23, 2025, 10:00 am to 5:00 pm</t>
  </si>
  <si>
    <t>Zyron Jade Fausto - LPC - 1 Month Fly Pass, ₱5,000.00, Apr 23, 2025 - May 22, 2025</t>
  </si>
  <si>
    <t>Metro South Alabang Toast Masters Club - Astra 1, April 12, 2025, 2:30 pm to 4:30 pm</t>
  </si>
  <si>
    <t>TechSoul Philippines OPC - LPC - Printing B&amp;W, excess of free 10 pages</t>
  </si>
  <si>
    <t>TechSoul Philippines OPC - Apollo 1 as Call Room, April 23, 2025, 12:00 pm to 4:00 pm</t>
  </si>
  <si>
    <t>TechSoul Philippines OPC - Apollo 1 as Call Room, April 24, 2025,  Whole day</t>
  </si>
  <si>
    <t>TechSoul Philippines OPC - Apollo 1 as Call Room, April 25, 2025, Whole day</t>
  </si>
  <si>
    <t>Ferdie Saputin - Call Room (Apollo 2) , ₱360.00 / 5:00 pm to 6:00 pm - Apr 23, 2025</t>
  </si>
  <si>
    <t>Marie Pauline Tan - Call Room (Apollo 1), ₱360.00 / 5:00 pm to 6:00 pm  - Apr 23, 2025</t>
  </si>
  <si>
    <t>Raenielle Lozares - LPC - Printing Colored</t>
  </si>
  <si>
    <t>Raenielle Lozares - LPC - 3 Hour Fly Pass and 1 hour extension</t>
  </si>
  <si>
    <t>Michelle Parayno - LPC - 3 Hour Fly Pass and 1 hour extension</t>
  </si>
  <si>
    <t>Jay Buenaflor - Meeting room (Office Suite 10), ₱2,100.00 / 4:15 pm to 7:15 pm - May 5, 2025</t>
  </si>
  <si>
    <t>Global Visions Events &amp; Marketing Network Inc - Rocket Room, ₱1,400.00 / 5:00 pm to 7:00 pm - Apr 23, 2025</t>
  </si>
  <si>
    <t>Kisa Elicano - LPC - Whole Day Fly Pass</t>
  </si>
  <si>
    <t>Joxx Perez - LPC - Whole Day Fly Pass</t>
  </si>
  <si>
    <t>Pamela Carrera - LPC - 10-Day Fly Pass (Apr 24 - May 23, 2025)</t>
  </si>
  <si>
    <t>Rensie Ubilas - Call Room (Apollo 1), ₱2,600.00 / 8:00 am to 5:00 pm - Apr 24, 2025</t>
  </si>
  <si>
    <t>Georgette Virgo - LPC - Whole Day Fly Pass</t>
  </si>
  <si>
    <t>Bianca Thelmo - Rocket Room, ₱2,100.00 / 9:00 am to 12:00 pm  - Apr 24, 2025</t>
  </si>
  <si>
    <t>Bianca Thelmo - Call Room, ₱720.00 / 2pm to 4pm - Apr 24, 2025</t>
  </si>
  <si>
    <t>Bianca Thelmo - Rocket Room, ₱1,400.00 / 12pm to 2pm (Extension) - Apr 24, 2025</t>
  </si>
  <si>
    <t>Bianca Thelmo - LPC - Printing Colored</t>
  </si>
  <si>
    <t>Bianca Thelmo - LPC - Printing B&amp;W</t>
  </si>
  <si>
    <t>Romeight Communications Inc.</t>
  </si>
  <si>
    <t>Romeight Communications Inc. - Astra 1, ₱4,000.00 / 9:00 am to 3:00 pm - Apr 24, 2025</t>
  </si>
  <si>
    <t>Romeight Communications Inc. - Astra 1, ₱1,400.00 / 3:00 pm to 5:00 pm - Apr 24, 2025</t>
  </si>
  <si>
    <t>Headwear Collective Commercial Corp - LPC - Virtual Office, ₱3,500.00, Apr 25, 2025 - Dec 24, 2025</t>
  </si>
  <si>
    <t>Headwear Collective Commercial Corp - LPC - Virtual Office, ₱3,500.00, Dec 25, 2025 - Dec 31, 2025</t>
  </si>
  <si>
    <t>Mariliza Arceo - LPC - 3 Hour Fly Pass</t>
  </si>
  <si>
    <t>Karmina Tosca Feria - Astra 1, ₱1,400.00 / 10:00 am to 12:00 pm - Apr 25, 2025</t>
  </si>
  <si>
    <t>Avery Construction OPC - Rocket Room, ₱5,000.00, 9:00 am to 6:00 pm - Apr 25, 2025</t>
  </si>
  <si>
    <t>Arwin Cortez - LPC - 10-Day Fly Pass ( Apr 25, 2025 to May 24, 2025)</t>
  </si>
  <si>
    <t>Aldwin Felipe - LPC - 3 Hour Fly Pass</t>
  </si>
  <si>
    <t>Avery Construction OPC - Rocket Room, ₱700.00, 6:00 pm to 7:00 pm - Apr 25, 2025</t>
  </si>
  <si>
    <t>Ron Angeles - LPC - Whole Day Fly Pass</t>
  </si>
  <si>
    <t>Ron Angeles - LPC - 3 Hour Fly Pass</t>
  </si>
  <si>
    <t>Philippine Nutri-Foods Corporation - Rocket Room, ₱5,000.00 / 8:00 am to 4:30 pm - Apr 29, 2025</t>
  </si>
  <si>
    <t>Philippine Nutri-Foods Corporation - Astra 2, ₱5,000.00 / 8:00 am to 4:30 pm - Apr 30, 2025</t>
  </si>
  <si>
    <t>Blue Point Properties, Inc. - LPC - Virtual Office Renewal, ₱1,375.00, Apr 28, 2025 - May 27, 2025</t>
  </si>
  <si>
    <t>Jelete Chavez - LPC - 3 Hour Fly Pass</t>
  </si>
  <si>
    <t>Tedi Villasor - LPC - 3 Hour Fly Pass</t>
  </si>
  <si>
    <t>Daryl Pugeda - LPC - 3 Hour Fly Pass</t>
  </si>
  <si>
    <t>Integrated Business Process and Consulting Services, Inc. - Meeting Room (Apollo 4&amp;5), ₱9,000.00 / 8:00 am to 5:00 pm - Apr 28, 2025</t>
  </si>
  <si>
    <t>Amerissa Base - LPC - Whole Day Fly Pass</t>
  </si>
  <si>
    <t>Jose Cervantes - Rocket Room, ₱1,400.00 / 2:00 pm to 4:00 pm - Apr 28, 2025</t>
  </si>
  <si>
    <t>Deco Studio Plus Builders Corporation - Astra 2, ₱2,100.00 / 2:00 pm to 5:00 pm - Apr 28, 2025</t>
  </si>
  <si>
    <t>JP Aclan - Suite 10 as Meeting Room, April 29, 2025, 11:00 am to 5:00 pm</t>
  </si>
  <si>
    <t>JP Aclan - LPC - Printing B&amp;W, April 29, 2025, 21 pages x 4php</t>
  </si>
  <si>
    <t>JP Aclan - LPC - Printing Colored, April 29, 2025, 7 pages x 10php</t>
  </si>
  <si>
    <t>JP Aclan - LPC - Brown Envelope, 2 pages x 5php</t>
  </si>
  <si>
    <t>Philippine Nutri-Foods Corporation - Apollo 2, April 29, 2025, 10:00 am to 6:00 pm</t>
  </si>
  <si>
    <t>Philippine Nutri-Foods Corporation - LPC - Printing, 175 pages x 2php</t>
  </si>
  <si>
    <t>S&amp;C Gym Equipment Trading - LPC - 6 Month Fly Pass, ₱4,800.00, Apr 29, 2025 - Oct 28, 2025</t>
  </si>
  <si>
    <t>Cloudian Inc. - Call Room (Apollo 1), ₱360.00 / 1:45 pm to 2:45 pm - Apr 29, 2025</t>
  </si>
  <si>
    <t>Gerard Juliano - Call Room (Apollo 1) , ₱1,080.00 / 4:00 am to 12 nn- Apr 29, 2025</t>
  </si>
  <si>
    <t>Mike Santiago - LPC - 3 Hour Fly Pass</t>
  </si>
  <si>
    <t>Daphne De Paz - LPC - 3 Hour Fly Pass</t>
  </si>
  <si>
    <t>Alfred Armea - LPC - 3 Hour Fly Pass</t>
  </si>
  <si>
    <t>Caryl Jurene Cruz - LPC - Whole Day Fly Pass</t>
  </si>
  <si>
    <t>R.S AUSTRIA DIGITAL MARKETING SERVICES - LPC - Printing Colored</t>
  </si>
  <si>
    <t>R.S AUSTRIA DIGITAL MARKETING SERVICES - Rocket Room, ₱2,100.00 / 10:00 am to 1:00 pm - Apr 30, 2025</t>
  </si>
  <si>
    <t>R.S AUSTRIA DIGITAL MARKETING SERVICES - Rocket Room, ₱700.00 / 1:00 pm to 2:00 pm - Apr 30, 2025</t>
  </si>
  <si>
    <t>Legado Motors, Inc. - Meeting Room (Office Suite 10), ₱2100.00 / 9:00 am to 12:00 pm  - Apr 30, 2025</t>
  </si>
  <si>
    <t>Rico Cara - Call Room (Apollo 1) , ₱720.00 / 8:00 am to 10 am - Apr 30, 2025</t>
  </si>
  <si>
    <t>Esther Gutierrez - LPC - Printing B&amp;W</t>
  </si>
  <si>
    <t>Esther Gutierrez - Call Room (Apollo 2), ₱2,480.00 / 12:00 pm to 6:00 pm - Apr 30, 2025</t>
  </si>
  <si>
    <t>Bianca Evangeline Inciong - LPC - Whole Day Fly Pass (w/ PWD discount)</t>
  </si>
  <si>
    <t>Nix - N.T.B. Hair and Make up Services - Event Space 1, ₱8,000.00 / 9:00 am to 5:00 pm  - May 24, 2025</t>
  </si>
  <si>
    <t>Nix - N.T.B. Hair and Make up Services - LPC - Ingress and Egress - May 24, 2025</t>
  </si>
  <si>
    <t>Northern Lights Energy Corporation - Virtual Office, ₱3,500.00, Mar 30, 2025 - Sept 29, 2025</t>
  </si>
  <si>
    <t>Rendco Water Infrastructure, Inc. - Apollo 3, ₱50,400.00, May 1, 2025 - May 31, 2025</t>
  </si>
  <si>
    <t>Rendco Water Infrastructure, Inc. - LP Suites Office 5, ₱73,920.00, May 1, 2025 - May 31, 2025</t>
  </si>
  <si>
    <t>Rendco Water Infrastructure, Inc. - LP Suites Office 3 &amp; 6, ₱135,520.00, May 1, 2025 - May 31, 2025</t>
  </si>
  <si>
    <t>Semy AS - Voyager 1, ₱45,155.56, May 1, 2025 - May 31, 2025</t>
  </si>
  <si>
    <t>Semy AS - Voyager 2, ₱56,444.44, May 1, 2025 - May 31, 2025</t>
  </si>
  <si>
    <t>Genedrift Philippines OPC - LP Suites Office 9, ₱31,920.00, May 15, 2025 - June 14, 2025</t>
  </si>
  <si>
    <t>Paysera Ltd. - LP Suites Office 11, ₱123,200.00, May 1, 2025 - May 31, 2025</t>
  </si>
  <si>
    <t>Intrepid Philippines Inc. - Astra 1, May 8, 2025, 9:00 am to 5:00 pm</t>
  </si>
  <si>
    <t>Intrepid Philippines Inc. - Astra 1, May 15, 2025, 9:00 am to 5:00 pm</t>
  </si>
  <si>
    <t>Intrepid Philippines Inc. - Astra 1, May 22, 2025, 9:00 am to 5:00 pm</t>
  </si>
  <si>
    <t>Intrepid Philippines Inc. - Astra 1, May 29, 2025, 9:00 am to 5:00 pm</t>
  </si>
  <si>
    <t>Intrepid Philippines Inc. - Astra 1, June 5, 2025, 9:00 am to 5:00 pm</t>
  </si>
  <si>
    <t>Intrepid Philippines Inc. - Astra 1, June 12, 2025, 9:00 am to 5:00 pm</t>
  </si>
  <si>
    <t>Intrepid Philippines Inc. - Astra 1, June 19, 2025, 9:00 am to 5:00 pm</t>
  </si>
  <si>
    <t>Intrepid Philippines Inc. - Astra 1, June 26, 2025, 9:00 am to 5:00 pm</t>
  </si>
  <si>
    <t>MASO Fit Out Finishing Services - Rocket Room, ₱1,400.00, 8:30 am to 10:30 am - May 1, 2025</t>
  </si>
  <si>
    <t>Daphne De Paz - LPC - Whole Day Fly Pass</t>
  </si>
  <si>
    <t>Richard Lagaya - Astra 1, ₱2,100.00, 10:00 am to 1:00 pm - May 1, 2025</t>
  </si>
  <si>
    <t>Vipre Security Group Philippines Inc. formerly Threattrack Security Philippines Inc. - Voyager 3, ₱90,700.00, May 1, 2025 - May 31, 2025</t>
  </si>
  <si>
    <t>Therabilities South Inc - Voyager 4, ₱70,600.00, May 22, 2025 - Jun 21, 2025</t>
  </si>
  <si>
    <t>Metals Focus Data Ltd. - LP Suites Office 1, ₱33,600.00, May 1, 2025 - May 31, 2025</t>
  </si>
  <si>
    <t>Visit and Experience Travel Services Inc (VETS INC) - LP Suites Office 8, ₱22,400.00, May 04, 2025 - Jun 03, 2025</t>
  </si>
  <si>
    <t>MASO Fit Out Finishing Services - LPC - Printing Colored</t>
  </si>
  <si>
    <t>JLZ Import Export Corporation - LPC - Fixed Desk, ₱6,700.00, May 20, 2025 - Jun 19, 2025</t>
  </si>
  <si>
    <t>mPAD Systems, Inc. - LPC - Virtual Office, ₱3,000.00, May 19, 2025 - Jun 18, 2025</t>
  </si>
  <si>
    <t>Mahana Travel and Tours - LPC - Virtual Office, ₱3,000.00, May 1, 2025 - May 31, 2025</t>
  </si>
  <si>
    <t>Mahana Travel and Tours - LPC - Locker Rental, ₱300.00, May 1, 2025 - May 31, 2025</t>
  </si>
  <si>
    <t>P!pes Inc - LPC - Virtual Office, ₱3,500.00, May 1, 2025 - May 31, 2025</t>
  </si>
  <si>
    <t>Atty. Leo Malapitan Yatco - LPC - Virtual Office, ₱3,000.00, May 15, 2025 - Jun 14, 2025</t>
  </si>
  <si>
    <t>Prime Accounting and Consultancy Inc. - LPC - Virtual Office Renewal, ₱1,000.00, May 2, 2025 - Jun 1, 2025</t>
  </si>
  <si>
    <t>KC Carreon Realty - LPC - Virtual Office Renewal, ₱1,250.00, May 15, 2025 - Jun 14, 2025</t>
  </si>
  <si>
    <t>Global Ventures Inc. - LPC - Virtual Office Renewal, ₱1,250.00, May 20, 2025 - Jun 19, 2025</t>
  </si>
  <si>
    <t>Birch Registries, Inc. - LPC - Virtual Office Renewal, ₱1,250.00, May 1, 2025 - May 31, 2025</t>
  </si>
  <si>
    <t>JFAQ Enterprise - LPC - Virtual Office Renewal, ₱1,250.00, May 1, 2025 - May 31, 2025</t>
  </si>
  <si>
    <t>Lion Lamb Graphic Design Services - LPC - Virtual Office Renewal, ₱1,250.00, May 17, 2025 - Jun 16, 2025</t>
  </si>
  <si>
    <t>Absolute Advantage Trading and General Services Inc. - LPC - Virtual Office Renewal, ₱1,250.00, May 19, 2025 - Jun 18, 2025</t>
  </si>
  <si>
    <t>Philippine Nutri-Foods Corporation - Call Room (Apollo 2), ₱2.160.00 / 10:00 am to 4:00 pm - May 5, 2025</t>
  </si>
  <si>
    <t>G.A.M. Consultancy Services OPC - LPC - Virtual Office Renewal, ₱1,250.00, Apr 01, 2025 - Apr 30, 2025</t>
  </si>
  <si>
    <t>G.A.M. Consultancy Services OPC - LPC - Virtual Office Renewal, ₱1,250.00, May 01, 2025 - May 31, 2025</t>
  </si>
  <si>
    <t>COVREDGE MANAGEMENT CONSULTANCY SERVICE - LPC - Virtual Office, ₱3,500.00, May 1, 2025 - Dec 31, 2025</t>
  </si>
  <si>
    <t>Primera Biosolutions, Inc. - LP Suites Office 2, ₱33,600.00 May 1, 2025 - May 31, 2025</t>
  </si>
  <si>
    <t>Altech Vialab Inc. - LP Suites Office 2, ₱33,600.00 May 1, 2025 - May 31, 2025</t>
  </si>
  <si>
    <t>RLTY Property Corp - LPC - Virtual Office Renewal, ₱1,250.00, May 1, 2025 - May 31, 2025</t>
  </si>
  <si>
    <t>Northern Lights Energy Corporation - LPC - Locker Rental, ₱300.00, May 08, 2025 - Jun 07, 2025</t>
  </si>
  <si>
    <t>Joenafe Tinapan - LPC - Locker Rental, ₱300.00, May 1, 2025 - May 31, 2025</t>
  </si>
  <si>
    <t>Stella Polaris Learning and Development Center - LPC - 1 Month Fly Pass, ₱5,000.00, May 21, 2025 - Jun 20, 2025</t>
  </si>
  <si>
    <t>Metals Focus Data Ltd. - LP Suites Office 1, Advance Subscription</t>
  </si>
  <si>
    <t>FiveTwenty I.T. Services - LPC - Virtual Office Renewal, ₱1,250.00, May 1, 2025 - Jul 31, 2025</t>
  </si>
  <si>
    <t>Learning Through Food Foundation, Inc. - LPC - Virtual Office Renewal, ₱1,375.00, Apr 1, 2025 - Dec 31, 2025</t>
  </si>
  <si>
    <t>INEXT SOFTWARE OPC - LPC - Virtual Office Renewal, ₱1,250.00, May 1, 2025 - Jun 29, 2025</t>
  </si>
  <si>
    <t>INV-9972</t>
  </si>
  <si>
    <t>Acasales Technologies Inc. - Rocket Room, May 2, 2025, 10:00 am to 12:00 pm</t>
  </si>
  <si>
    <t>Global Visions Events &amp; Marketing Network Inc - Apollo 4&amp;5, ₱5,500.00, 8:00 am to 12:00 pm - May 2, 2025</t>
  </si>
  <si>
    <t>Global Visions Events &amp; Marketing Network Inc - Apollo 4&amp;5, ₱1,500.00, 12:00 pm to 1:00 pm - May 2, 2025</t>
  </si>
  <si>
    <t>Prime Studios + Recovery - LPC - Printing B&amp;W</t>
  </si>
  <si>
    <t>Kazuhito Higashioka - LPC - Whole Day Fly Pass</t>
  </si>
  <si>
    <t>Christine Rivera - LPC - 3 Hour Fly Pass</t>
  </si>
  <si>
    <t>TechSoul Philippines OPC - Apollo 2 (Call Room), ₱1,400.00, 11:00 am to 3:00 pm - May 2, 2025</t>
  </si>
  <si>
    <t>Juan Luis Raymundo - LPC - Whole Day Fly Pass</t>
  </si>
  <si>
    <t>KYDS, Inc. - Rocket Room, ₱2,100.00 / 9:30 am to 12:30 pm - May 5, 2025</t>
  </si>
  <si>
    <t>KYDS, Inc. - Rocket Room, ₱2,100.00 / 9:30 am to 12:30 pm  - May 13, 2025</t>
  </si>
  <si>
    <t>KYDS, Inc. - Rocket Room, ₱2,100.00 / 9:30 am to 12:30 pm - May 19, 2025</t>
  </si>
  <si>
    <t>Stellar Forwading &amp; Transport Inc. - Hubble Room, ₱20,200.00, May 5, 2025 - Jun 4, 2025</t>
  </si>
  <si>
    <t>Imaginelaw, Inc. - Astra 2, ₱5,000.00 / 8:00 am to 5:00 pm - May 5, 2025</t>
  </si>
  <si>
    <t>Ana Ong - LPC - 3 Hour Fly Pass (Parent's Promo)</t>
  </si>
  <si>
    <t>Hospitality International Inc - LPC - Whole Day Fly Pass</t>
  </si>
  <si>
    <t>Avery Construction OPC - Rocket Room, ₱2,600.00, 2:00 pm to 6:00 pm - May 5, 2025</t>
  </si>
  <si>
    <t>Joey Buot - LPC - 3 Hour Fly Pass</t>
  </si>
  <si>
    <t>BrandSpeakAsia, Inc - LPC - 3 Hour Fly Pass</t>
  </si>
  <si>
    <t>Werner Access Products Philippines, Inc. - Apollo 4, ₱9, 000.00, 8:00 am to 5:00 pm - May 5, 2025</t>
  </si>
  <si>
    <t>Werner Access Products Philippines, Inc. - Apollo 4, ₱9, 000.00, 8:00 am to 5:00 pm - May 19, 2025</t>
  </si>
  <si>
    <t>Ria Tan - Rocket Room, ₱720.00 / 4:30 to 6:30 pm- May 5, 2025</t>
  </si>
  <si>
    <t>Philippine Nutri-Foods Corporation - LPC - Printing B&amp;W</t>
  </si>
  <si>
    <t>Philippine Nutri-Foods Corporation - LPC - Printing Colored</t>
  </si>
  <si>
    <t>Philippine Nutri-Foods Corporation - Call Room (Apollo 2), ₱2,160.00 / 04:00 pm to 9:00 pm (Extension w/ after hour access) - May 5, 2025</t>
  </si>
  <si>
    <t>Ramon Austria - Astra 2, ₱3,300.00, 8:00 am to 1:00 pm - May 6, 2025</t>
  </si>
  <si>
    <t>Cherry Pabilonia - LPC - 3 Hour Fly Pass</t>
  </si>
  <si>
    <t>Paulino Briones - LPC - 3 Hour Fly Pass</t>
  </si>
  <si>
    <t>Carl Garcia - LPC - 3 Hour Fly Pass</t>
  </si>
  <si>
    <t>Sarah Sendingan - LPC - 3 Hour Fly Pass</t>
  </si>
  <si>
    <t>Alabasta Logistics Service - Meeting Room (Apollo 4), ₱4,500.00 / 10 am to 1 pm  - May 6, 2025</t>
  </si>
  <si>
    <t>Jorel Manalo - LPC - Whole Day Fly Pass</t>
  </si>
  <si>
    <t>Millie Manahan - LPC - 3 Hour Fly Pass</t>
  </si>
  <si>
    <t>Stagira Food Corp - LPC - Whole Day Fly Pass (PWD Discount)</t>
  </si>
  <si>
    <t>Windel Misa - LPC - 3 Hour Fly Pass</t>
  </si>
  <si>
    <t>Uphouse Business Professionals Consultancy Corporation - Apollo 2 (Call Room), ₱720.00, 11:00 am to 1:00 pm  - May 7, 2025</t>
  </si>
  <si>
    <t>Paula Nicole Orpilla - Astra 2, ₱2,100.00 / 1pm to 4pm - May 7, 2025</t>
  </si>
  <si>
    <t>Mary Chiles Lozada - LPC - Whole Day Fly Pass</t>
  </si>
  <si>
    <t>Central Asia BPO Services Inc - LPC - Whole Day Fly Pass</t>
  </si>
  <si>
    <t>Via Alvarez - LPC - 3 Hour Fly Pass</t>
  </si>
  <si>
    <t>RLTY Property Corp - Rocket Room, ₱2,600.00 / 9am to 1pm - May 7, 2025</t>
  </si>
  <si>
    <t>Rera Corp - LPC - 3 Hour Fly Pass (Parent's Promo)</t>
  </si>
  <si>
    <t>Valuepod Digital Marketing Services - Call Room (Apollo 3), ₱1,080.00 / 12pm to 3pm - May 9, 2025</t>
  </si>
  <si>
    <t>Jane Gita - LP3 Call Room, ₱360.00 / 3:00 pm to 5:00 pm - May 9, 2025</t>
  </si>
  <si>
    <t>Biggs, Inc. - Meeting Room(Apollo 4), ₱10,500.00 / 9 am to 6 pm - May 9, 2025</t>
  </si>
  <si>
    <t>Legiontech Inc. - Rocket Room, ₱3,300.00 / 1:00 pm to 5:00 pm - May 9, 2025</t>
  </si>
  <si>
    <t>Ian Pantalion - LPC - Whole Day Fly Pass</t>
  </si>
  <si>
    <t>Gerald Obmerga - Rocket Room, ₱2,600.00 / 10:00 am to 2:00 pm - May 10, 2025</t>
  </si>
  <si>
    <t>Prime Hub Management and Consultancy Inc. - LPC - Virtual Office Renewal - Use of Address Only, ₱1,375.00, May 11, 2025 - Dec 10, 2025</t>
  </si>
  <si>
    <t>Prime Hub Management and Consultancy Inc. - LPC - Virtual Office Renewal - Use of Address Only, ₱1,375.00, Dec 11, 2025 - Dec 31, 2025</t>
  </si>
  <si>
    <t>Via Alvarez - LPC - 3 Hour Fly Pass (Parent's Promo)</t>
  </si>
  <si>
    <t>Argia Global link Inc - Rocket Room, ₱2,100.00 / 1:00 pm to 4:00 pm - May 12, 2025</t>
  </si>
  <si>
    <t>Ara Blanquera - LPC - 3 Hour Fly Pass (w/ 20% discount, w/ voters ink)</t>
  </si>
  <si>
    <t>Ara Blanquera - LPC - Whole Day Fly Pass (w/ 20% discount, w/ voters ink)</t>
  </si>
  <si>
    <t>Mae Cagadas (Magic Inc) - LPC - 3 Hour Fly Pass (w/ 20% discount, w/ voters ink)</t>
  </si>
  <si>
    <t>Tristan Buenaventura - Astra 2, ₱2,100.00, 10:30 am to 1:30 pm - May 13, 2025</t>
  </si>
  <si>
    <t>Via Alvarez - LPC - Whole Day Fly Pass</t>
  </si>
  <si>
    <t>Jovy Cuenca - LPC - 3 Hour Fly Pass</t>
  </si>
  <si>
    <t>Argia Global link Inc - Rocket Room, ₱3,300.00 / 1:00 pm to 6:00 pm - May 13, 2025</t>
  </si>
  <si>
    <t>Mary Grace Ramizo - Astra 2, ₱2,600.00/ 9:00 am to 1:00 pm - May 10, 2025</t>
  </si>
  <si>
    <t>Miguela Jian Muni</t>
  </si>
  <si>
    <t>Miguela Jian Muni - LPC - Printing B&amp;W</t>
  </si>
  <si>
    <t>Miguela Jian Muni - LPC - Printing Colored</t>
  </si>
  <si>
    <t>Ryan Placido - LPC - 3 Hour Fly Pass</t>
  </si>
  <si>
    <t>JRS Dynamics - LPC - 3 Hour Fly Pass</t>
  </si>
  <si>
    <t>Gamboa and Sons, Inc. - LPC - Virtual Office Renewal, ₱1,250.00, May 11, 2025 - Dec 10, 2025</t>
  </si>
  <si>
    <t>Gamboa and Sons, Inc. - LPC - Virtual Office Renewal, ₱44.36, Dec 11, 2025 - Dec 31, 2025 (Prorated )</t>
  </si>
  <si>
    <t>Habulan and Ngo Design Studio - Rocket Room, ₱3,300.00 / 11:00 am to 4:00 pm - May 14, 2025</t>
  </si>
  <si>
    <t>Team Bluefish Incorporated - LPC - 6 Month Fly Pass, ₱4,800.00, May 14, 2025 - Nov 13, 2025</t>
  </si>
  <si>
    <t>Frances Cruel - LPC - 3 Hour Fly Pass</t>
  </si>
  <si>
    <t>Karlakris Properties Corporation - Apollo 2 as call room, May 14, 2025, 1:00 pm to 2:00 pm</t>
  </si>
  <si>
    <t>Switch Automation Philippines Inc. - LPC - Virtual Office Renewal, ₱1,250.00, Apr 18, 2025 - May 17, 2025</t>
  </si>
  <si>
    <t>Metro South Alabang Toast Masters Club - Astra 1, ₱2,100.00 / 2:00 pm to 4:30 pm - May 10, 2025</t>
  </si>
  <si>
    <t>Offsite Solutions Inc - Rocket Room, ₱5,700.00 / 10:00 am to 7:00 pm - May 15, 2025</t>
  </si>
  <si>
    <t>Anne Calpo - LPC - Whole Day Fly Pass</t>
  </si>
  <si>
    <t>Janer Feraer - LPC - 10-Day Fly Pass (May 16, 2025 - June 15, 2025)</t>
  </si>
  <si>
    <t>Chelsea Cajigal - LPC - Whole Day Fly Pass</t>
  </si>
  <si>
    <t>Maquiling Hardware Plumber and Construction - Rocket Room, ₱1,400.00 / 1:00pm to 3:00 pm - May 16, 2025</t>
  </si>
  <si>
    <t>Arwin Cortez - LPC - 10-Day Fly Pass (May 16, 2025 - June 15, 2025)</t>
  </si>
  <si>
    <t>PIVOTL SOLUTIONS LTD CO - LPC - Virtual Office Renewal, ₱1,250.00, May 16, 2025 - Dec 15, 2025</t>
  </si>
  <si>
    <t>PIVOTL SOLUTIONS LTD CO - LPC - Virtual Office Renewal, ₱40.32, Dec 16, 2025 - Dec 31, 2025 (Prorated)</t>
  </si>
  <si>
    <t>Kings Road Veterinary Group OPC - Astra 1, ₱1,400.00, 10:00 am to 12;00 pm- May 17, 2025</t>
  </si>
  <si>
    <t>Kings Road Veterinary Group OPC - Astra 1, ₱700.00, 9:00 am to 10:00am - May 17, 2025</t>
  </si>
  <si>
    <t>Bouygues Travaux Public - LPC - 3 Hour Fly Pass</t>
  </si>
  <si>
    <t>R.S AUSTRIA DIGITAL MARKETING SERVICES - Rocket Room, ₱5,000.00, 9:00 am to 6:00 pm- May 17, 2025</t>
  </si>
  <si>
    <t>USDTFCTORY - Apollo 4, ₱5,500.00, 1:00 pm to 5:00 pm - May 17, 2025</t>
  </si>
  <si>
    <t>Switch Automation Philippines Inc. - LPC - Virtual Office Renewal, ₱1,250.00, May 18, 2025 - Jun 17, 2025</t>
  </si>
  <si>
    <t>Habulan and Ngo Design Studio - LPC - Whole Day Fly Pass</t>
  </si>
  <si>
    <t>CP Health Innovations Inc. - LPC - Virtual Office Renewal, ₱1,250.00, May 19, 2025 - Jun 18, 2025</t>
  </si>
  <si>
    <t>John Leo Manabat - Astra 2, ₱3,300.00, 7:00 am to 12:00 pm - May 19, 2025</t>
  </si>
  <si>
    <t>John Leo Manabat - Astra 2, ₱3,300.00, 7:00 am to 12:00 pm  - May 20, 2025</t>
  </si>
  <si>
    <t>John Leo Manabat - Astra 2, ₱3,300.00, 7:00 am to 12:00 pm - May 21, 2025</t>
  </si>
  <si>
    <t>John Leo Manabat - Astra 1, ₱3,300.00, 7:00 am to 12:00 pm - May 22, 2025</t>
  </si>
  <si>
    <t>John Leo Manabat - Astra 2, ₱3,300.00, 7:00 am to 12:00 pm - May 23, 2025</t>
  </si>
  <si>
    <t>John Leo Manabat - Astra 2 (Early Access Fee), ₱3,300.00, 7:00 am to 8:00 am - May 19 to 23, 2025</t>
  </si>
  <si>
    <t>Ana Ong - LPC - 3 Hour Fly Pass, with 20% parent discount)</t>
  </si>
  <si>
    <t>Jol Villaviza - LPC - 3 Hour Fly Pass</t>
  </si>
  <si>
    <t>Jose Cervantes - Rocket Room, ₱1,400.00, 2:00 pm to 4:00 pm - May 19, 2025</t>
  </si>
  <si>
    <t>JLC BRAND BUILDERS CORP - Astra 2, ₱2,100.00, 3:00 pm to 6:00 pm - May 20, 2025</t>
  </si>
  <si>
    <t>JLC BRAND BUILDERS CORP - LPC - Printing B&amp;W</t>
  </si>
  <si>
    <t>Beacon Solutions Inc - Suite 10 Meeting Room, ₱2,100.00, 9:oo am to 12:00 pm - May 20, 2025</t>
  </si>
  <si>
    <t>Voith Austria GmbH - LPC - Virtual Office Renewal, ₱1,250.00, Apr 21, 2025 - Dec 20, 2025</t>
  </si>
  <si>
    <t>Voith Austria GmbH - LPC - Virtual Office Renewal (Prorated Rates), ₱40.32, Dec 21, 2025 - Dec 31, 2025</t>
  </si>
  <si>
    <t>Philippine Nutri-Foods Corporation - Astra 2, ₱4,000.00 / 10:00 am to 4:00 pm - May 22, 2025</t>
  </si>
  <si>
    <t>INV-11153</t>
  </si>
  <si>
    <t>Visit and Experience Travel Services Inc (VETS INC) - LP Suites Office 8, ₱22,400.00, Advance Subscription</t>
  </si>
  <si>
    <t>Henry Dupo - LPC - Whole Day Fly Pass</t>
  </si>
  <si>
    <t>Anna Klappoth - LPC - 3 Hour Fly Pass, with 20% parent discount)</t>
  </si>
  <si>
    <t>HABULAN AND NGO DESIGN STUDIO - LPC - 1 Month Fly Pass (Trisha Singson), ₱5,000.00, May 21, 2025 - Jun 20, 2025</t>
  </si>
  <si>
    <t>HABULAN AND NGO DESIGN STUDIO - LPC - 1 Month Fly Pass (Cyrus Javellana), ₱5,000.00, May 21, 2025 - Jun 20, 2025</t>
  </si>
  <si>
    <t>HABULAN AND NGO DESIGN STUDIO - LPC - 1 Month Fly Pass (Clarissa Beltran), ₱5,000.00, May 21, 2025 - Jun 20, 2025</t>
  </si>
  <si>
    <t>HABULAN AND NGO DESIGN STUDIO - LPC - Locker Rental, ₱300.00, May 21, 2025 - Jun 20, 2025</t>
  </si>
  <si>
    <t>Henry Dupo - Apollo 2 (Call Room), ₱720.00, 10:30 am to 12:00 pm- May 21, 2025</t>
  </si>
  <si>
    <t>Biggs, Inc. - LPC - Printing B&amp;W</t>
  </si>
  <si>
    <t>SynerPark Ventures Inc. - Astra 2, ₱2,100.00, 1:00 pm to 4:00 pm - May 21, 2025</t>
  </si>
  <si>
    <t>HABULAN AND NGO DESIGN STUDIO - Rocket Room, ₱1,400.00, 10:00 am to 12:00 pm - May 22, 2025</t>
  </si>
  <si>
    <t>Arlene Cruz - LPC - Whole Day Fly Pass</t>
  </si>
  <si>
    <t>HABULAN AND NGO DESIGN STUDIO - Rocket Room, ₱700.00, 12:00 pm to 1:00 pm 1hr extension - May 22, 2025</t>
  </si>
  <si>
    <t>HABULAN AND NGO DESIGN STUDIO - LPC - 3 Hour Fly Pass</t>
  </si>
  <si>
    <t>Evalyn G. Ymana - Rocket Room, ₱1,400.00, 1;00 pm to 3:00 pm - May 22, 2025</t>
  </si>
  <si>
    <t>Bianca Larrañaga - Rocket Room, ₱5,000.00, 9:00 am to 5:00 pm - May 23, 2025</t>
  </si>
  <si>
    <t>SynerPark Ventures Inc. - Astra 2, ₱2,100.00, 3:00 pm to 6:00 pm - May 23, 2025</t>
  </si>
  <si>
    <t>Bon Conseil Realty OPC - LPC - Virtual Office, ₱3,000.00, May 24, 2025 - Jun 23, 2025</t>
  </si>
  <si>
    <t>RLTY Property Corp - Astra 1, ₱3,500.00, 8:00 am to 1:00 pm - May 24, 2025</t>
  </si>
  <si>
    <t>USDTFCTORY - Apollo 4, ₱5,500.00, 1:00 pm to 5:00 pm - May 24, 2025</t>
  </si>
  <si>
    <t>Iñigo Ramirez - LPC - 3 Hour Fly Pass</t>
  </si>
  <si>
    <t>Marjay Gabriel - LPC - 3 Hour Fly Pass</t>
  </si>
  <si>
    <t>Metro South Alabang Toast Masters Club - Astra 1, ₱2,100.00, 2:00 pm to 4:30 pm - May 24, 2025</t>
  </si>
  <si>
    <t>Metro South Alabang Toast Masters Club - Astra 2, ₱2,100.00, 2:00 pm to 4:30 pm - May 24, 2025</t>
  </si>
  <si>
    <t>Philippine Nutri-Foods Corporation - Apollo 4, ₱9,000.00, 9:00 am to 6:00 pm - May 29, 2025</t>
  </si>
  <si>
    <t>Philippine Nutri-Foods Corporation - Apollo 4, ₱9,000.00, 9:00 am to 6:00 pm - May 30, 2025</t>
  </si>
  <si>
    <t>Melvin Manalo - LPC - 3 Hour Fly Pass</t>
  </si>
  <si>
    <t>Philippine Nutri-Foods Corporation - Meeting Room (Apollo 4), ₱9,000.00 / 9:00 am to 6:00 pm - Jun 10, 2025</t>
  </si>
  <si>
    <t>Philippine Nutri-Foods Corporation - Meeting Room (Apollo 4), ₱9,000.00 / 9:00 am to 6:00 pm - Jun 11, 2025</t>
  </si>
  <si>
    <t>Genedrift Philippines OPC - LP Suites Office 9, ₱31,920.00, Jun 4, 2025 - Jul 3, 2025</t>
  </si>
  <si>
    <t>GammaSynergy Consulting Inc - LPC - Virtual Office, ₱3,500.00, May 22, 2025 - Dec 21, 2025</t>
  </si>
  <si>
    <t>GammaSynergy Consulting Inc - LPC - Virtual Office, ₱112.90, Dec 22, 2025 - Dec 31, 2025 (Prorated)</t>
  </si>
  <si>
    <t>Angel Santiago - LPC - Whole Day Fly Pass</t>
  </si>
  <si>
    <t>Clarisse Jumagdao - LPC - Whole Day Fly Pass</t>
  </si>
  <si>
    <t>Mike Santiago - LPC - Whole Day Fly Pass</t>
  </si>
  <si>
    <t>Randy C. Paano - Astra 2, ₱1,400.00, 10:00 am to 12:00 pm - May 27, 2025</t>
  </si>
  <si>
    <t>Pacific Seaboard Transport - LPC - Virtual Office Renewal, ₱1,375.00, May 24, 2025 - Dec 31, 2025</t>
  </si>
  <si>
    <t>Pacific Seaboard Transport - LPC - Virtual Office Renewal,  (Pro-rated Rates) ₱44.35, Dec 24, 2025 - Dec 31, 2025</t>
  </si>
  <si>
    <t>Marlon Libao - LPC - 3 Hour Fly Pass</t>
  </si>
  <si>
    <t>Skyhawk Technology Systems, Inc - Apollo 4, ₱10,000.00, 9:00 am to 4:00 pm - May 27, 2025</t>
  </si>
  <si>
    <t>Skyhawk Technology Systems, Inc - Apollo 4 (1hr Extension) ₱1,500.00, 4:00 am to 5:00 pm - May 27, 2025</t>
  </si>
  <si>
    <t>Skyhawk Technology Systems, Inc - Basic PA System</t>
  </si>
  <si>
    <t>HABULAN AND NGO DESIGN STUDIO - Astra 2, ₱2,100.00, 1:00 pm to 4:00 pm - May 27, 2025</t>
  </si>
  <si>
    <t>HABULAN AND NGO DESIGN STUDIO - Astra 2, ₱700.00, 4:00 pm to 5:00 pm - May 27, 2025</t>
  </si>
  <si>
    <t>Mariel Lupena - LPC - Whole Day Fly Pass</t>
  </si>
  <si>
    <t>Femia Samson - LPC - Whole Day Fly Pass</t>
  </si>
  <si>
    <t>Raphael Diaz - LPC - Whole Day Fly Pass</t>
  </si>
  <si>
    <t>Dianne Tecson - LPC - Whole Day Fly Pass</t>
  </si>
  <si>
    <t>Kings Road Veterinary Group OPC - Astra 2, ₱1,400.00, 9:00 am to 11:00 am - May 28, 2025</t>
  </si>
  <si>
    <t>Kings Road Veterinary Group OPC - Astra 2, ₱700.00, 1 x ₱700.00 / hour - May 28, 2025</t>
  </si>
  <si>
    <t>Jo Anne Raymundo - LPC - Whole Day Fly Pass</t>
  </si>
  <si>
    <t>Rowena Briones - LPC - Whole Day Fly Pass</t>
  </si>
  <si>
    <t>GRM International Inc. - Rocket Room, ₱2,600.00, 8:00 am to 12:00 pm - May 28, 2025</t>
  </si>
  <si>
    <t>GRM International Inc. - Rocket Room, ₱1,400.00, 12:00 pm to 2:00 pm - May 28, 2025</t>
  </si>
  <si>
    <t>Kings Road Veterinary Group OPC - Astra 2, ₱2,100.00, 12:00 pm to 3:00 pm - May 28, 2025</t>
  </si>
  <si>
    <t>Michael Fariscal - LPC - 3 Hour Fly Pass</t>
  </si>
  <si>
    <t>Michael Fariscal - LPC - 3 Hour Fly Pass 2 hrs extension</t>
  </si>
  <si>
    <t>Concentrix Cvg Phils Inc - Event Space 1, ₱5,000.00 / 9 am to 6pm - May 31, 2025</t>
  </si>
  <si>
    <t>Olan Casiano - LPC - Whole Day Fly Pass</t>
  </si>
  <si>
    <t>Marlo Burgos - LPC - Whole Day Fly Pass</t>
  </si>
  <si>
    <t>Andreu Quilacio - LPC - Whole Day Fly Pass</t>
  </si>
  <si>
    <t>HABULAN AND NGO DESIGN STUDIO - Rocket Room, ₱700.00, 10:00 am to 11:00 am May 29, 2025</t>
  </si>
  <si>
    <t>Gerard Go - LPC - 3 Hour Fly Pass</t>
  </si>
  <si>
    <t>Julia Barrientos - Rocket Room, ₱1,400.00, 2:00 pm to 5:00 pm - May 29, 2025</t>
  </si>
  <si>
    <t>Diane Roque - LPC - 3 Hour Fly Pass</t>
  </si>
  <si>
    <t>Shine Rodriguez - LPC - 3 Hour Fly Pass</t>
  </si>
  <si>
    <t>Nicole Molina - LPC - 3 Hour Fly Pass</t>
  </si>
  <si>
    <t>TechSoul Philippines OPC - Apollo 2 (Call Room), ₱2,600.00, 8:00 am to 5:00 pm  - May 29, 2025</t>
  </si>
  <si>
    <t>TechSoul Philippines OPC - Apollo 2 (Call Room), ₱2,600.00, 8:00 am to 5:00 pm - May 30, 2025</t>
  </si>
  <si>
    <t>Deco Studio Plus Builders Corporation - Apollo 1 Call Room, ₱360.00, 5:00 pm to 6:00 pm - May 30, 2025</t>
  </si>
  <si>
    <t>Michelle Parayno - LPC - Whole Day Fly Pass</t>
  </si>
  <si>
    <t>Philippine Nutri-Foods Corporation - LPC - Basic PA System</t>
  </si>
  <si>
    <t>Gio Siat - LPC - Whole Day Fly Pass</t>
  </si>
  <si>
    <t>Blue Point Properties, Inc. - LPC - Virtual Office Renewal, ₱1,375.00, May 29, 2025 - Jun 28, 2025</t>
  </si>
  <si>
    <t>Bryan Viernes - Call Room (Apollo 1), ₱1,440.00 / 2pm to 6pm - May 30, 2025</t>
  </si>
  <si>
    <t>JJ Gaskell - Rocket Room, May 30, 2025, 6:00 pm to 8:00 pm</t>
  </si>
  <si>
    <t>JJ Gaskell - Rocket Room, May 30, 2025, 8:00 pm to 9:00 pm</t>
  </si>
  <si>
    <t>Aldrin Valencia - Astra 1, May 31, 2025, 9:00 am to 11:00 am</t>
  </si>
  <si>
    <t>Aldrin Valencia - Astra 1, May 31, 2025, 11:00 am to 12:00 pm</t>
  </si>
  <si>
    <t>Neight Logistics - LPC - Locker Rental, ₱300.00, Jun 18, 2025 - Dec 17, 2025</t>
  </si>
  <si>
    <t>Neight Logistics - LPC - Locker Rental, ₱300.00, Dec 18, 2025 - Jun 17, 2026</t>
  </si>
  <si>
    <t>Neight Logistics - LPC - 6 Month Fly Pass, ₱4,800.00, Jun 18, 2025 - Dec 17, 2025</t>
  </si>
  <si>
    <t>Neight Logistics - LPC - 6 Month Fly Pass, ₱4,800.00, Dec 18, 2025 - Jun 17, 2026</t>
  </si>
  <si>
    <t>Semy AS - Voyager 1, ₱45,155.56, Jun 1, 2025 - Jun 30, 2025</t>
  </si>
  <si>
    <t>Semy AS - Voyager 2, ₱56,444.45, Jun 1, 2025 - Jun 30, 2025</t>
  </si>
  <si>
    <t>Fujitsu Engineering Technologies Philippines, Inc. - Astra 2, ₱5,700.00 / 8:30 am to 5:30 pm - May 26, 2025</t>
  </si>
  <si>
    <t>Fujitsu Engineering Technologies Philippines, Inc. - Astra 1, ₱5,700.00 / 8:30 am to 5:30 pm  - Jun 2, 2025</t>
  </si>
  <si>
    <t>Fujitsu Engineering Technologies Philippines, Inc. - Astra 1, ₱5,700.00 / 8:30 am to 5:30 pm - Jun 3, 2025</t>
  </si>
  <si>
    <t>Fujitsu Engineering Technologies Philippines, Inc. - Astra 1, ₱5,700.00 / 8:30 am to 5:30 pm - Jun 9, 2025</t>
  </si>
  <si>
    <t>Fujitsu Engineering Technologies Philippines, Inc. - Astra 1, ₱5,700.00 / 8:30 am to 5:30 pm - Jun 10, 2025</t>
  </si>
  <si>
    <t>Fujitsu Engineering Technologies Philippines, Inc. - Astra 1, ₱5,000.00, 1 x ₱5,000.00 / day - Jun 11, 2025</t>
  </si>
  <si>
    <t>Fujitsu Engineering Technologies Philippines, Inc. - Astra 1, ₱5,700.00 / 8:30 am to 5:30 pm - Jun 16, 2025</t>
  </si>
  <si>
    <t>Fujitsu Engineering Technologies Philippines, Inc. - Astra 1, ₱5,700.00 / 8:30 am to 5:30 pm - Jun 17, 2025</t>
  </si>
  <si>
    <t>Fujitsu Engineering Technologies Philippines, Inc. - Astra 1, ₱5,700.00 / 8:30 am to 5:30 pm - Jun 18, 2025</t>
  </si>
  <si>
    <t>Fujitsu Engineering Technologies Philippines, Inc. - Astra 1, ₱5,700.00 / 8:30 am to 5:30 pm - Jun 23, 2025</t>
  </si>
  <si>
    <t>Fujitsu Engineering Technologies Philippines, Inc. - Astra 1, ₱5,700.00 / 8:30 am to 5:30 pm - Jun 24, 2025</t>
  </si>
  <si>
    <t>Fujitsu Engineering Technologies Philippines, Inc. - Astra 1, ₱5,700.00 / 8:30 am to 5:30 pm - Jun 25, 2025</t>
  </si>
  <si>
    <t>Metals Focus Data Ltd. - LP Suites Office 1, ₱33,600.00, Jun 1, 2025 - Jun 30, 2025</t>
  </si>
  <si>
    <t>Paysera Ltd. - LP Suites Office 11, ₱123,200.00, Jun 1, 2025 - Jun 30, 2025</t>
  </si>
  <si>
    <t>Rendco Water Infrastructure, Inc. - Apollo 3, ₱50,400.00, Jun 1, 2025 - Jun 30, 2025</t>
  </si>
  <si>
    <t>Rendco Water Infrastructure, Inc. - LP Suites Office 5, ₱73,920.00, Jun 1, 2025 - Jun 30, 2025</t>
  </si>
  <si>
    <t>Rendco Water Infrastructure, Inc. - LP Suites Office 3, ₱67,760.00, Jun 1, 2025 - Jun 30, 2025</t>
  </si>
  <si>
    <t>Rendco Water Infrastructure, Inc. - LP Suites Office 6, ₱67,760.00, Jun 1, 2025 - Jun 30, 2025</t>
  </si>
  <si>
    <t>Vipre Security Group Philippines Inc. formerly Threattrack Security Philippines Inc. - Voyager 3, ₱90,700.00, Jun 1, 2025 - Jun 30, 2025</t>
  </si>
  <si>
    <t>Altech Vialab Inc. - LP Suites Office 2, ₱33,600.00, Jun 1, 2025 - Jun 30, 2025</t>
  </si>
  <si>
    <t>Primera Biosolutions Inc - LP Suites Office 2, ₱33,600.00, Jun 1, 2025 - Jun 30, 2025</t>
  </si>
  <si>
    <t>Mahana Travel and Tours - LPC - Virtual Office, ₱3,000.00, Jun 1, 2025 - Jun 30, 2025</t>
  </si>
  <si>
    <t>Mahana Travel and Tours - LPC - Locker Rental, ₱300.00, Jun 1, 2025 - Jun 30, 2025</t>
  </si>
  <si>
    <t>P!pes Inc - LPC - Virtual Office, ₱3,500.00, Jun 1, 2025 - Jun 30, 2025</t>
  </si>
  <si>
    <t>Joenafe Tinapan - LPC - Locker Rental, ₱300.00, Jun 1, 2025 - Jun 30, 2025</t>
  </si>
  <si>
    <t>Prime Accounting and Consultancy Inc. - LPC - Virtual Office Renewal, ₱1,000.00, Jun 2, 2025 - Jul 1, 2025</t>
  </si>
  <si>
    <t>JFAQ Enterprise - LPC - Virtual Office Renewal, ₱1,250.00, Jun 1, 2025 - Jun 30, 2025</t>
  </si>
  <si>
    <t>Solventis Asia Pacific, Inc - LPC - Virtual Office, ₱1,250.00, Jun 1, 2025 - Dec 31, 2025</t>
  </si>
  <si>
    <t>RLTY Property Corp - LPC - Virtual Office Renewal, ₱1,250.00, Jun 1, 2025 - Jun 30, 2025</t>
  </si>
  <si>
    <t>Birch Registries, Inc. - LPC - Virtual Office Renewal, ₱1,250.00, Jun 2, 2025 - Jul 1, 2025</t>
  </si>
  <si>
    <t>Purple Ginger and Zesty Lemon Inc. - LPC - Printing Colored</t>
  </si>
  <si>
    <t>Gail Bianes - LPC - 10-Day Fly Pass, June 2, 2025 to July 1, 2025</t>
  </si>
  <si>
    <t>Vikain Philippines Corp - LPC - Whole Day Fly Pass</t>
  </si>
  <si>
    <t>E2L2K2 - Astra 2, June 2, 2025, 9:00 am to 11:40 am</t>
  </si>
  <si>
    <t>Central Asia BPO Services Inc. - LPC - 3 Hour Fly Pass</t>
  </si>
  <si>
    <t>Debbie Casil - LPC - 3 Hour Fly Pass</t>
  </si>
  <si>
    <t>S&amp;C Gym Equipment Trading - LP3 Call room, June 2, 2025, 1 hour</t>
  </si>
  <si>
    <t>Fedrico Maceda Business Center - Rocket Room, June 2, 2025, 2:00 pm to 6:00 pm</t>
  </si>
  <si>
    <t>Werner Access Products Philippines, Inc. - Apollo 4&amp;5, 8:00 am to 5:00 pm - June 2, 2025</t>
  </si>
  <si>
    <t>Werner Access Products Philippines, Inc. - Apollo 4&amp;5, 8:00 am to 5:00 pm - June 16, 2025</t>
  </si>
  <si>
    <t>Abby De La Cruz - LPC - 3 Hour Fly Pass</t>
  </si>
  <si>
    <t>Debbie Casil - LPC - 1 hr extension</t>
  </si>
  <si>
    <t>Fedrico Maceda Business Center - LPC - Printing Colored, Text only, 84 pages x 10php</t>
  </si>
  <si>
    <t>Ramon Austria - Astra 2, ₱3,300.00,  8:00 am to 1:00 pm - Jun 3, 2025</t>
  </si>
  <si>
    <t>USDTFCTORY - Astra 1, May 31, 2025, 1:00 pm to 5:00 pm</t>
  </si>
  <si>
    <t>USDTFCTORY - Astra 1, May 31, 2025, 2:00 pm to 5:00 pm</t>
  </si>
  <si>
    <t>Team Bluefish Incorporated - LPC - Whole Day Fly Pass (Mai De Dios) - May 14, 2025</t>
  </si>
  <si>
    <t>Team Bluefish Incorporated - LPC - Whole Day Fly Pass (Sean de Dios) - May 14, 2025</t>
  </si>
  <si>
    <t>Team Bluefish Incorporated - LPC - Whole Day Fly Pass (Mai De Dios) - May 15, 2025</t>
  </si>
  <si>
    <t>Team Bluefish Incorporated - LPC - Whole Day Fly Pass (Sean de Dios) - May 15, 2025</t>
  </si>
  <si>
    <t>Roberto Boco - LPC - 3 Hour Fly Pass</t>
  </si>
  <si>
    <t>TechSoul Philippines OPC - Apollo 2, June 3, 2025, 9:00 am to 6:00 pm</t>
  </si>
  <si>
    <t>RLTY Property Corp - Rocket Room, June 3, 2025, 10:00 am to 2:00 pm</t>
  </si>
  <si>
    <t>Beyond Math - Rocket Room, June 3, 2025, 5:00 pm to 6:00 pm</t>
  </si>
  <si>
    <t>Marj Cervania - LPC - Whole Day Fly Pass</t>
  </si>
  <si>
    <t>Visit and Experience Travel Services Inc (VETS INC) - LP Suites Office 8, ₱22,400.00, Jun 4, 2025 - Jul 3, 2025</t>
  </si>
  <si>
    <t>Northern Lights Energy Corporation - LPC - Printing Colored, 22 pages x 10php</t>
  </si>
  <si>
    <t>Venice Krisen Yorro - LPC - 3 Hour Fly Pass</t>
  </si>
  <si>
    <t>Dianne Valerie - LPC - Whole Day Fly Pass</t>
  </si>
  <si>
    <t>Awon - LPC - Printing B&amp;W, 13 pages x 4php</t>
  </si>
  <si>
    <t>Rika Kamibayashi - LPC - 3 Hour Fly Pass and 1 hr extension</t>
  </si>
  <si>
    <t>Alodia Sophia Paano - LPC - 3 Hour Fly Pass</t>
  </si>
  <si>
    <t>Sonara Music Tutorial Services - Call Room (Apollo 1), 3:00 pm to 4:30 pm - June 4, 2025</t>
  </si>
  <si>
    <t>Sonara Music Tutorial Services - Call Room (Apollo 1), 1:00 pm to 2:00 pm - June 11, 2025</t>
  </si>
  <si>
    <t>Sonara Music Tutorial Services - Call Room (Apollo 1), 2:00 pm to 3:00 pm - June 11, 2025</t>
  </si>
  <si>
    <t>Sonara Music Tutorial Services - Call Room (Apollo 1), 2:00 pm to 3:00 pm - June 18, 2025</t>
  </si>
  <si>
    <t>Sonara Music Tutorial Services - Call Room (Apollo 1), 1:00 pm to 2:30 pm - June 21, 2025</t>
  </si>
  <si>
    <t>Sonara Music Tutorial Services - Call Room (Apollo 1), 1:00 pm to 2:00 pm - June 25, 2025</t>
  </si>
  <si>
    <t>Sonara Music Tutorial Services - Call Room (Apollo 1), 2:00 pm to 3:00 pm - June 25, 2025</t>
  </si>
  <si>
    <t>Sonara Music Tutorial Services - Call Room (Apollo 1), 3:00 pm to 4:30 pm - June 18, 2025</t>
  </si>
  <si>
    <t>Sonara Music Tutorial Services - Call Room (Apollo 1), 1:15 pm to 2:45 pm - June 7, 2025</t>
  </si>
  <si>
    <t>Stellar Forwading &amp; Transport Inc. - Hubble Room, ₱21,200.00, Jun 5, 2025 - Jul 4, 2025</t>
  </si>
  <si>
    <t>Trixie Alcuaz - Apollo 2, June 6, 2025, 8:00 am to 10:00 am</t>
  </si>
  <si>
    <t>DC and E Builders Inc - Astra 2, June 5. 2025, 1:00 pm to 5:00 pm</t>
  </si>
  <si>
    <t>Absolute Advantage Trading and General Services Inc. - Rocket Room, June 5, 2025, 2:00 pm to 3:00 pm</t>
  </si>
  <si>
    <t>Mitch Santos - LPC - 3 Hour Fly Pass</t>
  </si>
  <si>
    <t>Mitch Santos - LPC - 1 hr extension</t>
  </si>
  <si>
    <t>Trixie Alcuaz - Rocket Room, ₱700.00, 1 x ₱700.00 / hour - Jun 6, 2025</t>
  </si>
  <si>
    <t>SUPC Construction Corporation</t>
  </si>
  <si>
    <t>SUPC Construction Corporation - Rocket Room, June 6, 2025, 9:00 am to 5:00 pm</t>
  </si>
  <si>
    <t>Square One Builders - Astra 1, June 6, 2025, 1:00 pm to 5:00 pm</t>
  </si>
  <si>
    <t>Trixie Alcuaz - Apollo 2 as call room, June 7, 2025, 1:00 pm to 3:00 pm</t>
  </si>
  <si>
    <t>Mfirc - Astra 1, June 7, 2025, 1:00 pm to 5:00 pm</t>
  </si>
  <si>
    <t>Prime Boucherie OPC - Rocket Room, June 7, 2025, 9:00 am to 1:00 pm</t>
  </si>
  <si>
    <t>Aquarius Security Agency - Astra 2, ₱4,730.00 /  10:00 am to 5:00 pm - Jun 7, 2025</t>
  </si>
  <si>
    <t>Northern Lights Energy Corporation - LPC - Locker Rental, ₱300.00, Jun 8, 2025 - Jul 7, 2025</t>
  </si>
  <si>
    <t>CSTEMS, INC. - LPC - Virtual Office, ₱3,500.00, Jun 9, 2025 - Dec 8, 2025</t>
  </si>
  <si>
    <t>CSTEMS, INC. - LPC - Virtual Office, ₱112.90, Dec 9, 2025 - Dec 31, 2025 (Prorated)</t>
  </si>
  <si>
    <t>Rika Kamibayashi - LPC - Whole Day Fly Pass</t>
  </si>
  <si>
    <t>Karina Tan - Apollo 1, June 9, 2025, 11:45 am to 2:20 pm</t>
  </si>
  <si>
    <t>Karina Tan - LPC - Printing, 163php</t>
  </si>
  <si>
    <t>Sheila Tan - LPC - 3 Hour Fly Pass</t>
  </si>
  <si>
    <t>Mitch Santos - LPC - 3 Hour Fly Pass and 1 hr extension</t>
  </si>
  <si>
    <t>Michael Santiago - LPC - 3 Hour Fly Pass</t>
  </si>
  <si>
    <t>Arwin Cortez - LPC - 10-Day Fly Pass, June 10, 2025 - July 9, 2025</t>
  </si>
  <si>
    <t>Carmela Valbuena-Paano, CPA,MBA - Rocket Room, June 10, 2025, 10:00 am to 2:00 pm</t>
  </si>
  <si>
    <t>TechSoul Philippines OPC - Apollo 1, June 10, 2025, 8:00 am to 5:00 pm</t>
  </si>
  <si>
    <t>Beyond Math - Rocket Room, ₱700.00, 4:00 pm to 5:00 pm - Jun 10, 2025</t>
  </si>
  <si>
    <t>Rondulf Go - LPC - 3 Hour Fly Pass and 1 hr extension</t>
  </si>
  <si>
    <t>Philippine Nutri-Foods Corporation - Apollo 4&amp;5, June 11, 2025, 8:00 am to 9:00 am</t>
  </si>
  <si>
    <t>Kris Blanco - LPC - 3 Hour Fly Pass</t>
  </si>
  <si>
    <t>Beatrice Quisumbing - LPC - Whole Day Fly Pass</t>
  </si>
  <si>
    <t>Frances Amparo - LPC - Whole Day Fly Pass</t>
  </si>
  <si>
    <t>Gerard Juliano - Call Room (Apollo 2) , ₱360.00 / 10:00 am to 11:00 am - June 11, 2025</t>
  </si>
  <si>
    <t>Dejay Elmido - LPC - Printing B&amp;W</t>
  </si>
  <si>
    <t>Carina Tan - Apollo 2 (Call Room), ₱1,760.00, 11:00 am to 4:00 pm - Jun 12, 2025</t>
  </si>
  <si>
    <t>Carina Tan - LPC - Printing B&amp;W</t>
  </si>
  <si>
    <t>Sam Pascual - Astra 2, June 11, 2025, 1:30 pm to 5:30 pm</t>
  </si>
  <si>
    <t>Manila Zoom Asia Inc. - Rocket Room, June 13, 2025, 9:00 am to 3:00 pm</t>
  </si>
  <si>
    <t>Reine Marie Valeros - Astra 1, June 13, 2025, 10:00 am to 11:00 am</t>
  </si>
  <si>
    <t>Integrated Business Process and Consulting Services, Inc. - Apollo 4&amp;5, June 13 , 2025, 1:00 pm to 4:00 pm</t>
  </si>
  <si>
    <t>Viana Nable - LPC - Whole Day Fly Pass</t>
  </si>
  <si>
    <t>Jerome Pascual - LPC - Whole Day Fly Pass</t>
  </si>
  <si>
    <t>Habulan And Ngo Design Studio - Astra 2, June 13, 2025, 1:00 pm to 2:00 pm</t>
  </si>
  <si>
    <t>Reine Marie Valeros - Astra 1, June 13, 2025, 1 hr extension, 11:00 am to 12:00 pm</t>
  </si>
  <si>
    <t>Emilson Dumayos - LPC - Printing Colored, 52 pages x 10php</t>
  </si>
  <si>
    <t>Gina Golez - LPC - 3 Hour Fly Pass</t>
  </si>
  <si>
    <t>Fides Betito - LPC - 3 Hour Fly Pass</t>
  </si>
  <si>
    <t>Sam Pascual - Astra 1, June 13, 2025, 2:00 pm to 4:00 pm</t>
  </si>
  <si>
    <t>Integrated Business Process and Consulting Services, Inc. - Apollo 4&amp;5, June 13 , 2025, 1 hr extension, 4:00 pm to 5:00 pm</t>
  </si>
  <si>
    <t>Habulan And Ngo Design Studio - LPC - Locker Rental, June 13, 2025 to July 12, 2025</t>
  </si>
  <si>
    <t>Bernice Betito - LPC - Whole Day Fly Pass</t>
  </si>
  <si>
    <t>Carina Tan - Apollo 2 call room, June 14, 2025, 1 hour</t>
  </si>
  <si>
    <t>Metro South Alabang Toast Masters Club - Astra 1, June 14, 2025, 2:00 pm to 4:30 pm</t>
  </si>
  <si>
    <t>Atty. Leo Malapitan Yatco - LPC - Virtual Office, ₱3,000.00, Jun 15, 2025 - Jul 14, 2025</t>
  </si>
  <si>
    <t>KC Carreon Realty - LPC - Virtual Office Renewal, ₱1,250.00, Jun 15, 2025 - Jul 14, 2025</t>
  </si>
  <si>
    <t>TechSoul Philippines OPC - LPC - Virtual Office, ₱3,500.00, Jun 16, 2025 - Sep 15, 2025</t>
  </si>
  <si>
    <t>Janer Feraer - LPC - 1 Month Fly Pass,  w/ PWD Discount, ₱3,000.00, Jun 16, 2025 - Jul 15, 2025</t>
  </si>
  <si>
    <t>Jose Cervantes - Rocket Room, June 16, 2025, 2:00 pm to 4:00 pm</t>
  </si>
  <si>
    <t>John Leo Manabat - Astra 2, June 16, 2025, 3:00 pm to 9:00 pm</t>
  </si>
  <si>
    <t>John Leo Manabat - Astra 2, June 17, 2025, 3:00 pm to 9:00 pm</t>
  </si>
  <si>
    <t>John Leo Manabat - Rocket Room, June 18, 2025, 2:00 pm to 8:00 pm</t>
  </si>
  <si>
    <t>John Leo Manabat - Rocket Room, June 19, 2025, 2:00 pm to 8:00 pm</t>
  </si>
  <si>
    <t>John Leo Manabat - Rocket Room, June 20, 2025, 2:00 pm to 8:00 pm</t>
  </si>
  <si>
    <t>John Leo Manabat - Additional after hours access fee (20%)</t>
  </si>
  <si>
    <t>Lion Lamb Graphic Design Services - LPC - Virtual Office Renewal, ₱1,250.00, Jun 17, 2025 - Jul 16, 2025</t>
  </si>
  <si>
    <t>Quito Medina - LPC - 3 Hour Fly Pass</t>
  </si>
  <si>
    <t>Stefano De Leon - LPC - Printing B&amp;W, 16 pages x 4php, June 17, 2025</t>
  </si>
  <si>
    <t>Arni Rifarael - LPC - Whole Day Fly Pass (BUY1TAKE1)</t>
  </si>
  <si>
    <t>Walk Ins: Whole Day Pass- Birthday Sale</t>
  </si>
  <si>
    <t>Beyond Math - Rocket Room, June 17, 2025, 4:00 pm to 5:00 pm</t>
  </si>
  <si>
    <t>Prime Studios + Recovery - LPC - Printing B&amp;W, 28 pages x 2php, June 17, 2025</t>
  </si>
  <si>
    <t>Switch Automation Philippines Inc. - LPC - Virtual Office Renewal, ₱1,250.00, June 18, 2025 - July 17, 2025</t>
  </si>
  <si>
    <t>G.A.M. Consultancy Services OPC - LPC - Virtual Office Renewal, ₱1,250.00, Jun 18, 2025 - Jul 17, 2025</t>
  </si>
  <si>
    <t>Cosmocare International Inc. - Suite 10, June 18, 2025, 9:00 am to 12:00 nn</t>
  </si>
  <si>
    <t>Ryan Esteban - LPC - Whole Day Fly Pass (BUY1TAKE1)</t>
  </si>
  <si>
    <t>Sam Pascual - Rocket Room, June 18, 2025, 10:00 am to 2:00 pm</t>
  </si>
  <si>
    <t>Sandy Bautista - LPC - 3 Hour Fly Pass (BUY1TAKE1)</t>
  </si>
  <si>
    <t>Walk Ins: 3 Hour Fly Pass- Birthday Sale</t>
  </si>
  <si>
    <t>Liza Himala - LPC - Printing B&amp;W</t>
  </si>
  <si>
    <t>Avery Construction OPC - Apollo 4&amp;5, ₱9,000.00, 8:00am to 5:00 pm- Jun 19, 2025</t>
  </si>
  <si>
    <t>mPAD Systems, Inc. - LPC - Virtual Office, ₱3,000.00, Jun 19, 2025 - Jul 18, 2025</t>
  </si>
  <si>
    <t>Absolute Advantage Trading and General Services Inc. - LPC - Virtual Office Renewal, ₱1,250.00, Jun 19, 2025 - Jul 18, 2025</t>
  </si>
  <si>
    <t>CP Health Innovations Inc. - LPC - Virtual Office Renewal, ₱1,250.00, Jun 19, 2025 - Jul 18, 2025</t>
  </si>
  <si>
    <t>Personetics Technologies Pte. Ltd. - Rocket Room, ₱5,000.00 / 9:00 am to 6:00 pm - Jun 26, 2025</t>
  </si>
  <si>
    <t>Personetics Technologies Pte. Ltd. - Rocket Room, ₱5,000.00 / 9:00 am to 6:00 pm - Jun 27, 2025</t>
  </si>
  <si>
    <t>Nill Arroyo</t>
  </si>
  <si>
    <t>Nill Arroyo - LPC - 3 Hour Fly Pass (BUY1TAKE1)</t>
  </si>
  <si>
    <t>Alexandra Arroyo - LPC - 3 Hour Fly Pass (BUY1TAKE1), w/therabilities discount</t>
  </si>
  <si>
    <t>Melvin Manalo - LPC - 3 Hour Fly Pass  (Buy 1, Take 1)</t>
  </si>
  <si>
    <t>Clerjan Alagon - LPC - Printing Colored, 15 pages x 10php</t>
  </si>
  <si>
    <t>RLTY Property Corp - Apollo 1 as call room. June 19, 2025, 1 hour</t>
  </si>
  <si>
    <t>Nathelle Lumabad - LPC - 3 Hour Fly Pass (BUY1TAKE1)</t>
  </si>
  <si>
    <t>Ephphatha Inc. - Apollo 4&amp;5, June 19, 2025,  8:00 am to 2:00 pm (w/20% discount)</t>
  </si>
  <si>
    <t>Ephphatha Inc. - Astra 2, June 19, 2025, 8:00 am to 2:00 pm</t>
  </si>
  <si>
    <t>Carl Garcia - LPC - 3 Hour Fly Pass (BUY1TAKE1)</t>
  </si>
  <si>
    <t>JLZ Import Export Corporation - LPC - Fixed Desk, ₱6,700.00, Jun 20, 2025 - Jul 19, 2025</t>
  </si>
  <si>
    <t>Global Ventures Inc. - LPC - Virtual Office Renewal, ₱1,250.00, Jun 20, 2025 - Jul 19, 2025</t>
  </si>
  <si>
    <t>Kat Guevara - LPC - Whole Day Fly Pass (BUY1TAKE1), with student discount</t>
  </si>
  <si>
    <t>Carmela Valbuena-Paano, CPA,MBA - Rocket room, June 20, 2025, 9:00 am to 11:00 am (w/20% discount)</t>
  </si>
  <si>
    <t>Absolute Advantage Trading and General Services Inc. - Astra 2, June 20, 2025, 10:00 am to 12:00 pm (w/20% discount)</t>
  </si>
  <si>
    <t>Michael Santiago - LPC - Whole Day Fly Pass (BUY1TAKE1)</t>
  </si>
  <si>
    <t>Lourenz Melbert Mondares - LPC - Whole Day Fly Pass with Student Discount</t>
  </si>
  <si>
    <t>Steffi Gianan - LPC - Whole Day Fly Pass with Student Discount</t>
  </si>
  <si>
    <t>Faith Flores - LPC - Whole Day Fly Pass with Student Discount</t>
  </si>
  <si>
    <t>Rick Quizon - Rocket Room, June 21, 2025, 10:00 am to 12:00 pm with 20% discount</t>
  </si>
  <si>
    <t>3Dbotics Muntinlupa Branch - Astra 1, June 21, 2025, 10:00 am to 12:00 pm with 20% discount</t>
  </si>
  <si>
    <t>Rick Quizon - Astra 1, June 21, 2025, 12:00 pm to 1:00 pm, 1 hour extension, with 20% discount</t>
  </si>
  <si>
    <t>Aquarius Security Agency - Astra 2, June 21, 2025, 1:00 pm to 6:00 pm with 20% discount</t>
  </si>
  <si>
    <t>Stella Polaris Learning and Development Center - LPC - 1 Month Fly Pass, ₱5,000.00, Jun 21, 2025 - Jul 20, 2025</t>
  </si>
  <si>
    <t>Innovance BPO Inc. - LPC - Virtual Office, ₱3,500.00, Jun 23, 2025 - Dec 22, 2025</t>
  </si>
  <si>
    <t>Innovance BPO Inc. - LPC - Virtual Office, Dec 23, 2025 - Dec 31, 2025</t>
  </si>
  <si>
    <t>mPAD Systems, Inc. - LPC - Locker Rental, ₱9.68, Aug 03, 2025 - Aug 21, 2025 (Prorated)</t>
  </si>
  <si>
    <t>mPAD Systems, Inc. - LPC - Locker Rental, ₱300.00, Oct 03, 2024 - Aug 02, 2025</t>
  </si>
  <si>
    <t>Mary Torres - LPC - Whole Day Fly Pass (BUY1TAKE1)</t>
  </si>
  <si>
    <t>Mylene Padua - LPC - Whole Day Fly Pass (BUY1TAKE1)</t>
  </si>
  <si>
    <t>Alexandra Nicole Garcia - LPC - Whole Day Fly Pass (BUY1TAKE1)</t>
  </si>
  <si>
    <t>Habulan And Ngo Design Studio - Astra 2, June 23, 2025, 10:00 am to 12:00 pm, with 20% discount</t>
  </si>
  <si>
    <t>Habulan And Ngo Design Studio - LPC - Locker Rental, ₱300.00, Jun 21, 2025 - Jul 20, 2025</t>
  </si>
  <si>
    <t>Habulan And Ngo Design Studio - LPC - 1 Month Fly Pass - Clarisa Beltran, ₱5,000.00, Jun 23, 2025 - Jul 22, 2025</t>
  </si>
  <si>
    <t>Habulan And Ngo Design Studio - LPC - 1 Month Fly Pass - Cyrus Javallena, ₱5,000.00, Jun 23, 2025 - Jul 22, 2025</t>
  </si>
  <si>
    <t>Habulan And Ngo Design Studio - LPC - 1 Month Fly Pass - Mikayla Cabildo, ₱5,000.00, Jun 23, 2025 - Jul 22, 2025</t>
  </si>
  <si>
    <t>Habulan And Ngo Design Studio - LPC - 1 Month Fly Pass - Charles Godwin Cordial, ₱5,000.00, Jun 23, 2025 - Jul 22, 2025</t>
  </si>
  <si>
    <t>Angela Kyla Clarence - LPC - Whole Day Fly Pass (BUY1TAKE1)</t>
  </si>
  <si>
    <t>Habulan And Ngo Design Studio - Astra 2, June 23, 2025, 1:00 pm to 2:00 pm, 1 hr extension</t>
  </si>
  <si>
    <t>Scot Salazar - Apollo 2 as Call Room, June 23, 2025, 9:30 am to 12:30 pm</t>
  </si>
  <si>
    <t>Scot Salazar - LPC - 3 Hour Fly Pass</t>
  </si>
  <si>
    <t>Scribe Medical Interpretation Inc.</t>
  </si>
  <si>
    <t>Scribe Medical Interpretation Inc. - Rocket Room, June 23, 2025, 9:00 am to 3:00 pm</t>
  </si>
  <si>
    <t>Scribe Medical Interpretation Inc. - Rocket Room, June 24, 2025, 9:00 am to 3:00 pm</t>
  </si>
  <si>
    <t>Scribe Medical Interpretation Inc. - Rocket Room, June 25, 2025, 9:00 am to 3:00 pm</t>
  </si>
  <si>
    <t>Bon Conseil Realty OPC - LPC - Virtual Office, ₱3,000.00, Jun 24, 2025 - Jul 23, 2025</t>
  </si>
  <si>
    <t>Lourenz Melbert Mondares - LPC - 1 Month Fly Pass - Lourenz Melbert Mondares with Student Discount, ₱3,000.00, Jun 24, 2025 - Jul 19, 2025</t>
  </si>
  <si>
    <t>Lourenz Melbert Mondares - LPC - Locker Rental, ₱300.00, Jun 24, 2025 - Jul 19, 2025</t>
  </si>
  <si>
    <t>Faith Flores - LPC - Whole Day Fly Pass (BUY1TAKE1)</t>
  </si>
  <si>
    <t>Kat Guevara - LPC - Whole Day Fly Pass (BUY1TAKE1)</t>
  </si>
  <si>
    <t>Dean James Recruitment - LPC - Whole Day Fly Pass (BUY1TAKE1)</t>
  </si>
  <si>
    <t>Scot Salazar - Apollo 2 as Call Room, June 24, 2025, 9:30 am to 11:30 am</t>
  </si>
  <si>
    <t>Te-Anne Robles - LPC - Whole Day Fly Pass (BUY1TAKE1)</t>
  </si>
  <si>
    <t>Gwyn Magdadaro - LPC - 3 Hour Fly Pass (BUY1TAKE1)</t>
  </si>
  <si>
    <t>Malcolm Murillo - LPC - Whole Day Fly Pass (BUY1TAKE1)</t>
  </si>
  <si>
    <t>Beyond Math - Astra 2, June 24, 2025, 4:00 pm to 5:00 pm</t>
  </si>
  <si>
    <t>Abigail Abela - LPC - 3 Hour Fly Pass (BUY1TAKE1)</t>
  </si>
  <si>
    <t>Abigail Abela - LPC -  1 Hour extension</t>
  </si>
  <si>
    <t>Steffi Gianan - LPC - 1 Month Fly Pass with Student Discount, ₱3,000.00, Jun 25, 2025 - Jul 19, 2025</t>
  </si>
  <si>
    <t>Anne Ayat Calpo - LPC - Whole Day Fly Pass (BUY1TAKE1)</t>
  </si>
  <si>
    <t>Scot Salazar - Apollo 2 as Call Room, June 25, 2025, 9:30 am to 12:30 pm</t>
  </si>
  <si>
    <t>Anne Ayat Calpo - Apollo 2 as Call Room, 2:30 pm to 4:30 pm</t>
  </si>
  <si>
    <t>Ben Tenorio - LPC - 3 Hour Fly Pass (BUY1TAKE1)</t>
  </si>
  <si>
    <t>Ben Tenorio - LPC - Coworking 1 hour extension</t>
  </si>
  <si>
    <t>Scot Salazar - LPC - 3 Hour Fly Pass (BUY1TAKE1)</t>
  </si>
  <si>
    <t>Marinelle Desphy - LPC - Printing B&amp;W, 12 pages x 4php</t>
  </si>
  <si>
    <t>Marinelle Desphy - LPC - Printing Colored, 1 page x 15php</t>
  </si>
  <si>
    <t>Danielle Vitriolo - LPC - Whole Day Fly Pass (BUY1TAKE1)</t>
  </si>
  <si>
    <t>Manila Zoom Asia Inc. - Apollo 4&amp;5, June 26, 2025, 9:00 am to 3:00 pm</t>
  </si>
  <si>
    <t>Manila Zoom Asia Inc. - Apollo 4&amp;5, June 26, 2025, 1 hour extension, 3:00 pm to 4:00 pm (with 20% discount)</t>
  </si>
  <si>
    <t>Via Alvarez - LPC - 3 Hour Fly Pass (BUY1TAKE1)</t>
  </si>
  <si>
    <t>Malcolm Murillo - LPC - 1 Month Fly Pass, ₱5,000.00, Jun 26, 2025 - Jul 25, 2025</t>
  </si>
  <si>
    <t>Ben Tenorio - LPC - Whole Day Fly Pass (BUY1TAKE1)</t>
  </si>
  <si>
    <t>Scot Salazar - LPC - Whole Day Fly Pass (BUY1TAKE1)</t>
  </si>
  <si>
    <t>Gerard Go - LPC - 3 Hour Fly Pass (BUY1TAKE1)</t>
  </si>
  <si>
    <t>Marlo Burgos - LPC - Whole Day Fly Pass (BUY1TAKE1)</t>
  </si>
  <si>
    <t>Iza Bedural - LPC - Whole Day Fly Pass (BUY1TAKE1)</t>
  </si>
  <si>
    <t>Innovance BPO Inc. - Astra 1, ₱2,600.00, 9:00 am to 1:00 pm - Jun 27, 2025</t>
  </si>
  <si>
    <t>Innovance BPO Inc. - LPC - Printing B&amp;W</t>
  </si>
  <si>
    <t>Marga Reynaldo - LPC - 3 Hour Fly Pass (BUY1TAKE1)</t>
  </si>
  <si>
    <t>Mylene Padua - LPC - 3 Hour Fly Pass (BUY1TAKE1)</t>
  </si>
  <si>
    <t>Darel Fuderanan - LPC - 3 Hour Fly Pass (BUY1TAKE1)</t>
  </si>
  <si>
    <t>Scot Salazar - Call Room (Apollo  2), 10 am to 12pm - June 27, 2025</t>
  </si>
  <si>
    <t>3Dbotics Muntinlupa Branch - Astra 2, ₱2,100.00, 10:0 AM to 1:00 PM - Jun 28, 2025</t>
  </si>
  <si>
    <t>Metro South Alabang Toast Masters Club - Astra 1, June 28, 2025, 2:00 pm to 4:30 pm</t>
  </si>
  <si>
    <t>Metro South Alabang Toast Masters Club - Astra 2, ₱2,100.00, 2:00 PM to 4:30 PM  - Jun 28, 2025</t>
  </si>
  <si>
    <t>Blue Point Properties, Inc. - LPC - Virtual Office Renewal, ₱1,375.00, Jun 29, 2025 - Jul 28, 2025</t>
  </si>
  <si>
    <t>Kai Villanueva - LPC - Whole Day Fly Pass (BUY1TAKE1)</t>
  </si>
  <si>
    <t>Habulan And Ngo Design Studio - LPC - Whole Day Fly Pass (BUY1TAKE1)</t>
  </si>
  <si>
    <t>Habulan And Ngo Design Studio - Rocket Room, ₱1,400.00, 1:00PM to 3:00 PM - Jun 30, 2025</t>
  </si>
  <si>
    <t>Scot Salazar - Apollo 2 (Call Room), 10:00 am to 12:00 pm, June 30, 2025</t>
  </si>
  <si>
    <t>Institute of Integrated electrical Engineers of the Philippines Inc.</t>
  </si>
  <si>
    <t>Institute of Integrated electrical Engineers of the Philippines Inc. - Rocket Room, ₱2,520.00 / 6:00 pm to 9:00 pm (with after hour access) - Jun 30, 2025</t>
  </si>
  <si>
    <t>INEXT SOFTWARE OPC - LPC - Virtual Office Renewal, ₱1,375.00, Jun 30, 2025 - Dec 30, 2025</t>
  </si>
  <si>
    <t>Total</t>
  </si>
  <si>
    <t>Should be VAT (Based on SI)</t>
  </si>
  <si>
    <t>Difference</t>
  </si>
  <si>
    <t>Adjustments</t>
  </si>
  <si>
    <t>SI ISSUED ON 2024</t>
  </si>
  <si>
    <t>SI REPORTED IN Q1 2025</t>
  </si>
  <si>
    <t>Account Transactions</t>
  </si>
  <si>
    <t>For the period 1 July 2025 to 31 July 2025</t>
  </si>
  <si>
    <t>Camber Pharmaceuticals Inc</t>
  </si>
  <si>
    <t>Camber Pharmaceuticals Inc - LPC - 3 Hour Fly Pass (BUY1TAKE1)</t>
  </si>
  <si>
    <t>Mikhail Malenab - LPC - 3 Hour Fly Pass (BUY1TAKE1)</t>
  </si>
  <si>
    <t>Bon Conseil Realty OPC - LPC - Virtual Office, ₱3,500.00, Jul 25, 2025 - Aug 23, 202</t>
  </si>
  <si>
    <t>Bon Conseil Realty OPC - LPC - Locker Rental No. 1, ₱300.00, Jul 24, 2025 - Dec 23, 2025</t>
  </si>
  <si>
    <t>Bon Conseil Realty OPC - LPC - Locker Rental No. 2, ₱300.00, Jul 24, 2025 - Dec 23, 2025</t>
  </si>
  <si>
    <t>Bon Conseil Realty OPC - LPC - Locker Rental No. 1, ₱9.68, Dec 24, 2025 - Dec 31, 2025 (Prorated)</t>
  </si>
  <si>
    <t>Bon Conseil Realty OPC - LPC - Locker Rental No. 2, ₱9.68, Dec 24, 2025 - Dec 31, 2025 (Prorated)</t>
  </si>
  <si>
    <t>Christine Escosia - Apollo 1 (Call Room), 2:00 pm to 4:00 pm - Jul 24, 2025</t>
  </si>
  <si>
    <t>KYDS, Inc. - Rocket Room, ₱2,100.00, 9:30 am to 12:30 pm - Jul 28, 2025</t>
  </si>
  <si>
    <t>Meeting Room - Birthday Sale</t>
  </si>
  <si>
    <t>KYDS, Inc. - Rocket Room, ₱2,100.00, 12:30 pm to 3:00 pm - Jul 28, 2025</t>
  </si>
  <si>
    <t>Mervin Nacional - LPC - 3 Hour Fly Pass (BUY1TAKE1)</t>
  </si>
  <si>
    <t>MASO Fit Out Finishing Services - Rocket Room, ₱700.00 / 5:00 pm to 6:00 pm- Jul 25, 2025</t>
  </si>
  <si>
    <t>SouthMain Real Estate Brokerage - LPC - Virtual Office Renewal, ₱1,375.00, Jul 1, 2025 - Dec 31, 2025</t>
  </si>
  <si>
    <t>Dante Marasigan - Apollo 2 Call Room, ₱1,080.00, 1:00 pm to 3:00 pm - Jul 29, 2025</t>
  </si>
  <si>
    <t>Malcolm Murillo - LPC - 1 Month Fly Pass, ₱5,000.00, Jul 25, 2025 - Aug 24, 2025</t>
  </si>
  <si>
    <t>Vikain Philippines Corp - Meeting Room (Apollo 4), ₱1,400.00 (Balance) / 6:00 pm to 9:00 pm - Jul 28, 2025</t>
  </si>
  <si>
    <t>Carla Calo - LPC - Whole Day Fly Pass (BUY1TAKE1)</t>
  </si>
  <si>
    <t>Habulan And Ngo Design Studio - LPC - 3 Hour Fly Pass (BUY1TAKE1)</t>
  </si>
  <si>
    <t>Hernando Espiritu - LPC - 3 Hour Fly Pass (BUY1TAKE1)</t>
  </si>
  <si>
    <t>Nina Rubio - LPC - 3 Hour Fly Pass (BUY1TAKE1)</t>
  </si>
  <si>
    <t>Paolo Tensuan - LPC - 3 Hour Fly Pass (BUY1TAKE1)</t>
  </si>
  <si>
    <t>Vlademir Pecha - LPC - Whole Day Fly Pass (BUY1TAKE1)</t>
  </si>
  <si>
    <t>Magis Construction and Development OPC - LPC - 3 Hour Fly Pass (BUY1TAKE1)</t>
  </si>
  <si>
    <t>Paolo Tensuan - LPC - 3 Hour Fly Pass 1 hr extension</t>
  </si>
  <si>
    <t>Jelice Del Rosario - Astra 2, ₱4,400.00, 10:00 am to 6:00 pm- Jul 30, 2025</t>
  </si>
  <si>
    <t>Vlademir Pecha - LP3 Call Room, ₱180.00, 4:00 pm to 5:00 pm - Jul 30, 2025</t>
  </si>
  <si>
    <t>Fujitsu Engineering Technologies Philippines, Inc. - Rocket Room, ₱5,700.00, 8:00 am to 6:00 pm - Jul 30, 2025</t>
  </si>
  <si>
    <t>Marvin Parulan - Rocket Room, ₱1,400.00, 9:00 am to 11:00 pm- Jul 31, 2025</t>
  </si>
  <si>
    <t>Marvin Parulan - Rocket Room, ₱1,400.00, 11:00 am to 1:00 pm - Jul 31, 2025</t>
  </si>
  <si>
    <t>Karina Kaye Aure - LPC - Whole Day Fly Pass (BUY1TAKE1)</t>
  </si>
  <si>
    <t>Vincent Alegre - LPC - 3 Hour Fly Pass</t>
  </si>
  <si>
    <t>EC Food Ventures Corp. - Rocket Room, ₱1,080.00 / 10:00 am to 4:00 pm - Jul 31, 2025</t>
  </si>
  <si>
    <t>Romina Roan G. Acero - LPC - Whole Day Fly Pass (BUY1TAKE1)</t>
  </si>
  <si>
    <t>Arwin Cortez - LPC - Whole Day Fly Pass (BUY1TAKE1)</t>
  </si>
  <si>
    <t>Scot Salazar - Rocket Room, ₱1,400.00 / 5:00 pm to 7:00 pm - Jul 31, 2025</t>
  </si>
  <si>
    <t>Carmela Valbuena-Paano, CPA,MBA - LPC - Virtual Office Renewal, ₱1,250.00, Jul 12, 2025 - Jul 11, 2026</t>
  </si>
  <si>
    <t>Aimee Silvestre - LPC - Virtual Office, ₱3,500.00, Jul 1, 2025 - Dec 31, 2025</t>
  </si>
  <si>
    <t>TechSouthGate Solutions Inc. - LPC - Virtual Office, ₱1,375.00, Jul 1, 2025 - Dec 31, 2025</t>
  </si>
  <si>
    <t>Nina Richelle F. Rible - LPC - Virtual Office, ₱3,500.00, Jul 1, 2025 - Dec 31, 2025</t>
  </si>
  <si>
    <t>Semy AS - Voyager 1, Jul 1, 2025 - Jul 31, 2025</t>
  </si>
  <si>
    <t>Semy AS - Voyager 2, Jul 1, 2025 - Jul 31, 2025</t>
  </si>
  <si>
    <t>Fujitsu Engineering Technologies Philippines, Inc. - Astra 1, ₱5,700.00 / 8:30 am to 5:30 pm - June 30, 2025</t>
  </si>
  <si>
    <t>Fujitsu Engineering Technologies Philippines, Inc. - Astra 1, ₱5,700.00 / 8:30 am to 5:30 pm - July 1, 2025</t>
  </si>
  <si>
    <t>Fujitsu Engineering Technologies Philippines, Inc. - Astra 1, ₱5,700.00 / 8:30 am to 5:30 pm - July 2, 2025</t>
  </si>
  <si>
    <t>Fujitsu Engineering Technologies Philippines, Inc. - Astra 1, ₱5,700.00 / 8:30 am to 5:30 pm - July 7, 2025</t>
  </si>
  <si>
    <t>Fujitsu Engineering Technologies Philippines, Inc. - Astra 1, ₱5,700.00 / 8:30 am to 5:30 pm - July 11, 2025</t>
  </si>
  <si>
    <t>Fujitsu Engineering Technologies Philippines, Inc. - Apollo 4, ₱9,000.00 / 8:30 am to 5:30 pm - July 9, 2025</t>
  </si>
  <si>
    <t>Paysera Ltd. - LP Suites Office 11, ₱123,200.00, Jul 1, 2025 - Jul 31, 2025</t>
  </si>
  <si>
    <t>Genedrift APAC Pte Ltd - LP Suites Office 9, ₱1,029.68, Advance Rent, Jul 15, 2025 - Jul 31, 2025 (Prorated)</t>
  </si>
  <si>
    <t>Genedrift APAC Pte Ltd - LP Suites Office 9, ₱31,920.00, Advance Rent, Aug 1, 2025 - Aug 31, 2025</t>
  </si>
  <si>
    <t>Techtron Automation Inc. - LPC - Virtual Office Renewal, ₱1,375.00, Jul 15, 2025 - Dec 14, 2026</t>
  </si>
  <si>
    <t>Techtron Automation Inc. - LPC - Virtual Office Renewal, ₱44.35, Dec 15, 2025 - Dec 31, 2026</t>
  </si>
  <si>
    <t>CP Health Innovations Inc. - LPC - Virtual Office Renewal, ₱1,375.00, Jul 19, 2025 - Dec 18, 2026</t>
  </si>
  <si>
    <t>CP Health Innovations Inc. - LPC - Virtual Office Renewal, ₱44.35, Dec 19, 2025 - Dec 31, 2026</t>
  </si>
  <si>
    <t>Metals Focus Data Ltd. - LP Suites Office 1, ₱33,600.00, Jul 1, 2025 - Jul 31, 2025</t>
  </si>
  <si>
    <t>Rendco Water Infrastructure, Inc. - Apollo 3, ₱50,400.00, Jul 1, 2025 - Jul 31, 2025</t>
  </si>
  <si>
    <t>Rendco Water Infrastructure, Inc. - LP Suites Office 5, ₱73,920.00, Jul 1, 2025 - Jul 31, 2025</t>
  </si>
  <si>
    <t>Rendco Water Infrastructure, Inc. - LP Suites Office 3, ₱67,760.00, Jul 1, 2025 - Jul 31, 2025</t>
  </si>
  <si>
    <t>Rendco Water Infrastructure, Inc. - LP Suites Office 6, ₱67,760.00, Jul 1, 2025 - Jul 31, 2025</t>
  </si>
  <si>
    <t>ConstructPro Development OPC - LPC - Virtual Office, ₱3,500.00, Jul 1, 2025 - Dec 31, 2025</t>
  </si>
  <si>
    <t>Stellar Forwading &amp; Transport Inc. - Hubble Room, ₱21,200.00, Jul 5, 2025 - Aug 4, 2025</t>
  </si>
  <si>
    <t>Health and Development Solutions Inc. - LPC - Printing B&amp;W</t>
  </si>
  <si>
    <t>Humanly Solutions Inc. - LPC - Virtual Office Renewal, ₱1,375.00, Jun 9, 2025 - Dec 8, 2025</t>
  </si>
  <si>
    <t>Humanly Solutions Inc. - LPC - Virtual Office Renewal, ₱44.35, Dec 9, 2025 - Dec 31, 2025 (Prorrated)</t>
  </si>
  <si>
    <t>Vipre Security Group Philippines Inc. formerly Threattrack Security Philippines Inc. - Voyager 3, ₱90,700.00, Jul 1, 2025 - Jul 31, 2025</t>
  </si>
  <si>
    <t>Altech Vialab Inc. - LP Suites Office 2, ₱33,600.00, Jul 1, 2025 - Jul 31, 2025</t>
  </si>
  <si>
    <t>Primera Biosolutions, Inc. - LP Suites Office 2, ₱33,600.00, Jul 1, 2025 - Jul 31, 2025</t>
  </si>
  <si>
    <t>Visit and Experience Travel Services Inc (VETS INC) - LP Suites Office 8, ₱22,400.00, Jul 10, 2025 - Aug 9, 2025</t>
  </si>
  <si>
    <t>Sewells Group Philippines, Inc. - LPC - Virtual Office Renewal, ₱1,375.00, Jul 15, 2025 - Dec 14, 2026</t>
  </si>
  <si>
    <t>Sewells Group Philippines, Inc. - LPC - Virtual Office Renewal, ₱44.35, Dec 15, 2026 - Dec 31, 2026 (prorated)</t>
  </si>
  <si>
    <t>P!pes Inc - LPC - Virtual Office, ₱3,500.00, Jul 1, 2025 - Jul 31, 2025</t>
  </si>
  <si>
    <t>Atty. Leo Malapitan Yatco - LPC - Virtual Office, ₱3,000.00, Jul 15, 2025 - Aug 14, 2025</t>
  </si>
  <si>
    <t>Onergy Osh Management Corporation - LPC - Virtual Office, ₱3,500.00, Jul 9, 2025 - Dec 8, 2025</t>
  </si>
  <si>
    <t>Onergy Osh Management Corporation - LPC - Virtual Office, ₱112.90, Dec 9, 2025 - Dec 31, 2025 (prorated)</t>
  </si>
  <si>
    <t>mPAD Systems, Inc. - LPC - Virtual Office, ₱3,000.00, Jul 22, 2025 - Aug 21, 2025</t>
  </si>
  <si>
    <t>Prime Accounting and Consultancy Inc. - LPC - Virtual Office Renewal, ₱1,000.00, Jul 2, 2025 - Aug 1, 2025</t>
  </si>
  <si>
    <t>KC Carreon Realty - LPC - Virtual Office Renewal, ₱1,250.00, Jul 15, 2025 - Aug 14, 2025</t>
  </si>
  <si>
    <t>Global Ventures Inc. - LPC - Virtual Office Renewal, ₱1,250.00, Jul 20, 2025 - Aug 19, 2025</t>
  </si>
  <si>
    <t>Birch Registries, Inc. - LPC - Virtual Office Renewal, ₱1,250.00, Jul 1, 2025 - Jul 31, 2025</t>
  </si>
  <si>
    <t>JFAQ Enterprise - LPC - Virtual Office Renewal, ₱1,250.00, Jul 1, 2025 - Jul 31, 2025</t>
  </si>
  <si>
    <t>Lion Lamb Graphic Design Services - LPC - Virtual Office Renewal, ₱1,250.00, Jul 17, 2025 - Aug 16, 2025</t>
  </si>
  <si>
    <t>G.A.M. Consultancy Services OPC - LPC - Virtual Office Renewal, ₱1,250.00, Jul 1, 2025 - Jul 31, 2025</t>
  </si>
  <si>
    <t>Switch Automation Philippines Inc. - LPC - Virtual Office Renewal, ₱1,250.00, Jul 18, 2025 - Aug 17, 2025</t>
  </si>
  <si>
    <t>Absolute Advantage Trading and General Services Inc. - LPC - Virtual Office Renewal, ₱1,250.00, Jul 19, 2025 - Aug 18, 2025</t>
  </si>
  <si>
    <t>Mahana Travel and Tours - LPC - Virtual Office, ₱3,000.00, Jul 1, 2025 - Jul 31, 2025</t>
  </si>
  <si>
    <t>Mahana Travel and Tours - LPC - Locker Rental, ₱300.00, Jul 1, 2025 - Jul 31, 2025</t>
  </si>
  <si>
    <t>Joenafe Tinapan - LPC - Locker Rental, ₱300.00, Jul 1, 2025 - Jul 31, 2025</t>
  </si>
  <si>
    <t>Melvin Manalo - LPC - 3 Hour Fly Pass (BUY1TAKE1)</t>
  </si>
  <si>
    <t>Philippine Nutri-Foods Corporation - Rocket room, July 7, 2025, 10:00 am to 3:00 pm</t>
  </si>
  <si>
    <t>Jefferson Del Mar</t>
  </si>
  <si>
    <t>Jefferson Del Mar - LPC - 3 Hour Fly Pass (BUY1TAKE1)</t>
  </si>
  <si>
    <t>Philippine Nutri-Foods Corporation - Apollo 2, July 7, 2025, 2:00 pm to 3:00 pm</t>
  </si>
  <si>
    <t>Philippine Nutri-Foods Corporation - Rocket room, July 9, 2025, 10:00 am to 1:00 pm (w/20% mid-year discount)</t>
  </si>
  <si>
    <t>INV-11489</t>
  </si>
  <si>
    <t>Pamela Carrera - LPC - Whole Day Fly Pass (BUY1TAKE1)</t>
  </si>
  <si>
    <t>Hernando Espiritu - LPC - Whole Day Fly Pass (BUY1TAKE1)</t>
  </si>
  <si>
    <t>Ramon Austria - Astra 2, ₱3,300.00, 8:00 am to 1:00pm - Jul 1, 2025</t>
  </si>
  <si>
    <t>Scot Salazar - Call Room (Apollo 2), 9:30 am to 11:30 am- July 1, 2025</t>
  </si>
  <si>
    <t>Scot Salazar - LPC - 1 Month Fly Pass, ₱5,000.00, Jul 23, 2025 - Aug 22, 2025</t>
  </si>
  <si>
    <t>Kai Villanueva - LPC - 3 Hour Fly Pass (BUY1TAKE1)</t>
  </si>
  <si>
    <t>LTris Services OPC</t>
  </si>
  <si>
    <t>LTris Services OPC - Rocket Room, ₱5,000.00, 7:00 am to 4:00 pm - Jul 1, 2025</t>
  </si>
  <si>
    <t>LTris Services OPC - LPC - Whole Day Fly Pass (BUY1TAKE1)</t>
  </si>
  <si>
    <t>Habulan And Ngo Design Studio - LPC - 1 Month Fly Pass - Jimwell Tan, ₱5,000.00, Jul 20, 2025 - Aug 19, 2025</t>
  </si>
  <si>
    <t>John Kristen Mendres - LPC - 3 Hour Fly Pass (BUY1TAKE1)</t>
  </si>
  <si>
    <t>Eins Venture Corporation - LPC - Virtual Office Renewal, ₱1,375.00, Jul 1, 2025 - Dec 30, 2025</t>
  </si>
  <si>
    <t>Eins Venture Corporation - LPC - Virtual Office Renewal, Dec 31, 2025 (Pro-rated)</t>
  </si>
  <si>
    <t>Karlakris Properties Corporation - LPC - Virtual Office Renewal, ₱1,375.00, Jul 4, 2025 - Dec 3, 2026</t>
  </si>
  <si>
    <t>Karlakris Properties Corporation - LPC - Virtual Office Renewal, Dec 4, 2026 - Dec 31, 2026</t>
  </si>
  <si>
    <t>Coppercove Properties Inc. - LPC - Virtual Office Renewal, ₱1,375.00, Jul 13, 2025 - Dec 12, 2026</t>
  </si>
  <si>
    <t>Coppercove Properties Inc. - LPC - Virtual Office Renewal, Dec 13, 2026 - Dec 31, 2026</t>
  </si>
  <si>
    <t>IFERP Philippines - Rocket Room, ₱700.00, 6:00pm to 7:00 pm - Jul 3, 2025 (w/20% discount)</t>
  </si>
  <si>
    <t>Faith Flores - LPC - 1 Month Fly Pass with Student Discount, ₱3,000.00, Jul 4, 2025 - Aug 3, 2025</t>
  </si>
  <si>
    <t>Yeoj Eduarte - LPC - 1 Month Fly Pass with Student Discount, ₱3,000.00, Jul 4, 2025 - Aug 3, 2025</t>
  </si>
  <si>
    <t>Kat Guevara - LPC - 1 Month Fly Pass with Student Discount, ₱3,000.00, Jul 4, 2025 - Aug 3, 2025</t>
  </si>
  <si>
    <t>Marielle Pablo - LPC - Whole Day Fly Pass (BUY1TAKE1)</t>
  </si>
  <si>
    <t>Scot Salazar - Apollo 2, July 4, 2025, 9:30 am to 10:30 am</t>
  </si>
  <si>
    <t>Awon - LPC - Printing B&amp;W, 375 pages x 4php, July 4, 2025</t>
  </si>
  <si>
    <t>Michelle Anne Cruz - LPC - 3 Hour Fly Pass (BUY1TAKE1)</t>
  </si>
  <si>
    <t>Renee Filio - LPC - 3 Hour Fly Pass (BUY1TAKE1)</t>
  </si>
  <si>
    <t>Rika Kamibayashi - LPC - 3 Hour Fly Pass (BUY1TAKE1)</t>
  </si>
  <si>
    <t>Xenia Hospitality Solutions, Inc.</t>
  </si>
  <si>
    <t>Xenia Hospitality Solutions, Inc. - Rocket room, July 4, 2025, 2:00 pm to 3:00 pm (No Show)</t>
  </si>
  <si>
    <t>Habulan And Ngo Design Studio - Rocket room, July 4, 2025, 9:45 am to 10:45 am (w/20% discount)</t>
  </si>
  <si>
    <t>Gugu Manju - Rocket Room, July 4, 2025, 5:00 pm to 6:00 pm (w/20% discount)</t>
  </si>
  <si>
    <t>Uphouse Business Professionals Consultancy Corporation - Apollo 2, July 5, 2025, 1:00 pm to 4:00 pm</t>
  </si>
  <si>
    <t>Aquarius Security Agency - Astra 2, July 5, 2025, 2:00 pm to 5:00 pm (w/20% discount)</t>
  </si>
  <si>
    <t>Manros Realty Corp - LPC - 3 Hour Fly Pass (BUY1TAKE1)</t>
  </si>
  <si>
    <t>Ana Ong - LPC - 3 Hour Fly Pass (BUY1TAKE1)</t>
  </si>
  <si>
    <t>JLC BRAND BUILDERS CORP - LPC - Printing Colored, 12 pages x 5php</t>
  </si>
  <si>
    <t>RLTY Property Corp - LPC - Virtual Office Renewal, ₱1,250.00, Jul 1, 2025 - Jul 31, 2025</t>
  </si>
  <si>
    <t>Deco Studio Plus Builders Corporation - Astra 2, July 7, 2025, 8:00 am to 5:00 pm (w/20% discount)</t>
  </si>
  <si>
    <t>Magis X, Inc. - LPC - Virtual Office, ₱3,500.00, Jun 20, 2025 - Dec 8, 2025</t>
  </si>
  <si>
    <t>Magis X, Inc. - LPC - Virtual Office,Prorated, Dec 20, 2025 - Dec 31, 2025</t>
  </si>
  <si>
    <t>Aqo Partners OPC - Apollo 2 call room, July 7, 2025, 9:00 am to 12:00 pm</t>
  </si>
  <si>
    <t>Alain Angelo Calupig - LPC - Whole Day Fly Pass (BUY1TAKE1)</t>
  </si>
  <si>
    <t>RLTY Property Corp - Rocket room, July 8, 2025, 10:00 am to 1:00 pm (w/20% discount)</t>
  </si>
  <si>
    <t>Arwin Cortez - LPC - 10-Day Fly Pass, July 2, 2025 to August 1, 2025</t>
  </si>
  <si>
    <t>P.A. Alvarez Properties and Development Corp - Apollo 4&amp;5, July 8, 2025, 9:00 am to 3:00 pm (w/20% discount)</t>
  </si>
  <si>
    <t>INV-11533</t>
  </si>
  <si>
    <t>P.A. Alvarez Properties and Development Corp - LPC - Basic PA System</t>
  </si>
  <si>
    <t>Jan Marjorie Punzalan - LPC - 3 Hour Fly Pass (BUY1TAKE1)</t>
  </si>
  <si>
    <t>Ford Group Philippines Inc. - Suite 10, July 7, 2025, 8:00 am to 5:00 pm (w/20% discount)</t>
  </si>
  <si>
    <t>Merlene M. Alon - Apollo 2(Call Room), ₱720.00, 5;30 pm to 7:30 pm - Jul 8, 2025</t>
  </si>
  <si>
    <t>Gentle Supreme Philippines - Astra 2, ₱2,100.00, 9:00 am to 12:00 pm - Jul 9, 2025</t>
  </si>
  <si>
    <t>Heavens Portfolio - Astra 1, ₱5,000.00, 9:00 am to 6:00 pm - Jul 9, 2025</t>
  </si>
  <si>
    <t>IFERP Philippines - Apollo 2(Call Room), ₱2,600.00, 9:00 am to 6:00 pm- Jul 4, 2025</t>
  </si>
  <si>
    <t>IFERP Philippines - Apollo 2(Call Room), ₱2,600.00, 9:00 am to 6:00 pm - Jul 7, 2025</t>
  </si>
  <si>
    <t>IFERP Philippines - Apollo 2(Call Room), ₱2,600.00, 9:00 am to 6:00 pm- Jul 5, 2025</t>
  </si>
  <si>
    <t>IFERP Philippines - Apollo 2(Call Room), ₱2,600.00, 9:00 am to 6:00 pm - Jul 8, 2025</t>
  </si>
  <si>
    <t>IFERP Philippines - Apollo 2(Call Room), ₱2,600.00, 9:00 am to 6:00 pm - Jul 9, 2025</t>
  </si>
  <si>
    <t>IFERP Philippines - Apollo 2(Call Room), ₱2,600.00, 9:00 am to 6:00 pm - Jul 11, 2025</t>
  </si>
  <si>
    <t>IFERP Philippines - Apollo 2(Call Room), ₱2,600.00, 9:00 am to 6:00 pm - Jul 10, 2025</t>
  </si>
  <si>
    <t>Indie.Go Media Productions, Inc.</t>
  </si>
  <si>
    <t>Indie.Go Media Productions, Inc. - Meeting Room (Apollo 4), ₱16,200.00 (With early access fee) / 6:00 am to 6:00 pm - Jul 3, 2025</t>
  </si>
  <si>
    <t>Bernadette Flores - LPC - 3 Hour Fly Pass (BUY1TAKE1) and 1hr Extension</t>
  </si>
  <si>
    <t>Aquarius Security Agency - Rocket Room, ₱2,100.00 / 10:00 am to 1:00 pm - Jul 3, 2025</t>
  </si>
  <si>
    <t>MASO Fit Out Finishing Services - Rocket Room, ₱1,400.00 / 400 pm to 6:00 pm - Jul 8, 2025</t>
  </si>
  <si>
    <t>One Lexiicon PH - LPC - Virtual Office Renewal, ₱1,375.00, May 27, 2025 - Dec 26, 2025</t>
  </si>
  <si>
    <t>One Lexiicon PH - LPC - Virtual Office Renewal, ₱1,375.00, Dec 27, 2025 - Dec 31, 2025</t>
  </si>
  <si>
    <t>E-Novate Information Technology, Inc. - LPC - Virtual Office Renewal, ₱1,250.00, Dec 6, 2023 - Dec 5, 2024</t>
  </si>
  <si>
    <t>E-Novate Information Technology, Inc. - LPC - Virtual Office Renewal, ₱1,250.00, Dec 6, 2024 - Dec 5, 2025</t>
  </si>
  <si>
    <t>E-Novate Information Technology, Inc. - LPC - Virtual Office Renewal, ₱40.32, Dec 6, 2025 - Dec 31, 2025 (prorated)</t>
  </si>
  <si>
    <t>Nuage Information Technology, OPC. - LPC - Virtual Office Renewal, ₱1,250.00, Dec 6, 2023 - Dec 5, 2024</t>
  </si>
  <si>
    <t>Nuage Information Technology, OPC. - LPC - Virtual Office Renewal, ₱1,250.00, Dec 6, 2024 - Dec 5, 2025</t>
  </si>
  <si>
    <t>Nuage Information Technology, OPC. - LPC - Virtual Office Renewal, ₱48.39, Dec 6, 2025 - Dec 31, 2025 (Prorated)</t>
  </si>
  <si>
    <t>Jabbs Consulting, Inc. - LPC - Virtual Office Renewal, ₱1,250.00, Dec 6, 2023 - Dec 5, 2024</t>
  </si>
  <si>
    <t>Jabbs Consulting, Inc. - LPC - Virtual Office Renewal, ₱1,250.00, Dec 6, 2024 - Dec 5, 2025</t>
  </si>
  <si>
    <t>Jabbs Consulting, Inc. - LPC - Virtual Office Renewal, ₱48.39, Dec 6, 2025 - Dec 31, 2025</t>
  </si>
  <si>
    <t>Carl Garcia - LPC - Whole Day Fly Pass (BUY1TAKE1)</t>
  </si>
  <si>
    <t>Paula Cabrera - LPC - 3 Hour Fly Pass</t>
  </si>
  <si>
    <t>Ideyalab2018 Corporatiion - Meeting Room (Apollo 4), ₱6,000.00 / 2:30 pm to 6:30 pm - Jul 10, 2025</t>
  </si>
  <si>
    <t>Northern Lights Energy Corporation - LPC - Locker Rental, ₱300.00, Jul 8, 2025 - Aug 7, 2025</t>
  </si>
  <si>
    <t>Habulan And Ngo Design Studio - Astra 2, ₱700.00 /10:30 am to 11:30 pm - Jul 10, 2025</t>
  </si>
  <si>
    <t>Habulan And Ngo Design Studio - LPC - Whole Day Fly Pass</t>
  </si>
  <si>
    <t>Sandra Boladas - LPC - 3 Hour Fly Pass (BUY1TAKE1) - Sandra Boladas</t>
  </si>
  <si>
    <t>Sandra Boladas - LPC - 3 Hour Fly Pass (BUY1TAKE1) - Joren Reyes</t>
  </si>
  <si>
    <t>Devteam Outsourcing</t>
  </si>
  <si>
    <t>Devteam Outsourcing - LPC - Virtual Office Renewal, ₱1,375.00, Jul 18, 2025 - Dec 17, 2026</t>
  </si>
  <si>
    <t>Devteam Outsourcing - LPC - Virtual Office Renewal, ₱44.35, Dec 18, 2028 - Dec 31, 2026</t>
  </si>
  <si>
    <t>Marion Evangelista - LPC - 3 Hour Fly Pass (BUY1TAKE1)</t>
  </si>
  <si>
    <t>Gilbert Donato - LPC - Whole Day Fly Pass (BUY1TAKE1)</t>
  </si>
  <si>
    <t>Kristina Relampagos - LPC - Whole Day Fly Pass (BUY1TAKE1)</t>
  </si>
  <si>
    <t>Melissa Mayol - LPC - Whole Day Fly Pass (BUY1TAKE1)</t>
  </si>
  <si>
    <t>ITER System Integration Consulting Philippines Inc - Meeting Room (Apollo 4) , ₱7,200.00 / 8:30 am to 5:30 pm - Jul 1, 2025</t>
  </si>
  <si>
    <t>Angelica Lorenzo - LPC - 3 Hour Fly Pass (BUY1TAKE1)</t>
  </si>
  <si>
    <t>Quinjan Ocampo - LPC - 3 Hour Fly Pass (BUY1TAKE1)</t>
  </si>
  <si>
    <t>Genesis Dela Cruz Construction Inc. - LPC - Virtual Office, ₱3,500.00, Jul 1, 2025 - Dec 31, 2025</t>
  </si>
  <si>
    <t>Leo Pestano - Rocket Room, ₱1,400.00 / 3:00 pm to 5:00 pm - Jul 11, 2025</t>
  </si>
  <si>
    <t>Ma. Chanelle A. Cadorna - LPC - Whole Day Fly Pass (BUY1TAKE1)</t>
  </si>
  <si>
    <t>Neight Logistics - Meeting Room (Apollo 4) , ₱4,500.00 / 1:00 pm to 4:00 pm - Jul 12, 2025</t>
  </si>
  <si>
    <t>Metro South Alabang Toast Masters Club - LPC - Printing Colored</t>
  </si>
  <si>
    <t>Metro South Alabang Toast Masters Club - Astra 1, ₱2,100.00 / 2:30 pm to 5:30 pm - Jul 12, 2025</t>
  </si>
  <si>
    <t>Metro South Alabang Toast Masters Club - Astra 2, ₱2,100.00 / 2:30 pm to 5:30 pm - Jul 12, 2025</t>
  </si>
  <si>
    <t>Ana Villa Mariquina</t>
  </si>
  <si>
    <t>Ana Villa Mariquina - LPC - Whole Day Fly Pass (BUY1TAKE1)</t>
  </si>
  <si>
    <t>Lynn Jimenez</t>
  </si>
  <si>
    <t>Lynn Jimenez - LPC - 3 Hour Fly Pass (BUY1TAKE1)</t>
  </si>
  <si>
    <t>Mikhail Malenab - LPC - Whole Day Fly Pass (BUY1TAKE1)</t>
  </si>
  <si>
    <t>Ascensoft Inc. - Astra 1, ₱2,100.00, 9:00 am to 10:00am - Jul 11, 2025</t>
  </si>
  <si>
    <t>Ascensoft Inc. - Astra 1, ₱700.00, 1hr Extension- Jul 11, 2025</t>
  </si>
  <si>
    <t>Carina Tan - LPC - Whole Day Fly Pass (BUY1TAKE1)</t>
  </si>
  <si>
    <t>MASO Fit Out Finishing Services - Rocket Room, ₱700.00, 1 x ₱700.00 / hour - Jul 15, 2025</t>
  </si>
  <si>
    <t>Rem Poblete - LPC - Whole Day Fly Pass (BUY1TAKE1)</t>
  </si>
  <si>
    <t>Chiara Abarca - LPC - 3 Hour Fly Pass (BUY1TAKE1)</t>
  </si>
  <si>
    <t>Theresa Agoncillo - LPC - 3 Hour Fly Pass (BUY1TAKE1)</t>
  </si>
  <si>
    <t>Michael Alexis Ragudo - LPC - Whole Day Fly Pass (BUY1TAKE1)</t>
  </si>
  <si>
    <t>Kazuhito Higashioka - LPC - Whole Day Fly Pass (BUY1TAKE1)</t>
  </si>
  <si>
    <t>Alyce Ermita - Astra 2, ₱2,600.00, 8:00 am to 12:00 pm - Jul 15, 2025</t>
  </si>
  <si>
    <t>Alyce Ermita - Astra 2, ₱2,600.00, 8:00 am to 12:00 pm - Jul 17, 2025</t>
  </si>
  <si>
    <t>Alyce Ermita - Astra 2, ₱2,600.00, 8:00 am to 12:00 pm - Jul 22, 2025</t>
  </si>
  <si>
    <t>Alyce Ermita - Astra 2, ₱2,600.00, 8:00 am to 12:00 pm - Jul 24, 2025</t>
  </si>
  <si>
    <t>Alyce Ermita - Astra 2, ₱2,600.00, 8:00 am to 12:00 pm - Jul 28, 2025</t>
  </si>
  <si>
    <t>Alyce Ermita - Astra 2, ₱2,600.00, 8:00 am to 12:00 pm - Jul 29, 2025</t>
  </si>
  <si>
    <t>Alyce Ermita - Astra 2, ₱2,600.00, 8:00 am to 12:00 pm - Jul 31, 2025</t>
  </si>
  <si>
    <t>Alyce Ermita - Astra 2, ₱2,600.00, 8:00 am to 12:00 pm - Jul 30, 2025</t>
  </si>
  <si>
    <t>Alyce Ermita - Astra 2, ₱2,600.00, 8:00 am to 12:00 pm - Aug 1, 2025</t>
  </si>
  <si>
    <t>Manila Abao - LPC - Whole Day Fly Pass (BUY1TAKE1)</t>
  </si>
  <si>
    <t>Veremark Phils. Inc.</t>
  </si>
  <si>
    <t>Veremark Phils. Inc. - Rocket Room, ₱5,000.00,9:00 am to 6:00 pm - Jul 16, 2025</t>
  </si>
  <si>
    <t>Dustaway Deep Clean Services - LPC - Virtual Office Renewal, ₱1,375.00, Jul 4, 2025 - Dec 3, 2025</t>
  </si>
  <si>
    <t>Dustaway Deep Clean Services - LPC - Virtual Office Renewal, ₱44.35, Dec 4, 2025 - Dec 31, 2025 (Pro-rated)</t>
  </si>
  <si>
    <t>MASO Fit Out Finishing Services - Rocket Room, ₱700.00, 5:00 pm to 6:00 pm - Jul 21, 2025</t>
  </si>
  <si>
    <t>Therabilities South Inc - Voyager 4, ₱74,088.00, Jul 22, 2025 - Aug 21, 2025</t>
  </si>
  <si>
    <t>Janer Feraer - LPC - 1 Month Fly Pass, ₱5,000.00, Jul 16, 2025 - Aug 15, 2025</t>
  </si>
  <si>
    <t>Jella Erika Marete - Astra 2, 10:00AM-4:00PM - Jul 21, 2025</t>
  </si>
  <si>
    <t>Rica Buenaflor - Rocket Room, ₱2,100.00, 4:00 pm to 7:00 pm - Jul 17, 2025</t>
  </si>
  <si>
    <t>Habulan And Ngo Design Studio - Rocket Room, ₱2,100.00, 9:45 am to 12:45 pm - Jul 17, 2025</t>
  </si>
  <si>
    <t>Karmina Tosca Feria - Astra 2, ₱1,400.00, 10:00 am to 12:00 pm- Jul 18, 2025</t>
  </si>
  <si>
    <t>ITER System Integration Consulting Philippines Inc - Apollo 4&amp;5, ₱9,000.00, 8:30am to 5:30pm - Jul 18, 2025</t>
  </si>
  <si>
    <t>Karmina Tosca Feria - LPC - 3 Hour Fly Pass (BUY1TAKE1)</t>
  </si>
  <si>
    <t>Rondulf Go - LPC - Whole Day Fly Pass (BUY1TAKE1)</t>
  </si>
  <si>
    <t>Werner Access Products Philippines, Inc. - Apollo 4&amp;5, ₱9,000.00, 8:00 am to 5:00 pm - Jul 21, 2025</t>
  </si>
  <si>
    <t>Mythos, Inc.</t>
  </si>
  <si>
    <t>Mythos, Inc. - LPC - Virtual Office, ₱112.90.00, Dec 14, 2026 - Dec 31, 2026 (Pro-Rated)</t>
  </si>
  <si>
    <t>Mythos, Inc. - LPC - Virtual Office, ₱3,500.00, Jul 14, 2025 - Aug 13, 2025</t>
  </si>
  <si>
    <t>Philippine Nutri-Foods Corporation - Rocket room, July 9, 2025, 1:00 pm to 3:30 pm (w/20% mid-year discount)</t>
  </si>
  <si>
    <t>INV-11619</t>
  </si>
  <si>
    <t>Ramon Lacdan - Call Room (Apollo 1), ₱700.00 / 4:00 pm to 6:00 pm - Jul 22, 2025</t>
  </si>
  <si>
    <t>Christina Rea Igna</t>
  </si>
  <si>
    <t>Christina Rea Igna - Call Room (Apollo 2), ₱3,320.00 / 8:00 am to 7:00 pm - Jul 22, 2025</t>
  </si>
  <si>
    <t>Christina Rea Igna - Call Room (Apollo 2), ₱3,320.00 / 8:00 am to 7:00 pm - Jul 23, 2025</t>
  </si>
  <si>
    <t>Christina Rea Igna - Call Room (Apollo 2), ₱3,320.00 / 8:00 am to 7:00 pm - Jul 24, 2025</t>
  </si>
  <si>
    <t>Anthony Bobadilla Arzadon - LPC - Whole Day Fly Pass (BUY1TAKE1)</t>
  </si>
  <si>
    <t>SI 2748</t>
  </si>
  <si>
    <t>Alvin Laxa - LPC - Virtual Office Renewal, ₱1,375.00, Jul 21, 2025 - Jul 20, 2026</t>
  </si>
  <si>
    <t>SI 2749</t>
  </si>
  <si>
    <t>Steffi Gianan - LPC - Locker Rental, ₱300.00, Jul 19, 2025 - Aug 18, 2025</t>
  </si>
  <si>
    <t>SI 2754</t>
  </si>
  <si>
    <t>Steffi Gianan - LPC - 1 Month Fly Pass, ₱3,000.00, Jul 25, 2025 - Aug 24, 2025</t>
  </si>
  <si>
    <t>Joan Rolle - LPC - Whole Day Fly Pass (BUY1TAKE1)</t>
  </si>
  <si>
    <t>SI 2755</t>
  </si>
  <si>
    <t>Rebel Manila Brand Marketing Services Inc. - Apollo 2 (Call Room), ₱1,080.00, 4:30 pm tom 7:30 pm - Jul 25, 2025</t>
  </si>
  <si>
    <t>SI 2756</t>
  </si>
  <si>
    <t>Concentrix Cvg Phils Inc - Rocket Room, ₱5,000.00, 9:00 am to 3:00 pm - Jul 26, 2025</t>
  </si>
  <si>
    <t>SI 2757</t>
  </si>
  <si>
    <t>Randy C. Paano - Astra 1, ₱1,400.00, 1:00 pm to 3:00 pm - Jul 26, 2025</t>
  </si>
  <si>
    <t>SI 2758</t>
  </si>
  <si>
    <t>Four R. Properties</t>
  </si>
  <si>
    <t>Four R. Properties - Astra 1, ₱700.00, 3:00 pm to 4:00 pm - Jul 26, 2025</t>
  </si>
  <si>
    <t>SI 2759</t>
  </si>
  <si>
    <t>Inovus Building Solutions Inc</t>
  </si>
  <si>
    <t>Inovus Building Solutions Inc - LPC - Whole Day Fly Pass (BUY1TAKE1)</t>
  </si>
  <si>
    <t>SI 2760</t>
  </si>
  <si>
    <t>Roma Cuyos - LPC - 3 Hour Fly Pass (BUY1TAKE1)</t>
  </si>
  <si>
    <t>SI 2761</t>
  </si>
  <si>
    <t>SI 2766</t>
  </si>
  <si>
    <t>SI 2769</t>
  </si>
  <si>
    <t>Habulan And Ngo Design Studio - LPC - 1 Month Fly Pass (Clarisa Beltran), ₱5,000.00, Jul 28, 2025 - Aug 19, 2025</t>
  </si>
  <si>
    <t>SI 2770</t>
  </si>
  <si>
    <t>Habulan And Ngo Design Studio - LPC - 1 Month Fly Pass (Cyrus Javellana), ₱5,000.00, Jul 28, 2025 - Aug 19, 2025</t>
  </si>
  <si>
    <t>Habulan And Ngo Design Studio - LPC - 1 Month Fly Pass (Mikayla Cabildo), ₱5,000.00, Jul 28, 2025 - Aug 19, 2025</t>
  </si>
  <si>
    <t>Habulan And Ngo Design Studio - LPC - 1 Month Fly Pass (Charles Godwin Cordial), ₱5,000.00, Jul 28, 2025 - Aug 19, 2025</t>
  </si>
  <si>
    <t>Habulan And Ngo Design Studio - LPC - Locker Rental No. 1, ₱300.00, Jul 12, 2025 - Aug 11, 2025</t>
  </si>
  <si>
    <t>Habulan And Ngo Design Studio - LPC - Locker Rental Np. 2, ₱300.00, Jul 20, 2025 - Aug 19, 2025</t>
  </si>
  <si>
    <t>Mitch Santos - LPC - Whole Day Fly Pass (BUY1TAKE1)</t>
  </si>
  <si>
    <t>SI 2771</t>
  </si>
  <si>
    <t>Kristine Tabladillo - LPC - 3 Hour Fly Pass</t>
  </si>
  <si>
    <t>SI 2772</t>
  </si>
  <si>
    <t>Kristine Tabladillo - LPC - 3 Hour Fly Pass 1 hr extension</t>
  </si>
  <si>
    <t>Jan Marjorie Punzalan - LPC - 3 Hour Fly Pass (BUY1TAKE1) - John Marjorie Punzalan</t>
  </si>
  <si>
    <t>SI 2776</t>
  </si>
  <si>
    <t>SI 2797</t>
  </si>
  <si>
    <t>Fujitsu Engineering Technologies Philippines, Inc. - LPC - Whole Day Fly Pass (BUY1TAKE1) - Wilson Sauler</t>
  </si>
  <si>
    <t>Fujitsu Engineering Technologies Philippines, Inc. - Astra 1, ₱5,000.00, 8:00 am to 5:00 pm - Jul 30, 2025</t>
  </si>
  <si>
    <t>Visit and Experience Travel Services Inc (VETS INC) - Astra 1, ₱700.00, 12:00 pm to 1:00 pm - Jul 28, 2025</t>
  </si>
  <si>
    <t>Visit and Experience Travel Services Inc (VETS INC) - Astra 1, ₱2,100.00, 10:00 am to 1:00 pm - Jul 31, 2025</t>
  </si>
  <si>
    <t>Visit and Experience Travel Services Inc (VETS INC) - Apollo 1 (Call room), ₱1,080.00, 2:00 pm to 5:00 pm - Jul 31, 2025</t>
  </si>
  <si>
    <t>Marc Tio - Astra 1, ₱2,600.00 / 3:00 pm to 6:00 pm - Jul 29, 2025</t>
  </si>
  <si>
    <t>Diff</t>
  </si>
  <si>
    <t>Unearned Rev</t>
  </si>
  <si>
    <t>Dated Aug Xero Invoice</t>
  </si>
  <si>
    <t>Not SI yet</t>
  </si>
  <si>
    <t>Dated Jun Xero Invoice</t>
  </si>
  <si>
    <t>Cancelled SI</t>
  </si>
  <si>
    <t>Xero Purchases Goods 2025</t>
  </si>
  <si>
    <t>Source contains Payable Invoice, Payable Payment, Spend Money</t>
  </si>
  <si>
    <t>Tax Rate Name contains VAT on Purchases (Goods), VAT on Purchases (Capital Goods), VAT on Purchases (Goods Not Qual for Input Tax)</t>
  </si>
  <si>
    <t>Net</t>
  </si>
  <si>
    <t>Spend Money</t>
  </si>
  <si>
    <t>Aquaholix Water Refilling Station</t>
  </si>
  <si>
    <t>Aquaholix Water Refilling Station - Purified water</t>
  </si>
  <si>
    <t>PCF-2888</t>
  </si>
  <si>
    <t>Office and Pantry Supplies</t>
  </si>
  <si>
    <t>Edwin C. Nopuente - Prop</t>
  </si>
  <si>
    <t>Edwin C. Napuente - Prop - 5 Bottles Purified Water</t>
  </si>
  <si>
    <t>PCF 2893</t>
  </si>
  <si>
    <t>Patricio L Boncayao Jr Law Office</t>
  </si>
  <si>
    <t>Patricio L Boncayao Jr Law Office - Notorial Fee for BIR Affidavit</t>
  </si>
  <si>
    <t>PCF 2895</t>
  </si>
  <si>
    <t>Miscellaneous Expense</t>
  </si>
  <si>
    <t>BIR</t>
  </si>
  <si>
    <t>BIR - Documentary stamp for Sworn Declaration ( 6-Xchange)</t>
  </si>
  <si>
    <t>PCF 2906</t>
  </si>
  <si>
    <t>Edwin C. Napuente - Prop - 3 Bottles of Purified water</t>
  </si>
  <si>
    <t>PCF - 2936</t>
  </si>
  <si>
    <t>Office and Pantry Supplies - Others</t>
  </si>
  <si>
    <t>Edwin C. Napuente - Prop - 7 Bottles of Purified Water</t>
  </si>
  <si>
    <t>PCF 2955</t>
  </si>
  <si>
    <t>Payable Invoice</t>
  </si>
  <si>
    <t>GBrothers Foods, Inc.</t>
  </si>
  <si>
    <t>GBrothers Foods, Inc. - Marketing Expense for July 2024
 Ref: SI 0005447</t>
  </si>
  <si>
    <t>UBP-0724-829 (4)</t>
  </si>
  <si>
    <t>Marketing Expense</t>
  </si>
  <si>
    <t>Grand Union Supermarket, Inc.</t>
  </si>
  <si>
    <t>Grand Union Supermarket, Inc. - Pantry Supplies - Tax Exempt</t>
  </si>
  <si>
    <t>PCF-2984</t>
  </si>
  <si>
    <t>Edwin C. Napuente - Prop - Water (4 bottles)</t>
  </si>
  <si>
    <t>PCF-2985</t>
  </si>
  <si>
    <t>Edwin C. Napuente - Prop - Water - 3 bottles</t>
  </si>
  <si>
    <t>PCF-2986</t>
  </si>
  <si>
    <t>Edwin C. Napuente - Prop - Water - 4 bottles</t>
  </si>
  <si>
    <t>PCF-2987</t>
  </si>
  <si>
    <t>Edwin C. Napuente - Prop - Water- 5 bottles</t>
  </si>
  <si>
    <t>PCF-2988</t>
  </si>
  <si>
    <t>Edwin C. Napuente - Prop - Water- 6 bottles</t>
  </si>
  <si>
    <t>PCF-2991</t>
  </si>
  <si>
    <t>PCF- 2993</t>
  </si>
  <si>
    <t>Edwin C. Napuente - Prop - Water- 4 bottles</t>
  </si>
  <si>
    <t>PCF- 2994</t>
  </si>
  <si>
    <t>Grand Union Supermarket, Inc. - Pantry Supplies</t>
  </si>
  <si>
    <t>PCF- 2995</t>
  </si>
  <si>
    <t>PCF- 2996</t>
  </si>
  <si>
    <t>PCF- 2997</t>
  </si>
  <si>
    <t>Edwin C. Napuente - Prop - Water- 2 bottles</t>
  </si>
  <si>
    <t>PCF- 2999</t>
  </si>
  <si>
    <t>PCF- 3000</t>
  </si>
  <si>
    <t>Edwin C. Nopuente - Prop - 5 BOTTLES OF PURIFIED WATER</t>
  </si>
  <si>
    <t>PCF-3000</t>
  </si>
  <si>
    <t>PCF- 3003</t>
  </si>
  <si>
    <t>Puregold Price Club, Inc. (GMA, Cavite)</t>
  </si>
  <si>
    <t>Puregold Price Club, Inc. (GMA, Cavite) - Marketing Expense for Aug 2024
 Ref: SI 127-010-00157915</t>
  </si>
  <si>
    <t>UBP-0824-855 (1)</t>
  </si>
  <si>
    <t>Grand Union Supermarket, Inc. - Marketing Expense for Aug 2024
 Ref: SI41000247</t>
  </si>
  <si>
    <t>UBP-0824-855 (3)</t>
  </si>
  <si>
    <t>Total VAT on Purchases (Goods Not Qual for Input Tax)</t>
  </si>
  <si>
    <t>VAT on Purchases (Goods)</t>
  </si>
  <si>
    <t>Grand Union Supermarket, Inc. - 
 Pantry Supplies</t>
  </si>
  <si>
    <t>PCF-2889</t>
  </si>
  <si>
    <t>HEBREWSKAPE TRADING INC.</t>
  </si>
  <si>
    <t>HEBREWSKAPE TRADING INC. - Coffee Beans (Hazel Nut 12 kg.)</t>
  </si>
  <si>
    <t>UBP-0125-934</t>
  </si>
  <si>
    <t>Alabang Supermarket Corp</t>
  </si>
  <si>
    <t>Alabang Supermarket Corp - Pantry Supplies</t>
  </si>
  <si>
    <t>PCF 2892</t>
  </si>
  <si>
    <t>Grand Union Supermarket, Inc. - Office and Pantry Supplies</t>
  </si>
  <si>
    <t>PCF 2894</t>
  </si>
  <si>
    <t>Edwin C. Napuente - Prop - 8 bottles Purifiied water</t>
  </si>
  <si>
    <t>PCF 2897</t>
  </si>
  <si>
    <t>Edwin C. Napuente - Prop - 5 bottles purified water</t>
  </si>
  <si>
    <t>PCF 2899</t>
  </si>
  <si>
    <t>PCF 2898</t>
  </si>
  <si>
    <t>Edwin C. Napuente - Prop - 3 Bottles of purified water</t>
  </si>
  <si>
    <t>PCF 2900</t>
  </si>
  <si>
    <t>Edwin C. Napuente - Prop - 5 bottles of Purified water</t>
  </si>
  <si>
    <t>PCF 2903</t>
  </si>
  <si>
    <t>Edwin C. Napuente - Prop - 2 Bottles Purified Water</t>
  </si>
  <si>
    <t>PCF-2910</t>
  </si>
  <si>
    <t>Wilcon Depot, Inc.</t>
  </si>
  <si>
    <t>Wilcon Depot, Inc. - Light Bulb for Reception Area</t>
  </si>
  <si>
    <t>PCF 2902</t>
  </si>
  <si>
    <t>shopee</t>
  </si>
  <si>
    <t>shopee - LP3 Government permit Holder for Display</t>
  </si>
  <si>
    <t>PCF-2908</t>
  </si>
  <si>
    <t>Edwin C. Napuente - Prop - 4 Bottles of Purified water</t>
  </si>
  <si>
    <t>PCF-2911</t>
  </si>
  <si>
    <t>Grand Union Supermarket, Inc. - Pantry and Office Supplies</t>
  </si>
  <si>
    <t>PCF-2913</t>
  </si>
  <si>
    <t>PCF-2922</t>
  </si>
  <si>
    <t>Puregold Price Club, Inc. (GMA, Cavite) - Marketing Expense for June 2024
 SI 127-017-00115337</t>
  </si>
  <si>
    <t>UBP-0624-805 (1)</t>
  </si>
  <si>
    <t>Grand Union Supermarket, Inc. - Office supplies</t>
  </si>
  <si>
    <t>PCF-2926</t>
  </si>
  <si>
    <t>UBP-0225-944</t>
  </si>
  <si>
    <t>PCF-2928</t>
  </si>
  <si>
    <t>Arkishop Printing Inc.</t>
  </si>
  <si>
    <t>Arkishop Printing Inc. - Photocopy of LP2 and LP1 floor Plan and Blue Print</t>
  </si>
  <si>
    <t>PCF - 2931</t>
  </si>
  <si>
    <t>Gerhardus C. Aduana-Prop.</t>
  </si>
  <si>
    <t>Gerhardus C. Aduana-Prop. - Flowers for Miko Beltran's Father</t>
  </si>
  <si>
    <t>UBP-0225-973</t>
  </si>
  <si>
    <t>Grand Union Supermarket, Inc. - Office Suupplies</t>
  </si>
  <si>
    <t>PCF - 2937</t>
  </si>
  <si>
    <t>Grand Union Supermarket, Inc. - Pantry Supplies LP1 LP2 LP3</t>
  </si>
  <si>
    <t>PCF 2942</t>
  </si>
  <si>
    <t>Grand Union Supermarket, Inc. - LP1 Office Supplies</t>
  </si>
  <si>
    <t>PCF 2949</t>
  </si>
  <si>
    <t>Southeastasia Retail Inc.</t>
  </si>
  <si>
    <t>Southeastasia Retail Inc. - Valentine's Treat for LPC CLients</t>
  </si>
  <si>
    <t>UBP-0225-976</t>
  </si>
  <si>
    <t>Representation and Entertainment Expense</t>
  </si>
  <si>
    <t>MRB Estelope Trading and Services Incoporated</t>
  </si>
  <si>
    <t>MRB Estelope Trading and Services Incoporated - Recondition of Fire Extinguisher
 HCFC 123 Chemical (Green)
 Code: HCFC 123
 10 lbs each unit
 Reference:</t>
  </si>
  <si>
    <t>UBP-0225-955</t>
  </si>
  <si>
    <t>Repairs and Maintenance</t>
  </si>
  <si>
    <t>Wilcon Depot, Inc. - LP3 Paint</t>
  </si>
  <si>
    <t>PCF 2952</t>
  </si>
  <si>
    <t>Grand Union Supermarket, Inc. - Pantry and office Supplies</t>
  </si>
  <si>
    <t>PCF 2954</t>
  </si>
  <si>
    <t>City Super Alabang Inc.</t>
  </si>
  <si>
    <t>City Super Alabang Inc. - LP1 Diffuse Oil</t>
  </si>
  <si>
    <t>PCF 2958</t>
  </si>
  <si>
    <t>Grand Union Supermarket, Inc. - Pantry office Supplies</t>
  </si>
  <si>
    <t>PCF 2960</t>
  </si>
  <si>
    <t>Upson Int'l Corp.</t>
  </si>
  <si>
    <t>Upson Int'l Corp. - USB Flash Drive</t>
  </si>
  <si>
    <t>PCF 2964</t>
  </si>
  <si>
    <t>Upson Int'l Corp. - LP1 Printer INK</t>
  </si>
  <si>
    <t>PCF 2962</t>
  </si>
  <si>
    <t>South Foodchain Group Inc</t>
  </si>
  <si>
    <t>South Foodchain Group Inc - Marketing Expense for July 2024
 Ref: SI0200275783</t>
  </si>
  <si>
    <t>UBP-0724-829 (2)</t>
  </si>
  <si>
    <t>Mercury Drug - Cvte GMA Puregold Drv</t>
  </si>
  <si>
    <t>Mercury Drug - Cvte GMA Puregold Drv - Marketing Expense for July 2024
 Ref: SI 103913085039</t>
  </si>
  <si>
    <t>UBP-0724-829 (3)</t>
  </si>
  <si>
    <t>Puregold Price Club, Inc. (GMA, Cavite) - Marketing Expense for July 2024
 Ref: 127-014-00135965</t>
  </si>
  <si>
    <t>UBP-0724-829 (1)</t>
  </si>
  <si>
    <t>Grand Union Supermarket, Inc. - LP1 LP3 Office and Pantry Supplies</t>
  </si>
  <si>
    <t>PCF 2973</t>
  </si>
  <si>
    <t>Marco M. Mondejar- Proprietor</t>
  </si>
  <si>
    <t>Marco M. Mondejar- Proprietor - DVR for LP2 CCTV
 Brand: Dahua DH-XVR1B04-I</t>
  </si>
  <si>
    <t>UBP-0325-953</t>
  </si>
  <si>
    <t>Office Equipment</t>
  </si>
  <si>
    <t>Marco M. Mondejar- Proprietor - CCTV Cameras
 HAC-HDW1200TRQ(-A)</t>
  </si>
  <si>
    <t>Marco M. Mondejar- Proprietor - Power Supply 4CH 5A</t>
  </si>
  <si>
    <t>Marco M. Mondejar- Proprietor - BNC Connector for Coaxial</t>
  </si>
  <si>
    <t>Marco M. Mondejar- Proprietor - DC Male Connector</t>
  </si>
  <si>
    <t>PCF 2976</t>
  </si>
  <si>
    <t>UBP-0325-996</t>
  </si>
  <si>
    <t>PCF- 2992</t>
  </si>
  <si>
    <t>Wilcon Depot, Inc. - Bridgeway</t>
  </si>
  <si>
    <t>Wilcon Depot, Inc. - Bridgeway - Progress Billing No. 4 Materials
 Ref: Sales Invoice 100475313</t>
  </si>
  <si>
    <t>UBP-0424-837(125)</t>
  </si>
  <si>
    <t>Leasehold Improvements</t>
  </si>
  <si>
    <t>Hafele Philippines, Inc.</t>
  </si>
  <si>
    <t>Hafele Philippines, Inc. - Progress Billing No. 4 Materials
 Ref: Sales Invoice 0520274934</t>
  </si>
  <si>
    <t>UBP-0424-837(129)</t>
  </si>
  <si>
    <t>Wilcon Depot, Inc. - Bridgeway - Progress Billing No. 4 Materials
 Ref: Sales Invoice 100476416</t>
  </si>
  <si>
    <t>UBP-0424-837(131)</t>
  </si>
  <si>
    <t>Dottie Ann Bersonda</t>
  </si>
  <si>
    <t>Dottie Ann Bersonda - Progress Billing No. 4 Materials
 Ref: Sales Invoice 84808</t>
  </si>
  <si>
    <t>UBP-0424-837(132)</t>
  </si>
  <si>
    <t>Wilcon Depot, Inc. - Progress Billing No. 4 Materials
 Ref: Sales Invoice 101521121</t>
  </si>
  <si>
    <t>UBP-0424-837(133)</t>
  </si>
  <si>
    <t>MARWA Enterprises, Inc.</t>
  </si>
  <si>
    <t>MARWA Enterprises, Inc. - Progress Billing No. 4 Materials
 Ref: Sales Invoice 31931</t>
  </si>
  <si>
    <t>UBP-0424-837(137)</t>
  </si>
  <si>
    <t>Victoria Chua</t>
  </si>
  <si>
    <t>Victoria Chua - Progress Billing No. 4 Materials
 Ref: Sales Invoice 112506</t>
  </si>
  <si>
    <t>UBP-0424-837(140)</t>
  </si>
  <si>
    <t>Wilcon Depot, Inc. - Progress Billing No. 4 Materials
 Ref: Sales Invoice 1015547281</t>
  </si>
  <si>
    <t>UBP-0424-837(144)</t>
  </si>
  <si>
    <t>Wilcon Depot, Inc. - Progress Billing No. 4 Materials
 Ref: Sales Invoice 101554643</t>
  </si>
  <si>
    <t>UBP-0424-837(147)</t>
  </si>
  <si>
    <t>New Quepe Hardware Co., Inc.</t>
  </si>
  <si>
    <t>New Quepe Hardware Co., Inc. - Progress Billing No. 4 Materials
 Ref: Sales Invoice 425271</t>
  </si>
  <si>
    <t>UBP-0424-837(149)</t>
  </si>
  <si>
    <t>Mercury Drug - Cvte GMA Puregold Drv - Marketing Expense for Aug 2024
 Ref: SI103914467845</t>
  </si>
  <si>
    <t>UBP-0824-855 (2)</t>
  </si>
  <si>
    <t>Wilcon Depot, Inc. - Progress Billing No. 4 Materials
 Ref: Sales Invoice 101531153</t>
  </si>
  <si>
    <t>UBP-0424-837(134)</t>
  </si>
  <si>
    <t>Wilcon Depot, Inc. - Bridgeway - Progress Billing No. 4 Materials
 Ref: Sales Invoice 100475323</t>
  </si>
  <si>
    <t>UBP-0424-837(126)</t>
  </si>
  <si>
    <t>Wilcon Depot, Inc. - Progress Billing No. 4 Materials
 Ref: Sales Invoice 101524927</t>
  </si>
  <si>
    <t>UBP-0424-837(130)</t>
  </si>
  <si>
    <t>Ariel R. Gonzales - Prop.</t>
  </si>
  <si>
    <t>Ariel R. Gonzales - Prop. - Progress Billing No. 4 Materials
 Ref: Sales Invoice 0726</t>
  </si>
  <si>
    <t>UBP-0424-837(139)</t>
  </si>
  <si>
    <t>Wilcon Depot, Inc. - Progress Billing No. 4 Materials
 Ref: Sales Invoice 101547698</t>
  </si>
  <si>
    <t>UBP-0424-837(143)</t>
  </si>
  <si>
    <t>Mateo Achills Enterprises Co.</t>
  </si>
  <si>
    <t>Mateo Achills Enterprises Co. - Progress Billing No. 4 Materials
 Ref: Sales Invoice 186776</t>
  </si>
  <si>
    <t>UBP-0424-837(146)</t>
  </si>
  <si>
    <t>Wilcon Depot, Inc. - Progress Billing No. 4 Materials
 Ref: Sales Invoice 101517634</t>
  </si>
  <si>
    <t>UBP-0424-837(127)</t>
  </si>
  <si>
    <t>Wilcon Depot, Inc. - Tuy Batangas</t>
  </si>
  <si>
    <t>Wilcon Depot, Inc. - Tuy Batangas - Progress Billing No. 4 Materials
 Ref: Sales Invoice 100034956</t>
  </si>
  <si>
    <t>UBP-0424-837(128)</t>
  </si>
  <si>
    <t>Global Standard Electrical Depot, Inc.</t>
  </si>
  <si>
    <t>Global Standard Electrical Depot, Inc. - Progress Billing No. 4 Materials
 Ref: Sales Invoice 192166</t>
  </si>
  <si>
    <t>UBP-0424-837(135)</t>
  </si>
  <si>
    <t>Wilcon Depot, Inc. - Progress Billing No. 4 Materials
 Ref: Sales Invoice 101533330</t>
  </si>
  <si>
    <t>UBP-0424-837(136)</t>
  </si>
  <si>
    <t>ACMG Construction Supply Corp.</t>
  </si>
  <si>
    <t>ACMG Construction Supply Corp. - Progress Billing No. 4 Materials
 Ref: Sales Invoice 49731</t>
  </si>
  <si>
    <t>UBP-0424-837(138)</t>
  </si>
  <si>
    <t>Global Standard Electrical Depot, Inc. - Progress Billing No. 4 Materials
 Ref: Sales Invoice 192707</t>
  </si>
  <si>
    <t>UBP-0424-837(141)</t>
  </si>
  <si>
    <t>Wilcon Depot, Inc. - Progress Billing No. 4 Materials
 Ref: Sales Invoice 101537878</t>
  </si>
  <si>
    <t>UBP-0424-837(142)</t>
  </si>
  <si>
    <t>Maricel D. Torjing- Prop.</t>
  </si>
  <si>
    <t>Maricel D. Torjing- Prop. - Progress Billing No. 4 Materials
 Ref: Sales Invoice 7645</t>
  </si>
  <si>
    <t>UBP-0424-837(145)</t>
  </si>
  <si>
    <t>New Quepe Hardware Co., Inc. - Progress Billing No. 4 Materials
 Ref: Sales Invoice 425270</t>
  </si>
  <si>
    <t>UBP-0424-837(148)</t>
  </si>
  <si>
    <t>Total VAT on Purchases (Goods)</t>
  </si>
  <si>
    <t>Xero Goods Q2 2025</t>
  </si>
  <si>
    <t>For the period April 1, 2025 to June 30, 2025</t>
  </si>
  <si>
    <t>Edwin C. Napuente - Prop - Water</t>
  </si>
  <si>
    <t>PCF-3004</t>
  </si>
  <si>
    <t>Edwin C. Nopuente - Prop - 6 BOTTLES OF PURIFIED WATER</t>
  </si>
  <si>
    <t>Edwin C. Nopuente - Prop - Water</t>
  </si>
  <si>
    <t>PCF-3005</t>
  </si>
  <si>
    <t>Edwin C. Nopuente - Prop - 4 BOTTLES OF PURIFIED WATER</t>
  </si>
  <si>
    <t>PCF-3006</t>
  </si>
  <si>
    <t>Edwin C. Nopuente - Prop - 8 BOTTLES OF PURIFIED WATER</t>
  </si>
  <si>
    <t>PCF-3009</t>
  </si>
  <si>
    <t>PCF-3010</t>
  </si>
  <si>
    <t>Edwin C. Nopuente - Prop - 3 BOTTLES OF PURIFIED WATER</t>
  </si>
  <si>
    <t>Cabeguin, Clarita Labrador</t>
  </si>
  <si>
    <t>Cabeguin, Clarita Labrador - Replacement LP1 main door floorhinge</t>
  </si>
  <si>
    <t>UBP-0425-1007</t>
  </si>
  <si>
    <t>Cabeguin, Clarita Labrador - Replacement LP1 main door top patch</t>
  </si>
  <si>
    <t>Cabeguin, Clarita Labrador - Replacement LP1 main door bottom patch</t>
  </si>
  <si>
    <t>Grand Union Supermarket, Inc. - Sugar</t>
  </si>
  <si>
    <t>PCF-3011</t>
  </si>
  <si>
    <t>Edwin C. Nopuente - Prop - Watter</t>
  </si>
  <si>
    <t>PCF-3012</t>
  </si>
  <si>
    <t>Edwin C. Nopuente - Prop - 2 BOTTLES OF PURIFIED WATER</t>
  </si>
  <si>
    <t>PCF-3014</t>
  </si>
  <si>
    <t>Edwin C. Nopuente - Prop - 10 BOTTLES OF PURIFIED WATER</t>
  </si>
  <si>
    <t>PCF-3016</t>
  </si>
  <si>
    <t>PCF-3017</t>
  </si>
  <si>
    <t>PCF-3021</t>
  </si>
  <si>
    <t>PCF-3022</t>
  </si>
  <si>
    <t>PCF-3023</t>
  </si>
  <si>
    <t>PCF-3024</t>
  </si>
  <si>
    <t>PCF-3025</t>
  </si>
  <si>
    <t>PCF-3030</t>
  </si>
  <si>
    <t>PCF-3031</t>
  </si>
  <si>
    <t>PCF-3034</t>
  </si>
  <si>
    <t>PCF-3033</t>
  </si>
  <si>
    <t>PCF-3035</t>
  </si>
  <si>
    <t>PCF-3040</t>
  </si>
  <si>
    <t>PCF-3041</t>
  </si>
  <si>
    <t>Edwin C. Nopuente - Prop - 5 BOTTLES PURIFIED WATER
MAY 9, 2025</t>
  </si>
  <si>
    <t>Edwin C. Nopuente - Prop - 4 BOTTLES PURIFIED WATER 
MAY 12, 2025</t>
  </si>
  <si>
    <t>Edwin C. Nopuente - Prop - 5 BOTTLES PURIFIED WATER</t>
  </si>
  <si>
    <t>PCF-3045</t>
  </si>
  <si>
    <t>Edwin C. Nopuente - Prop - 3 BOTTLES PURIFIED WATER</t>
  </si>
  <si>
    <t>PCF-3057</t>
  </si>
  <si>
    <t>Edwin C. Nopuente - Prop - 4 BOTTLES PURIFIED WATER</t>
  </si>
  <si>
    <t>PCF-3059</t>
  </si>
  <si>
    <t>PCF-3060</t>
  </si>
  <si>
    <t>PCF-3062</t>
  </si>
  <si>
    <t>PCF-3065</t>
  </si>
  <si>
    <t>Edwin C. Nopuente - Prop - 7 BOTTLES OF PURIFIED WATER</t>
  </si>
  <si>
    <t>PCF-3066</t>
  </si>
  <si>
    <t>PCF-3069</t>
  </si>
  <si>
    <t>PCF-3070</t>
  </si>
  <si>
    <t>PCF-3077</t>
  </si>
  <si>
    <t>PCF-3097</t>
  </si>
  <si>
    <t>Ikano (Philippines), Inc.</t>
  </si>
  <si>
    <t>Ikano (Philippines), Inc. - Flygfisk place mat dark grey 38x30</t>
  </si>
  <si>
    <t>UBP-0425-1011*</t>
  </si>
  <si>
    <t>Ikano (Philippines), Inc. - Oftast bowl 15 white</t>
  </si>
  <si>
    <t>Ikano (Philippines), Inc. - Oftast plate 25 white</t>
  </si>
  <si>
    <t>Ikano (Philippines), Inc. - Avsteg cutlery stand 13 white</t>
  </si>
  <si>
    <t>United CMYK Digital Printing Corporation</t>
  </si>
  <si>
    <t>United CMYK Digital Printing Corporation - Mugs with sublimation print</t>
  </si>
  <si>
    <t>UBP-0425-1002</t>
  </si>
  <si>
    <t>PCF-3007</t>
  </si>
  <si>
    <t>Grand Union Supermarket, Inc. - PANTRY &amp; OFFICE SUPPLIES</t>
  </si>
  <si>
    <t>PCF-3019</t>
  </si>
  <si>
    <t>UBP-0525-1027</t>
  </si>
  <si>
    <t>Bebang Starmall Alabang Inc</t>
  </si>
  <si>
    <t>Bebang Starmall Alabang Inc - Treats for LP Staff for Labor Day</t>
  </si>
  <si>
    <t>PCF-3029</t>
  </si>
  <si>
    <t>Midpoint Gas Center Corporation</t>
  </si>
  <si>
    <t>Midpoint Gas Center Corporation - Gas expense- pick up printed mugs</t>
  </si>
  <si>
    <t>PCF-3027</t>
  </si>
  <si>
    <t>Transportation and Travel</t>
  </si>
  <si>
    <t>PCF-3032</t>
  </si>
  <si>
    <t>JRF Gasoline Station</t>
  </si>
  <si>
    <t>JRF Gasoline Station - Gas Expense going to BFP to pick up FSIC</t>
  </si>
  <si>
    <t>PCF-3036</t>
  </si>
  <si>
    <t>Office Warehouse, Inc. Festival Mall BR10</t>
  </si>
  <si>
    <t>Office Warehouse, Inc. Festival Mall BR10 - Printer Ink</t>
  </si>
  <si>
    <t>PCF-3038</t>
  </si>
  <si>
    <t>Office Warehouse, Inc.</t>
  </si>
  <si>
    <t>Office Warehouse, Inc. - OFFICE SUPPLIES</t>
  </si>
  <si>
    <t>Grato Philippines Inc.</t>
  </si>
  <si>
    <t>Grato Philippines Inc. - Descaler</t>
  </si>
  <si>
    <t>UBP-0525-1031</t>
  </si>
  <si>
    <t>Grato Philippines Inc. - Water Inlet Valve</t>
  </si>
  <si>
    <t>Primera Clase Gas Station Inc</t>
  </si>
  <si>
    <t>Primera Clase Gas Station Inc - Transpo for GIS Notarization</t>
  </si>
  <si>
    <t>PCF-3043</t>
  </si>
  <si>
    <t>Grand Union Supermarket, Inc. - OFFICE AND PANTRY SUPPLIES</t>
  </si>
  <si>
    <t>PCF-3046</t>
  </si>
  <si>
    <t>PCF-3061</t>
  </si>
  <si>
    <t>PCF-3063</t>
  </si>
  <si>
    <t>Grand Union Supermarket, Inc. - PANTRY SUPPLIES</t>
  </si>
  <si>
    <t>PCF-3064</t>
  </si>
  <si>
    <t>Yaoyao Philippines Info Tech Inc</t>
  </si>
  <si>
    <t>Yaoyao Philippines Info Tech Inc - Sandwich Maker</t>
  </si>
  <si>
    <t>UBP-0625-1043*</t>
  </si>
  <si>
    <t>PCF-3073</t>
  </si>
  <si>
    <t>Grand Union Supermarket, Inc. - Pantry and office supplies</t>
  </si>
  <si>
    <t>Army Navy</t>
  </si>
  <si>
    <t>Army Navy - Meeting food</t>
  </si>
  <si>
    <t>PCF-3082</t>
  </si>
  <si>
    <t>PCF-3079</t>
  </si>
  <si>
    <t>Mercury Drug - Alabang Town Ctr Madrigal</t>
  </si>
  <si>
    <t>Mercury Drug - Alabang Town Ctr Madrigal - Medical supplies</t>
  </si>
  <si>
    <t>PCF-3080</t>
  </si>
  <si>
    <t>City Super Alabang Inc. - 4 pcs of Essence oil</t>
  </si>
  <si>
    <t>PCF-3085</t>
  </si>
  <si>
    <t>Bricolage Philippine Inc</t>
  </si>
  <si>
    <t>Bricolage Philippine Inc - Sticky note</t>
  </si>
  <si>
    <t>PCF-3083</t>
  </si>
  <si>
    <t>PCF-3087</t>
  </si>
  <si>
    <t>NOC Specialty Food Inc.</t>
  </si>
  <si>
    <t>NOC Specialty Food Inc. - Birthday Treat</t>
  </si>
  <si>
    <t>PCF-3088</t>
  </si>
  <si>
    <t>PCF-3092</t>
  </si>
  <si>
    <t>PCF-3093</t>
  </si>
  <si>
    <t>UBP-0625-1048</t>
  </si>
  <si>
    <t>Wilcon Depot, Inc. - Dispenser Faucet</t>
  </si>
  <si>
    <t>PCF-3094</t>
  </si>
  <si>
    <t>Office Warehouse, Inc. - 2 Bottles Epson ink</t>
  </si>
  <si>
    <t>PCF-3100</t>
  </si>
  <si>
    <t>PCF-3101</t>
  </si>
  <si>
    <t>VAT on Purchases (Capital Goods)</t>
  </si>
  <si>
    <t>Coffee Syndicate</t>
  </si>
  <si>
    <t>Coffee Syndicate - Meeting snacks</t>
  </si>
  <si>
    <t>PCF-3117</t>
  </si>
  <si>
    <t>LG Shell Fuel Corporation</t>
  </si>
  <si>
    <t>LG Shell Fuel Corporation - Gas expenses</t>
  </si>
  <si>
    <t>PCF-3122</t>
  </si>
  <si>
    <t>NOC Specialty Food Inc. - Snacks</t>
  </si>
  <si>
    <t>PCF-3129</t>
  </si>
  <si>
    <t>Primera Clase Gas Station Inc - Gas expenses</t>
  </si>
  <si>
    <t>PCF-3134</t>
  </si>
  <si>
    <t>City Super Alabang Inc. - 4 Bottles of Fragrance</t>
  </si>
  <si>
    <t>PCF-3141</t>
  </si>
  <si>
    <t>Other General and Administrative Expenses</t>
  </si>
  <si>
    <t>Total VAT on Purchases (Capital Goods)</t>
  </si>
  <si>
    <t>PCF-3104</t>
  </si>
  <si>
    <t>Grand Union Supermarket, Inc. - Pantry supplies</t>
  </si>
  <si>
    <t>PCF-3107</t>
  </si>
  <si>
    <t>Primero Fuel OPC</t>
  </si>
  <si>
    <t>Primero Fuel OPC - Gas expenses</t>
  </si>
  <si>
    <t>PCF-3108</t>
  </si>
  <si>
    <t>PCF-3111</t>
  </si>
  <si>
    <t>Midpoint Gas Center Corp.</t>
  </si>
  <si>
    <t>Midpoint Gas Center Corp. - Gas expenses</t>
  </si>
  <si>
    <t>PCF-3113</t>
  </si>
  <si>
    <t>PCF-3114</t>
  </si>
  <si>
    <t>PCF-3118</t>
  </si>
  <si>
    <t>PCF-3125</t>
  </si>
  <si>
    <t>PCF-3128</t>
  </si>
  <si>
    <t>PCF-3130</t>
  </si>
  <si>
    <t>PCF-3132</t>
  </si>
  <si>
    <t>PCF-3137</t>
  </si>
  <si>
    <t>PCF-3138</t>
  </si>
  <si>
    <t>PCF-3140</t>
  </si>
  <si>
    <t>PCF-3143</t>
  </si>
  <si>
    <t>For the period 1 August 2025 to 31 August 2025</t>
  </si>
  <si>
    <t>UBP-0825-1058</t>
  </si>
  <si>
    <t>CAPITAL GOODS (AGGREGATE AMOUNT EXCEEDS 1M)</t>
  </si>
  <si>
    <t>INPUT TAX</t>
  </si>
  <si>
    <t>LEASEHOLD IMPROVEMENTS</t>
  </si>
  <si>
    <t>DATE PURCHASED</t>
  </si>
  <si>
    <t>Amount (Net of VAT)</t>
  </si>
  <si>
    <t>Input Tax</t>
  </si>
  <si>
    <t>Estimated Life</t>
  </si>
  <si>
    <t>Monthly Allowable Input Tax</t>
  </si>
  <si>
    <t>RUNNING BALANCE</t>
  </si>
  <si>
    <t>AIRCON AND LEASED LINE SERVER</t>
  </si>
  <si>
    <t>Xero Purchases Services 2025</t>
  </si>
  <si>
    <t>Source contains Payable Payment, Payable Prepayment, Spend Money</t>
  </si>
  <si>
    <t>Tax Rate Name contains VAT on Purchases (Services by Non-residents), VAT on Purchases (Services Not Qual for Input Tax), VAT on Purchases (Services), VAT on Purchases</t>
  </si>
  <si>
    <t>VAT on Purchases</t>
  </si>
  <si>
    <t>Philippine Allied Enterprises Corporation</t>
  </si>
  <si>
    <t>Philippine Allied Enterprises Corporation - Parking fee of Sir Bon Excess of the tree 3hrs Parking</t>
  </si>
  <si>
    <t>PCF - 2932</t>
  </si>
  <si>
    <t>Toll and Parking - Others</t>
  </si>
  <si>
    <t>Total VAT on Purchases</t>
  </si>
  <si>
    <t>VAT on Purchases (Services Not Qual for Input Tax)</t>
  </si>
  <si>
    <t>Patricio L Boncayao Jr Law Office - Notarial fee of Sworn declaration</t>
  </si>
  <si>
    <t>PCF 2901</t>
  </si>
  <si>
    <t>Patricio L Boncayao Jr Law Office - Notorial fee of private office lease contract (CJ Philipines Inc.)</t>
  </si>
  <si>
    <t>PCF 2905</t>
  </si>
  <si>
    <t>Lizardo Carlos&amp; Lizardo III</t>
  </si>
  <si>
    <t>Lizardo Carlos&amp; Lizardo III - Notorial Fee of Gross Sales (shirefolk inc)</t>
  </si>
  <si>
    <t>PCF-2917</t>
  </si>
  <si>
    <t>Payable Payment</t>
  </si>
  <si>
    <t>Jesaly A. Dacara - Prop.</t>
  </si>
  <si>
    <t>Payment: Jesaly A. Dacara - Prop.</t>
  </si>
  <si>
    <t>UB499278</t>
  </si>
  <si>
    <t>Randy Benedict F. Ferrer- Prop.</t>
  </si>
  <si>
    <t>Payment: Randy Benedict F. Ferrer- Prop.</t>
  </si>
  <si>
    <t>UB499333</t>
  </si>
  <si>
    <t>Other Employee Benefits</t>
  </si>
  <si>
    <t>Payment: Ohana Domestic Services</t>
  </si>
  <si>
    <t>UB534099</t>
  </si>
  <si>
    <t>Total VAT on Purchases (Services Not Qual for Input Tax)</t>
  </si>
  <si>
    <t>VAT on Purchases (Services)</t>
  </si>
  <si>
    <t>Golden Arches Development Corporation - Commerce Avenue</t>
  </si>
  <si>
    <t>Golden Arches Development Corporation - Commerce Avenue - Lundi for Accounting Endorsement</t>
  </si>
  <si>
    <t>PCF 2891</t>
  </si>
  <si>
    <t>Meals Expense - Others</t>
  </si>
  <si>
    <t>PLDT Inc.</t>
  </si>
  <si>
    <t>Payment: PLDT Inc.</t>
  </si>
  <si>
    <t>UB 2002548176</t>
  </si>
  <si>
    <t>Communication Expense</t>
  </si>
  <si>
    <t>Lalamove Philippines</t>
  </si>
  <si>
    <t>Lalamove Philippines - Coffee Beans Delivery Fee (50/50) Shared with SVI</t>
  </si>
  <si>
    <t>PCF 2896</t>
  </si>
  <si>
    <t>Shipping and Delivery Expense</t>
  </si>
  <si>
    <t>Pestman Specialists Inc</t>
  </si>
  <si>
    <t>Payment: Pestman Specialists Inc</t>
  </si>
  <si>
    <t>UB 2002548170</t>
  </si>
  <si>
    <t>S82906083</t>
  </si>
  <si>
    <t>S82909092</t>
  </si>
  <si>
    <t>Payment: Philippine Allied Enterprises Corporation</t>
  </si>
  <si>
    <t>UB 2002548173</t>
  </si>
  <si>
    <t>Common Area Charges</t>
  </si>
  <si>
    <t>Rent Expense</t>
  </si>
  <si>
    <t>Utilities Expense</t>
  </si>
  <si>
    <t>Metro Parking (Phils.) Inc.- Ventures</t>
  </si>
  <si>
    <t>Metro Parking (Phils.) Inc.- Ventures - Bon Punzalan Parking fee for pick up Manager cheque</t>
  </si>
  <si>
    <t>PCF-2919</t>
  </si>
  <si>
    <t>Toll and Parking</t>
  </si>
  <si>
    <t>UB 2002548178</t>
  </si>
  <si>
    <t>UB 2002548177</t>
  </si>
  <si>
    <t>Globalbridge Resources Corporation</t>
  </si>
  <si>
    <t>Payment: Globalbridge Resources Corporation</t>
  </si>
  <si>
    <t>UB 2002548181</t>
  </si>
  <si>
    <t>Professional Fees</t>
  </si>
  <si>
    <t>S95399080</t>
  </si>
  <si>
    <t>S95395948</t>
  </si>
  <si>
    <t>LT1 Development Corporation</t>
  </si>
  <si>
    <t>Payment: LT1 Development Corporation</t>
  </si>
  <si>
    <t>UB642413</t>
  </si>
  <si>
    <t>UB 2002548183</t>
  </si>
  <si>
    <t>Payment: Marco M. Mondejar- Proprietor</t>
  </si>
  <si>
    <t>UB 2002548189</t>
  </si>
  <si>
    <t>UB 2002548182</t>
  </si>
  <si>
    <t>UB572627</t>
  </si>
  <si>
    <t>UB572614</t>
  </si>
  <si>
    <t>S7027397</t>
  </si>
  <si>
    <t>S7030608</t>
  </si>
  <si>
    <t>Metro Parking Management (Philippines) Inc.- Lot A Investment</t>
  </si>
  <si>
    <t>Metro Parking Management (Philippines) Inc.- Lot A Investment - Parking Fee - Daryl pick up Employee's ID</t>
  </si>
  <si>
    <t>PCF- 2989</t>
  </si>
  <si>
    <t>Graficad Creation, Inc.</t>
  </si>
  <si>
    <t>Graficad Creation, Inc. - ID Printing
 -Leonelyn Mae Perocho
 -John Daryl Guillena</t>
  </si>
  <si>
    <t>PCF- 2990</t>
  </si>
  <si>
    <t>UB342926</t>
  </si>
  <si>
    <t>UB 2002548193</t>
  </si>
  <si>
    <t>S12887054</t>
  </si>
  <si>
    <t>GP LOAD N GO INC.</t>
  </si>
  <si>
    <t>GP LOAD N GO INC. - Company phone load</t>
  </si>
  <si>
    <t>PCF- 2998</t>
  </si>
  <si>
    <t>Total VAT on Purchases (Services)</t>
  </si>
  <si>
    <t>Xero Services Q2 2025</t>
  </si>
  <si>
    <t>Source contains Payable Invoice, Payable Payment, Payable Prepayment, Spend Money</t>
  </si>
  <si>
    <t>Tax Rate Name contains VAT on Purchases, VAT on Purchases (Services), VAT on Purchases (Services by Non-residents), VAT on Purchases (Services Not Qual for Input Tax)</t>
  </si>
  <si>
    <t>Cabeguin, Clarita Labrador - Dismantle and Reinstallation</t>
  </si>
  <si>
    <t>Philippine Allied Enterprises Corporation - SIR RYE'S PARKING TICKET GOING TO BFP TO PICK UP FIRE SAFTY INSPECTION CERTIFICATE</t>
  </si>
  <si>
    <t>PCF-3037</t>
  </si>
  <si>
    <t>Cadiz Jr, Jovito Pongos</t>
  </si>
  <si>
    <t xml:space="preserve">Cadiz Jr, Jovito Pongos - LP1 and LP2 Sink
Declogging and Cleaning of Grease Trap
</t>
  </si>
  <si>
    <t>UBP-0525-1032</t>
  </si>
  <si>
    <t>PLDT Inc. - I-Gate Premium 100 MBPS- Apr 2025 SOA</t>
  </si>
  <si>
    <t>UBP-0425-1005</t>
  </si>
  <si>
    <t>Ronaldo Barreto Bassig</t>
  </si>
  <si>
    <t>Ronaldo Barreto Bassig - 10 bklts of Acknowledgment Receipts</t>
  </si>
  <si>
    <t>UBP-0425-945</t>
  </si>
  <si>
    <t>Stationery and Printing</t>
  </si>
  <si>
    <t>Ikano (Philippines), Inc. - Delivery Fee</t>
  </si>
  <si>
    <t>Bridge Consulting Inc. - AFs and ITR 2024</t>
  </si>
  <si>
    <t>UBP-0425-1004</t>
  </si>
  <si>
    <t>Globalbridge Resources Corporation - TOTAL MONTHLY RETAINER FEE  (APRIL 2025)
Ref: INV-0838</t>
  </si>
  <si>
    <t>UBP-0425-1003</t>
  </si>
  <si>
    <t>Philippine Allied Enterprises Corporation - LP1 Rent for Apr 2025
Ref: SRV 130000825</t>
  </si>
  <si>
    <t>UBP-0425-1014</t>
  </si>
  <si>
    <t>Philippine Allied Enterprises Corporation - LP2 Rent for Apr 2025
Ref: SRV 130000827</t>
  </si>
  <si>
    <t>Philippine Allied Enterprises Corporation - LP3 Rent for Apr 2025
Ref: SRV 130000780</t>
  </si>
  <si>
    <t>Philippine Allied Enterprises Corporation - LP1 CUSA for Apr 2025
Ref: SRV 130000826</t>
  </si>
  <si>
    <t>Philippine Allied Enterprises Corporation - LP2 CUSA for Apr 2025
Ref: SRV 130000828</t>
  </si>
  <si>
    <t>Philippine Allied Enterprises Corporation - LP3 CUSA for Apr 2025
Ref: SRV 130000781</t>
  </si>
  <si>
    <t>LT1 Development Corporation - LP Staff Summer Outing 2025
Venue: Balai Paraiso Magallanes</t>
  </si>
  <si>
    <t>UBP-0425-971</t>
  </si>
  <si>
    <t>Gascon, Dennis Gellecanao - Prop.</t>
  </si>
  <si>
    <t>Gascon, Dennis Gellecanao - Prop. - Apollo 4 AC Ceiling Cassette Repair
Busted Capacitor</t>
  </si>
  <si>
    <t>UBP-0425-1006</t>
  </si>
  <si>
    <t>Josephine A. Melrose - Proprietor</t>
  </si>
  <si>
    <t>Josephine A. Melrose - Proprietor - Updated mAts</t>
  </si>
  <si>
    <t>PCF-3008</t>
  </si>
  <si>
    <t>Black Dog Graphic Design and Print Services</t>
  </si>
  <si>
    <t>Black Dog Graphic Design and Print Services - LAUNCHPAD POSTER</t>
  </si>
  <si>
    <t>Christopher Nino Pineda</t>
  </si>
  <si>
    <t>Christopher Nino Pineda - General Cleaning of 4 units MULTI SPLIT 3 indoor &amp; 1 outdoor</t>
  </si>
  <si>
    <t>UBP-0425-1010</t>
  </si>
  <si>
    <t>Christopher Nino Pineda - General Cleaning of 1 unit MULTI SPLIT 2 indoor &amp; 1 outdoor</t>
  </si>
  <si>
    <t>LABADAB LAUNDRY SYSTEMS INC</t>
  </si>
  <si>
    <t>LABADAB LAUNDRY SYSTEMS INC - Laundry Service- Cushion</t>
  </si>
  <si>
    <t>PCF-3013</t>
  </si>
  <si>
    <t>LABADAB LAUNDRY SYSTEMS INC - LAUNDRY SERVICE FOR LP3 PILLOWS (PANTRY)</t>
  </si>
  <si>
    <t>Philippine Allied Enterprises Corporation - Parking Fee- Renewal of Business Permit</t>
  </si>
  <si>
    <t>PCF-3015</t>
  </si>
  <si>
    <t>Philippine Allied Enterprises Corporation - LP1 Electric Bill from  Apr 16 to May 16, 2025
Ref: SRV 130001132</t>
  </si>
  <si>
    <t>UBP-0425-1042</t>
  </si>
  <si>
    <t>Philippine Allied Enterprises Corporation - LP2 Electric Bill from Apr 16 to May 16, 2025
Ref: SRV 130001133</t>
  </si>
  <si>
    <t>Philippine Allied Enterprises Corporation - LP3 Water Bill from  Apr 15 to May 14, 2025
Ref: SRV 130001133</t>
  </si>
  <si>
    <t>Philippine Allied Enterprises Corporation - LP3 Electric Bill from  Apr 16 to May 16, 2025
Ref: SRV 130001057</t>
  </si>
  <si>
    <t>Philippine Allied Enterprises Corporation - LP3 Water Bill from Apr 15 to May 14, 2025
Ref: SRV SRV 130001057</t>
  </si>
  <si>
    <t>PLDT Inc. - PLDT Landline -  April 2025 SOA</t>
  </si>
  <si>
    <t>UBP-0425-1017</t>
  </si>
  <si>
    <t>PLDT Inc. - PLDT iGate - April 2025 SOA
Note's: ADA</t>
  </si>
  <si>
    <t>Ronaldo Barreto Bassig - 20 bklts of Service Invoice
Duplicate copies- carbonless</t>
  </si>
  <si>
    <t>UBP-0525-1015</t>
  </si>
  <si>
    <t>PLDT Inc. - LP3 I-Gate Premium 100 MBPS- May 2025 SOA</t>
  </si>
  <si>
    <t>UBP-0525-1033*</t>
  </si>
  <si>
    <t>Bridge Consulting Inc. - SI Share on Accounting Services May 2025</t>
  </si>
  <si>
    <t>UBP-0525-1018</t>
  </si>
  <si>
    <t>Parkingpro Inc.</t>
  </si>
  <si>
    <t>Parkingpro Inc. - Parking Ticket- UnionBank</t>
  </si>
  <si>
    <t>PCF-3026</t>
  </si>
  <si>
    <t>Philippine Allied Enterprises Corporation - Parking Ticket to pick up mugs</t>
  </si>
  <si>
    <t>PCF-3028</t>
  </si>
  <si>
    <t>JRF Gasoline Station - GAS EXPENSE OF SIR RYE GOING TO BFP TO PICK-UP SHIREFOLK INC'S FIRE SAFETY INSPECTION CERTIFICATE</t>
  </si>
  <si>
    <t>Philippine Allied Enterprises Corporation - Water</t>
  </si>
  <si>
    <t>Philippine Allied Enterprises Corporation - LP1 Rent for May2025
Ref: SRV 130000958</t>
  </si>
  <si>
    <t>UBP-0525-1019</t>
  </si>
  <si>
    <t>Philippine Allied Enterprises Corporation - LP2 Rent for May 2025
Ref: SRV 130000960</t>
  </si>
  <si>
    <t>Philippine Allied Enterprises Corporation - LP3 Rent for May 2025
Ref: SRV 130000911</t>
  </si>
  <si>
    <t>Philippine Allied Enterprises Corporation - LP1 CUSA for May 2025
Ref: SRV 130000959</t>
  </si>
  <si>
    <t>Philippine Allied Enterprises Corporation - LP2 CUSA for May 2025
Ref: SRV 130000961</t>
  </si>
  <si>
    <t>Philippine Allied Enterprises Corporation - LP3 CUSA for May 2025
Ref: SRV 130000912</t>
  </si>
  <si>
    <t>Primera Clase Gas Station Inc - GAS EXPENSE OF SIR DARYL FOR THE NOTARIZATION OF GIS</t>
  </si>
  <si>
    <t>LABADAB LAUNDRY SYSTEMS INC - LP'3 PANTY PILLOW LAUNDRY SEVICE</t>
  </si>
  <si>
    <t>PCF-3058</t>
  </si>
  <si>
    <t>INFINITE DIGITAL HUB INC.</t>
  </si>
  <si>
    <t>INFINITE DIGITAL HUB INC. - Service Fee</t>
  </si>
  <si>
    <t>UBP-0525-1031*</t>
  </si>
  <si>
    <t>Philippine Allied Enterprises Corporation - LP1 Water Bill from  May 15 to Jun 14, 2025
Ref: SRV 130001253</t>
  </si>
  <si>
    <t>UBP-0525-1057</t>
  </si>
  <si>
    <t>Philippine Allied Enterprises Corporation - LP1 Electric Bill from  May 17 to Jun 16, 2025
Ref: SRV 130001253</t>
  </si>
  <si>
    <t>Philippine Allied Enterprises Corporation - LP2 Electric Bill from May 17 to Jun 16, 2025
Ref: SRV 130001254</t>
  </si>
  <si>
    <t>Philippine Allied Enterprises Corporation - LP3 Water Bill from May 15 to Jun 14, 2025
Ref: SRV 130001254</t>
  </si>
  <si>
    <t>Philippine Allied Enterprises Corporation - LP3 Electric Bill from  May 17 to Jun 16, 2025
Ref: SRV 130001180</t>
  </si>
  <si>
    <t>Philippine Allied Enterprises Corporation - LP3 Water Bill from May 15 to Jun 14, 2025
Ref: SRV SRV 130001180</t>
  </si>
  <si>
    <t>PLDT Inc. - PLDT Landline -  May 2025 SOA</t>
  </si>
  <si>
    <t>UBP-0525-1033</t>
  </si>
  <si>
    <t>PLDT Inc. - PLDT iGate - May 2025 SOA
Note's: ADA</t>
  </si>
  <si>
    <t>PLDT Inc. - LP3 I-Gate Premium 100 MBPS- June 2025 SOA</t>
  </si>
  <si>
    <t>UBP-0625-1040*</t>
  </si>
  <si>
    <t>Philippine Allied Enterprises Corporation - Parking ticket</t>
  </si>
  <si>
    <t>PCF-3074</t>
  </si>
  <si>
    <t>Philippine Allied Enterprises Corporation - LP1 CUSA for June 2025
Ref: SRV 130001094</t>
  </si>
  <si>
    <t>UBP-0625-1041</t>
  </si>
  <si>
    <t>Philippine Allied Enterprises Corporation - LP2 CUSA for June 2025
Ref: SRV 130001096</t>
  </si>
  <si>
    <t>Philippine Allied Enterprises Corporation - LP3 CUSA for June 2025
Ref: SRV 130001046</t>
  </si>
  <si>
    <t>Philippine Allied Enterprises Corporation - LP1 Rent for June 2025
Ref: SRV 1300001093</t>
  </si>
  <si>
    <t>Philippine Allied Enterprises Corporation - LP2 Rent for June2025
Ref: SRV 130001095</t>
  </si>
  <si>
    <t>Philippine Allied Enterprises Corporation - LP3 Rent for June 2025
Ref: SRV 130001045</t>
  </si>
  <si>
    <t>Black Dog Graphic Design and Print Services - Launchpad poster</t>
  </si>
  <si>
    <t>PCF-3084</t>
  </si>
  <si>
    <t>Philippine Allied Enterprises Corporation - parking ticket</t>
  </si>
  <si>
    <t>PCF-3095</t>
  </si>
  <si>
    <t>Lalamove Philippines - Coffee beans delivery</t>
  </si>
  <si>
    <t>PCF-3099</t>
  </si>
  <si>
    <t>Bridge Consulting Inc. - SI Share on Accounting Services June 2025</t>
  </si>
  <si>
    <t>UBP-0625-1045</t>
  </si>
  <si>
    <t>Source contains Payable Invoice, Spend Money</t>
  </si>
  <si>
    <t>Randy Benedict F. Ferrer- Prop. - Sublimation Printing of Company Uniform</t>
  </si>
  <si>
    <t>UBP-0725-1052</t>
  </si>
  <si>
    <t>Airlive Communications, Inc.</t>
  </si>
  <si>
    <t>Airlive Communications, Inc. - 300 mbps DIA July 2025</t>
  </si>
  <si>
    <t>UBP-0725-1053</t>
  </si>
  <si>
    <t>LABADAB LAUNDRY SYSTEMS INC - Payment for Laundry Service</t>
  </si>
  <si>
    <t>PCF-3103</t>
  </si>
  <si>
    <t>Philippine Allied Enterprises Corporation - LP1 Rent for July 2025
 Ref: SRV 1300001216</t>
  </si>
  <si>
    <t>UBP-0725-1056</t>
  </si>
  <si>
    <t>Philippine Allied Enterprises Corporation - LP2 Rent for July 2025
 Ref: SRV 130001218</t>
  </si>
  <si>
    <t>Philippine Allied Enterprises Corporation - LP3 Rent for July 2025
 Ref: SRV 130001169</t>
  </si>
  <si>
    <t>Philippine Allied Enterprises Corporation - LP1 CUSA for July 2025
 Ref: SRV 130001217</t>
  </si>
  <si>
    <t>Philippine Allied Enterprises Corporation - LP2 CUSA for July 2025
 Ref: SRV 130001219</t>
  </si>
  <si>
    <t>Philippine Allied Enterprises Corporation - LP3 CUSA for July 2025
 Ref: SRV 130001170</t>
  </si>
  <si>
    <t>UBP-0725-1049</t>
  </si>
  <si>
    <t>Philippine Allied Enterprises Corporation - Parking fee</t>
  </si>
  <si>
    <t>PCF-3115</t>
  </si>
  <si>
    <t>PCF-3123</t>
  </si>
  <si>
    <t>Coffai Corporation</t>
  </si>
  <si>
    <t>Coffai Corporation - Coffee Machine Repair</t>
  </si>
  <si>
    <t>PCF-3121</t>
  </si>
  <si>
    <t>Metro Parking Management (Philippines) Inc.- Lot A Investment - Parking fee</t>
  </si>
  <si>
    <t>PCF-3135</t>
  </si>
  <si>
    <t>Airlive Communications, Inc. - 150 mbps DIA for August 2025</t>
  </si>
  <si>
    <t>UBP-0825-1059</t>
  </si>
  <si>
    <t>PCF-3144</t>
  </si>
  <si>
    <t>Philippine Allied Enterprises Corporation - LP1 Electric Bill from Jun 17 - Jul 16, 2025
 Ref: Ref: SRV 130001381</t>
  </si>
  <si>
    <t>UBP-0625-1069</t>
  </si>
  <si>
    <t>Philippine Allied Enterprises Corporation - LP1 Water Bill from Jun 15 - Jul 14, 2025
 Ref: Ref: SRV 130001381</t>
  </si>
  <si>
    <t>Philippine Allied Enterprises Corporation - LP2 Electric Bill from Jun 17 - Jul 16, 2025
 Ref: Ref: SRV 130001382</t>
  </si>
  <si>
    <t>Philippine Allied Enterprises Corporation - LP2 Water Bill from Jun 15 - Jul 14, 2025
 Ref: Ref: SRV 130001382</t>
  </si>
  <si>
    <t>Philippine Allied Enterprises Corporation - LP3 Electric Bill from Jun 17 - Jul 16, 2025
 Ref: Ref: SRV 130001306</t>
  </si>
  <si>
    <t>Philippine Allied Enterprises Corporation - LP1 Rent for August 2025
 Ref: SRV 130001342</t>
  </si>
  <si>
    <t>UBP-0825-1068</t>
  </si>
  <si>
    <t>Philippine Allied Enterprises Corporation - LP2 Rent for August 2025
 Ref: SRV 130001344</t>
  </si>
  <si>
    <t>Philippine Allied Enterprises Corporation - LP3 Rent for August 2025
 Ref: SRV 130001346</t>
  </si>
  <si>
    <t>Philippine Allied Enterprises Corporation - LP1 CUSA for August 2025
 Ref: SRV 130001343</t>
  </si>
  <si>
    <t>Philippine Allied Enterprises Corporation - LP2 CUSA for August 2025
 Ref: SRV 130001345</t>
  </si>
  <si>
    <t>Philippine Allied Enterprises Corporation - LP3 CUSA for August 2025
 Ref: SRV 130001347</t>
  </si>
  <si>
    <t>Gascon, Dennis Gellecanao - Prop. - 3TR CEILING CASSTTE of LP1
 1.) Coworking
 2.) Apollo 4
 1.5 HP WALL MOUNT of LP2
 1.)Rocket Room
 Hubble Room
 V1
 V2
 V3 
 V4</t>
  </si>
  <si>
    <t>UBP-0825-1066</t>
  </si>
  <si>
    <t>Ronaldo Barreto Bassig - 20 bklts of Service Invoice
 Duplicate copies- carbonless</t>
  </si>
  <si>
    <t>UBP-0825-1067</t>
  </si>
  <si>
    <t>PLDT Inc. - PLDT Landline - Aug 2025 SOA</t>
  </si>
  <si>
    <t>UBP-0825-1076</t>
  </si>
  <si>
    <t>PLDT Inc. - PLDT iGate - Aug 2025 SOA
 Note's: ADA</t>
  </si>
  <si>
    <t>PLDT Inc. - LP3 I-Gate Premium 100 MBPS- Aug 2025 SOA</t>
  </si>
  <si>
    <t>UBP-0825-1076*</t>
  </si>
  <si>
    <t>LIST OF OR WITHOUT INVOICE IN XERO</t>
  </si>
  <si>
    <t>Shirefolk Inc</t>
  </si>
  <si>
    <t>as of April 1, 2022</t>
  </si>
  <si>
    <t>OR No</t>
  </si>
  <si>
    <t>YEAR 2022</t>
  </si>
  <si>
    <t>1</t>
  </si>
  <si>
    <t>MASO</t>
  </si>
  <si>
    <t>VO: Dec 2, 2021 - Dec 1, 2022</t>
  </si>
  <si>
    <t>2</t>
  </si>
  <si>
    <t>UA: Jan 1- Dec 31, 2022</t>
  </si>
  <si>
    <t>3</t>
  </si>
  <si>
    <t>01/14/2022</t>
  </si>
  <si>
    <t>Sinaya Corp</t>
  </si>
  <si>
    <t>UA: Oct 19, 2022 - Feb 18, 2024</t>
  </si>
  <si>
    <t>4</t>
  </si>
  <si>
    <t>VO &amp; Locker: Dec 2, 2021 - Dec 1, 2022</t>
  </si>
  <si>
    <t>5</t>
  </si>
  <si>
    <t>VO: Mar 17, 2021 - Mar 16, 2022 &amp; UA: Mar 17 - Sep 16, 2022</t>
  </si>
  <si>
    <t>6</t>
  </si>
  <si>
    <t>UA: Mar 15, 2020 - Mar 14, 2023</t>
  </si>
  <si>
    <t>7</t>
  </si>
  <si>
    <t>ALM Agri Trading Fertilizer</t>
  </si>
  <si>
    <t>UA: Mar 6, 2022 - Mar 5, 2023</t>
  </si>
  <si>
    <t>8</t>
  </si>
  <si>
    <t>Ascensoft Inc</t>
  </si>
  <si>
    <t>UA: Mar 13, 2022 - Mar 12, 2023</t>
  </si>
  <si>
    <t>9</t>
  </si>
  <si>
    <t>Zvoid Studios</t>
  </si>
  <si>
    <t>A1: Mar 23  - Apr 22, 2022</t>
  </si>
  <si>
    <t>10</t>
  </si>
  <si>
    <t>Andie Villegas</t>
  </si>
  <si>
    <t>Whole Day Pass</t>
  </si>
  <si>
    <t>11</t>
  </si>
  <si>
    <t>Roberto Laceda</t>
  </si>
  <si>
    <t>VO: Apr 4, 2022 - Apr 3, 2023</t>
  </si>
  <si>
    <t>12</t>
  </si>
  <si>
    <t>Johanne Lim</t>
  </si>
  <si>
    <t>whole day pass</t>
  </si>
  <si>
    <t>13</t>
  </si>
  <si>
    <t>Kevin Iwabuchi</t>
  </si>
  <si>
    <t>3 hrs pass (3)</t>
  </si>
  <si>
    <t>YEAR 2021</t>
  </si>
  <si>
    <t>Meaningful Ventures Inc</t>
  </si>
  <si>
    <t>VO: Mar 18, 2021 - Mar 17, 2022</t>
  </si>
  <si>
    <t>made dummy invoice in Xero</t>
  </si>
  <si>
    <t>Front Media Entertainment Talent Agency Inc</t>
  </si>
  <si>
    <t>VO: Mar 25, 2021 - Mar 24, 2022</t>
  </si>
  <si>
    <t>Ernest Troyss B. Pilapil</t>
  </si>
  <si>
    <t>Start Up: July 19, 2021 - July 18, 2022</t>
  </si>
  <si>
    <t>Lumenaire Specialized Goods Trading</t>
  </si>
  <si>
    <t>VO: Jan 1 - Dec 31, 2022</t>
  </si>
  <si>
    <t>UA: July 1, 2021 to June 30, 2022</t>
  </si>
  <si>
    <t>YEAR 2020</t>
  </si>
  <si>
    <t>Baoya</t>
  </si>
  <si>
    <t>UA, locker &amp; RR</t>
  </si>
  <si>
    <t>Rouse and Foster</t>
  </si>
  <si>
    <t>UA: Sep 11, 2019 - Sep 10, 2021</t>
  </si>
  <si>
    <t>Plain Lamp</t>
  </si>
  <si>
    <t>UA: Oct 31, 2020 to Oct 30, 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</si>
</sst>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_-* #,##0.00_-;\-* #,##0.00_-;_-* &quot;-&quot;??_-;_-@"/>
    <numFmt numFmtId="165" formatCode="_(* #,##0.00_);_(* \(#,##0.00\);_(* &quot;-&quot;??_);_(@_)"/>
    <numFmt numFmtId="166" formatCode="#,##0.00;\(#,##0.00\)"/>
    <numFmt numFmtId="167" formatCode="mm&quot;/&quot;dd&quot;/&quot;yyyy"/>
    <numFmt numFmtId="168" formatCode="mm/dd/yyyy"/>
    <numFmt numFmtId="169" formatCode="m/d/yy"/>
    <numFmt numFmtId="170" formatCode="dd\ mmm\ yyyy"/>
    <numFmt numFmtId="171" formatCode="0.00##\%"/>
    <numFmt numFmtId="172" formatCode="d\ mmm\ yyyy"/>
    <numFmt numFmtId="173" formatCode="mmmm\ yyyy"/>
    <numFmt numFmtId="174" formatCode="dd\ mmmm\ yyyy"/>
    <numFmt numFmtId="175" formatCode="d\ mmmm\ yyyy"/>
    <numFmt numFmtId="176" formatCode="mmm&quot;-&quot;yyyy"/>
  </numFmts>
  <fonts count="81">
    <font>
      <sz val="11.0"/>
      <color theme="1"/>
      <name val="Calibri"/>
      <scheme val="minor"/>
    </font>
    <font>
      <b/>
      <sz val="9.0"/>
      <color rgb="FF000000"/>
      <name val="Quattrocento Sans"/>
    </font>
    <font>
      <sz val="9.0"/>
      <color rgb="FF000000"/>
      <name val="Quattrocento Sans"/>
    </font>
    <font>
      <b/>
      <sz val="9.0"/>
      <color theme="1"/>
      <name val="Quattrocento Sans"/>
    </font>
    <font>
      <b/>
      <i/>
      <sz val="9.0"/>
      <color rgb="FFFF0000"/>
      <name val="Quattrocento Sans"/>
    </font>
    <font>
      <i/>
      <sz val="9.0"/>
      <color rgb="FFFF0000"/>
      <name val="Quattrocento Sans"/>
    </font>
    <font>
      <sz val="9.0"/>
      <color theme="1"/>
      <name val="Quattrocento Sans"/>
    </font>
    <font>
      <sz val="11.0"/>
      <color theme="1"/>
      <name val="Calibri"/>
    </font>
    <font>
      <b/>
      <sz val="9.0"/>
      <color rgb="FFFF0000"/>
      <name val="Quattrocento Sans"/>
    </font>
    <font>
      <sz val="9.0"/>
      <color rgb="FFFF0000"/>
      <name val="Quattrocento Sans"/>
    </font>
    <font>
      <sz val="10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theme="4"/>
      <name val="Calibri"/>
    </font>
    <font>
      <sz val="11.0"/>
      <color rgb="FF000000"/>
      <name val="Calibri"/>
    </font>
    <font>
      <b/>
      <sz val="11.0"/>
      <color rgb="FF4A86E8"/>
      <name val="Calibri"/>
    </font>
    <font>
      <u/>
      <sz val="11.0"/>
      <color rgb="FF000000"/>
      <name val="Calibri"/>
    </font>
    <font>
      <sz val="11.0"/>
      <color rgb="FFFF0000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i/>
      <sz val="11.0"/>
      <color theme="1"/>
      <name val="Calibri"/>
    </font>
    <font>
      <sz val="11.0"/>
      <color rgb="FF4A86E8"/>
      <name val="Calibri"/>
    </font>
    <font>
      <i/>
      <sz val="11.0"/>
      <color rgb="FF000000"/>
      <name val="Calibri"/>
    </font>
    <font>
      <b/>
      <sz val="11.0"/>
      <color theme="4"/>
      <name val="Calibri"/>
    </font>
    <font>
      <b/>
      <sz val="11.0"/>
      <color rgb="FFFF0000"/>
      <name val="Calibri"/>
    </font>
    <font>
      <b/>
      <u/>
      <sz val="11.0"/>
      <color rgb="FFFF0000"/>
      <name val="Calibri"/>
    </font>
    <font>
      <u/>
      <sz val="11.0"/>
      <color rgb="FF000000"/>
      <name val="Calibri"/>
    </font>
    <font>
      <b/>
      <i/>
      <sz val="11.0"/>
      <color rgb="FF000000"/>
      <name val="Calibri"/>
    </font>
    <font>
      <sz val="11.0"/>
      <color rgb="FF4472C4"/>
      <name val="Calibri"/>
    </font>
    <font>
      <sz val="11.0"/>
      <color rgb="FF000A1E"/>
      <name val="Helvetica Neue"/>
    </font>
    <font>
      <sz val="11.0"/>
      <color rgb="FF434343"/>
      <name val="Calibri"/>
    </font>
    <font>
      <u/>
      <sz val="11.0"/>
      <color theme="1"/>
      <name val="Calibri"/>
    </font>
    <font>
      <u/>
      <sz val="11.0"/>
      <color rgb="FFFF0000"/>
      <name val="Calibri"/>
    </font>
    <font>
      <u/>
      <sz val="11.0"/>
      <color rgb="FF000000"/>
      <name val="Calibri"/>
    </font>
    <font>
      <sz val="11.0"/>
      <color theme="1"/>
      <name val="Helvetica Neue"/>
    </font>
    <font>
      <sz val="11.0"/>
      <color rgb="FFFF9900"/>
      <name val="Calibri"/>
    </font>
    <font>
      <u/>
      <sz val="11.0"/>
      <color theme="1"/>
      <name val="Calibri"/>
    </font>
    <font>
      <i/>
      <sz val="11.0"/>
      <color rgb="FFFF0000"/>
      <name val="Calibri"/>
    </font>
    <font>
      <sz val="11.0"/>
      <color rgb="FF0000FF"/>
      <name val="Calibri"/>
    </font>
    <font>
      <b/>
      <sz val="11.0"/>
      <color rgb="FF0000FF"/>
      <name val="Calibri"/>
    </font>
    <font>
      <b/>
      <sz val="11.0"/>
      <color rgb="FF4472C4"/>
      <name val="Calibri"/>
    </font>
    <font>
      <u/>
      <sz val="11.0"/>
      <color theme="1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color theme="1"/>
      <name val="Calibri"/>
      <scheme val="minor"/>
    </font>
    <font>
      <u/>
      <sz val="11.0"/>
      <color rgb="FF000000"/>
      <name val="Calibri"/>
    </font>
    <font>
      <sz val="11.0"/>
      <color rgb="FFCCCCCC"/>
      <name val="Calibri"/>
    </font>
    <font>
      <u/>
      <sz val="11.0"/>
      <color theme="1"/>
      <name val="Calibri"/>
    </font>
    <font>
      <u/>
      <color theme="1"/>
      <name val="Calibri"/>
      <scheme val="minor"/>
    </font>
    <font>
      <b/>
      <color theme="1"/>
      <name val="Calibri"/>
      <scheme val="minor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theme="1"/>
      <name val="Calibri"/>
    </font>
    <font>
      <b/>
      <sz val="11.0"/>
      <color rgb="FF000A1E"/>
      <name val="Helvetica Neue"/>
    </font>
    <font>
      <u/>
      <sz val="11.0"/>
      <color rgb="FFFF0000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sz val="11.0"/>
      <color rgb="FFFF00FF"/>
      <name val="Calibri"/>
    </font>
    <font>
      <b/>
      <i/>
      <sz val="11.0"/>
      <color theme="1"/>
      <name val="Calibri"/>
    </font>
    <font>
      <u/>
      <sz val="11.0"/>
      <color rgb="FF000000"/>
      <name val="Calibri"/>
    </font>
    <font>
      <u/>
      <sz val="11.0"/>
      <color theme="1"/>
      <name val="Calibri"/>
    </font>
    <font>
      <color rgb="FF0000FF"/>
      <name val="Calibri"/>
      <scheme val="minor"/>
    </font>
    <font>
      <b/>
      <sz val="9.0"/>
      <color theme="1"/>
      <name val="Arial"/>
    </font>
    <font>
      <sz val="9.0"/>
      <color theme="1"/>
      <name val="Arial"/>
    </font>
    <font>
      <b/>
      <sz val="9.0"/>
      <color rgb="FFFF0000"/>
      <name val="Arial"/>
    </font>
    <font>
      <sz val="9.0"/>
      <color rgb="FF4472C4"/>
      <name val="Arial"/>
    </font>
    <font>
      <sz val="9.0"/>
      <color rgb="FFFF0000"/>
      <name val="Arial"/>
    </font>
    <font>
      <i/>
      <sz val="9.0"/>
      <color theme="1"/>
      <name val="Arial"/>
    </font>
    <font>
      <b/>
      <i/>
      <sz val="9.0"/>
      <color theme="1"/>
      <name val="Arial"/>
    </font>
    <font>
      <sz val="9.0"/>
      <color rgb="FFFFFFFF"/>
      <name val="Arial"/>
    </font>
    <font>
      <b/>
      <sz val="9.0"/>
      <color rgb="FFFFFFFF"/>
      <name val="Arial"/>
    </font>
    <font>
      <b/>
      <sz val="9.0"/>
      <color rgb="FF000000"/>
      <name val="Arial"/>
    </font>
    <font>
      <sz val="9.0"/>
      <color rgb="FF000000"/>
      <name val="Arial"/>
    </font>
    <font>
      <b/>
      <sz val="8.0"/>
      <color theme="1"/>
      <name val="Arial"/>
    </font>
    <font>
      <sz val="8.0"/>
      <color theme="1"/>
      <name val="Arial"/>
    </font>
    <font>
      <b/>
      <sz val="12.0"/>
      <color theme="1"/>
      <name val="Calibri"/>
    </font>
    <font>
      <sz val="9.0"/>
      <color theme="1"/>
      <name val="Calibri"/>
    </font>
    <font/>
    <font>
      <sz val="10.0"/>
      <color theme="1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E2EFD9"/>
        <bgColor rgb="FFE2EFD9"/>
      </patternFill>
    </fill>
    <fill>
      <patternFill patternType="solid">
        <fgColor rgb="FFF4B083"/>
        <bgColor rgb="FFF4B08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C5E0B3"/>
        <bgColor rgb="FFC5E0B3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0070C0"/>
        <bgColor rgb="FF0070C0"/>
      </patternFill>
    </fill>
    <fill>
      <patternFill patternType="solid">
        <fgColor rgb="FFF2F2F2"/>
        <bgColor rgb="FFF2F2F2"/>
      </patternFill>
    </fill>
    <fill>
      <patternFill patternType="solid">
        <fgColor rgb="FF0000FF"/>
        <bgColor rgb="FF0000FF"/>
      </patternFill>
    </fill>
    <fill>
      <patternFill patternType="solid">
        <fgColor rgb="FFFAF9F9"/>
        <bgColor rgb="FFFAF9F9"/>
      </patternFill>
    </fill>
  </fills>
  <borders count="20">
    <border/>
    <border>
      <left/>
      <right/>
      <top/>
      <bottom style="medium">
        <color rgb="FF000000"/>
      </bottom>
    </border>
    <border>
      <left/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top style="thin">
        <color rgb="FF000000"/>
      </top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bottom style="medium">
        <color rgb="FF000000"/>
      </bottom>
    </border>
    <border>
      <left/>
      <right/>
      <bottom/>
    </border>
    <border>
      <left/>
      <right/>
    </border>
    <border>
      <left/>
      <right/>
      <top/>
    </border>
    <border>
      <top style="thin">
        <color rgb="FFEBEBEB"/>
      </top>
    </border>
    <border>
      <left/>
      <right/>
      <top style="thin">
        <color rgb="FFEBEBEB"/>
      </top>
      <bottom/>
    </border>
    <border>
      <left/>
      <right/>
      <top style="thin">
        <color rgb="FFEBEBEB"/>
      </top>
      <bottom style="thin">
        <color rgb="FF000000"/>
      </bottom>
    </border>
    <border>
      <top style="thin">
        <color rgb="FFEBEBEB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6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164" xfId="0" applyFont="1" applyNumberFormat="1"/>
    <xf borderId="0" fillId="0" fontId="2" numFmtId="0" xfId="0" applyAlignment="1" applyFont="1">
      <alignment horizontal="center"/>
    </xf>
    <xf borderId="0" fillId="0" fontId="1" numFmtId="0" xfId="0" applyFont="1"/>
    <xf borderId="0" fillId="0" fontId="3" numFmtId="0" xfId="0" applyFont="1"/>
    <xf borderId="0" fillId="0" fontId="2" numFmtId="0" xfId="0" applyAlignment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2" fillId="3" fontId="1" numFmtId="164" xfId="0" applyAlignment="1" applyBorder="1" applyFont="1" applyNumberFormat="1">
      <alignment horizontal="center" vertical="center"/>
    </xf>
    <xf borderId="2" fillId="3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1" numFmtId="164" xfId="0" applyAlignment="1" applyFont="1" applyNumberFormat="1">
      <alignment horizontal="center" shrinkToFit="0" vertical="top" wrapText="1"/>
    </xf>
    <xf borderId="0" fillId="0" fontId="2" numFmtId="0" xfId="0" applyAlignment="1" applyFont="1">
      <alignment horizontal="center" vertical="top"/>
    </xf>
    <xf borderId="2" fillId="3" fontId="2" numFmtId="164" xfId="0" applyAlignment="1" applyBorder="1" applyFont="1" applyNumberFormat="1">
      <alignment horizontal="center" vertical="top"/>
    </xf>
    <xf borderId="2" fillId="3" fontId="2" numFmtId="0" xfId="0" applyAlignment="1" applyBorder="1" applyFont="1">
      <alignment horizontal="center" vertical="top"/>
    </xf>
    <xf borderId="0" fillId="0" fontId="2" numFmtId="0" xfId="0" applyAlignment="1" applyFont="1">
      <alignment shrinkToFit="0" wrapText="1"/>
    </xf>
    <xf borderId="0" fillId="0" fontId="2" numFmtId="165" xfId="0" applyFont="1" applyNumberFormat="1"/>
    <xf borderId="2" fillId="3" fontId="2" numFmtId="164" xfId="0" applyBorder="1" applyFont="1" applyNumberFormat="1"/>
    <xf borderId="2" fillId="3" fontId="2" numFmtId="0" xfId="0" applyAlignment="1" applyBorder="1" applyFont="1">
      <alignment horizontal="center"/>
    </xf>
    <xf borderId="2" fillId="4" fontId="1" numFmtId="0" xfId="0" applyAlignment="1" applyBorder="1" applyFill="1" applyFont="1">
      <alignment horizontal="left"/>
    </xf>
    <xf borderId="3" fillId="4" fontId="1" numFmtId="165" xfId="0" applyBorder="1" applyFont="1" applyNumberFormat="1"/>
    <xf borderId="3" fillId="4" fontId="1" numFmtId="164" xfId="0" applyBorder="1" applyFont="1" applyNumberFormat="1"/>
    <xf borderId="0" fillId="0" fontId="4" numFmtId="0" xfId="0" applyAlignment="1" applyFont="1">
      <alignment horizontal="left"/>
    </xf>
    <xf borderId="0" fillId="0" fontId="4" numFmtId="165" xfId="0" applyFont="1" applyNumberFormat="1"/>
    <xf borderId="0" fillId="0" fontId="4" numFmtId="164" xfId="0" applyFont="1" applyNumberFormat="1"/>
    <xf borderId="0" fillId="0" fontId="5" numFmtId="0" xfId="0" applyFont="1"/>
    <xf borderId="2" fillId="3" fontId="5" numFmtId="164" xfId="0" applyBorder="1" applyFont="1" applyNumberFormat="1"/>
    <xf borderId="2" fillId="3" fontId="5" numFmtId="0" xfId="0" applyAlignment="1" applyBorder="1" applyFont="1">
      <alignment horizontal="center"/>
    </xf>
    <xf borderId="0" fillId="0" fontId="2" numFmtId="166" xfId="0" applyAlignment="1" applyFont="1" applyNumberFormat="1">
      <alignment horizontal="right"/>
    </xf>
    <xf borderId="2" fillId="5" fontId="1" numFmtId="0" xfId="0" applyAlignment="1" applyBorder="1" applyFill="1" applyFont="1">
      <alignment horizontal="left"/>
    </xf>
    <xf borderId="3" fillId="5" fontId="1" numFmtId="165" xfId="0" applyBorder="1" applyFont="1" applyNumberFormat="1"/>
    <xf borderId="3" fillId="5" fontId="1" numFmtId="164" xfId="0" applyBorder="1" applyFont="1" applyNumberFormat="1"/>
    <xf borderId="0" fillId="0" fontId="1" numFmtId="10" xfId="0" applyAlignment="1" applyFont="1" applyNumberFormat="1">
      <alignment horizontal="center"/>
    </xf>
    <xf borderId="0" fillId="0" fontId="6" numFmtId="0" xfId="0" applyAlignment="1" applyFont="1">
      <alignment horizontal="center"/>
    </xf>
    <xf borderId="0" fillId="0" fontId="6" numFmtId="165" xfId="0" applyAlignment="1" applyFont="1" applyNumberFormat="1">
      <alignment horizontal="right"/>
    </xf>
    <xf borderId="0" fillId="0" fontId="6" numFmtId="164" xfId="0" applyAlignment="1" applyFont="1" applyNumberFormat="1">
      <alignment horizontal="right"/>
    </xf>
    <xf borderId="0" fillId="0" fontId="6" numFmtId="166" xfId="0" applyAlignment="1" applyFont="1" applyNumberFormat="1">
      <alignment horizontal="right"/>
    </xf>
    <xf borderId="0" fillId="0" fontId="7" numFmtId="165" xfId="0" applyFont="1" applyNumberFormat="1"/>
    <xf borderId="2" fillId="4" fontId="3" numFmtId="164" xfId="0" applyBorder="1" applyFont="1" applyNumberFormat="1"/>
    <xf borderId="3" fillId="4" fontId="3" numFmtId="164" xfId="0" applyBorder="1" applyFont="1" applyNumberFormat="1"/>
    <xf borderId="3" fillId="4" fontId="3" numFmtId="166" xfId="0" applyAlignment="1" applyBorder="1" applyFont="1" applyNumberFormat="1">
      <alignment horizontal="right"/>
    </xf>
    <xf borderId="0" fillId="0" fontId="3" numFmtId="10" xfId="0" applyAlignment="1" applyFont="1" applyNumberFormat="1">
      <alignment horizontal="center"/>
    </xf>
    <xf borderId="2" fillId="3" fontId="2" numFmtId="164" xfId="0" applyAlignment="1" applyBorder="1" applyFont="1" applyNumberFormat="1">
      <alignment horizontal="center"/>
    </xf>
    <xf borderId="0" fillId="0" fontId="7" numFmtId="0" xfId="0" applyFont="1"/>
    <xf borderId="0" fillId="0" fontId="8" numFmtId="165" xfId="0" applyAlignment="1" applyFont="1" applyNumberFormat="1">
      <alignment horizontal="right"/>
    </xf>
    <xf borderId="0" fillId="0" fontId="7" numFmtId="164" xfId="0" applyFont="1" applyNumberFormat="1"/>
    <xf borderId="0" fillId="0" fontId="9" numFmtId="0" xfId="0" applyFont="1"/>
    <xf borderId="2" fillId="3" fontId="9" numFmtId="164" xfId="0" applyBorder="1" applyFont="1" applyNumberFormat="1"/>
    <xf borderId="2" fillId="3" fontId="9" numFmtId="0" xfId="0" applyAlignment="1" applyBorder="1" applyFont="1">
      <alignment horizontal="center"/>
    </xf>
    <xf borderId="2" fillId="6" fontId="6" numFmtId="0" xfId="0" applyAlignment="1" applyBorder="1" applyFill="1" applyFont="1">
      <alignment horizontal="center"/>
    </xf>
    <xf borderId="2" fillId="6" fontId="7" numFmtId="165" xfId="0" applyBorder="1" applyFont="1" applyNumberFormat="1"/>
    <xf borderId="2" fillId="6" fontId="6" numFmtId="165" xfId="0" applyAlignment="1" applyBorder="1" applyFont="1" applyNumberFormat="1">
      <alignment horizontal="right"/>
    </xf>
    <xf borderId="2" fillId="6" fontId="7" numFmtId="4" xfId="0" applyBorder="1" applyFont="1" applyNumberFormat="1"/>
    <xf borderId="2" fillId="6" fontId="2" numFmtId="165" xfId="0" applyBorder="1" applyFont="1" applyNumberFormat="1"/>
    <xf borderId="2" fillId="6" fontId="2" numFmtId="0" xfId="0" applyBorder="1" applyFont="1"/>
    <xf borderId="2" fillId="6" fontId="2" numFmtId="164" xfId="0" applyBorder="1" applyFont="1" applyNumberFormat="1"/>
    <xf borderId="2" fillId="6" fontId="2" numFmtId="0" xfId="0" applyAlignment="1" applyBorder="1" applyFont="1">
      <alignment horizontal="center"/>
    </xf>
    <xf borderId="0" fillId="0" fontId="6" numFmtId="164" xfId="0" applyFont="1" applyNumberFormat="1"/>
    <xf borderId="2" fillId="4" fontId="3" numFmtId="0" xfId="0" applyBorder="1" applyFont="1"/>
    <xf borderId="3" fillId="4" fontId="3" numFmtId="165" xfId="0" applyAlignment="1" applyBorder="1" applyFont="1" applyNumberFormat="1">
      <alignment horizontal="right"/>
    </xf>
    <xf borderId="3" fillId="4" fontId="7" numFmtId="164" xfId="0" applyBorder="1" applyFont="1" applyNumberFormat="1"/>
    <xf borderId="4" fillId="0" fontId="3" numFmtId="165" xfId="0" applyAlignment="1" applyBorder="1" applyFont="1" applyNumberFormat="1">
      <alignment horizontal="right"/>
    </xf>
    <xf borderId="4" fillId="0" fontId="3" numFmtId="164" xfId="0" applyAlignment="1" applyBorder="1" applyFont="1" applyNumberFormat="1">
      <alignment horizontal="right"/>
    </xf>
    <xf borderId="0" fillId="0" fontId="9" numFmtId="165" xfId="0" applyFont="1" applyNumberFormat="1"/>
    <xf borderId="0" fillId="0" fontId="9" numFmtId="164" xfId="0" applyFont="1" applyNumberFormat="1"/>
    <xf borderId="0" fillId="0" fontId="9" numFmtId="165" xfId="0" applyAlignment="1" applyFont="1" applyNumberFormat="1">
      <alignment horizontal="center"/>
    </xf>
    <xf borderId="0" fillId="0" fontId="7" numFmtId="0" xfId="0" applyAlignment="1" applyFont="1">
      <alignment horizontal="center"/>
    </xf>
    <xf borderId="0" fillId="0" fontId="10" numFmtId="0" xfId="0" applyAlignment="1" applyFont="1">
      <alignment horizontal="center" readingOrder="0"/>
    </xf>
    <xf borderId="0" fillId="0" fontId="11" numFmtId="167" xfId="0" applyAlignment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1" numFmtId="166" xfId="0" applyAlignment="1" applyFont="1" applyNumberFormat="1">
      <alignment horizontal="center" vertical="center"/>
    </xf>
    <xf borderId="2" fillId="7" fontId="11" numFmtId="0" xfId="0" applyAlignment="1" applyBorder="1" applyFill="1" applyFont="1">
      <alignment horizontal="center" vertical="center"/>
    </xf>
    <xf borderId="2" fillId="8" fontId="11" numFmtId="164" xfId="0" applyAlignment="1" applyBorder="1" applyFill="1" applyFont="1" applyNumberFormat="1">
      <alignment horizontal="center" vertical="center"/>
    </xf>
    <xf borderId="2" fillId="6" fontId="11" numFmtId="164" xfId="0" applyAlignment="1" applyBorder="1" applyFont="1" applyNumberFormat="1">
      <alignment horizontal="center" vertical="center"/>
    </xf>
    <xf borderId="2" fillId="9" fontId="11" numFmtId="166" xfId="0" applyAlignment="1" applyBorder="1" applyFill="1" applyFont="1" applyNumberFormat="1">
      <alignment horizontal="center" vertical="center"/>
    </xf>
    <xf borderId="2" fillId="9" fontId="11" numFmtId="164" xfId="0" applyAlignment="1" applyBorder="1" applyFont="1" applyNumberFormat="1">
      <alignment horizontal="center" vertical="center"/>
    </xf>
    <xf borderId="0" fillId="0" fontId="12" numFmtId="0" xfId="0" applyAlignment="1" applyFont="1">
      <alignment horizontal="center"/>
    </xf>
    <xf borderId="0" fillId="0" fontId="12" numFmtId="165" xfId="0" applyAlignment="1" applyFont="1" applyNumberFormat="1">
      <alignment horizontal="center"/>
    </xf>
    <xf borderId="2" fillId="10" fontId="12" numFmtId="0" xfId="0" applyAlignment="1" applyBorder="1" applyFill="1" applyFont="1">
      <alignment horizontal="center"/>
    </xf>
    <xf borderId="0" fillId="0" fontId="7" numFmtId="167" xfId="0" applyAlignment="1" applyFont="1" applyNumberFormat="1">
      <alignment horizontal="center"/>
    </xf>
    <xf borderId="0" fillId="0" fontId="13" numFmtId="166" xfId="0" applyAlignment="1" applyFont="1" applyNumberFormat="1">
      <alignment horizontal="right"/>
    </xf>
    <xf borderId="5" fillId="0" fontId="7" numFmtId="0" xfId="0" applyBorder="1" applyFont="1"/>
    <xf borderId="0" fillId="0" fontId="14" numFmtId="164" xfId="0" applyAlignment="1" applyFont="1" applyNumberFormat="1">
      <alignment horizontal="center" vertical="center"/>
    </xf>
    <xf borderId="0" fillId="0" fontId="7" numFmtId="166" xfId="0" applyAlignment="1" applyFont="1" applyNumberFormat="1">
      <alignment horizontal="right"/>
    </xf>
    <xf borderId="0" fillId="0" fontId="15" numFmtId="164" xfId="0" applyAlignment="1" applyFont="1" applyNumberFormat="1">
      <alignment horizontal="right"/>
    </xf>
    <xf borderId="0" fillId="0" fontId="7" numFmtId="165" xfId="0" applyAlignment="1" applyFont="1" applyNumberFormat="1">
      <alignment horizontal="right"/>
    </xf>
    <xf borderId="0" fillId="0" fontId="7" numFmtId="164" xfId="0" applyAlignment="1" applyFont="1" applyNumberFormat="1">
      <alignment horizontal="right"/>
    </xf>
    <xf borderId="2" fillId="10" fontId="11" numFmtId="0" xfId="0" applyAlignment="1" applyBorder="1" applyFont="1">
      <alignment horizontal="center"/>
    </xf>
    <xf borderId="0" fillId="0" fontId="14" numFmtId="167" xfId="0" applyAlignment="1" applyFont="1" applyNumberFormat="1">
      <alignment horizontal="center" vertical="center"/>
    </xf>
    <xf borderId="0" fillId="0" fontId="14" numFmtId="0" xfId="0" applyFont="1"/>
    <xf borderId="5" fillId="0" fontId="14" numFmtId="0" xfId="0" applyBorder="1" applyFont="1"/>
    <xf borderId="0" fillId="0" fontId="14" numFmtId="166" xfId="0" applyAlignment="1" applyFont="1" applyNumberFormat="1">
      <alignment horizontal="right" vertical="center"/>
    </xf>
    <xf borderId="0" fillId="0" fontId="14" numFmtId="164" xfId="0" applyAlignment="1" applyFont="1" applyNumberFormat="1">
      <alignment vertical="center"/>
    </xf>
    <xf borderId="0" fillId="0" fontId="14" numFmtId="0" xfId="0" applyAlignment="1" applyFont="1">
      <alignment vertical="center"/>
    </xf>
    <xf borderId="0" fillId="0" fontId="13" numFmtId="166" xfId="0" applyFont="1" applyNumberFormat="1"/>
    <xf borderId="0" fillId="0" fontId="14" numFmtId="164" xfId="0" applyFont="1" applyNumberFormat="1"/>
    <xf borderId="0" fillId="0" fontId="14" numFmtId="165" xfId="0" applyFont="1" applyNumberFormat="1"/>
    <xf borderId="0" fillId="0" fontId="15" numFmtId="164" xfId="0" applyAlignment="1" applyFont="1" applyNumberFormat="1">
      <alignment vertical="center"/>
    </xf>
    <xf borderId="0" fillId="0" fontId="14" numFmtId="166" xfId="0" applyFont="1" applyNumberFormat="1"/>
    <xf borderId="2" fillId="7" fontId="7" numFmtId="166" xfId="0" applyAlignment="1" applyBorder="1" applyFont="1" applyNumberFormat="1">
      <alignment horizontal="right"/>
    </xf>
    <xf borderId="2" fillId="7" fontId="7" numFmtId="165" xfId="0" applyAlignment="1" applyBorder="1" applyFont="1" applyNumberFormat="1">
      <alignment horizontal="right"/>
    </xf>
    <xf borderId="0" fillId="0" fontId="7" numFmtId="166" xfId="0" applyFont="1" applyNumberFormat="1"/>
    <xf borderId="0" fillId="0" fontId="16" numFmtId="166" xfId="0" applyFont="1" applyNumberFormat="1"/>
    <xf borderId="0" fillId="0" fontId="11" numFmtId="164" xfId="0" applyAlignment="1" applyFont="1" applyNumberFormat="1">
      <alignment vertical="center"/>
    </xf>
    <xf borderId="2" fillId="11" fontId="7" numFmtId="166" xfId="0" applyAlignment="1" applyBorder="1" applyFill="1" applyFont="1" applyNumberFormat="1">
      <alignment horizontal="right"/>
    </xf>
    <xf borderId="2" fillId="11" fontId="7" numFmtId="165" xfId="0" applyAlignment="1" applyBorder="1" applyFont="1" applyNumberFormat="1">
      <alignment horizontal="right"/>
    </xf>
    <xf borderId="0" fillId="0" fontId="7" numFmtId="17" xfId="0" applyAlignment="1" applyFont="1" applyNumberFormat="1">
      <alignment horizontal="right"/>
    </xf>
    <xf quotePrefix="1" borderId="0" fillId="0" fontId="14" numFmtId="0" xfId="0" applyFont="1"/>
    <xf borderId="0" fillId="0" fontId="17" numFmtId="0" xfId="0" applyFont="1"/>
    <xf borderId="2" fillId="7" fontId="7" numFmtId="166" xfId="0" applyBorder="1" applyFont="1" applyNumberFormat="1"/>
    <xf borderId="2" fillId="7" fontId="7" numFmtId="165" xfId="0" applyBorder="1" applyFont="1" applyNumberFormat="1"/>
    <xf borderId="0" fillId="0" fontId="18" numFmtId="164" xfId="0" applyFont="1" applyNumberFormat="1"/>
    <xf borderId="0" fillId="0" fontId="12" numFmtId="164" xfId="0" applyAlignment="1" applyFont="1" applyNumberFormat="1">
      <alignment horizontal="right"/>
    </xf>
    <xf borderId="0" fillId="0" fontId="12" numFmtId="164" xfId="0" applyFont="1" applyNumberFormat="1"/>
    <xf borderId="0" fillId="0" fontId="19" numFmtId="166" xfId="0" applyAlignment="1" applyFont="1" applyNumberFormat="1">
      <alignment horizontal="right"/>
    </xf>
    <xf borderId="0" fillId="0" fontId="7" numFmtId="164" xfId="0" applyAlignment="1" applyFont="1" applyNumberFormat="1">
      <alignment horizontal="center"/>
    </xf>
    <xf borderId="2" fillId="12" fontId="7" numFmtId="165" xfId="0" applyBorder="1" applyFill="1" applyFont="1" applyNumberFormat="1"/>
    <xf borderId="0" fillId="0" fontId="20" numFmtId="164" xfId="0" applyAlignment="1" applyFont="1" applyNumberFormat="1">
      <alignment horizontal="right"/>
    </xf>
    <xf borderId="0" fillId="0" fontId="7" numFmtId="4" xfId="0" applyAlignment="1" applyFont="1" applyNumberFormat="1">
      <alignment horizontal="right"/>
    </xf>
    <xf borderId="0" fillId="0" fontId="21" numFmtId="164" xfId="0" applyAlignment="1" applyFont="1" applyNumberFormat="1">
      <alignment horizontal="right"/>
    </xf>
    <xf borderId="0" fillId="0" fontId="7" numFmtId="167" xfId="0" applyFont="1" applyNumberFormat="1"/>
    <xf quotePrefix="1" borderId="0" fillId="0" fontId="7" numFmtId="0" xfId="0" applyFont="1"/>
    <xf borderId="0" fillId="0" fontId="12" numFmtId="166" xfId="0" applyFont="1" applyNumberFormat="1"/>
    <xf borderId="0" fillId="0" fontId="22" numFmtId="164" xfId="0" applyAlignment="1" applyFont="1" applyNumberFormat="1">
      <alignment vertical="center"/>
    </xf>
    <xf borderId="0" fillId="0" fontId="21" numFmtId="164" xfId="0" applyAlignment="1" applyFont="1" applyNumberFormat="1">
      <alignment vertical="center"/>
    </xf>
    <xf borderId="0" fillId="0" fontId="7" numFmtId="4" xfId="0" applyFont="1" applyNumberFormat="1"/>
    <xf borderId="0" fillId="0" fontId="13" numFmtId="164" xfId="0" applyAlignment="1" applyFont="1" applyNumberFormat="1">
      <alignment vertical="center"/>
    </xf>
    <xf borderId="0" fillId="0" fontId="23" numFmtId="164" xfId="0" applyAlignment="1" applyFont="1" applyNumberFormat="1">
      <alignment vertical="center"/>
    </xf>
    <xf borderId="0" fillId="0" fontId="14" numFmtId="4" xfId="0" applyFont="1" applyNumberFormat="1"/>
    <xf borderId="0" fillId="0" fontId="13" numFmtId="4" xfId="0" applyFont="1" applyNumberFormat="1"/>
    <xf borderId="0" fillId="0" fontId="24" numFmtId="167" xfId="0" applyAlignment="1" applyFont="1" applyNumberFormat="1">
      <alignment horizontal="center"/>
    </xf>
    <xf borderId="0" fillId="0" fontId="24" numFmtId="0" xfId="0" applyFont="1"/>
    <xf borderId="0" fillId="0" fontId="25" numFmtId="4" xfId="0" applyFont="1" applyNumberFormat="1"/>
    <xf borderId="0" fillId="0" fontId="24" numFmtId="164" xfId="0" applyFont="1" applyNumberFormat="1"/>
    <xf borderId="0" fillId="0" fontId="24" numFmtId="165" xfId="0" applyFont="1" applyNumberFormat="1"/>
    <xf borderId="0" fillId="0" fontId="26" numFmtId="4" xfId="0" applyFont="1" applyNumberFormat="1"/>
    <xf borderId="0" fillId="0" fontId="27" numFmtId="164" xfId="0" applyAlignment="1" applyFont="1" applyNumberFormat="1">
      <alignment vertical="center"/>
    </xf>
    <xf borderId="0" fillId="0" fontId="11" numFmtId="165" xfId="0" applyFont="1" applyNumberFormat="1"/>
    <xf borderId="0" fillId="0" fontId="13" numFmtId="165" xfId="0" applyFont="1" applyNumberFormat="1"/>
    <xf borderId="0" fillId="0" fontId="21" numFmtId="0" xfId="0" applyFont="1"/>
    <xf borderId="0" fillId="0" fontId="28" numFmtId="165" xfId="0" applyFont="1" applyNumberFormat="1"/>
    <xf borderId="0" fillId="0" fontId="22" numFmtId="166" xfId="0" applyAlignment="1" applyFont="1" applyNumberFormat="1">
      <alignment vertical="center"/>
    </xf>
    <xf borderId="0" fillId="0" fontId="28" numFmtId="164" xfId="0" applyAlignment="1" applyFont="1" applyNumberFormat="1">
      <alignment vertical="center"/>
    </xf>
    <xf borderId="0" fillId="0" fontId="28" numFmtId="166" xfId="0" applyFont="1" applyNumberFormat="1"/>
    <xf borderId="0" fillId="0" fontId="7" numFmtId="165" xfId="0" applyAlignment="1" applyFont="1" applyNumberFormat="1">
      <alignment horizontal="left"/>
    </xf>
    <xf borderId="2" fillId="6" fontId="29" numFmtId="164" xfId="0" applyBorder="1" applyFont="1" applyNumberFormat="1"/>
    <xf borderId="0" fillId="0" fontId="30" numFmtId="166" xfId="0" applyFont="1" applyNumberFormat="1"/>
    <xf borderId="0" fillId="0" fontId="12" numFmtId="164" xfId="0" applyAlignment="1" applyFont="1" applyNumberFormat="1">
      <alignment vertical="center"/>
    </xf>
    <xf borderId="0" fillId="0" fontId="22" numFmtId="0" xfId="0" applyAlignment="1" applyFont="1">
      <alignment vertical="center"/>
    </xf>
    <xf borderId="0" fillId="0" fontId="13" numFmtId="0" xfId="0" applyAlignment="1" applyFont="1">
      <alignment vertical="center"/>
    </xf>
    <xf borderId="0" fillId="0" fontId="21" numFmtId="166" xfId="0" applyFont="1" applyNumberFormat="1"/>
    <xf borderId="0" fillId="0" fontId="31" numFmtId="166" xfId="0" applyFont="1" applyNumberFormat="1"/>
    <xf borderId="2" fillId="11" fontId="7" numFmtId="0" xfId="0" applyBorder="1" applyFont="1"/>
    <xf borderId="0" fillId="0" fontId="32" numFmtId="166" xfId="0" applyFont="1" applyNumberFormat="1"/>
    <xf borderId="2" fillId="13" fontId="7" numFmtId="166" xfId="0" applyAlignment="1" applyBorder="1" applyFill="1" applyFont="1" applyNumberFormat="1">
      <alignment horizontal="right"/>
    </xf>
    <xf borderId="2" fillId="13" fontId="7" numFmtId="165" xfId="0" applyAlignment="1" applyBorder="1" applyFont="1" applyNumberFormat="1">
      <alignment horizontal="right"/>
    </xf>
    <xf borderId="0" fillId="0" fontId="33" numFmtId="164" xfId="0" applyAlignment="1" applyFont="1" applyNumberFormat="1">
      <alignment vertical="center"/>
    </xf>
    <xf borderId="0" fillId="0" fontId="14" numFmtId="165" xfId="0" applyAlignment="1" applyFont="1" applyNumberFormat="1">
      <alignment readingOrder="0"/>
    </xf>
    <xf borderId="2" fillId="6" fontId="34" numFmtId="0" xfId="0" applyBorder="1" applyFont="1"/>
    <xf borderId="6" fillId="10" fontId="11" numFmtId="0" xfId="0" applyAlignment="1" applyBorder="1" applyFont="1">
      <alignment horizontal="center"/>
    </xf>
    <xf borderId="7" fillId="0" fontId="14" numFmtId="167" xfId="0" applyAlignment="1" applyBorder="1" applyFont="1" applyNumberFormat="1">
      <alignment horizontal="center" vertical="center"/>
    </xf>
    <xf borderId="7" fillId="0" fontId="7" numFmtId="0" xfId="0" applyBorder="1" applyFont="1"/>
    <xf borderId="7" fillId="0" fontId="14" numFmtId="0" xfId="0" applyBorder="1" applyFont="1"/>
    <xf borderId="7" fillId="0" fontId="14" numFmtId="166" xfId="0" applyBorder="1" applyFont="1" applyNumberFormat="1"/>
    <xf borderId="7" fillId="0" fontId="14" numFmtId="164" xfId="0" applyBorder="1" applyFont="1" applyNumberFormat="1"/>
    <xf borderId="7" fillId="0" fontId="14" numFmtId="165" xfId="0" applyBorder="1" applyFont="1" applyNumberFormat="1"/>
    <xf borderId="8" fillId="0" fontId="14" numFmtId="0" xfId="0" applyBorder="1" applyFont="1"/>
    <xf borderId="7" fillId="0" fontId="14" numFmtId="166" xfId="0" applyAlignment="1" applyBorder="1" applyFont="1" applyNumberFormat="1">
      <alignment horizontal="right" vertical="center"/>
    </xf>
    <xf borderId="7" fillId="0" fontId="14" numFmtId="164" xfId="0" applyAlignment="1" applyBorder="1" applyFont="1" applyNumberFormat="1">
      <alignment vertical="center"/>
    </xf>
    <xf borderId="7" fillId="0" fontId="14" numFmtId="0" xfId="0" applyAlignment="1" applyBorder="1" applyFont="1">
      <alignment vertical="center"/>
    </xf>
    <xf borderId="0" fillId="0" fontId="13" numFmtId="166" xfId="0" applyAlignment="1" applyFont="1" applyNumberFormat="1">
      <alignment horizontal="right" vertical="center"/>
    </xf>
    <xf borderId="0" fillId="0" fontId="35" numFmtId="167" xfId="0" applyAlignment="1" applyFont="1" applyNumberFormat="1">
      <alignment horizontal="center" vertical="center"/>
    </xf>
    <xf borderId="0" fillId="0" fontId="35" numFmtId="0" xfId="0" applyFont="1"/>
    <xf borderId="0" fillId="0" fontId="35" numFmtId="166" xfId="0" applyFont="1" applyNumberFormat="1"/>
    <xf borderId="0" fillId="0" fontId="35" numFmtId="164" xfId="0" applyFont="1" applyNumberFormat="1"/>
    <xf borderId="0" fillId="0" fontId="35" numFmtId="165" xfId="0" applyFont="1" applyNumberFormat="1"/>
    <xf borderId="0" fillId="0" fontId="11" numFmtId="166" xfId="0" applyAlignment="1" applyFont="1" applyNumberFormat="1">
      <alignment vertical="center"/>
    </xf>
    <xf borderId="2" fillId="11" fontId="12" numFmtId="0" xfId="0" applyBorder="1" applyFont="1"/>
    <xf borderId="2" fillId="11" fontId="7" numFmtId="165" xfId="0" applyBorder="1" applyFont="1" applyNumberFormat="1"/>
    <xf borderId="2" fillId="11" fontId="12" numFmtId="165" xfId="0" applyAlignment="1" applyBorder="1" applyFont="1" applyNumberFormat="1">
      <alignment horizontal="right"/>
    </xf>
    <xf borderId="7" fillId="0" fontId="7" numFmtId="165" xfId="0" applyAlignment="1" applyBorder="1" applyFont="1" applyNumberFormat="1">
      <alignment horizontal="right"/>
    </xf>
    <xf borderId="3" fillId="7" fontId="12" numFmtId="0" xfId="0" applyBorder="1" applyFont="1"/>
    <xf borderId="3" fillId="7" fontId="7" numFmtId="0" xfId="0" applyBorder="1" applyFont="1"/>
    <xf borderId="3" fillId="7" fontId="12" numFmtId="165" xfId="0" applyAlignment="1" applyBorder="1" applyFont="1" applyNumberFormat="1">
      <alignment horizontal="right"/>
    </xf>
    <xf borderId="7" fillId="0" fontId="7" numFmtId="164" xfId="0" applyBorder="1" applyFont="1" applyNumberFormat="1"/>
    <xf borderId="7" fillId="0" fontId="14" numFmtId="164" xfId="0" applyAlignment="1" applyBorder="1" applyFont="1" applyNumberFormat="1">
      <alignment horizontal="center" vertical="center"/>
    </xf>
    <xf borderId="0" fillId="0" fontId="36" numFmtId="4" xfId="0" applyFont="1" applyNumberFormat="1"/>
    <xf borderId="0" fillId="0" fontId="14" numFmtId="164" xfId="0" applyAlignment="1" applyFont="1" applyNumberFormat="1">
      <alignment readingOrder="0"/>
    </xf>
    <xf borderId="0" fillId="0" fontId="14" numFmtId="164" xfId="0" applyAlignment="1" applyFont="1" applyNumberFormat="1">
      <alignment horizontal="right" vertical="center"/>
    </xf>
    <xf borderId="0" fillId="0" fontId="22" numFmtId="4" xfId="0" applyAlignment="1" applyFont="1" applyNumberFormat="1">
      <alignment vertical="center"/>
    </xf>
    <xf borderId="0" fillId="0" fontId="37" numFmtId="164" xfId="0" applyAlignment="1" applyFont="1" applyNumberFormat="1">
      <alignment vertical="center"/>
    </xf>
    <xf borderId="0" fillId="0" fontId="7" numFmtId="0" xfId="0" applyAlignment="1" applyFont="1">
      <alignment horizontal="left"/>
    </xf>
    <xf borderId="0" fillId="0" fontId="17" numFmtId="165" xfId="0" applyFont="1" applyNumberFormat="1"/>
    <xf borderId="0" fillId="0" fontId="13" numFmtId="0" xfId="0" applyFont="1"/>
    <xf borderId="0" fillId="0" fontId="23" numFmtId="166" xfId="0" applyFont="1" applyNumberFormat="1"/>
    <xf borderId="0" fillId="0" fontId="27" numFmtId="165" xfId="0" applyFont="1" applyNumberFormat="1"/>
    <xf borderId="0" fillId="0" fontId="12" numFmtId="4" xfId="0" applyFont="1" applyNumberFormat="1"/>
    <xf borderId="0" fillId="0" fontId="12" numFmtId="0" xfId="0" applyFont="1"/>
    <xf borderId="0" fillId="0" fontId="13" numFmtId="164" xfId="0" applyFont="1" applyNumberFormat="1"/>
    <xf borderId="0" fillId="0" fontId="23" numFmtId="164" xfId="0" applyFont="1" applyNumberFormat="1"/>
    <xf borderId="0" fillId="0" fontId="28" numFmtId="4" xfId="0" applyFont="1" applyNumberFormat="1"/>
    <xf borderId="0" fillId="0" fontId="38" numFmtId="166" xfId="0" applyAlignment="1" applyFont="1" applyNumberFormat="1">
      <alignment horizontal="center"/>
    </xf>
    <xf borderId="0" fillId="0" fontId="12" numFmtId="166" xfId="0" applyAlignment="1" applyFont="1" applyNumberFormat="1">
      <alignment horizontal="right"/>
    </xf>
    <xf borderId="0" fillId="0" fontId="39" numFmtId="166" xfId="0" applyAlignment="1" applyFont="1" applyNumberFormat="1">
      <alignment horizontal="center"/>
    </xf>
    <xf quotePrefix="1" borderId="2" fillId="10" fontId="11" numFmtId="0" xfId="0" applyAlignment="1" applyBorder="1" applyFont="1">
      <alignment horizontal="center"/>
    </xf>
    <xf borderId="0" fillId="0" fontId="11" numFmtId="166" xfId="0" applyFont="1" applyNumberFormat="1"/>
    <xf borderId="2" fillId="10" fontId="24" numFmtId="0" xfId="0" applyAlignment="1" applyBorder="1" applyFont="1">
      <alignment horizontal="center"/>
    </xf>
    <xf borderId="0" fillId="0" fontId="17" numFmtId="167" xfId="0" applyAlignment="1" applyFont="1" applyNumberFormat="1">
      <alignment horizontal="center" vertical="center"/>
    </xf>
    <xf borderId="0" fillId="0" fontId="17" numFmtId="166" xfId="0" applyFont="1" applyNumberFormat="1"/>
    <xf borderId="0" fillId="0" fontId="17" numFmtId="164" xfId="0" applyFont="1" applyNumberFormat="1"/>
    <xf borderId="0" fillId="0" fontId="17" numFmtId="166" xfId="0" applyAlignment="1" applyFont="1" applyNumberFormat="1">
      <alignment horizontal="right"/>
    </xf>
    <xf borderId="0" fillId="0" fontId="17" numFmtId="166" xfId="0" applyAlignment="1" applyFont="1" applyNumberFormat="1">
      <alignment horizontal="center"/>
    </xf>
    <xf borderId="0" fillId="0" fontId="22" numFmtId="165" xfId="0" applyFont="1" applyNumberFormat="1"/>
    <xf borderId="0" fillId="0" fontId="11" numFmtId="166" xfId="0" applyAlignment="1" applyFont="1" applyNumberFormat="1">
      <alignment horizontal="right"/>
    </xf>
    <xf borderId="0" fillId="0" fontId="14" numFmtId="0" xfId="0" applyAlignment="1" applyFont="1">
      <alignment horizontal="left"/>
    </xf>
    <xf borderId="0" fillId="0" fontId="14" numFmtId="166" xfId="0" applyAlignment="1" applyFont="1" applyNumberFormat="1">
      <alignment horizontal="right"/>
    </xf>
    <xf borderId="0" fillId="0" fontId="40" numFmtId="164" xfId="0" applyAlignment="1" applyFont="1" applyNumberFormat="1">
      <alignment vertical="center"/>
    </xf>
    <xf borderId="0" fillId="0" fontId="28" numFmtId="0" xfId="0" applyFont="1"/>
    <xf borderId="7" fillId="0" fontId="7" numFmtId="165" xfId="0" applyBorder="1" applyFont="1" applyNumberFormat="1"/>
    <xf borderId="7" fillId="0" fontId="11" numFmtId="164" xfId="0" applyAlignment="1" applyBorder="1" applyFont="1" applyNumberFormat="1">
      <alignment vertical="center"/>
    </xf>
    <xf borderId="8" fillId="0" fontId="11" numFmtId="166" xfId="0" applyAlignment="1" applyBorder="1" applyFont="1" applyNumberFormat="1">
      <alignment vertical="center"/>
    </xf>
    <xf borderId="8" fillId="0" fontId="11" numFmtId="166" xfId="0" applyAlignment="1" applyBorder="1" applyFont="1" applyNumberFormat="1">
      <alignment horizontal="center" vertical="center"/>
    </xf>
    <xf borderId="0" fillId="0" fontId="7" numFmtId="165" xfId="0" applyAlignment="1" applyFont="1" applyNumberFormat="1">
      <alignment readingOrder="0"/>
    </xf>
    <xf borderId="0" fillId="0" fontId="14" numFmtId="164" xfId="0" applyAlignment="1" applyFont="1" applyNumberFormat="1">
      <alignment horizontal="left"/>
    </xf>
    <xf borderId="0" fillId="0" fontId="23" numFmtId="166" xfId="0" applyAlignment="1" applyFont="1" applyNumberFormat="1">
      <alignment vertical="center"/>
    </xf>
    <xf borderId="0" fillId="0" fontId="14" numFmtId="0" xfId="0" applyAlignment="1" applyFont="1">
      <alignment readingOrder="0"/>
    </xf>
    <xf borderId="0" fillId="0" fontId="14" numFmtId="166" xfId="0" applyAlignment="1" applyFont="1" applyNumberFormat="1">
      <alignment readingOrder="0"/>
    </xf>
    <xf borderId="0" fillId="0" fontId="7" numFmtId="166" xfId="0" applyAlignment="1" applyFont="1" applyNumberFormat="1">
      <alignment horizontal="right" readingOrder="0"/>
    </xf>
    <xf borderId="2" fillId="0" fontId="14" numFmtId="167" xfId="0" applyAlignment="1" applyBorder="1" applyFont="1" applyNumberFormat="1">
      <alignment horizontal="center" vertical="center"/>
    </xf>
    <xf borderId="2" fillId="0" fontId="14" numFmtId="0" xfId="0" applyBorder="1" applyFont="1"/>
    <xf borderId="2" fillId="0" fontId="13" numFmtId="166" xfId="0" applyBorder="1" applyFont="1" applyNumberFormat="1"/>
    <xf borderId="2" fillId="0" fontId="14" numFmtId="164" xfId="0" applyBorder="1" applyFont="1" applyNumberFormat="1"/>
    <xf borderId="2" fillId="0" fontId="14" numFmtId="165" xfId="0" applyBorder="1" applyFont="1" applyNumberFormat="1"/>
    <xf borderId="2" fillId="0" fontId="7" numFmtId="165" xfId="0" applyBorder="1" applyFont="1" applyNumberFormat="1"/>
    <xf borderId="9" fillId="0" fontId="14" numFmtId="0" xfId="0" applyBorder="1" applyFont="1"/>
    <xf borderId="2" fillId="7" fontId="14" numFmtId="166" xfId="0" applyAlignment="1" applyBorder="1" applyFont="1" applyNumberFormat="1">
      <alignment horizontal="right" vertical="center"/>
    </xf>
    <xf borderId="2" fillId="7" fontId="28" numFmtId="164" xfId="0" applyAlignment="1" applyBorder="1" applyFont="1" applyNumberFormat="1">
      <alignment vertical="center"/>
    </xf>
    <xf borderId="2" fillId="7" fontId="13" numFmtId="164" xfId="0" applyAlignment="1" applyBorder="1" applyFont="1" applyNumberFormat="1">
      <alignment vertical="center"/>
    </xf>
    <xf borderId="2" fillId="7" fontId="14" numFmtId="0" xfId="0" applyAlignment="1" applyBorder="1" applyFont="1">
      <alignment vertical="center"/>
    </xf>
    <xf borderId="0" fillId="0" fontId="28" numFmtId="164" xfId="0" applyFont="1" applyNumberFormat="1"/>
    <xf borderId="2" fillId="0" fontId="28" numFmtId="166" xfId="0" applyBorder="1" applyFont="1" applyNumberFormat="1"/>
    <xf borderId="2" fillId="0" fontId="14" numFmtId="166" xfId="0" applyAlignment="1" applyBorder="1" applyFont="1" applyNumberFormat="1">
      <alignment horizontal="right" vertical="center"/>
    </xf>
    <xf borderId="2" fillId="0" fontId="13" numFmtId="164" xfId="0" applyAlignment="1" applyBorder="1" applyFont="1" applyNumberFormat="1">
      <alignment vertical="center"/>
    </xf>
    <xf borderId="2" fillId="0" fontId="14" numFmtId="164" xfId="0" applyAlignment="1" applyBorder="1" applyFont="1" applyNumberFormat="1">
      <alignment vertical="center"/>
    </xf>
    <xf borderId="2" fillId="0" fontId="14" numFmtId="0" xfId="0" applyAlignment="1" applyBorder="1" applyFont="1">
      <alignment vertical="center"/>
    </xf>
    <xf borderId="0" fillId="0" fontId="41" numFmtId="4" xfId="0" applyFont="1" applyNumberFormat="1"/>
    <xf quotePrefix="1" borderId="0" fillId="0" fontId="7" numFmtId="0" xfId="0" applyAlignment="1" applyFont="1">
      <alignment horizontal="left"/>
    </xf>
    <xf borderId="9" fillId="10" fontId="11" numFmtId="0" xfId="0" applyAlignment="1" applyBorder="1" applyFont="1">
      <alignment horizontal="center"/>
    </xf>
    <xf borderId="5" fillId="0" fontId="14" numFmtId="167" xfId="0" applyAlignment="1" applyBorder="1" applyFont="1" applyNumberFormat="1">
      <alignment horizontal="center" vertical="center"/>
    </xf>
    <xf borderId="5" fillId="0" fontId="14" numFmtId="166" xfId="0" applyBorder="1" applyFont="1" applyNumberFormat="1"/>
    <xf borderId="5" fillId="0" fontId="14" numFmtId="164" xfId="0" applyBorder="1" applyFont="1" applyNumberFormat="1"/>
    <xf borderId="5" fillId="0" fontId="14" numFmtId="165" xfId="0" applyBorder="1" applyFont="1" applyNumberFormat="1"/>
    <xf borderId="5" fillId="0" fontId="7" numFmtId="165" xfId="0" applyBorder="1" applyFont="1" applyNumberFormat="1"/>
    <xf borderId="8" fillId="0" fontId="11" numFmtId="164" xfId="0" applyAlignment="1" applyBorder="1" applyFont="1" applyNumberFormat="1">
      <alignment vertical="center"/>
    </xf>
    <xf borderId="5" fillId="0" fontId="14" numFmtId="164" xfId="0" applyAlignment="1" applyBorder="1" applyFont="1" applyNumberFormat="1">
      <alignment horizontal="center" vertical="center"/>
    </xf>
    <xf borderId="5" fillId="0" fontId="14" numFmtId="166" xfId="0" applyAlignment="1" applyBorder="1" applyFont="1" applyNumberFormat="1">
      <alignment horizontal="right" vertical="center"/>
    </xf>
    <xf borderId="5" fillId="0" fontId="14" numFmtId="164" xfId="0" applyAlignment="1" applyBorder="1" applyFont="1" applyNumberFormat="1">
      <alignment vertical="center"/>
    </xf>
    <xf borderId="5" fillId="0" fontId="14" numFmtId="0" xfId="0" applyAlignment="1" applyBorder="1" applyFont="1">
      <alignment vertical="center"/>
    </xf>
    <xf borderId="0" fillId="0" fontId="14" numFmtId="164" xfId="0" applyAlignment="1" applyFont="1" applyNumberFormat="1">
      <alignment readingOrder="0" vertical="center"/>
    </xf>
    <xf borderId="0" fillId="0" fontId="14" numFmtId="167" xfId="0" applyAlignment="1" applyFont="1" applyNumberFormat="1">
      <alignment horizontal="center" readingOrder="0" vertical="center"/>
    </xf>
    <xf borderId="0" fillId="0" fontId="42" numFmtId="166" xfId="0" applyAlignment="1" applyFont="1" applyNumberFormat="1">
      <alignment horizontal="right" readingOrder="0"/>
    </xf>
    <xf borderId="1" fillId="10" fontId="11" numFmtId="0" xfId="0" applyAlignment="1" applyBorder="1" applyFont="1">
      <alignment horizontal="center"/>
    </xf>
    <xf borderId="10" fillId="0" fontId="14" numFmtId="167" xfId="0" applyAlignment="1" applyBorder="1" applyFont="1" applyNumberFormat="1">
      <alignment horizontal="center" vertical="center"/>
    </xf>
    <xf borderId="10" fillId="0" fontId="14" numFmtId="0" xfId="0" applyBorder="1" applyFont="1"/>
    <xf borderId="10" fillId="0" fontId="14" numFmtId="166" xfId="0" applyBorder="1" applyFont="1" applyNumberFormat="1"/>
    <xf borderId="10" fillId="0" fontId="14" numFmtId="164" xfId="0" applyBorder="1" applyFont="1" applyNumberFormat="1"/>
    <xf borderId="10" fillId="0" fontId="14" numFmtId="165" xfId="0" applyBorder="1" applyFont="1" applyNumberFormat="1"/>
    <xf borderId="10" fillId="0" fontId="7" numFmtId="165" xfId="0" applyBorder="1" applyFont="1" applyNumberFormat="1"/>
    <xf borderId="11" fillId="10" fontId="11" numFmtId="0" xfId="0" applyAlignment="1" applyBorder="1" applyFont="1">
      <alignment horizontal="center"/>
    </xf>
    <xf borderId="0" fillId="0" fontId="43" numFmtId="166" xfId="0" applyFont="1" applyNumberFormat="1"/>
    <xf borderId="0" fillId="0" fontId="44" numFmtId="166" xfId="0" applyAlignment="1" applyFont="1" applyNumberFormat="1">
      <alignment readingOrder="0"/>
    </xf>
    <xf borderId="0" fillId="14" fontId="14" numFmtId="165" xfId="0" applyFill="1" applyFont="1" applyNumberFormat="1"/>
    <xf borderId="0" fillId="14" fontId="7" numFmtId="165" xfId="0" applyFont="1" applyNumberFormat="1"/>
    <xf borderId="0" fillId="0" fontId="45" numFmtId="0" xfId="0" applyAlignment="1" applyFont="1">
      <alignment readingOrder="0"/>
    </xf>
    <xf borderId="0" fillId="14" fontId="7" numFmtId="165" xfId="0" applyAlignment="1" applyFont="1" applyNumberFormat="1">
      <alignment readingOrder="0"/>
    </xf>
    <xf borderId="0" fillId="0" fontId="14" numFmtId="166" xfId="0" applyFont="1" applyNumberFormat="1"/>
    <xf borderId="0" fillId="15" fontId="14" numFmtId="165" xfId="0" applyFill="1" applyFont="1" applyNumberFormat="1"/>
    <xf borderId="0" fillId="15" fontId="7" numFmtId="165" xfId="0" applyAlignment="1" applyFont="1" applyNumberFormat="1">
      <alignment readingOrder="0"/>
    </xf>
    <xf borderId="0" fillId="15" fontId="7" numFmtId="165" xfId="0" applyFont="1" applyNumberFormat="1"/>
    <xf borderId="0" fillId="0" fontId="46" numFmtId="166" xfId="0" applyAlignment="1" applyFont="1" applyNumberFormat="1">
      <alignment readingOrder="0"/>
    </xf>
    <xf quotePrefix="1" borderId="0" fillId="0" fontId="14" numFmtId="0" xfId="0" applyAlignment="1" applyFont="1">
      <alignment readingOrder="0"/>
    </xf>
    <xf borderId="0" fillId="0" fontId="45" numFmtId="2" xfId="0" applyFont="1" applyNumberFormat="1"/>
    <xf borderId="0" fillId="0" fontId="14" numFmtId="166" xfId="0" applyAlignment="1" applyFont="1" applyNumberFormat="1">
      <alignment vertical="center"/>
    </xf>
    <xf borderId="0" fillId="14" fontId="47" numFmtId="165" xfId="0" applyFont="1" applyNumberFormat="1"/>
    <xf borderId="0" fillId="0" fontId="7" numFmtId="167" xfId="0" applyAlignment="1" applyFont="1" applyNumberFormat="1">
      <alignment horizontal="center" readingOrder="0" vertical="center"/>
    </xf>
    <xf borderId="0" fillId="0" fontId="7" numFmtId="0" xfId="0" applyAlignment="1" applyFont="1">
      <alignment horizontal="left" readingOrder="0"/>
    </xf>
    <xf borderId="0" fillId="0" fontId="11" numFmtId="164" xfId="0" applyAlignment="1" applyFont="1" applyNumberFormat="1">
      <alignment readingOrder="0" vertical="center"/>
    </xf>
    <xf borderId="0" fillId="0" fontId="14" numFmtId="166" xfId="0" applyAlignment="1" applyFont="1" applyNumberFormat="1">
      <alignment horizontal="right" readingOrder="0" vertical="center"/>
    </xf>
    <xf borderId="0" fillId="0" fontId="11" numFmtId="0" xfId="0" applyAlignment="1" applyFont="1">
      <alignment readingOrder="0"/>
    </xf>
    <xf borderId="5" fillId="0" fontId="14" numFmtId="0" xfId="0" applyAlignment="1" applyBorder="1" applyFont="1">
      <alignment readingOrder="0"/>
    </xf>
    <xf borderId="0" fillId="0" fontId="7" numFmtId="164" xfId="0" applyAlignment="1" applyFont="1" applyNumberFormat="1">
      <alignment readingOrder="0"/>
    </xf>
    <xf borderId="10" fillId="0" fontId="14" numFmtId="167" xfId="0" applyAlignment="1" applyBorder="1" applyFont="1" applyNumberFormat="1">
      <alignment horizontal="center" readingOrder="0" vertical="center"/>
    </xf>
    <xf borderId="10" fillId="0" fontId="14" numFmtId="0" xfId="0" applyAlignment="1" applyBorder="1" applyFont="1">
      <alignment readingOrder="0"/>
    </xf>
    <xf borderId="10" fillId="0" fontId="14" numFmtId="166" xfId="0" applyAlignment="1" applyBorder="1" applyFont="1" applyNumberFormat="1">
      <alignment readingOrder="0"/>
    </xf>
    <xf borderId="10" fillId="0" fontId="14" numFmtId="164" xfId="0" applyAlignment="1" applyBorder="1" applyFont="1" applyNumberFormat="1">
      <alignment readingOrder="0"/>
    </xf>
    <xf borderId="10" fillId="0" fontId="14" numFmtId="165" xfId="0" applyAlignment="1" applyBorder="1" applyFont="1" applyNumberFormat="1">
      <alignment readingOrder="0"/>
    </xf>
    <xf borderId="10" fillId="0" fontId="7" numFmtId="165" xfId="0" applyAlignment="1" applyBorder="1" applyFont="1" applyNumberFormat="1">
      <alignment readingOrder="0"/>
    </xf>
    <xf borderId="4" fillId="0" fontId="14" numFmtId="0" xfId="0" applyBorder="1" applyFont="1"/>
    <xf borderId="10" fillId="0" fontId="14" numFmtId="164" xfId="0" applyAlignment="1" applyBorder="1" applyFont="1" applyNumberFormat="1">
      <alignment readingOrder="0" vertical="center"/>
    </xf>
    <xf borderId="10" fillId="0" fontId="14" numFmtId="164" xfId="0" applyAlignment="1" applyBorder="1" applyFont="1" applyNumberFormat="1">
      <alignment vertical="center"/>
    </xf>
    <xf borderId="12" fillId="10" fontId="11" numFmtId="0" xfId="0" applyAlignment="1" applyBorder="1" applyFont="1">
      <alignment horizontal="center"/>
    </xf>
    <xf borderId="0" fillId="0" fontId="14" numFmtId="168" xfId="0" applyAlignment="1" applyFont="1" applyNumberFormat="1">
      <alignment horizontal="center" readingOrder="0" vertical="center"/>
    </xf>
    <xf borderId="0" fillId="0" fontId="48" numFmtId="164" xfId="0" applyAlignment="1" applyFont="1" applyNumberFormat="1">
      <alignment readingOrder="0"/>
    </xf>
    <xf borderId="0" fillId="0" fontId="14" numFmtId="166" xfId="0" applyAlignment="1" applyFont="1" applyNumberFormat="1">
      <alignment readingOrder="0"/>
    </xf>
    <xf borderId="0" fillId="0" fontId="38" numFmtId="166" xfId="0" applyAlignment="1" applyFont="1" applyNumberFormat="1">
      <alignment readingOrder="0"/>
    </xf>
    <xf borderId="0" fillId="16" fontId="14" numFmtId="165" xfId="0" applyAlignment="1" applyFill="1" applyFont="1" applyNumberFormat="1">
      <alignment readingOrder="0"/>
    </xf>
    <xf borderId="0" fillId="16" fontId="7" numFmtId="165" xfId="0" applyAlignment="1" applyFont="1" applyNumberFormat="1">
      <alignment readingOrder="0"/>
    </xf>
    <xf borderId="0" fillId="16" fontId="14" numFmtId="165" xfId="0" applyFont="1" applyNumberFormat="1"/>
    <xf borderId="0" fillId="0" fontId="7" numFmtId="164" xfId="0" applyAlignment="1" applyFont="1" applyNumberFormat="1">
      <alignment horizontal="right" readingOrder="0"/>
    </xf>
    <xf borderId="13" fillId="10" fontId="11" numFmtId="0" xfId="0" applyAlignment="1" applyBorder="1" applyFont="1">
      <alignment horizontal="center"/>
    </xf>
    <xf borderId="0" fillId="0" fontId="14" numFmtId="0" xfId="0" applyAlignment="1" applyFont="1">
      <alignment horizontal="center" readingOrder="0" vertical="center"/>
    </xf>
    <xf quotePrefix="1" borderId="5" fillId="0" fontId="14" numFmtId="0" xfId="0" applyAlignment="1" applyBorder="1" applyFont="1">
      <alignment horizontal="center" readingOrder="0" vertical="center"/>
    </xf>
    <xf borderId="5" fillId="0" fontId="14" numFmtId="166" xfId="0" applyAlignment="1" applyBorder="1" applyFont="1" applyNumberFormat="1">
      <alignment readingOrder="0"/>
    </xf>
    <xf borderId="5" fillId="0" fontId="14" numFmtId="164" xfId="0" applyAlignment="1" applyBorder="1" applyFont="1" applyNumberFormat="1">
      <alignment readingOrder="0"/>
    </xf>
    <xf borderId="5" fillId="0" fontId="14" numFmtId="165" xfId="0" applyAlignment="1" applyBorder="1" applyFont="1" applyNumberFormat="1">
      <alignment readingOrder="0"/>
    </xf>
    <xf quotePrefix="1" borderId="0" fillId="0" fontId="14" numFmtId="0" xfId="0" applyAlignment="1" applyFont="1">
      <alignment horizontal="center" readingOrder="0" vertical="center"/>
    </xf>
    <xf borderId="0" fillId="0" fontId="45" numFmtId="4" xfId="0" applyFont="1" applyNumberFormat="1"/>
    <xf borderId="0" fillId="0" fontId="49" numFmtId="4" xfId="0" applyAlignment="1" applyFont="1" applyNumberFormat="1">
      <alignment readingOrder="0"/>
    </xf>
    <xf borderId="0" fillId="0" fontId="50" numFmtId="0" xfId="0" applyAlignment="1" applyFont="1">
      <alignment readingOrder="0"/>
    </xf>
    <xf borderId="0" fillId="0" fontId="51" numFmtId="166" xfId="0" applyAlignment="1" applyFont="1" applyNumberFormat="1">
      <alignment readingOrder="0"/>
    </xf>
    <xf quotePrefix="1" borderId="0" fillId="0" fontId="45" numFmtId="0" xfId="0" applyAlignment="1" applyFont="1">
      <alignment readingOrder="0"/>
    </xf>
    <xf borderId="0" fillId="14" fontId="14" numFmtId="165" xfId="0" applyAlignment="1" applyFont="1" applyNumberFormat="1">
      <alignment readingOrder="0"/>
    </xf>
    <xf borderId="0" fillId="0" fontId="45" numFmtId="4" xfId="0" applyAlignment="1" applyFont="1" applyNumberFormat="1">
      <alignment readingOrder="0"/>
    </xf>
    <xf borderId="0" fillId="0" fontId="52" numFmtId="4" xfId="0" applyAlignment="1" applyFont="1" applyNumberFormat="1">
      <alignment readingOrder="0"/>
    </xf>
    <xf borderId="0" fillId="6" fontId="14" numFmtId="165" xfId="0" applyAlignment="1" applyFont="1" applyNumberFormat="1">
      <alignment readingOrder="0"/>
    </xf>
    <xf borderId="0" fillId="6" fontId="7" numFmtId="165" xfId="0" applyAlignment="1" applyFont="1" applyNumberFormat="1">
      <alignment readingOrder="0"/>
    </xf>
    <xf borderId="0" fillId="0" fontId="14" numFmtId="4" xfId="0" applyAlignment="1" applyFont="1" applyNumberFormat="1">
      <alignment readingOrder="0"/>
    </xf>
    <xf borderId="0" fillId="0" fontId="53" numFmtId="4" xfId="0" applyAlignment="1" applyFont="1" applyNumberFormat="1">
      <alignment readingOrder="0"/>
    </xf>
    <xf borderId="0" fillId="0" fontId="54" numFmtId="4" xfId="0" applyAlignment="1" applyFont="1" applyNumberFormat="1">
      <alignment readingOrder="0"/>
    </xf>
    <xf borderId="0" fillId="0" fontId="22" numFmtId="164" xfId="0" applyAlignment="1" applyFont="1" applyNumberFormat="1">
      <alignment readingOrder="0" vertical="center"/>
    </xf>
    <xf borderId="0" fillId="0" fontId="7" numFmtId="165" xfId="0" applyAlignment="1" applyFont="1" applyNumberFormat="1">
      <alignment readingOrder="0" vertical="bottom"/>
    </xf>
    <xf borderId="0" fillId="0" fontId="7" numFmtId="165" xfId="0" applyAlignment="1" applyFont="1" applyNumberFormat="1">
      <alignment vertical="bottom"/>
    </xf>
    <xf borderId="0" fillId="0" fontId="11" numFmtId="0" xfId="0" applyFont="1"/>
    <xf borderId="2" fillId="8" fontId="12" numFmtId="0" xfId="0" applyAlignment="1" applyBorder="1" applyFont="1">
      <alignment horizontal="center"/>
    </xf>
    <xf borderId="2" fillId="8" fontId="12" numFmtId="166" xfId="0" applyAlignment="1" applyBorder="1" applyFont="1" applyNumberFormat="1">
      <alignment horizontal="center"/>
    </xf>
    <xf borderId="2" fillId="8" fontId="12" numFmtId="164" xfId="0" applyAlignment="1" applyBorder="1" applyFont="1" applyNumberFormat="1">
      <alignment horizontal="center"/>
    </xf>
    <xf borderId="2" fillId="8" fontId="12" numFmtId="165" xfId="0" applyAlignment="1" applyBorder="1" applyFont="1" applyNumberFormat="1">
      <alignment horizontal="center"/>
    </xf>
    <xf borderId="2" fillId="10" fontId="14" numFmtId="0" xfId="0" applyAlignment="1" applyBorder="1" applyFont="1">
      <alignment horizontal="center"/>
    </xf>
    <xf borderId="8" fillId="0" fontId="12" numFmtId="0" xfId="0" applyBorder="1" applyFont="1"/>
    <xf borderId="8" fillId="0" fontId="12" numFmtId="166" xfId="0" applyAlignment="1" applyBorder="1" applyFont="1" applyNumberFormat="1">
      <alignment horizontal="right"/>
    </xf>
    <xf borderId="8" fillId="0" fontId="12" numFmtId="164" xfId="0" applyAlignment="1" applyBorder="1" applyFont="1" applyNumberFormat="1">
      <alignment horizontal="right"/>
    </xf>
    <xf borderId="2" fillId="10" fontId="14" numFmtId="0" xfId="0" applyAlignment="1" applyBorder="1" applyFont="1">
      <alignment horizontal="center" vertical="center"/>
    </xf>
    <xf borderId="0" fillId="0" fontId="14" numFmtId="17" xfId="0" applyFont="1" applyNumberFormat="1"/>
    <xf quotePrefix="1" borderId="0" fillId="0" fontId="7" numFmtId="17" xfId="0" applyFont="1" applyNumberFormat="1"/>
    <xf borderId="0" fillId="0" fontId="14" numFmtId="164" xfId="0" applyAlignment="1" applyFont="1" applyNumberFormat="1">
      <alignment horizontal="right"/>
    </xf>
    <xf borderId="0" fillId="0" fontId="14" numFmtId="165" xfId="0" applyAlignment="1" applyFont="1" applyNumberFormat="1">
      <alignment horizontal="right"/>
    </xf>
    <xf borderId="8" fillId="0" fontId="11" numFmtId="0" xfId="0" applyBorder="1" applyFont="1"/>
    <xf borderId="8" fillId="0" fontId="11" numFmtId="166" xfId="0" applyAlignment="1" applyBorder="1" applyFont="1" applyNumberFormat="1">
      <alignment horizontal="right"/>
    </xf>
    <xf borderId="8" fillId="0" fontId="11" numFmtId="164" xfId="0" applyAlignment="1" applyBorder="1" applyFont="1" applyNumberFormat="1">
      <alignment horizontal="right"/>
    </xf>
    <xf borderId="0" fillId="0" fontId="14" numFmtId="165" xfId="0" applyAlignment="1" applyFont="1" applyNumberFormat="1">
      <alignment vertical="center"/>
    </xf>
    <xf borderId="0" fillId="0" fontId="24" numFmtId="0" xfId="0" applyAlignment="1" applyFont="1">
      <alignment vertical="center"/>
    </xf>
    <xf borderId="0" fillId="0" fontId="14" numFmtId="0" xfId="0" applyAlignment="1" applyFont="1">
      <alignment horizontal="center" vertical="center"/>
    </xf>
    <xf borderId="0" fillId="0" fontId="55" numFmtId="165" xfId="0" applyAlignment="1" applyFont="1" applyNumberFormat="1">
      <alignment horizontal="right" shrinkToFit="0" vertical="top" wrapText="1"/>
    </xf>
    <xf borderId="0" fillId="0" fontId="29" numFmtId="165" xfId="0" applyAlignment="1" applyFont="1" applyNumberFormat="1">
      <alignment horizontal="left" shrinkToFit="0" vertical="top" wrapText="1"/>
    </xf>
    <xf borderId="0" fillId="0" fontId="11" numFmtId="0" xfId="0" applyAlignment="1" applyFont="1">
      <alignment horizontal="center"/>
    </xf>
    <xf borderId="0" fillId="0" fontId="17" numFmtId="167" xfId="0" applyAlignment="1" applyFont="1" applyNumberFormat="1">
      <alignment horizontal="center"/>
    </xf>
    <xf borderId="0" fillId="0" fontId="56" numFmtId="4" xfId="0" applyFont="1" applyNumberFormat="1"/>
    <xf borderId="0" fillId="0" fontId="14" numFmtId="0" xfId="0" applyAlignment="1" applyFont="1">
      <alignment horizontal="right" vertical="center"/>
    </xf>
    <xf borderId="0" fillId="0" fontId="14" numFmtId="2" xfId="0" applyAlignment="1" applyFont="1" applyNumberFormat="1">
      <alignment vertical="center"/>
    </xf>
    <xf borderId="0" fillId="0" fontId="12" numFmtId="0" xfId="0" applyAlignment="1" applyFont="1">
      <alignment horizontal="center" readingOrder="0"/>
    </xf>
    <xf borderId="0" fillId="0" fontId="12" numFmtId="167" xfId="0" applyAlignment="1" applyFont="1" applyNumberFormat="1">
      <alignment horizontal="center"/>
    </xf>
    <xf borderId="0" fillId="0" fontId="12" numFmtId="0" xfId="0" applyAlignment="1" applyFont="1">
      <alignment horizontal="center" vertical="center"/>
    </xf>
    <xf borderId="2" fillId="9" fontId="12" numFmtId="164" xfId="0" applyAlignment="1" applyBorder="1" applyFont="1" applyNumberFormat="1">
      <alignment horizontal="center"/>
    </xf>
    <xf borderId="0" fillId="0" fontId="7" numFmtId="167" xfId="0" applyAlignment="1" applyFont="1" applyNumberFormat="1">
      <alignment horizontal="center" vertical="center"/>
    </xf>
    <xf borderId="0" fillId="0" fontId="7" numFmtId="0" xfId="0" applyAlignment="1" applyFont="1">
      <alignment vertical="center"/>
    </xf>
    <xf borderId="0" fillId="0" fontId="7" numFmtId="164" xfId="0" applyAlignment="1" applyFont="1" applyNumberFormat="1">
      <alignment vertical="center"/>
    </xf>
    <xf borderId="0" fillId="0" fontId="7" numFmtId="166" xfId="0" applyAlignment="1" applyFont="1" applyNumberFormat="1">
      <alignment vertical="center"/>
    </xf>
    <xf borderId="0" fillId="0" fontId="22" numFmtId="164" xfId="0" applyFont="1" applyNumberFormat="1"/>
    <xf borderId="0" fillId="0" fontId="11" numFmtId="164" xfId="0" applyFont="1" applyNumberFormat="1"/>
    <xf borderId="0" fillId="0" fontId="45" numFmtId="164" xfId="0" applyFont="1" applyNumberFormat="1"/>
    <xf borderId="0" fillId="0" fontId="14" numFmtId="166" xfId="0" applyAlignment="1" applyFont="1" applyNumberFormat="1">
      <alignment horizontal="center"/>
    </xf>
    <xf borderId="0" fillId="0" fontId="14" numFmtId="165" xfId="0" applyAlignment="1" applyFont="1" applyNumberFormat="1">
      <alignment horizontal="left" shrinkToFit="0" vertical="top" wrapText="1"/>
    </xf>
    <xf borderId="0" fillId="0" fontId="57" numFmtId="164" xfId="0" applyAlignment="1" applyFont="1" applyNumberFormat="1">
      <alignment vertical="center"/>
    </xf>
    <xf borderId="0" fillId="0" fontId="7" numFmtId="169" xfId="0" applyFont="1" applyNumberFormat="1"/>
    <xf borderId="0" fillId="0" fontId="14" numFmtId="164" xfId="0" applyAlignment="1" applyFont="1" applyNumberFormat="1">
      <alignment horizontal="center"/>
    </xf>
    <xf borderId="2" fillId="7" fontId="7" numFmtId="0" xfId="0" applyBorder="1" applyFont="1"/>
    <xf borderId="0" fillId="0" fontId="7" numFmtId="168" xfId="0" applyAlignment="1" applyFont="1" applyNumberFormat="1">
      <alignment horizontal="center"/>
    </xf>
    <xf borderId="2" fillId="17" fontId="7" numFmtId="0" xfId="0" applyBorder="1" applyFill="1" applyFont="1"/>
    <xf borderId="7" fillId="0" fontId="12" numFmtId="0" xfId="0" applyAlignment="1" applyBorder="1" applyFont="1">
      <alignment horizontal="center"/>
    </xf>
    <xf borderId="7" fillId="0" fontId="7" numFmtId="167" xfId="0" applyAlignment="1" applyBorder="1" applyFont="1" applyNumberFormat="1">
      <alignment horizontal="center"/>
    </xf>
    <xf borderId="7" fillId="0" fontId="7" numFmtId="166" xfId="0" applyBorder="1" applyFont="1" applyNumberFormat="1"/>
    <xf borderId="7" fillId="0" fontId="12" numFmtId="4" xfId="0" applyBorder="1" applyFont="1" applyNumberFormat="1"/>
    <xf borderId="2" fillId="6" fontId="14" numFmtId="0" xfId="0" applyAlignment="1" applyBorder="1" applyFont="1">
      <alignment horizontal="left"/>
    </xf>
    <xf borderId="7" fillId="0" fontId="7" numFmtId="167" xfId="0" applyAlignment="1" applyBorder="1" applyFont="1" applyNumberFormat="1">
      <alignment horizontal="center" vertical="center"/>
    </xf>
    <xf borderId="7" fillId="0" fontId="58" numFmtId="164" xfId="0" applyBorder="1" applyFont="1" applyNumberFormat="1"/>
    <xf borderId="0" fillId="0" fontId="59" numFmtId="0" xfId="0" applyFont="1"/>
    <xf borderId="0" fillId="0" fontId="7" numFmtId="2" xfId="0" applyFont="1" applyNumberFormat="1"/>
    <xf borderId="0" fillId="0" fontId="20" numFmtId="0" xfId="0" applyFont="1"/>
    <xf borderId="0" fillId="0" fontId="60" numFmtId="164" xfId="0" applyFont="1" applyNumberFormat="1"/>
    <xf borderId="0" fillId="0" fontId="7" numFmtId="165" xfId="0" applyAlignment="1" applyFont="1" applyNumberFormat="1">
      <alignment horizontal="left" shrinkToFit="0" vertical="top" wrapText="1"/>
    </xf>
    <xf borderId="0" fillId="0" fontId="61" numFmtId="164" xfId="0" applyFont="1" applyNumberFormat="1"/>
    <xf borderId="2" fillId="18" fontId="7" numFmtId="0" xfId="0" applyBorder="1" applyFill="1" applyFont="1"/>
    <xf borderId="2" fillId="19" fontId="7" numFmtId="0" xfId="0" applyBorder="1" applyFill="1" applyFont="1"/>
    <xf borderId="2" fillId="19" fontId="14" numFmtId="0" xfId="0" applyBorder="1" applyFont="1"/>
    <xf borderId="2" fillId="3" fontId="7" numFmtId="0" xfId="0" applyBorder="1" applyFont="1"/>
    <xf borderId="0" fillId="0" fontId="20" numFmtId="164" xfId="0" applyFont="1" applyNumberFormat="1"/>
    <xf quotePrefix="1" borderId="0" fillId="0" fontId="12" numFmtId="0" xfId="0" applyAlignment="1" applyFont="1">
      <alignment horizontal="center"/>
    </xf>
    <xf borderId="0" fillId="0" fontId="7" numFmtId="0" xfId="0" applyAlignment="1" applyFont="1">
      <alignment horizontal="right"/>
    </xf>
    <xf borderId="2" fillId="7" fontId="12" numFmtId="0" xfId="0" applyBorder="1" applyFont="1"/>
    <xf borderId="0" fillId="0" fontId="14" numFmtId="165" xfId="0" applyAlignment="1" applyFont="1" applyNumberFormat="1">
      <alignment horizontal="left"/>
    </xf>
    <xf borderId="0" fillId="0" fontId="14" numFmtId="4" xfId="0" applyAlignment="1" applyFont="1" applyNumberFormat="1">
      <alignment vertical="center"/>
    </xf>
    <xf quotePrefix="1" borderId="0" fillId="0" fontId="14" numFmtId="0" xfId="0" applyAlignment="1" applyFont="1">
      <alignment horizontal="left"/>
    </xf>
    <xf borderId="7" fillId="0" fontId="7" numFmtId="0" xfId="0" applyAlignment="1" applyBorder="1" applyFont="1">
      <alignment horizontal="left"/>
    </xf>
    <xf borderId="7" fillId="0" fontId="14" numFmtId="165" xfId="0" applyAlignment="1" applyBorder="1" applyFont="1" applyNumberFormat="1">
      <alignment horizontal="left"/>
    </xf>
    <xf borderId="0" fillId="0" fontId="28" numFmtId="2" xfId="0" applyFont="1" applyNumberFormat="1"/>
    <xf borderId="0" fillId="0" fontId="13" numFmtId="2" xfId="0" applyFont="1" applyNumberFormat="1"/>
    <xf borderId="2" fillId="7" fontId="13" numFmtId="164" xfId="0" applyBorder="1" applyFont="1" applyNumberFormat="1"/>
    <xf borderId="0" fillId="0" fontId="28" numFmtId="165" xfId="0" applyAlignment="1" applyFont="1" applyNumberFormat="1">
      <alignment horizontal="right" vertical="bottom"/>
    </xf>
    <xf borderId="0" fillId="0" fontId="62" numFmtId="164" xfId="0" applyFont="1" applyNumberFormat="1"/>
    <xf borderId="0" fillId="0" fontId="7" numFmtId="166" xfId="0" applyAlignment="1" applyFont="1" applyNumberFormat="1">
      <alignment readingOrder="0"/>
    </xf>
    <xf borderId="0" fillId="0" fontId="7" numFmtId="167" xfId="0" applyAlignment="1" applyFont="1" applyNumberFormat="1">
      <alignment horizontal="center" readingOrder="0"/>
    </xf>
    <xf quotePrefix="1" borderId="0" fillId="0" fontId="7" numFmtId="0" xfId="0" applyAlignment="1" applyFont="1">
      <alignment horizontal="left" readingOrder="0"/>
    </xf>
    <xf borderId="0" fillId="15" fontId="45" numFmtId="0" xfId="0" applyFont="1"/>
    <xf borderId="0" fillId="15" fontId="7" numFmtId="0" xfId="0" applyAlignment="1" applyFont="1">
      <alignment horizontal="left"/>
    </xf>
    <xf borderId="0" fillId="0" fontId="63" numFmtId="0" xfId="0" applyAlignment="1" applyFont="1">
      <alignment readingOrder="0"/>
    </xf>
    <xf borderId="0" fillId="0" fontId="45" numFmtId="164" xfId="0" applyAlignment="1" applyFont="1" applyNumberFormat="1">
      <alignment readingOrder="0"/>
    </xf>
    <xf borderId="0" fillId="0" fontId="45" numFmtId="0" xfId="0" applyFont="1"/>
    <xf borderId="0" fillId="0" fontId="64" numFmtId="0" xfId="0" applyFont="1"/>
    <xf borderId="0" fillId="0" fontId="65" numFmtId="0" xfId="0" applyFont="1"/>
    <xf borderId="7" fillId="0" fontId="64" numFmtId="0" xfId="0" applyBorder="1" applyFont="1"/>
    <xf borderId="7" fillId="0" fontId="64" numFmtId="0" xfId="0" applyAlignment="1" applyBorder="1" applyFont="1">
      <alignment horizontal="right"/>
    </xf>
    <xf borderId="0" fillId="0" fontId="65" numFmtId="170" xfId="0" applyAlignment="1" applyFont="1" applyNumberFormat="1">
      <alignment horizontal="right"/>
    </xf>
    <xf borderId="0" fillId="0" fontId="65" numFmtId="166" xfId="0" applyAlignment="1" applyFont="1" applyNumberFormat="1">
      <alignment horizontal="right"/>
    </xf>
    <xf borderId="0" fillId="0" fontId="65" numFmtId="171" xfId="0" applyAlignment="1" applyFont="1" applyNumberFormat="1">
      <alignment horizontal="right"/>
    </xf>
    <xf borderId="14" fillId="0" fontId="65" numFmtId="170" xfId="0" applyAlignment="1" applyBorder="1" applyFont="1" applyNumberFormat="1">
      <alignment horizontal="right"/>
    </xf>
    <xf borderId="14" fillId="0" fontId="65" numFmtId="0" xfId="0" applyBorder="1" applyFont="1"/>
    <xf borderId="14" fillId="0" fontId="7" numFmtId="0" xfId="0" applyBorder="1" applyFont="1"/>
    <xf borderId="14" fillId="0" fontId="65" numFmtId="166" xfId="0" applyAlignment="1" applyBorder="1" applyFont="1" applyNumberFormat="1">
      <alignment horizontal="right"/>
    </xf>
    <xf borderId="14" fillId="0" fontId="65" numFmtId="171" xfId="0" applyAlignment="1" applyBorder="1" applyFont="1" applyNumberFormat="1">
      <alignment horizontal="right"/>
    </xf>
    <xf borderId="14" fillId="0" fontId="65" numFmtId="171" xfId="0" applyBorder="1" applyFont="1" applyNumberFormat="1"/>
    <xf borderId="14" fillId="0" fontId="66" numFmtId="170" xfId="0" applyAlignment="1" applyBorder="1" applyFont="1" applyNumberFormat="1">
      <alignment horizontal="right"/>
    </xf>
    <xf borderId="14" fillId="0" fontId="66" numFmtId="0" xfId="0" applyBorder="1" applyFont="1"/>
    <xf borderId="14" fillId="0" fontId="66" numFmtId="166" xfId="0" applyAlignment="1" applyBorder="1" applyFont="1" applyNumberFormat="1">
      <alignment horizontal="right"/>
    </xf>
    <xf borderId="14" fillId="0" fontId="66" numFmtId="171" xfId="0" applyAlignment="1" applyBorder="1" applyFont="1" applyNumberFormat="1">
      <alignment horizontal="right"/>
    </xf>
    <xf borderId="14" fillId="0" fontId="66" numFmtId="171" xfId="0" applyBorder="1" applyFont="1" applyNumberFormat="1"/>
    <xf borderId="14" fillId="0" fontId="64" numFmtId="170" xfId="0" applyBorder="1" applyFont="1" applyNumberFormat="1"/>
    <xf borderId="14" fillId="0" fontId="64" numFmtId="166" xfId="0" applyAlignment="1" applyBorder="1" applyFont="1" applyNumberFormat="1">
      <alignment horizontal="right"/>
    </xf>
    <xf borderId="14" fillId="0" fontId="7" numFmtId="166" xfId="0" applyBorder="1" applyFont="1" applyNumberFormat="1"/>
    <xf borderId="14" fillId="0" fontId="7" numFmtId="171" xfId="0" applyBorder="1" applyFont="1" applyNumberFormat="1"/>
    <xf borderId="0" fillId="0" fontId="7" numFmtId="170" xfId="0" applyFont="1" applyNumberFormat="1"/>
    <xf borderId="0" fillId="0" fontId="7" numFmtId="171" xfId="0" applyFont="1" applyNumberFormat="1"/>
    <xf borderId="15" fillId="7" fontId="65" numFmtId="0" xfId="0" applyBorder="1" applyFont="1"/>
    <xf borderId="15" fillId="7" fontId="65" numFmtId="166" xfId="0" applyAlignment="1" applyBorder="1" applyFont="1" applyNumberFormat="1">
      <alignment horizontal="right"/>
    </xf>
    <xf borderId="14" fillId="0" fontId="67" numFmtId="166" xfId="0" applyAlignment="1" applyBorder="1" applyFont="1" applyNumberFormat="1">
      <alignment horizontal="right"/>
    </xf>
    <xf borderId="15" fillId="6" fontId="65" numFmtId="0" xfId="0" applyBorder="1" applyFont="1"/>
    <xf borderId="15" fillId="6" fontId="65" numFmtId="166" xfId="0" applyAlignment="1" applyBorder="1" applyFont="1" applyNumberFormat="1">
      <alignment horizontal="right"/>
    </xf>
    <xf borderId="14" fillId="0" fontId="7" numFmtId="170" xfId="0" applyBorder="1" applyFont="1" applyNumberFormat="1"/>
    <xf borderId="15" fillId="7" fontId="65" numFmtId="170" xfId="0" applyAlignment="1" applyBorder="1" applyFont="1" applyNumberFormat="1">
      <alignment horizontal="right"/>
    </xf>
    <xf borderId="15" fillId="7" fontId="65" numFmtId="171" xfId="0" applyAlignment="1" applyBorder="1" applyFont="1" applyNumberFormat="1">
      <alignment horizontal="right"/>
    </xf>
    <xf borderId="15" fillId="7" fontId="65" numFmtId="171" xfId="0" applyBorder="1" applyFont="1" applyNumberFormat="1"/>
    <xf borderId="15" fillId="13" fontId="65" numFmtId="0" xfId="0" applyBorder="1" applyFont="1"/>
    <xf borderId="15" fillId="13" fontId="65" numFmtId="166" xfId="0" applyAlignment="1" applyBorder="1" applyFont="1" applyNumberFormat="1">
      <alignment horizontal="right"/>
    </xf>
    <xf borderId="14" fillId="0" fontId="68" numFmtId="0" xfId="0" applyBorder="1" applyFont="1"/>
    <xf borderId="14" fillId="0" fontId="68" numFmtId="166" xfId="0" applyAlignment="1" applyBorder="1" applyFont="1" applyNumberFormat="1">
      <alignment horizontal="right"/>
    </xf>
    <xf borderId="3" fillId="6" fontId="7" numFmtId="0" xfId="0" applyBorder="1" applyFont="1"/>
    <xf borderId="3" fillId="6" fontId="7" numFmtId="166" xfId="0" applyBorder="1" applyFont="1" applyNumberFormat="1"/>
    <xf borderId="3" fillId="6" fontId="64" numFmtId="166" xfId="0" applyAlignment="1" applyBorder="1" applyFont="1" applyNumberFormat="1">
      <alignment horizontal="right"/>
    </xf>
    <xf borderId="3" fillId="6" fontId="7" numFmtId="171" xfId="0" applyBorder="1" applyFont="1" applyNumberFormat="1"/>
    <xf borderId="2" fillId="6" fontId="7" numFmtId="0" xfId="0" applyBorder="1" applyFont="1"/>
    <xf borderId="2" fillId="6" fontId="7" numFmtId="170" xfId="0" applyBorder="1" applyFont="1" applyNumberFormat="1"/>
    <xf borderId="2" fillId="6" fontId="7" numFmtId="166" xfId="0" applyBorder="1" applyFont="1" applyNumberFormat="1"/>
    <xf borderId="2" fillId="6" fontId="7" numFmtId="171" xfId="0" applyBorder="1" applyFont="1" applyNumberFormat="1"/>
    <xf borderId="14" fillId="0" fontId="64" numFmtId="0" xfId="0" applyBorder="1" applyFont="1"/>
    <xf borderId="15" fillId="6" fontId="65" numFmtId="170" xfId="0" applyAlignment="1" applyBorder="1" applyFont="1" applyNumberFormat="1">
      <alignment horizontal="right"/>
    </xf>
    <xf borderId="15" fillId="6" fontId="65" numFmtId="171" xfId="0" applyAlignment="1" applyBorder="1" applyFont="1" applyNumberFormat="1">
      <alignment horizontal="right"/>
    </xf>
    <xf borderId="15" fillId="6" fontId="65" numFmtId="171" xfId="0" applyBorder="1" applyFont="1" applyNumberFormat="1"/>
    <xf borderId="16" fillId="6" fontId="65" numFmtId="166" xfId="0" applyAlignment="1" applyBorder="1" applyFont="1" applyNumberFormat="1">
      <alignment horizontal="right"/>
    </xf>
    <xf borderId="0" fillId="0" fontId="64" numFmtId="166" xfId="0" applyAlignment="1" applyFont="1" applyNumberFormat="1">
      <alignment horizontal="right"/>
    </xf>
    <xf borderId="2" fillId="6" fontId="64" numFmtId="164" xfId="0" applyAlignment="1" applyBorder="1" applyFont="1" applyNumberFormat="1">
      <alignment horizontal="right"/>
    </xf>
    <xf borderId="2" fillId="6" fontId="64" numFmtId="166" xfId="0" applyAlignment="1" applyBorder="1" applyFont="1" applyNumberFormat="1">
      <alignment horizontal="right"/>
    </xf>
    <xf borderId="2" fillId="6" fontId="64" numFmtId="0" xfId="0" applyBorder="1" applyFont="1"/>
    <xf borderId="17" fillId="0" fontId="65" numFmtId="166" xfId="0" applyAlignment="1" applyBorder="1" applyFont="1" applyNumberFormat="1">
      <alignment horizontal="right"/>
    </xf>
    <xf borderId="2" fillId="7" fontId="65" numFmtId="0" xfId="0" applyBorder="1" applyFont="1"/>
    <xf borderId="2" fillId="7" fontId="65" numFmtId="164" xfId="0" applyAlignment="1" applyBorder="1" applyFont="1" applyNumberFormat="1">
      <alignment horizontal="right"/>
    </xf>
    <xf borderId="0" fillId="0" fontId="65" numFmtId="164" xfId="0" applyAlignment="1" applyFont="1" applyNumberFormat="1">
      <alignment horizontal="right"/>
    </xf>
    <xf borderId="7" fillId="0" fontId="65" numFmtId="164" xfId="0" applyAlignment="1" applyBorder="1" applyFont="1" applyNumberFormat="1">
      <alignment horizontal="right"/>
    </xf>
    <xf borderId="2" fillId="6" fontId="65" numFmtId="0" xfId="0" applyBorder="1" applyFont="1"/>
    <xf borderId="2" fillId="6" fontId="65" numFmtId="165" xfId="0" applyAlignment="1" applyBorder="1" applyFont="1" applyNumberFormat="1">
      <alignment horizontal="right"/>
    </xf>
    <xf borderId="0" fillId="0" fontId="64" numFmtId="166" xfId="0" applyFont="1" applyNumberFormat="1"/>
    <xf borderId="0" fillId="0" fontId="65" numFmtId="166" xfId="0" applyFont="1" applyNumberFormat="1"/>
    <xf borderId="2" fillId="6" fontId="65" numFmtId="164" xfId="0" applyAlignment="1" applyBorder="1" applyFont="1" applyNumberFormat="1">
      <alignment horizontal="right"/>
    </xf>
    <xf borderId="2" fillId="6" fontId="68" numFmtId="0" xfId="0" applyBorder="1" applyFont="1"/>
    <xf borderId="5" fillId="0" fontId="64" numFmtId="166" xfId="0" applyBorder="1" applyFont="1" applyNumberFormat="1"/>
    <xf borderId="5" fillId="0" fontId="64" numFmtId="166" xfId="0" applyAlignment="1" applyBorder="1" applyFont="1" applyNumberFormat="1">
      <alignment horizontal="right"/>
    </xf>
    <xf borderId="8" fillId="0" fontId="64" numFmtId="166" xfId="0" applyBorder="1" applyFont="1" applyNumberFormat="1"/>
    <xf borderId="8" fillId="0" fontId="7" numFmtId="0" xfId="0" applyBorder="1" applyFont="1"/>
    <xf borderId="8" fillId="0" fontId="64" numFmtId="166" xfId="0" applyAlignment="1" applyBorder="1" applyFont="1" applyNumberFormat="1">
      <alignment horizontal="right"/>
    </xf>
    <xf borderId="0" fillId="0" fontId="69" numFmtId="166" xfId="0" applyAlignment="1" applyFont="1" applyNumberFormat="1">
      <alignment horizontal="right"/>
    </xf>
    <xf borderId="2" fillId="6" fontId="65" numFmtId="166" xfId="0" applyAlignment="1" applyBorder="1" applyFont="1" applyNumberFormat="1">
      <alignment horizontal="right"/>
    </xf>
    <xf borderId="0" fillId="0" fontId="65" numFmtId="165" xfId="0" applyAlignment="1" applyFont="1" applyNumberFormat="1">
      <alignment horizontal="right"/>
    </xf>
    <xf borderId="2" fillId="20" fontId="7" numFmtId="0" xfId="0" applyBorder="1" applyFill="1" applyFont="1"/>
    <xf borderId="0" fillId="0" fontId="65" numFmtId="170" xfId="0" applyFont="1" applyNumberFormat="1"/>
    <xf borderId="14" fillId="0" fontId="65" numFmtId="170" xfId="0" applyBorder="1" applyFont="1" applyNumberFormat="1"/>
    <xf borderId="14" fillId="0" fontId="64" numFmtId="171" xfId="0" applyAlignment="1" applyBorder="1" applyFont="1" applyNumberFormat="1">
      <alignment horizontal="right"/>
    </xf>
    <xf borderId="3" fillId="21" fontId="64" numFmtId="0" xfId="0" applyBorder="1" applyFill="1" applyFont="1"/>
    <xf borderId="3" fillId="21" fontId="7" numFmtId="0" xfId="0" applyBorder="1" applyFont="1"/>
    <xf borderId="3" fillId="21" fontId="64" numFmtId="166" xfId="0" applyAlignment="1" applyBorder="1" applyFont="1" applyNumberFormat="1">
      <alignment horizontal="right"/>
    </xf>
    <xf borderId="0" fillId="0" fontId="64" numFmtId="165" xfId="0" applyAlignment="1" applyFont="1" applyNumberFormat="1">
      <alignment horizontal="right"/>
    </xf>
    <xf borderId="0" fillId="0" fontId="70" numFmtId="0" xfId="0" applyFont="1"/>
    <xf borderId="0" fillId="0" fontId="71" numFmtId="165" xfId="0" applyAlignment="1" applyFont="1" applyNumberFormat="1">
      <alignment horizontal="right"/>
    </xf>
    <xf borderId="0" fillId="0" fontId="71" numFmtId="166" xfId="0" applyAlignment="1" applyFont="1" applyNumberFormat="1">
      <alignment horizontal="right"/>
    </xf>
    <xf borderId="0" fillId="0" fontId="72" numFmtId="165" xfId="0" applyAlignment="1" applyFont="1" applyNumberFormat="1">
      <alignment horizontal="right"/>
    </xf>
    <xf borderId="0" fillId="0" fontId="65" numFmtId="171" xfId="0" applyFont="1" applyNumberFormat="1"/>
    <xf borderId="2" fillId="22" fontId="7" numFmtId="0" xfId="0" applyBorder="1" applyFill="1" applyFont="1"/>
    <xf borderId="0" fillId="0" fontId="73" numFmtId="0" xfId="0" applyFont="1"/>
    <xf borderId="0" fillId="0" fontId="74" numFmtId="0" xfId="0" applyFont="1"/>
    <xf borderId="0" fillId="0" fontId="74" numFmtId="0" xfId="0" applyAlignment="1" applyFont="1">
      <alignment vertical="top"/>
    </xf>
    <xf borderId="7" fillId="0" fontId="73" numFmtId="0" xfId="0" applyAlignment="1" applyBorder="1" applyFont="1">
      <alignment horizontal="left"/>
    </xf>
    <xf borderId="7" fillId="0" fontId="73" numFmtId="0" xfId="0" applyAlignment="1" applyBorder="1" applyFont="1">
      <alignment horizontal="right"/>
    </xf>
    <xf borderId="7" fillId="0" fontId="73" numFmtId="0" xfId="0" applyBorder="1" applyFont="1"/>
    <xf borderId="0" fillId="0" fontId="74" numFmtId="170" xfId="0" applyAlignment="1" applyFont="1" applyNumberFormat="1">
      <alignment horizontal="left"/>
    </xf>
    <xf borderId="0" fillId="0" fontId="74" numFmtId="0" xfId="0" applyAlignment="1" applyFont="1">
      <alignment horizontal="right"/>
    </xf>
    <xf borderId="0" fillId="0" fontId="74" numFmtId="4" xfId="0" applyAlignment="1" applyFont="1" applyNumberFormat="1">
      <alignment horizontal="right"/>
    </xf>
    <xf borderId="0" fillId="0" fontId="74" numFmtId="10" xfId="0" applyAlignment="1" applyFont="1" applyNumberFormat="1">
      <alignment horizontal="right"/>
    </xf>
    <xf borderId="14" fillId="0" fontId="74" numFmtId="170" xfId="0" applyAlignment="1" applyBorder="1" applyFont="1" applyNumberFormat="1">
      <alignment horizontal="left"/>
    </xf>
    <xf borderId="14" fillId="0" fontId="74" numFmtId="0" xfId="0" applyBorder="1" applyFont="1"/>
    <xf borderId="14" fillId="0" fontId="74" numFmtId="0" xfId="0" applyAlignment="1" applyBorder="1" applyFont="1">
      <alignment horizontal="right"/>
    </xf>
    <xf borderId="14" fillId="0" fontId="74" numFmtId="4" xfId="0" applyAlignment="1" applyBorder="1" applyFont="1" applyNumberFormat="1">
      <alignment horizontal="right"/>
    </xf>
    <xf borderId="14" fillId="0" fontId="74" numFmtId="10" xfId="0" applyAlignment="1" applyBorder="1" applyFont="1" applyNumberFormat="1">
      <alignment horizontal="right"/>
    </xf>
    <xf borderId="14" fillId="0" fontId="74" numFmtId="172" xfId="0" applyAlignment="1" applyBorder="1" applyFont="1" applyNumberFormat="1">
      <alignment horizontal="left"/>
    </xf>
    <xf borderId="14" fillId="0" fontId="73" numFmtId="0" xfId="0" applyBorder="1" applyFont="1"/>
    <xf borderId="14" fillId="0" fontId="73" numFmtId="0" xfId="0" applyAlignment="1" applyBorder="1" applyFont="1">
      <alignment horizontal="right"/>
    </xf>
    <xf borderId="14" fillId="0" fontId="73" numFmtId="4" xfId="0" applyAlignment="1" applyBorder="1" applyFont="1" applyNumberFormat="1">
      <alignment horizontal="right"/>
    </xf>
    <xf borderId="14" fillId="0" fontId="73" numFmtId="10" xfId="0" applyBorder="1" applyFont="1" applyNumberFormat="1"/>
    <xf borderId="0" fillId="0" fontId="74" numFmtId="172" xfId="0" applyFont="1" applyNumberFormat="1"/>
    <xf borderId="0" fillId="0" fontId="74" numFmtId="4" xfId="0" applyFont="1" applyNumberFormat="1"/>
    <xf borderId="0" fillId="0" fontId="74" numFmtId="10" xfId="0" applyFont="1" applyNumberFormat="1"/>
    <xf borderId="3" fillId="21" fontId="73" numFmtId="0" xfId="0" applyBorder="1" applyFont="1"/>
    <xf borderId="3" fillId="21" fontId="73" numFmtId="0" xfId="0" applyAlignment="1" applyBorder="1" applyFont="1">
      <alignment horizontal="right"/>
    </xf>
    <xf borderId="3" fillId="21" fontId="73" numFmtId="4" xfId="0" applyAlignment="1" applyBorder="1" applyFont="1" applyNumberFormat="1">
      <alignment horizontal="right"/>
    </xf>
    <xf borderId="2" fillId="21" fontId="73" numFmtId="0" xfId="0" applyBorder="1" applyFont="1"/>
    <xf borderId="2" fillId="21" fontId="73" numFmtId="166" xfId="0" applyAlignment="1" applyBorder="1" applyFont="1" applyNumberFormat="1">
      <alignment horizontal="right"/>
    </xf>
    <xf borderId="0" fillId="0" fontId="12" numFmtId="173" xfId="0" applyAlignment="1" applyFont="1" applyNumberFormat="1">
      <alignment horizontal="right"/>
    </xf>
    <xf borderId="0" fillId="0" fontId="64" numFmtId="173" xfId="0" applyAlignment="1" applyFont="1" applyNumberFormat="1">
      <alignment horizontal="right"/>
    </xf>
    <xf borderId="0" fillId="0" fontId="74" numFmtId="166" xfId="0" applyFont="1" applyNumberFormat="1"/>
    <xf borderId="0" fillId="0" fontId="65" numFmtId="4" xfId="0" applyFont="1" applyNumberFormat="1"/>
    <xf borderId="0" fillId="0" fontId="75" numFmtId="0" xfId="0" applyFont="1"/>
    <xf borderId="0" fillId="0" fontId="76" numFmtId="0" xfId="0" applyFont="1"/>
    <xf borderId="7" fillId="0" fontId="75" numFmtId="0" xfId="0" applyBorder="1" applyFont="1"/>
    <xf borderId="7" fillId="0" fontId="75" numFmtId="0" xfId="0" applyAlignment="1" applyBorder="1" applyFont="1">
      <alignment horizontal="right"/>
    </xf>
    <xf borderId="0" fillId="0" fontId="76" numFmtId="172" xfId="0" applyFont="1" applyNumberFormat="1"/>
    <xf borderId="0" fillId="0" fontId="76" numFmtId="0" xfId="0" applyAlignment="1" applyFont="1">
      <alignment horizontal="right"/>
    </xf>
    <xf borderId="0" fillId="0" fontId="76" numFmtId="4" xfId="0" applyAlignment="1" applyFont="1" applyNumberFormat="1">
      <alignment horizontal="right"/>
    </xf>
    <xf borderId="0" fillId="0" fontId="76" numFmtId="10" xfId="0" applyAlignment="1" applyFont="1" applyNumberFormat="1">
      <alignment horizontal="right"/>
    </xf>
    <xf borderId="14" fillId="0" fontId="76" numFmtId="170" xfId="0" applyBorder="1" applyFont="1" applyNumberFormat="1"/>
    <xf borderId="14" fillId="0" fontId="76" numFmtId="0" xfId="0" applyBorder="1" applyFont="1"/>
    <xf borderId="14" fillId="0" fontId="76" numFmtId="166" xfId="0" applyAlignment="1" applyBorder="1" applyFont="1" applyNumberFormat="1">
      <alignment horizontal="right"/>
    </xf>
    <xf borderId="14" fillId="0" fontId="76" numFmtId="10" xfId="0" applyAlignment="1" applyBorder="1" applyFont="1" applyNumberFormat="1">
      <alignment horizontal="right"/>
    </xf>
    <xf borderId="14" fillId="0" fontId="7" numFmtId="10" xfId="0" applyBorder="1" applyFont="1" applyNumberFormat="1"/>
    <xf borderId="14" fillId="0" fontId="76" numFmtId="0" xfId="0" applyAlignment="1" applyBorder="1" applyFont="1">
      <alignment horizontal="right"/>
    </xf>
    <xf borderId="14" fillId="0" fontId="76" numFmtId="4" xfId="0" applyAlignment="1" applyBorder="1" applyFont="1" applyNumberFormat="1">
      <alignment horizontal="right"/>
    </xf>
    <xf borderId="14" fillId="0" fontId="75" numFmtId="0" xfId="0" applyBorder="1" applyFont="1"/>
    <xf borderId="14" fillId="0" fontId="75" numFmtId="166" xfId="0" applyAlignment="1" applyBorder="1" applyFont="1" applyNumberFormat="1">
      <alignment horizontal="right"/>
    </xf>
    <xf borderId="7" fillId="0" fontId="7" numFmtId="171" xfId="0" applyBorder="1" applyFont="1" applyNumberFormat="1"/>
    <xf borderId="0" fillId="0" fontId="76" numFmtId="170" xfId="0" applyFont="1" applyNumberFormat="1"/>
    <xf borderId="0" fillId="0" fontId="76" numFmtId="166" xfId="0" applyAlignment="1" applyFont="1" applyNumberFormat="1">
      <alignment horizontal="right"/>
    </xf>
    <xf borderId="3" fillId="21" fontId="75" numFmtId="0" xfId="0" applyBorder="1" applyFont="1"/>
    <xf borderId="3" fillId="21" fontId="75" numFmtId="166" xfId="0" applyAlignment="1" applyBorder="1" applyFont="1" applyNumberFormat="1">
      <alignment horizontal="right"/>
    </xf>
    <xf borderId="3" fillId="21" fontId="7" numFmtId="171" xfId="0" applyBorder="1" applyFont="1" applyNumberFormat="1"/>
    <xf borderId="0" fillId="0" fontId="7" numFmtId="10" xfId="0" applyFont="1" applyNumberFormat="1"/>
    <xf borderId="2" fillId="22" fontId="7" numFmtId="170" xfId="0" applyBorder="1" applyFont="1" applyNumberFormat="1"/>
    <xf borderId="2" fillId="22" fontId="7" numFmtId="10" xfId="0" applyBorder="1" applyFont="1" applyNumberFormat="1"/>
    <xf borderId="0" fillId="0" fontId="75" numFmtId="170" xfId="0" applyFont="1" applyNumberFormat="1"/>
    <xf borderId="0" fillId="0" fontId="76" numFmtId="170" xfId="0" applyAlignment="1" applyFont="1" applyNumberFormat="1">
      <alignment vertical="top"/>
    </xf>
    <xf borderId="7" fillId="0" fontId="75" numFmtId="170" xfId="0" applyBorder="1" applyFont="1" applyNumberFormat="1"/>
    <xf borderId="7" fillId="0" fontId="75" numFmtId="10" xfId="0" applyAlignment="1" applyBorder="1" applyFont="1" applyNumberFormat="1">
      <alignment horizontal="right"/>
    </xf>
    <xf borderId="7" fillId="0" fontId="7" numFmtId="10" xfId="0" applyBorder="1" applyFont="1" applyNumberFormat="1"/>
    <xf borderId="0" fillId="0" fontId="76" numFmtId="170" xfId="0" applyAlignment="1" applyFont="1" applyNumberFormat="1">
      <alignment horizontal="right"/>
    </xf>
    <xf borderId="0" fillId="0" fontId="76" numFmtId="171" xfId="0" applyAlignment="1" applyFont="1" applyNumberFormat="1">
      <alignment horizontal="right"/>
    </xf>
    <xf borderId="14" fillId="0" fontId="76" numFmtId="170" xfId="0" applyAlignment="1" applyBorder="1" applyFont="1" applyNumberFormat="1">
      <alignment horizontal="right"/>
    </xf>
    <xf borderId="14" fillId="0" fontId="76" numFmtId="171" xfId="0" applyAlignment="1" applyBorder="1" applyFont="1" applyNumberFormat="1">
      <alignment horizontal="right"/>
    </xf>
    <xf borderId="14" fillId="0" fontId="76" numFmtId="0" xfId="0" applyAlignment="1" applyBorder="1" applyFont="1">
      <alignment shrinkToFit="0" wrapText="1"/>
    </xf>
    <xf borderId="14" fillId="0" fontId="75" numFmtId="170" xfId="0" applyBorder="1" applyFont="1" applyNumberFormat="1"/>
    <xf borderId="7" fillId="0" fontId="7" numFmtId="4" xfId="0" applyBorder="1" applyFont="1" applyNumberFormat="1"/>
    <xf borderId="14" fillId="0" fontId="75" numFmtId="174" xfId="0" applyBorder="1" applyFont="1" applyNumberFormat="1"/>
    <xf borderId="0" fillId="0" fontId="7" numFmtId="174" xfId="0" applyFont="1" applyNumberFormat="1"/>
    <xf borderId="3" fillId="21" fontId="75" numFmtId="174" xfId="0" applyBorder="1" applyFont="1" applyNumberFormat="1"/>
    <xf borderId="3" fillId="21" fontId="7" numFmtId="10" xfId="0" applyBorder="1" applyFont="1" applyNumberFormat="1"/>
    <xf borderId="2" fillId="22" fontId="7" numFmtId="174" xfId="0" applyBorder="1" applyFont="1" applyNumberFormat="1"/>
    <xf borderId="0" fillId="0" fontId="73" numFmtId="4" xfId="0" applyFont="1" applyNumberFormat="1"/>
    <xf borderId="0" fillId="0" fontId="73" numFmtId="10" xfId="0" applyFont="1" applyNumberFormat="1"/>
    <xf borderId="0" fillId="0" fontId="74" numFmtId="174" xfId="0" applyFont="1" applyNumberFormat="1"/>
    <xf borderId="7" fillId="0" fontId="73" numFmtId="4" xfId="0" applyAlignment="1" applyBorder="1" applyFont="1" applyNumberFormat="1">
      <alignment horizontal="right"/>
    </xf>
    <xf borderId="7" fillId="0" fontId="73" numFmtId="4" xfId="0" applyBorder="1" applyFont="1" applyNumberFormat="1"/>
    <xf borderId="7" fillId="0" fontId="73" numFmtId="10" xfId="0" applyBorder="1" applyFont="1" applyNumberFormat="1"/>
    <xf borderId="0" fillId="0" fontId="74" numFmtId="174" xfId="0" applyAlignment="1" applyFont="1" applyNumberFormat="1">
      <alignment horizontal="left"/>
    </xf>
    <xf borderId="14" fillId="0" fontId="74" numFmtId="174" xfId="0" applyAlignment="1" applyBorder="1" applyFont="1" applyNumberFormat="1">
      <alignment horizontal="left"/>
    </xf>
    <xf borderId="3" fillId="21" fontId="73" numFmtId="10" xfId="0" applyBorder="1" applyFont="1" applyNumberFormat="1"/>
    <xf borderId="0" fillId="0" fontId="74" numFmtId="175" xfId="0" applyFont="1" applyNumberFormat="1"/>
    <xf borderId="0" fillId="0" fontId="74" numFmtId="170" xfId="0" applyFont="1" applyNumberFormat="1"/>
    <xf borderId="0" fillId="0" fontId="7" numFmtId="172" xfId="0" applyFont="1" applyNumberFormat="1"/>
    <xf borderId="0" fillId="0" fontId="7" numFmtId="175" xfId="0" applyFont="1" applyNumberFormat="1"/>
    <xf borderId="0" fillId="0" fontId="77" numFmtId="0" xfId="0" applyFont="1"/>
    <xf borderId="2" fillId="8" fontId="12" numFmtId="0" xfId="0" applyBorder="1" applyFont="1"/>
    <xf borderId="2" fillId="8" fontId="7" numFmtId="0" xfId="0" applyBorder="1" applyFont="1"/>
    <xf borderId="2" fillId="8" fontId="7" numFmtId="165" xfId="0" applyBorder="1" applyFont="1" applyNumberFormat="1"/>
    <xf borderId="0" fillId="0" fontId="12" numFmtId="0" xfId="0" applyAlignment="1" applyFont="1">
      <alignment horizontal="center" shrinkToFit="0" wrapText="1"/>
    </xf>
    <xf borderId="18" fillId="0" fontId="12" numFmtId="176" xfId="0" applyAlignment="1" applyBorder="1" applyFont="1" applyNumberFormat="1">
      <alignment horizontal="center"/>
    </xf>
    <xf borderId="18" fillId="0" fontId="12" numFmtId="0" xfId="0" applyBorder="1" applyFont="1"/>
    <xf borderId="18" fillId="0" fontId="39" numFmtId="176" xfId="0" applyAlignment="1" applyBorder="1" applyFont="1" applyNumberFormat="1">
      <alignment horizontal="center"/>
    </xf>
    <xf borderId="18" fillId="0" fontId="39" numFmtId="0" xfId="0" applyBorder="1" applyFont="1"/>
    <xf borderId="19" fillId="0" fontId="39" numFmtId="0" xfId="0" applyBorder="1" applyFont="1"/>
    <xf borderId="19" fillId="0" fontId="7" numFmtId="0" xfId="0" applyBorder="1" applyFont="1"/>
    <xf borderId="19" fillId="0" fontId="39" numFmtId="166" xfId="0" applyAlignment="1" applyBorder="1" applyFont="1" applyNumberFormat="1">
      <alignment horizontal="right"/>
    </xf>
    <xf borderId="19" fillId="0" fontId="39" numFmtId="165" xfId="0" applyAlignment="1" applyBorder="1" applyFont="1" applyNumberFormat="1">
      <alignment horizontal="right"/>
    </xf>
    <xf borderId="2" fillId="23" fontId="7" numFmtId="0" xfId="0" applyBorder="1" applyFill="1" applyFont="1"/>
    <xf borderId="14" fillId="0" fontId="76" numFmtId="172" xfId="0" applyBorder="1" applyFont="1" applyNumberFormat="1"/>
    <xf borderId="2" fillId="22" fontId="7" numFmtId="4" xfId="0" applyBorder="1" applyFont="1" applyNumberFormat="1"/>
    <xf borderId="7" fillId="0" fontId="75" numFmtId="4" xfId="0" applyAlignment="1" applyBorder="1" applyFont="1" applyNumberFormat="1">
      <alignment horizontal="right"/>
    </xf>
    <xf borderId="14" fillId="0" fontId="75" numFmtId="172" xfId="0" applyBorder="1" applyFont="1" applyNumberFormat="1"/>
    <xf borderId="3" fillId="21" fontId="75" numFmtId="172" xfId="0" applyBorder="1" applyFont="1" applyNumberFormat="1"/>
    <xf borderId="2" fillId="22" fontId="7" numFmtId="172" xfId="0" applyBorder="1" applyFont="1" applyNumberFormat="1"/>
    <xf borderId="0" fillId="0" fontId="78" numFmtId="0" xfId="0" applyFont="1"/>
    <xf borderId="0" fillId="0" fontId="74" numFmtId="172" xfId="0" applyAlignment="1" applyFont="1" applyNumberFormat="1">
      <alignment horizontal="left"/>
    </xf>
    <xf borderId="0" fillId="0" fontId="78" numFmtId="4" xfId="0" applyFont="1" applyNumberFormat="1"/>
    <xf borderId="7" fillId="0" fontId="79" numFmtId="0" xfId="0" applyBorder="1" applyFont="1"/>
    <xf borderId="14" fillId="0" fontId="79" numFmtId="0" xfId="0" applyBorder="1" applyFont="1"/>
    <xf borderId="18" fillId="0" fontId="7" numFmtId="0" xfId="0" applyBorder="1" applyFont="1"/>
    <xf borderId="18" fillId="0" fontId="12" numFmtId="0" xfId="0" applyAlignment="1" applyBorder="1" applyFont="1">
      <alignment horizontal="center"/>
    </xf>
    <xf borderId="18" fillId="0" fontId="12" numFmtId="164" xfId="0" applyAlignment="1" applyBorder="1" applyFont="1" applyNumberFormat="1">
      <alignment horizontal="center"/>
    </xf>
    <xf borderId="18" fillId="7" fontId="12" numFmtId="0" xfId="0" applyBorder="1" applyFont="1"/>
    <xf borderId="18" fillId="7" fontId="7" numFmtId="0" xfId="0" applyBorder="1" applyFont="1"/>
    <xf borderId="18" fillId="7" fontId="7" numFmtId="164" xfId="0" applyBorder="1" applyFont="1" applyNumberFormat="1"/>
    <xf quotePrefix="1" borderId="18" fillId="0" fontId="7" numFmtId="0" xfId="0" applyAlignment="1" applyBorder="1" applyFont="1">
      <alignment horizontal="center"/>
    </xf>
    <xf borderId="18" fillId="0" fontId="7" numFmtId="0" xfId="0" applyAlignment="1" applyBorder="1" applyFont="1">
      <alignment horizontal="center"/>
    </xf>
    <xf borderId="18" fillId="0" fontId="7" numFmtId="14" xfId="0" applyAlignment="1" applyBorder="1" applyFont="1" applyNumberFormat="1">
      <alignment horizontal="left"/>
    </xf>
    <xf borderId="18" fillId="0" fontId="7" numFmtId="164" xfId="0" applyBorder="1" applyFont="1" applyNumberFormat="1"/>
    <xf borderId="0" fillId="0" fontId="7" numFmtId="16" xfId="0" applyFont="1" applyNumberFormat="1"/>
    <xf borderId="0" fillId="0" fontId="7" numFmtId="9" xfId="0" applyFont="1" applyNumberFormat="1"/>
    <xf borderId="18" fillId="0" fontId="7" numFmtId="14" xfId="0" applyBorder="1" applyFont="1" applyNumberFormat="1"/>
    <xf borderId="18" fillId="0" fontId="17" numFmtId="0" xfId="0" applyBorder="1" applyFont="1"/>
    <xf borderId="18" fillId="0" fontId="17" numFmtId="0" xfId="0" applyAlignment="1" applyBorder="1" applyFont="1">
      <alignment horizontal="center"/>
    </xf>
    <xf borderId="18" fillId="0" fontId="17" numFmtId="14" xfId="0" applyBorder="1" applyFont="1" applyNumberFormat="1"/>
    <xf borderId="18" fillId="0" fontId="17" numFmtId="164" xfId="0" applyBorder="1" applyFont="1" applyNumberFormat="1"/>
    <xf borderId="18" fillId="0" fontId="80" numFmtId="0" xfId="0" applyBorder="1" applyFont="1"/>
    <xf borderId="18" fillId="0" fontId="12" numFmtId="164" xfId="0" applyBorder="1" applyFont="1" applyNumberFormat="1"/>
    <xf borderId="18" fillId="0" fontId="12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104775</xdr:colOff>
      <xdr:row>52</xdr:row>
      <xdr:rowOff>85725</xdr:rowOff>
    </xdr:from>
    <xdr:ext cx="8191500" cy="37528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28575</xdr:colOff>
      <xdr:row>25</xdr:row>
      <xdr:rowOff>-180975</xdr:rowOff>
    </xdr:from>
    <xdr:ext cx="9848850" cy="54197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257</xdr:row>
      <xdr:rowOff>0</xdr:rowOff>
    </xdr:from>
    <xdr:ext cx="7962900" cy="383857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438150</xdr:colOff>
      <xdr:row>48</xdr:row>
      <xdr:rowOff>152400</xdr:rowOff>
    </xdr:from>
    <xdr:ext cx="9848850" cy="54197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17</xdr:row>
      <xdr:rowOff>95250</xdr:rowOff>
    </xdr:from>
    <xdr:ext cx="9753600" cy="581025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7.29"/>
    <col customWidth="1" min="2" max="2" width="13.0"/>
    <col customWidth="1" min="3" max="8" width="17.86"/>
    <col customWidth="1" min="9" max="9" width="19.14"/>
    <col customWidth="1" min="10" max="12" width="20.29"/>
    <col customWidth="1" min="13" max="13" width="18.43"/>
    <col customWidth="1" min="14" max="15" width="17.86"/>
    <col customWidth="1" min="16" max="16" width="22.14"/>
    <col customWidth="1" min="17" max="17" width="18.71"/>
    <col customWidth="1" min="18" max="18" width="9.86"/>
    <col customWidth="1" min="19" max="21" width="10.86"/>
    <col customWidth="1" min="22" max="22" width="12.86"/>
    <col customWidth="1" min="23" max="30" width="8.86"/>
  </cols>
  <sheetData>
    <row r="1" ht="12.0" customHeight="1">
      <c r="A1" s="1" t="s">
        <v>0</v>
      </c>
      <c r="B1" s="2"/>
      <c r="C1" s="2"/>
      <c r="D1" s="2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2"/>
      <c r="X1" s="2"/>
      <c r="Y1" s="2"/>
      <c r="Z1" s="2"/>
      <c r="AA1" s="2"/>
      <c r="AB1" s="2"/>
      <c r="AC1" s="2"/>
      <c r="AD1" s="2"/>
    </row>
    <row r="2" ht="12.0" customHeight="1">
      <c r="A2" s="5" t="s">
        <v>1</v>
      </c>
      <c r="B2" s="2"/>
      <c r="C2" s="2"/>
      <c r="D2" s="2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4"/>
      <c r="U2" s="4"/>
      <c r="V2" s="4"/>
      <c r="W2" s="2"/>
      <c r="X2" s="2"/>
      <c r="Y2" s="2"/>
      <c r="Z2" s="2"/>
      <c r="AA2" s="2"/>
      <c r="AB2" s="2"/>
      <c r="AC2" s="2"/>
      <c r="AD2" s="2"/>
    </row>
    <row r="3" ht="12.0" customHeight="1">
      <c r="A3" s="6" t="s">
        <v>2</v>
      </c>
      <c r="B3" s="2"/>
      <c r="C3" s="2"/>
      <c r="D3" s="2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/>
      <c r="T3" s="4"/>
      <c r="U3" s="4"/>
      <c r="V3" s="4"/>
      <c r="W3" s="2"/>
      <c r="X3" s="2"/>
      <c r="Y3" s="2"/>
      <c r="Z3" s="2"/>
      <c r="AA3" s="2"/>
      <c r="AB3" s="2"/>
      <c r="AC3" s="2"/>
      <c r="AD3" s="2"/>
    </row>
    <row r="4" ht="50.25" customHeight="1">
      <c r="A4" s="7"/>
      <c r="B4" s="8" t="s">
        <v>3</v>
      </c>
      <c r="C4" s="8" t="s">
        <v>4</v>
      </c>
      <c r="D4" s="8" t="s">
        <v>5</v>
      </c>
      <c r="E4" s="9" t="s">
        <v>6</v>
      </c>
      <c r="F4" s="8" t="s">
        <v>7</v>
      </c>
      <c r="G4" s="8" t="s">
        <v>8</v>
      </c>
      <c r="H4" s="10" t="s">
        <v>9</v>
      </c>
      <c r="I4" s="8" t="s">
        <v>10</v>
      </c>
      <c r="J4" s="8" t="s">
        <v>11</v>
      </c>
      <c r="K4" s="10" t="s">
        <v>12</v>
      </c>
      <c r="L4" s="10" t="s">
        <v>13</v>
      </c>
      <c r="M4" s="8" t="s">
        <v>14</v>
      </c>
      <c r="N4" s="8" t="s">
        <v>15</v>
      </c>
      <c r="O4" s="8" t="s">
        <v>16</v>
      </c>
      <c r="P4" s="11" t="s">
        <v>17</v>
      </c>
      <c r="Q4" s="11" t="s">
        <v>18</v>
      </c>
      <c r="R4" s="11"/>
      <c r="S4" s="12" t="s">
        <v>19</v>
      </c>
      <c r="T4" s="13" t="s">
        <v>20</v>
      </c>
      <c r="U4" s="13" t="s">
        <v>21</v>
      </c>
      <c r="V4" s="13" t="s">
        <v>22</v>
      </c>
      <c r="W4" s="11"/>
      <c r="X4" s="11"/>
      <c r="Y4" s="11"/>
      <c r="Z4" s="11"/>
      <c r="AA4" s="11"/>
      <c r="AB4" s="11"/>
      <c r="AC4" s="11"/>
      <c r="AD4" s="11"/>
    </row>
    <row r="5" ht="12.0" customHeight="1">
      <c r="A5" s="14"/>
      <c r="B5" s="15"/>
      <c r="C5" s="15"/>
      <c r="D5" s="15"/>
      <c r="E5" s="16"/>
      <c r="F5" s="15"/>
      <c r="G5" s="15"/>
      <c r="H5" s="15"/>
      <c r="I5" s="15"/>
      <c r="J5" s="15"/>
      <c r="K5" s="15"/>
      <c r="L5" s="15"/>
      <c r="M5" s="15"/>
      <c r="N5" s="15"/>
      <c r="O5" s="15"/>
      <c r="P5" s="17"/>
      <c r="Q5" s="17"/>
      <c r="R5" s="17"/>
      <c r="S5" s="18"/>
      <c r="T5" s="19"/>
      <c r="U5" s="19"/>
      <c r="V5" s="19"/>
      <c r="W5" s="17"/>
      <c r="X5" s="17"/>
      <c r="Y5" s="17"/>
      <c r="Z5" s="17"/>
      <c r="AA5" s="17"/>
      <c r="AB5" s="17"/>
      <c r="AC5" s="17"/>
      <c r="AD5" s="17"/>
    </row>
    <row r="6" ht="12.0" customHeight="1">
      <c r="A6" s="20" t="s">
        <v>23</v>
      </c>
      <c r="B6" s="2"/>
      <c r="C6" s="2"/>
      <c r="D6" s="2"/>
      <c r="E6" s="3"/>
      <c r="F6" s="2"/>
      <c r="G6" s="2"/>
      <c r="H6" s="2"/>
      <c r="I6" s="2"/>
      <c r="J6" s="2"/>
      <c r="K6" s="2"/>
      <c r="L6" s="2"/>
      <c r="M6" s="2"/>
      <c r="N6" s="2"/>
      <c r="O6" s="21">
        <v>0.0</v>
      </c>
      <c r="P6" s="2"/>
      <c r="Q6" s="2"/>
      <c r="R6" s="2"/>
      <c r="S6" s="22"/>
      <c r="T6" s="23"/>
      <c r="U6" s="23"/>
      <c r="V6" s="23"/>
      <c r="W6" s="2"/>
      <c r="X6" s="2"/>
      <c r="Y6" s="2"/>
      <c r="Z6" s="2"/>
      <c r="AA6" s="2"/>
      <c r="AB6" s="2"/>
      <c r="AC6" s="2"/>
      <c r="AD6" s="2"/>
    </row>
    <row r="7" ht="12.0" customHeight="1">
      <c r="A7" s="4" t="s">
        <v>24</v>
      </c>
      <c r="B7" s="21">
        <v>0.0</v>
      </c>
      <c r="C7" s="21">
        <v>5011457.29</v>
      </c>
      <c r="D7" s="21">
        <f t="shared" ref="D7:D8" si="2">C7*0.12</f>
        <v>601374.8748</v>
      </c>
      <c r="E7" s="3">
        <v>0.0</v>
      </c>
      <c r="F7" s="21">
        <v>33374.37</v>
      </c>
      <c r="G7" s="21">
        <f>SUM('Xero Purchases S'!H13)</f>
        <v>0</v>
      </c>
      <c r="H7" s="21">
        <v>7714.29</v>
      </c>
      <c r="I7" s="21">
        <v>225614.24</v>
      </c>
      <c r="J7" s="21">
        <v>1751892.42</v>
      </c>
      <c r="K7" s="21">
        <f>H7*0.12</f>
        <v>925.7148</v>
      </c>
      <c r="L7" s="21">
        <f>401500.9-355637.67</f>
        <v>45863.23</v>
      </c>
      <c r="M7" s="21">
        <f>SUM(I7:J7)*0.12</f>
        <v>237300.7992</v>
      </c>
      <c r="N7" s="21">
        <f>SUM(K7:M7)</f>
        <v>284089.744</v>
      </c>
      <c r="O7" s="21">
        <f t="shared" ref="O7:O8" si="4">$D7+$E7-$N7</f>
        <v>317285.1308</v>
      </c>
      <c r="P7" s="21"/>
      <c r="Q7" s="21"/>
      <c r="R7" s="2"/>
      <c r="S7" s="22"/>
      <c r="T7" s="23"/>
      <c r="U7" s="23"/>
      <c r="V7" s="23"/>
      <c r="W7" s="2"/>
      <c r="X7" s="2"/>
      <c r="Y7" s="2"/>
      <c r="Z7" s="2"/>
      <c r="AA7" s="2"/>
      <c r="AB7" s="2"/>
      <c r="AC7" s="2"/>
      <c r="AD7" s="2"/>
    </row>
    <row r="8" ht="12.0" customHeight="1">
      <c r="A8" s="24" t="s">
        <v>25</v>
      </c>
      <c r="B8" s="25">
        <f t="shared" ref="B8:C8" si="1">SUM(B7)</f>
        <v>0</v>
      </c>
      <c r="C8" s="25">
        <f t="shared" si="1"/>
        <v>5011457.29</v>
      </c>
      <c r="D8" s="25">
        <f t="shared" si="2"/>
        <v>601374.8748</v>
      </c>
      <c r="E8" s="26">
        <f>O6</f>
        <v>0</v>
      </c>
      <c r="F8" s="25">
        <f t="shared" ref="F8:N8" si="3">SUM(F7)</f>
        <v>33374.37</v>
      </c>
      <c r="G8" s="25">
        <f t="shared" si="3"/>
        <v>0</v>
      </c>
      <c r="H8" s="25">
        <f t="shared" si="3"/>
        <v>7714.29</v>
      </c>
      <c r="I8" s="25">
        <f t="shared" si="3"/>
        <v>225614.24</v>
      </c>
      <c r="J8" s="25">
        <f t="shared" si="3"/>
        <v>1751892.42</v>
      </c>
      <c r="K8" s="25">
        <f t="shared" si="3"/>
        <v>925.7148</v>
      </c>
      <c r="L8" s="25">
        <f t="shared" si="3"/>
        <v>45863.23</v>
      </c>
      <c r="M8" s="25">
        <f t="shared" si="3"/>
        <v>237300.7992</v>
      </c>
      <c r="N8" s="25">
        <f t="shared" si="3"/>
        <v>284089.744</v>
      </c>
      <c r="O8" s="25">
        <f t="shared" si="4"/>
        <v>317285.1308</v>
      </c>
      <c r="P8" s="21"/>
      <c r="Q8" s="21"/>
      <c r="R8" s="2"/>
      <c r="S8" s="22"/>
      <c r="T8" s="23"/>
      <c r="U8" s="23"/>
      <c r="V8" s="23"/>
      <c r="W8" s="2"/>
      <c r="X8" s="2"/>
      <c r="Y8" s="2"/>
      <c r="Z8" s="2"/>
      <c r="AA8" s="2"/>
      <c r="AB8" s="2"/>
      <c r="AC8" s="2"/>
      <c r="AD8" s="2"/>
    </row>
    <row r="9" ht="12.0" customHeight="1">
      <c r="A9" s="27"/>
      <c r="B9" s="28"/>
      <c r="C9" s="28"/>
      <c r="D9" s="28"/>
      <c r="E9" s="29"/>
      <c r="F9" s="28"/>
      <c r="G9" s="28"/>
      <c r="H9" s="28"/>
      <c r="I9" s="28"/>
      <c r="J9" s="28"/>
      <c r="K9" s="28"/>
      <c r="L9" s="28"/>
      <c r="M9" s="28"/>
      <c r="N9" s="28"/>
      <c r="O9" s="28"/>
      <c r="P9" s="30"/>
      <c r="Q9" s="30"/>
      <c r="R9" s="30"/>
      <c r="S9" s="31"/>
      <c r="T9" s="32"/>
      <c r="U9" s="32"/>
      <c r="V9" s="32"/>
      <c r="W9" s="30"/>
      <c r="X9" s="30"/>
      <c r="Y9" s="30"/>
      <c r="Z9" s="30"/>
      <c r="AA9" s="30"/>
      <c r="AB9" s="30"/>
      <c r="AC9" s="30"/>
      <c r="AD9" s="30"/>
    </row>
    <row r="10" ht="12.0" customHeight="1">
      <c r="A10" s="4"/>
      <c r="B10" s="21"/>
      <c r="C10" s="21"/>
      <c r="D10" s="21"/>
      <c r="E10" s="3"/>
      <c r="F10" s="21"/>
      <c r="G10" s="21"/>
      <c r="H10" s="21"/>
      <c r="I10" s="21"/>
      <c r="J10" s="21"/>
      <c r="K10" s="21"/>
      <c r="L10" s="21"/>
      <c r="M10" s="21"/>
      <c r="N10" s="21"/>
      <c r="O10" s="33"/>
      <c r="P10" s="21"/>
      <c r="Q10" s="21"/>
      <c r="R10" s="21"/>
      <c r="S10" s="22"/>
      <c r="T10" s="23"/>
      <c r="U10" s="23"/>
      <c r="V10" s="23"/>
      <c r="W10" s="2"/>
      <c r="X10" s="2"/>
      <c r="Y10" s="2"/>
      <c r="Z10" s="2"/>
      <c r="AA10" s="2"/>
      <c r="AB10" s="2"/>
      <c r="AC10" s="2"/>
      <c r="AD10" s="2"/>
    </row>
    <row r="11" ht="12.0" customHeight="1">
      <c r="A11" s="20" t="s">
        <v>23</v>
      </c>
      <c r="B11" s="2"/>
      <c r="C11" s="2"/>
      <c r="D11" s="2"/>
      <c r="E11" s="3"/>
      <c r="F11" s="2"/>
      <c r="G11" s="2"/>
      <c r="H11" s="2"/>
      <c r="I11" s="2"/>
      <c r="J11" s="2"/>
      <c r="K11" s="2"/>
      <c r="L11" s="2"/>
      <c r="M11" s="2"/>
      <c r="N11" s="2"/>
      <c r="O11" s="21">
        <v>0.0</v>
      </c>
      <c r="P11" s="2"/>
      <c r="Q11" s="2"/>
      <c r="R11" s="2"/>
      <c r="S11" s="22"/>
      <c r="T11" s="23"/>
      <c r="U11" s="23"/>
      <c r="V11" s="23"/>
      <c r="W11" s="2"/>
      <c r="X11" s="2"/>
      <c r="Y11" s="2"/>
      <c r="Z11" s="2"/>
      <c r="AA11" s="2"/>
      <c r="AB11" s="2"/>
      <c r="AC11" s="2"/>
      <c r="AD11" s="2"/>
    </row>
    <row r="12" ht="12.0" customHeight="1">
      <c r="A12" s="4" t="s">
        <v>26</v>
      </c>
      <c r="B12" s="21"/>
      <c r="C12" s="21">
        <f>SUM('Xero Sales'!G18:G292,'Xero Sales'!G828,'Xero Sales'!G834,'Xero Sales'!G855)</f>
        <v>2474960.196</v>
      </c>
      <c r="D12" s="21">
        <f t="shared" ref="D12:D15" si="5">C12*0.12</f>
        <v>296995.2235</v>
      </c>
      <c r="E12" s="3">
        <v>0.0</v>
      </c>
      <c r="F12" s="21">
        <f>SUM('Xero Purchases G'!H11:H14)</f>
        <v>630</v>
      </c>
      <c r="G12" s="21">
        <f>SUM('Xero Purchases S'!H15:H17)</f>
        <v>580</v>
      </c>
      <c r="H12" s="21">
        <f t="shared" ref="H12:H14" si="6">SUM(0)</f>
        <v>0</v>
      </c>
      <c r="I12" s="21">
        <f>SUM('Xero Purchases G'!H40:H56)</f>
        <v>23768.89</v>
      </c>
      <c r="J12" s="21">
        <f>SUM('Xero Purchases S'!H11,'Xero Purchases S'!H29:H51)</f>
        <v>450457.51</v>
      </c>
      <c r="K12" s="21">
        <f t="shared" ref="K12:K14" si="7">H12*0.12</f>
        <v>0</v>
      </c>
      <c r="L12" s="21">
        <f>'Schedule of CG Input Tax'!R15</f>
        <v>7643.87026</v>
      </c>
      <c r="M12" s="21">
        <f t="shared" ref="M12:M14" si="8">SUM(I12:J12)*0.12</f>
        <v>56907.168</v>
      </c>
      <c r="N12" s="21">
        <f t="shared" ref="N12:N14" si="9">SUM(K12:M12)</f>
        <v>64551.03826</v>
      </c>
      <c r="O12" s="21">
        <f t="shared" ref="O12:O15" si="10">$D12+$E12-$N12</f>
        <v>232444.1852</v>
      </c>
      <c r="P12" s="21"/>
      <c r="Q12" s="21"/>
      <c r="R12" s="2"/>
      <c r="S12" s="22"/>
      <c r="T12" s="23"/>
      <c r="U12" s="23"/>
      <c r="V12" s="23"/>
      <c r="W12" s="2"/>
      <c r="X12" s="2"/>
      <c r="Y12" s="2"/>
      <c r="Z12" s="2"/>
      <c r="AA12" s="2"/>
      <c r="AB12" s="2"/>
      <c r="AC12" s="2"/>
      <c r="AD12" s="2"/>
    </row>
    <row r="13" ht="12.0" customHeight="1">
      <c r="A13" s="4" t="s">
        <v>27</v>
      </c>
      <c r="B13" s="21">
        <v>0.0</v>
      </c>
      <c r="C13" s="21">
        <f>SUM('Xero Sales'!G294:G536)-SUM('Xero Sales'!G809,'Xero Sales'!G823)</f>
        <v>1080016.401</v>
      </c>
      <c r="D13" s="21">
        <f t="shared" si="5"/>
        <v>129601.9682</v>
      </c>
      <c r="E13" s="3">
        <v>0.0</v>
      </c>
      <c r="F13" s="21">
        <f>SUM('Xero Purchases G'!H16:H18)</f>
        <v>436.07</v>
      </c>
      <c r="G13" s="21">
        <f>SUM('Xero Purchases S'!H19:H20)</f>
        <v>10400</v>
      </c>
      <c r="H13" s="21">
        <f t="shared" si="6"/>
        <v>0</v>
      </c>
      <c r="I13" s="21">
        <f>SUM('Xero Purchases G'!H58:H77)</f>
        <v>44442.85</v>
      </c>
      <c r="J13" s="21">
        <f>SUM('Xero Purchases S'!H53:H70)</f>
        <v>458377.52</v>
      </c>
      <c r="K13" s="21">
        <f t="shared" si="7"/>
        <v>0</v>
      </c>
      <c r="L13" s="21">
        <f>'Schedule of CG Input Tax'!S15</f>
        <v>7643.87026</v>
      </c>
      <c r="M13" s="21">
        <f t="shared" si="8"/>
        <v>60338.4444</v>
      </c>
      <c r="N13" s="21">
        <f t="shared" si="9"/>
        <v>67982.31466</v>
      </c>
      <c r="O13" s="21">
        <f t="shared" si="10"/>
        <v>61619.65351</v>
      </c>
      <c r="P13" s="21"/>
      <c r="Q13" s="21"/>
      <c r="R13" s="2"/>
      <c r="S13" s="22"/>
      <c r="T13" s="23"/>
      <c r="U13" s="23"/>
      <c r="V13" s="23"/>
      <c r="W13" s="2"/>
      <c r="X13" s="2"/>
      <c r="Y13" s="2"/>
      <c r="Z13" s="2"/>
      <c r="AA13" s="2"/>
      <c r="AB13" s="2"/>
      <c r="AC13" s="2"/>
      <c r="AD13" s="2"/>
    </row>
    <row r="14" ht="12.0" customHeight="1">
      <c r="A14" s="4" t="s">
        <v>28</v>
      </c>
      <c r="B14" s="21">
        <v>0.0</v>
      </c>
      <c r="C14" s="21">
        <f>SUM('Xero Sales'!G538:G796)-'Xero Sales'!G798</f>
        <v>1366349.44</v>
      </c>
      <c r="D14" s="21">
        <f t="shared" si="5"/>
        <v>163961.9328</v>
      </c>
      <c r="E14" s="3">
        <v>0.0</v>
      </c>
      <c r="F14" s="21">
        <f>SUM('Xero Purchases G'!H20:H36)</f>
        <v>3178.3</v>
      </c>
      <c r="G14" s="21">
        <f>SUM('Xero Purchases S'!H22:H25)</f>
        <v>18300</v>
      </c>
      <c r="H14" s="21">
        <f t="shared" si="6"/>
        <v>0</v>
      </c>
      <c r="I14" s="21">
        <f>SUM('Xero Purchases G'!H79:H116)</f>
        <v>157402.49</v>
      </c>
      <c r="J14" s="21">
        <f>SUM('Xero Purchases S'!H72:H109)</f>
        <v>843057.39</v>
      </c>
      <c r="K14" s="21">
        <f t="shared" si="7"/>
        <v>0</v>
      </c>
      <c r="L14" s="21">
        <f>'Schedule of CG Input Tax'!T15</f>
        <v>7643.87026</v>
      </c>
      <c r="M14" s="21">
        <f t="shared" si="8"/>
        <v>120055.1856</v>
      </c>
      <c r="N14" s="21">
        <f t="shared" si="9"/>
        <v>127699.0559</v>
      </c>
      <c r="O14" s="21">
        <f t="shared" si="10"/>
        <v>36262.87694</v>
      </c>
      <c r="P14" s="21"/>
      <c r="Q14" s="21"/>
      <c r="R14" s="2"/>
      <c r="S14" s="22"/>
      <c r="T14" s="23"/>
      <c r="U14" s="23"/>
      <c r="V14" s="23"/>
      <c r="W14" s="2"/>
      <c r="X14" s="2"/>
      <c r="Y14" s="2"/>
      <c r="Z14" s="2"/>
      <c r="AA14" s="2"/>
      <c r="AB14" s="2"/>
      <c r="AC14" s="2"/>
      <c r="AD14" s="2"/>
    </row>
    <row r="15" ht="12.0" customHeight="1">
      <c r="A15" s="34" t="s">
        <v>29</v>
      </c>
      <c r="B15" s="35">
        <f t="shared" ref="B15:C15" si="11">SUM(B12:B14)</f>
        <v>0</v>
      </c>
      <c r="C15" s="35">
        <f t="shared" si="11"/>
        <v>4921326.037</v>
      </c>
      <c r="D15" s="35">
        <f t="shared" si="5"/>
        <v>590559.1245</v>
      </c>
      <c r="E15" s="36">
        <f>O11</f>
        <v>0</v>
      </c>
      <c r="F15" s="35">
        <f t="shared" ref="F15:N15" si="12">SUM(F12:F14)</f>
        <v>4244.37</v>
      </c>
      <c r="G15" s="35">
        <f t="shared" si="12"/>
        <v>29280</v>
      </c>
      <c r="H15" s="35">
        <f t="shared" si="12"/>
        <v>0</v>
      </c>
      <c r="I15" s="35">
        <f t="shared" si="12"/>
        <v>225614.23</v>
      </c>
      <c r="J15" s="35">
        <f t="shared" si="12"/>
        <v>1751892.42</v>
      </c>
      <c r="K15" s="35">
        <f t="shared" si="12"/>
        <v>0</v>
      </c>
      <c r="L15" s="35">
        <f t="shared" si="12"/>
        <v>22931.61078</v>
      </c>
      <c r="M15" s="35">
        <f t="shared" si="12"/>
        <v>237300.798</v>
      </c>
      <c r="N15" s="35">
        <f t="shared" si="12"/>
        <v>260232.4088</v>
      </c>
      <c r="O15" s="35">
        <f t="shared" si="10"/>
        <v>330326.7157</v>
      </c>
      <c r="P15" s="37">
        <f>O15/SUM(B15:C15)</f>
        <v>0.06712148579</v>
      </c>
      <c r="Q15" s="21"/>
      <c r="R15" s="2"/>
      <c r="S15" s="22"/>
      <c r="T15" s="23"/>
      <c r="U15" s="23"/>
      <c r="V15" s="23"/>
      <c r="W15" s="2"/>
      <c r="X15" s="2"/>
      <c r="Y15" s="2"/>
      <c r="Z15" s="2"/>
      <c r="AA15" s="2"/>
      <c r="AB15" s="2"/>
      <c r="AC15" s="2"/>
      <c r="AD15" s="2"/>
    </row>
    <row r="16" ht="12.0" customHeight="1">
      <c r="A16" s="27"/>
      <c r="B16" s="28"/>
      <c r="C16" s="28">
        <f>C15-'Xero Sales'!M844</f>
        <v>0.6471428694</v>
      </c>
      <c r="D16" s="28"/>
      <c r="E16" s="29"/>
      <c r="F16" s="28"/>
      <c r="G16" s="28"/>
      <c r="H16" s="28"/>
      <c r="I16" s="28">
        <f>I15-'Xero Purchases G'!H117</f>
        <v>0</v>
      </c>
      <c r="J16" s="28">
        <f>J15-'Xero Purchases S'!H110-'Xero Purchases S'!H12</f>
        <v>-0.0000000001024460516</v>
      </c>
      <c r="K16" s="28"/>
      <c r="L16" s="28"/>
      <c r="M16" s="28"/>
      <c r="N16" s="28"/>
      <c r="O16" s="28"/>
      <c r="P16" s="30"/>
      <c r="Q16" s="30"/>
      <c r="R16" s="30"/>
      <c r="S16" s="31"/>
      <c r="T16" s="32"/>
      <c r="U16" s="32"/>
      <c r="V16" s="32"/>
      <c r="W16" s="30"/>
      <c r="X16" s="30"/>
      <c r="Y16" s="30"/>
      <c r="Z16" s="30"/>
      <c r="AA16" s="30"/>
      <c r="AB16" s="30"/>
      <c r="AC16" s="30"/>
      <c r="AD16" s="30"/>
    </row>
    <row r="17" ht="12.0" customHeight="1">
      <c r="A17" s="4"/>
      <c r="B17" s="21"/>
      <c r="C17" s="21"/>
      <c r="D17" s="21"/>
      <c r="E17" s="3"/>
      <c r="F17" s="21"/>
      <c r="G17" s="21"/>
      <c r="H17" s="21"/>
      <c r="I17" s="21"/>
      <c r="J17" s="21"/>
      <c r="K17" s="21"/>
      <c r="L17" s="21"/>
      <c r="M17" s="21"/>
      <c r="N17" s="21"/>
      <c r="O17" s="33"/>
      <c r="P17" s="21"/>
      <c r="Q17" s="21"/>
      <c r="R17" s="21"/>
      <c r="S17" s="22"/>
      <c r="T17" s="23"/>
      <c r="U17" s="23"/>
      <c r="V17" s="23"/>
      <c r="W17" s="2"/>
      <c r="X17" s="2"/>
      <c r="Y17" s="2"/>
      <c r="Z17" s="2"/>
      <c r="AA17" s="2"/>
      <c r="AB17" s="2"/>
      <c r="AC17" s="2"/>
      <c r="AD17" s="2"/>
    </row>
    <row r="18" ht="12.0" customHeight="1">
      <c r="A18" s="38" t="s">
        <v>30</v>
      </c>
      <c r="B18" s="39">
        <f>'Xero Sales'!G13</f>
        <v>37500</v>
      </c>
      <c r="C18" s="39">
        <v>1548215.64</v>
      </c>
      <c r="D18" s="39">
        <f t="shared" ref="D18:D20" si="13">C18*12%</f>
        <v>185785.8768</v>
      </c>
      <c r="E18" s="40">
        <v>0.0</v>
      </c>
      <c r="F18" s="39">
        <f>SUM('Xero Purchases G'!H133:H156)</f>
        <v>19678.8</v>
      </c>
      <c r="G18" s="39">
        <f>SUM('Xero Purchases S'!H126)</f>
        <v>1921.32</v>
      </c>
      <c r="H18" s="39">
        <v>0.0</v>
      </c>
      <c r="I18" s="39">
        <f>SUM('Xero Purchases G'!H184:H193)</f>
        <v>13107.64</v>
      </c>
      <c r="J18" s="39">
        <f>SUM('Xero Purchases S'!H133:H159)</f>
        <v>523840.2</v>
      </c>
      <c r="K18" s="39">
        <f t="shared" ref="K18:K20" si="14">H18*0.12</f>
        <v>0</v>
      </c>
      <c r="L18" s="39">
        <f>'Schedule of CG Input Tax'!U15</f>
        <v>7643.87026</v>
      </c>
      <c r="M18" s="39">
        <f t="shared" ref="M18:M20" si="15">(SUM(I18:J18)*0.12)</f>
        <v>64433.7408</v>
      </c>
      <c r="N18" s="39">
        <f t="shared" ref="N18:N21" si="16">SUM(K18:M18)</f>
        <v>72077.61106</v>
      </c>
      <c r="O18" s="41">
        <f t="shared" ref="O18:O20" si="17">$D18+$E18-$N18</f>
        <v>113708.2657</v>
      </c>
      <c r="P18" s="42"/>
      <c r="Q18" s="21"/>
      <c r="R18" s="21"/>
      <c r="S18" s="22"/>
      <c r="T18" s="23"/>
      <c r="U18" s="23"/>
      <c r="V18" s="23"/>
      <c r="W18" s="2"/>
      <c r="X18" s="2"/>
      <c r="Y18" s="2"/>
      <c r="Z18" s="2"/>
      <c r="AA18" s="2"/>
      <c r="AB18" s="2"/>
      <c r="AC18" s="2"/>
      <c r="AD18" s="2"/>
    </row>
    <row r="19" ht="12.0" customHeight="1">
      <c r="A19" s="38" t="s">
        <v>31</v>
      </c>
      <c r="B19" s="39">
        <v>0.0</v>
      </c>
      <c r="C19" s="39">
        <f>SUM('Xero Sales'!G1174:G1448,'Xero Sales'!G1722)</f>
        <v>1339480.43</v>
      </c>
      <c r="D19" s="39">
        <f t="shared" si="13"/>
        <v>160737.6516</v>
      </c>
      <c r="E19" s="40">
        <v>0.0</v>
      </c>
      <c r="F19" s="39">
        <f>SUM('Xero Purchases G'!H158:H175)</f>
        <v>2466</v>
      </c>
      <c r="G19" s="39">
        <f>SUM('Xero Purchases S'!J128:J129)</f>
        <v>0</v>
      </c>
      <c r="H19" s="39">
        <v>0.0</v>
      </c>
      <c r="I19" s="39">
        <f>SUM('Xero Purchases G'!H195:H209)</f>
        <v>21831.75</v>
      </c>
      <c r="J19" s="39">
        <f>SUM('Xero Purchases S'!H161:H184)</f>
        <v>468577.49</v>
      </c>
      <c r="K19" s="39">
        <f t="shared" si="14"/>
        <v>0</v>
      </c>
      <c r="L19" s="39">
        <f>'Schedule of CG Input Tax'!V15</f>
        <v>7643.87026</v>
      </c>
      <c r="M19" s="39">
        <f t="shared" si="15"/>
        <v>58849.1088</v>
      </c>
      <c r="N19" s="39">
        <f t="shared" si="16"/>
        <v>66492.97906</v>
      </c>
      <c r="O19" s="41">
        <f t="shared" si="17"/>
        <v>94244.67254</v>
      </c>
      <c r="P19" s="42"/>
      <c r="Q19" s="21"/>
      <c r="R19" s="2"/>
      <c r="S19" s="22"/>
      <c r="T19" s="23"/>
      <c r="U19" s="23"/>
      <c r="V19" s="23"/>
      <c r="W19" s="2"/>
      <c r="X19" s="2"/>
      <c r="Y19" s="2"/>
      <c r="Z19" s="2"/>
      <c r="AA19" s="2"/>
      <c r="AB19" s="2"/>
      <c r="AC19" s="2"/>
      <c r="AD19" s="2"/>
    </row>
    <row r="20" ht="12.0" customHeight="1">
      <c r="A20" s="38" t="s">
        <v>32</v>
      </c>
      <c r="B20" s="39">
        <v>0.0</v>
      </c>
      <c r="C20" s="39">
        <f>SUM('Xero Sales'!G1450:G1713)</f>
        <v>1098895.44</v>
      </c>
      <c r="D20" s="39">
        <f t="shared" si="13"/>
        <v>131867.4528</v>
      </c>
      <c r="E20" s="40">
        <v>0.0</v>
      </c>
      <c r="F20" s="39">
        <f>SUM('Xero Purchases G'!H177:H180)</f>
        <v>755.4</v>
      </c>
      <c r="G20" s="39">
        <v>0.0</v>
      </c>
      <c r="H20" s="39">
        <v>0.0</v>
      </c>
      <c r="I20" s="40">
        <f>SUM('Xero Purchases G'!H211:H228)</f>
        <v>23033.48</v>
      </c>
      <c r="J20" s="39">
        <f>SUM('Xero Purchases S'!H186:H197)</f>
        <v>350529.27</v>
      </c>
      <c r="K20" s="39">
        <f t="shared" si="14"/>
        <v>0</v>
      </c>
      <c r="L20" s="39">
        <f>'Schedule of CG Input Tax'!W15</f>
        <v>7643.87026</v>
      </c>
      <c r="M20" s="39">
        <f t="shared" si="15"/>
        <v>44827.53</v>
      </c>
      <c r="N20" s="39">
        <f t="shared" si="16"/>
        <v>52471.40026</v>
      </c>
      <c r="O20" s="41">
        <f t="shared" si="17"/>
        <v>79396.05254</v>
      </c>
      <c r="P20" s="42"/>
      <c r="Q20" s="21"/>
      <c r="R20" s="2"/>
      <c r="S20" s="22"/>
      <c r="T20" s="23"/>
      <c r="U20" s="23"/>
      <c r="V20" s="23"/>
      <c r="W20" s="2"/>
      <c r="X20" s="2"/>
      <c r="Y20" s="2"/>
      <c r="Z20" s="2"/>
      <c r="AA20" s="2"/>
      <c r="AB20" s="2"/>
      <c r="AC20" s="2"/>
      <c r="AD20" s="2"/>
    </row>
    <row r="21" ht="12.0" customHeight="1">
      <c r="A21" s="43" t="s">
        <v>33</v>
      </c>
      <c r="B21" s="44">
        <f t="shared" ref="B21:C21" si="18">SUM(B18:B20)</f>
        <v>37500</v>
      </c>
      <c r="C21" s="44">
        <f t="shared" si="18"/>
        <v>3986591.51</v>
      </c>
      <c r="D21" s="44">
        <f>C21*0.12</f>
        <v>478390.9812</v>
      </c>
      <c r="E21" s="44">
        <f>E18</f>
        <v>0</v>
      </c>
      <c r="F21" s="44">
        <f t="shared" ref="F21:M21" si="19">SUM(F18:F20)</f>
        <v>22900.2</v>
      </c>
      <c r="G21" s="44">
        <f t="shared" si="19"/>
        <v>1921.32</v>
      </c>
      <c r="H21" s="44">
        <f t="shared" si="19"/>
        <v>0</v>
      </c>
      <c r="I21" s="44">
        <f t="shared" si="19"/>
        <v>57972.87</v>
      </c>
      <c r="J21" s="44">
        <f t="shared" si="19"/>
        <v>1342946.96</v>
      </c>
      <c r="K21" s="44">
        <f t="shared" si="19"/>
        <v>0</v>
      </c>
      <c r="L21" s="44">
        <f t="shared" si="19"/>
        <v>22931.61078</v>
      </c>
      <c r="M21" s="44">
        <f t="shared" si="19"/>
        <v>168110.3796</v>
      </c>
      <c r="N21" s="44">
        <f t="shared" si="16"/>
        <v>191041.9904</v>
      </c>
      <c r="O21" s="45">
        <f>D21+E21-N21</f>
        <v>287348.9908</v>
      </c>
      <c r="P21" s="46">
        <f>O21/SUM(B21:C21)</f>
        <v>0.07140717106</v>
      </c>
      <c r="Q21" s="21"/>
      <c r="R21" s="3"/>
      <c r="S21" s="22"/>
      <c r="T21" s="47"/>
      <c r="U21" s="47"/>
      <c r="V21" s="47"/>
      <c r="W21" s="3"/>
      <c r="X21" s="3"/>
      <c r="Y21" s="3"/>
      <c r="Z21" s="3"/>
      <c r="AA21" s="3"/>
      <c r="AB21" s="3"/>
      <c r="AC21" s="3"/>
      <c r="AD21" s="3"/>
    </row>
    <row r="22" ht="12.0" customHeight="1">
      <c r="A22" s="48"/>
      <c r="B22" s="42"/>
      <c r="C22" s="49">
        <f>C21-SI!G2741</f>
        <v>0.6707142899</v>
      </c>
      <c r="D22" s="49">
        <f>D21-SI!H2741</f>
        <v>0.08048571477</v>
      </c>
      <c r="E22" s="50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8"/>
      <c r="Q22" s="2"/>
      <c r="R22" s="2"/>
      <c r="S22" s="22"/>
      <c r="T22" s="23"/>
      <c r="U22" s="23"/>
      <c r="V22" s="23"/>
      <c r="W22" s="2"/>
      <c r="X22" s="2"/>
      <c r="Y22" s="2"/>
      <c r="Z22" s="2"/>
      <c r="AA22" s="2"/>
      <c r="AB22" s="2"/>
      <c r="AC22" s="2"/>
      <c r="AD22" s="2"/>
    </row>
    <row r="23" ht="12.0" customHeight="1">
      <c r="A23" s="38" t="s">
        <v>34</v>
      </c>
      <c r="B23" s="39">
        <v>0.0</v>
      </c>
      <c r="C23" s="39">
        <f>SUM('Xero Sales'!G1757:G2039)-SUM('Xero Sales'!G2046:G2051)</f>
        <v>1525930.214</v>
      </c>
      <c r="D23" s="39">
        <f t="shared" ref="D23:D25" si="20">C23*12%</f>
        <v>183111.6257</v>
      </c>
      <c r="E23" s="40">
        <v>0.0</v>
      </c>
      <c r="F23" s="39">
        <f>SUM('Xero Purchases G'!G454:G465)</f>
        <v>0</v>
      </c>
      <c r="G23" s="39">
        <f>SUM('Xero Purchases S'!H213)</f>
        <v>800</v>
      </c>
      <c r="H23" s="39">
        <f>SUM('Xero Purchases G'!H245:H249)</f>
        <v>1820.53</v>
      </c>
      <c r="I23" s="39">
        <f>SUM('Xero Purchases G'!H253:H267)</f>
        <v>10331.11</v>
      </c>
      <c r="J23" s="39">
        <f>SUM('Xero Purchases S'!H217:H230)</f>
        <v>381222.43</v>
      </c>
      <c r="K23" s="39">
        <f t="shared" ref="K23:K25" si="21">H23*0.12</f>
        <v>218.4636</v>
      </c>
      <c r="L23" s="39">
        <f>'Schedule of CG Input Tax'!X15</f>
        <v>7643.87026</v>
      </c>
      <c r="M23" s="39">
        <f t="shared" ref="M23:M25" si="22">(SUM(I23:J23)*0.12)</f>
        <v>46986.4248</v>
      </c>
      <c r="N23" s="39">
        <f t="shared" ref="N23:N26" si="23">SUM(K23:M23)</f>
        <v>54848.75866</v>
      </c>
      <c r="O23" s="39">
        <f t="shared" ref="O23:O25" si="24">$D23+$E23-$N23</f>
        <v>128262.867</v>
      </c>
      <c r="P23" s="42"/>
      <c r="Q23" s="21"/>
      <c r="R23" s="2"/>
      <c r="S23" s="22"/>
      <c r="T23" s="23"/>
      <c r="U23" s="23"/>
      <c r="V23" s="23"/>
      <c r="W23" s="2"/>
      <c r="X23" s="2"/>
      <c r="Y23" s="2"/>
      <c r="Z23" s="2"/>
      <c r="AA23" s="2"/>
      <c r="AB23" s="2"/>
      <c r="AC23" s="2"/>
      <c r="AD23" s="2"/>
    </row>
    <row r="24" ht="11.25" customHeight="1">
      <c r="A24" s="38" t="s">
        <v>35</v>
      </c>
      <c r="B24" s="39">
        <v>0.0</v>
      </c>
      <c r="C24" s="39">
        <f>SI!G2743</f>
        <v>1316048.349</v>
      </c>
      <c r="D24" s="39">
        <f t="shared" si="20"/>
        <v>157925.8018</v>
      </c>
      <c r="E24" s="40">
        <v>0.0</v>
      </c>
      <c r="F24" s="39">
        <f>SUM('Xero Purchases G'!G467:G482)</f>
        <v>0</v>
      </c>
      <c r="G24" s="39">
        <f>SUM('Xero Purchases S'!G237:G241)</f>
        <v>0</v>
      </c>
      <c r="H24" s="39">
        <v>0.0</v>
      </c>
      <c r="I24" s="39">
        <f>'Xero Purchases G'!H282</f>
        <v>7200</v>
      </c>
      <c r="J24" s="39">
        <f>SUM('Xero Purchases S'!H245:H263)</f>
        <v>539658.21</v>
      </c>
      <c r="K24" s="39">
        <f t="shared" si="21"/>
        <v>0</v>
      </c>
      <c r="L24" s="39">
        <f>'Schedule of CG Input Tax'!Y15</f>
        <v>7643.87026</v>
      </c>
      <c r="M24" s="39">
        <f t="shared" si="22"/>
        <v>65622.9852</v>
      </c>
      <c r="N24" s="39">
        <f t="shared" si="23"/>
        <v>73266.85546</v>
      </c>
      <c r="O24" s="39">
        <f t="shared" si="24"/>
        <v>84658.94636</v>
      </c>
      <c r="P24" s="42"/>
      <c r="Q24" s="21"/>
      <c r="R24" s="2"/>
      <c r="S24" s="22"/>
      <c r="T24" s="23"/>
      <c r="U24" s="23"/>
      <c r="V24" s="23"/>
      <c r="W24" s="2"/>
      <c r="X24" s="2"/>
      <c r="Y24" s="2"/>
      <c r="Z24" s="2"/>
      <c r="AA24" s="2"/>
      <c r="AB24" s="2"/>
      <c r="AC24" s="2"/>
      <c r="AD24" s="2"/>
    </row>
    <row r="25" ht="12.0" customHeight="1">
      <c r="A25" s="38" t="s">
        <v>36</v>
      </c>
      <c r="B25" s="39"/>
      <c r="C25" s="39"/>
      <c r="D25" s="39">
        <f t="shared" si="20"/>
        <v>0</v>
      </c>
      <c r="E25" s="40">
        <v>0.0</v>
      </c>
      <c r="F25" s="39">
        <f>SUM('Xero Purchases G'!G484:G494)</f>
        <v>0</v>
      </c>
      <c r="G25" s="39">
        <f>SUM('Xero Purchases S'!G243:G244)</f>
        <v>0</v>
      </c>
      <c r="H25" s="39">
        <v>0.0</v>
      </c>
      <c r="I25" s="39">
        <f>SUM('Xero Purchases G'!H537:H551)</f>
        <v>0</v>
      </c>
      <c r="J25" s="39">
        <f>SUM('Xero Purchases S'!H302:H332)</f>
        <v>0</v>
      </c>
      <c r="K25" s="39">
        <f t="shared" si="21"/>
        <v>0</v>
      </c>
      <c r="L25" s="39">
        <v>0.0</v>
      </c>
      <c r="M25" s="39">
        <f t="shared" si="22"/>
        <v>0</v>
      </c>
      <c r="N25" s="39">
        <f t="shared" si="23"/>
        <v>0</v>
      </c>
      <c r="O25" s="39">
        <f t="shared" si="24"/>
        <v>0</v>
      </c>
      <c r="P25" s="42"/>
      <c r="Q25" s="21"/>
      <c r="R25" s="2"/>
      <c r="S25" s="22"/>
      <c r="T25" s="23"/>
      <c r="U25" s="23"/>
      <c r="V25" s="23"/>
      <c r="W25" s="2"/>
      <c r="X25" s="2"/>
      <c r="Y25" s="2"/>
      <c r="Z25" s="2"/>
      <c r="AA25" s="2"/>
      <c r="AB25" s="2"/>
      <c r="AC25" s="2"/>
      <c r="AD25" s="2"/>
    </row>
    <row r="26" ht="12.0" customHeight="1">
      <c r="A26" s="43" t="s">
        <v>37</v>
      </c>
      <c r="B26" s="44">
        <f t="shared" ref="B26:C26" si="25">SUM(B23:B25)</f>
        <v>0</v>
      </c>
      <c r="C26" s="44">
        <f t="shared" si="25"/>
        <v>2841978.562</v>
      </c>
      <c r="D26" s="44">
        <f>C26*0.12</f>
        <v>341037.4275</v>
      </c>
      <c r="E26" s="44">
        <f>E23</f>
        <v>0</v>
      </c>
      <c r="F26" s="44">
        <f t="shared" ref="F26:M26" si="26">SUM(F23:F25)</f>
        <v>0</v>
      </c>
      <c r="G26" s="44">
        <f t="shared" si="26"/>
        <v>800</v>
      </c>
      <c r="H26" s="44">
        <f t="shared" si="26"/>
        <v>1820.53</v>
      </c>
      <c r="I26" s="44">
        <f t="shared" si="26"/>
        <v>17531.11</v>
      </c>
      <c r="J26" s="44">
        <f t="shared" si="26"/>
        <v>920880.64</v>
      </c>
      <c r="K26" s="44">
        <f t="shared" si="26"/>
        <v>218.4636</v>
      </c>
      <c r="L26" s="44">
        <f t="shared" si="26"/>
        <v>15287.74052</v>
      </c>
      <c r="M26" s="44">
        <f t="shared" si="26"/>
        <v>112609.41</v>
      </c>
      <c r="N26" s="44">
        <f t="shared" si="23"/>
        <v>128115.6141</v>
      </c>
      <c r="O26" s="44">
        <f>D26+E26-N26</f>
        <v>212921.8134</v>
      </c>
      <c r="P26" s="50"/>
      <c r="Q26" s="21"/>
      <c r="R26" s="3"/>
      <c r="S26" s="22"/>
      <c r="T26" s="47"/>
      <c r="U26" s="47"/>
      <c r="V26" s="47"/>
      <c r="W26" s="3"/>
      <c r="X26" s="3"/>
      <c r="Y26" s="3"/>
      <c r="Z26" s="3"/>
      <c r="AA26" s="3"/>
      <c r="AB26" s="3"/>
      <c r="AC26" s="3"/>
      <c r="AD26" s="3"/>
    </row>
    <row r="27" ht="12.0" customHeight="1">
      <c r="A27" s="48"/>
      <c r="B27" s="42"/>
      <c r="C27" s="49"/>
      <c r="D27" s="49"/>
      <c r="E27" s="50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8"/>
      <c r="Q27" s="51"/>
      <c r="R27" s="51"/>
      <c r="S27" s="52"/>
      <c r="T27" s="53"/>
      <c r="U27" s="53"/>
      <c r="V27" s="53"/>
      <c r="W27" s="51"/>
      <c r="X27" s="51"/>
      <c r="Y27" s="51"/>
      <c r="Z27" s="51"/>
      <c r="AA27" s="51"/>
      <c r="AB27" s="51"/>
      <c r="AC27" s="51"/>
      <c r="AD27" s="51"/>
    </row>
    <row r="28" ht="12.0" customHeight="1">
      <c r="A28" s="38" t="s">
        <v>38</v>
      </c>
      <c r="B28" s="42"/>
      <c r="C28" s="42"/>
      <c r="D28" s="39">
        <f t="shared" ref="D28:D30" si="27">C28*12%</f>
        <v>0</v>
      </c>
      <c r="E28" s="50"/>
      <c r="F28" s="39"/>
      <c r="G28" s="39"/>
      <c r="H28" s="39"/>
      <c r="I28" s="39"/>
      <c r="J28" s="39"/>
      <c r="K28" s="39">
        <f t="shared" ref="K28:K30" si="28">H28*0.12</f>
        <v>0</v>
      </c>
      <c r="L28" s="39"/>
      <c r="M28" s="39">
        <f t="shared" ref="M28:M30" si="29">(SUM(I28:J28)*0.12)</f>
        <v>0</v>
      </c>
      <c r="N28" s="39">
        <f t="shared" ref="N28:N30" si="30">SUM(K28:M28)</f>
        <v>0</v>
      </c>
      <c r="O28" s="41">
        <f t="shared" ref="O28:O30" si="31">$D28+$E28-$N28</f>
        <v>0</v>
      </c>
      <c r="P28" s="42"/>
      <c r="Q28" s="21"/>
      <c r="R28" s="2"/>
      <c r="S28" s="22"/>
      <c r="T28" s="23"/>
      <c r="U28" s="23"/>
      <c r="V28" s="23"/>
      <c r="W28" s="2"/>
      <c r="X28" s="2"/>
      <c r="Y28" s="2"/>
      <c r="Z28" s="2"/>
      <c r="AA28" s="2"/>
      <c r="AB28" s="2"/>
      <c r="AC28" s="2"/>
      <c r="AD28" s="2"/>
    </row>
    <row r="29" ht="12.0" customHeight="1">
      <c r="A29" s="54" t="s">
        <v>39</v>
      </c>
      <c r="B29" s="55"/>
      <c r="C29" s="55"/>
      <c r="D29" s="56">
        <f t="shared" si="27"/>
        <v>0</v>
      </c>
      <c r="E29" s="57" t="str">
        <f t="shared" ref="E29:E30" si="32">IF($P28&lt;0,$P28,"")</f>
        <v/>
      </c>
      <c r="F29" s="39"/>
      <c r="G29" s="39">
        <v>0.0</v>
      </c>
      <c r="H29" s="39">
        <v>0.0</v>
      </c>
      <c r="I29" s="39"/>
      <c r="J29" s="39"/>
      <c r="K29" s="39">
        <f t="shared" si="28"/>
        <v>0</v>
      </c>
      <c r="L29" s="39"/>
      <c r="M29" s="39">
        <f t="shared" si="29"/>
        <v>0</v>
      </c>
      <c r="N29" s="39">
        <f t="shared" si="30"/>
        <v>0</v>
      </c>
      <c r="O29" s="41">
        <f t="shared" si="31"/>
        <v>0</v>
      </c>
      <c r="P29" s="55"/>
      <c r="Q29" s="58"/>
      <c r="R29" s="59"/>
      <c r="S29" s="60"/>
      <c r="T29" s="61"/>
      <c r="U29" s="61"/>
      <c r="V29" s="61"/>
      <c r="W29" s="59"/>
      <c r="X29" s="59"/>
      <c r="Y29" s="59"/>
      <c r="Z29" s="59"/>
      <c r="AA29" s="59"/>
      <c r="AB29" s="59"/>
      <c r="AC29" s="59"/>
      <c r="AD29" s="59"/>
    </row>
    <row r="30" ht="12.0" customHeight="1">
      <c r="A30" s="38" t="s">
        <v>40</v>
      </c>
      <c r="B30" s="42"/>
      <c r="C30" s="42"/>
      <c r="D30" s="39">
        <f t="shared" si="27"/>
        <v>0</v>
      </c>
      <c r="E30" s="62" t="str">
        <f t="shared" si="32"/>
        <v/>
      </c>
      <c r="F30" s="39"/>
      <c r="G30" s="39"/>
      <c r="H30" s="39"/>
      <c r="I30" s="40"/>
      <c r="J30" s="39"/>
      <c r="K30" s="39">
        <f t="shared" si="28"/>
        <v>0</v>
      </c>
      <c r="L30" s="39"/>
      <c r="M30" s="39">
        <f t="shared" si="29"/>
        <v>0</v>
      </c>
      <c r="N30" s="39">
        <f t="shared" si="30"/>
        <v>0</v>
      </c>
      <c r="O30" s="41">
        <f t="shared" si="31"/>
        <v>0</v>
      </c>
      <c r="P30" s="42"/>
      <c r="Q30" s="21"/>
      <c r="R30" s="2"/>
      <c r="S30" s="22"/>
      <c r="T30" s="23"/>
      <c r="U30" s="23"/>
      <c r="V30" s="23"/>
      <c r="W30" s="2"/>
      <c r="X30" s="2"/>
      <c r="Y30" s="2"/>
      <c r="Z30" s="2"/>
      <c r="AA30" s="2"/>
      <c r="AB30" s="2"/>
      <c r="AC30" s="2"/>
      <c r="AD30" s="2"/>
    </row>
    <row r="31" ht="12.0" customHeight="1">
      <c r="A31" s="63" t="s">
        <v>41</v>
      </c>
      <c r="B31" s="64">
        <f t="shared" ref="B31:C31" si="33">SUM(B28:B30)</f>
        <v>0</v>
      </c>
      <c r="C31" s="64">
        <f t="shared" si="33"/>
        <v>0</v>
      </c>
      <c r="D31" s="64">
        <f>C31*0.12</f>
        <v>0</v>
      </c>
      <c r="E31" s="65" t="str">
        <f>E28</f>
        <v/>
      </c>
      <c r="F31" s="44">
        <f t="shared" ref="F31:N31" si="34">SUM(F28:F30)</f>
        <v>0</v>
      </c>
      <c r="G31" s="44">
        <f t="shared" si="34"/>
        <v>0</v>
      </c>
      <c r="H31" s="44">
        <f t="shared" si="34"/>
        <v>0</v>
      </c>
      <c r="I31" s="64">
        <f t="shared" si="34"/>
        <v>0</v>
      </c>
      <c r="J31" s="64">
        <f t="shared" si="34"/>
        <v>0</v>
      </c>
      <c r="K31" s="64">
        <f t="shared" si="34"/>
        <v>0</v>
      </c>
      <c r="L31" s="64">
        <f t="shared" si="34"/>
        <v>0</v>
      </c>
      <c r="M31" s="64">
        <f t="shared" si="34"/>
        <v>0</v>
      </c>
      <c r="N31" s="64">
        <f t="shared" si="34"/>
        <v>0</v>
      </c>
      <c r="O31" s="44">
        <f>D31+E31-N31</f>
        <v>0</v>
      </c>
      <c r="P31" s="48"/>
      <c r="Q31" s="2"/>
      <c r="R31" s="2"/>
      <c r="S31" s="22"/>
      <c r="T31" s="23"/>
      <c r="U31" s="23"/>
      <c r="V31" s="23"/>
      <c r="W31" s="2"/>
      <c r="X31" s="2"/>
      <c r="Y31" s="2"/>
      <c r="Z31" s="2"/>
      <c r="AA31" s="2"/>
      <c r="AB31" s="2"/>
      <c r="AC31" s="2"/>
      <c r="AD31" s="2"/>
    </row>
    <row r="32" ht="12.0" customHeight="1">
      <c r="A32" s="48"/>
      <c r="B32" s="48"/>
      <c r="C32" s="48"/>
      <c r="D32" s="48"/>
      <c r="E32" s="50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2"/>
      <c r="R32" s="2"/>
      <c r="S32" s="22"/>
      <c r="T32" s="23"/>
      <c r="U32" s="23"/>
      <c r="V32" s="23"/>
      <c r="W32" s="2"/>
      <c r="X32" s="2"/>
      <c r="Y32" s="2"/>
      <c r="Z32" s="2"/>
      <c r="AA32" s="2"/>
      <c r="AB32" s="2"/>
      <c r="AC32" s="2"/>
      <c r="AD32" s="2"/>
    </row>
    <row r="33" ht="12.0" customHeight="1">
      <c r="A33" s="6" t="s">
        <v>42</v>
      </c>
      <c r="B33" s="66">
        <f t="shared" ref="B33:N33" si="35">B8+B21+B26+B31</f>
        <v>37500</v>
      </c>
      <c r="C33" s="66">
        <f t="shared" si="35"/>
        <v>11840027.36</v>
      </c>
      <c r="D33" s="66">
        <f t="shared" si="35"/>
        <v>1420803.283</v>
      </c>
      <c r="E33" s="67">
        <f t="shared" si="35"/>
        <v>0</v>
      </c>
      <c r="F33" s="66">
        <f t="shared" si="35"/>
        <v>56274.57</v>
      </c>
      <c r="G33" s="66">
        <f t="shared" si="35"/>
        <v>2721.32</v>
      </c>
      <c r="H33" s="66">
        <f t="shared" si="35"/>
        <v>9534.82</v>
      </c>
      <c r="I33" s="66">
        <f t="shared" si="35"/>
        <v>301118.22</v>
      </c>
      <c r="J33" s="66">
        <f t="shared" si="35"/>
        <v>4015720.02</v>
      </c>
      <c r="K33" s="66">
        <f t="shared" si="35"/>
        <v>1144.1784</v>
      </c>
      <c r="L33" s="66">
        <f t="shared" si="35"/>
        <v>84082.5813</v>
      </c>
      <c r="M33" s="66">
        <f t="shared" si="35"/>
        <v>518020.5888</v>
      </c>
      <c r="N33" s="66">
        <f t="shared" si="35"/>
        <v>603247.3485</v>
      </c>
      <c r="O33" s="66">
        <f>O31</f>
        <v>0</v>
      </c>
      <c r="P33" s="42"/>
      <c r="Q33" s="21"/>
      <c r="R33" s="2"/>
      <c r="S33" s="22"/>
      <c r="T33" s="23"/>
      <c r="U33" s="23"/>
      <c r="V33" s="23"/>
      <c r="W33" s="2"/>
      <c r="X33" s="2"/>
      <c r="Y33" s="2"/>
      <c r="Z33" s="2"/>
      <c r="AA33" s="2"/>
      <c r="AB33" s="2"/>
      <c r="AC33" s="2"/>
      <c r="AD33" s="2"/>
    </row>
    <row r="34" ht="12.0" customHeight="1">
      <c r="A34" s="2"/>
      <c r="B34" s="2"/>
      <c r="C34" s="2"/>
      <c r="D34" s="2"/>
      <c r="E34" s="3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3"/>
      <c r="T34" s="4"/>
      <c r="U34" s="4"/>
      <c r="V34" s="4"/>
      <c r="W34" s="2"/>
      <c r="X34" s="2"/>
      <c r="Y34" s="2"/>
      <c r="Z34" s="2"/>
      <c r="AA34" s="2"/>
      <c r="AB34" s="2"/>
      <c r="AC34" s="2"/>
      <c r="AD34" s="2"/>
    </row>
    <row r="35" ht="12.0" customHeight="1">
      <c r="A35" s="2"/>
      <c r="B35" s="21"/>
      <c r="C35" s="21"/>
      <c r="D35" s="21"/>
      <c r="E35" s="3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"/>
      <c r="Q35" s="2"/>
      <c r="R35" s="2"/>
      <c r="S35" s="3"/>
      <c r="T35" s="4"/>
      <c r="U35" s="4"/>
      <c r="V35" s="4"/>
      <c r="W35" s="2"/>
      <c r="X35" s="2"/>
      <c r="Y35" s="2"/>
      <c r="Z35" s="2"/>
      <c r="AA35" s="2"/>
      <c r="AB35" s="2"/>
      <c r="AC35" s="2"/>
      <c r="AD35" s="2"/>
    </row>
    <row r="36" ht="12.0" customHeight="1">
      <c r="A36" s="2"/>
      <c r="B36" s="21"/>
      <c r="C36" s="21"/>
      <c r="D36" s="21"/>
      <c r="E36" s="3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"/>
      <c r="Q36" s="2"/>
      <c r="R36" s="2"/>
      <c r="S36" s="3"/>
      <c r="T36" s="4"/>
      <c r="U36" s="4"/>
      <c r="V36" s="4"/>
      <c r="W36" s="2"/>
      <c r="X36" s="2"/>
      <c r="Y36" s="2"/>
      <c r="Z36" s="2"/>
      <c r="AA36" s="2"/>
      <c r="AB36" s="2"/>
      <c r="AC36" s="2"/>
      <c r="AD36" s="2"/>
    </row>
    <row r="37" ht="12.0" customHeight="1">
      <c r="A37" s="2"/>
      <c r="B37" s="21"/>
      <c r="C37" s="21"/>
      <c r="D37" s="21"/>
      <c r="E37" s="3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"/>
      <c r="Q37" s="2"/>
      <c r="R37" s="2"/>
      <c r="S37" s="3"/>
      <c r="T37" s="4"/>
      <c r="U37" s="4"/>
      <c r="V37" s="4"/>
      <c r="W37" s="2"/>
      <c r="X37" s="2"/>
      <c r="Y37" s="2"/>
      <c r="Z37" s="2"/>
      <c r="AA37" s="2"/>
      <c r="AB37" s="2"/>
      <c r="AC37" s="2"/>
      <c r="AD37" s="2"/>
    </row>
    <row r="38" ht="12.0" customHeight="1">
      <c r="A38" s="2"/>
      <c r="B38" s="21"/>
      <c r="C38" s="21"/>
      <c r="D38" s="21"/>
      <c r="E38" s="3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"/>
      <c r="Q38" s="2"/>
      <c r="R38" s="2"/>
      <c r="S38" s="3"/>
      <c r="T38" s="4"/>
      <c r="U38" s="4"/>
      <c r="V38" s="4"/>
      <c r="W38" s="2"/>
      <c r="X38" s="2"/>
      <c r="Y38" s="2"/>
      <c r="Z38" s="2"/>
      <c r="AA38" s="2"/>
      <c r="AB38" s="2"/>
      <c r="AC38" s="2"/>
      <c r="AD38" s="2"/>
    </row>
    <row r="39" ht="12.0" customHeight="1">
      <c r="A39" s="68"/>
      <c r="B39" s="68"/>
      <c r="C39" s="68"/>
      <c r="D39" s="68"/>
      <c r="E39" s="69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9"/>
      <c r="T39" s="70"/>
      <c r="U39" s="70"/>
      <c r="V39" s="70"/>
      <c r="W39" s="68"/>
      <c r="X39" s="68"/>
      <c r="Y39" s="68"/>
      <c r="Z39" s="68"/>
      <c r="AA39" s="68"/>
      <c r="AB39" s="68"/>
      <c r="AC39" s="68"/>
      <c r="AD39" s="68"/>
    </row>
    <row r="40" ht="12.0" customHeight="1">
      <c r="A40" s="2"/>
      <c r="B40" s="2"/>
      <c r="C40" s="2"/>
      <c r="D40" s="2"/>
      <c r="E40" s="3"/>
      <c r="F40" s="2"/>
      <c r="G40" s="2"/>
      <c r="H40" s="2"/>
      <c r="I40" s="2"/>
      <c r="J40" s="2"/>
      <c r="K40" s="3"/>
      <c r="L40" s="3"/>
      <c r="M40" s="2"/>
      <c r="N40" s="2"/>
      <c r="O40" s="2"/>
      <c r="P40" s="2"/>
      <c r="Q40" s="2"/>
      <c r="R40" s="2"/>
      <c r="S40" s="3"/>
      <c r="T40" s="4"/>
      <c r="U40" s="4"/>
      <c r="V40" s="4"/>
      <c r="W40" s="2"/>
      <c r="X40" s="2"/>
      <c r="Y40" s="2"/>
      <c r="Z40" s="2"/>
      <c r="AA40" s="2"/>
      <c r="AB40" s="2"/>
      <c r="AC40" s="2"/>
      <c r="AD40" s="2"/>
    </row>
    <row r="41" ht="12.0" customHeight="1">
      <c r="A41" s="2"/>
      <c r="B41" s="21"/>
      <c r="C41" s="21"/>
      <c r="D41" s="21"/>
      <c r="E41" s="3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"/>
      <c r="Q41" s="2"/>
      <c r="R41" s="2"/>
      <c r="S41" s="3"/>
      <c r="T41" s="4"/>
      <c r="U41" s="4"/>
      <c r="V41" s="4"/>
      <c r="W41" s="2"/>
      <c r="X41" s="2"/>
      <c r="Y41" s="2"/>
      <c r="Z41" s="2"/>
      <c r="AA41" s="2"/>
      <c r="AB41" s="2"/>
      <c r="AC41" s="2"/>
      <c r="AD41" s="2"/>
    </row>
    <row r="42" ht="12.0" customHeight="1">
      <c r="A42" s="2"/>
      <c r="B42" s="21"/>
      <c r="C42" s="21"/>
      <c r="D42" s="21"/>
      <c r="E42" s="3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"/>
      <c r="Q42" s="2"/>
      <c r="R42" s="2"/>
      <c r="S42" s="3"/>
      <c r="T42" s="4"/>
      <c r="U42" s="4"/>
      <c r="V42" s="4"/>
      <c r="W42" s="2"/>
      <c r="X42" s="2"/>
      <c r="Y42" s="2"/>
      <c r="Z42" s="2"/>
      <c r="AA42" s="2"/>
      <c r="AB42" s="2"/>
      <c r="AC42" s="2"/>
      <c r="AD42" s="2"/>
    </row>
    <row r="43" ht="12.0" customHeight="1">
      <c r="A43" s="2"/>
      <c r="B43" s="21"/>
      <c r="C43" s="21"/>
      <c r="D43" s="21"/>
      <c r="E43" s="3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"/>
      <c r="Q43" s="2"/>
      <c r="R43" s="2"/>
      <c r="S43" s="3"/>
      <c r="T43" s="4"/>
      <c r="U43" s="4"/>
      <c r="V43" s="4"/>
      <c r="W43" s="2"/>
      <c r="X43" s="2"/>
      <c r="Y43" s="2"/>
      <c r="Z43" s="2"/>
      <c r="AA43" s="2"/>
      <c r="AB43" s="2"/>
      <c r="AC43" s="2"/>
      <c r="AD43" s="2"/>
    </row>
    <row r="44" ht="12.0" customHeight="1">
      <c r="A44" s="68"/>
      <c r="B44" s="68"/>
      <c r="C44" s="68"/>
      <c r="D44" s="68"/>
      <c r="E44" s="69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9"/>
      <c r="T44" s="70"/>
      <c r="U44" s="70"/>
      <c r="V44" s="70"/>
      <c r="W44" s="68"/>
      <c r="X44" s="68"/>
      <c r="Y44" s="68"/>
      <c r="Z44" s="68"/>
      <c r="AA44" s="68"/>
      <c r="AB44" s="68"/>
      <c r="AC44" s="68"/>
      <c r="AD44" s="68"/>
    </row>
    <row r="45" ht="12.0" customHeight="1">
      <c r="A45" s="2"/>
      <c r="B45" s="2"/>
      <c r="C45" s="2"/>
      <c r="D45" s="2"/>
      <c r="E45" s="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"/>
      <c r="T45" s="4"/>
      <c r="U45" s="4"/>
      <c r="V45" s="4"/>
      <c r="W45" s="2"/>
      <c r="X45" s="2"/>
      <c r="Y45" s="2"/>
      <c r="Z45" s="2"/>
      <c r="AA45" s="2"/>
      <c r="AB45" s="2"/>
      <c r="AC45" s="2"/>
      <c r="AD45" s="2"/>
    </row>
    <row r="46" ht="12.0" customHeight="1">
      <c r="A46" s="2"/>
      <c r="B46" s="21"/>
      <c r="C46" s="21"/>
      <c r="D46" s="21"/>
      <c r="E46" s="3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"/>
      <c r="Q46" s="2"/>
      <c r="R46" s="2"/>
      <c r="S46" s="3"/>
      <c r="T46" s="4"/>
      <c r="U46" s="4"/>
      <c r="V46" s="4"/>
      <c r="W46" s="2"/>
      <c r="X46" s="2"/>
      <c r="Y46" s="2"/>
      <c r="Z46" s="2"/>
      <c r="AA46" s="2"/>
      <c r="AB46" s="2"/>
      <c r="AC46" s="2"/>
      <c r="AD46" s="2"/>
    </row>
    <row r="47" ht="12.0" customHeight="1">
      <c r="A47" s="2"/>
      <c r="B47" s="21"/>
      <c r="C47" s="21"/>
      <c r="D47" s="21"/>
      <c r="E47" s="3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"/>
      <c r="Q47" s="2"/>
      <c r="R47" s="2"/>
      <c r="S47" s="3"/>
      <c r="T47" s="4"/>
      <c r="U47" s="4"/>
      <c r="V47" s="4"/>
      <c r="W47" s="2"/>
      <c r="X47" s="2"/>
      <c r="Y47" s="2"/>
      <c r="Z47" s="2"/>
      <c r="AA47" s="2"/>
      <c r="AB47" s="2"/>
      <c r="AC47" s="2"/>
      <c r="AD47" s="2"/>
    </row>
    <row r="48" ht="12.0" customHeight="1">
      <c r="A48" s="2"/>
      <c r="B48" s="21"/>
      <c r="C48" s="21"/>
      <c r="D48" s="21"/>
      <c r="E48" s="3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"/>
      <c r="Q48" s="2"/>
      <c r="R48" s="2"/>
      <c r="S48" s="3"/>
      <c r="T48" s="4"/>
      <c r="U48" s="4"/>
      <c r="V48" s="4"/>
      <c r="W48" s="2"/>
      <c r="X48" s="2"/>
      <c r="Y48" s="2"/>
      <c r="Z48" s="2"/>
      <c r="AA48" s="2"/>
      <c r="AB48" s="2"/>
      <c r="AC48" s="2"/>
      <c r="AD48" s="2"/>
    </row>
    <row r="49" ht="12.0" customHeight="1">
      <c r="A49" s="68"/>
      <c r="B49" s="68"/>
      <c r="C49" s="68"/>
      <c r="D49" s="68"/>
      <c r="E49" s="69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9"/>
      <c r="T49" s="70"/>
      <c r="U49" s="70"/>
      <c r="V49" s="70"/>
      <c r="W49" s="68"/>
      <c r="X49" s="68"/>
      <c r="Y49" s="68"/>
      <c r="Z49" s="68"/>
      <c r="AA49" s="68"/>
      <c r="AB49" s="68"/>
      <c r="AC49" s="68"/>
      <c r="AD49" s="68"/>
    </row>
    <row r="50" ht="12.0" customHeight="1">
      <c r="A50" s="2"/>
      <c r="B50" s="2"/>
      <c r="C50" s="2"/>
      <c r="D50" s="2"/>
      <c r="E50" s="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3"/>
      <c r="T50" s="4"/>
      <c r="U50" s="4"/>
      <c r="V50" s="4"/>
      <c r="W50" s="2"/>
      <c r="X50" s="2"/>
      <c r="Y50" s="2"/>
      <c r="Z50" s="2"/>
      <c r="AA50" s="2"/>
      <c r="AB50" s="2"/>
      <c r="AC50" s="2"/>
      <c r="AD50" s="2"/>
    </row>
    <row r="51" ht="12.0" customHeight="1">
      <c r="A51" s="2"/>
      <c r="B51" s="21"/>
      <c r="C51" s="21"/>
      <c r="D51" s="21"/>
      <c r="E51" s="3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"/>
      <c r="Q51" s="2"/>
      <c r="R51" s="2"/>
      <c r="S51" s="3"/>
      <c r="T51" s="4"/>
      <c r="U51" s="4"/>
      <c r="V51" s="4"/>
      <c r="W51" s="2"/>
      <c r="X51" s="2"/>
      <c r="Y51" s="2"/>
      <c r="Z51" s="2"/>
      <c r="AA51" s="2"/>
      <c r="AB51" s="2"/>
      <c r="AC51" s="2"/>
      <c r="AD51" s="2"/>
    </row>
    <row r="52" ht="12.0" customHeight="1">
      <c r="A52" s="2"/>
      <c r="B52" s="21"/>
      <c r="C52" s="21"/>
      <c r="D52" s="21"/>
      <c r="E52" s="3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"/>
      <c r="Q52" s="2"/>
      <c r="R52" s="2"/>
      <c r="S52" s="3"/>
      <c r="T52" s="4"/>
      <c r="U52" s="4"/>
      <c r="V52" s="4"/>
      <c r="W52" s="2"/>
      <c r="X52" s="2"/>
      <c r="Y52" s="2"/>
      <c r="Z52" s="2"/>
      <c r="AA52" s="2"/>
      <c r="AB52" s="2"/>
      <c r="AC52" s="2"/>
      <c r="AD52" s="2"/>
    </row>
    <row r="53" ht="12.0" customHeight="1">
      <c r="A53" s="2"/>
      <c r="B53" s="21"/>
      <c r="C53" s="21"/>
      <c r="D53" s="21"/>
      <c r="E53" s="3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"/>
      <c r="Q53" s="2"/>
      <c r="R53" s="2"/>
      <c r="S53" s="3"/>
      <c r="T53" s="4"/>
      <c r="U53" s="4"/>
      <c r="V53" s="4"/>
      <c r="W53" s="2"/>
      <c r="X53" s="2"/>
      <c r="Y53" s="2"/>
      <c r="Z53" s="2"/>
      <c r="AA53" s="2"/>
      <c r="AB53" s="2"/>
      <c r="AC53" s="2"/>
      <c r="AD53" s="2"/>
    </row>
    <row r="54" ht="12.0" customHeight="1">
      <c r="A54" s="68"/>
      <c r="B54" s="68"/>
      <c r="C54" s="68"/>
      <c r="D54" s="68"/>
      <c r="E54" s="69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9"/>
      <c r="T54" s="70"/>
      <c r="U54" s="70"/>
      <c r="V54" s="70"/>
      <c r="W54" s="68"/>
      <c r="X54" s="68"/>
      <c r="Y54" s="68"/>
      <c r="Z54" s="68"/>
      <c r="AA54" s="68"/>
      <c r="AB54" s="68"/>
      <c r="AC54" s="68"/>
      <c r="AD54" s="68"/>
    </row>
    <row r="55" ht="12.0" customHeight="1">
      <c r="A55" s="2"/>
      <c r="B55" s="2"/>
      <c r="C55" s="2"/>
      <c r="D55" s="2"/>
      <c r="E55" s="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3"/>
      <c r="T55" s="4"/>
      <c r="U55" s="4"/>
      <c r="V55" s="4"/>
      <c r="W55" s="2"/>
      <c r="X55" s="2"/>
      <c r="Y55" s="2"/>
      <c r="Z55" s="2"/>
      <c r="AA55" s="2"/>
      <c r="AB55" s="2"/>
      <c r="AC55" s="2"/>
      <c r="AD55" s="2"/>
    </row>
    <row r="56" ht="12.0" customHeight="1">
      <c r="A56" s="2"/>
      <c r="B56" s="2"/>
      <c r="C56" s="2"/>
      <c r="D56" s="2"/>
      <c r="E56" s="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3"/>
      <c r="T56" s="4"/>
      <c r="U56" s="4"/>
      <c r="V56" s="4"/>
      <c r="W56" s="2"/>
      <c r="X56" s="2"/>
      <c r="Y56" s="2"/>
      <c r="Z56" s="2"/>
      <c r="AA56" s="2"/>
      <c r="AB56" s="2"/>
      <c r="AC56" s="2"/>
      <c r="AD56" s="2"/>
    </row>
    <row r="57" ht="12.0" customHeight="1">
      <c r="A57" s="2"/>
      <c r="B57" s="2"/>
      <c r="C57" s="2"/>
      <c r="D57" s="2"/>
      <c r="E57" s="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3"/>
      <c r="T57" s="4"/>
      <c r="U57" s="4"/>
      <c r="V57" s="4"/>
      <c r="W57" s="2"/>
      <c r="X57" s="2"/>
      <c r="Y57" s="2"/>
      <c r="Z57" s="2"/>
      <c r="AA57" s="2"/>
      <c r="AB57" s="2"/>
      <c r="AC57" s="2"/>
      <c r="AD57" s="2"/>
    </row>
    <row r="58" ht="12.0" customHeight="1">
      <c r="A58" s="2"/>
      <c r="B58" s="2"/>
      <c r="C58" s="2"/>
      <c r="D58" s="2"/>
      <c r="E58" s="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3"/>
      <c r="T58" s="4"/>
      <c r="U58" s="4"/>
      <c r="V58" s="4"/>
      <c r="W58" s="2"/>
      <c r="X58" s="2"/>
      <c r="Y58" s="2"/>
      <c r="Z58" s="2"/>
      <c r="AA58" s="2"/>
      <c r="AB58" s="2"/>
      <c r="AC58" s="2"/>
      <c r="AD58" s="2"/>
    </row>
    <row r="59" ht="12.0" customHeight="1">
      <c r="A59" s="2"/>
      <c r="B59" s="2"/>
      <c r="C59" s="2"/>
      <c r="D59" s="2"/>
      <c r="E59" s="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3"/>
      <c r="T59" s="4"/>
      <c r="U59" s="4"/>
      <c r="V59" s="4"/>
      <c r="W59" s="2"/>
      <c r="X59" s="2"/>
      <c r="Y59" s="2"/>
      <c r="Z59" s="2"/>
      <c r="AA59" s="2"/>
      <c r="AB59" s="2"/>
      <c r="AC59" s="2"/>
      <c r="AD59" s="2"/>
    </row>
    <row r="60" ht="12.0" customHeight="1">
      <c r="A60" s="2"/>
      <c r="B60" s="2"/>
      <c r="C60" s="2"/>
      <c r="D60" s="2"/>
      <c r="E60" s="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3"/>
      <c r="T60" s="4"/>
      <c r="U60" s="4"/>
      <c r="V60" s="4"/>
      <c r="W60" s="2"/>
      <c r="X60" s="2"/>
      <c r="Y60" s="2"/>
      <c r="Z60" s="2"/>
      <c r="AA60" s="2"/>
      <c r="AB60" s="2"/>
      <c r="AC60" s="2"/>
      <c r="AD60" s="2"/>
    </row>
    <row r="61" ht="12.0" customHeight="1">
      <c r="A61" s="2"/>
      <c r="B61" s="2"/>
      <c r="C61" s="2"/>
      <c r="D61" s="2"/>
      <c r="E61" s="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3"/>
      <c r="T61" s="4"/>
      <c r="U61" s="4"/>
      <c r="V61" s="4"/>
      <c r="W61" s="2"/>
      <c r="X61" s="2"/>
      <c r="Y61" s="2"/>
      <c r="Z61" s="2"/>
      <c r="AA61" s="2"/>
      <c r="AB61" s="2"/>
      <c r="AC61" s="2"/>
      <c r="AD61" s="2"/>
    </row>
    <row r="62" ht="12.0" customHeight="1">
      <c r="A62" s="2"/>
      <c r="B62" s="2"/>
      <c r="C62" s="2"/>
      <c r="D62" s="2"/>
      <c r="E62" s="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3"/>
      <c r="T62" s="4"/>
      <c r="U62" s="4"/>
      <c r="V62" s="4"/>
      <c r="W62" s="2"/>
      <c r="X62" s="2"/>
      <c r="Y62" s="2"/>
      <c r="Z62" s="2"/>
      <c r="AA62" s="2"/>
      <c r="AB62" s="2"/>
      <c r="AC62" s="2"/>
      <c r="AD62" s="2"/>
    </row>
    <row r="63" ht="12.0" customHeight="1">
      <c r="A63" s="2"/>
      <c r="B63" s="2"/>
      <c r="C63" s="2"/>
      <c r="D63" s="2"/>
      <c r="E63" s="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3"/>
      <c r="T63" s="4"/>
      <c r="U63" s="4"/>
      <c r="V63" s="4"/>
      <c r="W63" s="2"/>
      <c r="X63" s="2"/>
      <c r="Y63" s="2"/>
      <c r="Z63" s="2"/>
      <c r="AA63" s="2"/>
      <c r="AB63" s="2"/>
      <c r="AC63" s="2"/>
      <c r="AD63" s="2"/>
    </row>
    <row r="64" ht="12.0" customHeight="1">
      <c r="A64" s="2"/>
      <c r="B64" s="2"/>
      <c r="C64" s="2"/>
      <c r="D64" s="2"/>
      <c r="E64" s="3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3"/>
      <c r="T64" s="4"/>
      <c r="U64" s="4"/>
      <c r="V64" s="4"/>
      <c r="W64" s="2"/>
      <c r="X64" s="2"/>
      <c r="Y64" s="2"/>
      <c r="Z64" s="2"/>
      <c r="AA64" s="2"/>
      <c r="AB64" s="2"/>
      <c r="AC64" s="2"/>
      <c r="AD64" s="2"/>
    </row>
    <row r="65" ht="12.0" customHeight="1">
      <c r="A65" s="2"/>
      <c r="B65" s="2"/>
      <c r="C65" s="2"/>
      <c r="D65" s="2"/>
      <c r="E65" s="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3"/>
      <c r="T65" s="4"/>
      <c r="U65" s="4"/>
      <c r="V65" s="4"/>
      <c r="W65" s="2"/>
      <c r="X65" s="2"/>
      <c r="Y65" s="2"/>
      <c r="Z65" s="2"/>
      <c r="AA65" s="2"/>
      <c r="AB65" s="2"/>
      <c r="AC65" s="2"/>
      <c r="AD65" s="2"/>
    </row>
    <row r="66" ht="12.0" customHeight="1">
      <c r="A66" s="2"/>
      <c r="B66" s="2"/>
      <c r="C66" s="2"/>
      <c r="D66" s="2"/>
      <c r="E66" s="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3"/>
      <c r="T66" s="4"/>
      <c r="U66" s="4"/>
      <c r="V66" s="4"/>
      <c r="W66" s="2"/>
      <c r="X66" s="2"/>
      <c r="Y66" s="2"/>
      <c r="Z66" s="2"/>
      <c r="AA66" s="2"/>
      <c r="AB66" s="2"/>
      <c r="AC66" s="2"/>
      <c r="AD66" s="2"/>
    </row>
    <row r="67" ht="12.0" customHeight="1">
      <c r="A67" s="2"/>
      <c r="B67" s="2"/>
      <c r="C67" s="2"/>
      <c r="D67" s="2"/>
      <c r="E67" s="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3"/>
      <c r="T67" s="4"/>
      <c r="U67" s="4"/>
      <c r="V67" s="4"/>
      <c r="W67" s="2"/>
      <c r="X67" s="2"/>
      <c r="Y67" s="2"/>
      <c r="Z67" s="2"/>
      <c r="AA67" s="2"/>
      <c r="AB67" s="2"/>
      <c r="AC67" s="2"/>
      <c r="AD67" s="2"/>
    </row>
    <row r="68" ht="12.0" customHeight="1">
      <c r="A68" s="2"/>
      <c r="B68" s="2"/>
      <c r="C68" s="2"/>
      <c r="D68" s="2"/>
      <c r="E68" s="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3"/>
      <c r="T68" s="4"/>
      <c r="U68" s="4"/>
      <c r="V68" s="4"/>
      <c r="W68" s="2"/>
      <c r="X68" s="2"/>
      <c r="Y68" s="2"/>
      <c r="Z68" s="2"/>
      <c r="AA68" s="2"/>
      <c r="AB68" s="2"/>
      <c r="AC68" s="2"/>
      <c r="AD68" s="2"/>
    </row>
    <row r="69" ht="12.0" customHeight="1">
      <c r="A69" s="2"/>
      <c r="B69" s="2"/>
      <c r="C69" s="2"/>
      <c r="D69" s="2"/>
      <c r="E69" s="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3"/>
      <c r="T69" s="4"/>
      <c r="U69" s="4"/>
      <c r="V69" s="4"/>
      <c r="W69" s="2"/>
      <c r="X69" s="2"/>
      <c r="Y69" s="2"/>
      <c r="Z69" s="2"/>
      <c r="AA69" s="2"/>
      <c r="AB69" s="2"/>
      <c r="AC69" s="2"/>
      <c r="AD69" s="2"/>
    </row>
    <row r="70" ht="12.0" customHeight="1">
      <c r="A70" s="2"/>
      <c r="B70" s="2"/>
      <c r="C70" s="2"/>
      <c r="D70" s="2"/>
      <c r="E70" s="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3"/>
      <c r="T70" s="4"/>
      <c r="U70" s="4"/>
      <c r="V70" s="4"/>
      <c r="W70" s="2"/>
      <c r="X70" s="2"/>
      <c r="Y70" s="2"/>
      <c r="Z70" s="2"/>
      <c r="AA70" s="2"/>
      <c r="AB70" s="2"/>
      <c r="AC70" s="2"/>
      <c r="AD70" s="2"/>
    </row>
    <row r="71" ht="12.0" customHeight="1">
      <c r="A71" s="2"/>
      <c r="B71" s="2"/>
      <c r="C71" s="2"/>
      <c r="D71" s="2"/>
      <c r="E71" s="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3"/>
      <c r="T71" s="4"/>
      <c r="U71" s="4"/>
      <c r="V71" s="4"/>
      <c r="W71" s="2"/>
      <c r="X71" s="2"/>
      <c r="Y71" s="2"/>
      <c r="Z71" s="2"/>
      <c r="AA71" s="2"/>
      <c r="AB71" s="2"/>
      <c r="AC71" s="2"/>
      <c r="AD71" s="2"/>
    </row>
    <row r="72" ht="12.0" customHeight="1">
      <c r="A72" s="2"/>
      <c r="B72" s="2"/>
      <c r="C72" s="2"/>
      <c r="D72" s="2"/>
      <c r="E72" s="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3"/>
      <c r="T72" s="4"/>
      <c r="U72" s="4"/>
      <c r="V72" s="4"/>
      <c r="W72" s="2"/>
      <c r="X72" s="2"/>
      <c r="Y72" s="2"/>
      <c r="Z72" s="2"/>
      <c r="AA72" s="2"/>
      <c r="AB72" s="2"/>
      <c r="AC72" s="2"/>
      <c r="AD72" s="2"/>
    </row>
    <row r="73" ht="12.0" customHeight="1">
      <c r="A73" s="2"/>
      <c r="B73" s="2"/>
      <c r="C73" s="2"/>
      <c r="D73" s="2"/>
      <c r="E73" s="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3"/>
      <c r="T73" s="4"/>
      <c r="U73" s="4"/>
      <c r="V73" s="4"/>
      <c r="W73" s="2"/>
      <c r="X73" s="2"/>
      <c r="Y73" s="2"/>
      <c r="Z73" s="2"/>
      <c r="AA73" s="2"/>
      <c r="AB73" s="2"/>
      <c r="AC73" s="2"/>
      <c r="AD73" s="2"/>
    </row>
    <row r="74" ht="12.0" customHeight="1">
      <c r="A74" s="2"/>
      <c r="B74" s="2"/>
      <c r="C74" s="2"/>
      <c r="D74" s="2"/>
      <c r="E74" s="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3"/>
      <c r="T74" s="4"/>
      <c r="U74" s="4"/>
      <c r="V74" s="4"/>
      <c r="W74" s="2"/>
      <c r="X74" s="2"/>
      <c r="Y74" s="2"/>
      <c r="Z74" s="2"/>
      <c r="AA74" s="2"/>
      <c r="AB74" s="2"/>
      <c r="AC74" s="2"/>
      <c r="AD74" s="2"/>
    </row>
    <row r="75" ht="12.0" customHeight="1">
      <c r="A75" s="2"/>
      <c r="B75" s="2"/>
      <c r="C75" s="2"/>
      <c r="D75" s="2"/>
      <c r="E75" s="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3"/>
      <c r="T75" s="4"/>
      <c r="U75" s="4"/>
      <c r="V75" s="4"/>
      <c r="W75" s="2"/>
      <c r="X75" s="2"/>
      <c r="Y75" s="2"/>
      <c r="Z75" s="2"/>
      <c r="AA75" s="2"/>
      <c r="AB75" s="2"/>
      <c r="AC75" s="2"/>
      <c r="AD75" s="2"/>
    </row>
    <row r="76" ht="12.0" customHeight="1">
      <c r="A76" s="2"/>
      <c r="B76" s="2"/>
      <c r="C76" s="2"/>
      <c r="D76" s="2"/>
      <c r="E76" s="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3"/>
      <c r="T76" s="4"/>
      <c r="U76" s="4"/>
      <c r="V76" s="4"/>
      <c r="W76" s="2"/>
      <c r="X76" s="2"/>
      <c r="Y76" s="2"/>
      <c r="Z76" s="2"/>
      <c r="AA76" s="2"/>
      <c r="AB76" s="2"/>
      <c r="AC76" s="2"/>
      <c r="AD76" s="2"/>
    </row>
    <row r="77" ht="12.0" customHeight="1">
      <c r="A77" s="2"/>
      <c r="B77" s="2"/>
      <c r="C77" s="2"/>
      <c r="D77" s="2"/>
      <c r="E77" s="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3"/>
      <c r="T77" s="4"/>
      <c r="U77" s="4"/>
      <c r="V77" s="4"/>
      <c r="W77" s="2"/>
      <c r="X77" s="2"/>
      <c r="Y77" s="2"/>
      <c r="Z77" s="2"/>
      <c r="AA77" s="2"/>
      <c r="AB77" s="2"/>
      <c r="AC77" s="2"/>
      <c r="AD77" s="2"/>
    </row>
    <row r="78" ht="12.0" customHeight="1">
      <c r="A78" s="2"/>
      <c r="B78" s="2"/>
      <c r="C78" s="2"/>
      <c r="D78" s="2"/>
      <c r="E78" s="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3"/>
      <c r="T78" s="4"/>
      <c r="U78" s="4"/>
      <c r="V78" s="4"/>
      <c r="W78" s="2"/>
      <c r="X78" s="2"/>
      <c r="Y78" s="2"/>
      <c r="Z78" s="2"/>
      <c r="AA78" s="2"/>
      <c r="AB78" s="2"/>
      <c r="AC78" s="2"/>
      <c r="AD78" s="2"/>
    </row>
    <row r="79" ht="12.0" customHeight="1">
      <c r="A79" s="2"/>
      <c r="B79" s="2"/>
      <c r="C79" s="2"/>
      <c r="D79" s="2"/>
      <c r="E79" s="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3"/>
      <c r="T79" s="4"/>
      <c r="U79" s="4"/>
      <c r="V79" s="4"/>
      <c r="W79" s="2"/>
      <c r="X79" s="2"/>
      <c r="Y79" s="2"/>
      <c r="Z79" s="2"/>
      <c r="AA79" s="2"/>
      <c r="AB79" s="2"/>
      <c r="AC79" s="2"/>
      <c r="AD79" s="2"/>
    </row>
    <row r="80" ht="12.0" customHeight="1">
      <c r="A80" s="2"/>
      <c r="B80" s="2"/>
      <c r="C80" s="2"/>
      <c r="D80" s="2"/>
      <c r="E80" s="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3"/>
      <c r="T80" s="4"/>
      <c r="U80" s="4"/>
      <c r="V80" s="4"/>
      <c r="W80" s="2"/>
      <c r="X80" s="2"/>
      <c r="Y80" s="2"/>
      <c r="Z80" s="2"/>
      <c r="AA80" s="2"/>
      <c r="AB80" s="2"/>
      <c r="AC80" s="2"/>
      <c r="AD80" s="2"/>
    </row>
    <row r="81" ht="12.0" customHeight="1">
      <c r="A81" s="2"/>
      <c r="B81" s="2"/>
      <c r="C81" s="2"/>
      <c r="D81" s="2"/>
      <c r="E81" s="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3"/>
      <c r="T81" s="4"/>
      <c r="U81" s="4"/>
      <c r="V81" s="4"/>
      <c r="W81" s="2"/>
      <c r="X81" s="2"/>
      <c r="Y81" s="2"/>
      <c r="Z81" s="2"/>
      <c r="AA81" s="2"/>
      <c r="AB81" s="2"/>
      <c r="AC81" s="2"/>
      <c r="AD81" s="2"/>
    </row>
    <row r="82" ht="12.0" customHeight="1">
      <c r="A82" s="2"/>
      <c r="B82" s="2"/>
      <c r="C82" s="2"/>
      <c r="D82" s="2"/>
      <c r="E82" s="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3"/>
      <c r="T82" s="4"/>
      <c r="U82" s="4"/>
      <c r="V82" s="4"/>
      <c r="W82" s="2"/>
      <c r="X82" s="2"/>
      <c r="Y82" s="2"/>
      <c r="Z82" s="2"/>
      <c r="AA82" s="2"/>
      <c r="AB82" s="2"/>
      <c r="AC82" s="2"/>
      <c r="AD82" s="2"/>
    </row>
    <row r="83" ht="12.0" customHeight="1">
      <c r="A83" s="2"/>
      <c r="B83" s="2"/>
      <c r="C83" s="2"/>
      <c r="D83" s="2"/>
      <c r="E83" s="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3"/>
      <c r="T83" s="4"/>
      <c r="U83" s="4"/>
      <c r="V83" s="4"/>
      <c r="W83" s="2"/>
      <c r="X83" s="2"/>
      <c r="Y83" s="2"/>
      <c r="Z83" s="2"/>
      <c r="AA83" s="2"/>
      <c r="AB83" s="2"/>
      <c r="AC83" s="2"/>
      <c r="AD83" s="2"/>
    </row>
    <row r="84" ht="12.0" customHeight="1">
      <c r="A84" s="2"/>
      <c r="B84" s="2"/>
      <c r="C84" s="2"/>
      <c r="D84" s="2"/>
      <c r="E84" s="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3"/>
      <c r="T84" s="4"/>
      <c r="U84" s="4"/>
      <c r="V84" s="4"/>
      <c r="W84" s="2"/>
      <c r="X84" s="2"/>
      <c r="Y84" s="2"/>
      <c r="Z84" s="2"/>
      <c r="AA84" s="2"/>
      <c r="AB84" s="2"/>
      <c r="AC84" s="2"/>
      <c r="AD84" s="2"/>
    </row>
    <row r="85" ht="12.0" customHeight="1">
      <c r="A85" s="2"/>
      <c r="B85" s="2"/>
      <c r="C85" s="2"/>
      <c r="D85" s="2"/>
      <c r="E85" s="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3"/>
      <c r="T85" s="4"/>
      <c r="U85" s="4"/>
      <c r="V85" s="4"/>
      <c r="W85" s="2"/>
      <c r="X85" s="2"/>
      <c r="Y85" s="2"/>
      <c r="Z85" s="2"/>
      <c r="AA85" s="2"/>
      <c r="AB85" s="2"/>
      <c r="AC85" s="2"/>
      <c r="AD85" s="2"/>
    </row>
    <row r="86" ht="12.0" customHeight="1">
      <c r="A86" s="2"/>
      <c r="B86" s="2"/>
      <c r="C86" s="2"/>
      <c r="D86" s="2"/>
      <c r="E86" s="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3"/>
      <c r="T86" s="4"/>
      <c r="U86" s="4"/>
      <c r="V86" s="4"/>
      <c r="W86" s="2"/>
      <c r="X86" s="2"/>
      <c r="Y86" s="2"/>
      <c r="Z86" s="2"/>
      <c r="AA86" s="2"/>
      <c r="AB86" s="2"/>
      <c r="AC86" s="2"/>
      <c r="AD86" s="2"/>
    </row>
    <row r="87" ht="12.0" customHeight="1">
      <c r="A87" s="2"/>
      <c r="B87" s="2"/>
      <c r="C87" s="2"/>
      <c r="D87" s="2"/>
      <c r="E87" s="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3"/>
      <c r="T87" s="4"/>
      <c r="U87" s="4"/>
      <c r="V87" s="4"/>
      <c r="W87" s="2"/>
      <c r="X87" s="2"/>
      <c r="Y87" s="2"/>
      <c r="Z87" s="2"/>
      <c r="AA87" s="2"/>
      <c r="AB87" s="2"/>
      <c r="AC87" s="2"/>
      <c r="AD87" s="2"/>
    </row>
    <row r="88" ht="12.0" customHeight="1">
      <c r="A88" s="2"/>
      <c r="B88" s="2"/>
      <c r="C88" s="2"/>
      <c r="D88" s="2"/>
      <c r="E88" s="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3"/>
      <c r="T88" s="4"/>
      <c r="U88" s="4"/>
      <c r="V88" s="4"/>
      <c r="W88" s="2"/>
      <c r="X88" s="2"/>
      <c r="Y88" s="2"/>
      <c r="Z88" s="2"/>
      <c r="AA88" s="2"/>
      <c r="AB88" s="2"/>
      <c r="AC88" s="2"/>
      <c r="AD88" s="2"/>
    </row>
    <row r="89" ht="12.0" customHeight="1">
      <c r="A89" s="2"/>
      <c r="B89" s="2"/>
      <c r="C89" s="2"/>
      <c r="D89" s="2"/>
      <c r="E89" s="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3"/>
      <c r="T89" s="4"/>
      <c r="U89" s="4"/>
      <c r="V89" s="4"/>
      <c r="W89" s="2"/>
      <c r="X89" s="2"/>
      <c r="Y89" s="2"/>
      <c r="Z89" s="2"/>
      <c r="AA89" s="2"/>
      <c r="AB89" s="2"/>
      <c r="AC89" s="2"/>
      <c r="AD89" s="2"/>
    </row>
    <row r="90" ht="12.0" customHeight="1">
      <c r="A90" s="2"/>
      <c r="B90" s="2"/>
      <c r="C90" s="2"/>
      <c r="D90" s="2"/>
      <c r="E90" s="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3"/>
      <c r="T90" s="4"/>
      <c r="U90" s="4"/>
      <c r="V90" s="4"/>
      <c r="W90" s="2"/>
      <c r="X90" s="2"/>
      <c r="Y90" s="2"/>
      <c r="Z90" s="2"/>
      <c r="AA90" s="2"/>
      <c r="AB90" s="2"/>
      <c r="AC90" s="2"/>
      <c r="AD90" s="2"/>
    </row>
    <row r="91" ht="12.0" customHeight="1">
      <c r="A91" s="2"/>
      <c r="B91" s="2"/>
      <c r="C91" s="2"/>
      <c r="D91" s="2"/>
      <c r="E91" s="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3"/>
      <c r="T91" s="4"/>
      <c r="U91" s="4"/>
      <c r="V91" s="4"/>
      <c r="W91" s="2"/>
      <c r="X91" s="2"/>
      <c r="Y91" s="2"/>
      <c r="Z91" s="2"/>
      <c r="AA91" s="2"/>
      <c r="AB91" s="2"/>
      <c r="AC91" s="2"/>
      <c r="AD91" s="2"/>
    </row>
    <row r="92" ht="12.0" customHeight="1">
      <c r="A92" s="2"/>
      <c r="B92" s="2"/>
      <c r="C92" s="2"/>
      <c r="D92" s="2"/>
      <c r="E92" s="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3"/>
      <c r="T92" s="4"/>
      <c r="U92" s="4"/>
      <c r="V92" s="4"/>
      <c r="W92" s="2"/>
      <c r="X92" s="2"/>
      <c r="Y92" s="2"/>
      <c r="Z92" s="2"/>
      <c r="AA92" s="2"/>
      <c r="AB92" s="2"/>
      <c r="AC92" s="2"/>
      <c r="AD92" s="2"/>
    </row>
    <row r="93" ht="12.0" customHeight="1">
      <c r="A93" s="2"/>
      <c r="B93" s="2"/>
      <c r="C93" s="2"/>
      <c r="D93" s="2"/>
      <c r="E93" s="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3"/>
      <c r="T93" s="4"/>
      <c r="U93" s="4"/>
      <c r="V93" s="4"/>
      <c r="W93" s="2"/>
      <c r="X93" s="2"/>
      <c r="Y93" s="2"/>
      <c r="Z93" s="2"/>
      <c r="AA93" s="2"/>
      <c r="AB93" s="2"/>
      <c r="AC93" s="2"/>
      <c r="AD93" s="2"/>
    </row>
    <row r="94" ht="12.0" customHeight="1">
      <c r="A94" s="2"/>
      <c r="B94" s="2"/>
      <c r="C94" s="2"/>
      <c r="D94" s="2"/>
      <c r="E94" s="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3"/>
      <c r="T94" s="4"/>
      <c r="U94" s="4"/>
      <c r="V94" s="4"/>
      <c r="W94" s="2"/>
      <c r="X94" s="2"/>
      <c r="Y94" s="2"/>
      <c r="Z94" s="2"/>
      <c r="AA94" s="2"/>
      <c r="AB94" s="2"/>
      <c r="AC94" s="2"/>
      <c r="AD94" s="2"/>
    </row>
    <row r="95" ht="12.0" customHeight="1">
      <c r="A95" s="2"/>
      <c r="B95" s="2"/>
      <c r="C95" s="2"/>
      <c r="D95" s="2"/>
      <c r="E95" s="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3"/>
      <c r="T95" s="4"/>
      <c r="U95" s="4"/>
      <c r="V95" s="4"/>
      <c r="W95" s="2"/>
      <c r="X95" s="2"/>
      <c r="Y95" s="2"/>
      <c r="Z95" s="2"/>
      <c r="AA95" s="2"/>
      <c r="AB95" s="2"/>
      <c r="AC95" s="2"/>
      <c r="AD95" s="2"/>
    </row>
    <row r="96" ht="12.0" customHeight="1">
      <c r="A96" s="2"/>
      <c r="B96" s="2"/>
      <c r="C96" s="2"/>
      <c r="D96" s="2"/>
      <c r="E96" s="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3"/>
      <c r="T96" s="4"/>
      <c r="U96" s="4"/>
      <c r="V96" s="4"/>
      <c r="W96" s="2"/>
      <c r="X96" s="2"/>
      <c r="Y96" s="2"/>
      <c r="Z96" s="2"/>
      <c r="AA96" s="2"/>
      <c r="AB96" s="2"/>
      <c r="AC96" s="2"/>
      <c r="AD96" s="2"/>
    </row>
    <row r="97" ht="12.0" customHeight="1">
      <c r="A97" s="2"/>
      <c r="B97" s="2"/>
      <c r="C97" s="2"/>
      <c r="D97" s="2"/>
      <c r="E97" s="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3"/>
      <c r="T97" s="4"/>
      <c r="U97" s="4"/>
      <c r="V97" s="4"/>
      <c r="W97" s="2"/>
      <c r="X97" s="2"/>
      <c r="Y97" s="2"/>
      <c r="Z97" s="2"/>
      <c r="AA97" s="2"/>
      <c r="AB97" s="2"/>
      <c r="AC97" s="2"/>
      <c r="AD97" s="2"/>
    </row>
    <row r="98" ht="12.0" customHeight="1">
      <c r="A98" s="2"/>
      <c r="B98" s="2"/>
      <c r="C98" s="2"/>
      <c r="D98" s="2"/>
      <c r="E98" s="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3"/>
      <c r="T98" s="4"/>
      <c r="U98" s="4"/>
      <c r="V98" s="4"/>
      <c r="W98" s="2"/>
      <c r="X98" s="2"/>
      <c r="Y98" s="2"/>
      <c r="Z98" s="2"/>
      <c r="AA98" s="2"/>
      <c r="AB98" s="2"/>
      <c r="AC98" s="2"/>
      <c r="AD98" s="2"/>
    </row>
    <row r="99" ht="12.0" customHeight="1">
      <c r="A99" s="2"/>
      <c r="B99" s="2"/>
      <c r="C99" s="2"/>
      <c r="D99" s="2"/>
      <c r="E99" s="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3"/>
      <c r="T99" s="4"/>
      <c r="U99" s="4"/>
      <c r="V99" s="4"/>
      <c r="W99" s="2"/>
      <c r="X99" s="2"/>
      <c r="Y99" s="2"/>
      <c r="Z99" s="2"/>
      <c r="AA99" s="2"/>
      <c r="AB99" s="2"/>
      <c r="AC99" s="2"/>
      <c r="AD99" s="2"/>
    </row>
    <row r="100" ht="12.0" customHeight="1">
      <c r="A100" s="2"/>
      <c r="B100" s="2"/>
      <c r="C100" s="2"/>
      <c r="D100" s="2"/>
      <c r="E100" s="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3"/>
      <c r="T100" s="4"/>
      <c r="U100" s="4"/>
      <c r="V100" s="4"/>
      <c r="W100" s="2"/>
      <c r="X100" s="2"/>
      <c r="Y100" s="2"/>
      <c r="Z100" s="2"/>
      <c r="AA100" s="2"/>
      <c r="AB100" s="2"/>
      <c r="AC100" s="2"/>
      <c r="AD100" s="2"/>
    </row>
    <row r="101" ht="12.0" customHeight="1">
      <c r="A101" s="2"/>
      <c r="B101" s="2"/>
      <c r="C101" s="2"/>
      <c r="D101" s="2"/>
      <c r="E101" s="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3"/>
      <c r="T101" s="4"/>
      <c r="U101" s="4"/>
      <c r="V101" s="4"/>
      <c r="W101" s="2"/>
      <c r="X101" s="2"/>
      <c r="Y101" s="2"/>
      <c r="Z101" s="2"/>
      <c r="AA101" s="2"/>
      <c r="AB101" s="2"/>
      <c r="AC101" s="2"/>
      <c r="AD101" s="2"/>
    </row>
    <row r="102" ht="12.0" customHeight="1">
      <c r="A102" s="2"/>
      <c r="B102" s="2"/>
      <c r="C102" s="2"/>
      <c r="D102" s="2"/>
      <c r="E102" s="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3"/>
      <c r="T102" s="4"/>
      <c r="U102" s="4"/>
      <c r="V102" s="4"/>
      <c r="W102" s="2"/>
      <c r="X102" s="2"/>
      <c r="Y102" s="2"/>
      <c r="Z102" s="2"/>
      <c r="AA102" s="2"/>
      <c r="AB102" s="2"/>
      <c r="AC102" s="2"/>
      <c r="AD102" s="2"/>
    </row>
    <row r="103" ht="12.0" customHeight="1">
      <c r="A103" s="2"/>
      <c r="B103" s="2"/>
      <c r="C103" s="2"/>
      <c r="D103" s="2"/>
      <c r="E103" s="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3"/>
      <c r="T103" s="4"/>
      <c r="U103" s="4"/>
      <c r="V103" s="4"/>
      <c r="W103" s="2"/>
      <c r="X103" s="2"/>
      <c r="Y103" s="2"/>
      <c r="Z103" s="2"/>
      <c r="AA103" s="2"/>
      <c r="AB103" s="2"/>
      <c r="AC103" s="2"/>
      <c r="AD103" s="2"/>
    </row>
    <row r="104" ht="12.0" customHeight="1">
      <c r="A104" s="2"/>
      <c r="B104" s="2"/>
      <c r="C104" s="2"/>
      <c r="D104" s="2"/>
      <c r="E104" s="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3"/>
      <c r="T104" s="4"/>
      <c r="U104" s="4"/>
      <c r="V104" s="4"/>
      <c r="W104" s="2"/>
      <c r="X104" s="2"/>
      <c r="Y104" s="2"/>
      <c r="Z104" s="2"/>
      <c r="AA104" s="2"/>
      <c r="AB104" s="2"/>
      <c r="AC104" s="2"/>
      <c r="AD104" s="2"/>
    </row>
    <row r="105" ht="12.0" customHeight="1">
      <c r="A105" s="2"/>
      <c r="B105" s="2"/>
      <c r="C105" s="2"/>
      <c r="D105" s="2"/>
      <c r="E105" s="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3"/>
      <c r="T105" s="4"/>
      <c r="U105" s="4"/>
      <c r="V105" s="4"/>
      <c r="W105" s="2"/>
      <c r="X105" s="2"/>
      <c r="Y105" s="2"/>
      <c r="Z105" s="2"/>
      <c r="AA105" s="2"/>
      <c r="AB105" s="2"/>
      <c r="AC105" s="2"/>
      <c r="AD105" s="2"/>
    </row>
    <row r="106" ht="12.0" customHeight="1">
      <c r="A106" s="2"/>
      <c r="B106" s="2"/>
      <c r="C106" s="2"/>
      <c r="D106" s="2"/>
      <c r="E106" s="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3"/>
      <c r="T106" s="4"/>
      <c r="U106" s="4"/>
      <c r="V106" s="4"/>
      <c r="W106" s="2"/>
      <c r="X106" s="2"/>
      <c r="Y106" s="2"/>
      <c r="Z106" s="2"/>
      <c r="AA106" s="2"/>
      <c r="AB106" s="2"/>
      <c r="AC106" s="2"/>
      <c r="AD106" s="2"/>
    </row>
    <row r="107" ht="12.0" customHeight="1">
      <c r="A107" s="2"/>
      <c r="B107" s="2"/>
      <c r="C107" s="2"/>
      <c r="D107" s="2"/>
      <c r="E107" s="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3"/>
      <c r="T107" s="4"/>
      <c r="U107" s="4"/>
      <c r="V107" s="4"/>
      <c r="W107" s="2"/>
      <c r="X107" s="2"/>
      <c r="Y107" s="2"/>
      <c r="Z107" s="2"/>
      <c r="AA107" s="2"/>
      <c r="AB107" s="2"/>
      <c r="AC107" s="2"/>
      <c r="AD107" s="2"/>
    </row>
    <row r="108" ht="12.0" customHeight="1">
      <c r="A108" s="2"/>
      <c r="B108" s="2"/>
      <c r="C108" s="2"/>
      <c r="D108" s="2"/>
      <c r="E108" s="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3"/>
      <c r="T108" s="4"/>
      <c r="U108" s="4"/>
      <c r="V108" s="4"/>
      <c r="W108" s="2"/>
      <c r="X108" s="2"/>
      <c r="Y108" s="2"/>
      <c r="Z108" s="2"/>
      <c r="AA108" s="2"/>
      <c r="AB108" s="2"/>
      <c r="AC108" s="2"/>
      <c r="AD108" s="2"/>
    </row>
    <row r="109" ht="12.0" customHeight="1">
      <c r="A109" s="2"/>
      <c r="B109" s="2"/>
      <c r="C109" s="2"/>
      <c r="D109" s="2"/>
      <c r="E109" s="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3"/>
      <c r="T109" s="4"/>
      <c r="U109" s="4"/>
      <c r="V109" s="4"/>
      <c r="W109" s="2"/>
      <c r="X109" s="2"/>
      <c r="Y109" s="2"/>
      <c r="Z109" s="2"/>
      <c r="AA109" s="2"/>
      <c r="AB109" s="2"/>
      <c r="AC109" s="2"/>
      <c r="AD109" s="2"/>
    </row>
    <row r="110" ht="12.0" customHeight="1">
      <c r="A110" s="2"/>
      <c r="B110" s="2"/>
      <c r="C110" s="2"/>
      <c r="D110" s="2"/>
      <c r="E110" s="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3"/>
      <c r="T110" s="4"/>
      <c r="U110" s="4"/>
      <c r="V110" s="4"/>
      <c r="W110" s="2"/>
      <c r="X110" s="2"/>
      <c r="Y110" s="2"/>
      <c r="Z110" s="2"/>
      <c r="AA110" s="2"/>
      <c r="AB110" s="2"/>
      <c r="AC110" s="2"/>
      <c r="AD110" s="2"/>
    </row>
    <row r="111" ht="12.0" customHeight="1">
      <c r="A111" s="2"/>
      <c r="B111" s="2"/>
      <c r="C111" s="2"/>
      <c r="D111" s="2"/>
      <c r="E111" s="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3"/>
      <c r="T111" s="4"/>
      <c r="U111" s="4"/>
      <c r="V111" s="4"/>
      <c r="W111" s="2"/>
      <c r="X111" s="2"/>
      <c r="Y111" s="2"/>
      <c r="Z111" s="2"/>
      <c r="AA111" s="2"/>
      <c r="AB111" s="2"/>
      <c r="AC111" s="2"/>
      <c r="AD111" s="2"/>
    </row>
    <row r="112" ht="12.0" customHeight="1">
      <c r="A112" s="2"/>
      <c r="B112" s="2"/>
      <c r="C112" s="2"/>
      <c r="D112" s="2"/>
      <c r="E112" s="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3"/>
      <c r="T112" s="4"/>
      <c r="U112" s="4"/>
      <c r="V112" s="4"/>
      <c r="W112" s="2"/>
      <c r="X112" s="2"/>
      <c r="Y112" s="2"/>
      <c r="Z112" s="2"/>
      <c r="AA112" s="2"/>
      <c r="AB112" s="2"/>
      <c r="AC112" s="2"/>
      <c r="AD112" s="2"/>
    </row>
    <row r="113" ht="12.0" customHeight="1">
      <c r="A113" s="2"/>
      <c r="B113" s="2"/>
      <c r="C113" s="2"/>
      <c r="D113" s="2"/>
      <c r="E113" s="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3"/>
      <c r="T113" s="4"/>
      <c r="U113" s="4"/>
      <c r="V113" s="4"/>
      <c r="W113" s="2"/>
      <c r="X113" s="2"/>
      <c r="Y113" s="2"/>
      <c r="Z113" s="2"/>
      <c r="AA113" s="2"/>
      <c r="AB113" s="2"/>
      <c r="AC113" s="2"/>
      <c r="AD113" s="2"/>
    </row>
    <row r="114" ht="12.0" customHeight="1">
      <c r="A114" s="2"/>
      <c r="B114" s="2"/>
      <c r="C114" s="2"/>
      <c r="D114" s="2"/>
      <c r="E114" s="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3"/>
      <c r="T114" s="4"/>
      <c r="U114" s="4"/>
      <c r="V114" s="4"/>
      <c r="W114" s="2"/>
      <c r="X114" s="2"/>
      <c r="Y114" s="2"/>
      <c r="Z114" s="2"/>
      <c r="AA114" s="2"/>
      <c r="AB114" s="2"/>
      <c r="AC114" s="2"/>
      <c r="AD114" s="2"/>
    </row>
    <row r="115" ht="12.0" customHeight="1">
      <c r="A115" s="2"/>
      <c r="B115" s="2"/>
      <c r="C115" s="2"/>
      <c r="D115" s="2"/>
      <c r="E115" s="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3"/>
      <c r="T115" s="4"/>
      <c r="U115" s="4"/>
      <c r="V115" s="4"/>
      <c r="W115" s="2"/>
      <c r="X115" s="2"/>
      <c r="Y115" s="2"/>
      <c r="Z115" s="2"/>
      <c r="AA115" s="2"/>
      <c r="AB115" s="2"/>
      <c r="AC115" s="2"/>
      <c r="AD115" s="2"/>
    </row>
    <row r="116" ht="12.0" customHeight="1">
      <c r="A116" s="2"/>
      <c r="B116" s="2"/>
      <c r="C116" s="2"/>
      <c r="D116" s="2"/>
      <c r="E116" s="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3"/>
      <c r="T116" s="4"/>
      <c r="U116" s="4"/>
      <c r="V116" s="4"/>
      <c r="W116" s="2"/>
      <c r="X116" s="2"/>
      <c r="Y116" s="2"/>
      <c r="Z116" s="2"/>
      <c r="AA116" s="2"/>
      <c r="AB116" s="2"/>
      <c r="AC116" s="2"/>
      <c r="AD116" s="2"/>
    </row>
    <row r="117" ht="12.0" customHeight="1">
      <c r="A117" s="2"/>
      <c r="B117" s="2"/>
      <c r="C117" s="2"/>
      <c r="D117" s="2"/>
      <c r="E117" s="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3"/>
      <c r="T117" s="4"/>
      <c r="U117" s="4"/>
      <c r="V117" s="4"/>
      <c r="W117" s="2"/>
      <c r="X117" s="2"/>
      <c r="Y117" s="2"/>
      <c r="Z117" s="2"/>
      <c r="AA117" s="2"/>
      <c r="AB117" s="2"/>
      <c r="AC117" s="2"/>
      <c r="AD117" s="2"/>
    </row>
    <row r="118" ht="12.0" customHeight="1">
      <c r="A118" s="2"/>
      <c r="B118" s="2"/>
      <c r="C118" s="2"/>
      <c r="D118" s="2"/>
      <c r="E118" s="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3"/>
      <c r="T118" s="4"/>
      <c r="U118" s="4"/>
      <c r="V118" s="4"/>
      <c r="W118" s="2"/>
      <c r="X118" s="2"/>
      <c r="Y118" s="2"/>
      <c r="Z118" s="2"/>
      <c r="AA118" s="2"/>
      <c r="AB118" s="2"/>
      <c r="AC118" s="2"/>
      <c r="AD118" s="2"/>
    </row>
    <row r="119" ht="12.0" customHeight="1">
      <c r="A119" s="2"/>
      <c r="B119" s="2"/>
      <c r="C119" s="2"/>
      <c r="D119" s="2"/>
      <c r="E119" s="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3"/>
      <c r="T119" s="4"/>
      <c r="U119" s="4"/>
      <c r="V119" s="4"/>
      <c r="W119" s="2"/>
      <c r="X119" s="2"/>
      <c r="Y119" s="2"/>
      <c r="Z119" s="2"/>
      <c r="AA119" s="2"/>
      <c r="AB119" s="2"/>
      <c r="AC119" s="2"/>
      <c r="AD119" s="2"/>
    </row>
    <row r="120" ht="12.0" customHeight="1">
      <c r="A120" s="2"/>
      <c r="B120" s="2"/>
      <c r="C120" s="2"/>
      <c r="D120" s="2"/>
      <c r="E120" s="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3"/>
      <c r="T120" s="4"/>
      <c r="U120" s="4"/>
      <c r="V120" s="4"/>
      <c r="W120" s="2"/>
      <c r="X120" s="2"/>
      <c r="Y120" s="2"/>
      <c r="Z120" s="2"/>
      <c r="AA120" s="2"/>
      <c r="AB120" s="2"/>
      <c r="AC120" s="2"/>
      <c r="AD120" s="2"/>
    </row>
    <row r="121" ht="12.0" customHeight="1">
      <c r="A121" s="2"/>
      <c r="B121" s="2"/>
      <c r="C121" s="2"/>
      <c r="D121" s="2"/>
      <c r="E121" s="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3"/>
      <c r="T121" s="4"/>
      <c r="U121" s="4"/>
      <c r="V121" s="4"/>
      <c r="W121" s="2"/>
      <c r="X121" s="2"/>
      <c r="Y121" s="2"/>
      <c r="Z121" s="2"/>
      <c r="AA121" s="2"/>
      <c r="AB121" s="2"/>
      <c r="AC121" s="2"/>
      <c r="AD121" s="2"/>
    </row>
    <row r="122" ht="12.0" customHeight="1">
      <c r="A122" s="2"/>
      <c r="B122" s="2"/>
      <c r="C122" s="2"/>
      <c r="D122" s="2"/>
      <c r="E122" s="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3"/>
      <c r="T122" s="4"/>
      <c r="U122" s="4"/>
      <c r="V122" s="4"/>
      <c r="W122" s="2"/>
      <c r="X122" s="2"/>
      <c r="Y122" s="2"/>
      <c r="Z122" s="2"/>
      <c r="AA122" s="2"/>
      <c r="AB122" s="2"/>
      <c r="AC122" s="2"/>
      <c r="AD122" s="2"/>
    </row>
    <row r="123" ht="12.0" customHeight="1">
      <c r="A123" s="2"/>
      <c r="B123" s="2"/>
      <c r="C123" s="2"/>
      <c r="D123" s="2"/>
      <c r="E123" s="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3"/>
      <c r="T123" s="4"/>
      <c r="U123" s="4"/>
      <c r="V123" s="4"/>
      <c r="W123" s="2"/>
      <c r="X123" s="2"/>
      <c r="Y123" s="2"/>
      <c r="Z123" s="2"/>
      <c r="AA123" s="2"/>
      <c r="AB123" s="2"/>
      <c r="AC123" s="2"/>
      <c r="AD123" s="2"/>
    </row>
    <row r="124" ht="12.0" customHeight="1">
      <c r="A124" s="2"/>
      <c r="B124" s="2"/>
      <c r="C124" s="2"/>
      <c r="D124" s="2"/>
      <c r="E124" s="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3"/>
      <c r="T124" s="4"/>
      <c r="U124" s="4"/>
      <c r="V124" s="4"/>
      <c r="W124" s="2"/>
      <c r="X124" s="2"/>
      <c r="Y124" s="2"/>
      <c r="Z124" s="2"/>
      <c r="AA124" s="2"/>
      <c r="AB124" s="2"/>
      <c r="AC124" s="2"/>
      <c r="AD124" s="2"/>
    </row>
    <row r="125" ht="12.0" customHeight="1">
      <c r="A125" s="2"/>
      <c r="B125" s="2"/>
      <c r="C125" s="2"/>
      <c r="D125" s="2"/>
      <c r="E125" s="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3"/>
      <c r="T125" s="4"/>
      <c r="U125" s="4"/>
      <c r="V125" s="4"/>
      <c r="W125" s="2"/>
      <c r="X125" s="2"/>
      <c r="Y125" s="2"/>
      <c r="Z125" s="2"/>
      <c r="AA125" s="2"/>
      <c r="AB125" s="2"/>
      <c r="AC125" s="2"/>
      <c r="AD125" s="2"/>
    </row>
    <row r="126" ht="12.0" customHeight="1">
      <c r="A126" s="2"/>
      <c r="B126" s="2"/>
      <c r="C126" s="2"/>
      <c r="D126" s="2"/>
      <c r="E126" s="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3"/>
      <c r="T126" s="4"/>
      <c r="U126" s="4"/>
      <c r="V126" s="4"/>
      <c r="W126" s="2"/>
      <c r="X126" s="2"/>
      <c r="Y126" s="2"/>
      <c r="Z126" s="2"/>
      <c r="AA126" s="2"/>
      <c r="AB126" s="2"/>
      <c r="AC126" s="2"/>
      <c r="AD126" s="2"/>
    </row>
    <row r="127" ht="12.0" customHeight="1">
      <c r="A127" s="2"/>
      <c r="B127" s="2"/>
      <c r="C127" s="2"/>
      <c r="D127" s="2"/>
      <c r="E127" s="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3"/>
      <c r="T127" s="4"/>
      <c r="U127" s="4"/>
      <c r="V127" s="4"/>
      <c r="W127" s="2"/>
      <c r="X127" s="2"/>
      <c r="Y127" s="2"/>
      <c r="Z127" s="2"/>
      <c r="AA127" s="2"/>
      <c r="AB127" s="2"/>
      <c r="AC127" s="2"/>
      <c r="AD127" s="2"/>
    </row>
    <row r="128" ht="12.0" customHeight="1">
      <c r="A128" s="2"/>
      <c r="B128" s="2"/>
      <c r="C128" s="2"/>
      <c r="D128" s="2"/>
      <c r="E128" s="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3"/>
      <c r="T128" s="4"/>
      <c r="U128" s="4"/>
      <c r="V128" s="4"/>
      <c r="W128" s="2"/>
      <c r="X128" s="2"/>
      <c r="Y128" s="2"/>
      <c r="Z128" s="2"/>
      <c r="AA128" s="2"/>
      <c r="AB128" s="2"/>
      <c r="AC128" s="2"/>
      <c r="AD128" s="2"/>
    </row>
    <row r="129" ht="12.0" customHeight="1">
      <c r="A129" s="2"/>
      <c r="B129" s="2"/>
      <c r="C129" s="2"/>
      <c r="D129" s="2"/>
      <c r="E129" s="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3"/>
      <c r="T129" s="4"/>
      <c r="U129" s="4"/>
      <c r="V129" s="4"/>
      <c r="W129" s="2"/>
      <c r="X129" s="2"/>
      <c r="Y129" s="2"/>
      <c r="Z129" s="2"/>
      <c r="AA129" s="2"/>
      <c r="AB129" s="2"/>
      <c r="AC129" s="2"/>
      <c r="AD129" s="2"/>
    </row>
    <row r="130" ht="12.0" customHeight="1">
      <c r="A130" s="2"/>
      <c r="B130" s="2"/>
      <c r="C130" s="2"/>
      <c r="D130" s="2"/>
      <c r="E130" s="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3"/>
      <c r="T130" s="4"/>
      <c r="U130" s="4"/>
      <c r="V130" s="4"/>
      <c r="W130" s="2"/>
      <c r="X130" s="2"/>
      <c r="Y130" s="2"/>
      <c r="Z130" s="2"/>
      <c r="AA130" s="2"/>
      <c r="AB130" s="2"/>
      <c r="AC130" s="2"/>
      <c r="AD130" s="2"/>
    </row>
    <row r="131" ht="12.0" customHeight="1">
      <c r="A131" s="2"/>
      <c r="B131" s="2"/>
      <c r="C131" s="2"/>
      <c r="D131" s="2"/>
      <c r="E131" s="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3"/>
      <c r="T131" s="4"/>
      <c r="U131" s="4"/>
      <c r="V131" s="4"/>
      <c r="W131" s="2"/>
      <c r="X131" s="2"/>
      <c r="Y131" s="2"/>
      <c r="Z131" s="2"/>
      <c r="AA131" s="2"/>
      <c r="AB131" s="2"/>
      <c r="AC131" s="2"/>
      <c r="AD131" s="2"/>
    </row>
    <row r="132" ht="12.0" customHeight="1">
      <c r="A132" s="2"/>
      <c r="B132" s="2"/>
      <c r="C132" s="2"/>
      <c r="D132" s="2"/>
      <c r="E132" s="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3"/>
      <c r="T132" s="4"/>
      <c r="U132" s="4"/>
      <c r="V132" s="4"/>
      <c r="W132" s="2"/>
      <c r="X132" s="2"/>
      <c r="Y132" s="2"/>
      <c r="Z132" s="2"/>
      <c r="AA132" s="2"/>
      <c r="AB132" s="2"/>
      <c r="AC132" s="2"/>
      <c r="AD132" s="2"/>
    </row>
    <row r="133" ht="12.0" customHeight="1">
      <c r="A133" s="2"/>
      <c r="B133" s="2"/>
      <c r="C133" s="2"/>
      <c r="D133" s="2"/>
      <c r="E133" s="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3"/>
      <c r="T133" s="4"/>
      <c r="U133" s="4"/>
      <c r="V133" s="4"/>
      <c r="W133" s="2"/>
      <c r="X133" s="2"/>
      <c r="Y133" s="2"/>
      <c r="Z133" s="2"/>
      <c r="AA133" s="2"/>
      <c r="AB133" s="2"/>
      <c r="AC133" s="2"/>
      <c r="AD133" s="2"/>
    </row>
    <row r="134" ht="12.0" customHeight="1">
      <c r="A134" s="2"/>
      <c r="B134" s="2"/>
      <c r="C134" s="2"/>
      <c r="D134" s="2"/>
      <c r="E134" s="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3"/>
      <c r="T134" s="4"/>
      <c r="U134" s="4"/>
      <c r="V134" s="4"/>
      <c r="W134" s="2"/>
      <c r="X134" s="2"/>
      <c r="Y134" s="2"/>
      <c r="Z134" s="2"/>
      <c r="AA134" s="2"/>
      <c r="AB134" s="2"/>
      <c r="AC134" s="2"/>
      <c r="AD134" s="2"/>
    </row>
    <row r="135" ht="12.0" customHeight="1">
      <c r="A135" s="2"/>
      <c r="B135" s="2"/>
      <c r="C135" s="2"/>
      <c r="D135" s="2"/>
      <c r="E135" s="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3"/>
      <c r="T135" s="4"/>
      <c r="U135" s="4"/>
      <c r="V135" s="4"/>
      <c r="W135" s="2"/>
      <c r="X135" s="2"/>
      <c r="Y135" s="2"/>
      <c r="Z135" s="2"/>
      <c r="AA135" s="2"/>
      <c r="AB135" s="2"/>
      <c r="AC135" s="2"/>
      <c r="AD135" s="2"/>
    </row>
    <row r="136" ht="12.0" customHeight="1">
      <c r="A136" s="2"/>
      <c r="B136" s="2"/>
      <c r="C136" s="2"/>
      <c r="D136" s="2"/>
      <c r="E136" s="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3"/>
      <c r="T136" s="4"/>
      <c r="U136" s="4"/>
      <c r="V136" s="4"/>
      <c r="W136" s="2"/>
      <c r="X136" s="2"/>
      <c r="Y136" s="2"/>
      <c r="Z136" s="2"/>
      <c r="AA136" s="2"/>
      <c r="AB136" s="2"/>
      <c r="AC136" s="2"/>
      <c r="AD136" s="2"/>
    </row>
    <row r="137" ht="12.0" customHeight="1">
      <c r="A137" s="2"/>
      <c r="B137" s="2"/>
      <c r="C137" s="2"/>
      <c r="D137" s="2"/>
      <c r="E137" s="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3"/>
      <c r="T137" s="4"/>
      <c r="U137" s="4"/>
      <c r="V137" s="4"/>
      <c r="W137" s="2"/>
      <c r="X137" s="2"/>
      <c r="Y137" s="2"/>
      <c r="Z137" s="2"/>
      <c r="AA137" s="2"/>
      <c r="AB137" s="2"/>
      <c r="AC137" s="2"/>
      <c r="AD137" s="2"/>
    </row>
    <row r="138" ht="12.0" customHeight="1">
      <c r="A138" s="2"/>
      <c r="B138" s="2"/>
      <c r="C138" s="2"/>
      <c r="D138" s="2"/>
      <c r="E138" s="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3"/>
      <c r="T138" s="4"/>
      <c r="U138" s="4"/>
      <c r="V138" s="4"/>
      <c r="W138" s="2"/>
      <c r="X138" s="2"/>
      <c r="Y138" s="2"/>
      <c r="Z138" s="2"/>
      <c r="AA138" s="2"/>
      <c r="AB138" s="2"/>
      <c r="AC138" s="2"/>
      <c r="AD138" s="2"/>
    </row>
    <row r="139" ht="12.0" customHeight="1">
      <c r="A139" s="2"/>
      <c r="B139" s="2"/>
      <c r="C139" s="2"/>
      <c r="D139" s="2"/>
      <c r="E139" s="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3"/>
      <c r="T139" s="4"/>
      <c r="U139" s="4"/>
      <c r="V139" s="4"/>
      <c r="W139" s="2"/>
      <c r="X139" s="2"/>
      <c r="Y139" s="2"/>
      <c r="Z139" s="2"/>
      <c r="AA139" s="2"/>
      <c r="AB139" s="2"/>
      <c r="AC139" s="2"/>
      <c r="AD139" s="2"/>
    </row>
    <row r="140" ht="12.0" customHeight="1">
      <c r="A140" s="2"/>
      <c r="B140" s="2"/>
      <c r="C140" s="2"/>
      <c r="D140" s="2"/>
      <c r="E140" s="3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3"/>
      <c r="T140" s="4"/>
      <c r="U140" s="4"/>
      <c r="V140" s="4"/>
      <c r="W140" s="2"/>
      <c r="X140" s="2"/>
      <c r="Y140" s="2"/>
      <c r="Z140" s="2"/>
      <c r="AA140" s="2"/>
      <c r="AB140" s="2"/>
      <c r="AC140" s="2"/>
      <c r="AD140" s="2"/>
    </row>
    <row r="141" ht="12.0" customHeight="1">
      <c r="A141" s="2"/>
      <c r="B141" s="2"/>
      <c r="C141" s="2"/>
      <c r="D141" s="2"/>
      <c r="E141" s="3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3"/>
      <c r="T141" s="4"/>
      <c r="U141" s="4"/>
      <c r="V141" s="4"/>
      <c r="W141" s="2"/>
      <c r="X141" s="2"/>
      <c r="Y141" s="2"/>
      <c r="Z141" s="2"/>
      <c r="AA141" s="2"/>
      <c r="AB141" s="2"/>
      <c r="AC141" s="2"/>
      <c r="AD141" s="2"/>
    </row>
    <row r="142" ht="12.0" customHeight="1">
      <c r="A142" s="2"/>
      <c r="B142" s="2"/>
      <c r="C142" s="2"/>
      <c r="D142" s="2"/>
      <c r="E142" s="3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3"/>
      <c r="T142" s="4"/>
      <c r="U142" s="4"/>
      <c r="V142" s="4"/>
      <c r="W142" s="2"/>
      <c r="X142" s="2"/>
      <c r="Y142" s="2"/>
      <c r="Z142" s="2"/>
      <c r="AA142" s="2"/>
      <c r="AB142" s="2"/>
      <c r="AC142" s="2"/>
      <c r="AD142" s="2"/>
    </row>
    <row r="143" ht="12.0" customHeight="1">
      <c r="A143" s="2"/>
      <c r="B143" s="2"/>
      <c r="C143" s="2"/>
      <c r="D143" s="2"/>
      <c r="E143" s="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3"/>
      <c r="T143" s="4"/>
      <c r="U143" s="4"/>
      <c r="V143" s="4"/>
      <c r="W143" s="2"/>
      <c r="X143" s="2"/>
      <c r="Y143" s="2"/>
      <c r="Z143" s="2"/>
      <c r="AA143" s="2"/>
      <c r="AB143" s="2"/>
      <c r="AC143" s="2"/>
      <c r="AD143" s="2"/>
    </row>
    <row r="144" ht="12.0" customHeight="1">
      <c r="A144" s="2"/>
      <c r="B144" s="2"/>
      <c r="C144" s="2"/>
      <c r="D144" s="2"/>
      <c r="E144" s="3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3"/>
      <c r="T144" s="4"/>
      <c r="U144" s="4"/>
      <c r="V144" s="4"/>
      <c r="W144" s="2"/>
      <c r="X144" s="2"/>
      <c r="Y144" s="2"/>
      <c r="Z144" s="2"/>
      <c r="AA144" s="2"/>
      <c r="AB144" s="2"/>
      <c r="AC144" s="2"/>
      <c r="AD144" s="2"/>
    </row>
    <row r="145" ht="12.0" customHeight="1">
      <c r="A145" s="2"/>
      <c r="B145" s="2"/>
      <c r="C145" s="2"/>
      <c r="D145" s="2"/>
      <c r="E145" s="3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3"/>
      <c r="T145" s="4"/>
      <c r="U145" s="4"/>
      <c r="V145" s="4"/>
      <c r="W145" s="2"/>
      <c r="X145" s="2"/>
      <c r="Y145" s="2"/>
      <c r="Z145" s="2"/>
      <c r="AA145" s="2"/>
      <c r="AB145" s="2"/>
      <c r="AC145" s="2"/>
      <c r="AD145" s="2"/>
    </row>
    <row r="146" ht="12.0" customHeight="1">
      <c r="A146" s="2"/>
      <c r="B146" s="2"/>
      <c r="C146" s="2"/>
      <c r="D146" s="2"/>
      <c r="E146" s="3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3"/>
      <c r="T146" s="4"/>
      <c r="U146" s="4"/>
      <c r="V146" s="4"/>
      <c r="W146" s="2"/>
      <c r="X146" s="2"/>
      <c r="Y146" s="2"/>
      <c r="Z146" s="2"/>
      <c r="AA146" s="2"/>
      <c r="AB146" s="2"/>
      <c r="AC146" s="2"/>
      <c r="AD146" s="2"/>
    </row>
    <row r="147" ht="12.0" customHeight="1">
      <c r="A147" s="2"/>
      <c r="B147" s="2"/>
      <c r="C147" s="2"/>
      <c r="D147" s="2"/>
      <c r="E147" s="3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3"/>
      <c r="T147" s="4"/>
      <c r="U147" s="4"/>
      <c r="V147" s="4"/>
      <c r="W147" s="2"/>
      <c r="X147" s="2"/>
      <c r="Y147" s="2"/>
      <c r="Z147" s="2"/>
      <c r="AA147" s="2"/>
      <c r="AB147" s="2"/>
      <c r="AC147" s="2"/>
      <c r="AD147" s="2"/>
    </row>
    <row r="148" ht="12.0" customHeight="1">
      <c r="A148" s="2"/>
      <c r="B148" s="2"/>
      <c r="C148" s="2"/>
      <c r="D148" s="2"/>
      <c r="E148" s="3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3"/>
      <c r="T148" s="4"/>
      <c r="U148" s="4"/>
      <c r="V148" s="4"/>
      <c r="W148" s="2"/>
      <c r="X148" s="2"/>
      <c r="Y148" s="2"/>
      <c r="Z148" s="2"/>
      <c r="AA148" s="2"/>
      <c r="AB148" s="2"/>
      <c r="AC148" s="2"/>
      <c r="AD148" s="2"/>
    </row>
    <row r="149" ht="12.0" customHeight="1">
      <c r="A149" s="2"/>
      <c r="B149" s="2"/>
      <c r="C149" s="2"/>
      <c r="D149" s="2"/>
      <c r="E149" s="3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3"/>
      <c r="T149" s="4"/>
      <c r="U149" s="4"/>
      <c r="V149" s="4"/>
      <c r="W149" s="2"/>
      <c r="X149" s="2"/>
      <c r="Y149" s="2"/>
      <c r="Z149" s="2"/>
      <c r="AA149" s="2"/>
      <c r="AB149" s="2"/>
      <c r="AC149" s="2"/>
      <c r="AD149" s="2"/>
    </row>
    <row r="150" ht="12.0" customHeight="1">
      <c r="A150" s="2"/>
      <c r="B150" s="2"/>
      <c r="C150" s="2"/>
      <c r="D150" s="2"/>
      <c r="E150" s="3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3"/>
      <c r="T150" s="4"/>
      <c r="U150" s="4"/>
      <c r="V150" s="4"/>
      <c r="W150" s="2"/>
      <c r="X150" s="2"/>
      <c r="Y150" s="2"/>
      <c r="Z150" s="2"/>
      <c r="AA150" s="2"/>
      <c r="AB150" s="2"/>
      <c r="AC150" s="2"/>
      <c r="AD150" s="2"/>
    </row>
    <row r="151" ht="12.0" customHeight="1">
      <c r="A151" s="2"/>
      <c r="B151" s="2"/>
      <c r="C151" s="2"/>
      <c r="D151" s="2"/>
      <c r="E151" s="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3"/>
      <c r="T151" s="4"/>
      <c r="U151" s="4"/>
      <c r="V151" s="4"/>
      <c r="W151" s="2"/>
      <c r="X151" s="2"/>
      <c r="Y151" s="2"/>
      <c r="Z151" s="2"/>
      <c r="AA151" s="2"/>
      <c r="AB151" s="2"/>
      <c r="AC151" s="2"/>
      <c r="AD151" s="2"/>
    </row>
    <row r="152" ht="12.0" customHeight="1">
      <c r="A152" s="2"/>
      <c r="B152" s="2"/>
      <c r="C152" s="2"/>
      <c r="D152" s="2"/>
      <c r="E152" s="3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3"/>
      <c r="T152" s="4"/>
      <c r="U152" s="4"/>
      <c r="V152" s="4"/>
      <c r="W152" s="2"/>
      <c r="X152" s="2"/>
      <c r="Y152" s="2"/>
      <c r="Z152" s="2"/>
      <c r="AA152" s="2"/>
      <c r="AB152" s="2"/>
      <c r="AC152" s="2"/>
      <c r="AD152" s="2"/>
    </row>
    <row r="153" ht="12.0" customHeight="1">
      <c r="A153" s="2"/>
      <c r="B153" s="2"/>
      <c r="C153" s="2"/>
      <c r="D153" s="2"/>
      <c r="E153" s="3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3"/>
      <c r="T153" s="4"/>
      <c r="U153" s="4"/>
      <c r="V153" s="4"/>
      <c r="W153" s="2"/>
      <c r="X153" s="2"/>
      <c r="Y153" s="2"/>
      <c r="Z153" s="2"/>
      <c r="AA153" s="2"/>
      <c r="AB153" s="2"/>
      <c r="AC153" s="2"/>
      <c r="AD153" s="2"/>
    </row>
    <row r="154" ht="12.0" customHeight="1">
      <c r="A154" s="2"/>
      <c r="B154" s="2"/>
      <c r="C154" s="2"/>
      <c r="D154" s="2"/>
      <c r="E154" s="3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3"/>
      <c r="T154" s="4"/>
      <c r="U154" s="4"/>
      <c r="V154" s="4"/>
      <c r="W154" s="2"/>
      <c r="X154" s="2"/>
      <c r="Y154" s="2"/>
      <c r="Z154" s="2"/>
      <c r="AA154" s="2"/>
      <c r="AB154" s="2"/>
      <c r="AC154" s="2"/>
      <c r="AD154" s="2"/>
    </row>
    <row r="155" ht="12.0" customHeight="1">
      <c r="A155" s="2"/>
      <c r="B155" s="2"/>
      <c r="C155" s="2"/>
      <c r="D155" s="2"/>
      <c r="E155" s="3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3"/>
      <c r="T155" s="4"/>
      <c r="U155" s="4"/>
      <c r="V155" s="4"/>
      <c r="W155" s="2"/>
      <c r="X155" s="2"/>
      <c r="Y155" s="2"/>
      <c r="Z155" s="2"/>
      <c r="AA155" s="2"/>
      <c r="AB155" s="2"/>
      <c r="AC155" s="2"/>
      <c r="AD155" s="2"/>
    </row>
    <row r="156" ht="12.0" customHeight="1">
      <c r="A156" s="2"/>
      <c r="B156" s="2"/>
      <c r="C156" s="2"/>
      <c r="D156" s="2"/>
      <c r="E156" s="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3"/>
      <c r="T156" s="4"/>
      <c r="U156" s="4"/>
      <c r="V156" s="4"/>
      <c r="W156" s="2"/>
      <c r="X156" s="2"/>
      <c r="Y156" s="2"/>
      <c r="Z156" s="2"/>
      <c r="AA156" s="2"/>
      <c r="AB156" s="2"/>
      <c r="AC156" s="2"/>
      <c r="AD156" s="2"/>
    </row>
    <row r="157" ht="12.0" customHeight="1">
      <c r="A157" s="2"/>
      <c r="B157" s="2"/>
      <c r="C157" s="2"/>
      <c r="D157" s="2"/>
      <c r="E157" s="3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3"/>
      <c r="T157" s="4"/>
      <c r="U157" s="4"/>
      <c r="V157" s="4"/>
      <c r="W157" s="2"/>
      <c r="X157" s="2"/>
      <c r="Y157" s="2"/>
      <c r="Z157" s="2"/>
      <c r="AA157" s="2"/>
      <c r="AB157" s="2"/>
      <c r="AC157" s="2"/>
      <c r="AD157" s="2"/>
    </row>
    <row r="158" ht="12.0" customHeight="1">
      <c r="A158" s="2"/>
      <c r="B158" s="2"/>
      <c r="C158" s="2"/>
      <c r="D158" s="2"/>
      <c r="E158" s="3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3"/>
      <c r="T158" s="4"/>
      <c r="U158" s="4"/>
      <c r="V158" s="4"/>
      <c r="W158" s="2"/>
      <c r="X158" s="2"/>
      <c r="Y158" s="2"/>
      <c r="Z158" s="2"/>
      <c r="AA158" s="2"/>
      <c r="AB158" s="2"/>
      <c r="AC158" s="2"/>
      <c r="AD158" s="2"/>
    </row>
    <row r="159" ht="12.0" customHeight="1">
      <c r="A159" s="2"/>
      <c r="B159" s="2"/>
      <c r="C159" s="2"/>
      <c r="D159" s="2"/>
      <c r="E159" s="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3"/>
      <c r="T159" s="4"/>
      <c r="U159" s="4"/>
      <c r="V159" s="4"/>
      <c r="W159" s="2"/>
      <c r="X159" s="2"/>
      <c r="Y159" s="2"/>
      <c r="Z159" s="2"/>
      <c r="AA159" s="2"/>
      <c r="AB159" s="2"/>
      <c r="AC159" s="2"/>
      <c r="AD159" s="2"/>
    </row>
    <row r="160" ht="12.0" customHeight="1">
      <c r="A160" s="2"/>
      <c r="B160" s="2"/>
      <c r="C160" s="2"/>
      <c r="D160" s="2"/>
      <c r="E160" s="3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3"/>
      <c r="T160" s="4"/>
      <c r="U160" s="4"/>
      <c r="V160" s="4"/>
      <c r="W160" s="2"/>
      <c r="X160" s="2"/>
      <c r="Y160" s="2"/>
      <c r="Z160" s="2"/>
      <c r="AA160" s="2"/>
      <c r="AB160" s="2"/>
      <c r="AC160" s="2"/>
      <c r="AD160" s="2"/>
    </row>
    <row r="161" ht="12.0" customHeight="1">
      <c r="A161" s="2"/>
      <c r="B161" s="2"/>
      <c r="C161" s="2"/>
      <c r="D161" s="2"/>
      <c r="E161" s="3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3"/>
      <c r="T161" s="4"/>
      <c r="U161" s="4"/>
      <c r="V161" s="4"/>
      <c r="W161" s="2"/>
      <c r="X161" s="2"/>
      <c r="Y161" s="2"/>
      <c r="Z161" s="2"/>
      <c r="AA161" s="2"/>
      <c r="AB161" s="2"/>
      <c r="AC161" s="2"/>
      <c r="AD161" s="2"/>
    </row>
    <row r="162" ht="12.0" customHeight="1">
      <c r="A162" s="2"/>
      <c r="B162" s="2"/>
      <c r="C162" s="2"/>
      <c r="D162" s="2"/>
      <c r="E162" s="3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3"/>
      <c r="T162" s="4"/>
      <c r="U162" s="4"/>
      <c r="V162" s="4"/>
      <c r="W162" s="2"/>
      <c r="X162" s="2"/>
      <c r="Y162" s="2"/>
      <c r="Z162" s="2"/>
      <c r="AA162" s="2"/>
      <c r="AB162" s="2"/>
      <c r="AC162" s="2"/>
      <c r="AD162" s="2"/>
    </row>
    <row r="163" ht="12.0" customHeight="1">
      <c r="A163" s="2"/>
      <c r="B163" s="2"/>
      <c r="C163" s="2"/>
      <c r="D163" s="2"/>
      <c r="E163" s="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3"/>
      <c r="T163" s="4"/>
      <c r="U163" s="4"/>
      <c r="V163" s="4"/>
      <c r="W163" s="2"/>
      <c r="X163" s="2"/>
      <c r="Y163" s="2"/>
      <c r="Z163" s="2"/>
      <c r="AA163" s="2"/>
      <c r="AB163" s="2"/>
      <c r="AC163" s="2"/>
      <c r="AD163" s="2"/>
    </row>
    <row r="164" ht="12.0" customHeight="1">
      <c r="A164" s="2"/>
      <c r="B164" s="2"/>
      <c r="C164" s="2"/>
      <c r="D164" s="2"/>
      <c r="E164" s="3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3"/>
      <c r="T164" s="4"/>
      <c r="U164" s="4"/>
      <c r="V164" s="4"/>
      <c r="W164" s="2"/>
      <c r="X164" s="2"/>
      <c r="Y164" s="2"/>
      <c r="Z164" s="2"/>
      <c r="AA164" s="2"/>
      <c r="AB164" s="2"/>
      <c r="AC164" s="2"/>
      <c r="AD164" s="2"/>
    </row>
    <row r="165" ht="12.0" customHeight="1">
      <c r="A165" s="2"/>
      <c r="B165" s="2"/>
      <c r="C165" s="2"/>
      <c r="D165" s="2"/>
      <c r="E165" s="3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3"/>
      <c r="T165" s="4"/>
      <c r="U165" s="4"/>
      <c r="V165" s="4"/>
      <c r="W165" s="2"/>
      <c r="X165" s="2"/>
      <c r="Y165" s="2"/>
      <c r="Z165" s="2"/>
      <c r="AA165" s="2"/>
      <c r="AB165" s="2"/>
      <c r="AC165" s="2"/>
      <c r="AD165" s="2"/>
    </row>
    <row r="166" ht="12.0" customHeight="1">
      <c r="A166" s="2"/>
      <c r="B166" s="2"/>
      <c r="C166" s="2"/>
      <c r="D166" s="2"/>
      <c r="E166" s="3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3"/>
      <c r="T166" s="4"/>
      <c r="U166" s="4"/>
      <c r="V166" s="4"/>
      <c r="W166" s="2"/>
      <c r="X166" s="2"/>
      <c r="Y166" s="2"/>
      <c r="Z166" s="2"/>
      <c r="AA166" s="2"/>
      <c r="AB166" s="2"/>
      <c r="AC166" s="2"/>
      <c r="AD166" s="2"/>
    </row>
    <row r="167" ht="12.0" customHeight="1">
      <c r="A167" s="2"/>
      <c r="B167" s="2"/>
      <c r="C167" s="2"/>
      <c r="D167" s="2"/>
      <c r="E167" s="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3"/>
      <c r="T167" s="4"/>
      <c r="U167" s="4"/>
      <c r="V167" s="4"/>
      <c r="W167" s="2"/>
      <c r="X167" s="2"/>
      <c r="Y167" s="2"/>
      <c r="Z167" s="2"/>
      <c r="AA167" s="2"/>
      <c r="AB167" s="2"/>
      <c r="AC167" s="2"/>
      <c r="AD167" s="2"/>
    </row>
    <row r="168" ht="12.0" customHeight="1">
      <c r="A168" s="2"/>
      <c r="B168" s="2"/>
      <c r="C168" s="2"/>
      <c r="D168" s="2"/>
      <c r="E168" s="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3"/>
      <c r="T168" s="4"/>
      <c r="U168" s="4"/>
      <c r="V168" s="4"/>
      <c r="W168" s="2"/>
      <c r="X168" s="2"/>
      <c r="Y168" s="2"/>
      <c r="Z168" s="2"/>
      <c r="AA168" s="2"/>
      <c r="AB168" s="2"/>
      <c r="AC168" s="2"/>
      <c r="AD168" s="2"/>
    </row>
    <row r="169" ht="12.0" customHeight="1">
      <c r="A169" s="2"/>
      <c r="B169" s="2"/>
      <c r="C169" s="2"/>
      <c r="D169" s="2"/>
      <c r="E169" s="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3"/>
      <c r="T169" s="4"/>
      <c r="U169" s="4"/>
      <c r="V169" s="4"/>
      <c r="W169" s="2"/>
      <c r="X169" s="2"/>
      <c r="Y169" s="2"/>
      <c r="Z169" s="2"/>
      <c r="AA169" s="2"/>
      <c r="AB169" s="2"/>
      <c r="AC169" s="2"/>
      <c r="AD169" s="2"/>
    </row>
    <row r="170" ht="12.0" customHeight="1">
      <c r="A170" s="2"/>
      <c r="B170" s="2"/>
      <c r="C170" s="2"/>
      <c r="D170" s="2"/>
      <c r="E170" s="3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3"/>
      <c r="T170" s="4"/>
      <c r="U170" s="4"/>
      <c r="V170" s="4"/>
      <c r="W170" s="2"/>
      <c r="X170" s="2"/>
      <c r="Y170" s="2"/>
      <c r="Z170" s="2"/>
      <c r="AA170" s="2"/>
      <c r="AB170" s="2"/>
      <c r="AC170" s="2"/>
      <c r="AD170" s="2"/>
    </row>
    <row r="171" ht="12.0" customHeight="1">
      <c r="A171" s="2"/>
      <c r="B171" s="2"/>
      <c r="C171" s="2"/>
      <c r="D171" s="2"/>
      <c r="E171" s="3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3"/>
      <c r="T171" s="4"/>
      <c r="U171" s="4"/>
      <c r="V171" s="4"/>
      <c r="W171" s="2"/>
      <c r="X171" s="2"/>
      <c r="Y171" s="2"/>
      <c r="Z171" s="2"/>
      <c r="AA171" s="2"/>
      <c r="AB171" s="2"/>
      <c r="AC171" s="2"/>
      <c r="AD171" s="2"/>
    </row>
    <row r="172" ht="12.0" customHeight="1">
      <c r="A172" s="2"/>
      <c r="B172" s="2"/>
      <c r="C172" s="2"/>
      <c r="D172" s="2"/>
      <c r="E172" s="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3"/>
      <c r="T172" s="4"/>
      <c r="U172" s="4"/>
      <c r="V172" s="4"/>
      <c r="W172" s="2"/>
      <c r="X172" s="2"/>
      <c r="Y172" s="2"/>
      <c r="Z172" s="2"/>
      <c r="AA172" s="2"/>
      <c r="AB172" s="2"/>
      <c r="AC172" s="2"/>
      <c r="AD172" s="2"/>
    </row>
    <row r="173" ht="12.0" customHeight="1">
      <c r="A173" s="2"/>
      <c r="B173" s="2"/>
      <c r="C173" s="2"/>
      <c r="D173" s="2"/>
      <c r="E173" s="3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3"/>
      <c r="T173" s="4"/>
      <c r="U173" s="4"/>
      <c r="V173" s="4"/>
      <c r="W173" s="2"/>
      <c r="X173" s="2"/>
      <c r="Y173" s="2"/>
      <c r="Z173" s="2"/>
      <c r="AA173" s="2"/>
      <c r="AB173" s="2"/>
      <c r="AC173" s="2"/>
      <c r="AD173" s="2"/>
    </row>
    <row r="174" ht="12.0" customHeight="1">
      <c r="A174" s="2"/>
      <c r="B174" s="2"/>
      <c r="C174" s="2"/>
      <c r="D174" s="2"/>
      <c r="E174" s="3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3"/>
      <c r="T174" s="4"/>
      <c r="U174" s="4"/>
      <c r="V174" s="4"/>
      <c r="W174" s="2"/>
      <c r="X174" s="2"/>
      <c r="Y174" s="2"/>
      <c r="Z174" s="2"/>
      <c r="AA174" s="2"/>
      <c r="AB174" s="2"/>
      <c r="AC174" s="2"/>
      <c r="AD174" s="2"/>
    </row>
    <row r="175" ht="12.0" customHeight="1">
      <c r="A175" s="2"/>
      <c r="B175" s="2"/>
      <c r="C175" s="2"/>
      <c r="D175" s="2"/>
      <c r="E175" s="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3"/>
      <c r="T175" s="4"/>
      <c r="U175" s="4"/>
      <c r="V175" s="4"/>
      <c r="W175" s="2"/>
      <c r="X175" s="2"/>
      <c r="Y175" s="2"/>
      <c r="Z175" s="2"/>
      <c r="AA175" s="2"/>
      <c r="AB175" s="2"/>
      <c r="AC175" s="2"/>
      <c r="AD175" s="2"/>
    </row>
    <row r="176" ht="12.0" customHeight="1">
      <c r="A176" s="2"/>
      <c r="B176" s="2"/>
      <c r="C176" s="2"/>
      <c r="D176" s="2"/>
      <c r="E176" s="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3"/>
      <c r="T176" s="4"/>
      <c r="U176" s="4"/>
      <c r="V176" s="4"/>
      <c r="W176" s="2"/>
      <c r="X176" s="2"/>
      <c r="Y176" s="2"/>
      <c r="Z176" s="2"/>
      <c r="AA176" s="2"/>
      <c r="AB176" s="2"/>
      <c r="AC176" s="2"/>
      <c r="AD176" s="2"/>
    </row>
    <row r="177" ht="12.0" customHeight="1">
      <c r="A177" s="2"/>
      <c r="B177" s="2"/>
      <c r="C177" s="2"/>
      <c r="D177" s="2"/>
      <c r="E177" s="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3"/>
      <c r="T177" s="4"/>
      <c r="U177" s="4"/>
      <c r="V177" s="4"/>
      <c r="W177" s="2"/>
      <c r="X177" s="2"/>
      <c r="Y177" s="2"/>
      <c r="Z177" s="2"/>
      <c r="AA177" s="2"/>
      <c r="AB177" s="2"/>
      <c r="AC177" s="2"/>
      <c r="AD177" s="2"/>
    </row>
    <row r="178" ht="12.0" customHeight="1">
      <c r="A178" s="2"/>
      <c r="B178" s="2"/>
      <c r="C178" s="2"/>
      <c r="D178" s="2"/>
      <c r="E178" s="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3"/>
      <c r="T178" s="4"/>
      <c r="U178" s="4"/>
      <c r="V178" s="4"/>
      <c r="W178" s="2"/>
      <c r="X178" s="2"/>
      <c r="Y178" s="2"/>
      <c r="Z178" s="2"/>
      <c r="AA178" s="2"/>
      <c r="AB178" s="2"/>
      <c r="AC178" s="2"/>
      <c r="AD178" s="2"/>
    </row>
    <row r="179" ht="12.0" customHeight="1">
      <c r="A179" s="2"/>
      <c r="B179" s="2"/>
      <c r="C179" s="2"/>
      <c r="D179" s="2"/>
      <c r="E179" s="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3"/>
      <c r="T179" s="4"/>
      <c r="U179" s="4"/>
      <c r="V179" s="4"/>
      <c r="W179" s="2"/>
      <c r="X179" s="2"/>
      <c r="Y179" s="2"/>
      <c r="Z179" s="2"/>
      <c r="AA179" s="2"/>
      <c r="AB179" s="2"/>
      <c r="AC179" s="2"/>
      <c r="AD179" s="2"/>
    </row>
    <row r="180" ht="12.0" customHeight="1">
      <c r="A180" s="2"/>
      <c r="B180" s="2"/>
      <c r="C180" s="2"/>
      <c r="D180" s="2"/>
      <c r="E180" s="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3"/>
      <c r="T180" s="4"/>
      <c r="U180" s="4"/>
      <c r="V180" s="4"/>
      <c r="W180" s="2"/>
      <c r="X180" s="2"/>
      <c r="Y180" s="2"/>
      <c r="Z180" s="2"/>
      <c r="AA180" s="2"/>
      <c r="AB180" s="2"/>
      <c r="AC180" s="2"/>
      <c r="AD180" s="2"/>
    </row>
    <row r="181" ht="12.0" customHeight="1">
      <c r="A181" s="2"/>
      <c r="B181" s="2"/>
      <c r="C181" s="2"/>
      <c r="D181" s="2"/>
      <c r="E181" s="3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3"/>
      <c r="T181" s="4"/>
      <c r="U181" s="4"/>
      <c r="V181" s="4"/>
      <c r="W181" s="2"/>
      <c r="X181" s="2"/>
      <c r="Y181" s="2"/>
      <c r="Z181" s="2"/>
      <c r="AA181" s="2"/>
      <c r="AB181" s="2"/>
      <c r="AC181" s="2"/>
      <c r="AD181" s="2"/>
    </row>
    <row r="182" ht="12.0" customHeight="1">
      <c r="A182" s="2"/>
      <c r="B182" s="2"/>
      <c r="C182" s="2"/>
      <c r="D182" s="2"/>
      <c r="E182" s="3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3"/>
      <c r="T182" s="4"/>
      <c r="U182" s="4"/>
      <c r="V182" s="4"/>
      <c r="W182" s="2"/>
      <c r="X182" s="2"/>
      <c r="Y182" s="2"/>
      <c r="Z182" s="2"/>
      <c r="AA182" s="2"/>
      <c r="AB182" s="2"/>
      <c r="AC182" s="2"/>
      <c r="AD182" s="2"/>
    </row>
    <row r="183" ht="12.0" customHeight="1">
      <c r="A183" s="2"/>
      <c r="B183" s="2"/>
      <c r="C183" s="2"/>
      <c r="D183" s="2"/>
      <c r="E183" s="3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3"/>
      <c r="T183" s="4"/>
      <c r="U183" s="4"/>
      <c r="V183" s="4"/>
      <c r="W183" s="2"/>
      <c r="X183" s="2"/>
      <c r="Y183" s="2"/>
      <c r="Z183" s="2"/>
      <c r="AA183" s="2"/>
      <c r="AB183" s="2"/>
      <c r="AC183" s="2"/>
      <c r="AD183" s="2"/>
    </row>
    <row r="184" ht="12.0" customHeight="1">
      <c r="A184" s="2"/>
      <c r="B184" s="2"/>
      <c r="C184" s="2"/>
      <c r="D184" s="2"/>
      <c r="E184" s="3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3"/>
      <c r="T184" s="4"/>
      <c r="U184" s="4"/>
      <c r="V184" s="4"/>
      <c r="W184" s="2"/>
      <c r="X184" s="2"/>
      <c r="Y184" s="2"/>
      <c r="Z184" s="2"/>
      <c r="AA184" s="2"/>
      <c r="AB184" s="2"/>
      <c r="AC184" s="2"/>
      <c r="AD184" s="2"/>
    </row>
    <row r="185" ht="12.0" customHeight="1">
      <c r="A185" s="2"/>
      <c r="B185" s="2"/>
      <c r="C185" s="2"/>
      <c r="D185" s="2"/>
      <c r="E185" s="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3"/>
      <c r="T185" s="4"/>
      <c r="U185" s="4"/>
      <c r="V185" s="4"/>
      <c r="W185" s="2"/>
      <c r="X185" s="2"/>
      <c r="Y185" s="2"/>
      <c r="Z185" s="2"/>
      <c r="AA185" s="2"/>
      <c r="AB185" s="2"/>
      <c r="AC185" s="2"/>
      <c r="AD185" s="2"/>
    </row>
    <row r="186" ht="12.0" customHeight="1">
      <c r="A186" s="2"/>
      <c r="B186" s="2"/>
      <c r="C186" s="2"/>
      <c r="D186" s="2"/>
      <c r="E186" s="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3"/>
      <c r="T186" s="4"/>
      <c r="U186" s="4"/>
      <c r="V186" s="4"/>
      <c r="W186" s="2"/>
      <c r="X186" s="2"/>
      <c r="Y186" s="2"/>
      <c r="Z186" s="2"/>
      <c r="AA186" s="2"/>
      <c r="AB186" s="2"/>
      <c r="AC186" s="2"/>
      <c r="AD186" s="2"/>
    </row>
    <row r="187" ht="12.0" customHeight="1">
      <c r="A187" s="2"/>
      <c r="B187" s="2"/>
      <c r="C187" s="2"/>
      <c r="D187" s="2"/>
      <c r="E187" s="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3"/>
      <c r="T187" s="4"/>
      <c r="U187" s="4"/>
      <c r="V187" s="4"/>
      <c r="W187" s="2"/>
      <c r="X187" s="2"/>
      <c r="Y187" s="2"/>
      <c r="Z187" s="2"/>
      <c r="AA187" s="2"/>
      <c r="AB187" s="2"/>
      <c r="AC187" s="2"/>
      <c r="AD187" s="2"/>
    </row>
    <row r="188" ht="12.0" customHeight="1">
      <c r="A188" s="2"/>
      <c r="B188" s="2"/>
      <c r="C188" s="2"/>
      <c r="D188" s="2"/>
      <c r="E188" s="3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3"/>
      <c r="T188" s="4"/>
      <c r="U188" s="4"/>
      <c r="V188" s="4"/>
      <c r="W188" s="2"/>
      <c r="X188" s="2"/>
      <c r="Y188" s="2"/>
      <c r="Z188" s="2"/>
      <c r="AA188" s="2"/>
      <c r="AB188" s="2"/>
      <c r="AC188" s="2"/>
      <c r="AD188" s="2"/>
    </row>
    <row r="189" ht="12.0" customHeight="1">
      <c r="A189" s="2"/>
      <c r="B189" s="2"/>
      <c r="C189" s="2"/>
      <c r="D189" s="2"/>
      <c r="E189" s="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3"/>
      <c r="T189" s="4"/>
      <c r="U189" s="4"/>
      <c r="V189" s="4"/>
      <c r="W189" s="2"/>
      <c r="X189" s="2"/>
      <c r="Y189" s="2"/>
      <c r="Z189" s="2"/>
      <c r="AA189" s="2"/>
      <c r="AB189" s="2"/>
      <c r="AC189" s="2"/>
      <c r="AD189" s="2"/>
    </row>
    <row r="190" ht="12.0" customHeight="1">
      <c r="A190" s="2"/>
      <c r="B190" s="2"/>
      <c r="C190" s="2"/>
      <c r="D190" s="2"/>
      <c r="E190" s="3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3"/>
      <c r="T190" s="4"/>
      <c r="U190" s="4"/>
      <c r="V190" s="4"/>
      <c r="W190" s="2"/>
      <c r="X190" s="2"/>
      <c r="Y190" s="2"/>
      <c r="Z190" s="2"/>
      <c r="AA190" s="2"/>
      <c r="AB190" s="2"/>
      <c r="AC190" s="2"/>
      <c r="AD190" s="2"/>
    </row>
    <row r="191" ht="12.0" customHeight="1">
      <c r="A191" s="2"/>
      <c r="B191" s="2"/>
      <c r="C191" s="2"/>
      <c r="D191" s="2"/>
      <c r="E191" s="3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3"/>
      <c r="T191" s="4"/>
      <c r="U191" s="4"/>
      <c r="V191" s="4"/>
      <c r="W191" s="2"/>
      <c r="X191" s="2"/>
      <c r="Y191" s="2"/>
      <c r="Z191" s="2"/>
      <c r="AA191" s="2"/>
      <c r="AB191" s="2"/>
      <c r="AC191" s="2"/>
      <c r="AD191" s="2"/>
    </row>
    <row r="192" ht="12.0" customHeight="1">
      <c r="A192" s="2"/>
      <c r="B192" s="2"/>
      <c r="C192" s="2"/>
      <c r="D192" s="2"/>
      <c r="E192" s="3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3"/>
      <c r="T192" s="4"/>
      <c r="U192" s="4"/>
      <c r="V192" s="4"/>
      <c r="W192" s="2"/>
      <c r="X192" s="2"/>
      <c r="Y192" s="2"/>
      <c r="Z192" s="2"/>
      <c r="AA192" s="2"/>
      <c r="AB192" s="2"/>
      <c r="AC192" s="2"/>
      <c r="AD192" s="2"/>
    </row>
    <row r="193" ht="12.0" customHeight="1">
      <c r="A193" s="2"/>
      <c r="B193" s="2"/>
      <c r="C193" s="2"/>
      <c r="D193" s="2"/>
      <c r="E193" s="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3"/>
      <c r="T193" s="4"/>
      <c r="U193" s="4"/>
      <c r="V193" s="4"/>
      <c r="W193" s="2"/>
      <c r="X193" s="2"/>
      <c r="Y193" s="2"/>
      <c r="Z193" s="2"/>
      <c r="AA193" s="2"/>
      <c r="AB193" s="2"/>
      <c r="AC193" s="2"/>
      <c r="AD193" s="2"/>
    </row>
    <row r="194" ht="12.0" customHeight="1">
      <c r="A194" s="2"/>
      <c r="B194" s="2"/>
      <c r="C194" s="2"/>
      <c r="D194" s="2"/>
      <c r="E194" s="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3"/>
      <c r="T194" s="4"/>
      <c r="U194" s="4"/>
      <c r="V194" s="4"/>
      <c r="W194" s="2"/>
      <c r="X194" s="2"/>
      <c r="Y194" s="2"/>
      <c r="Z194" s="2"/>
      <c r="AA194" s="2"/>
      <c r="AB194" s="2"/>
      <c r="AC194" s="2"/>
      <c r="AD194" s="2"/>
    </row>
    <row r="195" ht="12.0" customHeight="1">
      <c r="A195" s="2"/>
      <c r="B195" s="2"/>
      <c r="C195" s="2"/>
      <c r="D195" s="2"/>
      <c r="E195" s="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3"/>
      <c r="T195" s="4"/>
      <c r="U195" s="4"/>
      <c r="V195" s="4"/>
      <c r="W195" s="2"/>
      <c r="X195" s="2"/>
      <c r="Y195" s="2"/>
      <c r="Z195" s="2"/>
      <c r="AA195" s="2"/>
      <c r="AB195" s="2"/>
      <c r="AC195" s="2"/>
      <c r="AD195" s="2"/>
    </row>
    <row r="196" ht="12.0" customHeight="1">
      <c r="A196" s="2"/>
      <c r="B196" s="2"/>
      <c r="C196" s="2"/>
      <c r="D196" s="2"/>
      <c r="E196" s="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3"/>
      <c r="T196" s="4"/>
      <c r="U196" s="4"/>
      <c r="V196" s="4"/>
      <c r="W196" s="2"/>
      <c r="X196" s="2"/>
      <c r="Y196" s="2"/>
      <c r="Z196" s="2"/>
      <c r="AA196" s="2"/>
      <c r="AB196" s="2"/>
      <c r="AC196" s="2"/>
      <c r="AD196" s="2"/>
    </row>
    <row r="197" ht="12.0" customHeight="1">
      <c r="A197" s="2"/>
      <c r="B197" s="2"/>
      <c r="C197" s="2"/>
      <c r="D197" s="2"/>
      <c r="E197" s="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3"/>
      <c r="T197" s="4"/>
      <c r="U197" s="4"/>
      <c r="V197" s="4"/>
      <c r="W197" s="2"/>
      <c r="X197" s="2"/>
      <c r="Y197" s="2"/>
      <c r="Z197" s="2"/>
      <c r="AA197" s="2"/>
      <c r="AB197" s="2"/>
      <c r="AC197" s="2"/>
      <c r="AD197" s="2"/>
    </row>
    <row r="198" ht="12.0" customHeight="1">
      <c r="A198" s="2"/>
      <c r="B198" s="2"/>
      <c r="C198" s="2"/>
      <c r="D198" s="2"/>
      <c r="E198" s="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3"/>
      <c r="T198" s="4"/>
      <c r="U198" s="4"/>
      <c r="V198" s="4"/>
      <c r="W198" s="2"/>
      <c r="X198" s="2"/>
      <c r="Y198" s="2"/>
      <c r="Z198" s="2"/>
      <c r="AA198" s="2"/>
      <c r="AB198" s="2"/>
      <c r="AC198" s="2"/>
      <c r="AD198" s="2"/>
    </row>
    <row r="199" ht="12.0" customHeight="1">
      <c r="A199" s="2"/>
      <c r="B199" s="2"/>
      <c r="C199" s="2"/>
      <c r="D199" s="2"/>
      <c r="E199" s="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3"/>
      <c r="T199" s="4"/>
      <c r="U199" s="4"/>
      <c r="V199" s="4"/>
      <c r="W199" s="2"/>
      <c r="X199" s="2"/>
      <c r="Y199" s="2"/>
      <c r="Z199" s="2"/>
      <c r="AA199" s="2"/>
      <c r="AB199" s="2"/>
      <c r="AC199" s="2"/>
      <c r="AD199" s="2"/>
    </row>
    <row r="200" ht="12.0" customHeight="1">
      <c r="A200" s="2"/>
      <c r="B200" s="2"/>
      <c r="C200" s="2"/>
      <c r="D200" s="2"/>
      <c r="E200" s="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3"/>
      <c r="T200" s="4"/>
      <c r="U200" s="4"/>
      <c r="V200" s="4"/>
      <c r="W200" s="2"/>
      <c r="X200" s="2"/>
      <c r="Y200" s="2"/>
      <c r="Z200" s="2"/>
      <c r="AA200" s="2"/>
      <c r="AB200" s="2"/>
      <c r="AC200" s="2"/>
      <c r="AD200" s="2"/>
    </row>
    <row r="201" ht="12.0" customHeight="1">
      <c r="A201" s="2"/>
      <c r="B201" s="2"/>
      <c r="C201" s="2"/>
      <c r="D201" s="2"/>
      <c r="E201" s="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3"/>
      <c r="T201" s="4"/>
      <c r="U201" s="4"/>
      <c r="V201" s="4"/>
      <c r="W201" s="2"/>
      <c r="X201" s="2"/>
      <c r="Y201" s="2"/>
      <c r="Z201" s="2"/>
      <c r="AA201" s="2"/>
      <c r="AB201" s="2"/>
      <c r="AC201" s="2"/>
      <c r="AD201" s="2"/>
    </row>
    <row r="202" ht="12.0" customHeight="1">
      <c r="A202" s="2"/>
      <c r="B202" s="2"/>
      <c r="C202" s="2"/>
      <c r="D202" s="2"/>
      <c r="E202" s="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3"/>
      <c r="T202" s="4"/>
      <c r="U202" s="4"/>
      <c r="V202" s="4"/>
      <c r="W202" s="2"/>
      <c r="X202" s="2"/>
      <c r="Y202" s="2"/>
      <c r="Z202" s="2"/>
      <c r="AA202" s="2"/>
      <c r="AB202" s="2"/>
      <c r="AC202" s="2"/>
      <c r="AD202" s="2"/>
    </row>
    <row r="203" ht="12.0" customHeight="1">
      <c r="A203" s="2"/>
      <c r="B203" s="2"/>
      <c r="C203" s="2"/>
      <c r="D203" s="2"/>
      <c r="E203" s="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3"/>
      <c r="T203" s="4"/>
      <c r="U203" s="4"/>
      <c r="V203" s="4"/>
      <c r="W203" s="2"/>
      <c r="X203" s="2"/>
      <c r="Y203" s="2"/>
      <c r="Z203" s="2"/>
      <c r="AA203" s="2"/>
      <c r="AB203" s="2"/>
      <c r="AC203" s="2"/>
      <c r="AD203" s="2"/>
    </row>
    <row r="204" ht="12.0" customHeight="1">
      <c r="A204" s="2"/>
      <c r="B204" s="2"/>
      <c r="C204" s="2"/>
      <c r="D204" s="2"/>
      <c r="E204" s="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3"/>
      <c r="T204" s="4"/>
      <c r="U204" s="4"/>
      <c r="V204" s="4"/>
      <c r="W204" s="2"/>
      <c r="X204" s="2"/>
      <c r="Y204" s="2"/>
      <c r="Z204" s="2"/>
      <c r="AA204" s="2"/>
      <c r="AB204" s="2"/>
      <c r="AC204" s="2"/>
      <c r="AD204" s="2"/>
    </row>
    <row r="205" ht="12.0" customHeight="1">
      <c r="A205" s="2"/>
      <c r="B205" s="2"/>
      <c r="C205" s="2"/>
      <c r="D205" s="2"/>
      <c r="E205" s="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3"/>
      <c r="T205" s="4"/>
      <c r="U205" s="4"/>
      <c r="V205" s="4"/>
      <c r="W205" s="2"/>
      <c r="X205" s="2"/>
      <c r="Y205" s="2"/>
      <c r="Z205" s="2"/>
      <c r="AA205" s="2"/>
      <c r="AB205" s="2"/>
      <c r="AC205" s="2"/>
      <c r="AD205" s="2"/>
    </row>
    <row r="206" ht="12.0" customHeight="1">
      <c r="A206" s="2"/>
      <c r="B206" s="2"/>
      <c r="C206" s="2"/>
      <c r="D206" s="2"/>
      <c r="E206" s="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3"/>
      <c r="T206" s="4"/>
      <c r="U206" s="4"/>
      <c r="V206" s="4"/>
      <c r="W206" s="2"/>
      <c r="X206" s="2"/>
      <c r="Y206" s="2"/>
      <c r="Z206" s="2"/>
      <c r="AA206" s="2"/>
      <c r="AB206" s="2"/>
      <c r="AC206" s="2"/>
      <c r="AD206" s="2"/>
    </row>
    <row r="207" ht="12.0" customHeight="1">
      <c r="A207" s="2"/>
      <c r="B207" s="2"/>
      <c r="C207" s="2"/>
      <c r="D207" s="2"/>
      <c r="E207" s="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3"/>
      <c r="T207" s="4"/>
      <c r="U207" s="4"/>
      <c r="V207" s="4"/>
      <c r="W207" s="2"/>
      <c r="X207" s="2"/>
      <c r="Y207" s="2"/>
      <c r="Z207" s="2"/>
      <c r="AA207" s="2"/>
      <c r="AB207" s="2"/>
      <c r="AC207" s="2"/>
      <c r="AD207" s="2"/>
    </row>
    <row r="208" ht="12.0" customHeight="1">
      <c r="A208" s="2"/>
      <c r="B208" s="2"/>
      <c r="C208" s="2"/>
      <c r="D208" s="2"/>
      <c r="E208" s="3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3"/>
      <c r="T208" s="4"/>
      <c r="U208" s="4"/>
      <c r="V208" s="4"/>
      <c r="W208" s="2"/>
      <c r="X208" s="2"/>
      <c r="Y208" s="2"/>
      <c r="Z208" s="2"/>
      <c r="AA208" s="2"/>
      <c r="AB208" s="2"/>
      <c r="AC208" s="2"/>
      <c r="AD208" s="2"/>
    </row>
    <row r="209" ht="12.0" customHeight="1">
      <c r="A209" s="2"/>
      <c r="B209" s="2"/>
      <c r="C209" s="2"/>
      <c r="D209" s="2"/>
      <c r="E209" s="3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3"/>
      <c r="T209" s="4"/>
      <c r="U209" s="4"/>
      <c r="V209" s="4"/>
      <c r="W209" s="2"/>
      <c r="X209" s="2"/>
      <c r="Y209" s="2"/>
      <c r="Z209" s="2"/>
      <c r="AA209" s="2"/>
      <c r="AB209" s="2"/>
      <c r="AC209" s="2"/>
      <c r="AD209" s="2"/>
    </row>
    <row r="210" ht="12.0" customHeight="1">
      <c r="A210" s="2"/>
      <c r="B210" s="2"/>
      <c r="C210" s="2"/>
      <c r="D210" s="2"/>
      <c r="E210" s="3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3"/>
      <c r="T210" s="4"/>
      <c r="U210" s="4"/>
      <c r="V210" s="4"/>
      <c r="W210" s="2"/>
      <c r="X210" s="2"/>
      <c r="Y210" s="2"/>
      <c r="Z210" s="2"/>
      <c r="AA210" s="2"/>
      <c r="AB210" s="2"/>
      <c r="AC210" s="2"/>
      <c r="AD210" s="2"/>
    </row>
    <row r="211" ht="12.0" customHeight="1">
      <c r="A211" s="2"/>
      <c r="B211" s="2"/>
      <c r="C211" s="2"/>
      <c r="D211" s="2"/>
      <c r="E211" s="3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3"/>
      <c r="T211" s="4"/>
      <c r="U211" s="4"/>
      <c r="V211" s="4"/>
      <c r="W211" s="2"/>
      <c r="X211" s="2"/>
      <c r="Y211" s="2"/>
      <c r="Z211" s="2"/>
      <c r="AA211" s="2"/>
      <c r="AB211" s="2"/>
      <c r="AC211" s="2"/>
      <c r="AD211" s="2"/>
    </row>
    <row r="212" ht="12.0" customHeight="1">
      <c r="A212" s="2"/>
      <c r="B212" s="2"/>
      <c r="C212" s="2"/>
      <c r="D212" s="2"/>
      <c r="E212" s="3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3"/>
      <c r="T212" s="4"/>
      <c r="U212" s="4"/>
      <c r="V212" s="4"/>
      <c r="W212" s="2"/>
      <c r="X212" s="2"/>
      <c r="Y212" s="2"/>
      <c r="Z212" s="2"/>
      <c r="AA212" s="2"/>
      <c r="AB212" s="2"/>
      <c r="AC212" s="2"/>
      <c r="AD212" s="2"/>
    </row>
    <row r="213" ht="12.0" customHeight="1">
      <c r="A213" s="2"/>
      <c r="B213" s="2"/>
      <c r="C213" s="2"/>
      <c r="D213" s="2"/>
      <c r="E213" s="3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3"/>
      <c r="T213" s="4"/>
      <c r="U213" s="4"/>
      <c r="V213" s="4"/>
      <c r="W213" s="2"/>
      <c r="X213" s="2"/>
      <c r="Y213" s="2"/>
      <c r="Z213" s="2"/>
      <c r="AA213" s="2"/>
      <c r="AB213" s="2"/>
      <c r="AC213" s="2"/>
      <c r="AD213" s="2"/>
    </row>
    <row r="214" ht="12.0" customHeight="1">
      <c r="A214" s="2"/>
      <c r="B214" s="2"/>
      <c r="C214" s="2"/>
      <c r="D214" s="2"/>
      <c r="E214" s="3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3"/>
      <c r="T214" s="4"/>
      <c r="U214" s="4"/>
      <c r="V214" s="4"/>
      <c r="W214" s="2"/>
      <c r="X214" s="2"/>
      <c r="Y214" s="2"/>
      <c r="Z214" s="2"/>
      <c r="AA214" s="2"/>
      <c r="AB214" s="2"/>
      <c r="AC214" s="2"/>
      <c r="AD214" s="2"/>
    </row>
    <row r="215" ht="12.0" customHeight="1">
      <c r="A215" s="2"/>
      <c r="B215" s="2"/>
      <c r="C215" s="2"/>
      <c r="D215" s="2"/>
      <c r="E215" s="3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3"/>
      <c r="T215" s="4"/>
      <c r="U215" s="4"/>
      <c r="V215" s="4"/>
      <c r="W215" s="2"/>
      <c r="X215" s="2"/>
      <c r="Y215" s="2"/>
      <c r="Z215" s="2"/>
      <c r="AA215" s="2"/>
      <c r="AB215" s="2"/>
      <c r="AC215" s="2"/>
      <c r="AD215" s="2"/>
    </row>
    <row r="216" ht="12.0" customHeight="1">
      <c r="A216" s="2"/>
      <c r="B216" s="2"/>
      <c r="C216" s="2"/>
      <c r="D216" s="2"/>
      <c r="E216" s="3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3"/>
      <c r="T216" s="4"/>
      <c r="U216" s="4"/>
      <c r="V216" s="4"/>
      <c r="W216" s="2"/>
      <c r="X216" s="2"/>
      <c r="Y216" s="2"/>
      <c r="Z216" s="2"/>
      <c r="AA216" s="2"/>
      <c r="AB216" s="2"/>
      <c r="AC216" s="2"/>
      <c r="AD216" s="2"/>
    </row>
    <row r="217" ht="12.0" customHeight="1">
      <c r="A217" s="2"/>
      <c r="B217" s="2"/>
      <c r="C217" s="2"/>
      <c r="D217" s="2"/>
      <c r="E217" s="3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3"/>
      <c r="T217" s="4"/>
      <c r="U217" s="4"/>
      <c r="V217" s="4"/>
      <c r="W217" s="2"/>
      <c r="X217" s="2"/>
      <c r="Y217" s="2"/>
      <c r="Z217" s="2"/>
      <c r="AA217" s="2"/>
      <c r="AB217" s="2"/>
      <c r="AC217" s="2"/>
      <c r="AD217" s="2"/>
    </row>
    <row r="218" ht="12.0" customHeight="1">
      <c r="A218" s="2"/>
      <c r="B218" s="2"/>
      <c r="C218" s="2"/>
      <c r="D218" s="2"/>
      <c r="E218" s="3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3"/>
      <c r="T218" s="4"/>
      <c r="U218" s="4"/>
      <c r="V218" s="4"/>
      <c r="W218" s="2"/>
      <c r="X218" s="2"/>
      <c r="Y218" s="2"/>
      <c r="Z218" s="2"/>
      <c r="AA218" s="2"/>
      <c r="AB218" s="2"/>
      <c r="AC218" s="2"/>
      <c r="AD218" s="2"/>
    </row>
    <row r="219" ht="12.0" customHeight="1">
      <c r="A219" s="2"/>
      <c r="B219" s="2"/>
      <c r="C219" s="2"/>
      <c r="D219" s="2"/>
      <c r="E219" s="3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3"/>
      <c r="T219" s="4"/>
      <c r="U219" s="4"/>
      <c r="V219" s="4"/>
      <c r="W219" s="2"/>
      <c r="X219" s="2"/>
      <c r="Y219" s="2"/>
      <c r="Z219" s="2"/>
      <c r="AA219" s="2"/>
      <c r="AB219" s="2"/>
      <c r="AC219" s="2"/>
      <c r="AD219" s="2"/>
    </row>
    <row r="220" ht="12.0" customHeight="1">
      <c r="A220" s="2"/>
      <c r="B220" s="2"/>
      <c r="C220" s="2"/>
      <c r="D220" s="2"/>
      <c r="E220" s="3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3"/>
      <c r="T220" s="4"/>
      <c r="U220" s="4"/>
      <c r="V220" s="4"/>
      <c r="W220" s="2"/>
      <c r="X220" s="2"/>
      <c r="Y220" s="2"/>
      <c r="Z220" s="2"/>
      <c r="AA220" s="2"/>
      <c r="AB220" s="2"/>
      <c r="AC220" s="2"/>
      <c r="AD220" s="2"/>
    </row>
    <row r="221" ht="12.0" customHeight="1">
      <c r="A221" s="2"/>
      <c r="B221" s="2"/>
      <c r="C221" s="2"/>
      <c r="D221" s="2"/>
      <c r="E221" s="3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3"/>
      <c r="T221" s="4"/>
      <c r="U221" s="4"/>
      <c r="V221" s="4"/>
      <c r="W221" s="2"/>
      <c r="X221" s="2"/>
      <c r="Y221" s="2"/>
      <c r="Z221" s="2"/>
      <c r="AA221" s="2"/>
      <c r="AB221" s="2"/>
      <c r="AC221" s="2"/>
      <c r="AD221" s="2"/>
    </row>
    <row r="222" ht="12.0" customHeight="1">
      <c r="A222" s="2"/>
      <c r="B222" s="2"/>
      <c r="C222" s="2"/>
      <c r="D222" s="2"/>
      <c r="E222" s="3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3"/>
      <c r="T222" s="4"/>
      <c r="U222" s="4"/>
      <c r="V222" s="4"/>
      <c r="W222" s="2"/>
      <c r="X222" s="2"/>
      <c r="Y222" s="2"/>
      <c r="Z222" s="2"/>
      <c r="AA222" s="2"/>
      <c r="AB222" s="2"/>
      <c r="AC222" s="2"/>
      <c r="AD222" s="2"/>
    </row>
    <row r="223" ht="12.0" customHeight="1">
      <c r="A223" s="2"/>
      <c r="B223" s="2"/>
      <c r="C223" s="2"/>
      <c r="D223" s="2"/>
      <c r="E223" s="3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3"/>
      <c r="T223" s="4"/>
      <c r="U223" s="4"/>
      <c r="V223" s="4"/>
      <c r="W223" s="2"/>
      <c r="X223" s="2"/>
      <c r="Y223" s="2"/>
      <c r="Z223" s="2"/>
      <c r="AA223" s="2"/>
      <c r="AB223" s="2"/>
      <c r="AC223" s="2"/>
      <c r="AD223" s="2"/>
    </row>
    <row r="224" ht="12.0" customHeight="1">
      <c r="A224" s="2"/>
      <c r="B224" s="2"/>
      <c r="C224" s="2"/>
      <c r="D224" s="2"/>
      <c r="E224" s="3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3"/>
      <c r="T224" s="4"/>
      <c r="U224" s="4"/>
      <c r="V224" s="4"/>
      <c r="W224" s="2"/>
      <c r="X224" s="2"/>
      <c r="Y224" s="2"/>
      <c r="Z224" s="2"/>
      <c r="AA224" s="2"/>
      <c r="AB224" s="2"/>
      <c r="AC224" s="2"/>
      <c r="AD224" s="2"/>
    </row>
    <row r="225" ht="12.0" customHeight="1">
      <c r="A225" s="2"/>
      <c r="B225" s="2"/>
      <c r="C225" s="2"/>
      <c r="D225" s="2"/>
      <c r="E225" s="3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3"/>
      <c r="T225" s="4"/>
      <c r="U225" s="4"/>
      <c r="V225" s="4"/>
      <c r="W225" s="2"/>
      <c r="X225" s="2"/>
      <c r="Y225" s="2"/>
      <c r="Z225" s="2"/>
      <c r="AA225" s="2"/>
      <c r="AB225" s="2"/>
      <c r="AC225" s="2"/>
      <c r="AD225" s="2"/>
    </row>
    <row r="226" ht="12.0" customHeight="1">
      <c r="A226" s="2"/>
      <c r="B226" s="2"/>
      <c r="C226" s="2"/>
      <c r="D226" s="2"/>
      <c r="E226" s="3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3"/>
      <c r="T226" s="4"/>
      <c r="U226" s="4"/>
      <c r="V226" s="4"/>
      <c r="W226" s="2"/>
      <c r="X226" s="2"/>
      <c r="Y226" s="2"/>
      <c r="Z226" s="2"/>
      <c r="AA226" s="2"/>
      <c r="AB226" s="2"/>
      <c r="AC226" s="2"/>
      <c r="AD226" s="2"/>
    </row>
    <row r="227" ht="12.0" customHeight="1">
      <c r="A227" s="2"/>
      <c r="B227" s="2"/>
      <c r="C227" s="2"/>
      <c r="D227" s="2"/>
      <c r="E227" s="3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3"/>
      <c r="T227" s="4"/>
      <c r="U227" s="4"/>
      <c r="V227" s="4"/>
      <c r="W227" s="2"/>
      <c r="X227" s="2"/>
      <c r="Y227" s="2"/>
      <c r="Z227" s="2"/>
      <c r="AA227" s="2"/>
      <c r="AB227" s="2"/>
      <c r="AC227" s="2"/>
      <c r="AD227" s="2"/>
    </row>
    <row r="228" ht="12.0" customHeight="1">
      <c r="A228" s="2"/>
      <c r="B228" s="2"/>
      <c r="C228" s="2"/>
      <c r="D228" s="2"/>
      <c r="E228" s="3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3"/>
      <c r="T228" s="4"/>
      <c r="U228" s="4"/>
      <c r="V228" s="4"/>
      <c r="W228" s="2"/>
      <c r="X228" s="2"/>
      <c r="Y228" s="2"/>
      <c r="Z228" s="2"/>
      <c r="AA228" s="2"/>
      <c r="AB228" s="2"/>
      <c r="AC228" s="2"/>
      <c r="AD228" s="2"/>
    </row>
    <row r="229" ht="12.0" customHeight="1">
      <c r="A229" s="2"/>
      <c r="B229" s="2"/>
      <c r="C229" s="2"/>
      <c r="D229" s="2"/>
      <c r="E229" s="3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3"/>
      <c r="T229" s="4"/>
      <c r="U229" s="4"/>
      <c r="V229" s="4"/>
      <c r="W229" s="2"/>
      <c r="X229" s="2"/>
      <c r="Y229" s="2"/>
      <c r="Z229" s="2"/>
      <c r="AA229" s="2"/>
      <c r="AB229" s="2"/>
      <c r="AC229" s="2"/>
      <c r="AD229" s="2"/>
    </row>
    <row r="230" ht="12.0" customHeight="1">
      <c r="A230" s="2"/>
      <c r="B230" s="2"/>
      <c r="C230" s="2"/>
      <c r="D230" s="2"/>
      <c r="E230" s="3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3"/>
      <c r="T230" s="4"/>
      <c r="U230" s="4"/>
      <c r="V230" s="4"/>
      <c r="W230" s="2"/>
      <c r="X230" s="2"/>
      <c r="Y230" s="2"/>
      <c r="Z230" s="2"/>
      <c r="AA230" s="2"/>
      <c r="AB230" s="2"/>
      <c r="AC230" s="2"/>
      <c r="AD230" s="2"/>
    </row>
    <row r="231" ht="12.0" customHeight="1">
      <c r="A231" s="2"/>
      <c r="B231" s="2"/>
      <c r="C231" s="2"/>
      <c r="D231" s="2"/>
      <c r="E231" s="3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3"/>
      <c r="T231" s="4"/>
      <c r="U231" s="4"/>
      <c r="V231" s="4"/>
      <c r="W231" s="2"/>
      <c r="X231" s="2"/>
      <c r="Y231" s="2"/>
      <c r="Z231" s="2"/>
      <c r="AA231" s="2"/>
      <c r="AB231" s="2"/>
      <c r="AC231" s="2"/>
      <c r="AD231" s="2"/>
    </row>
    <row r="232" ht="12.0" customHeight="1">
      <c r="A232" s="2"/>
      <c r="B232" s="2"/>
      <c r="C232" s="2"/>
      <c r="D232" s="2"/>
      <c r="E232" s="3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3"/>
      <c r="T232" s="4"/>
      <c r="U232" s="4"/>
      <c r="V232" s="4"/>
      <c r="W232" s="2"/>
      <c r="X232" s="2"/>
      <c r="Y232" s="2"/>
      <c r="Z232" s="2"/>
      <c r="AA232" s="2"/>
      <c r="AB232" s="2"/>
      <c r="AC232" s="2"/>
      <c r="AD232" s="2"/>
    </row>
    <row r="233" ht="12.0" customHeight="1">
      <c r="A233" s="2"/>
      <c r="B233" s="2"/>
      <c r="C233" s="2"/>
      <c r="D233" s="2"/>
      <c r="E233" s="3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3"/>
      <c r="T233" s="4"/>
      <c r="U233" s="4"/>
      <c r="V233" s="4"/>
      <c r="W233" s="2"/>
      <c r="X233" s="2"/>
      <c r="Y233" s="2"/>
      <c r="Z233" s="2"/>
      <c r="AA233" s="2"/>
      <c r="AB233" s="2"/>
      <c r="AC233" s="2"/>
      <c r="AD233" s="2"/>
    </row>
    <row r="234" ht="12.0" customHeight="1">
      <c r="A234" s="2"/>
      <c r="B234" s="2"/>
      <c r="C234" s="2"/>
      <c r="D234" s="2"/>
      <c r="E234" s="3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3"/>
      <c r="T234" s="4"/>
      <c r="U234" s="4"/>
      <c r="V234" s="4"/>
      <c r="W234" s="2"/>
      <c r="X234" s="2"/>
      <c r="Y234" s="2"/>
      <c r="Z234" s="2"/>
      <c r="AA234" s="2"/>
      <c r="AB234" s="2"/>
      <c r="AC234" s="2"/>
      <c r="AD234" s="2"/>
    </row>
    <row r="235" ht="12.0" customHeight="1">
      <c r="A235" s="2"/>
      <c r="B235" s="2"/>
      <c r="C235" s="2"/>
      <c r="D235" s="2"/>
      <c r="E235" s="3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3"/>
      <c r="T235" s="4"/>
      <c r="U235" s="4"/>
      <c r="V235" s="4"/>
      <c r="W235" s="2"/>
      <c r="X235" s="2"/>
      <c r="Y235" s="2"/>
      <c r="Z235" s="2"/>
      <c r="AA235" s="2"/>
      <c r="AB235" s="2"/>
      <c r="AC235" s="2"/>
      <c r="AD235" s="2"/>
    </row>
    <row r="236" ht="12.0" customHeight="1">
      <c r="A236" s="2"/>
      <c r="B236" s="2"/>
      <c r="C236" s="2"/>
      <c r="D236" s="2"/>
      <c r="E236" s="3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3"/>
      <c r="T236" s="4"/>
      <c r="U236" s="4"/>
      <c r="V236" s="4"/>
      <c r="W236" s="2"/>
      <c r="X236" s="2"/>
      <c r="Y236" s="2"/>
      <c r="Z236" s="2"/>
      <c r="AA236" s="2"/>
      <c r="AB236" s="2"/>
      <c r="AC236" s="2"/>
      <c r="AD236" s="2"/>
    </row>
    <row r="237" ht="12.0" customHeight="1">
      <c r="A237" s="2"/>
      <c r="B237" s="2"/>
      <c r="C237" s="2"/>
      <c r="D237" s="2"/>
      <c r="E237" s="3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3"/>
      <c r="T237" s="4"/>
      <c r="U237" s="4"/>
      <c r="V237" s="4"/>
      <c r="W237" s="2"/>
      <c r="X237" s="2"/>
      <c r="Y237" s="2"/>
      <c r="Z237" s="2"/>
      <c r="AA237" s="2"/>
      <c r="AB237" s="2"/>
      <c r="AC237" s="2"/>
      <c r="AD237" s="2"/>
    </row>
    <row r="238" ht="12.0" customHeight="1">
      <c r="A238" s="2"/>
      <c r="B238" s="2"/>
      <c r="C238" s="2"/>
      <c r="D238" s="2"/>
      <c r="E238" s="3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3"/>
      <c r="T238" s="4"/>
      <c r="U238" s="4"/>
      <c r="V238" s="4"/>
      <c r="W238" s="2"/>
      <c r="X238" s="2"/>
      <c r="Y238" s="2"/>
      <c r="Z238" s="2"/>
      <c r="AA238" s="2"/>
      <c r="AB238" s="2"/>
      <c r="AC238" s="2"/>
      <c r="AD238" s="2"/>
    </row>
    <row r="239" ht="12.0" customHeight="1">
      <c r="A239" s="2"/>
      <c r="B239" s="2"/>
      <c r="C239" s="2"/>
      <c r="D239" s="2"/>
      <c r="E239" s="3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3"/>
      <c r="T239" s="4"/>
      <c r="U239" s="4"/>
      <c r="V239" s="4"/>
      <c r="W239" s="2"/>
      <c r="X239" s="2"/>
      <c r="Y239" s="2"/>
      <c r="Z239" s="2"/>
      <c r="AA239" s="2"/>
      <c r="AB239" s="2"/>
      <c r="AC239" s="2"/>
      <c r="AD239" s="2"/>
    </row>
    <row r="240" ht="15.75" customHeight="1">
      <c r="E240" s="50"/>
      <c r="S240" s="50"/>
      <c r="T240" s="71"/>
      <c r="U240" s="71"/>
      <c r="V240" s="71"/>
    </row>
    <row r="241" ht="15.75" customHeight="1">
      <c r="E241" s="50"/>
      <c r="S241" s="50"/>
      <c r="T241" s="71"/>
      <c r="U241" s="71"/>
      <c r="V241" s="71"/>
    </row>
    <row r="242" ht="15.75" customHeight="1">
      <c r="E242" s="50"/>
      <c r="S242" s="50"/>
      <c r="T242" s="71"/>
      <c r="U242" s="71"/>
      <c r="V242" s="71"/>
    </row>
    <row r="243" ht="15.75" customHeight="1">
      <c r="E243" s="50"/>
      <c r="S243" s="50"/>
      <c r="T243" s="71"/>
      <c r="U243" s="71"/>
      <c r="V243" s="71"/>
    </row>
    <row r="244" ht="15.75" customHeight="1">
      <c r="E244" s="50"/>
      <c r="S244" s="50"/>
      <c r="T244" s="71"/>
      <c r="U244" s="71"/>
      <c r="V244" s="71"/>
    </row>
    <row r="245" ht="15.75" customHeight="1">
      <c r="E245" s="50"/>
      <c r="S245" s="50"/>
      <c r="T245" s="71"/>
      <c r="U245" s="71"/>
      <c r="V245" s="71"/>
    </row>
    <row r="246" ht="15.75" customHeight="1">
      <c r="E246" s="50"/>
      <c r="S246" s="50"/>
      <c r="T246" s="71"/>
      <c r="U246" s="71"/>
      <c r="V246" s="71"/>
    </row>
    <row r="247" ht="15.75" customHeight="1">
      <c r="E247" s="50"/>
      <c r="S247" s="50"/>
      <c r="T247" s="71"/>
      <c r="U247" s="71"/>
      <c r="V247" s="71"/>
    </row>
    <row r="248" ht="15.75" customHeight="1">
      <c r="E248" s="50"/>
      <c r="S248" s="50"/>
      <c r="T248" s="71"/>
      <c r="U248" s="71"/>
      <c r="V248" s="71"/>
    </row>
    <row r="249" ht="15.75" customHeight="1">
      <c r="E249" s="50"/>
      <c r="S249" s="50"/>
      <c r="T249" s="71"/>
      <c r="U249" s="71"/>
      <c r="V249" s="71"/>
    </row>
    <row r="250" ht="15.75" customHeight="1">
      <c r="E250" s="50"/>
      <c r="S250" s="50"/>
      <c r="T250" s="71"/>
      <c r="U250" s="71"/>
      <c r="V250" s="71"/>
    </row>
    <row r="251" ht="15.75" customHeight="1">
      <c r="E251" s="50"/>
      <c r="S251" s="50"/>
      <c r="T251" s="71"/>
      <c r="U251" s="71"/>
      <c r="V251" s="71"/>
    </row>
    <row r="252" ht="15.75" customHeight="1">
      <c r="E252" s="50"/>
      <c r="S252" s="50"/>
      <c r="T252" s="71"/>
      <c r="U252" s="71"/>
      <c r="V252" s="71"/>
    </row>
    <row r="253" ht="15.75" customHeight="1">
      <c r="E253" s="50"/>
      <c r="S253" s="50"/>
      <c r="T253" s="71"/>
      <c r="U253" s="71"/>
      <c r="V253" s="71"/>
    </row>
    <row r="254" ht="15.75" customHeight="1">
      <c r="E254" s="50"/>
      <c r="S254" s="50"/>
      <c r="T254" s="71"/>
      <c r="U254" s="71"/>
      <c r="V254" s="71"/>
    </row>
    <row r="255" ht="14.25" customHeight="1">
      <c r="E255" s="50"/>
      <c r="S255" s="50"/>
      <c r="T255" s="71"/>
      <c r="U255" s="71"/>
      <c r="V255" s="71"/>
    </row>
    <row r="256" ht="14.25" customHeight="1">
      <c r="E256" s="50"/>
      <c r="S256" s="50"/>
      <c r="T256" s="71"/>
      <c r="U256" s="71"/>
      <c r="V256" s="71"/>
    </row>
    <row r="257" ht="14.25" customHeight="1">
      <c r="E257" s="50"/>
      <c r="S257" s="50"/>
      <c r="T257" s="71"/>
      <c r="U257" s="71"/>
      <c r="V257" s="71"/>
    </row>
    <row r="258" ht="14.25" customHeight="1">
      <c r="E258" s="50"/>
      <c r="S258" s="50"/>
      <c r="T258" s="71"/>
      <c r="U258" s="71"/>
      <c r="V258" s="71"/>
    </row>
    <row r="259" ht="14.25" customHeight="1">
      <c r="E259" s="50"/>
      <c r="S259" s="50"/>
      <c r="T259" s="71"/>
      <c r="U259" s="71"/>
      <c r="V259" s="71"/>
    </row>
    <row r="260" ht="14.25" customHeight="1">
      <c r="E260" s="50"/>
      <c r="S260" s="50"/>
      <c r="T260" s="71"/>
      <c r="U260" s="71"/>
      <c r="V260" s="71"/>
    </row>
    <row r="261" ht="14.25" customHeight="1">
      <c r="E261" s="50"/>
      <c r="S261" s="50"/>
      <c r="T261" s="71"/>
      <c r="U261" s="71"/>
      <c r="V261" s="71"/>
    </row>
    <row r="262" ht="14.25" customHeight="1">
      <c r="E262" s="50"/>
      <c r="S262" s="50"/>
      <c r="T262" s="71"/>
      <c r="U262" s="71"/>
      <c r="V262" s="71"/>
    </row>
    <row r="263" ht="14.25" customHeight="1">
      <c r="E263" s="50"/>
      <c r="S263" s="50"/>
      <c r="T263" s="71"/>
      <c r="U263" s="71"/>
      <c r="V263" s="71"/>
    </row>
    <row r="264" ht="14.25" customHeight="1">
      <c r="E264" s="50"/>
      <c r="S264" s="50"/>
      <c r="T264" s="71"/>
      <c r="U264" s="71"/>
      <c r="V264" s="71"/>
    </row>
    <row r="265" ht="14.25" customHeight="1">
      <c r="E265" s="50"/>
      <c r="S265" s="50"/>
      <c r="T265" s="71"/>
      <c r="U265" s="71"/>
      <c r="V265" s="71"/>
    </row>
    <row r="266" ht="14.25" customHeight="1">
      <c r="E266" s="50"/>
      <c r="S266" s="50"/>
      <c r="T266" s="71"/>
      <c r="U266" s="71"/>
      <c r="V266" s="71"/>
    </row>
    <row r="267" ht="14.25" customHeight="1">
      <c r="E267" s="50"/>
      <c r="S267" s="50"/>
      <c r="T267" s="71"/>
      <c r="U267" s="71"/>
      <c r="V267" s="71"/>
    </row>
    <row r="268" ht="14.25" customHeight="1">
      <c r="E268" s="50"/>
      <c r="S268" s="50"/>
      <c r="T268" s="71"/>
      <c r="U268" s="71"/>
      <c r="V268" s="71"/>
    </row>
    <row r="269" ht="14.25" customHeight="1">
      <c r="E269" s="50"/>
      <c r="S269" s="50"/>
      <c r="T269" s="71"/>
      <c r="U269" s="71"/>
      <c r="V269" s="71"/>
    </row>
    <row r="270" ht="14.25" customHeight="1">
      <c r="E270" s="50"/>
      <c r="S270" s="50"/>
      <c r="T270" s="71"/>
      <c r="U270" s="71"/>
      <c r="V270" s="71"/>
    </row>
    <row r="271" ht="14.25" customHeight="1">
      <c r="E271" s="50"/>
      <c r="S271" s="50"/>
      <c r="T271" s="71"/>
      <c r="U271" s="71"/>
      <c r="V271" s="71"/>
    </row>
    <row r="272" ht="14.25" customHeight="1">
      <c r="E272" s="50"/>
      <c r="S272" s="50"/>
      <c r="T272" s="71"/>
      <c r="U272" s="71"/>
      <c r="V272" s="71"/>
    </row>
    <row r="273" ht="14.25" customHeight="1">
      <c r="E273" s="50"/>
      <c r="S273" s="50"/>
      <c r="T273" s="71"/>
      <c r="U273" s="71"/>
      <c r="V273" s="71"/>
    </row>
    <row r="274" ht="14.25" customHeight="1">
      <c r="E274" s="50"/>
      <c r="S274" s="50"/>
      <c r="T274" s="71"/>
      <c r="U274" s="71"/>
      <c r="V274" s="71"/>
    </row>
    <row r="275" ht="14.25" customHeight="1">
      <c r="E275" s="50"/>
      <c r="S275" s="50"/>
      <c r="T275" s="71"/>
      <c r="U275" s="71"/>
      <c r="V275" s="71"/>
    </row>
    <row r="276" ht="14.25" customHeight="1">
      <c r="E276" s="50"/>
      <c r="S276" s="50"/>
      <c r="T276" s="71"/>
      <c r="U276" s="71"/>
      <c r="V276" s="71"/>
    </row>
    <row r="277" ht="14.25" customHeight="1">
      <c r="E277" s="50"/>
      <c r="S277" s="50"/>
      <c r="T277" s="71"/>
      <c r="U277" s="71"/>
      <c r="V277" s="71"/>
    </row>
    <row r="278" ht="14.25" customHeight="1">
      <c r="E278" s="50"/>
      <c r="S278" s="50"/>
      <c r="T278" s="71"/>
      <c r="U278" s="71"/>
      <c r="V278" s="71"/>
    </row>
    <row r="279" ht="14.25" customHeight="1">
      <c r="E279" s="50"/>
      <c r="S279" s="50"/>
      <c r="T279" s="71"/>
      <c r="U279" s="71"/>
      <c r="V279" s="71"/>
    </row>
    <row r="280" ht="14.25" customHeight="1">
      <c r="E280" s="50"/>
      <c r="S280" s="50"/>
      <c r="T280" s="71"/>
      <c r="U280" s="71"/>
      <c r="V280" s="71"/>
    </row>
    <row r="281" ht="14.25" customHeight="1">
      <c r="E281" s="50"/>
      <c r="S281" s="50"/>
      <c r="T281" s="71"/>
      <c r="U281" s="71"/>
      <c r="V281" s="71"/>
    </row>
    <row r="282" ht="14.25" customHeight="1">
      <c r="E282" s="50"/>
      <c r="S282" s="50"/>
      <c r="T282" s="71"/>
      <c r="U282" s="71"/>
      <c r="V282" s="71"/>
    </row>
    <row r="283" ht="14.25" customHeight="1">
      <c r="E283" s="50"/>
      <c r="S283" s="50"/>
      <c r="T283" s="71"/>
      <c r="U283" s="71"/>
      <c r="V283" s="71"/>
    </row>
    <row r="284" ht="14.25" customHeight="1">
      <c r="E284" s="50"/>
      <c r="S284" s="50"/>
      <c r="T284" s="71"/>
      <c r="U284" s="71"/>
      <c r="V284" s="71"/>
    </row>
    <row r="285" ht="14.25" customHeight="1">
      <c r="E285" s="50"/>
      <c r="S285" s="50"/>
      <c r="T285" s="71"/>
      <c r="U285" s="71"/>
      <c r="V285" s="71"/>
    </row>
    <row r="286" ht="14.25" customHeight="1">
      <c r="E286" s="50"/>
      <c r="S286" s="50"/>
      <c r="T286" s="71"/>
      <c r="U286" s="71"/>
      <c r="V286" s="71"/>
    </row>
    <row r="287" ht="14.25" customHeight="1">
      <c r="E287" s="50"/>
      <c r="S287" s="50"/>
      <c r="T287" s="71"/>
      <c r="U287" s="71"/>
      <c r="V287" s="71"/>
    </row>
    <row r="288" ht="14.25" customHeight="1">
      <c r="E288" s="50"/>
      <c r="S288" s="50"/>
      <c r="T288" s="71"/>
      <c r="U288" s="71"/>
      <c r="V288" s="71"/>
    </row>
    <row r="289" ht="14.25" customHeight="1">
      <c r="E289" s="50"/>
      <c r="S289" s="50"/>
      <c r="T289" s="71"/>
      <c r="U289" s="71"/>
      <c r="V289" s="71"/>
    </row>
    <row r="290" ht="14.25" customHeight="1">
      <c r="E290" s="50"/>
      <c r="S290" s="50"/>
      <c r="T290" s="71"/>
      <c r="U290" s="71"/>
      <c r="V290" s="71"/>
    </row>
    <row r="291" ht="14.25" customHeight="1">
      <c r="E291" s="50"/>
      <c r="S291" s="50"/>
      <c r="T291" s="71"/>
      <c r="U291" s="71"/>
      <c r="V291" s="71"/>
    </row>
    <row r="292" ht="14.25" customHeight="1">
      <c r="E292" s="50"/>
      <c r="S292" s="50"/>
      <c r="T292" s="71"/>
      <c r="U292" s="71"/>
      <c r="V292" s="71"/>
    </row>
    <row r="293" ht="14.25" customHeight="1">
      <c r="E293" s="50"/>
      <c r="S293" s="50"/>
      <c r="T293" s="71"/>
      <c r="U293" s="71"/>
      <c r="V293" s="71"/>
    </row>
    <row r="294" ht="14.25" customHeight="1">
      <c r="E294" s="50"/>
      <c r="S294" s="50"/>
      <c r="T294" s="71"/>
      <c r="U294" s="71"/>
      <c r="V294" s="71"/>
    </row>
    <row r="295" ht="14.25" customHeight="1">
      <c r="E295" s="50"/>
      <c r="S295" s="50"/>
      <c r="T295" s="71"/>
      <c r="U295" s="71"/>
      <c r="V295" s="71"/>
    </row>
    <row r="296" ht="14.25" customHeight="1">
      <c r="E296" s="50"/>
      <c r="S296" s="50"/>
      <c r="T296" s="71"/>
      <c r="U296" s="71"/>
      <c r="V296" s="71"/>
    </row>
    <row r="297" ht="14.25" customHeight="1">
      <c r="E297" s="50"/>
      <c r="S297" s="50"/>
      <c r="T297" s="71"/>
      <c r="U297" s="71"/>
      <c r="V297" s="71"/>
    </row>
    <row r="298" ht="14.25" customHeight="1">
      <c r="E298" s="50"/>
      <c r="S298" s="50"/>
      <c r="T298" s="71"/>
      <c r="U298" s="71"/>
      <c r="V298" s="71"/>
    </row>
    <row r="299" ht="14.25" customHeight="1">
      <c r="E299" s="50"/>
      <c r="S299" s="50"/>
      <c r="T299" s="71"/>
      <c r="U299" s="71"/>
      <c r="V299" s="71"/>
    </row>
    <row r="300" ht="14.25" customHeight="1">
      <c r="E300" s="50"/>
      <c r="S300" s="50"/>
      <c r="T300" s="71"/>
      <c r="U300" s="71"/>
      <c r="V300" s="71"/>
    </row>
    <row r="301" ht="14.25" customHeight="1">
      <c r="E301" s="50"/>
      <c r="S301" s="50"/>
      <c r="T301" s="71"/>
      <c r="U301" s="71"/>
      <c r="V301" s="71"/>
    </row>
    <row r="302" ht="14.25" customHeight="1">
      <c r="E302" s="50"/>
      <c r="S302" s="50"/>
      <c r="T302" s="71"/>
      <c r="U302" s="71"/>
      <c r="V302" s="71"/>
    </row>
    <row r="303" ht="14.25" customHeight="1">
      <c r="E303" s="50"/>
      <c r="S303" s="50"/>
      <c r="T303" s="71"/>
      <c r="U303" s="71"/>
      <c r="V303" s="71"/>
    </row>
    <row r="304" ht="14.25" customHeight="1">
      <c r="E304" s="50"/>
      <c r="S304" s="50"/>
      <c r="T304" s="71"/>
      <c r="U304" s="71"/>
      <c r="V304" s="71"/>
    </row>
    <row r="305" ht="14.25" customHeight="1">
      <c r="E305" s="50"/>
      <c r="S305" s="50"/>
      <c r="T305" s="71"/>
      <c r="U305" s="71"/>
      <c r="V305" s="71"/>
    </row>
    <row r="306" ht="14.25" customHeight="1">
      <c r="E306" s="50"/>
      <c r="S306" s="50"/>
      <c r="T306" s="71"/>
      <c r="U306" s="71"/>
      <c r="V306" s="71"/>
    </row>
    <row r="307" ht="14.25" customHeight="1">
      <c r="E307" s="50"/>
      <c r="S307" s="50"/>
      <c r="T307" s="71"/>
      <c r="U307" s="71"/>
      <c r="V307" s="71"/>
    </row>
    <row r="308" ht="14.25" customHeight="1">
      <c r="E308" s="50"/>
      <c r="S308" s="50"/>
      <c r="T308" s="71"/>
      <c r="U308" s="71"/>
      <c r="V308" s="71"/>
    </row>
    <row r="309" ht="14.25" customHeight="1">
      <c r="E309" s="50"/>
      <c r="S309" s="50"/>
      <c r="T309" s="71"/>
      <c r="U309" s="71"/>
      <c r="V309" s="71"/>
    </row>
    <row r="310" ht="14.25" customHeight="1">
      <c r="E310" s="50"/>
      <c r="S310" s="50"/>
      <c r="T310" s="71"/>
      <c r="U310" s="71"/>
      <c r="V310" s="71"/>
    </row>
    <row r="311" ht="14.25" customHeight="1">
      <c r="E311" s="50"/>
      <c r="S311" s="50"/>
      <c r="T311" s="71"/>
      <c r="U311" s="71"/>
      <c r="V311" s="71"/>
    </row>
    <row r="312" ht="14.25" customHeight="1">
      <c r="E312" s="50"/>
      <c r="S312" s="50"/>
      <c r="T312" s="71"/>
      <c r="U312" s="71"/>
      <c r="V312" s="71"/>
    </row>
    <row r="313" ht="14.25" customHeight="1">
      <c r="E313" s="50"/>
      <c r="S313" s="50"/>
      <c r="T313" s="71"/>
      <c r="U313" s="71"/>
      <c r="V313" s="71"/>
    </row>
    <row r="314" ht="14.25" customHeight="1">
      <c r="E314" s="50"/>
      <c r="S314" s="50"/>
      <c r="T314" s="71"/>
      <c r="U314" s="71"/>
      <c r="V314" s="71"/>
    </row>
    <row r="315" ht="14.25" customHeight="1">
      <c r="E315" s="50"/>
      <c r="S315" s="50"/>
      <c r="T315" s="71"/>
      <c r="U315" s="71"/>
      <c r="V315" s="71"/>
    </row>
    <row r="316" ht="14.25" customHeight="1">
      <c r="E316" s="50"/>
      <c r="S316" s="50"/>
      <c r="T316" s="71"/>
      <c r="U316" s="71"/>
      <c r="V316" s="71"/>
    </row>
    <row r="317" ht="14.25" customHeight="1">
      <c r="E317" s="50"/>
      <c r="S317" s="50"/>
      <c r="T317" s="71"/>
      <c r="U317" s="71"/>
      <c r="V317" s="71"/>
    </row>
    <row r="318" ht="14.25" customHeight="1">
      <c r="E318" s="50"/>
      <c r="S318" s="50"/>
      <c r="T318" s="71"/>
      <c r="U318" s="71"/>
      <c r="V318" s="71"/>
    </row>
    <row r="319" ht="14.25" customHeight="1">
      <c r="E319" s="50"/>
      <c r="S319" s="50"/>
      <c r="T319" s="71"/>
      <c r="U319" s="71"/>
      <c r="V319" s="71"/>
    </row>
    <row r="320" ht="14.25" customHeight="1">
      <c r="E320" s="50"/>
      <c r="S320" s="50"/>
      <c r="T320" s="71"/>
      <c r="U320" s="71"/>
      <c r="V320" s="71"/>
    </row>
    <row r="321" ht="14.25" customHeight="1">
      <c r="E321" s="50"/>
      <c r="S321" s="50"/>
      <c r="T321" s="71"/>
      <c r="U321" s="71"/>
      <c r="V321" s="71"/>
    </row>
    <row r="322" ht="14.25" customHeight="1">
      <c r="E322" s="50"/>
      <c r="S322" s="50"/>
      <c r="T322" s="71"/>
      <c r="U322" s="71"/>
      <c r="V322" s="71"/>
    </row>
    <row r="323" ht="14.25" customHeight="1">
      <c r="E323" s="50"/>
      <c r="S323" s="50"/>
      <c r="T323" s="71"/>
      <c r="U323" s="71"/>
      <c r="V323" s="71"/>
    </row>
    <row r="324" ht="14.25" customHeight="1">
      <c r="E324" s="50"/>
      <c r="S324" s="50"/>
      <c r="T324" s="71"/>
      <c r="U324" s="71"/>
      <c r="V324" s="71"/>
    </row>
    <row r="325" ht="14.25" customHeight="1">
      <c r="E325" s="50"/>
      <c r="S325" s="50"/>
      <c r="T325" s="71"/>
      <c r="U325" s="71"/>
      <c r="V325" s="71"/>
    </row>
    <row r="326" ht="14.25" customHeight="1">
      <c r="E326" s="50"/>
      <c r="S326" s="50"/>
      <c r="T326" s="71"/>
      <c r="U326" s="71"/>
      <c r="V326" s="71"/>
    </row>
    <row r="327" ht="14.25" customHeight="1">
      <c r="E327" s="50"/>
      <c r="S327" s="50"/>
      <c r="T327" s="71"/>
      <c r="U327" s="71"/>
      <c r="V327" s="71"/>
    </row>
    <row r="328" ht="14.25" customHeight="1">
      <c r="E328" s="50"/>
      <c r="S328" s="50"/>
      <c r="T328" s="71"/>
      <c r="U328" s="71"/>
      <c r="V328" s="71"/>
    </row>
    <row r="329" ht="14.25" customHeight="1">
      <c r="E329" s="50"/>
      <c r="S329" s="50"/>
      <c r="T329" s="71"/>
      <c r="U329" s="71"/>
      <c r="V329" s="71"/>
    </row>
    <row r="330" ht="14.25" customHeight="1">
      <c r="E330" s="50"/>
      <c r="S330" s="50"/>
      <c r="T330" s="71"/>
      <c r="U330" s="71"/>
      <c r="V330" s="71"/>
    </row>
    <row r="331" ht="14.25" customHeight="1">
      <c r="E331" s="50"/>
      <c r="S331" s="50"/>
      <c r="T331" s="71"/>
      <c r="U331" s="71"/>
      <c r="V331" s="71"/>
    </row>
    <row r="332" ht="14.25" customHeight="1">
      <c r="E332" s="50"/>
      <c r="S332" s="50"/>
      <c r="T332" s="71"/>
      <c r="U332" s="71"/>
      <c r="V332" s="71"/>
    </row>
    <row r="333" ht="14.25" customHeight="1">
      <c r="E333" s="50"/>
      <c r="S333" s="50"/>
      <c r="T333" s="71"/>
      <c r="U333" s="71"/>
      <c r="V333" s="71"/>
    </row>
    <row r="334" ht="14.25" customHeight="1">
      <c r="E334" s="50"/>
      <c r="S334" s="50"/>
      <c r="T334" s="71"/>
      <c r="U334" s="71"/>
      <c r="V334" s="71"/>
    </row>
    <row r="335" ht="14.25" customHeight="1">
      <c r="E335" s="50"/>
      <c r="S335" s="50"/>
      <c r="T335" s="71"/>
      <c r="U335" s="71"/>
      <c r="V335" s="71"/>
    </row>
    <row r="336" ht="14.25" customHeight="1">
      <c r="E336" s="50"/>
      <c r="S336" s="50"/>
      <c r="T336" s="71"/>
      <c r="U336" s="71"/>
      <c r="V336" s="71"/>
    </row>
    <row r="337" ht="14.25" customHeight="1">
      <c r="E337" s="50"/>
      <c r="S337" s="50"/>
      <c r="T337" s="71"/>
      <c r="U337" s="71"/>
      <c r="V337" s="71"/>
    </row>
    <row r="338" ht="14.25" customHeight="1">
      <c r="E338" s="50"/>
      <c r="S338" s="50"/>
      <c r="T338" s="71"/>
      <c r="U338" s="71"/>
      <c r="V338" s="71"/>
    </row>
    <row r="339" ht="14.25" customHeight="1">
      <c r="E339" s="50"/>
      <c r="S339" s="50"/>
      <c r="T339" s="71"/>
      <c r="U339" s="71"/>
      <c r="V339" s="71"/>
    </row>
    <row r="340" ht="14.25" customHeight="1">
      <c r="E340" s="50"/>
      <c r="S340" s="50"/>
      <c r="T340" s="71"/>
      <c r="U340" s="71"/>
      <c r="V340" s="71"/>
    </row>
    <row r="341" ht="14.25" customHeight="1">
      <c r="E341" s="50"/>
      <c r="S341" s="50"/>
      <c r="T341" s="71"/>
      <c r="U341" s="71"/>
      <c r="V341" s="71"/>
    </row>
    <row r="342" ht="14.25" customHeight="1">
      <c r="E342" s="50"/>
      <c r="S342" s="50"/>
      <c r="T342" s="71"/>
      <c r="U342" s="71"/>
      <c r="V342" s="71"/>
    </row>
    <row r="343" ht="14.25" customHeight="1">
      <c r="E343" s="50"/>
      <c r="S343" s="50"/>
      <c r="T343" s="71"/>
      <c r="U343" s="71"/>
      <c r="V343" s="71"/>
    </row>
    <row r="344" ht="14.25" customHeight="1">
      <c r="E344" s="50"/>
      <c r="S344" s="50"/>
      <c r="T344" s="71"/>
      <c r="U344" s="71"/>
      <c r="V344" s="71"/>
    </row>
    <row r="345" ht="14.25" customHeight="1">
      <c r="E345" s="50"/>
      <c r="S345" s="50"/>
      <c r="T345" s="71"/>
      <c r="U345" s="71"/>
      <c r="V345" s="71"/>
    </row>
    <row r="346" ht="14.25" customHeight="1">
      <c r="E346" s="50"/>
      <c r="S346" s="50"/>
      <c r="T346" s="71"/>
      <c r="U346" s="71"/>
      <c r="V346" s="71"/>
    </row>
    <row r="347" ht="14.25" customHeight="1">
      <c r="E347" s="50"/>
      <c r="S347" s="50"/>
      <c r="T347" s="71"/>
      <c r="U347" s="71"/>
      <c r="V347" s="71"/>
    </row>
    <row r="348" ht="14.25" customHeight="1">
      <c r="E348" s="50"/>
      <c r="S348" s="50"/>
      <c r="T348" s="71"/>
      <c r="U348" s="71"/>
      <c r="V348" s="71"/>
    </row>
    <row r="349" ht="14.25" customHeight="1">
      <c r="E349" s="50"/>
      <c r="S349" s="50"/>
      <c r="T349" s="71"/>
      <c r="U349" s="71"/>
      <c r="V349" s="71"/>
    </row>
    <row r="350" ht="14.25" customHeight="1">
      <c r="E350" s="50"/>
      <c r="S350" s="50"/>
      <c r="T350" s="71"/>
      <c r="U350" s="71"/>
      <c r="V350" s="71"/>
    </row>
    <row r="351" ht="14.25" customHeight="1">
      <c r="E351" s="50"/>
      <c r="S351" s="50"/>
      <c r="T351" s="71"/>
      <c r="U351" s="71"/>
      <c r="V351" s="71"/>
    </row>
    <row r="352" ht="14.25" customHeight="1">
      <c r="E352" s="50"/>
      <c r="S352" s="50"/>
      <c r="T352" s="71"/>
      <c r="U352" s="71"/>
      <c r="V352" s="71"/>
    </row>
    <row r="353" ht="14.25" customHeight="1">
      <c r="E353" s="50"/>
      <c r="S353" s="50"/>
      <c r="T353" s="71"/>
      <c r="U353" s="71"/>
      <c r="V353" s="71"/>
    </row>
    <row r="354" ht="14.25" customHeight="1">
      <c r="E354" s="50"/>
      <c r="S354" s="50"/>
      <c r="T354" s="71"/>
      <c r="U354" s="71"/>
      <c r="V354" s="71"/>
    </row>
    <row r="355" ht="14.25" customHeight="1">
      <c r="E355" s="50"/>
      <c r="S355" s="50"/>
      <c r="T355" s="71"/>
      <c r="U355" s="71"/>
      <c r="V355" s="71"/>
    </row>
    <row r="356" ht="14.25" customHeight="1">
      <c r="E356" s="50"/>
      <c r="S356" s="50"/>
      <c r="T356" s="71"/>
      <c r="U356" s="71"/>
      <c r="V356" s="71"/>
    </row>
    <row r="357" ht="14.25" customHeight="1">
      <c r="E357" s="50"/>
      <c r="S357" s="50"/>
      <c r="T357" s="71"/>
      <c r="U357" s="71"/>
      <c r="V357" s="71"/>
    </row>
    <row r="358" ht="14.25" customHeight="1">
      <c r="E358" s="50"/>
      <c r="S358" s="50"/>
      <c r="T358" s="71"/>
      <c r="U358" s="71"/>
      <c r="V358" s="71"/>
    </row>
    <row r="359" ht="14.25" customHeight="1">
      <c r="E359" s="50"/>
      <c r="S359" s="50"/>
      <c r="T359" s="71"/>
      <c r="U359" s="71"/>
      <c r="V359" s="71"/>
    </row>
    <row r="360" ht="14.25" customHeight="1">
      <c r="E360" s="50"/>
      <c r="S360" s="50"/>
      <c r="T360" s="71"/>
      <c r="U360" s="71"/>
      <c r="V360" s="71"/>
    </row>
    <row r="361" ht="14.25" customHeight="1">
      <c r="E361" s="50"/>
      <c r="S361" s="50"/>
      <c r="T361" s="71"/>
      <c r="U361" s="71"/>
      <c r="V361" s="71"/>
    </row>
    <row r="362" ht="14.25" customHeight="1">
      <c r="E362" s="50"/>
      <c r="S362" s="50"/>
      <c r="T362" s="71"/>
      <c r="U362" s="71"/>
      <c r="V362" s="71"/>
    </row>
    <row r="363" ht="14.25" customHeight="1">
      <c r="E363" s="50"/>
      <c r="S363" s="50"/>
      <c r="T363" s="71"/>
      <c r="U363" s="71"/>
      <c r="V363" s="71"/>
    </row>
    <row r="364" ht="14.25" customHeight="1">
      <c r="E364" s="50"/>
      <c r="S364" s="50"/>
      <c r="T364" s="71"/>
      <c r="U364" s="71"/>
      <c r="V364" s="71"/>
    </row>
    <row r="365" ht="14.25" customHeight="1">
      <c r="E365" s="50"/>
      <c r="S365" s="50"/>
      <c r="T365" s="71"/>
      <c r="U365" s="71"/>
      <c r="V365" s="71"/>
    </row>
    <row r="366" ht="14.25" customHeight="1">
      <c r="E366" s="50"/>
      <c r="S366" s="50"/>
      <c r="T366" s="71"/>
      <c r="U366" s="71"/>
      <c r="V366" s="71"/>
    </row>
    <row r="367" ht="14.25" customHeight="1">
      <c r="E367" s="50"/>
      <c r="S367" s="50"/>
      <c r="T367" s="71"/>
      <c r="U367" s="71"/>
      <c r="V367" s="71"/>
    </row>
    <row r="368" ht="14.25" customHeight="1">
      <c r="E368" s="50"/>
      <c r="S368" s="50"/>
      <c r="T368" s="71"/>
      <c r="U368" s="71"/>
      <c r="V368" s="71"/>
    </row>
    <row r="369" ht="14.25" customHeight="1">
      <c r="E369" s="50"/>
      <c r="S369" s="50"/>
      <c r="T369" s="71"/>
      <c r="U369" s="71"/>
      <c r="V369" s="71"/>
    </row>
    <row r="370" ht="14.25" customHeight="1">
      <c r="E370" s="50"/>
      <c r="S370" s="50"/>
      <c r="T370" s="71"/>
      <c r="U370" s="71"/>
      <c r="V370" s="71"/>
    </row>
    <row r="371" ht="14.25" customHeight="1">
      <c r="E371" s="50"/>
      <c r="S371" s="50"/>
      <c r="T371" s="71"/>
      <c r="U371" s="71"/>
      <c r="V371" s="71"/>
    </row>
    <row r="372" ht="14.25" customHeight="1">
      <c r="E372" s="50"/>
      <c r="S372" s="50"/>
      <c r="T372" s="71"/>
      <c r="U372" s="71"/>
      <c r="V372" s="71"/>
    </row>
    <row r="373" ht="14.25" customHeight="1">
      <c r="E373" s="50"/>
      <c r="S373" s="50"/>
      <c r="T373" s="71"/>
      <c r="U373" s="71"/>
      <c r="V373" s="71"/>
    </row>
    <row r="374" ht="14.25" customHeight="1">
      <c r="E374" s="50"/>
      <c r="S374" s="50"/>
      <c r="T374" s="71"/>
      <c r="U374" s="71"/>
      <c r="V374" s="71"/>
    </row>
    <row r="375" ht="14.25" customHeight="1">
      <c r="E375" s="50"/>
      <c r="S375" s="50"/>
      <c r="T375" s="71"/>
      <c r="U375" s="71"/>
      <c r="V375" s="71"/>
    </row>
    <row r="376" ht="14.25" customHeight="1">
      <c r="E376" s="50"/>
      <c r="S376" s="50"/>
      <c r="T376" s="71"/>
      <c r="U376" s="71"/>
      <c r="V376" s="71"/>
    </row>
    <row r="377" ht="14.25" customHeight="1">
      <c r="E377" s="50"/>
      <c r="S377" s="50"/>
      <c r="T377" s="71"/>
      <c r="U377" s="71"/>
      <c r="V377" s="71"/>
    </row>
    <row r="378" ht="14.25" customHeight="1">
      <c r="E378" s="50"/>
      <c r="S378" s="50"/>
      <c r="T378" s="71"/>
      <c r="U378" s="71"/>
      <c r="V378" s="71"/>
    </row>
    <row r="379" ht="14.25" customHeight="1">
      <c r="E379" s="50"/>
      <c r="S379" s="50"/>
      <c r="T379" s="71"/>
      <c r="U379" s="71"/>
      <c r="V379" s="71"/>
    </row>
    <row r="380" ht="14.25" customHeight="1">
      <c r="E380" s="50"/>
      <c r="S380" s="50"/>
      <c r="T380" s="71"/>
      <c r="U380" s="71"/>
      <c r="V380" s="71"/>
    </row>
    <row r="381" ht="14.25" customHeight="1">
      <c r="E381" s="50"/>
      <c r="S381" s="50"/>
      <c r="T381" s="71"/>
      <c r="U381" s="71"/>
      <c r="V381" s="71"/>
    </row>
    <row r="382" ht="14.25" customHeight="1">
      <c r="E382" s="50"/>
      <c r="S382" s="50"/>
      <c r="T382" s="71"/>
      <c r="U382" s="71"/>
      <c r="V382" s="71"/>
    </row>
    <row r="383" ht="14.25" customHeight="1">
      <c r="E383" s="50"/>
      <c r="S383" s="50"/>
      <c r="T383" s="71"/>
      <c r="U383" s="71"/>
      <c r="V383" s="71"/>
    </row>
    <row r="384" ht="14.25" customHeight="1">
      <c r="E384" s="50"/>
      <c r="S384" s="50"/>
      <c r="T384" s="71"/>
      <c r="U384" s="71"/>
      <c r="V384" s="71"/>
    </row>
    <row r="385" ht="14.25" customHeight="1">
      <c r="E385" s="50"/>
      <c r="S385" s="50"/>
      <c r="T385" s="71"/>
      <c r="U385" s="71"/>
      <c r="V385" s="71"/>
    </row>
    <row r="386" ht="14.25" customHeight="1">
      <c r="E386" s="50"/>
      <c r="S386" s="50"/>
      <c r="T386" s="71"/>
      <c r="U386" s="71"/>
      <c r="V386" s="71"/>
    </row>
    <row r="387" ht="14.25" customHeight="1">
      <c r="E387" s="50"/>
      <c r="S387" s="50"/>
      <c r="T387" s="71"/>
      <c r="U387" s="71"/>
      <c r="V387" s="71"/>
    </row>
    <row r="388" ht="14.25" customHeight="1">
      <c r="E388" s="50"/>
      <c r="S388" s="50"/>
      <c r="T388" s="71"/>
      <c r="U388" s="71"/>
      <c r="V388" s="71"/>
    </row>
    <row r="389" ht="14.25" customHeight="1">
      <c r="E389" s="50"/>
      <c r="S389" s="50"/>
      <c r="T389" s="71"/>
      <c r="U389" s="71"/>
      <c r="V389" s="71"/>
    </row>
    <row r="390" ht="14.25" customHeight="1">
      <c r="E390" s="50"/>
      <c r="S390" s="50"/>
      <c r="T390" s="71"/>
      <c r="U390" s="71"/>
      <c r="V390" s="71"/>
    </row>
    <row r="391" ht="14.25" customHeight="1">
      <c r="E391" s="50"/>
      <c r="S391" s="50"/>
      <c r="T391" s="71"/>
      <c r="U391" s="71"/>
      <c r="V391" s="71"/>
    </row>
    <row r="392" ht="14.25" customHeight="1">
      <c r="E392" s="50"/>
      <c r="S392" s="50"/>
      <c r="T392" s="71"/>
      <c r="U392" s="71"/>
      <c r="V392" s="71"/>
    </row>
    <row r="393" ht="14.25" customHeight="1">
      <c r="E393" s="50"/>
      <c r="S393" s="50"/>
      <c r="T393" s="71"/>
      <c r="U393" s="71"/>
      <c r="V393" s="71"/>
    </row>
    <row r="394" ht="14.25" customHeight="1">
      <c r="E394" s="50"/>
      <c r="S394" s="50"/>
      <c r="T394" s="71"/>
      <c r="U394" s="71"/>
      <c r="V394" s="71"/>
    </row>
    <row r="395" ht="14.25" customHeight="1">
      <c r="E395" s="50"/>
      <c r="S395" s="50"/>
      <c r="T395" s="71"/>
      <c r="U395" s="71"/>
      <c r="V395" s="71"/>
    </row>
    <row r="396" ht="14.25" customHeight="1">
      <c r="E396" s="50"/>
      <c r="S396" s="50"/>
      <c r="T396" s="71"/>
      <c r="U396" s="71"/>
      <c r="V396" s="71"/>
    </row>
    <row r="397" ht="14.25" customHeight="1">
      <c r="E397" s="50"/>
      <c r="S397" s="50"/>
      <c r="T397" s="71"/>
      <c r="U397" s="71"/>
      <c r="V397" s="71"/>
    </row>
    <row r="398" ht="14.25" customHeight="1">
      <c r="E398" s="50"/>
      <c r="S398" s="50"/>
      <c r="T398" s="71"/>
      <c r="U398" s="71"/>
      <c r="V398" s="71"/>
    </row>
    <row r="399" ht="14.25" customHeight="1">
      <c r="E399" s="50"/>
      <c r="S399" s="50"/>
      <c r="T399" s="71"/>
      <c r="U399" s="71"/>
      <c r="V399" s="71"/>
    </row>
    <row r="400" ht="14.25" customHeight="1">
      <c r="E400" s="50"/>
      <c r="S400" s="50"/>
      <c r="T400" s="71"/>
      <c r="U400" s="71"/>
      <c r="V400" s="71"/>
    </row>
    <row r="401" ht="14.25" customHeight="1">
      <c r="E401" s="50"/>
      <c r="S401" s="50"/>
      <c r="T401" s="71"/>
      <c r="U401" s="71"/>
      <c r="V401" s="71"/>
    </row>
    <row r="402" ht="14.25" customHeight="1">
      <c r="E402" s="50"/>
      <c r="S402" s="50"/>
      <c r="T402" s="71"/>
      <c r="U402" s="71"/>
      <c r="V402" s="71"/>
    </row>
    <row r="403" ht="14.25" customHeight="1">
      <c r="E403" s="50"/>
      <c r="S403" s="50"/>
      <c r="T403" s="71"/>
      <c r="U403" s="71"/>
      <c r="V403" s="71"/>
    </row>
    <row r="404" ht="14.25" customHeight="1">
      <c r="E404" s="50"/>
      <c r="S404" s="50"/>
      <c r="T404" s="71"/>
      <c r="U404" s="71"/>
      <c r="V404" s="71"/>
    </row>
    <row r="405" ht="14.25" customHeight="1">
      <c r="E405" s="50"/>
      <c r="S405" s="50"/>
      <c r="T405" s="71"/>
      <c r="U405" s="71"/>
      <c r="V405" s="71"/>
    </row>
    <row r="406" ht="14.25" customHeight="1">
      <c r="E406" s="50"/>
      <c r="S406" s="50"/>
      <c r="T406" s="71"/>
      <c r="U406" s="71"/>
      <c r="V406" s="71"/>
    </row>
    <row r="407" ht="14.25" customHeight="1">
      <c r="E407" s="50"/>
      <c r="S407" s="50"/>
      <c r="T407" s="71"/>
      <c r="U407" s="71"/>
      <c r="V407" s="71"/>
    </row>
    <row r="408" ht="14.25" customHeight="1">
      <c r="E408" s="50"/>
      <c r="S408" s="50"/>
      <c r="T408" s="71"/>
      <c r="U408" s="71"/>
      <c r="V408" s="71"/>
    </row>
    <row r="409" ht="14.25" customHeight="1">
      <c r="E409" s="50"/>
      <c r="S409" s="50"/>
      <c r="T409" s="71"/>
      <c r="U409" s="71"/>
      <c r="V409" s="71"/>
    </row>
    <row r="410" ht="14.25" customHeight="1">
      <c r="E410" s="50"/>
      <c r="S410" s="50"/>
      <c r="T410" s="71"/>
      <c r="U410" s="71"/>
      <c r="V410" s="71"/>
    </row>
    <row r="411" ht="14.25" customHeight="1">
      <c r="E411" s="50"/>
      <c r="S411" s="50"/>
      <c r="T411" s="71"/>
      <c r="U411" s="71"/>
      <c r="V411" s="71"/>
    </row>
    <row r="412" ht="14.25" customHeight="1">
      <c r="E412" s="50"/>
      <c r="S412" s="50"/>
      <c r="T412" s="71"/>
      <c r="U412" s="71"/>
      <c r="V412" s="71"/>
    </row>
    <row r="413" ht="14.25" customHeight="1">
      <c r="E413" s="50"/>
      <c r="S413" s="50"/>
      <c r="T413" s="71"/>
      <c r="U413" s="71"/>
      <c r="V413" s="71"/>
    </row>
    <row r="414" ht="14.25" customHeight="1">
      <c r="E414" s="50"/>
      <c r="S414" s="50"/>
      <c r="T414" s="71"/>
      <c r="U414" s="71"/>
      <c r="V414" s="71"/>
    </row>
    <row r="415" ht="14.25" customHeight="1">
      <c r="E415" s="50"/>
      <c r="S415" s="50"/>
      <c r="T415" s="71"/>
      <c r="U415" s="71"/>
      <c r="V415" s="71"/>
    </row>
    <row r="416" ht="14.25" customHeight="1">
      <c r="E416" s="50"/>
      <c r="S416" s="50"/>
      <c r="T416" s="71"/>
      <c r="U416" s="71"/>
      <c r="V416" s="71"/>
    </row>
    <row r="417" ht="14.25" customHeight="1">
      <c r="E417" s="50"/>
      <c r="S417" s="50"/>
      <c r="T417" s="71"/>
      <c r="U417" s="71"/>
      <c r="V417" s="71"/>
    </row>
    <row r="418" ht="14.25" customHeight="1">
      <c r="E418" s="50"/>
      <c r="S418" s="50"/>
      <c r="T418" s="71"/>
      <c r="U418" s="71"/>
      <c r="V418" s="71"/>
    </row>
    <row r="419" ht="14.25" customHeight="1">
      <c r="E419" s="50"/>
      <c r="S419" s="50"/>
      <c r="T419" s="71"/>
      <c r="U419" s="71"/>
      <c r="V419" s="71"/>
    </row>
    <row r="420" ht="14.25" customHeight="1">
      <c r="E420" s="50"/>
      <c r="S420" s="50"/>
      <c r="T420" s="71"/>
      <c r="U420" s="71"/>
      <c r="V420" s="71"/>
    </row>
    <row r="421" ht="14.25" customHeight="1">
      <c r="E421" s="50"/>
      <c r="S421" s="50"/>
      <c r="T421" s="71"/>
      <c r="U421" s="71"/>
      <c r="V421" s="71"/>
    </row>
    <row r="422" ht="14.25" customHeight="1">
      <c r="E422" s="50"/>
      <c r="S422" s="50"/>
      <c r="T422" s="71"/>
      <c r="U422" s="71"/>
      <c r="V422" s="71"/>
    </row>
    <row r="423" ht="14.25" customHeight="1">
      <c r="E423" s="50"/>
      <c r="S423" s="50"/>
      <c r="T423" s="71"/>
      <c r="U423" s="71"/>
      <c r="V423" s="71"/>
    </row>
    <row r="424" ht="14.25" customHeight="1">
      <c r="E424" s="50"/>
      <c r="S424" s="50"/>
      <c r="T424" s="71"/>
      <c r="U424" s="71"/>
      <c r="V424" s="71"/>
    </row>
    <row r="425" ht="14.25" customHeight="1">
      <c r="E425" s="50"/>
      <c r="S425" s="50"/>
      <c r="T425" s="71"/>
      <c r="U425" s="71"/>
      <c r="V425" s="71"/>
    </row>
    <row r="426" ht="14.25" customHeight="1">
      <c r="E426" s="50"/>
      <c r="S426" s="50"/>
      <c r="T426" s="71"/>
      <c r="U426" s="71"/>
      <c r="V426" s="71"/>
    </row>
    <row r="427" ht="14.25" customHeight="1">
      <c r="E427" s="50"/>
      <c r="S427" s="50"/>
      <c r="T427" s="71"/>
      <c r="U427" s="71"/>
      <c r="V427" s="71"/>
    </row>
    <row r="428" ht="14.25" customHeight="1">
      <c r="E428" s="50"/>
      <c r="S428" s="50"/>
      <c r="T428" s="71"/>
      <c r="U428" s="71"/>
      <c r="V428" s="71"/>
    </row>
    <row r="429" ht="14.25" customHeight="1">
      <c r="E429" s="50"/>
      <c r="S429" s="50"/>
      <c r="T429" s="71"/>
      <c r="U429" s="71"/>
      <c r="V429" s="71"/>
    </row>
    <row r="430" ht="14.25" customHeight="1">
      <c r="E430" s="50"/>
      <c r="S430" s="50"/>
      <c r="T430" s="71"/>
      <c r="U430" s="71"/>
      <c r="V430" s="71"/>
    </row>
    <row r="431" ht="14.25" customHeight="1">
      <c r="E431" s="50"/>
      <c r="S431" s="50"/>
      <c r="T431" s="71"/>
      <c r="U431" s="71"/>
      <c r="V431" s="71"/>
    </row>
    <row r="432" ht="14.25" customHeight="1">
      <c r="E432" s="50"/>
      <c r="S432" s="50"/>
      <c r="T432" s="71"/>
      <c r="U432" s="71"/>
      <c r="V432" s="71"/>
    </row>
    <row r="433" ht="14.25" customHeight="1">
      <c r="E433" s="50"/>
      <c r="S433" s="50"/>
      <c r="T433" s="71"/>
      <c r="U433" s="71"/>
      <c r="V433" s="71"/>
    </row>
    <row r="434" ht="14.25" customHeight="1">
      <c r="E434" s="50"/>
      <c r="S434" s="50"/>
      <c r="T434" s="71"/>
      <c r="U434" s="71"/>
      <c r="V434" s="71"/>
    </row>
    <row r="435" ht="14.25" customHeight="1">
      <c r="E435" s="50"/>
      <c r="S435" s="50"/>
      <c r="T435" s="71"/>
      <c r="U435" s="71"/>
      <c r="V435" s="71"/>
    </row>
    <row r="436" ht="14.25" customHeight="1">
      <c r="E436" s="50"/>
      <c r="S436" s="50"/>
      <c r="T436" s="71"/>
      <c r="U436" s="71"/>
      <c r="V436" s="71"/>
    </row>
    <row r="437" ht="14.25" customHeight="1">
      <c r="E437" s="50"/>
      <c r="S437" s="50"/>
      <c r="T437" s="71"/>
      <c r="U437" s="71"/>
      <c r="V437" s="71"/>
    </row>
    <row r="438" ht="14.25" customHeight="1">
      <c r="E438" s="50"/>
      <c r="S438" s="50"/>
      <c r="T438" s="71"/>
      <c r="U438" s="71"/>
      <c r="V438" s="71"/>
    </row>
    <row r="439" ht="14.25" customHeight="1">
      <c r="E439" s="50"/>
      <c r="S439" s="50"/>
      <c r="T439" s="71"/>
      <c r="U439" s="71"/>
      <c r="V439" s="71"/>
    </row>
    <row r="440" ht="14.25" customHeight="1">
      <c r="E440" s="50"/>
      <c r="S440" s="50"/>
      <c r="T440" s="71"/>
      <c r="U440" s="71"/>
      <c r="V440" s="71"/>
    </row>
    <row r="441" ht="14.25" customHeight="1">
      <c r="E441" s="50"/>
      <c r="S441" s="50"/>
      <c r="T441" s="71"/>
      <c r="U441" s="71"/>
      <c r="V441" s="71"/>
    </row>
    <row r="442" ht="14.25" customHeight="1">
      <c r="E442" s="50"/>
      <c r="S442" s="50"/>
      <c r="T442" s="71"/>
      <c r="U442" s="71"/>
      <c r="V442" s="71"/>
    </row>
    <row r="443" ht="14.25" customHeight="1">
      <c r="E443" s="50"/>
      <c r="S443" s="50"/>
      <c r="T443" s="71"/>
      <c r="U443" s="71"/>
      <c r="V443" s="71"/>
    </row>
    <row r="444" ht="14.25" customHeight="1">
      <c r="E444" s="50"/>
      <c r="S444" s="50"/>
      <c r="T444" s="71"/>
      <c r="U444" s="71"/>
      <c r="V444" s="71"/>
    </row>
    <row r="445" ht="14.25" customHeight="1">
      <c r="E445" s="50"/>
      <c r="S445" s="50"/>
      <c r="T445" s="71"/>
      <c r="U445" s="71"/>
      <c r="V445" s="71"/>
    </row>
    <row r="446" ht="14.25" customHeight="1">
      <c r="E446" s="50"/>
      <c r="S446" s="50"/>
      <c r="T446" s="71"/>
      <c r="U446" s="71"/>
      <c r="V446" s="71"/>
    </row>
    <row r="447" ht="14.25" customHeight="1">
      <c r="E447" s="50"/>
      <c r="S447" s="50"/>
      <c r="T447" s="71"/>
      <c r="U447" s="71"/>
      <c r="V447" s="71"/>
    </row>
    <row r="448" ht="14.25" customHeight="1">
      <c r="E448" s="50"/>
      <c r="S448" s="50"/>
      <c r="T448" s="71"/>
      <c r="U448" s="71"/>
      <c r="V448" s="71"/>
    </row>
    <row r="449" ht="14.25" customHeight="1">
      <c r="E449" s="50"/>
      <c r="S449" s="50"/>
      <c r="T449" s="71"/>
      <c r="U449" s="71"/>
      <c r="V449" s="71"/>
    </row>
    <row r="450" ht="14.25" customHeight="1">
      <c r="E450" s="50"/>
      <c r="S450" s="50"/>
      <c r="T450" s="71"/>
      <c r="U450" s="71"/>
      <c r="V450" s="71"/>
    </row>
    <row r="451" ht="14.25" customHeight="1">
      <c r="E451" s="50"/>
      <c r="S451" s="50"/>
      <c r="T451" s="71"/>
      <c r="U451" s="71"/>
      <c r="V451" s="71"/>
    </row>
    <row r="452" ht="14.25" customHeight="1">
      <c r="E452" s="50"/>
      <c r="S452" s="50"/>
      <c r="T452" s="71"/>
      <c r="U452" s="71"/>
      <c r="V452" s="71"/>
    </row>
    <row r="453" ht="14.25" customHeight="1">
      <c r="E453" s="50"/>
      <c r="S453" s="50"/>
      <c r="T453" s="71"/>
      <c r="U453" s="71"/>
      <c r="V453" s="71"/>
    </row>
    <row r="454" ht="14.25" customHeight="1">
      <c r="E454" s="50"/>
      <c r="S454" s="50"/>
      <c r="T454" s="71"/>
      <c r="U454" s="71"/>
      <c r="V454" s="71"/>
    </row>
    <row r="455" ht="14.25" customHeight="1">
      <c r="E455" s="50"/>
      <c r="S455" s="50"/>
      <c r="T455" s="71"/>
      <c r="U455" s="71"/>
      <c r="V455" s="71"/>
    </row>
    <row r="456" ht="14.25" customHeight="1">
      <c r="E456" s="50"/>
      <c r="S456" s="50"/>
      <c r="T456" s="71"/>
      <c r="U456" s="71"/>
      <c r="V456" s="71"/>
    </row>
    <row r="457" ht="14.25" customHeight="1">
      <c r="E457" s="50"/>
      <c r="S457" s="50"/>
      <c r="T457" s="71"/>
      <c r="U457" s="71"/>
      <c r="V457" s="71"/>
    </row>
    <row r="458" ht="14.25" customHeight="1">
      <c r="E458" s="50"/>
      <c r="S458" s="50"/>
      <c r="T458" s="71"/>
      <c r="U458" s="71"/>
      <c r="V458" s="71"/>
    </row>
    <row r="459" ht="14.25" customHeight="1">
      <c r="E459" s="50"/>
      <c r="S459" s="50"/>
      <c r="T459" s="71"/>
      <c r="U459" s="71"/>
      <c r="V459" s="71"/>
    </row>
    <row r="460" ht="14.25" customHeight="1">
      <c r="E460" s="50"/>
      <c r="S460" s="50"/>
      <c r="T460" s="71"/>
      <c r="U460" s="71"/>
      <c r="V460" s="71"/>
    </row>
    <row r="461" ht="14.25" customHeight="1">
      <c r="E461" s="50"/>
      <c r="S461" s="50"/>
      <c r="T461" s="71"/>
      <c r="U461" s="71"/>
      <c r="V461" s="71"/>
    </row>
    <row r="462" ht="14.25" customHeight="1">
      <c r="E462" s="50"/>
      <c r="S462" s="50"/>
      <c r="T462" s="71"/>
      <c r="U462" s="71"/>
      <c r="V462" s="71"/>
    </row>
    <row r="463" ht="14.25" customHeight="1">
      <c r="E463" s="50"/>
      <c r="S463" s="50"/>
      <c r="T463" s="71"/>
      <c r="U463" s="71"/>
      <c r="V463" s="71"/>
    </row>
    <row r="464" ht="14.25" customHeight="1">
      <c r="E464" s="50"/>
      <c r="S464" s="50"/>
      <c r="T464" s="71"/>
      <c r="U464" s="71"/>
      <c r="V464" s="71"/>
    </row>
    <row r="465" ht="14.25" customHeight="1">
      <c r="E465" s="50"/>
      <c r="S465" s="50"/>
      <c r="T465" s="71"/>
      <c r="U465" s="71"/>
      <c r="V465" s="71"/>
    </row>
    <row r="466" ht="14.25" customHeight="1">
      <c r="E466" s="50"/>
      <c r="S466" s="50"/>
      <c r="T466" s="71"/>
      <c r="U466" s="71"/>
      <c r="V466" s="71"/>
    </row>
    <row r="467" ht="14.25" customHeight="1">
      <c r="E467" s="50"/>
      <c r="S467" s="50"/>
      <c r="T467" s="71"/>
      <c r="U467" s="71"/>
      <c r="V467" s="71"/>
    </row>
    <row r="468" ht="14.25" customHeight="1">
      <c r="E468" s="50"/>
      <c r="S468" s="50"/>
      <c r="T468" s="71"/>
      <c r="U468" s="71"/>
      <c r="V468" s="71"/>
    </row>
    <row r="469" ht="14.25" customHeight="1">
      <c r="E469" s="50"/>
      <c r="S469" s="50"/>
      <c r="T469" s="71"/>
      <c r="U469" s="71"/>
      <c r="V469" s="71"/>
    </row>
    <row r="470" ht="14.25" customHeight="1">
      <c r="E470" s="50"/>
      <c r="S470" s="50"/>
      <c r="T470" s="71"/>
      <c r="U470" s="71"/>
      <c r="V470" s="71"/>
    </row>
    <row r="471" ht="14.25" customHeight="1">
      <c r="E471" s="50"/>
      <c r="S471" s="50"/>
      <c r="T471" s="71"/>
      <c r="U471" s="71"/>
      <c r="V471" s="71"/>
    </row>
    <row r="472" ht="14.25" customHeight="1">
      <c r="E472" s="50"/>
      <c r="S472" s="50"/>
      <c r="T472" s="71"/>
      <c r="U472" s="71"/>
      <c r="V472" s="71"/>
    </row>
    <row r="473" ht="14.25" customHeight="1">
      <c r="E473" s="50"/>
      <c r="S473" s="50"/>
      <c r="T473" s="71"/>
      <c r="U473" s="71"/>
      <c r="V473" s="71"/>
    </row>
    <row r="474" ht="14.25" customHeight="1">
      <c r="E474" s="50"/>
      <c r="S474" s="50"/>
      <c r="T474" s="71"/>
      <c r="U474" s="71"/>
      <c r="V474" s="71"/>
    </row>
    <row r="475" ht="14.25" customHeight="1">
      <c r="E475" s="50"/>
      <c r="S475" s="50"/>
      <c r="T475" s="71"/>
      <c r="U475" s="71"/>
      <c r="V475" s="71"/>
    </row>
    <row r="476" ht="14.25" customHeight="1">
      <c r="E476" s="50"/>
      <c r="S476" s="50"/>
      <c r="T476" s="71"/>
      <c r="U476" s="71"/>
      <c r="V476" s="71"/>
    </row>
    <row r="477" ht="14.25" customHeight="1">
      <c r="E477" s="50"/>
      <c r="S477" s="50"/>
      <c r="T477" s="71"/>
      <c r="U477" s="71"/>
      <c r="V477" s="71"/>
    </row>
    <row r="478" ht="14.25" customHeight="1">
      <c r="E478" s="50"/>
      <c r="S478" s="50"/>
      <c r="T478" s="71"/>
      <c r="U478" s="71"/>
      <c r="V478" s="71"/>
    </row>
    <row r="479" ht="14.25" customHeight="1">
      <c r="E479" s="50"/>
      <c r="S479" s="50"/>
      <c r="T479" s="71"/>
      <c r="U479" s="71"/>
      <c r="V479" s="71"/>
    </row>
    <row r="480" ht="14.25" customHeight="1">
      <c r="E480" s="50"/>
      <c r="S480" s="50"/>
      <c r="T480" s="71"/>
      <c r="U480" s="71"/>
      <c r="V480" s="71"/>
    </row>
    <row r="481" ht="14.25" customHeight="1">
      <c r="E481" s="50"/>
      <c r="S481" s="50"/>
      <c r="T481" s="71"/>
      <c r="U481" s="71"/>
      <c r="V481" s="71"/>
    </row>
    <row r="482" ht="14.25" customHeight="1">
      <c r="E482" s="50"/>
      <c r="S482" s="50"/>
      <c r="T482" s="71"/>
      <c r="U482" s="71"/>
      <c r="V482" s="71"/>
    </row>
    <row r="483" ht="14.25" customHeight="1">
      <c r="E483" s="50"/>
      <c r="S483" s="50"/>
      <c r="T483" s="71"/>
      <c r="U483" s="71"/>
      <c r="V483" s="71"/>
    </row>
    <row r="484" ht="14.25" customHeight="1">
      <c r="E484" s="50"/>
      <c r="S484" s="50"/>
      <c r="T484" s="71"/>
      <c r="U484" s="71"/>
      <c r="V484" s="71"/>
    </row>
    <row r="485" ht="14.25" customHeight="1">
      <c r="E485" s="50"/>
      <c r="S485" s="50"/>
      <c r="T485" s="71"/>
      <c r="U485" s="71"/>
      <c r="V485" s="71"/>
    </row>
    <row r="486" ht="14.25" customHeight="1">
      <c r="E486" s="50"/>
      <c r="S486" s="50"/>
      <c r="T486" s="71"/>
      <c r="U486" s="71"/>
      <c r="V486" s="71"/>
    </row>
    <row r="487" ht="14.25" customHeight="1">
      <c r="E487" s="50"/>
      <c r="S487" s="50"/>
      <c r="T487" s="71"/>
      <c r="U487" s="71"/>
      <c r="V487" s="71"/>
    </row>
    <row r="488" ht="14.25" customHeight="1">
      <c r="E488" s="50"/>
      <c r="S488" s="50"/>
      <c r="T488" s="71"/>
      <c r="U488" s="71"/>
      <c r="V488" s="71"/>
    </row>
    <row r="489" ht="14.25" customHeight="1">
      <c r="E489" s="50"/>
      <c r="S489" s="50"/>
      <c r="T489" s="71"/>
      <c r="U489" s="71"/>
      <c r="V489" s="71"/>
    </row>
    <row r="490" ht="14.25" customHeight="1">
      <c r="E490" s="50"/>
      <c r="S490" s="50"/>
      <c r="T490" s="71"/>
      <c r="U490" s="71"/>
      <c r="V490" s="71"/>
    </row>
    <row r="491" ht="14.25" customHeight="1">
      <c r="E491" s="50"/>
      <c r="S491" s="50"/>
      <c r="T491" s="71"/>
      <c r="U491" s="71"/>
      <c r="V491" s="71"/>
    </row>
    <row r="492" ht="14.25" customHeight="1">
      <c r="E492" s="50"/>
      <c r="S492" s="50"/>
      <c r="T492" s="71"/>
      <c r="U492" s="71"/>
      <c r="V492" s="71"/>
    </row>
    <row r="493" ht="14.25" customHeight="1">
      <c r="E493" s="50"/>
      <c r="S493" s="50"/>
      <c r="T493" s="71"/>
      <c r="U493" s="71"/>
      <c r="V493" s="71"/>
    </row>
    <row r="494" ht="14.25" customHeight="1">
      <c r="E494" s="50"/>
      <c r="S494" s="50"/>
      <c r="T494" s="71"/>
      <c r="U494" s="71"/>
      <c r="V494" s="71"/>
    </row>
    <row r="495" ht="14.25" customHeight="1">
      <c r="E495" s="50"/>
      <c r="S495" s="50"/>
      <c r="T495" s="71"/>
      <c r="U495" s="71"/>
      <c r="V495" s="71"/>
    </row>
    <row r="496" ht="14.25" customHeight="1">
      <c r="E496" s="50"/>
      <c r="S496" s="50"/>
      <c r="T496" s="71"/>
      <c r="U496" s="71"/>
      <c r="V496" s="71"/>
    </row>
    <row r="497" ht="14.25" customHeight="1">
      <c r="E497" s="50"/>
      <c r="S497" s="50"/>
      <c r="T497" s="71"/>
      <c r="U497" s="71"/>
      <c r="V497" s="71"/>
    </row>
    <row r="498" ht="14.25" customHeight="1">
      <c r="E498" s="50"/>
      <c r="S498" s="50"/>
      <c r="T498" s="71"/>
      <c r="U498" s="71"/>
      <c r="V498" s="71"/>
    </row>
    <row r="499" ht="14.25" customHeight="1">
      <c r="E499" s="50"/>
      <c r="S499" s="50"/>
      <c r="T499" s="71"/>
      <c r="U499" s="71"/>
      <c r="V499" s="71"/>
    </row>
    <row r="500" ht="14.25" customHeight="1">
      <c r="E500" s="50"/>
      <c r="S500" s="50"/>
      <c r="T500" s="71"/>
      <c r="U500" s="71"/>
      <c r="V500" s="71"/>
    </row>
    <row r="501" ht="14.25" customHeight="1">
      <c r="E501" s="50"/>
      <c r="S501" s="50"/>
      <c r="T501" s="71"/>
      <c r="U501" s="71"/>
      <c r="V501" s="71"/>
    </row>
    <row r="502" ht="14.25" customHeight="1">
      <c r="E502" s="50"/>
      <c r="S502" s="50"/>
      <c r="T502" s="71"/>
      <c r="U502" s="71"/>
      <c r="V502" s="71"/>
    </row>
    <row r="503" ht="14.25" customHeight="1">
      <c r="E503" s="50"/>
      <c r="S503" s="50"/>
      <c r="T503" s="71"/>
      <c r="U503" s="71"/>
      <c r="V503" s="71"/>
    </row>
    <row r="504" ht="14.25" customHeight="1">
      <c r="E504" s="50"/>
      <c r="S504" s="50"/>
      <c r="T504" s="71"/>
      <c r="U504" s="71"/>
      <c r="V504" s="71"/>
    </row>
    <row r="505" ht="14.25" customHeight="1">
      <c r="E505" s="50"/>
      <c r="S505" s="50"/>
      <c r="T505" s="71"/>
      <c r="U505" s="71"/>
      <c r="V505" s="71"/>
    </row>
    <row r="506" ht="14.25" customHeight="1">
      <c r="E506" s="50"/>
      <c r="S506" s="50"/>
      <c r="T506" s="71"/>
      <c r="U506" s="71"/>
      <c r="V506" s="71"/>
    </row>
    <row r="507" ht="14.25" customHeight="1">
      <c r="E507" s="50"/>
      <c r="S507" s="50"/>
      <c r="T507" s="71"/>
      <c r="U507" s="71"/>
      <c r="V507" s="71"/>
    </row>
    <row r="508" ht="14.25" customHeight="1">
      <c r="E508" s="50"/>
      <c r="S508" s="50"/>
      <c r="T508" s="71"/>
      <c r="U508" s="71"/>
      <c r="V508" s="71"/>
    </row>
    <row r="509" ht="14.25" customHeight="1">
      <c r="E509" s="50"/>
      <c r="S509" s="50"/>
      <c r="T509" s="71"/>
      <c r="U509" s="71"/>
      <c r="V509" s="71"/>
    </row>
    <row r="510" ht="14.25" customHeight="1">
      <c r="E510" s="50"/>
      <c r="S510" s="50"/>
      <c r="T510" s="71"/>
      <c r="U510" s="71"/>
      <c r="V510" s="71"/>
    </row>
    <row r="511" ht="14.25" customHeight="1">
      <c r="E511" s="50"/>
      <c r="S511" s="50"/>
      <c r="T511" s="71"/>
      <c r="U511" s="71"/>
      <c r="V511" s="71"/>
    </row>
    <row r="512" ht="14.25" customHeight="1">
      <c r="E512" s="50"/>
      <c r="S512" s="50"/>
      <c r="T512" s="71"/>
      <c r="U512" s="71"/>
      <c r="V512" s="71"/>
    </row>
    <row r="513" ht="14.25" customHeight="1">
      <c r="E513" s="50"/>
      <c r="S513" s="50"/>
      <c r="T513" s="71"/>
      <c r="U513" s="71"/>
      <c r="V513" s="71"/>
    </row>
    <row r="514" ht="14.25" customHeight="1">
      <c r="E514" s="50"/>
      <c r="S514" s="50"/>
      <c r="T514" s="71"/>
      <c r="U514" s="71"/>
      <c r="V514" s="71"/>
    </row>
    <row r="515" ht="14.25" customHeight="1">
      <c r="E515" s="50"/>
      <c r="S515" s="50"/>
      <c r="T515" s="71"/>
      <c r="U515" s="71"/>
      <c r="V515" s="71"/>
    </row>
    <row r="516" ht="14.25" customHeight="1">
      <c r="E516" s="50"/>
      <c r="S516" s="50"/>
      <c r="T516" s="71"/>
      <c r="U516" s="71"/>
      <c r="V516" s="71"/>
    </row>
    <row r="517" ht="14.25" customHeight="1">
      <c r="E517" s="50"/>
      <c r="S517" s="50"/>
      <c r="T517" s="71"/>
      <c r="U517" s="71"/>
      <c r="V517" s="71"/>
    </row>
    <row r="518" ht="14.25" customHeight="1">
      <c r="E518" s="50"/>
      <c r="S518" s="50"/>
      <c r="T518" s="71"/>
      <c r="U518" s="71"/>
      <c r="V518" s="71"/>
    </row>
    <row r="519" ht="14.25" customHeight="1">
      <c r="E519" s="50"/>
      <c r="S519" s="50"/>
      <c r="T519" s="71"/>
      <c r="U519" s="71"/>
      <c r="V519" s="71"/>
    </row>
    <row r="520" ht="14.25" customHeight="1">
      <c r="E520" s="50"/>
      <c r="S520" s="50"/>
      <c r="T520" s="71"/>
      <c r="U520" s="71"/>
      <c r="V520" s="71"/>
    </row>
    <row r="521" ht="14.25" customHeight="1">
      <c r="E521" s="50"/>
      <c r="S521" s="50"/>
      <c r="T521" s="71"/>
      <c r="U521" s="71"/>
      <c r="V521" s="71"/>
    </row>
    <row r="522" ht="14.25" customHeight="1">
      <c r="E522" s="50"/>
      <c r="S522" s="50"/>
      <c r="T522" s="71"/>
      <c r="U522" s="71"/>
      <c r="V522" s="71"/>
    </row>
    <row r="523" ht="14.25" customHeight="1">
      <c r="E523" s="50"/>
      <c r="S523" s="50"/>
      <c r="T523" s="71"/>
      <c r="U523" s="71"/>
      <c r="V523" s="71"/>
    </row>
    <row r="524" ht="14.25" customHeight="1">
      <c r="E524" s="50"/>
      <c r="S524" s="50"/>
      <c r="T524" s="71"/>
      <c r="U524" s="71"/>
      <c r="V524" s="71"/>
    </row>
    <row r="525" ht="14.25" customHeight="1">
      <c r="E525" s="50"/>
      <c r="S525" s="50"/>
      <c r="T525" s="71"/>
      <c r="U525" s="71"/>
      <c r="V525" s="71"/>
    </row>
    <row r="526" ht="14.25" customHeight="1">
      <c r="E526" s="50"/>
      <c r="S526" s="50"/>
      <c r="T526" s="71"/>
      <c r="U526" s="71"/>
      <c r="V526" s="71"/>
    </row>
    <row r="527" ht="14.25" customHeight="1">
      <c r="E527" s="50"/>
      <c r="S527" s="50"/>
      <c r="T527" s="71"/>
      <c r="U527" s="71"/>
      <c r="V527" s="71"/>
    </row>
    <row r="528" ht="14.25" customHeight="1">
      <c r="E528" s="50"/>
      <c r="S528" s="50"/>
      <c r="T528" s="71"/>
      <c r="U528" s="71"/>
      <c r="V528" s="71"/>
    </row>
    <row r="529" ht="14.25" customHeight="1">
      <c r="E529" s="50"/>
      <c r="S529" s="50"/>
      <c r="T529" s="71"/>
      <c r="U529" s="71"/>
      <c r="V529" s="71"/>
    </row>
    <row r="530" ht="14.25" customHeight="1">
      <c r="E530" s="50"/>
      <c r="S530" s="50"/>
      <c r="T530" s="71"/>
      <c r="U530" s="71"/>
      <c r="V530" s="71"/>
    </row>
    <row r="531" ht="14.25" customHeight="1">
      <c r="E531" s="50"/>
      <c r="S531" s="50"/>
      <c r="T531" s="71"/>
      <c r="U531" s="71"/>
      <c r="V531" s="71"/>
    </row>
    <row r="532" ht="14.25" customHeight="1">
      <c r="E532" s="50"/>
      <c r="S532" s="50"/>
      <c r="T532" s="71"/>
      <c r="U532" s="71"/>
      <c r="V532" s="71"/>
    </row>
    <row r="533" ht="14.25" customHeight="1">
      <c r="E533" s="50"/>
      <c r="S533" s="50"/>
      <c r="T533" s="71"/>
      <c r="U533" s="71"/>
      <c r="V533" s="71"/>
    </row>
    <row r="534" ht="14.25" customHeight="1">
      <c r="E534" s="50"/>
      <c r="S534" s="50"/>
      <c r="T534" s="71"/>
      <c r="U534" s="71"/>
      <c r="V534" s="71"/>
    </row>
    <row r="535" ht="14.25" customHeight="1">
      <c r="E535" s="50"/>
      <c r="S535" s="50"/>
      <c r="T535" s="71"/>
      <c r="U535" s="71"/>
      <c r="V535" s="71"/>
    </row>
    <row r="536" ht="14.25" customHeight="1">
      <c r="E536" s="50"/>
      <c r="S536" s="50"/>
      <c r="T536" s="71"/>
      <c r="U536" s="71"/>
      <c r="V536" s="71"/>
    </row>
    <row r="537" ht="14.25" customHeight="1">
      <c r="E537" s="50"/>
      <c r="S537" s="50"/>
      <c r="T537" s="71"/>
      <c r="U537" s="71"/>
      <c r="V537" s="71"/>
    </row>
    <row r="538" ht="14.25" customHeight="1">
      <c r="E538" s="50"/>
      <c r="S538" s="50"/>
      <c r="T538" s="71"/>
      <c r="U538" s="71"/>
      <c r="V538" s="71"/>
    </row>
    <row r="539" ht="14.25" customHeight="1">
      <c r="E539" s="50"/>
      <c r="S539" s="50"/>
      <c r="T539" s="71"/>
      <c r="U539" s="71"/>
      <c r="V539" s="71"/>
    </row>
    <row r="540" ht="14.25" customHeight="1">
      <c r="E540" s="50"/>
      <c r="S540" s="50"/>
      <c r="T540" s="71"/>
      <c r="U540" s="71"/>
      <c r="V540" s="71"/>
    </row>
    <row r="541" ht="14.25" customHeight="1">
      <c r="E541" s="50"/>
      <c r="S541" s="50"/>
      <c r="T541" s="71"/>
      <c r="U541" s="71"/>
      <c r="V541" s="71"/>
    </row>
    <row r="542" ht="14.25" customHeight="1">
      <c r="E542" s="50"/>
      <c r="S542" s="50"/>
      <c r="T542" s="71"/>
      <c r="U542" s="71"/>
      <c r="V542" s="71"/>
    </row>
    <row r="543" ht="14.25" customHeight="1">
      <c r="E543" s="50"/>
      <c r="S543" s="50"/>
      <c r="T543" s="71"/>
      <c r="U543" s="71"/>
      <c r="V543" s="71"/>
    </row>
    <row r="544" ht="14.25" customHeight="1">
      <c r="E544" s="50"/>
      <c r="S544" s="50"/>
      <c r="T544" s="71"/>
      <c r="U544" s="71"/>
      <c r="V544" s="71"/>
    </row>
    <row r="545" ht="14.25" customHeight="1">
      <c r="E545" s="50"/>
      <c r="S545" s="50"/>
      <c r="T545" s="71"/>
      <c r="U545" s="71"/>
      <c r="V545" s="71"/>
    </row>
    <row r="546" ht="14.25" customHeight="1">
      <c r="E546" s="50"/>
      <c r="S546" s="50"/>
      <c r="T546" s="71"/>
      <c r="U546" s="71"/>
      <c r="V546" s="71"/>
    </row>
    <row r="547" ht="14.25" customHeight="1">
      <c r="E547" s="50"/>
      <c r="S547" s="50"/>
      <c r="T547" s="71"/>
      <c r="U547" s="71"/>
      <c r="V547" s="71"/>
    </row>
    <row r="548" ht="14.25" customHeight="1">
      <c r="E548" s="50"/>
      <c r="S548" s="50"/>
      <c r="T548" s="71"/>
      <c r="U548" s="71"/>
      <c r="V548" s="71"/>
    </row>
    <row r="549" ht="14.25" customHeight="1">
      <c r="E549" s="50"/>
      <c r="S549" s="50"/>
      <c r="T549" s="71"/>
      <c r="U549" s="71"/>
      <c r="V549" s="71"/>
    </row>
    <row r="550" ht="14.25" customHeight="1">
      <c r="E550" s="50"/>
      <c r="S550" s="50"/>
      <c r="T550" s="71"/>
      <c r="U550" s="71"/>
      <c r="V550" s="71"/>
    </row>
    <row r="551" ht="14.25" customHeight="1">
      <c r="E551" s="50"/>
      <c r="S551" s="50"/>
      <c r="T551" s="71"/>
      <c r="U551" s="71"/>
      <c r="V551" s="71"/>
    </row>
    <row r="552" ht="14.25" customHeight="1">
      <c r="E552" s="50"/>
      <c r="S552" s="50"/>
      <c r="T552" s="71"/>
      <c r="U552" s="71"/>
      <c r="V552" s="71"/>
    </row>
    <row r="553" ht="14.25" customHeight="1">
      <c r="E553" s="50"/>
      <c r="S553" s="50"/>
      <c r="T553" s="71"/>
      <c r="U553" s="71"/>
      <c r="V553" s="71"/>
    </row>
    <row r="554" ht="14.25" customHeight="1">
      <c r="E554" s="50"/>
      <c r="S554" s="50"/>
      <c r="T554" s="71"/>
      <c r="U554" s="71"/>
      <c r="V554" s="71"/>
    </row>
    <row r="555" ht="14.25" customHeight="1">
      <c r="E555" s="50"/>
      <c r="S555" s="50"/>
      <c r="T555" s="71"/>
      <c r="U555" s="71"/>
      <c r="V555" s="71"/>
    </row>
    <row r="556" ht="14.25" customHeight="1">
      <c r="E556" s="50"/>
      <c r="S556" s="50"/>
      <c r="T556" s="71"/>
      <c r="U556" s="71"/>
      <c r="V556" s="71"/>
    </row>
    <row r="557" ht="14.25" customHeight="1">
      <c r="E557" s="50"/>
      <c r="S557" s="50"/>
      <c r="T557" s="71"/>
      <c r="U557" s="71"/>
      <c r="V557" s="71"/>
    </row>
    <row r="558" ht="14.25" customHeight="1">
      <c r="E558" s="50"/>
      <c r="S558" s="50"/>
      <c r="T558" s="71"/>
      <c r="U558" s="71"/>
      <c r="V558" s="71"/>
    </row>
    <row r="559" ht="14.25" customHeight="1">
      <c r="E559" s="50"/>
      <c r="S559" s="50"/>
      <c r="T559" s="71"/>
      <c r="U559" s="71"/>
      <c r="V559" s="71"/>
    </row>
    <row r="560" ht="14.25" customHeight="1">
      <c r="E560" s="50"/>
      <c r="S560" s="50"/>
      <c r="T560" s="71"/>
      <c r="U560" s="71"/>
      <c r="V560" s="71"/>
    </row>
    <row r="561" ht="14.25" customHeight="1">
      <c r="E561" s="50"/>
      <c r="S561" s="50"/>
      <c r="T561" s="71"/>
      <c r="U561" s="71"/>
      <c r="V561" s="71"/>
    </row>
    <row r="562" ht="14.25" customHeight="1">
      <c r="E562" s="50"/>
      <c r="S562" s="50"/>
      <c r="T562" s="71"/>
      <c r="U562" s="71"/>
      <c r="V562" s="71"/>
    </row>
    <row r="563" ht="14.25" customHeight="1">
      <c r="E563" s="50"/>
      <c r="S563" s="50"/>
      <c r="T563" s="71"/>
      <c r="U563" s="71"/>
      <c r="V563" s="71"/>
    </row>
    <row r="564" ht="14.25" customHeight="1">
      <c r="E564" s="50"/>
      <c r="S564" s="50"/>
      <c r="T564" s="71"/>
      <c r="U564" s="71"/>
      <c r="V564" s="71"/>
    </row>
    <row r="565" ht="14.25" customHeight="1">
      <c r="E565" s="50"/>
      <c r="S565" s="50"/>
      <c r="T565" s="71"/>
      <c r="U565" s="71"/>
      <c r="V565" s="71"/>
    </row>
    <row r="566" ht="14.25" customHeight="1">
      <c r="E566" s="50"/>
      <c r="S566" s="50"/>
      <c r="T566" s="71"/>
      <c r="U566" s="71"/>
      <c r="V566" s="71"/>
    </row>
    <row r="567" ht="14.25" customHeight="1">
      <c r="E567" s="50"/>
      <c r="S567" s="50"/>
      <c r="T567" s="71"/>
      <c r="U567" s="71"/>
      <c r="V567" s="71"/>
    </row>
    <row r="568" ht="14.25" customHeight="1">
      <c r="E568" s="50"/>
      <c r="S568" s="50"/>
      <c r="T568" s="71"/>
      <c r="U568" s="71"/>
      <c r="V568" s="71"/>
    </row>
    <row r="569" ht="14.25" customHeight="1">
      <c r="E569" s="50"/>
      <c r="S569" s="50"/>
      <c r="T569" s="71"/>
      <c r="U569" s="71"/>
      <c r="V569" s="71"/>
    </row>
    <row r="570" ht="14.25" customHeight="1">
      <c r="E570" s="50"/>
      <c r="S570" s="50"/>
      <c r="T570" s="71"/>
      <c r="U570" s="71"/>
      <c r="V570" s="71"/>
    </row>
    <row r="571" ht="14.25" customHeight="1">
      <c r="E571" s="50"/>
      <c r="S571" s="50"/>
      <c r="T571" s="71"/>
      <c r="U571" s="71"/>
      <c r="V571" s="71"/>
    </row>
    <row r="572" ht="14.25" customHeight="1">
      <c r="E572" s="50"/>
      <c r="S572" s="50"/>
      <c r="T572" s="71"/>
      <c r="U572" s="71"/>
      <c r="V572" s="71"/>
    </row>
    <row r="573" ht="14.25" customHeight="1">
      <c r="E573" s="50"/>
      <c r="S573" s="50"/>
      <c r="T573" s="71"/>
      <c r="U573" s="71"/>
      <c r="V573" s="71"/>
    </row>
    <row r="574" ht="14.25" customHeight="1">
      <c r="E574" s="50"/>
      <c r="S574" s="50"/>
      <c r="T574" s="71"/>
      <c r="U574" s="71"/>
      <c r="V574" s="71"/>
    </row>
    <row r="575" ht="14.25" customHeight="1">
      <c r="E575" s="50"/>
      <c r="S575" s="50"/>
      <c r="T575" s="71"/>
      <c r="U575" s="71"/>
      <c r="V575" s="71"/>
    </row>
    <row r="576" ht="14.25" customHeight="1">
      <c r="E576" s="50"/>
      <c r="S576" s="50"/>
      <c r="T576" s="71"/>
      <c r="U576" s="71"/>
      <c r="V576" s="71"/>
    </row>
    <row r="577" ht="14.25" customHeight="1">
      <c r="E577" s="50"/>
      <c r="S577" s="50"/>
      <c r="T577" s="71"/>
      <c r="U577" s="71"/>
      <c r="V577" s="71"/>
    </row>
    <row r="578" ht="14.25" customHeight="1">
      <c r="E578" s="50"/>
      <c r="S578" s="50"/>
      <c r="T578" s="71"/>
      <c r="U578" s="71"/>
      <c r="V578" s="71"/>
    </row>
    <row r="579" ht="14.25" customHeight="1">
      <c r="E579" s="50"/>
      <c r="S579" s="50"/>
      <c r="T579" s="71"/>
      <c r="U579" s="71"/>
      <c r="V579" s="71"/>
    </row>
    <row r="580" ht="14.25" customHeight="1">
      <c r="E580" s="50"/>
      <c r="S580" s="50"/>
      <c r="T580" s="71"/>
      <c r="U580" s="71"/>
      <c r="V580" s="71"/>
    </row>
    <row r="581" ht="14.25" customHeight="1">
      <c r="E581" s="50"/>
      <c r="S581" s="50"/>
      <c r="T581" s="71"/>
      <c r="U581" s="71"/>
      <c r="V581" s="71"/>
    </row>
    <row r="582" ht="14.25" customHeight="1">
      <c r="E582" s="50"/>
      <c r="S582" s="50"/>
      <c r="T582" s="71"/>
      <c r="U582" s="71"/>
      <c r="V582" s="71"/>
    </row>
    <row r="583" ht="14.25" customHeight="1">
      <c r="E583" s="50"/>
      <c r="S583" s="50"/>
      <c r="T583" s="71"/>
      <c r="U583" s="71"/>
      <c r="V583" s="71"/>
    </row>
    <row r="584" ht="14.25" customHeight="1">
      <c r="E584" s="50"/>
      <c r="S584" s="50"/>
      <c r="T584" s="71"/>
      <c r="U584" s="71"/>
      <c r="V584" s="71"/>
    </row>
    <row r="585" ht="14.25" customHeight="1">
      <c r="E585" s="50"/>
      <c r="S585" s="50"/>
      <c r="T585" s="71"/>
      <c r="U585" s="71"/>
      <c r="V585" s="71"/>
    </row>
    <row r="586" ht="14.25" customHeight="1">
      <c r="E586" s="50"/>
      <c r="S586" s="50"/>
      <c r="T586" s="71"/>
      <c r="U586" s="71"/>
      <c r="V586" s="71"/>
    </row>
    <row r="587" ht="14.25" customHeight="1">
      <c r="E587" s="50"/>
      <c r="S587" s="50"/>
      <c r="T587" s="71"/>
      <c r="U587" s="71"/>
      <c r="V587" s="71"/>
    </row>
    <row r="588" ht="14.25" customHeight="1">
      <c r="E588" s="50"/>
      <c r="S588" s="50"/>
      <c r="T588" s="71"/>
      <c r="U588" s="71"/>
      <c r="V588" s="71"/>
    </row>
    <row r="589" ht="14.25" customHeight="1">
      <c r="E589" s="50"/>
      <c r="S589" s="50"/>
      <c r="T589" s="71"/>
      <c r="U589" s="71"/>
      <c r="V589" s="71"/>
    </row>
    <row r="590" ht="14.25" customHeight="1">
      <c r="E590" s="50"/>
      <c r="S590" s="50"/>
      <c r="T590" s="71"/>
      <c r="U590" s="71"/>
      <c r="V590" s="71"/>
    </row>
    <row r="591" ht="14.25" customHeight="1">
      <c r="E591" s="50"/>
      <c r="S591" s="50"/>
      <c r="T591" s="71"/>
      <c r="U591" s="71"/>
      <c r="V591" s="71"/>
    </row>
    <row r="592" ht="14.25" customHeight="1">
      <c r="E592" s="50"/>
      <c r="S592" s="50"/>
      <c r="T592" s="71"/>
      <c r="U592" s="71"/>
      <c r="V592" s="71"/>
    </row>
    <row r="593" ht="14.25" customHeight="1">
      <c r="E593" s="50"/>
      <c r="S593" s="50"/>
      <c r="T593" s="71"/>
      <c r="U593" s="71"/>
      <c r="V593" s="71"/>
    </row>
    <row r="594" ht="14.25" customHeight="1">
      <c r="E594" s="50"/>
      <c r="S594" s="50"/>
      <c r="T594" s="71"/>
      <c r="U594" s="71"/>
      <c r="V594" s="71"/>
    </row>
    <row r="595" ht="14.25" customHeight="1">
      <c r="E595" s="50"/>
      <c r="S595" s="50"/>
      <c r="T595" s="71"/>
      <c r="U595" s="71"/>
      <c r="V595" s="71"/>
    </row>
    <row r="596" ht="14.25" customHeight="1">
      <c r="E596" s="50"/>
      <c r="S596" s="50"/>
      <c r="T596" s="71"/>
      <c r="U596" s="71"/>
      <c r="V596" s="71"/>
    </row>
    <row r="597" ht="14.25" customHeight="1">
      <c r="E597" s="50"/>
      <c r="S597" s="50"/>
      <c r="T597" s="71"/>
      <c r="U597" s="71"/>
      <c r="V597" s="71"/>
    </row>
    <row r="598" ht="14.25" customHeight="1">
      <c r="E598" s="50"/>
      <c r="S598" s="50"/>
      <c r="T598" s="71"/>
      <c r="U598" s="71"/>
      <c r="V598" s="71"/>
    </row>
    <row r="599" ht="14.25" customHeight="1">
      <c r="E599" s="50"/>
      <c r="S599" s="50"/>
      <c r="T599" s="71"/>
      <c r="U599" s="71"/>
      <c r="V599" s="71"/>
    </row>
    <row r="600" ht="14.25" customHeight="1">
      <c r="E600" s="50"/>
      <c r="S600" s="50"/>
      <c r="T600" s="71"/>
      <c r="U600" s="71"/>
      <c r="V600" s="71"/>
    </row>
    <row r="601" ht="14.25" customHeight="1">
      <c r="E601" s="50"/>
      <c r="S601" s="50"/>
      <c r="T601" s="71"/>
      <c r="U601" s="71"/>
      <c r="V601" s="71"/>
    </row>
    <row r="602" ht="14.25" customHeight="1">
      <c r="E602" s="50"/>
      <c r="S602" s="50"/>
      <c r="T602" s="71"/>
      <c r="U602" s="71"/>
      <c r="V602" s="71"/>
    </row>
    <row r="603" ht="14.25" customHeight="1">
      <c r="E603" s="50"/>
      <c r="S603" s="50"/>
      <c r="T603" s="71"/>
      <c r="U603" s="71"/>
      <c r="V603" s="71"/>
    </row>
    <row r="604" ht="14.25" customHeight="1">
      <c r="E604" s="50"/>
      <c r="S604" s="50"/>
      <c r="T604" s="71"/>
      <c r="U604" s="71"/>
      <c r="V604" s="71"/>
    </row>
    <row r="605" ht="14.25" customHeight="1">
      <c r="E605" s="50"/>
      <c r="S605" s="50"/>
      <c r="T605" s="71"/>
      <c r="U605" s="71"/>
      <c r="V605" s="71"/>
    </row>
    <row r="606" ht="14.25" customHeight="1">
      <c r="E606" s="50"/>
      <c r="S606" s="50"/>
      <c r="T606" s="71"/>
      <c r="U606" s="71"/>
      <c r="V606" s="71"/>
    </row>
    <row r="607" ht="14.25" customHeight="1">
      <c r="E607" s="50"/>
      <c r="S607" s="50"/>
      <c r="T607" s="71"/>
      <c r="U607" s="71"/>
      <c r="V607" s="71"/>
    </row>
    <row r="608" ht="14.25" customHeight="1">
      <c r="E608" s="50"/>
      <c r="S608" s="50"/>
      <c r="T608" s="71"/>
      <c r="U608" s="71"/>
      <c r="V608" s="71"/>
    </row>
    <row r="609" ht="14.25" customHeight="1">
      <c r="E609" s="50"/>
      <c r="S609" s="50"/>
      <c r="T609" s="71"/>
      <c r="U609" s="71"/>
      <c r="V609" s="71"/>
    </row>
    <row r="610" ht="14.25" customHeight="1">
      <c r="E610" s="50"/>
      <c r="S610" s="50"/>
      <c r="T610" s="71"/>
      <c r="U610" s="71"/>
      <c r="V610" s="71"/>
    </row>
    <row r="611" ht="14.25" customHeight="1">
      <c r="E611" s="50"/>
      <c r="S611" s="50"/>
      <c r="T611" s="71"/>
      <c r="U611" s="71"/>
      <c r="V611" s="71"/>
    </row>
    <row r="612" ht="14.25" customHeight="1">
      <c r="E612" s="50"/>
      <c r="S612" s="50"/>
      <c r="T612" s="71"/>
      <c r="U612" s="71"/>
      <c r="V612" s="71"/>
    </row>
    <row r="613" ht="14.25" customHeight="1">
      <c r="E613" s="50"/>
      <c r="S613" s="50"/>
      <c r="T613" s="71"/>
      <c r="U613" s="71"/>
      <c r="V613" s="71"/>
    </row>
    <row r="614" ht="14.25" customHeight="1">
      <c r="E614" s="50"/>
      <c r="S614" s="50"/>
      <c r="T614" s="71"/>
      <c r="U614" s="71"/>
      <c r="V614" s="71"/>
    </row>
    <row r="615" ht="14.25" customHeight="1">
      <c r="E615" s="50"/>
      <c r="S615" s="50"/>
      <c r="T615" s="71"/>
      <c r="U615" s="71"/>
      <c r="V615" s="71"/>
    </row>
    <row r="616" ht="14.25" customHeight="1">
      <c r="E616" s="50"/>
      <c r="S616" s="50"/>
      <c r="T616" s="71"/>
      <c r="U616" s="71"/>
      <c r="V616" s="71"/>
    </row>
    <row r="617" ht="14.25" customHeight="1">
      <c r="E617" s="50"/>
      <c r="S617" s="50"/>
      <c r="T617" s="71"/>
      <c r="U617" s="71"/>
      <c r="V617" s="71"/>
    </row>
    <row r="618" ht="14.25" customHeight="1">
      <c r="E618" s="50"/>
      <c r="S618" s="50"/>
      <c r="T618" s="71"/>
      <c r="U618" s="71"/>
      <c r="V618" s="71"/>
    </row>
    <row r="619" ht="14.25" customHeight="1">
      <c r="E619" s="50"/>
      <c r="S619" s="50"/>
      <c r="T619" s="71"/>
      <c r="U619" s="71"/>
      <c r="V619" s="71"/>
    </row>
    <row r="620" ht="14.25" customHeight="1">
      <c r="E620" s="50"/>
      <c r="S620" s="50"/>
      <c r="T620" s="71"/>
      <c r="U620" s="71"/>
      <c r="V620" s="71"/>
    </row>
    <row r="621" ht="14.25" customHeight="1">
      <c r="E621" s="50"/>
      <c r="S621" s="50"/>
      <c r="T621" s="71"/>
      <c r="U621" s="71"/>
      <c r="V621" s="71"/>
    </row>
    <row r="622" ht="14.25" customHeight="1">
      <c r="E622" s="50"/>
      <c r="S622" s="50"/>
      <c r="T622" s="71"/>
      <c r="U622" s="71"/>
      <c r="V622" s="71"/>
    </row>
    <row r="623" ht="14.25" customHeight="1">
      <c r="E623" s="50"/>
      <c r="S623" s="50"/>
      <c r="T623" s="71"/>
      <c r="U623" s="71"/>
      <c r="V623" s="71"/>
    </row>
    <row r="624" ht="14.25" customHeight="1">
      <c r="E624" s="50"/>
      <c r="S624" s="50"/>
      <c r="T624" s="71"/>
      <c r="U624" s="71"/>
      <c r="V624" s="71"/>
    </row>
    <row r="625" ht="14.25" customHeight="1">
      <c r="E625" s="50"/>
      <c r="S625" s="50"/>
      <c r="T625" s="71"/>
      <c r="U625" s="71"/>
      <c r="V625" s="71"/>
    </row>
    <row r="626" ht="14.25" customHeight="1">
      <c r="E626" s="50"/>
      <c r="S626" s="50"/>
      <c r="T626" s="71"/>
      <c r="U626" s="71"/>
      <c r="V626" s="71"/>
    </row>
    <row r="627" ht="14.25" customHeight="1">
      <c r="E627" s="50"/>
      <c r="S627" s="50"/>
      <c r="T627" s="71"/>
      <c r="U627" s="71"/>
      <c r="V627" s="71"/>
    </row>
    <row r="628" ht="14.25" customHeight="1">
      <c r="E628" s="50"/>
      <c r="S628" s="50"/>
      <c r="T628" s="71"/>
      <c r="U628" s="71"/>
      <c r="V628" s="71"/>
    </row>
    <row r="629" ht="14.25" customHeight="1">
      <c r="E629" s="50"/>
      <c r="S629" s="50"/>
      <c r="T629" s="71"/>
      <c r="U629" s="71"/>
      <c r="V629" s="71"/>
    </row>
    <row r="630" ht="14.25" customHeight="1">
      <c r="E630" s="50"/>
      <c r="S630" s="50"/>
      <c r="T630" s="71"/>
      <c r="U630" s="71"/>
      <c r="V630" s="71"/>
    </row>
    <row r="631" ht="14.25" customHeight="1">
      <c r="E631" s="50"/>
      <c r="S631" s="50"/>
      <c r="T631" s="71"/>
      <c r="U631" s="71"/>
      <c r="V631" s="71"/>
    </row>
    <row r="632" ht="14.25" customHeight="1">
      <c r="E632" s="50"/>
      <c r="S632" s="50"/>
      <c r="T632" s="71"/>
      <c r="U632" s="71"/>
      <c r="V632" s="71"/>
    </row>
    <row r="633" ht="14.25" customHeight="1">
      <c r="E633" s="50"/>
      <c r="S633" s="50"/>
      <c r="T633" s="71"/>
      <c r="U633" s="71"/>
      <c r="V633" s="71"/>
    </row>
    <row r="634" ht="14.25" customHeight="1">
      <c r="E634" s="50"/>
      <c r="S634" s="50"/>
      <c r="T634" s="71"/>
      <c r="U634" s="71"/>
      <c r="V634" s="71"/>
    </row>
    <row r="635" ht="14.25" customHeight="1">
      <c r="E635" s="50"/>
      <c r="S635" s="50"/>
      <c r="T635" s="71"/>
      <c r="U635" s="71"/>
      <c r="V635" s="71"/>
    </row>
    <row r="636" ht="14.25" customHeight="1">
      <c r="E636" s="50"/>
      <c r="S636" s="50"/>
      <c r="T636" s="71"/>
      <c r="U636" s="71"/>
      <c r="V636" s="71"/>
    </row>
    <row r="637" ht="14.25" customHeight="1">
      <c r="E637" s="50"/>
      <c r="S637" s="50"/>
      <c r="T637" s="71"/>
      <c r="U637" s="71"/>
      <c r="V637" s="71"/>
    </row>
    <row r="638" ht="14.25" customHeight="1">
      <c r="E638" s="50"/>
      <c r="S638" s="50"/>
      <c r="T638" s="71"/>
      <c r="U638" s="71"/>
      <c r="V638" s="71"/>
    </row>
    <row r="639" ht="14.25" customHeight="1">
      <c r="E639" s="50"/>
      <c r="S639" s="50"/>
      <c r="T639" s="71"/>
      <c r="U639" s="71"/>
      <c r="V639" s="71"/>
    </row>
    <row r="640" ht="14.25" customHeight="1">
      <c r="E640" s="50"/>
      <c r="S640" s="50"/>
      <c r="T640" s="71"/>
      <c r="U640" s="71"/>
      <c r="V640" s="71"/>
    </row>
    <row r="641" ht="14.25" customHeight="1">
      <c r="E641" s="50"/>
      <c r="S641" s="50"/>
      <c r="T641" s="71"/>
      <c r="U641" s="71"/>
      <c r="V641" s="71"/>
    </row>
    <row r="642" ht="14.25" customHeight="1">
      <c r="E642" s="50"/>
      <c r="S642" s="50"/>
      <c r="T642" s="71"/>
      <c r="U642" s="71"/>
      <c r="V642" s="71"/>
    </row>
    <row r="643" ht="14.25" customHeight="1">
      <c r="E643" s="50"/>
      <c r="S643" s="50"/>
      <c r="T643" s="71"/>
      <c r="U643" s="71"/>
      <c r="V643" s="71"/>
    </row>
    <row r="644" ht="14.25" customHeight="1">
      <c r="E644" s="50"/>
      <c r="S644" s="50"/>
      <c r="T644" s="71"/>
      <c r="U644" s="71"/>
      <c r="V644" s="71"/>
    </row>
    <row r="645" ht="14.25" customHeight="1">
      <c r="E645" s="50"/>
      <c r="S645" s="50"/>
      <c r="T645" s="71"/>
      <c r="U645" s="71"/>
      <c r="V645" s="71"/>
    </row>
    <row r="646" ht="14.25" customHeight="1">
      <c r="E646" s="50"/>
      <c r="S646" s="50"/>
      <c r="T646" s="71"/>
      <c r="U646" s="71"/>
      <c r="V646" s="71"/>
    </row>
    <row r="647" ht="14.25" customHeight="1">
      <c r="E647" s="50"/>
      <c r="S647" s="50"/>
      <c r="T647" s="71"/>
      <c r="U647" s="71"/>
      <c r="V647" s="71"/>
    </row>
    <row r="648" ht="14.25" customHeight="1">
      <c r="E648" s="50"/>
      <c r="S648" s="50"/>
      <c r="T648" s="71"/>
      <c r="U648" s="71"/>
      <c r="V648" s="71"/>
    </row>
    <row r="649" ht="14.25" customHeight="1">
      <c r="E649" s="50"/>
      <c r="S649" s="50"/>
      <c r="T649" s="71"/>
      <c r="U649" s="71"/>
      <c r="V649" s="71"/>
    </row>
    <row r="650" ht="14.25" customHeight="1">
      <c r="E650" s="50"/>
      <c r="S650" s="50"/>
      <c r="T650" s="71"/>
      <c r="U650" s="71"/>
      <c r="V650" s="71"/>
    </row>
    <row r="651" ht="14.25" customHeight="1">
      <c r="E651" s="50"/>
      <c r="S651" s="50"/>
      <c r="T651" s="71"/>
      <c r="U651" s="71"/>
      <c r="V651" s="71"/>
    </row>
    <row r="652" ht="14.25" customHeight="1">
      <c r="E652" s="50"/>
      <c r="S652" s="50"/>
      <c r="T652" s="71"/>
      <c r="U652" s="71"/>
      <c r="V652" s="71"/>
    </row>
    <row r="653" ht="14.25" customHeight="1">
      <c r="E653" s="50"/>
      <c r="S653" s="50"/>
      <c r="T653" s="71"/>
      <c r="U653" s="71"/>
      <c r="V653" s="71"/>
    </row>
    <row r="654" ht="14.25" customHeight="1">
      <c r="E654" s="50"/>
      <c r="S654" s="50"/>
      <c r="T654" s="71"/>
      <c r="U654" s="71"/>
      <c r="V654" s="71"/>
    </row>
    <row r="655" ht="14.25" customHeight="1">
      <c r="E655" s="50"/>
      <c r="S655" s="50"/>
      <c r="T655" s="71"/>
      <c r="U655" s="71"/>
      <c r="V655" s="71"/>
    </row>
    <row r="656" ht="14.25" customHeight="1">
      <c r="E656" s="50"/>
      <c r="S656" s="50"/>
      <c r="T656" s="71"/>
      <c r="U656" s="71"/>
      <c r="V656" s="71"/>
    </row>
    <row r="657" ht="14.25" customHeight="1">
      <c r="E657" s="50"/>
      <c r="S657" s="50"/>
      <c r="T657" s="71"/>
      <c r="U657" s="71"/>
      <c r="V657" s="71"/>
    </row>
    <row r="658" ht="14.25" customHeight="1">
      <c r="E658" s="50"/>
      <c r="S658" s="50"/>
      <c r="T658" s="71"/>
      <c r="U658" s="71"/>
      <c r="V658" s="71"/>
    </row>
    <row r="659" ht="14.25" customHeight="1">
      <c r="E659" s="50"/>
      <c r="S659" s="50"/>
      <c r="T659" s="71"/>
      <c r="U659" s="71"/>
      <c r="V659" s="71"/>
    </row>
    <row r="660" ht="14.25" customHeight="1">
      <c r="E660" s="50"/>
      <c r="S660" s="50"/>
      <c r="T660" s="71"/>
      <c r="U660" s="71"/>
      <c r="V660" s="71"/>
    </row>
    <row r="661" ht="14.25" customHeight="1">
      <c r="E661" s="50"/>
      <c r="S661" s="50"/>
      <c r="T661" s="71"/>
      <c r="U661" s="71"/>
      <c r="V661" s="71"/>
    </row>
    <row r="662" ht="14.25" customHeight="1">
      <c r="E662" s="50"/>
      <c r="S662" s="50"/>
      <c r="T662" s="71"/>
      <c r="U662" s="71"/>
      <c r="V662" s="71"/>
    </row>
    <row r="663" ht="14.25" customHeight="1">
      <c r="E663" s="50"/>
      <c r="S663" s="50"/>
      <c r="T663" s="71"/>
      <c r="U663" s="71"/>
      <c r="V663" s="71"/>
    </row>
    <row r="664" ht="14.25" customHeight="1">
      <c r="E664" s="50"/>
      <c r="S664" s="50"/>
      <c r="T664" s="71"/>
      <c r="U664" s="71"/>
      <c r="V664" s="71"/>
    </row>
    <row r="665" ht="14.25" customHeight="1">
      <c r="E665" s="50"/>
      <c r="S665" s="50"/>
      <c r="T665" s="71"/>
      <c r="U665" s="71"/>
      <c r="V665" s="71"/>
    </row>
    <row r="666" ht="14.25" customHeight="1">
      <c r="E666" s="50"/>
      <c r="S666" s="50"/>
      <c r="T666" s="71"/>
      <c r="U666" s="71"/>
      <c r="V666" s="71"/>
    </row>
    <row r="667" ht="14.25" customHeight="1">
      <c r="E667" s="50"/>
      <c r="S667" s="50"/>
      <c r="T667" s="71"/>
      <c r="U667" s="71"/>
      <c r="V667" s="71"/>
    </row>
    <row r="668" ht="14.25" customHeight="1">
      <c r="E668" s="50"/>
      <c r="S668" s="50"/>
      <c r="T668" s="71"/>
      <c r="U668" s="71"/>
      <c r="V668" s="71"/>
    </row>
    <row r="669" ht="14.25" customHeight="1">
      <c r="E669" s="50"/>
      <c r="S669" s="50"/>
      <c r="T669" s="71"/>
      <c r="U669" s="71"/>
      <c r="V669" s="71"/>
    </row>
    <row r="670" ht="14.25" customHeight="1">
      <c r="E670" s="50"/>
      <c r="S670" s="50"/>
      <c r="T670" s="71"/>
      <c r="U670" s="71"/>
      <c r="V670" s="71"/>
    </row>
    <row r="671" ht="14.25" customHeight="1">
      <c r="E671" s="50"/>
      <c r="S671" s="50"/>
      <c r="T671" s="71"/>
      <c r="U671" s="71"/>
      <c r="V671" s="71"/>
    </row>
    <row r="672" ht="14.25" customHeight="1">
      <c r="E672" s="50"/>
      <c r="S672" s="50"/>
      <c r="T672" s="71"/>
      <c r="U672" s="71"/>
      <c r="V672" s="71"/>
    </row>
    <row r="673" ht="14.25" customHeight="1">
      <c r="E673" s="50"/>
      <c r="S673" s="50"/>
      <c r="T673" s="71"/>
      <c r="U673" s="71"/>
      <c r="V673" s="71"/>
    </row>
    <row r="674" ht="14.25" customHeight="1">
      <c r="E674" s="50"/>
      <c r="S674" s="50"/>
      <c r="T674" s="71"/>
      <c r="U674" s="71"/>
      <c r="V674" s="71"/>
    </row>
    <row r="675" ht="14.25" customHeight="1">
      <c r="E675" s="50"/>
      <c r="S675" s="50"/>
      <c r="T675" s="71"/>
      <c r="U675" s="71"/>
      <c r="V675" s="71"/>
    </row>
    <row r="676" ht="14.25" customHeight="1">
      <c r="E676" s="50"/>
      <c r="S676" s="50"/>
      <c r="T676" s="71"/>
      <c r="U676" s="71"/>
      <c r="V676" s="71"/>
    </row>
    <row r="677" ht="14.25" customHeight="1">
      <c r="E677" s="50"/>
      <c r="S677" s="50"/>
      <c r="T677" s="71"/>
      <c r="U677" s="71"/>
      <c r="V677" s="71"/>
    </row>
    <row r="678" ht="14.25" customHeight="1">
      <c r="E678" s="50"/>
      <c r="S678" s="50"/>
      <c r="T678" s="71"/>
      <c r="U678" s="71"/>
      <c r="V678" s="71"/>
    </row>
    <row r="679" ht="14.25" customHeight="1">
      <c r="E679" s="50"/>
      <c r="S679" s="50"/>
      <c r="T679" s="71"/>
      <c r="U679" s="71"/>
      <c r="V679" s="71"/>
    </row>
    <row r="680" ht="14.25" customHeight="1">
      <c r="E680" s="50"/>
      <c r="S680" s="50"/>
      <c r="T680" s="71"/>
      <c r="U680" s="71"/>
      <c r="V680" s="71"/>
    </row>
    <row r="681" ht="14.25" customHeight="1">
      <c r="E681" s="50"/>
      <c r="S681" s="50"/>
      <c r="T681" s="71"/>
      <c r="U681" s="71"/>
      <c r="V681" s="71"/>
    </row>
    <row r="682" ht="14.25" customHeight="1">
      <c r="E682" s="50"/>
      <c r="S682" s="50"/>
      <c r="T682" s="71"/>
      <c r="U682" s="71"/>
      <c r="V682" s="71"/>
    </row>
    <row r="683" ht="14.25" customHeight="1">
      <c r="E683" s="50"/>
      <c r="S683" s="50"/>
      <c r="T683" s="71"/>
      <c r="U683" s="71"/>
      <c r="V683" s="71"/>
    </row>
    <row r="684" ht="14.25" customHeight="1">
      <c r="E684" s="50"/>
      <c r="S684" s="50"/>
      <c r="T684" s="71"/>
      <c r="U684" s="71"/>
      <c r="V684" s="71"/>
    </row>
    <row r="685" ht="14.25" customHeight="1">
      <c r="E685" s="50"/>
      <c r="S685" s="50"/>
      <c r="T685" s="71"/>
      <c r="U685" s="71"/>
      <c r="V685" s="71"/>
    </row>
    <row r="686" ht="14.25" customHeight="1">
      <c r="E686" s="50"/>
      <c r="S686" s="50"/>
      <c r="T686" s="71"/>
      <c r="U686" s="71"/>
      <c r="V686" s="71"/>
    </row>
    <row r="687" ht="14.25" customHeight="1">
      <c r="E687" s="50"/>
      <c r="S687" s="50"/>
      <c r="T687" s="71"/>
      <c r="U687" s="71"/>
      <c r="V687" s="71"/>
    </row>
    <row r="688" ht="14.25" customHeight="1">
      <c r="E688" s="50"/>
      <c r="S688" s="50"/>
      <c r="T688" s="71"/>
      <c r="U688" s="71"/>
      <c r="V688" s="71"/>
    </row>
    <row r="689" ht="14.25" customHeight="1">
      <c r="E689" s="50"/>
      <c r="S689" s="50"/>
      <c r="T689" s="71"/>
      <c r="U689" s="71"/>
      <c r="V689" s="71"/>
    </row>
    <row r="690" ht="14.25" customHeight="1">
      <c r="E690" s="50"/>
      <c r="S690" s="50"/>
      <c r="T690" s="71"/>
      <c r="U690" s="71"/>
      <c r="V690" s="71"/>
    </row>
    <row r="691" ht="14.25" customHeight="1">
      <c r="E691" s="50"/>
      <c r="S691" s="50"/>
      <c r="T691" s="71"/>
      <c r="U691" s="71"/>
      <c r="V691" s="71"/>
    </row>
    <row r="692" ht="14.25" customHeight="1">
      <c r="E692" s="50"/>
      <c r="S692" s="50"/>
      <c r="T692" s="71"/>
      <c r="U692" s="71"/>
      <c r="V692" s="71"/>
    </row>
    <row r="693" ht="14.25" customHeight="1">
      <c r="E693" s="50"/>
      <c r="S693" s="50"/>
      <c r="T693" s="71"/>
      <c r="U693" s="71"/>
      <c r="V693" s="71"/>
    </row>
    <row r="694" ht="14.25" customHeight="1">
      <c r="E694" s="50"/>
      <c r="S694" s="50"/>
      <c r="T694" s="71"/>
      <c r="U694" s="71"/>
      <c r="V694" s="71"/>
    </row>
    <row r="695" ht="14.25" customHeight="1">
      <c r="E695" s="50"/>
      <c r="S695" s="50"/>
      <c r="T695" s="71"/>
      <c r="U695" s="71"/>
      <c r="V695" s="71"/>
    </row>
    <row r="696" ht="14.25" customHeight="1">
      <c r="E696" s="50"/>
      <c r="S696" s="50"/>
      <c r="T696" s="71"/>
      <c r="U696" s="71"/>
      <c r="V696" s="71"/>
    </row>
    <row r="697" ht="14.25" customHeight="1">
      <c r="E697" s="50"/>
      <c r="S697" s="50"/>
      <c r="T697" s="71"/>
      <c r="U697" s="71"/>
      <c r="V697" s="71"/>
    </row>
    <row r="698" ht="14.25" customHeight="1">
      <c r="E698" s="50"/>
      <c r="S698" s="50"/>
      <c r="T698" s="71"/>
      <c r="U698" s="71"/>
      <c r="V698" s="71"/>
    </row>
    <row r="699" ht="14.25" customHeight="1">
      <c r="E699" s="50"/>
      <c r="S699" s="50"/>
      <c r="T699" s="71"/>
      <c r="U699" s="71"/>
      <c r="V699" s="71"/>
    </row>
    <row r="700" ht="14.25" customHeight="1">
      <c r="E700" s="50"/>
      <c r="S700" s="50"/>
      <c r="T700" s="71"/>
      <c r="U700" s="71"/>
      <c r="V700" s="71"/>
    </row>
    <row r="701" ht="14.25" customHeight="1">
      <c r="E701" s="50"/>
      <c r="S701" s="50"/>
      <c r="T701" s="71"/>
      <c r="U701" s="71"/>
      <c r="V701" s="71"/>
    </row>
    <row r="702" ht="14.25" customHeight="1">
      <c r="E702" s="50"/>
      <c r="S702" s="50"/>
      <c r="T702" s="71"/>
      <c r="U702" s="71"/>
      <c r="V702" s="71"/>
    </row>
    <row r="703" ht="14.25" customHeight="1">
      <c r="E703" s="50"/>
      <c r="S703" s="50"/>
      <c r="T703" s="71"/>
      <c r="U703" s="71"/>
      <c r="V703" s="71"/>
    </row>
    <row r="704" ht="14.25" customHeight="1">
      <c r="E704" s="50"/>
      <c r="S704" s="50"/>
      <c r="T704" s="71"/>
      <c r="U704" s="71"/>
      <c r="V704" s="71"/>
    </row>
    <row r="705" ht="14.25" customHeight="1">
      <c r="E705" s="50"/>
      <c r="S705" s="50"/>
      <c r="T705" s="71"/>
      <c r="U705" s="71"/>
      <c r="V705" s="71"/>
    </row>
    <row r="706" ht="14.25" customHeight="1">
      <c r="E706" s="50"/>
      <c r="S706" s="50"/>
      <c r="T706" s="71"/>
      <c r="U706" s="71"/>
      <c r="V706" s="71"/>
    </row>
    <row r="707" ht="14.25" customHeight="1">
      <c r="E707" s="50"/>
      <c r="S707" s="50"/>
      <c r="T707" s="71"/>
      <c r="U707" s="71"/>
      <c r="V707" s="71"/>
    </row>
    <row r="708" ht="14.25" customHeight="1">
      <c r="E708" s="50"/>
      <c r="S708" s="50"/>
      <c r="T708" s="71"/>
      <c r="U708" s="71"/>
      <c r="V708" s="71"/>
    </row>
    <row r="709" ht="14.25" customHeight="1">
      <c r="E709" s="50"/>
      <c r="S709" s="50"/>
      <c r="T709" s="71"/>
      <c r="U709" s="71"/>
      <c r="V709" s="71"/>
    </row>
    <row r="710" ht="14.25" customHeight="1">
      <c r="E710" s="50"/>
      <c r="S710" s="50"/>
      <c r="T710" s="71"/>
      <c r="U710" s="71"/>
      <c r="V710" s="71"/>
    </row>
    <row r="711" ht="14.25" customHeight="1">
      <c r="E711" s="50"/>
      <c r="S711" s="50"/>
      <c r="T711" s="71"/>
      <c r="U711" s="71"/>
      <c r="V711" s="71"/>
    </row>
    <row r="712" ht="14.25" customHeight="1">
      <c r="E712" s="50"/>
      <c r="S712" s="50"/>
      <c r="T712" s="71"/>
      <c r="U712" s="71"/>
      <c r="V712" s="71"/>
    </row>
    <row r="713" ht="14.25" customHeight="1">
      <c r="E713" s="50"/>
      <c r="S713" s="50"/>
      <c r="T713" s="71"/>
      <c r="U713" s="71"/>
      <c r="V713" s="71"/>
    </row>
    <row r="714" ht="14.25" customHeight="1">
      <c r="E714" s="50"/>
      <c r="S714" s="50"/>
      <c r="T714" s="71"/>
      <c r="U714" s="71"/>
      <c r="V714" s="71"/>
    </row>
    <row r="715" ht="14.25" customHeight="1">
      <c r="E715" s="50"/>
      <c r="S715" s="50"/>
      <c r="T715" s="71"/>
      <c r="U715" s="71"/>
      <c r="V715" s="71"/>
    </row>
    <row r="716" ht="14.25" customHeight="1">
      <c r="E716" s="50"/>
      <c r="S716" s="50"/>
      <c r="T716" s="71"/>
      <c r="U716" s="71"/>
      <c r="V716" s="71"/>
    </row>
    <row r="717" ht="14.25" customHeight="1">
      <c r="E717" s="50"/>
      <c r="S717" s="50"/>
      <c r="T717" s="71"/>
      <c r="U717" s="71"/>
      <c r="V717" s="71"/>
    </row>
    <row r="718" ht="14.25" customHeight="1">
      <c r="E718" s="50"/>
      <c r="S718" s="50"/>
      <c r="T718" s="71"/>
      <c r="U718" s="71"/>
      <c r="V718" s="71"/>
    </row>
    <row r="719" ht="14.25" customHeight="1">
      <c r="E719" s="50"/>
      <c r="S719" s="50"/>
      <c r="T719" s="71"/>
      <c r="U719" s="71"/>
      <c r="V719" s="71"/>
    </row>
    <row r="720" ht="14.25" customHeight="1">
      <c r="E720" s="50"/>
      <c r="S720" s="50"/>
      <c r="T720" s="71"/>
      <c r="U720" s="71"/>
      <c r="V720" s="71"/>
    </row>
    <row r="721" ht="14.25" customHeight="1">
      <c r="E721" s="50"/>
      <c r="S721" s="50"/>
      <c r="T721" s="71"/>
      <c r="U721" s="71"/>
      <c r="V721" s="71"/>
    </row>
    <row r="722" ht="14.25" customHeight="1">
      <c r="E722" s="50"/>
      <c r="S722" s="50"/>
      <c r="T722" s="71"/>
      <c r="U722" s="71"/>
      <c r="V722" s="71"/>
    </row>
    <row r="723" ht="14.25" customHeight="1">
      <c r="E723" s="50"/>
      <c r="S723" s="50"/>
      <c r="T723" s="71"/>
      <c r="U723" s="71"/>
      <c r="V723" s="71"/>
    </row>
    <row r="724" ht="14.25" customHeight="1">
      <c r="E724" s="50"/>
      <c r="S724" s="50"/>
      <c r="T724" s="71"/>
      <c r="U724" s="71"/>
      <c r="V724" s="71"/>
    </row>
    <row r="725" ht="14.25" customHeight="1">
      <c r="E725" s="50"/>
      <c r="S725" s="50"/>
      <c r="T725" s="71"/>
      <c r="U725" s="71"/>
      <c r="V725" s="71"/>
    </row>
    <row r="726" ht="14.25" customHeight="1">
      <c r="E726" s="50"/>
      <c r="S726" s="50"/>
      <c r="T726" s="71"/>
      <c r="U726" s="71"/>
      <c r="V726" s="71"/>
    </row>
    <row r="727" ht="14.25" customHeight="1">
      <c r="E727" s="50"/>
      <c r="S727" s="50"/>
      <c r="T727" s="71"/>
      <c r="U727" s="71"/>
      <c r="V727" s="71"/>
    </row>
    <row r="728" ht="14.25" customHeight="1">
      <c r="E728" s="50"/>
      <c r="S728" s="50"/>
      <c r="T728" s="71"/>
      <c r="U728" s="71"/>
      <c r="V728" s="71"/>
    </row>
    <row r="729" ht="14.25" customHeight="1">
      <c r="E729" s="50"/>
      <c r="S729" s="50"/>
      <c r="T729" s="71"/>
      <c r="U729" s="71"/>
      <c r="V729" s="71"/>
    </row>
    <row r="730" ht="14.25" customHeight="1">
      <c r="E730" s="50"/>
      <c r="S730" s="50"/>
      <c r="T730" s="71"/>
      <c r="U730" s="71"/>
      <c r="V730" s="71"/>
    </row>
    <row r="731" ht="14.25" customHeight="1">
      <c r="E731" s="50"/>
      <c r="S731" s="50"/>
      <c r="T731" s="71"/>
      <c r="U731" s="71"/>
      <c r="V731" s="71"/>
    </row>
    <row r="732" ht="14.25" customHeight="1">
      <c r="E732" s="50"/>
      <c r="S732" s="50"/>
      <c r="T732" s="71"/>
      <c r="U732" s="71"/>
      <c r="V732" s="71"/>
    </row>
    <row r="733" ht="14.25" customHeight="1">
      <c r="E733" s="50"/>
      <c r="S733" s="50"/>
      <c r="T733" s="71"/>
      <c r="U733" s="71"/>
      <c r="V733" s="71"/>
    </row>
    <row r="734" ht="14.25" customHeight="1">
      <c r="E734" s="50"/>
      <c r="S734" s="50"/>
      <c r="T734" s="71"/>
      <c r="U734" s="71"/>
      <c r="V734" s="71"/>
    </row>
    <row r="735" ht="14.25" customHeight="1">
      <c r="E735" s="50"/>
      <c r="S735" s="50"/>
      <c r="T735" s="71"/>
      <c r="U735" s="71"/>
      <c r="V735" s="71"/>
    </row>
    <row r="736" ht="14.25" customHeight="1">
      <c r="E736" s="50"/>
      <c r="S736" s="50"/>
      <c r="T736" s="71"/>
      <c r="U736" s="71"/>
      <c r="V736" s="71"/>
    </row>
    <row r="737" ht="14.25" customHeight="1">
      <c r="E737" s="50"/>
      <c r="S737" s="50"/>
      <c r="T737" s="71"/>
      <c r="U737" s="71"/>
      <c r="V737" s="71"/>
    </row>
    <row r="738" ht="14.25" customHeight="1">
      <c r="E738" s="50"/>
      <c r="S738" s="50"/>
      <c r="T738" s="71"/>
      <c r="U738" s="71"/>
      <c r="V738" s="71"/>
    </row>
    <row r="739" ht="14.25" customHeight="1">
      <c r="E739" s="50"/>
      <c r="S739" s="50"/>
      <c r="T739" s="71"/>
      <c r="U739" s="71"/>
      <c r="V739" s="71"/>
    </row>
    <row r="740" ht="14.25" customHeight="1">
      <c r="E740" s="50"/>
      <c r="S740" s="50"/>
      <c r="T740" s="71"/>
      <c r="U740" s="71"/>
      <c r="V740" s="71"/>
    </row>
    <row r="741" ht="14.25" customHeight="1">
      <c r="E741" s="50"/>
      <c r="S741" s="50"/>
      <c r="T741" s="71"/>
      <c r="U741" s="71"/>
      <c r="V741" s="71"/>
    </row>
    <row r="742" ht="14.25" customHeight="1">
      <c r="E742" s="50"/>
      <c r="S742" s="50"/>
      <c r="T742" s="71"/>
      <c r="U742" s="71"/>
      <c r="V742" s="71"/>
    </row>
    <row r="743" ht="14.25" customHeight="1">
      <c r="E743" s="50"/>
      <c r="S743" s="50"/>
      <c r="T743" s="71"/>
      <c r="U743" s="71"/>
      <c r="V743" s="71"/>
    </row>
    <row r="744" ht="14.25" customHeight="1">
      <c r="E744" s="50"/>
      <c r="S744" s="50"/>
      <c r="T744" s="71"/>
      <c r="U744" s="71"/>
      <c r="V744" s="71"/>
    </row>
    <row r="745" ht="14.25" customHeight="1">
      <c r="E745" s="50"/>
      <c r="S745" s="50"/>
      <c r="T745" s="71"/>
      <c r="U745" s="71"/>
      <c r="V745" s="71"/>
    </row>
    <row r="746" ht="14.25" customHeight="1">
      <c r="E746" s="50"/>
      <c r="S746" s="50"/>
      <c r="T746" s="71"/>
      <c r="U746" s="71"/>
      <c r="V746" s="71"/>
    </row>
    <row r="747" ht="14.25" customHeight="1">
      <c r="E747" s="50"/>
      <c r="S747" s="50"/>
      <c r="T747" s="71"/>
      <c r="U747" s="71"/>
      <c r="V747" s="71"/>
    </row>
    <row r="748" ht="14.25" customHeight="1">
      <c r="E748" s="50"/>
      <c r="S748" s="50"/>
      <c r="T748" s="71"/>
      <c r="U748" s="71"/>
      <c r="V748" s="71"/>
    </row>
    <row r="749" ht="14.25" customHeight="1">
      <c r="E749" s="50"/>
      <c r="S749" s="50"/>
      <c r="T749" s="71"/>
      <c r="U749" s="71"/>
      <c r="V749" s="71"/>
    </row>
    <row r="750" ht="14.25" customHeight="1">
      <c r="E750" s="50"/>
      <c r="S750" s="50"/>
      <c r="T750" s="71"/>
      <c r="U750" s="71"/>
      <c r="V750" s="71"/>
    </row>
    <row r="751" ht="14.25" customHeight="1">
      <c r="E751" s="50"/>
      <c r="S751" s="50"/>
      <c r="T751" s="71"/>
      <c r="U751" s="71"/>
      <c r="V751" s="71"/>
    </row>
    <row r="752" ht="14.25" customHeight="1">
      <c r="E752" s="50"/>
      <c r="S752" s="50"/>
      <c r="T752" s="71"/>
      <c r="U752" s="71"/>
      <c r="V752" s="71"/>
    </row>
    <row r="753" ht="14.25" customHeight="1">
      <c r="E753" s="50"/>
      <c r="S753" s="50"/>
      <c r="T753" s="71"/>
      <c r="U753" s="71"/>
      <c r="V753" s="71"/>
    </row>
    <row r="754" ht="14.25" customHeight="1">
      <c r="E754" s="50"/>
      <c r="S754" s="50"/>
      <c r="T754" s="71"/>
      <c r="U754" s="71"/>
      <c r="V754" s="71"/>
    </row>
    <row r="755" ht="14.25" customHeight="1">
      <c r="E755" s="50"/>
      <c r="S755" s="50"/>
      <c r="T755" s="71"/>
      <c r="U755" s="71"/>
      <c r="V755" s="71"/>
    </row>
    <row r="756" ht="14.25" customHeight="1">
      <c r="E756" s="50"/>
      <c r="S756" s="50"/>
      <c r="T756" s="71"/>
      <c r="U756" s="71"/>
      <c r="V756" s="71"/>
    </row>
    <row r="757" ht="14.25" customHeight="1">
      <c r="E757" s="50"/>
      <c r="S757" s="50"/>
      <c r="T757" s="71"/>
      <c r="U757" s="71"/>
      <c r="V757" s="71"/>
    </row>
    <row r="758" ht="14.25" customHeight="1">
      <c r="E758" s="50"/>
      <c r="S758" s="50"/>
      <c r="T758" s="71"/>
      <c r="U758" s="71"/>
      <c r="V758" s="71"/>
    </row>
    <row r="759" ht="14.25" customHeight="1">
      <c r="E759" s="50"/>
      <c r="S759" s="50"/>
      <c r="T759" s="71"/>
      <c r="U759" s="71"/>
      <c r="V759" s="71"/>
    </row>
    <row r="760" ht="14.25" customHeight="1">
      <c r="E760" s="50"/>
      <c r="S760" s="50"/>
      <c r="T760" s="71"/>
      <c r="U760" s="71"/>
      <c r="V760" s="71"/>
    </row>
    <row r="761" ht="14.25" customHeight="1">
      <c r="E761" s="50"/>
      <c r="S761" s="50"/>
      <c r="T761" s="71"/>
      <c r="U761" s="71"/>
      <c r="V761" s="71"/>
    </row>
    <row r="762" ht="14.25" customHeight="1">
      <c r="E762" s="50"/>
      <c r="S762" s="50"/>
      <c r="T762" s="71"/>
      <c r="U762" s="71"/>
      <c r="V762" s="71"/>
    </row>
    <row r="763" ht="14.25" customHeight="1">
      <c r="E763" s="50"/>
      <c r="S763" s="50"/>
      <c r="T763" s="71"/>
      <c r="U763" s="71"/>
      <c r="V763" s="71"/>
    </row>
    <row r="764" ht="14.25" customHeight="1">
      <c r="E764" s="50"/>
      <c r="S764" s="50"/>
      <c r="T764" s="71"/>
      <c r="U764" s="71"/>
      <c r="V764" s="71"/>
    </row>
    <row r="765" ht="14.25" customHeight="1">
      <c r="E765" s="50"/>
      <c r="S765" s="50"/>
      <c r="T765" s="71"/>
      <c r="U765" s="71"/>
      <c r="V765" s="71"/>
    </row>
    <row r="766" ht="14.25" customHeight="1">
      <c r="E766" s="50"/>
      <c r="S766" s="50"/>
      <c r="T766" s="71"/>
      <c r="U766" s="71"/>
      <c r="V766" s="71"/>
    </row>
    <row r="767" ht="14.25" customHeight="1">
      <c r="E767" s="50"/>
      <c r="S767" s="50"/>
      <c r="T767" s="71"/>
      <c r="U767" s="71"/>
      <c r="V767" s="71"/>
    </row>
    <row r="768" ht="14.25" customHeight="1">
      <c r="E768" s="50"/>
      <c r="S768" s="50"/>
      <c r="T768" s="71"/>
      <c r="U768" s="71"/>
      <c r="V768" s="71"/>
    </row>
    <row r="769" ht="14.25" customHeight="1">
      <c r="E769" s="50"/>
      <c r="S769" s="50"/>
      <c r="T769" s="71"/>
      <c r="U769" s="71"/>
      <c r="V769" s="71"/>
    </row>
    <row r="770" ht="14.25" customHeight="1">
      <c r="E770" s="50"/>
      <c r="S770" s="50"/>
      <c r="T770" s="71"/>
      <c r="U770" s="71"/>
      <c r="V770" s="71"/>
    </row>
    <row r="771" ht="14.25" customHeight="1">
      <c r="E771" s="50"/>
      <c r="S771" s="50"/>
      <c r="T771" s="71"/>
      <c r="U771" s="71"/>
      <c r="V771" s="71"/>
    </row>
    <row r="772" ht="14.25" customHeight="1">
      <c r="E772" s="50"/>
      <c r="S772" s="50"/>
      <c r="T772" s="71"/>
      <c r="U772" s="71"/>
      <c r="V772" s="71"/>
    </row>
    <row r="773" ht="14.25" customHeight="1">
      <c r="E773" s="50"/>
      <c r="S773" s="50"/>
      <c r="T773" s="71"/>
      <c r="U773" s="71"/>
      <c r="V773" s="71"/>
    </row>
    <row r="774" ht="14.25" customHeight="1">
      <c r="E774" s="50"/>
      <c r="S774" s="50"/>
      <c r="T774" s="71"/>
      <c r="U774" s="71"/>
      <c r="V774" s="71"/>
    </row>
    <row r="775" ht="14.25" customHeight="1">
      <c r="E775" s="50"/>
      <c r="S775" s="50"/>
      <c r="T775" s="71"/>
      <c r="U775" s="71"/>
      <c r="V775" s="71"/>
    </row>
    <row r="776" ht="14.25" customHeight="1">
      <c r="E776" s="50"/>
      <c r="S776" s="50"/>
      <c r="T776" s="71"/>
      <c r="U776" s="71"/>
      <c r="V776" s="71"/>
    </row>
    <row r="777" ht="14.25" customHeight="1">
      <c r="E777" s="50"/>
      <c r="S777" s="50"/>
      <c r="T777" s="71"/>
      <c r="U777" s="71"/>
      <c r="V777" s="71"/>
    </row>
    <row r="778" ht="14.25" customHeight="1">
      <c r="E778" s="50"/>
      <c r="S778" s="50"/>
      <c r="T778" s="71"/>
      <c r="U778" s="71"/>
      <c r="V778" s="71"/>
    </row>
    <row r="779" ht="14.25" customHeight="1">
      <c r="E779" s="50"/>
      <c r="S779" s="50"/>
      <c r="T779" s="71"/>
      <c r="U779" s="71"/>
      <c r="V779" s="71"/>
    </row>
    <row r="780" ht="14.25" customHeight="1">
      <c r="E780" s="50"/>
      <c r="S780" s="50"/>
      <c r="T780" s="71"/>
      <c r="U780" s="71"/>
      <c r="V780" s="71"/>
    </row>
    <row r="781" ht="14.25" customHeight="1">
      <c r="E781" s="50"/>
      <c r="S781" s="50"/>
      <c r="T781" s="71"/>
      <c r="U781" s="71"/>
      <c r="V781" s="71"/>
    </row>
    <row r="782" ht="14.25" customHeight="1">
      <c r="E782" s="50"/>
      <c r="S782" s="50"/>
      <c r="T782" s="71"/>
      <c r="U782" s="71"/>
      <c r="V782" s="71"/>
    </row>
    <row r="783" ht="14.25" customHeight="1">
      <c r="E783" s="50"/>
      <c r="S783" s="50"/>
      <c r="T783" s="71"/>
      <c r="U783" s="71"/>
      <c r="V783" s="71"/>
    </row>
    <row r="784" ht="14.25" customHeight="1">
      <c r="E784" s="50"/>
      <c r="S784" s="50"/>
      <c r="T784" s="71"/>
      <c r="U784" s="71"/>
      <c r="V784" s="71"/>
    </row>
    <row r="785" ht="14.25" customHeight="1">
      <c r="E785" s="50"/>
      <c r="S785" s="50"/>
      <c r="T785" s="71"/>
      <c r="U785" s="71"/>
      <c r="V785" s="71"/>
    </row>
    <row r="786" ht="14.25" customHeight="1">
      <c r="E786" s="50"/>
      <c r="S786" s="50"/>
      <c r="T786" s="71"/>
      <c r="U786" s="71"/>
      <c r="V786" s="71"/>
    </row>
    <row r="787" ht="14.25" customHeight="1">
      <c r="E787" s="50"/>
      <c r="S787" s="50"/>
      <c r="T787" s="71"/>
      <c r="U787" s="71"/>
      <c r="V787" s="71"/>
    </row>
    <row r="788" ht="14.25" customHeight="1">
      <c r="E788" s="50"/>
      <c r="S788" s="50"/>
      <c r="T788" s="71"/>
      <c r="U788" s="71"/>
      <c r="V788" s="71"/>
    </row>
    <row r="789" ht="14.25" customHeight="1">
      <c r="E789" s="50"/>
      <c r="S789" s="50"/>
      <c r="T789" s="71"/>
      <c r="U789" s="71"/>
      <c r="V789" s="71"/>
    </row>
    <row r="790" ht="14.25" customHeight="1">
      <c r="E790" s="50"/>
      <c r="S790" s="50"/>
      <c r="T790" s="71"/>
      <c r="U790" s="71"/>
      <c r="V790" s="71"/>
    </row>
    <row r="791" ht="14.25" customHeight="1">
      <c r="E791" s="50"/>
      <c r="S791" s="50"/>
      <c r="T791" s="71"/>
      <c r="U791" s="71"/>
      <c r="V791" s="71"/>
    </row>
    <row r="792" ht="14.25" customHeight="1">
      <c r="E792" s="50"/>
      <c r="S792" s="50"/>
      <c r="T792" s="71"/>
      <c r="U792" s="71"/>
      <c r="V792" s="71"/>
    </row>
    <row r="793" ht="14.25" customHeight="1">
      <c r="E793" s="50"/>
      <c r="S793" s="50"/>
      <c r="T793" s="71"/>
      <c r="U793" s="71"/>
      <c r="V793" s="71"/>
    </row>
    <row r="794" ht="14.25" customHeight="1">
      <c r="E794" s="50"/>
      <c r="S794" s="50"/>
      <c r="T794" s="71"/>
      <c r="U794" s="71"/>
      <c r="V794" s="71"/>
    </row>
    <row r="795" ht="14.25" customHeight="1">
      <c r="E795" s="50"/>
      <c r="S795" s="50"/>
      <c r="T795" s="71"/>
      <c r="U795" s="71"/>
      <c r="V795" s="71"/>
    </row>
    <row r="796" ht="14.25" customHeight="1">
      <c r="E796" s="50"/>
      <c r="S796" s="50"/>
      <c r="T796" s="71"/>
      <c r="U796" s="71"/>
      <c r="V796" s="71"/>
    </row>
    <row r="797" ht="14.25" customHeight="1">
      <c r="E797" s="50"/>
      <c r="S797" s="50"/>
      <c r="T797" s="71"/>
      <c r="U797" s="71"/>
      <c r="V797" s="71"/>
    </row>
    <row r="798" ht="14.25" customHeight="1">
      <c r="E798" s="50"/>
      <c r="S798" s="50"/>
      <c r="T798" s="71"/>
      <c r="U798" s="71"/>
      <c r="V798" s="71"/>
    </row>
    <row r="799" ht="14.25" customHeight="1">
      <c r="E799" s="50"/>
      <c r="S799" s="50"/>
      <c r="T799" s="71"/>
      <c r="U799" s="71"/>
      <c r="V799" s="71"/>
    </row>
    <row r="800" ht="14.25" customHeight="1">
      <c r="E800" s="50"/>
      <c r="S800" s="50"/>
      <c r="T800" s="71"/>
      <c r="U800" s="71"/>
      <c r="V800" s="71"/>
    </row>
    <row r="801" ht="14.25" customHeight="1">
      <c r="E801" s="50"/>
      <c r="S801" s="50"/>
      <c r="T801" s="71"/>
      <c r="U801" s="71"/>
      <c r="V801" s="71"/>
    </row>
    <row r="802" ht="14.25" customHeight="1">
      <c r="E802" s="50"/>
      <c r="S802" s="50"/>
      <c r="T802" s="71"/>
      <c r="U802" s="71"/>
      <c r="V802" s="71"/>
    </row>
    <row r="803" ht="14.25" customHeight="1">
      <c r="E803" s="50"/>
      <c r="S803" s="50"/>
      <c r="T803" s="71"/>
      <c r="U803" s="71"/>
      <c r="V803" s="71"/>
    </row>
    <row r="804" ht="14.25" customHeight="1">
      <c r="E804" s="50"/>
      <c r="S804" s="50"/>
      <c r="T804" s="71"/>
      <c r="U804" s="71"/>
      <c r="V804" s="71"/>
    </row>
    <row r="805" ht="14.25" customHeight="1">
      <c r="E805" s="50"/>
      <c r="S805" s="50"/>
      <c r="T805" s="71"/>
      <c r="U805" s="71"/>
      <c r="V805" s="71"/>
    </row>
    <row r="806" ht="14.25" customHeight="1">
      <c r="E806" s="50"/>
      <c r="S806" s="50"/>
      <c r="T806" s="71"/>
      <c r="U806" s="71"/>
      <c r="V806" s="71"/>
    </row>
    <row r="807" ht="14.25" customHeight="1">
      <c r="E807" s="50"/>
      <c r="S807" s="50"/>
      <c r="T807" s="71"/>
      <c r="U807" s="71"/>
      <c r="V807" s="71"/>
    </row>
    <row r="808" ht="14.25" customHeight="1">
      <c r="E808" s="50"/>
      <c r="S808" s="50"/>
      <c r="T808" s="71"/>
      <c r="U808" s="71"/>
      <c r="V808" s="71"/>
    </row>
    <row r="809" ht="14.25" customHeight="1">
      <c r="E809" s="50"/>
      <c r="S809" s="50"/>
      <c r="T809" s="71"/>
      <c r="U809" s="71"/>
      <c r="V809" s="71"/>
    </row>
    <row r="810" ht="14.25" customHeight="1">
      <c r="E810" s="50"/>
      <c r="S810" s="50"/>
      <c r="T810" s="71"/>
      <c r="U810" s="71"/>
      <c r="V810" s="71"/>
    </row>
    <row r="811" ht="14.25" customHeight="1">
      <c r="E811" s="50"/>
      <c r="S811" s="50"/>
      <c r="T811" s="71"/>
      <c r="U811" s="71"/>
      <c r="V811" s="71"/>
    </row>
    <row r="812" ht="14.25" customHeight="1">
      <c r="E812" s="50"/>
      <c r="S812" s="50"/>
      <c r="T812" s="71"/>
      <c r="U812" s="71"/>
      <c r="V812" s="71"/>
    </row>
    <row r="813" ht="14.25" customHeight="1">
      <c r="E813" s="50"/>
      <c r="S813" s="50"/>
      <c r="T813" s="71"/>
      <c r="U813" s="71"/>
      <c r="V813" s="71"/>
    </row>
    <row r="814" ht="14.25" customHeight="1">
      <c r="E814" s="50"/>
      <c r="S814" s="50"/>
      <c r="T814" s="71"/>
      <c r="U814" s="71"/>
      <c r="V814" s="71"/>
    </row>
    <row r="815" ht="14.25" customHeight="1">
      <c r="E815" s="50"/>
      <c r="S815" s="50"/>
      <c r="T815" s="71"/>
      <c r="U815" s="71"/>
      <c r="V815" s="71"/>
    </row>
    <row r="816" ht="14.25" customHeight="1">
      <c r="E816" s="50"/>
      <c r="S816" s="50"/>
      <c r="T816" s="71"/>
      <c r="U816" s="71"/>
      <c r="V816" s="71"/>
    </row>
    <row r="817" ht="14.25" customHeight="1">
      <c r="E817" s="50"/>
      <c r="S817" s="50"/>
      <c r="T817" s="71"/>
      <c r="U817" s="71"/>
      <c r="V817" s="71"/>
    </row>
    <row r="818" ht="14.25" customHeight="1">
      <c r="E818" s="50"/>
      <c r="S818" s="50"/>
      <c r="T818" s="71"/>
      <c r="U818" s="71"/>
      <c r="V818" s="71"/>
    </row>
    <row r="819" ht="14.25" customHeight="1">
      <c r="E819" s="50"/>
      <c r="S819" s="50"/>
      <c r="T819" s="71"/>
      <c r="U819" s="71"/>
      <c r="V819" s="71"/>
    </row>
    <row r="820" ht="14.25" customHeight="1">
      <c r="E820" s="50"/>
      <c r="S820" s="50"/>
      <c r="T820" s="71"/>
      <c r="U820" s="71"/>
      <c r="V820" s="71"/>
    </row>
    <row r="821" ht="14.25" customHeight="1">
      <c r="E821" s="50"/>
      <c r="S821" s="50"/>
      <c r="T821" s="71"/>
      <c r="U821" s="71"/>
      <c r="V821" s="71"/>
    </row>
    <row r="822" ht="14.25" customHeight="1">
      <c r="E822" s="50"/>
      <c r="S822" s="50"/>
      <c r="T822" s="71"/>
      <c r="U822" s="71"/>
      <c r="V822" s="71"/>
    </row>
    <row r="823" ht="14.25" customHeight="1">
      <c r="E823" s="50"/>
      <c r="S823" s="50"/>
      <c r="T823" s="71"/>
      <c r="U823" s="71"/>
      <c r="V823" s="71"/>
    </row>
    <row r="824" ht="14.25" customHeight="1">
      <c r="E824" s="50"/>
      <c r="S824" s="50"/>
      <c r="T824" s="71"/>
      <c r="U824" s="71"/>
      <c r="V824" s="71"/>
    </row>
    <row r="825" ht="14.25" customHeight="1">
      <c r="E825" s="50"/>
      <c r="S825" s="50"/>
      <c r="T825" s="71"/>
      <c r="U825" s="71"/>
      <c r="V825" s="71"/>
    </row>
    <row r="826" ht="14.25" customHeight="1">
      <c r="E826" s="50"/>
      <c r="S826" s="50"/>
      <c r="T826" s="71"/>
      <c r="U826" s="71"/>
      <c r="V826" s="71"/>
    </row>
    <row r="827" ht="14.25" customHeight="1">
      <c r="E827" s="50"/>
      <c r="S827" s="50"/>
      <c r="T827" s="71"/>
      <c r="U827" s="71"/>
      <c r="V827" s="71"/>
    </row>
    <row r="828" ht="14.25" customHeight="1">
      <c r="E828" s="50"/>
      <c r="S828" s="50"/>
      <c r="T828" s="71"/>
      <c r="U828" s="71"/>
      <c r="V828" s="71"/>
    </row>
    <row r="829" ht="14.25" customHeight="1">
      <c r="E829" s="50"/>
      <c r="S829" s="50"/>
      <c r="T829" s="71"/>
      <c r="U829" s="71"/>
      <c r="V829" s="71"/>
    </row>
    <row r="830" ht="14.25" customHeight="1">
      <c r="E830" s="50"/>
      <c r="S830" s="50"/>
      <c r="T830" s="71"/>
      <c r="U830" s="71"/>
      <c r="V830" s="71"/>
    </row>
    <row r="831" ht="14.25" customHeight="1">
      <c r="E831" s="50"/>
      <c r="S831" s="50"/>
      <c r="T831" s="71"/>
      <c r="U831" s="71"/>
      <c r="V831" s="71"/>
    </row>
    <row r="832" ht="14.25" customHeight="1">
      <c r="E832" s="50"/>
      <c r="S832" s="50"/>
      <c r="T832" s="71"/>
      <c r="U832" s="71"/>
      <c r="V832" s="71"/>
    </row>
    <row r="833" ht="14.25" customHeight="1">
      <c r="E833" s="50"/>
      <c r="S833" s="50"/>
      <c r="T833" s="71"/>
      <c r="U833" s="71"/>
      <c r="V833" s="71"/>
    </row>
    <row r="834" ht="14.25" customHeight="1">
      <c r="E834" s="50"/>
      <c r="S834" s="50"/>
      <c r="T834" s="71"/>
      <c r="U834" s="71"/>
      <c r="V834" s="71"/>
    </row>
    <row r="835" ht="14.25" customHeight="1">
      <c r="E835" s="50"/>
      <c r="S835" s="50"/>
      <c r="T835" s="71"/>
      <c r="U835" s="71"/>
      <c r="V835" s="71"/>
    </row>
    <row r="836" ht="14.25" customHeight="1">
      <c r="E836" s="50"/>
      <c r="S836" s="50"/>
      <c r="T836" s="71"/>
      <c r="U836" s="71"/>
      <c r="V836" s="71"/>
    </row>
    <row r="837" ht="14.25" customHeight="1">
      <c r="E837" s="50"/>
      <c r="S837" s="50"/>
      <c r="T837" s="71"/>
      <c r="U837" s="71"/>
      <c r="V837" s="71"/>
    </row>
    <row r="838" ht="14.25" customHeight="1">
      <c r="E838" s="50"/>
      <c r="S838" s="50"/>
      <c r="T838" s="71"/>
      <c r="U838" s="71"/>
      <c r="V838" s="71"/>
    </row>
    <row r="839" ht="14.25" customHeight="1">
      <c r="E839" s="50"/>
      <c r="S839" s="50"/>
      <c r="T839" s="71"/>
      <c r="U839" s="71"/>
      <c r="V839" s="71"/>
    </row>
    <row r="840" ht="14.25" customHeight="1">
      <c r="E840" s="50"/>
      <c r="S840" s="50"/>
      <c r="T840" s="71"/>
      <c r="U840" s="71"/>
      <c r="V840" s="71"/>
    </row>
    <row r="841" ht="14.25" customHeight="1">
      <c r="E841" s="50"/>
      <c r="S841" s="50"/>
      <c r="T841" s="71"/>
      <c r="U841" s="71"/>
      <c r="V841" s="71"/>
    </row>
    <row r="842" ht="14.25" customHeight="1">
      <c r="E842" s="50"/>
      <c r="S842" s="50"/>
      <c r="T842" s="71"/>
      <c r="U842" s="71"/>
      <c r="V842" s="71"/>
    </row>
    <row r="843" ht="14.25" customHeight="1">
      <c r="E843" s="50"/>
      <c r="S843" s="50"/>
      <c r="T843" s="71"/>
      <c r="U843" s="71"/>
      <c r="V843" s="71"/>
    </row>
    <row r="844" ht="14.25" customHeight="1">
      <c r="E844" s="50"/>
      <c r="S844" s="50"/>
      <c r="T844" s="71"/>
      <c r="U844" s="71"/>
      <c r="V844" s="71"/>
    </row>
    <row r="845" ht="14.25" customHeight="1">
      <c r="E845" s="50"/>
      <c r="S845" s="50"/>
      <c r="T845" s="71"/>
      <c r="U845" s="71"/>
      <c r="V845" s="71"/>
    </row>
    <row r="846" ht="14.25" customHeight="1">
      <c r="E846" s="50"/>
      <c r="S846" s="50"/>
      <c r="T846" s="71"/>
      <c r="U846" s="71"/>
      <c r="V846" s="71"/>
    </row>
    <row r="847" ht="14.25" customHeight="1">
      <c r="E847" s="50"/>
      <c r="S847" s="50"/>
      <c r="T847" s="71"/>
      <c r="U847" s="71"/>
      <c r="V847" s="71"/>
    </row>
    <row r="848" ht="14.25" customHeight="1">
      <c r="E848" s="50"/>
      <c r="S848" s="50"/>
      <c r="T848" s="71"/>
      <c r="U848" s="71"/>
      <c r="V848" s="71"/>
    </row>
    <row r="849" ht="14.25" customHeight="1">
      <c r="E849" s="50"/>
      <c r="S849" s="50"/>
      <c r="T849" s="71"/>
      <c r="U849" s="71"/>
      <c r="V849" s="71"/>
    </row>
    <row r="850" ht="14.25" customHeight="1">
      <c r="E850" s="50"/>
      <c r="S850" s="50"/>
      <c r="T850" s="71"/>
      <c r="U850" s="71"/>
      <c r="V850" s="71"/>
    </row>
    <row r="851" ht="14.25" customHeight="1">
      <c r="E851" s="50"/>
      <c r="S851" s="50"/>
      <c r="T851" s="71"/>
      <c r="U851" s="71"/>
      <c r="V851" s="71"/>
    </row>
    <row r="852" ht="14.25" customHeight="1">
      <c r="E852" s="50"/>
      <c r="S852" s="50"/>
      <c r="T852" s="71"/>
      <c r="U852" s="71"/>
      <c r="V852" s="71"/>
    </row>
    <row r="853" ht="14.25" customHeight="1">
      <c r="E853" s="50"/>
      <c r="S853" s="50"/>
      <c r="T853" s="71"/>
      <c r="U853" s="71"/>
      <c r="V853" s="71"/>
    </row>
    <row r="854" ht="14.25" customHeight="1">
      <c r="E854" s="50"/>
      <c r="S854" s="50"/>
      <c r="T854" s="71"/>
      <c r="U854" s="71"/>
      <c r="V854" s="71"/>
    </row>
    <row r="855" ht="14.25" customHeight="1">
      <c r="E855" s="50"/>
      <c r="S855" s="50"/>
      <c r="T855" s="71"/>
      <c r="U855" s="71"/>
      <c r="V855" s="71"/>
    </row>
    <row r="856" ht="14.25" customHeight="1">
      <c r="E856" s="50"/>
      <c r="S856" s="50"/>
      <c r="T856" s="71"/>
      <c r="U856" s="71"/>
      <c r="V856" s="71"/>
    </row>
    <row r="857" ht="14.25" customHeight="1">
      <c r="E857" s="50"/>
      <c r="S857" s="50"/>
      <c r="T857" s="71"/>
      <c r="U857" s="71"/>
      <c r="V857" s="71"/>
    </row>
    <row r="858" ht="14.25" customHeight="1">
      <c r="E858" s="50"/>
      <c r="S858" s="50"/>
      <c r="T858" s="71"/>
      <c r="U858" s="71"/>
      <c r="V858" s="71"/>
    </row>
    <row r="859" ht="14.25" customHeight="1">
      <c r="E859" s="50"/>
      <c r="S859" s="50"/>
      <c r="T859" s="71"/>
      <c r="U859" s="71"/>
      <c r="V859" s="71"/>
    </row>
    <row r="860" ht="14.25" customHeight="1">
      <c r="E860" s="50"/>
      <c r="S860" s="50"/>
      <c r="T860" s="71"/>
      <c r="U860" s="71"/>
      <c r="V860" s="71"/>
    </row>
    <row r="861" ht="14.25" customHeight="1">
      <c r="E861" s="50"/>
      <c r="S861" s="50"/>
      <c r="T861" s="71"/>
      <c r="U861" s="71"/>
      <c r="V861" s="71"/>
    </row>
    <row r="862" ht="14.25" customHeight="1">
      <c r="E862" s="50"/>
      <c r="S862" s="50"/>
      <c r="T862" s="71"/>
      <c r="U862" s="71"/>
      <c r="V862" s="71"/>
    </row>
    <row r="863" ht="14.25" customHeight="1">
      <c r="E863" s="50"/>
      <c r="S863" s="50"/>
      <c r="T863" s="71"/>
      <c r="U863" s="71"/>
      <c r="V863" s="71"/>
    </row>
    <row r="864" ht="14.25" customHeight="1">
      <c r="E864" s="50"/>
      <c r="S864" s="50"/>
      <c r="T864" s="71"/>
      <c r="U864" s="71"/>
      <c r="V864" s="71"/>
    </row>
    <row r="865" ht="14.25" customHeight="1">
      <c r="E865" s="50"/>
      <c r="S865" s="50"/>
      <c r="T865" s="71"/>
      <c r="U865" s="71"/>
      <c r="V865" s="71"/>
    </row>
    <row r="866" ht="14.25" customHeight="1">
      <c r="E866" s="50"/>
      <c r="S866" s="50"/>
      <c r="T866" s="71"/>
      <c r="U866" s="71"/>
      <c r="V866" s="71"/>
    </row>
    <row r="867" ht="14.25" customHeight="1">
      <c r="E867" s="50"/>
      <c r="S867" s="50"/>
      <c r="T867" s="71"/>
      <c r="U867" s="71"/>
      <c r="V867" s="71"/>
    </row>
    <row r="868" ht="14.25" customHeight="1">
      <c r="E868" s="50"/>
      <c r="S868" s="50"/>
      <c r="T868" s="71"/>
      <c r="U868" s="71"/>
      <c r="V868" s="71"/>
    </row>
    <row r="869" ht="14.25" customHeight="1">
      <c r="E869" s="50"/>
      <c r="S869" s="50"/>
      <c r="T869" s="71"/>
      <c r="U869" s="71"/>
      <c r="V869" s="71"/>
    </row>
    <row r="870" ht="14.25" customHeight="1">
      <c r="E870" s="50"/>
      <c r="S870" s="50"/>
      <c r="T870" s="71"/>
      <c r="U870" s="71"/>
      <c r="V870" s="71"/>
    </row>
    <row r="871" ht="14.25" customHeight="1">
      <c r="E871" s="50"/>
      <c r="S871" s="50"/>
      <c r="T871" s="71"/>
      <c r="U871" s="71"/>
      <c r="V871" s="71"/>
    </row>
    <row r="872" ht="14.25" customHeight="1">
      <c r="E872" s="50"/>
      <c r="S872" s="50"/>
      <c r="T872" s="71"/>
      <c r="U872" s="71"/>
      <c r="V872" s="71"/>
    </row>
    <row r="873" ht="14.25" customHeight="1">
      <c r="E873" s="50"/>
      <c r="S873" s="50"/>
      <c r="T873" s="71"/>
      <c r="U873" s="71"/>
      <c r="V873" s="71"/>
    </row>
    <row r="874" ht="14.25" customHeight="1">
      <c r="E874" s="50"/>
      <c r="S874" s="50"/>
      <c r="T874" s="71"/>
      <c r="U874" s="71"/>
      <c r="V874" s="71"/>
    </row>
    <row r="875" ht="14.25" customHeight="1">
      <c r="E875" s="50"/>
      <c r="S875" s="50"/>
      <c r="T875" s="71"/>
      <c r="U875" s="71"/>
      <c r="V875" s="71"/>
    </row>
    <row r="876" ht="14.25" customHeight="1">
      <c r="E876" s="50"/>
      <c r="S876" s="50"/>
      <c r="T876" s="71"/>
      <c r="U876" s="71"/>
      <c r="V876" s="71"/>
    </row>
    <row r="877" ht="14.25" customHeight="1">
      <c r="E877" s="50"/>
      <c r="S877" s="50"/>
      <c r="T877" s="71"/>
      <c r="U877" s="71"/>
      <c r="V877" s="71"/>
    </row>
    <row r="878" ht="14.25" customHeight="1">
      <c r="E878" s="50"/>
      <c r="S878" s="50"/>
      <c r="T878" s="71"/>
      <c r="U878" s="71"/>
      <c r="V878" s="71"/>
    </row>
    <row r="879" ht="14.25" customHeight="1">
      <c r="E879" s="50"/>
      <c r="S879" s="50"/>
      <c r="T879" s="71"/>
      <c r="U879" s="71"/>
      <c r="V879" s="71"/>
    </row>
    <row r="880" ht="14.25" customHeight="1">
      <c r="E880" s="50"/>
      <c r="S880" s="50"/>
      <c r="T880" s="71"/>
      <c r="U880" s="71"/>
      <c r="V880" s="71"/>
    </row>
    <row r="881" ht="14.25" customHeight="1">
      <c r="E881" s="50"/>
      <c r="S881" s="50"/>
      <c r="T881" s="71"/>
      <c r="U881" s="71"/>
      <c r="V881" s="71"/>
    </row>
    <row r="882" ht="14.25" customHeight="1">
      <c r="E882" s="50"/>
      <c r="S882" s="50"/>
      <c r="T882" s="71"/>
      <c r="U882" s="71"/>
      <c r="V882" s="71"/>
    </row>
    <row r="883" ht="14.25" customHeight="1">
      <c r="E883" s="50"/>
      <c r="S883" s="50"/>
      <c r="T883" s="71"/>
      <c r="U883" s="71"/>
      <c r="V883" s="71"/>
    </row>
    <row r="884" ht="14.25" customHeight="1">
      <c r="E884" s="50"/>
      <c r="S884" s="50"/>
      <c r="T884" s="71"/>
      <c r="U884" s="71"/>
      <c r="V884" s="71"/>
    </row>
    <row r="885" ht="14.25" customHeight="1">
      <c r="E885" s="50"/>
      <c r="S885" s="50"/>
      <c r="T885" s="71"/>
      <c r="U885" s="71"/>
      <c r="V885" s="71"/>
    </row>
    <row r="886" ht="14.25" customHeight="1">
      <c r="E886" s="50"/>
      <c r="S886" s="50"/>
      <c r="T886" s="71"/>
      <c r="U886" s="71"/>
      <c r="V886" s="71"/>
    </row>
    <row r="887" ht="14.25" customHeight="1">
      <c r="E887" s="50"/>
      <c r="S887" s="50"/>
      <c r="T887" s="71"/>
      <c r="U887" s="71"/>
      <c r="V887" s="71"/>
    </row>
    <row r="888" ht="14.25" customHeight="1">
      <c r="E888" s="50"/>
      <c r="S888" s="50"/>
      <c r="T888" s="71"/>
      <c r="U888" s="71"/>
      <c r="V888" s="71"/>
    </row>
    <row r="889" ht="14.25" customHeight="1">
      <c r="E889" s="50"/>
      <c r="S889" s="50"/>
      <c r="T889" s="71"/>
      <c r="U889" s="71"/>
      <c r="V889" s="71"/>
    </row>
    <row r="890" ht="14.25" customHeight="1">
      <c r="E890" s="50"/>
      <c r="S890" s="50"/>
      <c r="T890" s="71"/>
      <c r="U890" s="71"/>
      <c r="V890" s="71"/>
    </row>
    <row r="891" ht="14.25" customHeight="1">
      <c r="E891" s="50"/>
      <c r="S891" s="50"/>
      <c r="T891" s="71"/>
      <c r="U891" s="71"/>
      <c r="V891" s="71"/>
    </row>
    <row r="892" ht="14.25" customHeight="1">
      <c r="E892" s="50"/>
      <c r="S892" s="50"/>
      <c r="T892" s="71"/>
      <c r="U892" s="71"/>
      <c r="V892" s="71"/>
    </row>
    <row r="893" ht="14.25" customHeight="1">
      <c r="E893" s="50"/>
      <c r="S893" s="50"/>
      <c r="T893" s="71"/>
      <c r="U893" s="71"/>
      <c r="V893" s="71"/>
    </row>
    <row r="894" ht="14.25" customHeight="1">
      <c r="E894" s="50"/>
      <c r="S894" s="50"/>
      <c r="T894" s="71"/>
      <c r="U894" s="71"/>
      <c r="V894" s="71"/>
    </row>
    <row r="895" ht="14.25" customHeight="1">
      <c r="E895" s="50"/>
      <c r="S895" s="50"/>
      <c r="T895" s="71"/>
      <c r="U895" s="71"/>
      <c r="V895" s="71"/>
    </row>
    <row r="896" ht="14.25" customHeight="1">
      <c r="E896" s="50"/>
      <c r="S896" s="50"/>
      <c r="T896" s="71"/>
      <c r="U896" s="71"/>
      <c r="V896" s="71"/>
    </row>
    <row r="897" ht="14.25" customHeight="1">
      <c r="E897" s="50"/>
      <c r="S897" s="50"/>
      <c r="T897" s="71"/>
      <c r="U897" s="71"/>
      <c r="V897" s="71"/>
    </row>
    <row r="898" ht="14.25" customHeight="1">
      <c r="E898" s="50"/>
      <c r="S898" s="50"/>
      <c r="T898" s="71"/>
      <c r="U898" s="71"/>
      <c r="V898" s="71"/>
    </row>
    <row r="899" ht="14.25" customHeight="1">
      <c r="E899" s="50"/>
      <c r="S899" s="50"/>
      <c r="T899" s="71"/>
      <c r="U899" s="71"/>
      <c r="V899" s="71"/>
    </row>
    <row r="900" ht="14.25" customHeight="1">
      <c r="E900" s="50"/>
      <c r="S900" s="50"/>
      <c r="T900" s="71"/>
      <c r="U900" s="71"/>
      <c r="V900" s="71"/>
    </row>
    <row r="901" ht="14.25" customHeight="1">
      <c r="E901" s="50"/>
      <c r="S901" s="50"/>
      <c r="T901" s="71"/>
      <c r="U901" s="71"/>
      <c r="V901" s="71"/>
    </row>
    <row r="902" ht="14.25" customHeight="1">
      <c r="E902" s="50"/>
      <c r="S902" s="50"/>
      <c r="T902" s="71"/>
      <c r="U902" s="71"/>
      <c r="V902" s="71"/>
    </row>
    <row r="903" ht="14.25" customHeight="1">
      <c r="E903" s="50"/>
      <c r="S903" s="50"/>
      <c r="T903" s="71"/>
      <c r="U903" s="71"/>
      <c r="V903" s="71"/>
    </row>
    <row r="904" ht="14.25" customHeight="1">
      <c r="E904" s="50"/>
      <c r="S904" s="50"/>
      <c r="T904" s="71"/>
      <c r="U904" s="71"/>
      <c r="V904" s="71"/>
    </row>
    <row r="905" ht="14.25" customHeight="1">
      <c r="E905" s="50"/>
      <c r="S905" s="50"/>
      <c r="T905" s="71"/>
      <c r="U905" s="71"/>
      <c r="V905" s="71"/>
    </row>
    <row r="906" ht="14.25" customHeight="1">
      <c r="E906" s="50"/>
      <c r="S906" s="50"/>
      <c r="T906" s="71"/>
      <c r="U906" s="71"/>
      <c r="V906" s="71"/>
    </row>
    <row r="907" ht="14.25" customHeight="1">
      <c r="E907" s="50"/>
      <c r="S907" s="50"/>
      <c r="T907" s="71"/>
      <c r="U907" s="71"/>
      <c r="V907" s="71"/>
    </row>
    <row r="908" ht="14.25" customHeight="1">
      <c r="E908" s="50"/>
      <c r="S908" s="50"/>
      <c r="T908" s="71"/>
      <c r="U908" s="71"/>
      <c r="V908" s="71"/>
    </row>
    <row r="909" ht="14.25" customHeight="1">
      <c r="E909" s="50"/>
      <c r="S909" s="50"/>
      <c r="T909" s="71"/>
      <c r="U909" s="71"/>
      <c r="V909" s="71"/>
    </row>
    <row r="910" ht="14.25" customHeight="1">
      <c r="E910" s="50"/>
      <c r="S910" s="50"/>
      <c r="T910" s="71"/>
      <c r="U910" s="71"/>
      <c r="V910" s="71"/>
    </row>
    <row r="911" ht="14.25" customHeight="1">
      <c r="E911" s="50"/>
      <c r="S911" s="50"/>
      <c r="T911" s="71"/>
      <c r="U911" s="71"/>
      <c r="V911" s="71"/>
    </row>
    <row r="912" ht="14.25" customHeight="1">
      <c r="E912" s="50"/>
      <c r="S912" s="50"/>
      <c r="T912" s="71"/>
      <c r="U912" s="71"/>
      <c r="V912" s="71"/>
    </row>
    <row r="913" ht="14.25" customHeight="1">
      <c r="E913" s="50"/>
      <c r="S913" s="50"/>
      <c r="T913" s="71"/>
      <c r="U913" s="71"/>
      <c r="V913" s="71"/>
    </row>
    <row r="914" ht="14.25" customHeight="1">
      <c r="E914" s="50"/>
      <c r="S914" s="50"/>
      <c r="T914" s="71"/>
      <c r="U914" s="71"/>
      <c r="V914" s="71"/>
    </row>
    <row r="915" ht="14.25" customHeight="1">
      <c r="E915" s="50"/>
      <c r="S915" s="50"/>
      <c r="T915" s="71"/>
      <c r="U915" s="71"/>
      <c r="V915" s="71"/>
    </row>
    <row r="916" ht="14.25" customHeight="1">
      <c r="E916" s="50"/>
      <c r="S916" s="50"/>
      <c r="T916" s="71"/>
      <c r="U916" s="71"/>
      <c r="V916" s="71"/>
    </row>
    <row r="917" ht="14.25" customHeight="1">
      <c r="E917" s="50"/>
      <c r="S917" s="50"/>
      <c r="T917" s="71"/>
      <c r="U917" s="71"/>
      <c r="V917" s="71"/>
    </row>
    <row r="918" ht="14.25" customHeight="1">
      <c r="E918" s="50"/>
      <c r="S918" s="50"/>
      <c r="T918" s="71"/>
      <c r="U918" s="71"/>
      <c r="V918" s="71"/>
    </row>
    <row r="919" ht="14.25" customHeight="1">
      <c r="E919" s="50"/>
      <c r="S919" s="50"/>
      <c r="T919" s="71"/>
      <c r="U919" s="71"/>
      <c r="V919" s="71"/>
    </row>
    <row r="920" ht="14.25" customHeight="1">
      <c r="E920" s="50"/>
      <c r="S920" s="50"/>
      <c r="T920" s="71"/>
      <c r="U920" s="71"/>
      <c r="V920" s="71"/>
    </row>
    <row r="921" ht="14.25" customHeight="1">
      <c r="E921" s="50"/>
      <c r="S921" s="50"/>
      <c r="T921" s="71"/>
      <c r="U921" s="71"/>
      <c r="V921" s="71"/>
    </row>
    <row r="922" ht="14.25" customHeight="1">
      <c r="E922" s="50"/>
      <c r="S922" s="50"/>
      <c r="T922" s="71"/>
      <c r="U922" s="71"/>
      <c r="V922" s="71"/>
    </row>
    <row r="923" ht="14.25" customHeight="1">
      <c r="E923" s="50"/>
      <c r="S923" s="50"/>
      <c r="T923" s="71"/>
      <c r="U923" s="71"/>
      <c r="V923" s="71"/>
    </row>
    <row r="924" ht="14.25" customHeight="1">
      <c r="E924" s="50"/>
      <c r="S924" s="50"/>
      <c r="T924" s="71"/>
      <c r="U924" s="71"/>
      <c r="V924" s="71"/>
    </row>
    <row r="925" ht="14.25" customHeight="1">
      <c r="E925" s="50"/>
      <c r="S925" s="50"/>
      <c r="T925" s="71"/>
      <c r="U925" s="71"/>
      <c r="V925" s="71"/>
    </row>
    <row r="926" ht="14.25" customHeight="1">
      <c r="E926" s="50"/>
      <c r="S926" s="50"/>
      <c r="T926" s="71"/>
      <c r="U926" s="71"/>
      <c r="V926" s="71"/>
    </row>
    <row r="927" ht="14.25" customHeight="1">
      <c r="E927" s="50"/>
      <c r="S927" s="50"/>
      <c r="T927" s="71"/>
      <c r="U927" s="71"/>
      <c r="V927" s="71"/>
    </row>
    <row r="928" ht="14.25" customHeight="1">
      <c r="E928" s="50"/>
      <c r="S928" s="50"/>
      <c r="T928" s="71"/>
      <c r="U928" s="71"/>
      <c r="V928" s="71"/>
    </row>
    <row r="929" ht="14.25" customHeight="1">
      <c r="E929" s="50"/>
      <c r="S929" s="50"/>
      <c r="T929" s="71"/>
      <c r="U929" s="71"/>
      <c r="V929" s="71"/>
    </row>
    <row r="930" ht="14.25" customHeight="1">
      <c r="E930" s="50"/>
      <c r="S930" s="50"/>
      <c r="T930" s="71"/>
      <c r="U930" s="71"/>
      <c r="V930" s="71"/>
    </row>
    <row r="931" ht="14.25" customHeight="1">
      <c r="E931" s="50"/>
      <c r="S931" s="50"/>
      <c r="T931" s="71"/>
      <c r="U931" s="71"/>
      <c r="V931" s="71"/>
    </row>
    <row r="932" ht="14.25" customHeight="1">
      <c r="E932" s="50"/>
      <c r="S932" s="50"/>
      <c r="T932" s="71"/>
      <c r="U932" s="71"/>
      <c r="V932" s="71"/>
    </row>
    <row r="933" ht="14.25" customHeight="1">
      <c r="E933" s="50"/>
      <c r="S933" s="50"/>
      <c r="T933" s="71"/>
      <c r="U933" s="71"/>
      <c r="V933" s="71"/>
    </row>
    <row r="934" ht="14.25" customHeight="1">
      <c r="E934" s="50"/>
      <c r="S934" s="50"/>
      <c r="T934" s="71"/>
      <c r="U934" s="71"/>
      <c r="V934" s="71"/>
    </row>
    <row r="935" ht="14.25" customHeight="1">
      <c r="E935" s="50"/>
      <c r="S935" s="50"/>
      <c r="T935" s="71"/>
      <c r="U935" s="71"/>
      <c r="V935" s="71"/>
    </row>
    <row r="936" ht="14.25" customHeight="1">
      <c r="E936" s="50"/>
      <c r="S936" s="50"/>
      <c r="T936" s="71"/>
      <c r="U936" s="71"/>
      <c r="V936" s="71"/>
    </row>
    <row r="937" ht="14.25" customHeight="1">
      <c r="E937" s="50"/>
      <c r="S937" s="50"/>
      <c r="T937" s="71"/>
      <c r="U937" s="71"/>
      <c r="V937" s="71"/>
    </row>
    <row r="938" ht="14.25" customHeight="1">
      <c r="E938" s="50"/>
      <c r="S938" s="50"/>
      <c r="T938" s="71"/>
      <c r="U938" s="71"/>
      <c r="V938" s="71"/>
    </row>
    <row r="939" ht="14.25" customHeight="1">
      <c r="E939" s="50"/>
      <c r="S939" s="50"/>
      <c r="T939" s="71"/>
      <c r="U939" s="71"/>
      <c r="V939" s="71"/>
    </row>
    <row r="940" ht="14.25" customHeight="1">
      <c r="E940" s="50"/>
      <c r="S940" s="50"/>
      <c r="T940" s="71"/>
      <c r="U940" s="71"/>
      <c r="V940" s="71"/>
    </row>
    <row r="941" ht="14.25" customHeight="1">
      <c r="E941" s="50"/>
      <c r="S941" s="50"/>
      <c r="T941" s="71"/>
      <c r="U941" s="71"/>
      <c r="V941" s="71"/>
    </row>
    <row r="942" ht="14.25" customHeight="1">
      <c r="E942" s="50"/>
      <c r="S942" s="50"/>
      <c r="T942" s="71"/>
      <c r="U942" s="71"/>
      <c r="V942" s="71"/>
    </row>
    <row r="943" ht="14.25" customHeight="1">
      <c r="E943" s="50"/>
      <c r="S943" s="50"/>
      <c r="T943" s="71"/>
      <c r="U943" s="71"/>
      <c r="V943" s="71"/>
    </row>
    <row r="944" ht="14.25" customHeight="1">
      <c r="E944" s="50"/>
      <c r="S944" s="50"/>
      <c r="T944" s="71"/>
      <c r="U944" s="71"/>
      <c r="V944" s="71"/>
    </row>
    <row r="945" ht="14.25" customHeight="1">
      <c r="E945" s="50"/>
      <c r="S945" s="50"/>
      <c r="T945" s="71"/>
      <c r="U945" s="71"/>
      <c r="V945" s="71"/>
    </row>
    <row r="946" ht="14.25" customHeight="1">
      <c r="E946" s="50"/>
      <c r="S946" s="50"/>
      <c r="T946" s="71"/>
      <c r="U946" s="71"/>
      <c r="V946" s="71"/>
    </row>
    <row r="947" ht="14.25" customHeight="1">
      <c r="E947" s="50"/>
      <c r="S947" s="50"/>
      <c r="T947" s="71"/>
      <c r="U947" s="71"/>
      <c r="V947" s="71"/>
    </row>
    <row r="948" ht="14.25" customHeight="1">
      <c r="E948" s="50"/>
      <c r="S948" s="50"/>
      <c r="T948" s="71"/>
      <c r="U948" s="71"/>
      <c r="V948" s="71"/>
    </row>
    <row r="949" ht="14.25" customHeight="1">
      <c r="E949" s="50"/>
      <c r="S949" s="50"/>
      <c r="T949" s="71"/>
      <c r="U949" s="71"/>
      <c r="V949" s="71"/>
    </row>
    <row r="950" ht="14.25" customHeight="1">
      <c r="E950" s="50"/>
      <c r="S950" s="50"/>
      <c r="T950" s="71"/>
      <c r="U950" s="71"/>
      <c r="V950" s="71"/>
    </row>
    <row r="951" ht="14.25" customHeight="1">
      <c r="E951" s="50"/>
      <c r="S951" s="50"/>
      <c r="T951" s="71"/>
      <c r="U951" s="71"/>
      <c r="V951" s="71"/>
    </row>
    <row r="952" ht="14.25" customHeight="1">
      <c r="E952" s="50"/>
      <c r="S952" s="50"/>
      <c r="T952" s="71"/>
      <c r="U952" s="71"/>
      <c r="V952" s="71"/>
    </row>
    <row r="953" ht="14.25" customHeight="1">
      <c r="E953" s="50"/>
      <c r="S953" s="50"/>
      <c r="T953" s="71"/>
      <c r="U953" s="71"/>
      <c r="V953" s="71"/>
    </row>
    <row r="954" ht="14.25" customHeight="1">
      <c r="E954" s="50"/>
      <c r="S954" s="50"/>
      <c r="T954" s="71"/>
      <c r="U954" s="71"/>
      <c r="V954" s="71"/>
    </row>
    <row r="955" ht="14.25" customHeight="1">
      <c r="E955" s="50"/>
      <c r="S955" s="50"/>
      <c r="T955" s="71"/>
      <c r="U955" s="71"/>
      <c r="V955" s="71"/>
    </row>
    <row r="956" ht="14.25" customHeight="1">
      <c r="E956" s="50"/>
      <c r="S956" s="50"/>
      <c r="T956" s="71"/>
      <c r="U956" s="71"/>
      <c r="V956" s="71"/>
    </row>
    <row r="957" ht="14.25" customHeight="1">
      <c r="E957" s="50"/>
      <c r="S957" s="50"/>
      <c r="T957" s="71"/>
      <c r="U957" s="71"/>
      <c r="V957" s="71"/>
    </row>
    <row r="958" ht="14.25" customHeight="1">
      <c r="E958" s="50"/>
      <c r="S958" s="50"/>
      <c r="T958" s="71"/>
      <c r="U958" s="71"/>
      <c r="V958" s="71"/>
    </row>
    <row r="959" ht="14.25" customHeight="1">
      <c r="E959" s="50"/>
      <c r="S959" s="50"/>
      <c r="T959" s="71"/>
      <c r="U959" s="71"/>
      <c r="V959" s="71"/>
    </row>
    <row r="960" ht="14.25" customHeight="1">
      <c r="E960" s="50"/>
      <c r="S960" s="50"/>
      <c r="T960" s="71"/>
      <c r="U960" s="71"/>
      <c r="V960" s="71"/>
    </row>
    <row r="961" ht="14.25" customHeight="1">
      <c r="E961" s="50"/>
      <c r="S961" s="50"/>
      <c r="T961" s="71"/>
      <c r="U961" s="71"/>
      <c r="V961" s="71"/>
    </row>
    <row r="962" ht="14.25" customHeight="1">
      <c r="E962" s="50"/>
      <c r="S962" s="50"/>
      <c r="T962" s="71"/>
      <c r="U962" s="71"/>
      <c r="V962" s="71"/>
    </row>
    <row r="963" ht="14.25" customHeight="1">
      <c r="E963" s="50"/>
      <c r="S963" s="50"/>
      <c r="T963" s="71"/>
      <c r="U963" s="71"/>
      <c r="V963" s="71"/>
    </row>
    <row r="964" ht="14.25" customHeight="1">
      <c r="E964" s="50"/>
      <c r="S964" s="50"/>
      <c r="T964" s="71"/>
      <c r="U964" s="71"/>
      <c r="V964" s="71"/>
    </row>
    <row r="965" ht="14.25" customHeight="1">
      <c r="E965" s="50"/>
      <c r="S965" s="50"/>
      <c r="T965" s="71"/>
      <c r="U965" s="71"/>
      <c r="V965" s="71"/>
    </row>
    <row r="966" ht="14.25" customHeight="1">
      <c r="E966" s="50"/>
      <c r="S966" s="50"/>
      <c r="T966" s="71"/>
      <c r="U966" s="71"/>
      <c r="V966" s="71"/>
    </row>
    <row r="967" ht="14.25" customHeight="1">
      <c r="E967" s="50"/>
      <c r="S967" s="50"/>
      <c r="T967" s="71"/>
      <c r="U967" s="71"/>
      <c r="V967" s="71"/>
    </row>
    <row r="968" ht="14.25" customHeight="1">
      <c r="E968" s="50"/>
      <c r="S968" s="50"/>
      <c r="T968" s="71"/>
      <c r="U968" s="71"/>
      <c r="V968" s="71"/>
    </row>
    <row r="969" ht="14.25" customHeight="1">
      <c r="E969" s="50"/>
      <c r="S969" s="50"/>
      <c r="T969" s="71"/>
      <c r="U969" s="71"/>
      <c r="V969" s="71"/>
    </row>
    <row r="970" ht="14.25" customHeight="1">
      <c r="E970" s="50"/>
      <c r="S970" s="50"/>
      <c r="T970" s="71"/>
      <c r="U970" s="71"/>
      <c r="V970" s="71"/>
    </row>
    <row r="971" ht="14.25" customHeight="1">
      <c r="E971" s="50"/>
      <c r="S971" s="50"/>
      <c r="T971" s="71"/>
      <c r="U971" s="71"/>
      <c r="V971" s="71"/>
    </row>
    <row r="972" ht="14.25" customHeight="1">
      <c r="E972" s="50"/>
      <c r="S972" s="50"/>
      <c r="T972" s="71"/>
      <c r="U972" s="71"/>
      <c r="V972" s="71"/>
    </row>
    <row r="973" ht="14.25" customHeight="1">
      <c r="E973" s="50"/>
      <c r="S973" s="50"/>
      <c r="T973" s="71"/>
      <c r="U973" s="71"/>
      <c r="V973" s="71"/>
    </row>
    <row r="974" ht="14.25" customHeight="1">
      <c r="E974" s="50"/>
      <c r="S974" s="50"/>
      <c r="T974" s="71"/>
      <c r="U974" s="71"/>
      <c r="V974" s="71"/>
    </row>
    <row r="975" ht="14.25" customHeight="1">
      <c r="E975" s="50"/>
      <c r="S975" s="50"/>
      <c r="T975" s="71"/>
      <c r="U975" s="71"/>
      <c r="V975" s="71"/>
    </row>
    <row r="976" ht="14.25" customHeight="1">
      <c r="E976" s="50"/>
      <c r="S976" s="50"/>
      <c r="T976" s="71"/>
      <c r="U976" s="71"/>
      <c r="V976" s="71"/>
    </row>
    <row r="977" ht="14.25" customHeight="1">
      <c r="E977" s="50"/>
      <c r="S977" s="50"/>
      <c r="T977" s="71"/>
      <c r="U977" s="71"/>
      <c r="V977" s="71"/>
    </row>
    <row r="978" ht="14.25" customHeight="1">
      <c r="E978" s="50"/>
      <c r="S978" s="50"/>
      <c r="T978" s="71"/>
      <c r="U978" s="71"/>
      <c r="V978" s="71"/>
    </row>
    <row r="979" ht="14.25" customHeight="1">
      <c r="E979" s="50"/>
      <c r="S979" s="50"/>
      <c r="T979" s="71"/>
      <c r="U979" s="71"/>
      <c r="V979" s="71"/>
    </row>
    <row r="980" ht="14.25" customHeight="1">
      <c r="E980" s="50"/>
      <c r="S980" s="50"/>
      <c r="T980" s="71"/>
      <c r="U980" s="71"/>
      <c r="V980" s="71"/>
    </row>
    <row r="981" ht="14.25" customHeight="1">
      <c r="E981" s="50"/>
      <c r="S981" s="50"/>
      <c r="T981" s="71"/>
      <c r="U981" s="71"/>
      <c r="V981" s="71"/>
    </row>
    <row r="982" ht="14.25" customHeight="1">
      <c r="E982" s="50"/>
      <c r="S982" s="50"/>
      <c r="T982" s="71"/>
      <c r="U982" s="71"/>
      <c r="V982" s="71"/>
    </row>
    <row r="983" ht="14.25" customHeight="1">
      <c r="E983" s="50"/>
      <c r="S983" s="50"/>
      <c r="T983" s="71"/>
      <c r="U983" s="71"/>
      <c r="V983" s="71"/>
    </row>
    <row r="984" ht="14.25" customHeight="1">
      <c r="E984" s="50"/>
      <c r="S984" s="50"/>
      <c r="T984" s="71"/>
      <c r="U984" s="71"/>
      <c r="V984" s="71"/>
    </row>
    <row r="985" ht="14.25" customHeight="1">
      <c r="E985" s="50"/>
      <c r="S985" s="50"/>
      <c r="T985" s="71"/>
      <c r="U985" s="71"/>
      <c r="V985" s="71"/>
    </row>
    <row r="986" ht="14.25" customHeight="1">
      <c r="E986" s="50"/>
      <c r="S986" s="50"/>
      <c r="T986" s="71"/>
      <c r="U986" s="71"/>
      <c r="V986" s="71"/>
    </row>
    <row r="987" ht="14.25" customHeight="1">
      <c r="E987" s="50"/>
      <c r="S987" s="50"/>
      <c r="T987" s="71"/>
      <c r="U987" s="71"/>
      <c r="V987" s="71"/>
    </row>
    <row r="988" ht="14.25" customHeight="1">
      <c r="E988" s="50"/>
      <c r="S988" s="50"/>
      <c r="T988" s="71"/>
      <c r="U988" s="71"/>
      <c r="V988" s="71"/>
    </row>
    <row r="989" ht="14.25" customHeight="1">
      <c r="E989" s="50"/>
      <c r="S989" s="50"/>
      <c r="T989" s="71"/>
      <c r="U989" s="71"/>
      <c r="V989" s="71"/>
    </row>
    <row r="990" ht="14.25" customHeight="1">
      <c r="E990" s="50"/>
      <c r="S990" s="50"/>
      <c r="T990" s="71"/>
      <c r="U990" s="71"/>
      <c r="V990" s="71"/>
    </row>
    <row r="991" ht="14.25" customHeight="1">
      <c r="E991" s="50"/>
      <c r="S991" s="50"/>
      <c r="T991" s="71"/>
      <c r="U991" s="71"/>
      <c r="V991" s="71"/>
    </row>
    <row r="992" ht="14.25" customHeight="1">
      <c r="E992" s="50"/>
      <c r="S992" s="50"/>
      <c r="T992" s="71"/>
      <c r="U992" s="71"/>
      <c r="V992" s="71"/>
    </row>
    <row r="993" ht="14.25" customHeight="1">
      <c r="E993" s="50"/>
      <c r="S993" s="50"/>
      <c r="T993" s="71"/>
      <c r="U993" s="71"/>
      <c r="V993" s="71"/>
    </row>
    <row r="994" ht="14.25" customHeight="1">
      <c r="E994" s="50"/>
      <c r="S994" s="50"/>
      <c r="T994" s="71"/>
      <c r="U994" s="71"/>
      <c r="V994" s="71"/>
    </row>
    <row r="995" ht="14.25" customHeight="1">
      <c r="E995" s="50"/>
      <c r="S995" s="50"/>
      <c r="T995" s="71"/>
      <c r="U995" s="71"/>
      <c r="V995" s="71"/>
    </row>
    <row r="996" ht="14.25" customHeight="1">
      <c r="E996" s="50"/>
      <c r="S996" s="50"/>
      <c r="T996" s="71"/>
      <c r="U996" s="71"/>
      <c r="V996" s="71"/>
    </row>
    <row r="997" ht="14.25" customHeight="1">
      <c r="E997" s="50"/>
      <c r="S997" s="50"/>
      <c r="T997" s="71"/>
      <c r="U997" s="71"/>
      <c r="V997" s="71"/>
    </row>
    <row r="998" ht="14.25" customHeight="1">
      <c r="E998" s="50"/>
      <c r="S998" s="50"/>
      <c r="T998" s="71"/>
      <c r="U998" s="71"/>
      <c r="V998" s="71"/>
    </row>
    <row r="999" ht="14.25" customHeight="1">
      <c r="E999" s="50"/>
      <c r="S999" s="50"/>
      <c r="T999" s="71"/>
      <c r="U999" s="71"/>
      <c r="V999" s="71"/>
    </row>
    <row r="1000" ht="14.25" customHeight="1">
      <c r="E1000" s="50"/>
      <c r="S1000" s="50"/>
      <c r="T1000" s="71"/>
      <c r="U1000" s="71"/>
      <c r="V1000" s="71"/>
    </row>
    <row r="1001" ht="14.25" customHeight="1">
      <c r="E1001" s="50"/>
      <c r="S1001" s="50"/>
      <c r="T1001" s="71"/>
      <c r="U1001" s="71"/>
      <c r="V1001" s="71"/>
    </row>
    <row r="1002" ht="14.25" customHeight="1">
      <c r="E1002" s="50"/>
      <c r="S1002" s="50"/>
      <c r="T1002" s="71"/>
      <c r="U1002" s="71"/>
      <c r="V1002" s="71"/>
    </row>
    <row r="1003" ht="14.25" customHeight="1">
      <c r="E1003" s="50"/>
      <c r="S1003" s="50"/>
      <c r="T1003" s="71"/>
      <c r="U1003" s="71"/>
      <c r="V1003" s="71"/>
    </row>
    <row r="1004" ht="14.25" customHeight="1">
      <c r="E1004" s="50"/>
      <c r="S1004" s="50"/>
      <c r="T1004" s="71"/>
      <c r="U1004" s="71"/>
      <c r="V1004" s="71"/>
    </row>
    <row r="1005" ht="14.25" customHeight="1">
      <c r="E1005" s="50"/>
      <c r="S1005" s="50"/>
      <c r="T1005" s="71"/>
      <c r="U1005" s="71"/>
      <c r="V1005" s="71"/>
    </row>
    <row r="1006" ht="14.25" customHeight="1">
      <c r="E1006" s="50"/>
      <c r="S1006" s="50"/>
      <c r="T1006" s="71"/>
      <c r="U1006" s="71"/>
      <c r="V1006" s="71"/>
    </row>
  </sheetData>
  <autoFilter ref="$A$1:$A$3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29"/>
    <col customWidth="1" min="2" max="2" width="11.86"/>
    <col customWidth="1" min="3" max="3" width="12.14"/>
    <col customWidth="1" min="4" max="4" width="37.29"/>
    <col customWidth="1" min="5" max="5" width="14.14"/>
    <col customWidth="1" min="6" max="6" width="50.71"/>
    <col customWidth="1" min="7" max="7" width="35.86"/>
    <col customWidth="1" min="8" max="8" width="19.43"/>
    <col customWidth="1" min="9" max="9" width="24.14"/>
    <col customWidth="1" min="10" max="10" width="21.71"/>
    <col customWidth="1" min="11" max="11" width="14.29"/>
    <col customWidth="1" min="12" max="12" width="11.71"/>
    <col customWidth="1" min="13" max="13" width="14.14"/>
    <col customWidth="1" min="14" max="14" width="9.43"/>
    <col customWidth="1" min="15" max="15" width="11.14"/>
    <col customWidth="1" min="16" max="16" width="13.29"/>
    <col customWidth="1" min="17" max="17" width="13.43"/>
    <col customWidth="1" min="18" max="18" width="18.71"/>
    <col customWidth="1" min="19" max="19" width="12.29"/>
    <col customWidth="1" min="20" max="23" width="8.71"/>
    <col customWidth="1" min="24" max="24" width="15.86"/>
    <col customWidth="1" min="25" max="25" width="14.29"/>
    <col customWidth="1" min="26" max="26" width="14.14"/>
    <col customWidth="1" min="27" max="27" width="8.71"/>
    <col customWidth="1" min="28" max="28" width="15.86"/>
    <col customWidth="1" min="29" max="29" width="14.29"/>
    <col customWidth="1" min="30" max="31" width="14.14"/>
    <col customWidth="1" min="32" max="32" width="11.86"/>
    <col customWidth="1" min="33" max="35" width="8.71"/>
    <col customWidth="1" min="36" max="36" width="10.43"/>
    <col customWidth="1" min="37" max="37" width="13.71"/>
    <col customWidth="1" min="38" max="38" width="34.14"/>
  </cols>
  <sheetData>
    <row r="1">
      <c r="A1" s="72"/>
      <c r="B1" s="73" t="s">
        <v>43</v>
      </c>
      <c r="C1" s="74" t="s">
        <v>44</v>
      </c>
      <c r="D1" s="74" t="s">
        <v>45</v>
      </c>
      <c r="E1" s="75" t="s">
        <v>46</v>
      </c>
      <c r="F1" s="74" t="s">
        <v>47</v>
      </c>
      <c r="G1" s="76" t="s">
        <v>48</v>
      </c>
      <c r="H1" s="74" t="s">
        <v>49</v>
      </c>
      <c r="I1" s="74" t="s">
        <v>50</v>
      </c>
      <c r="J1" s="74" t="s">
        <v>51</v>
      </c>
      <c r="K1" s="77" t="s">
        <v>52</v>
      </c>
      <c r="L1" s="77" t="s">
        <v>53</v>
      </c>
      <c r="M1" s="77" t="s">
        <v>54</v>
      </c>
      <c r="N1" s="78" t="s">
        <v>55</v>
      </c>
      <c r="O1" s="79" t="s">
        <v>56</v>
      </c>
      <c r="P1" s="80" t="s">
        <v>57</v>
      </c>
      <c r="Q1" s="80" t="s">
        <v>58</v>
      </c>
      <c r="R1" s="74" t="s">
        <v>55</v>
      </c>
      <c r="T1" s="74"/>
      <c r="U1" s="74" t="s">
        <v>59</v>
      </c>
      <c r="V1" s="74"/>
      <c r="W1" s="74"/>
      <c r="X1" s="81" t="s">
        <v>60</v>
      </c>
      <c r="Y1" s="82" t="s">
        <v>61</v>
      </c>
      <c r="Z1" s="82" t="s">
        <v>62</v>
      </c>
      <c r="AA1" s="74"/>
      <c r="AB1" s="81" t="s">
        <v>60</v>
      </c>
      <c r="AC1" s="82" t="s">
        <v>61</v>
      </c>
      <c r="AD1" s="82" t="s">
        <v>62</v>
      </c>
      <c r="AE1" s="48"/>
      <c r="AF1" s="48"/>
      <c r="AG1" s="74"/>
      <c r="AH1" s="74"/>
      <c r="AI1" s="74"/>
      <c r="AJ1" s="74"/>
      <c r="AK1" s="74"/>
      <c r="AL1" s="74"/>
    </row>
    <row r="2" ht="13.5" customHeight="1">
      <c r="A2" s="83" t="s">
        <v>63</v>
      </c>
      <c r="B2" s="84">
        <v>45659.0</v>
      </c>
      <c r="C2" s="48" t="s">
        <v>64</v>
      </c>
      <c r="D2" s="48" t="s">
        <v>65</v>
      </c>
      <c r="E2" s="85">
        <v>550.0</v>
      </c>
      <c r="F2" s="50" t="s">
        <v>66</v>
      </c>
      <c r="G2" s="42" t="s">
        <v>67</v>
      </c>
      <c r="H2" s="48" t="s">
        <v>68</v>
      </c>
      <c r="I2" s="42"/>
      <c r="J2" s="86" t="s">
        <v>69</v>
      </c>
      <c r="K2" s="50">
        <f t="shared" ref="K2:K6" si="1">E2</f>
        <v>550</v>
      </c>
      <c r="L2" s="50">
        <v>0.0</v>
      </c>
      <c r="M2" s="50">
        <f t="shared" ref="M2:M222" si="2">K2-L2</f>
        <v>550</v>
      </c>
      <c r="N2" s="87">
        <f t="shared" ref="N2:N197" si="3">E2-M2</f>
        <v>0</v>
      </c>
      <c r="O2" s="88"/>
      <c r="P2" s="89">
        <v>13.4</v>
      </c>
      <c r="Q2" s="89">
        <f>E2-P2</f>
        <v>536.6</v>
      </c>
      <c r="R2" s="48"/>
      <c r="S2" s="48"/>
      <c r="T2" s="48"/>
      <c r="U2" s="48"/>
      <c r="V2" s="48"/>
      <c r="W2" s="48"/>
      <c r="X2" s="88">
        <f t="shared" ref="X2:X5" si="4">E2</f>
        <v>550</v>
      </c>
      <c r="Y2" s="90">
        <f t="shared" ref="Y2:Y5" si="5">X2/1.12</f>
        <v>491.0714286</v>
      </c>
      <c r="Z2" s="90">
        <f t="shared" ref="Z2:Z5" si="6">Y2*0.12</f>
        <v>58.92857143</v>
      </c>
      <c r="AA2" s="48"/>
      <c r="AB2" s="88">
        <v>550.0</v>
      </c>
      <c r="AC2" s="90">
        <v>491.0714285714285</v>
      </c>
      <c r="AD2" s="90">
        <v>58.928571428571416</v>
      </c>
      <c r="AE2" s="48"/>
      <c r="AF2" s="91">
        <f t="shared" ref="AF2:AF419" si="7">AC2-Y2</f>
        <v>0</v>
      </c>
      <c r="AG2" s="48"/>
      <c r="AH2" s="48"/>
      <c r="AI2" s="48"/>
      <c r="AJ2" s="48"/>
      <c r="AK2" s="48"/>
      <c r="AL2" s="48"/>
    </row>
    <row r="3" ht="13.5" hidden="1" customHeight="1">
      <c r="A3" s="92" t="s">
        <v>70</v>
      </c>
      <c r="B3" s="93">
        <v>45659.0</v>
      </c>
      <c r="C3" s="48" t="s">
        <v>71</v>
      </c>
      <c r="D3" s="48" t="s">
        <v>72</v>
      </c>
      <c r="E3" s="50">
        <v>3000.0</v>
      </c>
      <c r="F3" s="48" t="s">
        <v>73</v>
      </c>
      <c r="G3" s="48" t="s">
        <v>74</v>
      </c>
      <c r="H3" s="94" t="s">
        <v>68</v>
      </c>
      <c r="I3" s="48" t="s">
        <v>75</v>
      </c>
      <c r="J3" s="95" t="s">
        <v>76</v>
      </c>
      <c r="K3" s="50">
        <f t="shared" si="1"/>
        <v>3000</v>
      </c>
      <c r="L3" s="50">
        <v>0.0</v>
      </c>
      <c r="M3" s="50">
        <f t="shared" si="2"/>
        <v>3000</v>
      </c>
      <c r="N3" s="87">
        <f t="shared" si="3"/>
        <v>0</v>
      </c>
      <c r="O3" s="96"/>
      <c r="P3" s="97"/>
      <c r="Q3" s="97"/>
      <c r="R3" s="98"/>
      <c r="S3" s="98"/>
      <c r="T3" s="98"/>
      <c r="U3" s="98"/>
      <c r="V3" s="98"/>
      <c r="W3" s="98"/>
      <c r="X3" s="88">
        <f t="shared" si="4"/>
        <v>3000</v>
      </c>
      <c r="Y3" s="90">
        <f t="shared" si="5"/>
        <v>2678.571429</v>
      </c>
      <c r="Z3" s="90">
        <f t="shared" si="6"/>
        <v>321.4285714</v>
      </c>
      <c r="AA3" s="98"/>
      <c r="AB3" s="88">
        <v>3000.0</v>
      </c>
      <c r="AC3" s="90">
        <v>2678.5714285714284</v>
      </c>
      <c r="AD3" s="90">
        <v>321.4285714285714</v>
      </c>
      <c r="AE3" s="48"/>
      <c r="AF3" s="91">
        <f t="shared" si="7"/>
        <v>0</v>
      </c>
      <c r="AG3" s="98"/>
      <c r="AH3" s="98"/>
      <c r="AI3" s="98"/>
      <c r="AJ3" s="98"/>
      <c r="AK3" s="98"/>
      <c r="AL3" s="98"/>
    </row>
    <row r="4" ht="13.5" customHeight="1">
      <c r="A4" s="92" t="s">
        <v>77</v>
      </c>
      <c r="B4" s="93">
        <v>45659.0</v>
      </c>
      <c r="C4" s="94" t="s">
        <v>78</v>
      </c>
      <c r="D4" s="94" t="s">
        <v>79</v>
      </c>
      <c r="E4" s="99">
        <v>400.0</v>
      </c>
      <c r="F4" s="100" t="s">
        <v>80</v>
      </c>
      <c r="G4" s="101" t="s">
        <v>67</v>
      </c>
      <c r="H4" s="94" t="s">
        <v>68</v>
      </c>
      <c r="I4" s="101"/>
      <c r="J4" s="95" t="s">
        <v>69</v>
      </c>
      <c r="K4" s="50">
        <f t="shared" si="1"/>
        <v>400</v>
      </c>
      <c r="L4" s="50">
        <v>0.0</v>
      </c>
      <c r="M4" s="50">
        <f t="shared" si="2"/>
        <v>400</v>
      </c>
      <c r="N4" s="87">
        <f t="shared" si="3"/>
        <v>0</v>
      </c>
      <c r="O4" s="96"/>
      <c r="P4" s="102">
        <v>9.75</v>
      </c>
      <c r="Q4" s="102">
        <f>E4-P4</f>
        <v>390.25</v>
      </c>
      <c r="R4" s="98"/>
      <c r="S4" s="98"/>
      <c r="T4" s="98"/>
      <c r="U4" s="98"/>
      <c r="V4" s="98"/>
      <c r="W4" s="98"/>
      <c r="X4" s="88">
        <f t="shared" si="4"/>
        <v>400</v>
      </c>
      <c r="Y4" s="90">
        <f t="shared" si="5"/>
        <v>357.1428571</v>
      </c>
      <c r="Z4" s="90">
        <f t="shared" si="6"/>
        <v>42.85714286</v>
      </c>
      <c r="AA4" s="98"/>
      <c r="AB4" s="88">
        <v>400.0</v>
      </c>
      <c r="AC4" s="90">
        <v>357.1428571428571</v>
      </c>
      <c r="AD4" s="90">
        <v>42.857142857142854</v>
      </c>
      <c r="AE4" s="48"/>
      <c r="AF4" s="91">
        <f t="shared" si="7"/>
        <v>0</v>
      </c>
      <c r="AG4" s="98"/>
      <c r="AH4" s="98"/>
      <c r="AI4" s="98"/>
      <c r="AJ4" s="98"/>
      <c r="AK4" s="98"/>
      <c r="AL4" s="98"/>
    </row>
    <row r="5" ht="13.5" hidden="1" customHeight="1">
      <c r="A5" s="92" t="s">
        <v>81</v>
      </c>
      <c r="B5" s="93">
        <v>45659.0</v>
      </c>
      <c r="C5" s="94" t="s">
        <v>82</v>
      </c>
      <c r="D5" s="94" t="s">
        <v>83</v>
      </c>
      <c r="E5" s="103">
        <v>3000.0</v>
      </c>
      <c r="F5" s="48" t="s">
        <v>73</v>
      </c>
      <c r="G5" s="101" t="s">
        <v>74</v>
      </c>
      <c r="H5" s="94" t="s">
        <v>68</v>
      </c>
      <c r="I5" s="101" t="s">
        <v>84</v>
      </c>
      <c r="J5" s="95" t="s">
        <v>76</v>
      </c>
      <c r="K5" s="50">
        <f t="shared" si="1"/>
        <v>3000</v>
      </c>
      <c r="L5" s="50">
        <v>0.0</v>
      </c>
      <c r="M5" s="50">
        <f t="shared" si="2"/>
        <v>3000</v>
      </c>
      <c r="N5" s="87">
        <f t="shared" si="3"/>
        <v>0</v>
      </c>
      <c r="O5" s="96"/>
      <c r="P5" s="97"/>
      <c r="Q5" s="97"/>
      <c r="R5" s="98"/>
      <c r="S5" s="98"/>
      <c r="T5" s="98"/>
      <c r="U5" s="98"/>
      <c r="V5" s="98"/>
      <c r="W5" s="98"/>
      <c r="X5" s="88">
        <f t="shared" si="4"/>
        <v>3000</v>
      </c>
      <c r="Y5" s="90">
        <f t="shared" si="5"/>
        <v>2678.571429</v>
      </c>
      <c r="Z5" s="90">
        <f t="shared" si="6"/>
        <v>321.4285714</v>
      </c>
      <c r="AA5" s="98"/>
      <c r="AB5" s="104">
        <v>3000.0</v>
      </c>
      <c r="AC5" s="105">
        <v>2678.5714285714284</v>
      </c>
      <c r="AD5" s="105">
        <v>321.4285714285714</v>
      </c>
      <c r="AE5" s="48" t="s">
        <v>85</v>
      </c>
      <c r="AF5" s="91">
        <f t="shared" si="7"/>
        <v>0</v>
      </c>
      <c r="AG5" s="98"/>
      <c r="AH5" s="98"/>
      <c r="AI5" s="98"/>
      <c r="AJ5" s="98"/>
      <c r="AK5" s="98"/>
      <c r="AL5" s="98"/>
    </row>
    <row r="6" ht="13.5" hidden="1" customHeight="1">
      <c r="A6" s="92" t="s">
        <v>86</v>
      </c>
      <c r="B6" s="93"/>
      <c r="C6" s="94"/>
      <c r="D6" s="94" t="s">
        <v>87</v>
      </c>
      <c r="E6" s="103"/>
      <c r="F6" s="100"/>
      <c r="G6" s="101"/>
      <c r="H6" s="94"/>
      <c r="I6" s="101"/>
      <c r="J6" s="95"/>
      <c r="K6" s="50" t="str">
        <f t="shared" si="1"/>
        <v/>
      </c>
      <c r="L6" s="50">
        <v>0.0</v>
      </c>
      <c r="M6" s="50">
        <f t="shared" si="2"/>
        <v>0</v>
      </c>
      <c r="N6" s="87">
        <f t="shared" si="3"/>
        <v>0</v>
      </c>
      <c r="O6" s="96"/>
      <c r="P6" s="97"/>
      <c r="Q6" s="97"/>
      <c r="R6" s="98"/>
      <c r="S6" s="98"/>
      <c r="T6" s="98"/>
      <c r="U6" s="98"/>
      <c r="V6" s="98"/>
      <c r="W6" s="98"/>
      <c r="X6" s="106"/>
      <c r="Y6" s="42"/>
      <c r="Z6" s="42"/>
      <c r="AA6" s="98"/>
      <c r="AB6" s="106"/>
      <c r="AC6" s="42"/>
      <c r="AD6" s="42"/>
      <c r="AE6" s="48"/>
      <c r="AF6" s="91">
        <f t="shared" si="7"/>
        <v>0</v>
      </c>
      <c r="AG6" s="98"/>
      <c r="AH6" s="98"/>
      <c r="AI6" s="98"/>
      <c r="AJ6" s="98"/>
      <c r="AK6" s="98"/>
      <c r="AL6" s="98"/>
    </row>
    <row r="7" ht="13.5" hidden="1" customHeight="1">
      <c r="A7" s="92" t="s">
        <v>88</v>
      </c>
      <c r="B7" s="93">
        <v>45659.0</v>
      </c>
      <c r="C7" s="94" t="s">
        <v>89</v>
      </c>
      <c r="D7" s="94" t="s">
        <v>90</v>
      </c>
      <c r="E7" s="107">
        <v>86650.89</v>
      </c>
      <c r="F7" s="100" t="s">
        <v>91</v>
      </c>
      <c r="G7" s="101" t="s">
        <v>74</v>
      </c>
      <c r="H7" s="94" t="s">
        <v>68</v>
      </c>
      <c r="I7" s="101"/>
      <c r="J7" s="95" t="s">
        <v>76</v>
      </c>
      <c r="K7" s="97">
        <v>90700.0</v>
      </c>
      <c r="L7" s="108">
        <f t="shared" ref="L7:L8" si="8">K7/1.12*0.05</f>
        <v>4049.107143</v>
      </c>
      <c r="M7" s="97">
        <f t="shared" si="2"/>
        <v>86650.89286</v>
      </c>
      <c r="N7" s="87">
        <f t="shared" si="3"/>
        <v>-0.002857142856</v>
      </c>
      <c r="O7" s="96"/>
      <c r="P7" s="97"/>
      <c r="Q7" s="97"/>
      <c r="R7" s="98"/>
      <c r="S7" s="98"/>
      <c r="T7" s="98"/>
      <c r="U7" s="98"/>
      <c r="V7" s="98"/>
      <c r="W7" s="98"/>
      <c r="X7" s="109">
        <f t="shared" ref="X7:X9" si="9">E7</f>
        <v>86650.89</v>
      </c>
      <c r="Y7" s="110">
        <f t="shared" ref="Y7:Y24" si="10">X7/1.12</f>
        <v>77366.86607</v>
      </c>
      <c r="Z7" s="110">
        <f t="shared" ref="Z7:Z24" si="11">Y7*0.12</f>
        <v>9284.023929</v>
      </c>
      <c r="AA7" s="98"/>
      <c r="AB7" s="88">
        <v>90700.0</v>
      </c>
      <c r="AC7" s="90">
        <v>80982.14285714286</v>
      </c>
      <c r="AD7" s="90">
        <v>9717.857142857143</v>
      </c>
      <c r="AE7" s="48"/>
      <c r="AF7" s="91">
        <f t="shared" si="7"/>
        <v>3615.276786</v>
      </c>
      <c r="AG7" s="98"/>
      <c r="AH7" s="98"/>
      <c r="AI7" s="98"/>
      <c r="AJ7" s="98"/>
      <c r="AK7" s="98"/>
      <c r="AL7" s="98"/>
    </row>
    <row r="8" ht="13.5" hidden="1" customHeight="1">
      <c r="A8" s="92" t="s">
        <v>92</v>
      </c>
      <c r="B8" s="93">
        <v>45659.0</v>
      </c>
      <c r="C8" s="94" t="s">
        <v>93</v>
      </c>
      <c r="D8" s="94" t="s">
        <v>94</v>
      </c>
      <c r="E8" s="107">
        <v>2866.07</v>
      </c>
      <c r="F8" s="100" t="s">
        <v>95</v>
      </c>
      <c r="G8" s="101" t="s">
        <v>96</v>
      </c>
      <c r="H8" s="94" t="s">
        <v>68</v>
      </c>
      <c r="I8" s="101" t="s">
        <v>97</v>
      </c>
      <c r="J8" s="95" t="s">
        <v>76</v>
      </c>
      <c r="K8" s="97">
        <v>3000.0</v>
      </c>
      <c r="L8" s="108">
        <f t="shared" si="8"/>
        <v>133.9285714</v>
      </c>
      <c r="M8" s="97">
        <f t="shared" si="2"/>
        <v>2866.071429</v>
      </c>
      <c r="N8" s="87">
        <f t="shared" si="3"/>
        <v>-0.001428571428</v>
      </c>
      <c r="O8" s="96"/>
      <c r="P8" s="97"/>
      <c r="Q8" s="97"/>
      <c r="R8" s="98"/>
      <c r="S8" s="98"/>
      <c r="T8" s="98"/>
      <c r="U8" s="98"/>
      <c r="V8" s="98"/>
      <c r="W8" s="98"/>
      <c r="X8" s="109">
        <f t="shared" si="9"/>
        <v>2866.07</v>
      </c>
      <c r="Y8" s="110">
        <f t="shared" si="10"/>
        <v>2558.991071</v>
      </c>
      <c r="Z8" s="110">
        <f t="shared" si="11"/>
        <v>307.0789286</v>
      </c>
      <c r="AA8" s="98"/>
      <c r="AB8" s="104">
        <v>3000.0</v>
      </c>
      <c r="AC8" s="105">
        <f>AB8/1.12</f>
        <v>2678.571429</v>
      </c>
      <c r="AD8" s="105">
        <f>AC8*12%</f>
        <v>321.4285714</v>
      </c>
      <c r="AE8" s="111">
        <v>45627.0</v>
      </c>
      <c r="AF8" s="91">
        <f t="shared" si="7"/>
        <v>119.5803571</v>
      </c>
      <c r="AG8" s="98"/>
      <c r="AH8" s="98"/>
      <c r="AI8" s="98"/>
      <c r="AJ8" s="98"/>
      <c r="AK8" s="98"/>
      <c r="AL8" s="98"/>
    </row>
    <row r="9" ht="13.5" customHeight="1">
      <c r="A9" s="92" t="s">
        <v>98</v>
      </c>
      <c r="B9" s="93">
        <v>45659.0</v>
      </c>
      <c r="C9" s="94" t="s">
        <v>99</v>
      </c>
      <c r="D9" s="94" t="s">
        <v>100</v>
      </c>
      <c r="E9" s="99">
        <v>1544.0</v>
      </c>
      <c r="F9" s="100" t="s">
        <v>101</v>
      </c>
      <c r="G9" s="101" t="s">
        <v>67</v>
      </c>
      <c r="H9" s="94" t="s">
        <v>68</v>
      </c>
      <c r="I9" s="101"/>
      <c r="J9" s="95" t="s">
        <v>102</v>
      </c>
      <c r="K9" s="50">
        <f>E9</f>
        <v>1544</v>
      </c>
      <c r="L9" s="50">
        <v>0.0</v>
      </c>
      <c r="M9" s="50">
        <f t="shared" si="2"/>
        <v>1544</v>
      </c>
      <c r="N9" s="87">
        <f t="shared" si="3"/>
        <v>0</v>
      </c>
      <c r="O9" s="96"/>
      <c r="P9" s="97">
        <v>37.62</v>
      </c>
      <c r="Q9" s="97">
        <f>E9-P9</f>
        <v>1506.38</v>
      </c>
      <c r="R9" s="98"/>
      <c r="S9" s="98"/>
      <c r="T9" s="98"/>
      <c r="U9" s="98"/>
      <c r="V9" s="98"/>
      <c r="W9" s="98"/>
      <c r="X9" s="88">
        <f t="shared" si="9"/>
        <v>1544</v>
      </c>
      <c r="Y9" s="90">
        <f t="shared" si="10"/>
        <v>1378.571429</v>
      </c>
      <c r="Z9" s="90">
        <f t="shared" si="11"/>
        <v>165.4285714</v>
      </c>
      <c r="AA9" s="98"/>
      <c r="AB9" s="88">
        <v>1544.0</v>
      </c>
      <c r="AC9" s="90">
        <v>1378.5714285714284</v>
      </c>
      <c r="AD9" s="90">
        <v>165.42857142857142</v>
      </c>
      <c r="AE9" s="48"/>
      <c r="AF9" s="91">
        <f t="shared" si="7"/>
        <v>0</v>
      </c>
      <c r="AG9" s="98"/>
      <c r="AH9" s="98"/>
      <c r="AI9" s="98"/>
      <c r="AJ9" s="98"/>
      <c r="AK9" s="98"/>
      <c r="AL9" s="98"/>
    </row>
    <row r="10" ht="13.5" hidden="1" customHeight="1">
      <c r="A10" s="92" t="s">
        <v>103</v>
      </c>
      <c r="B10" s="93">
        <v>45659.0</v>
      </c>
      <c r="C10" s="94" t="s">
        <v>104</v>
      </c>
      <c r="D10" s="94" t="s">
        <v>105</v>
      </c>
      <c r="E10" s="107">
        <v>8980.36</v>
      </c>
      <c r="F10" s="100" t="s">
        <v>106</v>
      </c>
      <c r="G10" s="101" t="s">
        <v>74</v>
      </c>
      <c r="H10" s="94" t="s">
        <v>68</v>
      </c>
      <c r="I10" s="101" t="s">
        <v>107</v>
      </c>
      <c r="J10" s="95" t="s">
        <v>102</v>
      </c>
      <c r="K10" s="97">
        <v>9400.0</v>
      </c>
      <c r="L10" s="108">
        <f>K10/1.12*0.05</f>
        <v>419.6428571</v>
      </c>
      <c r="M10" s="97">
        <f t="shared" si="2"/>
        <v>8980.357143</v>
      </c>
      <c r="N10" s="87">
        <f t="shared" si="3"/>
        <v>0.002857142857</v>
      </c>
      <c r="O10" s="96"/>
      <c r="P10" s="97"/>
      <c r="Q10" s="97"/>
      <c r="R10" s="98"/>
      <c r="S10" s="98"/>
      <c r="T10" s="98"/>
      <c r="U10" s="98"/>
      <c r="V10" s="98"/>
      <c r="W10" s="98"/>
      <c r="X10" s="88">
        <f>K10</f>
        <v>9400</v>
      </c>
      <c r="Y10" s="90">
        <f t="shared" si="10"/>
        <v>8392.857143</v>
      </c>
      <c r="Z10" s="90">
        <f t="shared" si="11"/>
        <v>1007.142857</v>
      </c>
      <c r="AA10" s="98"/>
      <c r="AB10" s="88">
        <v>9400.0</v>
      </c>
      <c r="AC10" s="90">
        <v>8392.857142857141</v>
      </c>
      <c r="AD10" s="90">
        <v>1007.1428571428569</v>
      </c>
      <c r="AE10" s="48"/>
      <c r="AF10" s="91">
        <f t="shared" si="7"/>
        <v>0</v>
      </c>
      <c r="AG10" s="98"/>
      <c r="AH10" s="98"/>
      <c r="AI10" s="98"/>
      <c r="AJ10" s="98"/>
      <c r="AK10" s="98"/>
      <c r="AL10" s="98"/>
    </row>
    <row r="11" ht="13.5" hidden="1" customHeight="1">
      <c r="A11" s="92" t="s">
        <v>108</v>
      </c>
      <c r="B11" s="93">
        <v>45660.0</v>
      </c>
      <c r="C11" s="94" t="s">
        <v>109</v>
      </c>
      <c r="D11" s="94" t="s">
        <v>110</v>
      </c>
      <c r="E11" s="103">
        <v>300.0</v>
      </c>
      <c r="F11" s="100" t="s">
        <v>111</v>
      </c>
      <c r="G11" s="101" t="s">
        <v>112</v>
      </c>
      <c r="H11" s="94"/>
      <c r="I11" s="101"/>
      <c r="J11" s="95"/>
      <c r="K11" s="50">
        <f t="shared" ref="K11:K12" si="12">E11</f>
        <v>300</v>
      </c>
      <c r="L11" s="50">
        <v>0.0</v>
      </c>
      <c r="M11" s="50">
        <f t="shared" si="2"/>
        <v>300</v>
      </c>
      <c r="N11" s="87">
        <f t="shared" si="3"/>
        <v>0</v>
      </c>
      <c r="O11" s="96"/>
      <c r="P11" s="97"/>
      <c r="Q11" s="97"/>
      <c r="R11" s="98"/>
      <c r="S11" s="98"/>
      <c r="T11" s="98"/>
      <c r="U11" s="98"/>
      <c r="V11" s="98"/>
      <c r="W11" s="98"/>
      <c r="X11" s="88">
        <f t="shared" ref="X11:X12" si="13">E11</f>
        <v>300</v>
      </c>
      <c r="Y11" s="90">
        <f t="shared" si="10"/>
        <v>267.8571429</v>
      </c>
      <c r="Z11" s="90">
        <f t="shared" si="11"/>
        <v>32.14285714</v>
      </c>
      <c r="AA11" s="98"/>
      <c r="AB11" s="88">
        <v>300.0</v>
      </c>
      <c r="AC11" s="90">
        <v>267.85714285714283</v>
      </c>
      <c r="AD11" s="90">
        <v>32.14285714285714</v>
      </c>
      <c r="AE11" s="48"/>
      <c r="AF11" s="91">
        <f t="shared" si="7"/>
        <v>0</v>
      </c>
      <c r="AG11" s="98"/>
      <c r="AH11" s="98"/>
      <c r="AI11" s="98"/>
      <c r="AJ11" s="98"/>
      <c r="AK11" s="98"/>
      <c r="AL11" s="98"/>
    </row>
    <row r="12" ht="13.5" hidden="1" customHeight="1">
      <c r="A12" s="92" t="s">
        <v>113</v>
      </c>
      <c r="B12" s="93">
        <v>45660.0</v>
      </c>
      <c r="C12" s="94" t="s">
        <v>114</v>
      </c>
      <c r="D12" s="94" t="s">
        <v>115</v>
      </c>
      <c r="E12" s="103">
        <v>2100.0</v>
      </c>
      <c r="F12" s="100" t="s">
        <v>116</v>
      </c>
      <c r="G12" s="101" t="s">
        <v>117</v>
      </c>
      <c r="H12" s="94" t="s">
        <v>68</v>
      </c>
      <c r="I12" s="101"/>
      <c r="J12" s="95" t="s">
        <v>102</v>
      </c>
      <c r="K12" s="50">
        <f t="shared" si="12"/>
        <v>2100</v>
      </c>
      <c r="L12" s="50">
        <v>0.0</v>
      </c>
      <c r="M12" s="50">
        <f t="shared" si="2"/>
        <v>2100</v>
      </c>
      <c r="N12" s="87">
        <f t="shared" si="3"/>
        <v>0</v>
      </c>
      <c r="O12" s="96"/>
      <c r="P12" s="97">
        <v>68.96</v>
      </c>
      <c r="Q12" s="108">
        <f>E12-P12</f>
        <v>2031.04</v>
      </c>
      <c r="R12" s="98"/>
      <c r="S12" s="98"/>
      <c r="T12" s="98"/>
      <c r="U12" s="98"/>
      <c r="V12" s="98"/>
      <c r="W12" s="98"/>
      <c r="X12" s="88">
        <f t="shared" si="13"/>
        <v>2100</v>
      </c>
      <c r="Y12" s="90">
        <f t="shared" si="10"/>
        <v>1875</v>
      </c>
      <c r="Z12" s="90">
        <f t="shared" si="11"/>
        <v>225</v>
      </c>
      <c r="AA12" s="98"/>
      <c r="AB12" s="88">
        <v>2100.0</v>
      </c>
      <c r="AC12" s="90">
        <v>1874.9999999999998</v>
      </c>
      <c r="AD12" s="90">
        <v>224.99999999999997</v>
      </c>
      <c r="AE12" s="48"/>
      <c r="AF12" s="91">
        <f t="shared" si="7"/>
        <v>0</v>
      </c>
      <c r="AG12" s="98"/>
      <c r="AH12" s="98"/>
      <c r="AI12" s="98"/>
      <c r="AJ12" s="98"/>
      <c r="AK12" s="98"/>
      <c r="AL12" s="98"/>
    </row>
    <row r="13" ht="13.5" hidden="1" customHeight="1">
      <c r="A13" s="92" t="s">
        <v>118</v>
      </c>
      <c r="B13" s="93">
        <v>45660.0</v>
      </c>
      <c r="C13" s="94" t="s">
        <v>119</v>
      </c>
      <c r="D13" s="94" t="s">
        <v>94</v>
      </c>
      <c r="E13" s="107">
        <v>2200.45</v>
      </c>
      <c r="F13" s="100" t="s">
        <v>120</v>
      </c>
      <c r="G13" s="101" t="s">
        <v>96</v>
      </c>
      <c r="H13" s="94" t="s">
        <v>68</v>
      </c>
      <c r="I13" s="101"/>
      <c r="J13" s="95" t="s">
        <v>121</v>
      </c>
      <c r="K13" s="97">
        <v>2303.28</v>
      </c>
      <c r="L13" s="97">
        <f>K13/1.12*0.05</f>
        <v>102.825</v>
      </c>
      <c r="M13" s="97">
        <f t="shared" si="2"/>
        <v>2200.455</v>
      </c>
      <c r="N13" s="87">
        <f t="shared" si="3"/>
        <v>-0.005000000001</v>
      </c>
      <c r="O13" s="96"/>
      <c r="P13" s="97"/>
      <c r="Q13" s="108"/>
      <c r="R13" s="98"/>
      <c r="S13" s="98"/>
      <c r="T13" s="98"/>
      <c r="U13" s="98"/>
      <c r="V13" s="98"/>
      <c r="W13" s="98"/>
      <c r="X13" s="88">
        <f>K13</f>
        <v>2303.28</v>
      </c>
      <c r="Y13" s="90">
        <f t="shared" si="10"/>
        <v>2056.5</v>
      </c>
      <c r="Z13" s="90">
        <f t="shared" si="11"/>
        <v>246.78</v>
      </c>
      <c r="AA13" s="98"/>
      <c r="AB13" s="104">
        <v>2303.28</v>
      </c>
      <c r="AC13" s="105">
        <v>2056.5</v>
      </c>
      <c r="AD13" s="105">
        <v>246.78</v>
      </c>
      <c r="AE13" s="111">
        <v>45627.0</v>
      </c>
      <c r="AF13" s="91">
        <f t="shared" si="7"/>
        <v>0</v>
      </c>
      <c r="AG13" s="98"/>
      <c r="AH13" s="98"/>
      <c r="AI13" s="98"/>
      <c r="AJ13" s="98"/>
      <c r="AK13" s="98"/>
      <c r="AL13" s="98"/>
    </row>
    <row r="14" ht="13.5" hidden="1" customHeight="1">
      <c r="A14" s="92" t="s">
        <v>122</v>
      </c>
      <c r="B14" s="93">
        <v>45660.0</v>
      </c>
      <c r="C14" s="94" t="s">
        <v>123</v>
      </c>
      <c r="D14" s="94" t="s">
        <v>124</v>
      </c>
      <c r="E14" s="103">
        <v>1400.0</v>
      </c>
      <c r="F14" s="100" t="s">
        <v>125</v>
      </c>
      <c r="G14" s="101" t="s">
        <v>126</v>
      </c>
      <c r="H14" s="94" t="s">
        <v>127</v>
      </c>
      <c r="I14" s="101"/>
      <c r="J14" s="95" t="s">
        <v>102</v>
      </c>
      <c r="K14" s="50">
        <f t="shared" ref="K14:K15" si="14">E14</f>
        <v>1400</v>
      </c>
      <c r="L14" s="50">
        <v>0.0</v>
      </c>
      <c r="M14" s="50">
        <f t="shared" si="2"/>
        <v>1400</v>
      </c>
      <c r="N14" s="87">
        <f t="shared" si="3"/>
        <v>0</v>
      </c>
      <c r="O14" s="96"/>
      <c r="P14" s="97"/>
      <c r="Q14" s="108"/>
      <c r="R14" s="98"/>
      <c r="S14" s="98"/>
      <c r="T14" s="98"/>
      <c r="U14" s="98"/>
      <c r="V14" s="98"/>
      <c r="W14" s="98"/>
      <c r="X14" s="88">
        <f t="shared" ref="X14:X15" si="15">E14</f>
        <v>1400</v>
      </c>
      <c r="Y14" s="90">
        <f t="shared" si="10"/>
        <v>1250</v>
      </c>
      <c r="Z14" s="90">
        <f t="shared" si="11"/>
        <v>150</v>
      </c>
      <c r="AA14" s="98"/>
      <c r="AB14" s="88">
        <v>1400.0</v>
      </c>
      <c r="AC14" s="90">
        <v>1249.9999999999998</v>
      </c>
      <c r="AD14" s="90">
        <v>149.99999999999997</v>
      </c>
      <c r="AE14" s="48"/>
      <c r="AF14" s="91">
        <f t="shared" si="7"/>
        <v>0</v>
      </c>
      <c r="AG14" s="98"/>
      <c r="AH14" s="98"/>
      <c r="AI14" s="98"/>
      <c r="AJ14" s="98"/>
      <c r="AK14" s="98"/>
      <c r="AL14" s="98"/>
    </row>
    <row r="15" ht="13.5" hidden="1" customHeight="1">
      <c r="A15" s="92" t="s">
        <v>128</v>
      </c>
      <c r="B15" s="93">
        <v>45660.0</v>
      </c>
      <c r="C15" s="94" t="s">
        <v>129</v>
      </c>
      <c r="D15" s="94" t="s">
        <v>130</v>
      </c>
      <c r="E15" s="103">
        <v>34200.0</v>
      </c>
      <c r="F15" s="100" t="s">
        <v>131</v>
      </c>
      <c r="G15" s="101" t="s">
        <v>96</v>
      </c>
      <c r="H15" s="94" t="s">
        <v>132</v>
      </c>
      <c r="I15" s="112" t="s">
        <v>133</v>
      </c>
      <c r="J15" s="95" t="s">
        <v>134</v>
      </c>
      <c r="K15" s="50">
        <f t="shared" si="14"/>
        <v>34200</v>
      </c>
      <c r="L15" s="50">
        <v>0.0</v>
      </c>
      <c r="M15" s="50">
        <f t="shared" si="2"/>
        <v>34200</v>
      </c>
      <c r="N15" s="87">
        <f t="shared" si="3"/>
        <v>0</v>
      </c>
      <c r="O15" s="96"/>
      <c r="P15" s="97"/>
      <c r="Q15" s="108"/>
      <c r="R15" s="98"/>
      <c r="S15" s="98"/>
      <c r="T15" s="98"/>
      <c r="U15" s="98"/>
      <c r="V15" s="98"/>
      <c r="W15" s="98"/>
      <c r="X15" s="88">
        <f t="shared" si="15"/>
        <v>34200</v>
      </c>
      <c r="Y15" s="90">
        <f t="shared" si="10"/>
        <v>30535.71429</v>
      </c>
      <c r="Z15" s="90">
        <f t="shared" si="11"/>
        <v>3664.285714</v>
      </c>
      <c r="AA15" s="98"/>
      <c r="AB15" s="88">
        <v>34200.0</v>
      </c>
      <c r="AC15" s="90">
        <v>30535.714285714283</v>
      </c>
      <c r="AD15" s="90">
        <v>3664.2857142857138</v>
      </c>
      <c r="AE15" s="48" t="s">
        <v>135</v>
      </c>
      <c r="AF15" s="91">
        <f t="shared" si="7"/>
        <v>0</v>
      </c>
      <c r="AG15" s="98"/>
      <c r="AH15" s="98"/>
      <c r="AI15" s="98"/>
      <c r="AJ15" s="98"/>
      <c r="AK15" s="98"/>
      <c r="AL15" s="98"/>
    </row>
    <row r="16" ht="13.5" hidden="1" customHeight="1">
      <c r="A16" s="92" t="s">
        <v>136</v>
      </c>
      <c r="B16" s="93">
        <v>45660.0</v>
      </c>
      <c r="C16" s="94"/>
      <c r="D16" s="113" t="s">
        <v>137</v>
      </c>
      <c r="E16" s="107">
        <v>25680.0</v>
      </c>
      <c r="F16" s="100" t="s">
        <v>138</v>
      </c>
      <c r="G16" s="101" t="s">
        <v>74</v>
      </c>
      <c r="H16" s="94" t="s">
        <v>68</v>
      </c>
      <c r="I16" s="101" t="s">
        <v>139</v>
      </c>
      <c r="J16" s="95" t="s">
        <v>140</v>
      </c>
      <c r="K16" s="97">
        <v>26880.0</v>
      </c>
      <c r="L16" s="97">
        <f t="shared" ref="L16:L17" si="16">K16/1.12*0.05</f>
        <v>1200</v>
      </c>
      <c r="M16" s="97">
        <f t="shared" si="2"/>
        <v>25680</v>
      </c>
      <c r="N16" s="87">
        <f t="shared" si="3"/>
        <v>0</v>
      </c>
      <c r="O16" s="96"/>
      <c r="P16" s="97"/>
      <c r="Q16" s="108"/>
      <c r="R16" s="98"/>
      <c r="S16" s="98"/>
      <c r="T16" s="98"/>
      <c r="U16" s="98"/>
      <c r="V16" s="98"/>
      <c r="W16" s="98"/>
      <c r="X16" s="109">
        <f t="shared" ref="X16:X17" si="17">K16</f>
        <v>26880</v>
      </c>
      <c r="Y16" s="110">
        <f t="shared" si="10"/>
        <v>24000</v>
      </c>
      <c r="Z16" s="110">
        <f t="shared" si="11"/>
        <v>2880</v>
      </c>
      <c r="AA16" s="98"/>
      <c r="AB16" s="114"/>
      <c r="AC16" s="115"/>
      <c r="AD16" s="115"/>
      <c r="AE16" s="48" t="s">
        <v>141</v>
      </c>
      <c r="AF16" s="91">
        <f t="shared" si="7"/>
        <v>-24000</v>
      </c>
      <c r="AG16" s="98"/>
      <c r="AH16" s="98"/>
      <c r="AI16" s="98"/>
      <c r="AJ16" s="98"/>
      <c r="AK16" s="98"/>
      <c r="AL16" s="98"/>
    </row>
    <row r="17" ht="13.5" hidden="1" customHeight="1">
      <c r="A17" s="92" t="s">
        <v>142</v>
      </c>
      <c r="B17" s="93">
        <v>45660.0</v>
      </c>
      <c r="C17" s="94"/>
      <c r="D17" s="113" t="s">
        <v>143</v>
      </c>
      <c r="E17" s="107">
        <v>25680.0</v>
      </c>
      <c r="F17" s="100" t="s">
        <v>138</v>
      </c>
      <c r="G17" s="101" t="s">
        <v>74</v>
      </c>
      <c r="H17" s="48" t="s">
        <v>68</v>
      </c>
      <c r="I17" s="101" t="s">
        <v>144</v>
      </c>
      <c r="J17" s="95" t="s">
        <v>140</v>
      </c>
      <c r="K17" s="97">
        <v>26880.0</v>
      </c>
      <c r="L17" s="97">
        <f t="shared" si="16"/>
        <v>1200</v>
      </c>
      <c r="M17" s="97">
        <f t="shared" si="2"/>
        <v>25680</v>
      </c>
      <c r="N17" s="87">
        <f t="shared" si="3"/>
        <v>0</v>
      </c>
      <c r="O17" s="96"/>
      <c r="P17" s="97"/>
      <c r="Q17" s="108"/>
      <c r="R17" s="98"/>
      <c r="S17" s="98"/>
      <c r="T17" s="98"/>
      <c r="U17" s="98"/>
      <c r="V17" s="98"/>
      <c r="W17" s="98"/>
      <c r="X17" s="109">
        <f t="shared" si="17"/>
        <v>26880</v>
      </c>
      <c r="Y17" s="110">
        <f t="shared" si="10"/>
        <v>24000</v>
      </c>
      <c r="Z17" s="110">
        <f t="shared" si="11"/>
        <v>2880</v>
      </c>
      <c r="AA17" s="98"/>
      <c r="AB17" s="114"/>
      <c r="AC17" s="115"/>
      <c r="AD17" s="115"/>
      <c r="AE17" s="48" t="s">
        <v>141</v>
      </c>
      <c r="AF17" s="91">
        <f t="shared" si="7"/>
        <v>-24000</v>
      </c>
      <c r="AG17" s="98"/>
      <c r="AH17" s="98"/>
      <c r="AI17" s="98"/>
      <c r="AJ17" s="98"/>
      <c r="AK17" s="98"/>
      <c r="AL17" s="98"/>
    </row>
    <row r="18" ht="13.5" hidden="1" customHeight="1">
      <c r="A18" s="92" t="s">
        <v>145</v>
      </c>
      <c r="B18" s="93">
        <v>45660.0</v>
      </c>
      <c r="C18" s="94" t="s">
        <v>146</v>
      </c>
      <c r="D18" s="94" t="s">
        <v>147</v>
      </c>
      <c r="E18" s="103">
        <v>42000.0</v>
      </c>
      <c r="F18" s="100" t="s">
        <v>148</v>
      </c>
      <c r="G18" s="101" t="s">
        <v>96</v>
      </c>
      <c r="H18" s="48" t="s">
        <v>68</v>
      </c>
      <c r="I18" s="101" t="s">
        <v>149</v>
      </c>
      <c r="J18" s="95" t="s">
        <v>76</v>
      </c>
      <c r="K18" s="50">
        <f t="shared" ref="K18:K22" si="18">E18</f>
        <v>42000</v>
      </c>
      <c r="L18" s="50">
        <v>0.0</v>
      </c>
      <c r="M18" s="50">
        <f t="shared" si="2"/>
        <v>42000</v>
      </c>
      <c r="N18" s="87">
        <f t="shared" si="3"/>
        <v>0</v>
      </c>
      <c r="O18" s="96"/>
      <c r="P18" s="97"/>
      <c r="Q18" s="108"/>
      <c r="R18" s="98"/>
      <c r="S18" s="98"/>
      <c r="T18" s="98"/>
      <c r="U18" s="98"/>
      <c r="V18" s="98"/>
      <c r="W18" s="98"/>
      <c r="X18" s="88">
        <f t="shared" ref="X18:X24" si="19">E18</f>
        <v>42000</v>
      </c>
      <c r="Y18" s="90">
        <f t="shared" si="10"/>
        <v>37500</v>
      </c>
      <c r="Z18" s="90">
        <f t="shared" si="11"/>
        <v>4500</v>
      </c>
      <c r="AA18" s="98"/>
      <c r="AB18" s="88">
        <v>42000.0</v>
      </c>
      <c r="AC18" s="90">
        <v>37500.0</v>
      </c>
      <c r="AD18" s="90">
        <v>4500.0</v>
      </c>
      <c r="AE18" s="48"/>
      <c r="AF18" s="91">
        <f t="shared" si="7"/>
        <v>0</v>
      </c>
      <c r="AG18" s="98"/>
      <c r="AH18" s="98"/>
      <c r="AI18" s="98"/>
      <c r="AJ18" s="98"/>
      <c r="AK18" s="98"/>
      <c r="AL18" s="98"/>
    </row>
    <row r="19" ht="13.5" hidden="1" customHeight="1">
      <c r="A19" s="92" t="s">
        <v>150</v>
      </c>
      <c r="B19" s="93">
        <v>45660.0</v>
      </c>
      <c r="C19" s="94" t="s">
        <v>151</v>
      </c>
      <c r="D19" s="48" t="s">
        <v>152</v>
      </c>
      <c r="E19" s="50">
        <v>15000.0</v>
      </c>
      <c r="F19" s="48" t="s">
        <v>153</v>
      </c>
      <c r="G19" s="48" t="s">
        <v>74</v>
      </c>
      <c r="H19" s="48" t="s">
        <v>68</v>
      </c>
      <c r="I19" s="48" t="s">
        <v>154</v>
      </c>
      <c r="J19" s="95" t="s">
        <v>76</v>
      </c>
      <c r="K19" s="50">
        <f t="shared" si="18"/>
        <v>15000</v>
      </c>
      <c r="L19" s="50">
        <v>0.0</v>
      </c>
      <c r="M19" s="50">
        <f t="shared" si="2"/>
        <v>15000</v>
      </c>
      <c r="N19" s="87">
        <f t="shared" si="3"/>
        <v>0</v>
      </c>
      <c r="O19" s="96"/>
      <c r="P19" s="97"/>
      <c r="Q19" s="108"/>
      <c r="R19" s="98"/>
      <c r="S19" s="98"/>
      <c r="T19" s="98"/>
      <c r="U19" s="98"/>
      <c r="V19" s="98"/>
      <c r="W19" s="98"/>
      <c r="X19" s="88">
        <f t="shared" si="19"/>
        <v>15000</v>
      </c>
      <c r="Y19" s="90">
        <f t="shared" si="10"/>
        <v>13392.85714</v>
      </c>
      <c r="Z19" s="90">
        <f t="shared" si="11"/>
        <v>1607.142857</v>
      </c>
      <c r="AA19" s="98"/>
      <c r="AB19" s="88">
        <v>15000.0</v>
      </c>
      <c r="AC19" s="90">
        <v>13392.857142857141</v>
      </c>
      <c r="AD19" s="90">
        <v>1607.1428571428569</v>
      </c>
      <c r="AE19" s="48"/>
      <c r="AF19" s="91">
        <f t="shared" si="7"/>
        <v>0</v>
      </c>
      <c r="AG19" s="98"/>
      <c r="AH19" s="98"/>
      <c r="AI19" s="98"/>
      <c r="AJ19" s="98"/>
      <c r="AK19" s="98"/>
      <c r="AL19" s="98"/>
    </row>
    <row r="20" ht="13.5" hidden="1" customHeight="1">
      <c r="A20" s="92" t="s">
        <v>155</v>
      </c>
      <c r="B20" s="93">
        <v>45660.0</v>
      </c>
      <c r="C20" s="94" t="s">
        <v>156</v>
      </c>
      <c r="D20" s="48" t="s">
        <v>157</v>
      </c>
      <c r="E20" s="50">
        <v>1375.0</v>
      </c>
      <c r="F20" s="48" t="s">
        <v>158</v>
      </c>
      <c r="G20" s="48" t="s">
        <v>74</v>
      </c>
      <c r="H20" s="48" t="s">
        <v>68</v>
      </c>
      <c r="I20" s="48" t="s">
        <v>159</v>
      </c>
      <c r="J20" s="48" t="s">
        <v>76</v>
      </c>
      <c r="K20" s="50">
        <f t="shared" si="18"/>
        <v>1375</v>
      </c>
      <c r="L20" s="50">
        <v>0.0</v>
      </c>
      <c r="M20" s="50">
        <f t="shared" si="2"/>
        <v>1375</v>
      </c>
      <c r="N20" s="87">
        <f t="shared" si="3"/>
        <v>0</v>
      </c>
      <c r="O20" s="96"/>
      <c r="P20" s="97"/>
      <c r="Q20" s="108"/>
      <c r="R20" s="98"/>
      <c r="S20" s="98"/>
      <c r="T20" s="98"/>
      <c r="U20" s="98"/>
      <c r="V20" s="98"/>
      <c r="W20" s="98"/>
      <c r="X20" s="88">
        <f t="shared" si="19"/>
        <v>1375</v>
      </c>
      <c r="Y20" s="90">
        <f t="shared" si="10"/>
        <v>1227.678571</v>
      </c>
      <c r="Z20" s="90">
        <f t="shared" si="11"/>
        <v>147.3214286</v>
      </c>
      <c r="AA20" s="98"/>
      <c r="AB20" s="104">
        <v>1375.0</v>
      </c>
      <c r="AC20" s="105">
        <v>1227.6785714285713</v>
      </c>
      <c r="AD20" s="105">
        <v>147.32142857142856</v>
      </c>
      <c r="AE20" s="48" t="s">
        <v>160</v>
      </c>
      <c r="AF20" s="91">
        <f t="shared" si="7"/>
        <v>0</v>
      </c>
      <c r="AG20" s="98"/>
      <c r="AH20" s="98"/>
      <c r="AI20" s="98"/>
      <c r="AJ20" s="98"/>
      <c r="AK20" s="98"/>
      <c r="AL20" s="98"/>
    </row>
    <row r="21" ht="13.5" hidden="1" customHeight="1">
      <c r="A21" s="92" t="s">
        <v>161</v>
      </c>
      <c r="B21" s="93">
        <v>45660.0</v>
      </c>
      <c r="C21" s="94" t="s">
        <v>162</v>
      </c>
      <c r="D21" s="48" t="s">
        <v>163</v>
      </c>
      <c r="E21" s="50">
        <v>1250.0</v>
      </c>
      <c r="F21" s="48" t="s">
        <v>164</v>
      </c>
      <c r="G21" s="48" t="s">
        <v>74</v>
      </c>
      <c r="H21" s="48" t="s">
        <v>68</v>
      </c>
      <c r="I21" s="48" t="s">
        <v>165</v>
      </c>
      <c r="J21" s="95" t="s">
        <v>76</v>
      </c>
      <c r="K21" s="50">
        <f t="shared" si="18"/>
        <v>1250</v>
      </c>
      <c r="L21" s="50">
        <v>0.0</v>
      </c>
      <c r="M21" s="50">
        <f t="shared" si="2"/>
        <v>1250</v>
      </c>
      <c r="N21" s="87">
        <f t="shared" si="3"/>
        <v>0</v>
      </c>
      <c r="O21" s="96"/>
      <c r="P21" s="97"/>
      <c r="Q21" s="108"/>
      <c r="R21" s="98"/>
      <c r="S21" s="98"/>
      <c r="T21" s="98"/>
      <c r="U21" s="98"/>
      <c r="V21" s="98"/>
      <c r="W21" s="98"/>
      <c r="X21" s="88">
        <f t="shared" si="19"/>
        <v>1250</v>
      </c>
      <c r="Y21" s="90">
        <f t="shared" si="10"/>
        <v>1116.071429</v>
      </c>
      <c r="Z21" s="90">
        <f t="shared" si="11"/>
        <v>133.9285714</v>
      </c>
      <c r="AA21" s="98"/>
      <c r="AB21" s="88">
        <v>1250.0</v>
      </c>
      <c r="AC21" s="90">
        <v>1116.0714285714284</v>
      </c>
      <c r="AD21" s="90">
        <v>133.92857142857142</v>
      </c>
      <c r="AE21" s="48"/>
      <c r="AF21" s="91">
        <f t="shared" si="7"/>
        <v>0</v>
      </c>
      <c r="AG21" s="98"/>
      <c r="AH21" s="98"/>
      <c r="AI21" s="98"/>
      <c r="AJ21" s="98"/>
      <c r="AK21" s="98"/>
      <c r="AL21" s="98"/>
    </row>
    <row r="22" ht="13.5" hidden="1" customHeight="1">
      <c r="A22" s="92" t="s">
        <v>166</v>
      </c>
      <c r="B22" s="93">
        <v>45660.0</v>
      </c>
      <c r="C22" s="94" t="s">
        <v>167</v>
      </c>
      <c r="D22" s="48" t="s">
        <v>168</v>
      </c>
      <c r="E22" s="50">
        <v>1250.0</v>
      </c>
      <c r="F22" s="48" t="s">
        <v>169</v>
      </c>
      <c r="G22" s="48" t="s">
        <v>74</v>
      </c>
      <c r="H22" s="48" t="s">
        <v>68</v>
      </c>
      <c r="I22" s="48" t="s">
        <v>170</v>
      </c>
      <c r="J22" s="95" t="s">
        <v>76</v>
      </c>
      <c r="K22" s="50">
        <f t="shared" si="18"/>
        <v>1250</v>
      </c>
      <c r="L22" s="50">
        <v>0.0</v>
      </c>
      <c r="M22" s="50">
        <f t="shared" si="2"/>
        <v>1250</v>
      </c>
      <c r="N22" s="87">
        <f t="shared" si="3"/>
        <v>0</v>
      </c>
      <c r="O22" s="96"/>
      <c r="P22" s="97"/>
      <c r="Q22" s="108"/>
      <c r="R22" s="98"/>
      <c r="S22" s="98"/>
      <c r="T22" s="98"/>
      <c r="U22" s="98"/>
      <c r="V22" s="98"/>
      <c r="W22" s="98"/>
      <c r="X22" s="88">
        <f t="shared" si="19"/>
        <v>1250</v>
      </c>
      <c r="Y22" s="90">
        <f t="shared" si="10"/>
        <v>1116.071429</v>
      </c>
      <c r="Z22" s="90">
        <f t="shared" si="11"/>
        <v>133.9285714</v>
      </c>
      <c r="AA22" s="98"/>
      <c r="AB22" s="88">
        <v>1250.0</v>
      </c>
      <c r="AC22" s="90">
        <v>1116.0714285714284</v>
      </c>
      <c r="AD22" s="90">
        <v>133.92857142857142</v>
      </c>
      <c r="AE22" s="48"/>
      <c r="AF22" s="91">
        <f t="shared" si="7"/>
        <v>0</v>
      </c>
      <c r="AG22" s="98"/>
      <c r="AH22" s="98"/>
      <c r="AI22" s="98"/>
      <c r="AJ22" s="98"/>
      <c r="AK22" s="98"/>
      <c r="AL22" s="98"/>
    </row>
    <row r="23" ht="13.5" hidden="1" customHeight="1">
      <c r="A23" s="92" t="s">
        <v>171</v>
      </c>
      <c r="B23" s="93">
        <v>45660.0</v>
      </c>
      <c r="C23" s="94" t="s">
        <v>172</v>
      </c>
      <c r="D23" s="48" t="s">
        <v>173</v>
      </c>
      <c r="E23" s="116">
        <v>955.36</v>
      </c>
      <c r="F23" s="48" t="s">
        <v>164</v>
      </c>
      <c r="G23" s="48" t="s">
        <v>74</v>
      </c>
      <c r="H23" s="48" t="s">
        <v>68</v>
      </c>
      <c r="I23" s="48" t="s">
        <v>174</v>
      </c>
      <c r="J23" s="95" t="s">
        <v>69</v>
      </c>
      <c r="K23" s="97">
        <v>1000.0</v>
      </c>
      <c r="L23" s="108">
        <f>K23/1.12*0.05</f>
        <v>44.64285714</v>
      </c>
      <c r="M23" s="97">
        <f t="shared" si="2"/>
        <v>955.3571429</v>
      </c>
      <c r="N23" s="87">
        <f t="shared" si="3"/>
        <v>0.002857142857</v>
      </c>
      <c r="O23" s="96"/>
      <c r="P23" s="97"/>
      <c r="Q23" s="108"/>
      <c r="R23" s="98"/>
      <c r="S23" s="98"/>
      <c r="T23" s="98"/>
      <c r="U23" s="98"/>
      <c r="V23" s="98"/>
      <c r="W23" s="98"/>
      <c r="X23" s="109">
        <f t="shared" si="19"/>
        <v>955.36</v>
      </c>
      <c r="Y23" s="110">
        <f t="shared" si="10"/>
        <v>853</v>
      </c>
      <c r="Z23" s="110">
        <f t="shared" si="11"/>
        <v>102.36</v>
      </c>
      <c r="AA23" s="98"/>
      <c r="AB23" s="104">
        <v>1000.0</v>
      </c>
      <c r="AC23" s="105">
        <f>AB23/1.12</f>
        <v>892.8571429</v>
      </c>
      <c r="AD23" s="105">
        <f>AC23*12%</f>
        <v>107.1428571</v>
      </c>
      <c r="AE23" s="48"/>
      <c r="AF23" s="91">
        <f t="shared" si="7"/>
        <v>39.85714286</v>
      </c>
      <c r="AG23" s="98"/>
      <c r="AH23" s="98"/>
      <c r="AI23" s="98"/>
      <c r="AJ23" s="98"/>
      <c r="AK23" s="98"/>
      <c r="AL23" s="98"/>
    </row>
    <row r="24" ht="13.5" hidden="1" customHeight="1">
      <c r="A24" s="92" t="s">
        <v>175</v>
      </c>
      <c r="B24" s="93">
        <v>45660.0</v>
      </c>
      <c r="C24" s="94" t="s">
        <v>176</v>
      </c>
      <c r="D24" s="94" t="s">
        <v>177</v>
      </c>
      <c r="E24" s="106">
        <v>2600.0</v>
      </c>
      <c r="F24" s="100" t="s">
        <v>178</v>
      </c>
      <c r="G24" s="101" t="s">
        <v>112</v>
      </c>
      <c r="H24" s="94" t="s">
        <v>127</v>
      </c>
      <c r="I24" s="101"/>
      <c r="J24" s="95" t="s">
        <v>102</v>
      </c>
      <c r="K24" s="50">
        <f t="shared" ref="K24:K31" si="20">E24</f>
        <v>2600</v>
      </c>
      <c r="L24" s="50">
        <v>0.0</v>
      </c>
      <c r="M24" s="50">
        <f t="shared" si="2"/>
        <v>2600</v>
      </c>
      <c r="N24" s="87">
        <f t="shared" si="3"/>
        <v>0</v>
      </c>
      <c r="O24" s="96"/>
      <c r="P24" s="97"/>
      <c r="Q24" s="108"/>
      <c r="R24" s="98"/>
      <c r="S24" s="98"/>
      <c r="T24" s="98"/>
      <c r="U24" s="98"/>
      <c r="V24" s="98"/>
      <c r="W24" s="98"/>
      <c r="X24" s="88">
        <f t="shared" si="19"/>
        <v>2600</v>
      </c>
      <c r="Y24" s="90">
        <f t="shared" si="10"/>
        <v>2321.428571</v>
      </c>
      <c r="Z24" s="90">
        <f t="shared" si="11"/>
        <v>278.5714286</v>
      </c>
      <c r="AA24" s="98"/>
      <c r="AB24" s="88">
        <v>2600.0</v>
      </c>
      <c r="AC24" s="90">
        <v>2321.428571428571</v>
      </c>
      <c r="AD24" s="90">
        <v>278.5714285714285</v>
      </c>
      <c r="AE24" s="48"/>
      <c r="AF24" s="91">
        <f t="shared" si="7"/>
        <v>0</v>
      </c>
      <c r="AG24" s="98"/>
      <c r="AH24" s="98"/>
      <c r="AI24" s="98"/>
      <c r="AJ24" s="98"/>
      <c r="AK24" s="98"/>
      <c r="AL24" s="98"/>
    </row>
    <row r="25" ht="13.5" hidden="1" customHeight="1">
      <c r="A25" s="92" t="s">
        <v>179</v>
      </c>
      <c r="B25" s="93"/>
      <c r="C25" s="94"/>
      <c r="D25" s="94" t="s">
        <v>87</v>
      </c>
      <c r="E25" s="103"/>
      <c r="F25" s="100"/>
      <c r="G25" s="101"/>
      <c r="H25" s="94"/>
      <c r="I25" s="101"/>
      <c r="J25" s="95"/>
      <c r="K25" s="50" t="str">
        <f t="shared" si="20"/>
        <v/>
      </c>
      <c r="L25" s="50">
        <v>0.0</v>
      </c>
      <c r="M25" s="50">
        <f t="shared" si="2"/>
        <v>0</v>
      </c>
      <c r="N25" s="87">
        <f t="shared" si="3"/>
        <v>0</v>
      </c>
      <c r="O25" s="96"/>
      <c r="P25" s="97"/>
      <c r="Q25" s="108"/>
      <c r="R25" s="98"/>
      <c r="S25" s="98"/>
      <c r="T25" s="98"/>
      <c r="U25" s="98"/>
      <c r="V25" s="98"/>
      <c r="W25" s="98"/>
      <c r="X25" s="106"/>
      <c r="Y25" s="42"/>
      <c r="Z25" s="42"/>
      <c r="AA25" s="98"/>
      <c r="AB25" s="106"/>
      <c r="AC25" s="42"/>
      <c r="AD25" s="42"/>
      <c r="AE25" s="48"/>
      <c r="AF25" s="91">
        <f t="shared" si="7"/>
        <v>0</v>
      </c>
      <c r="AG25" s="98"/>
      <c r="AH25" s="98"/>
      <c r="AI25" s="98"/>
      <c r="AJ25" s="98"/>
      <c r="AK25" s="98"/>
      <c r="AL25" s="98"/>
    </row>
    <row r="26" ht="13.5" hidden="1" customHeight="1">
      <c r="A26" s="92" t="s">
        <v>180</v>
      </c>
      <c r="B26" s="93">
        <v>45661.0</v>
      </c>
      <c r="C26" s="94" t="s">
        <v>181</v>
      </c>
      <c r="D26" s="94" t="s">
        <v>182</v>
      </c>
      <c r="E26" s="103">
        <v>4000.0</v>
      </c>
      <c r="F26" s="100" t="s">
        <v>183</v>
      </c>
      <c r="G26" s="101" t="s">
        <v>112</v>
      </c>
      <c r="H26" s="94" t="s">
        <v>127</v>
      </c>
      <c r="I26" s="101"/>
      <c r="J26" s="95" t="s">
        <v>102</v>
      </c>
      <c r="K26" s="50">
        <f t="shared" si="20"/>
        <v>4000</v>
      </c>
      <c r="L26" s="50">
        <v>0.0</v>
      </c>
      <c r="M26" s="50">
        <f t="shared" si="2"/>
        <v>4000</v>
      </c>
      <c r="N26" s="87">
        <f t="shared" si="3"/>
        <v>0</v>
      </c>
      <c r="O26" s="96"/>
      <c r="P26" s="97"/>
      <c r="Q26" s="108"/>
      <c r="R26" s="98"/>
      <c r="S26" s="98"/>
      <c r="T26" s="98"/>
      <c r="U26" s="98"/>
      <c r="V26" s="98"/>
      <c r="W26" s="98"/>
      <c r="X26" s="88">
        <f t="shared" ref="X26:X31" si="21">E26</f>
        <v>4000</v>
      </c>
      <c r="Y26" s="90">
        <f t="shared" ref="Y26:Y52" si="22">X26/1.12</f>
        <v>3571.428571</v>
      </c>
      <c r="Z26" s="90">
        <f t="shared" ref="Z26:Z52" si="23">Y26*0.12</f>
        <v>428.5714286</v>
      </c>
      <c r="AA26" s="98"/>
      <c r="AB26" s="88">
        <v>4000.0</v>
      </c>
      <c r="AC26" s="90">
        <v>3571.428571428571</v>
      </c>
      <c r="AD26" s="90">
        <v>428.5714285714285</v>
      </c>
      <c r="AE26" s="48"/>
      <c r="AF26" s="91">
        <f t="shared" si="7"/>
        <v>0</v>
      </c>
      <c r="AG26" s="98"/>
      <c r="AH26" s="98"/>
      <c r="AI26" s="98"/>
      <c r="AJ26" s="98"/>
      <c r="AK26" s="98"/>
      <c r="AL26" s="98"/>
    </row>
    <row r="27" ht="13.5" hidden="1" customHeight="1">
      <c r="A27" s="92" t="s">
        <v>184</v>
      </c>
      <c r="B27" s="93">
        <v>45661.0</v>
      </c>
      <c r="C27" s="94" t="s">
        <v>185</v>
      </c>
      <c r="D27" s="94" t="s">
        <v>186</v>
      </c>
      <c r="E27" s="103">
        <v>2600.0</v>
      </c>
      <c r="F27" s="100" t="s">
        <v>187</v>
      </c>
      <c r="G27" s="101" t="s">
        <v>117</v>
      </c>
      <c r="H27" s="48" t="s">
        <v>68</v>
      </c>
      <c r="I27" s="101"/>
      <c r="J27" s="95" t="s">
        <v>102</v>
      </c>
      <c r="K27" s="50">
        <f t="shared" si="20"/>
        <v>2600</v>
      </c>
      <c r="L27" s="50">
        <v>0.0</v>
      </c>
      <c r="M27" s="50">
        <f t="shared" si="2"/>
        <v>2600</v>
      </c>
      <c r="N27" s="87">
        <f t="shared" si="3"/>
        <v>0</v>
      </c>
      <c r="O27" s="96"/>
      <c r="P27" s="97">
        <v>85.38</v>
      </c>
      <c r="Q27" s="117">
        <f>E27-P27</f>
        <v>2514.62</v>
      </c>
      <c r="R27" s="98"/>
      <c r="S27" s="98"/>
      <c r="T27" s="98"/>
      <c r="U27" s="98"/>
      <c r="V27" s="98"/>
      <c r="W27" s="98"/>
      <c r="X27" s="88">
        <f t="shared" si="21"/>
        <v>2600</v>
      </c>
      <c r="Y27" s="90">
        <f t="shared" si="22"/>
        <v>2321.428571</v>
      </c>
      <c r="Z27" s="90">
        <f t="shared" si="23"/>
        <v>278.5714286</v>
      </c>
      <c r="AA27" s="98"/>
      <c r="AB27" s="88">
        <v>2600.0</v>
      </c>
      <c r="AC27" s="90">
        <v>2321.428571428571</v>
      </c>
      <c r="AD27" s="90">
        <v>278.5714285714285</v>
      </c>
      <c r="AE27" s="48"/>
      <c r="AF27" s="91">
        <f t="shared" si="7"/>
        <v>0</v>
      </c>
      <c r="AG27" s="98"/>
      <c r="AH27" s="98"/>
      <c r="AI27" s="98"/>
      <c r="AJ27" s="98"/>
      <c r="AK27" s="98"/>
      <c r="AL27" s="98"/>
    </row>
    <row r="28" ht="13.5" hidden="1" customHeight="1">
      <c r="A28" s="92" t="s">
        <v>188</v>
      </c>
      <c r="B28" s="93">
        <v>45661.0</v>
      </c>
      <c r="C28" s="94" t="s">
        <v>189</v>
      </c>
      <c r="D28" s="94" t="s">
        <v>190</v>
      </c>
      <c r="E28" s="103">
        <v>300.0</v>
      </c>
      <c r="F28" s="100" t="s">
        <v>191</v>
      </c>
      <c r="G28" s="101" t="s">
        <v>112</v>
      </c>
      <c r="H28" s="94" t="s">
        <v>127</v>
      </c>
      <c r="I28" s="101"/>
      <c r="J28" s="95" t="s">
        <v>69</v>
      </c>
      <c r="K28" s="50">
        <f t="shared" si="20"/>
        <v>300</v>
      </c>
      <c r="L28" s="50">
        <v>0.0</v>
      </c>
      <c r="M28" s="50">
        <f t="shared" si="2"/>
        <v>300</v>
      </c>
      <c r="N28" s="87">
        <f t="shared" si="3"/>
        <v>0</v>
      </c>
      <c r="O28" s="96"/>
      <c r="P28" s="97"/>
      <c r="Q28" s="91"/>
      <c r="R28" s="98"/>
      <c r="S28" s="98"/>
      <c r="T28" s="98"/>
      <c r="U28" s="98"/>
      <c r="V28" s="98"/>
      <c r="W28" s="98"/>
      <c r="X28" s="88">
        <f t="shared" si="21"/>
        <v>300</v>
      </c>
      <c r="Y28" s="90">
        <f t="shared" si="22"/>
        <v>267.8571429</v>
      </c>
      <c r="Z28" s="90">
        <f t="shared" si="23"/>
        <v>32.14285714</v>
      </c>
      <c r="AA28" s="98"/>
      <c r="AB28" s="88">
        <v>300.0</v>
      </c>
      <c r="AC28" s="90">
        <v>267.85714285714283</v>
      </c>
      <c r="AD28" s="90">
        <v>32.14285714285714</v>
      </c>
      <c r="AE28" s="48"/>
      <c r="AF28" s="91">
        <f t="shared" si="7"/>
        <v>0</v>
      </c>
      <c r="AG28" s="98"/>
      <c r="AH28" s="98"/>
      <c r="AI28" s="98"/>
      <c r="AJ28" s="98"/>
      <c r="AK28" s="98"/>
      <c r="AL28" s="98"/>
    </row>
    <row r="29" ht="13.5" hidden="1" customHeight="1">
      <c r="A29" s="92" t="s">
        <v>192</v>
      </c>
      <c r="B29" s="93">
        <v>45661.0</v>
      </c>
      <c r="C29" s="94" t="s">
        <v>193</v>
      </c>
      <c r="D29" s="94" t="s">
        <v>194</v>
      </c>
      <c r="E29" s="103">
        <v>2100.0</v>
      </c>
      <c r="F29" s="100" t="s">
        <v>195</v>
      </c>
      <c r="G29" s="101" t="s">
        <v>96</v>
      </c>
      <c r="H29" s="94" t="s">
        <v>132</v>
      </c>
      <c r="I29" s="101"/>
      <c r="J29" s="95" t="s">
        <v>102</v>
      </c>
      <c r="K29" s="50">
        <f t="shared" si="20"/>
        <v>2100</v>
      </c>
      <c r="L29" s="50">
        <v>0.0</v>
      </c>
      <c r="M29" s="50">
        <f t="shared" si="2"/>
        <v>2100</v>
      </c>
      <c r="N29" s="87">
        <f t="shared" si="3"/>
        <v>0</v>
      </c>
      <c r="O29" s="96"/>
      <c r="P29" s="97"/>
      <c r="Q29" s="91"/>
      <c r="R29" s="98"/>
      <c r="S29" s="98"/>
      <c r="T29" s="98"/>
      <c r="U29" s="98"/>
      <c r="V29" s="98"/>
      <c r="W29" s="98"/>
      <c r="X29" s="88">
        <f t="shared" si="21"/>
        <v>2100</v>
      </c>
      <c r="Y29" s="90">
        <f t="shared" si="22"/>
        <v>1875</v>
      </c>
      <c r="Z29" s="90">
        <f t="shared" si="23"/>
        <v>225</v>
      </c>
      <c r="AA29" s="98"/>
      <c r="AB29" s="88">
        <v>2100.0</v>
      </c>
      <c r="AC29" s="90">
        <v>1874.9999999999998</v>
      </c>
      <c r="AD29" s="90">
        <v>224.99999999999997</v>
      </c>
      <c r="AE29" s="48"/>
      <c r="AF29" s="91">
        <f t="shared" si="7"/>
        <v>0</v>
      </c>
      <c r="AG29" s="98"/>
      <c r="AH29" s="98"/>
      <c r="AI29" s="98"/>
      <c r="AJ29" s="98"/>
      <c r="AK29" s="98"/>
      <c r="AL29" s="98"/>
    </row>
    <row r="30" ht="13.5" hidden="1" customHeight="1">
      <c r="A30" s="92" t="s">
        <v>196</v>
      </c>
      <c r="B30" s="84">
        <v>45663.0</v>
      </c>
      <c r="C30" s="48" t="s">
        <v>197</v>
      </c>
      <c r="D30" s="48" t="s">
        <v>198</v>
      </c>
      <c r="E30" s="88">
        <v>550.0</v>
      </c>
      <c r="F30" s="50" t="s">
        <v>199</v>
      </c>
      <c r="G30" s="42" t="s">
        <v>117</v>
      </c>
      <c r="H30" s="48" t="s">
        <v>68</v>
      </c>
      <c r="I30" s="42"/>
      <c r="J30" s="86" t="s">
        <v>69</v>
      </c>
      <c r="K30" s="50">
        <f t="shared" si="20"/>
        <v>550</v>
      </c>
      <c r="L30" s="50">
        <v>0.0</v>
      </c>
      <c r="M30" s="50">
        <f t="shared" si="2"/>
        <v>550</v>
      </c>
      <c r="N30" s="87">
        <f t="shared" si="3"/>
        <v>0</v>
      </c>
      <c r="O30" s="88"/>
      <c r="P30" s="91">
        <v>18.06</v>
      </c>
      <c r="Q30" s="117">
        <f>E30-P30</f>
        <v>531.94</v>
      </c>
      <c r="R30" s="48"/>
      <c r="S30" s="98"/>
      <c r="T30" s="98"/>
      <c r="U30" s="98"/>
      <c r="V30" s="98"/>
      <c r="W30" s="98"/>
      <c r="X30" s="88">
        <f t="shared" si="21"/>
        <v>550</v>
      </c>
      <c r="Y30" s="90">
        <f t="shared" si="22"/>
        <v>491.0714286</v>
      </c>
      <c r="Z30" s="90">
        <f t="shared" si="23"/>
        <v>58.92857143</v>
      </c>
      <c r="AA30" s="98"/>
      <c r="AB30" s="88">
        <v>550.0</v>
      </c>
      <c r="AC30" s="90">
        <v>491.0714285714285</v>
      </c>
      <c r="AD30" s="90">
        <v>58.928571428571416</v>
      </c>
      <c r="AE30" s="48"/>
      <c r="AF30" s="91">
        <f t="shared" si="7"/>
        <v>0</v>
      </c>
      <c r="AG30" s="98"/>
      <c r="AH30" s="98"/>
      <c r="AI30" s="98"/>
      <c r="AJ30" s="98"/>
      <c r="AK30" s="98"/>
      <c r="AL30" s="98"/>
    </row>
    <row r="31" ht="13.5" hidden="1" customHeight="1">
      <c r="A31" s="92" t="s">
        <v>200</v>
      </c>
      <c r="B31" s="84">
        <v>45663.0</v>
      </c>
      <c r="C31" s="48" t="s">
        <v>201</v>
      </c>
      <c r="D31" s="48" t="s">
        <v>202</v>
      </c>
      <c r="E31" s="88">
        <v>5000.0</v>
      </c>
      <c r="F31" s="50" t="s">
        <v>203</v>
      </c>
      <c r="G31" s="42" t="s">
        <v>112</v>
      </c>
      <c r="H31" s="48" t="s">
        <v>127</v>
      </c>
      <c r="I31" s="42"/>
      <c r="J31" s="86" t="s">
        <v>102</v>
      </c>
      <c r="K31" s="50">
        <f t="shared" si="20"/>
        <v>5000</v>
      </c>
      <c r="L31" s="50">
        <v>0.0</v>
      </c>
      <c r="M31" s="50">
        <f t="shared" si="2"/>
        <v>5000</v>
      </c>
      <c r="N31" s="87">
        <f t="shared" si="3"/>
        <v>0</v>
      </c>
      <c r="O31" s="88"/>
      <c r="P31" s="50"/>
      <c r="Q31" s="118"/>
      <c r="R31" s="48"/>
      <c r="S31" s="98"/>
      <c r="T31" s="98"/>
      <c r="U31" s="98"/>
      <c r="V31" s="98"/>
      <c r="W31" s="98"/>
      <c r="X31" s="88">
        <f t="shared" si="21"/>
        <v>5000</v>
      </c>
      <c r="Y31" s="90">
        <f t="shared" si="22"/>
        <v>4464.285714</v>
      </c>
      <c r="Z31" s="90">
        <f t="shared" si="23"/>
        <v>535.7142857</v>
      </c>
      <c r="AA31" s="98"/>
      <c r="AB31" s="88">
        <v>5000.0</v>
      </c>
      <c r="AC31" s="90">
        <v>4464.285714285714</v>
      </c>
      <c r="AD31" s="90">
        <v>535.7142857142857</v>
      </c>
      <c r="AE31" s="48"/>
      <c r="AF31" s="91">
        <f t="shared" si="7"/>
        <v>0</v>
      </c>
      <c r="AG31" s="98"/>
      <c r="AH31" s="98"/>
      <c r="AI31" s="98"/>
      <c r="AJ31" s="98"/>
      <c r="AK31" s="98"/>
      <c r="AL31" s="98"/>
    </row>
    <row r="32" ht="13.5" hidden="1" customHeight="1">
      <c r="A32" s="92" t="s">
        <v>204</v>
      </c>
      <c r="B32" s="84">
        <v>45663.0</v>
      </c>
      <c r="C32" s="48" t="s">
        <v>205</v>
      </c>
      <c r="D32" s="48" t="s">
        <v>137</v>
      </c>
      <c r="E32" s="119">
        <v>25680.0</v>
      </c>
      <c r="F32" s="50" t="s">
        <v>138</v>
      </c>
      <c r="G32" s="42" t="s">
        <v>74</v>
      </c>
      <c r="H32" s="48" t="s">
        <v>68</v>
      </c>
      <c r="I32" s="42" t="s">
        <v>139</v>
      </c>
      <c r="J32" s="86" t="s">
        <v>140</v>
      </c>
      <c r="K32" s="91">
        <v>26880.0</v>
      </c>
      <c r="L32" s="117">
        <f t="shared" ref="L32:L33" si="24">K32/1.12*0.05</f>
        <v>1200</v>
      </c>
      <c r="M32" s="91">
        <f t="shared" si="2"/>
        <v>25680</v>
      </c>
      <c r="N32" s="120">
        <f t="shared" si="3"/>
        <v>0</v>
      </c>
      <c r="O32" s="88"/>
      <c r="P32" s="50"/>
      <c r="Q32" s="118"/>
      <c r="R32" s="48"/>
      <c r="S32" s="98"/>
      <c r="T32" s="98"/>
      <c r="U32" s="98"/>
      <c r="V32" s="98"/>
      <c r="W32" s="98"/>
      <c r="X32" s="88">
        <f t="shared" ref="X32:X33" si="25">K32</f>
        <v>26880</v>
      </c>
      <c r="Y32" s="90">
        <f t="shared" si="22"/>
        <v>24000</v>
      </c>
      <c r="Z32" s="90">
        <f t="shared" si="23"/>
        <v>2880</v>
      </c>
      <c r="AA32" s="98"/>
      <c r="AB32" s="88">
        <v>26880.0</v>
      </c>
      <c r="AC32" s="90">
        <v>23999.999999999996</v>
      </c>
      <c r="AD32" s="90">
        <v>2879.9999999999995</v>
      </c>
      <c r="AE32" s="48"/>
      <c r="AF32" s="91">
        <f t="shared" si="7"/>
        <v>0</v>
      </c>
      <c r="AG32" s="98"/>
      <c r="AH32" s="98"/>
      <c r="AI32" s="98"/>
      <c r="AJ32" s="98"/>
      <c r="AK32" s="98"/>
      <c r="AL32" s="98"/>
    </row>
    <row r="33" ht="13.5" hidden="1" customHeight="1">
      <c r="A33" s="92" t="s">
        <v>206</v>
      </c>
      <c r="B33" s="84">
        <v>45663.0</v>
      </c>
      <c r="C33" s="48" t="s">
        <v>207</v>
      </c>
      <c r="D33" s="48" t="s">
        <v>143</v>
      </c>
      <c r="E33" s="119">
        <v>25680.0</v>
      </c>
      <c r="F33" s="50" t="s">
        <v>138</v>
      </c>
      <c r="G33" s="42" t="s">
        <v>74</v>
      </c>
      <c r="H33" s="48" t="s">
        <v>68</v>
      </c>
      <c r="I33" s="42" t="s">
        <v>144</v>
      </c>
      <c r="J33" s="86" t="s">
        <v>140</v>
      </c>
      <c r="K33" s="91">
        <v>26880.0</v>
      </c>
      <c r="L33" s="117">
        <f t="shared" si="24"/>
        <v>1200</v>
      </c>
      <c r="M33" s="91">
        <f t="shared" si="2"/>
        <v>25680</v>
      </c>
      <c r="N33" s="120">
        <f t="shared" si="3"/>
        <v>0</v>
      </c>
      <c r="O33" s="88"/>
      <c r="P33" s="50"/>
      <c r="Q33" s="118"/>
      <c r="R33" s="48"/>
      <c r="S33" s="98"/>
      <c r="T33" s="98"/>
      <c r="U33" s="98"/>
      <c r="V33" s="98"/>
      <c r="W33" s="98"/>
      <c r="X33" s="88">
        <f t="shared" si="25"/>
        <v>26880</v>
      </c>
      <c r="Y33" s="90">
        <f t="shared" si="22"/>
        <v>24000</v>
      </c>
      <c r="Z33" s="90">
        <f t="shared" si="23"/>
        <v>2880</v>
      </c>
      <c r="AA33" s="98"/>
      <c r="AB33" s="88">
        <v>26880.0</v>
      </c>
      <c r="AC33" s="90">
        <v>23999.999999999996</v>
      </c>
      <c r="AD33" s="90">
        <v>2879.9999999999995</v>
      </c>
      <c r="AE33" s="48"/>
      <c r="AF33" s="91">
        <f t="shared" si="7"/>
        <v>0</v>
      </c>
      <c r="AG33" s="98"/>
      <c r="AH33" s="98"/>
      <c r="AI33" s="98"/>
      <c r="AJ33" s="98"/>
      <c r="AK33" s="98"/>
      <c r="AL33" s="98"/>
    </row>
    <row r="34" ht="13.5" hidden="1" customHeight="1">
      <c r="A34" s="92" t="s">
        <v>208</v>
      </c>
      <c r="B34" s="84">
        <v>45663.0</v>
      </c>
      <c r="C34" s="48" t="s">
        <v>209</v>
      </c>
      <c r="D34" s="48" t="s">
        <v>210</v>
      </c>
      <c r="E34" s="88">
        <v>18000.0</v>
      </c>
      <c r="F34" s="50" t="s">
        <v>211</v>
      </c>
      <c r="G34" s="42" t="s">
        <v>117</v>
      </c>
      <c r="H34" s="48" t="s">
        <v>68</v>
      </c>
      <c r="I34" s="42"/>
      <c r="J34" s="86" t="s">
        <v>102</v>
      </c>
      <c r="K34" s="50">
        <f t="shared" ref="K34:K43" si="26">E34</f>
        <v>18000</v>
      </c>
      <c r="L34" s="50">
        <v>0.0</v>
      </c>
      <c r="M34" s="50">
        <f t="shared" si="2"/>
        <v>18000</v>
      </c>
      <c r="N34" s="87">
        <f t="shared" si="3"/>
        <v>0</v>
      </c>
      <c r="O34" s="88"/>
      <c r="P34" s="91">
        <v>591.07</v>
      </c>
      <c r="Q34" s="117">
        <f t="shared" ref="Q34:Q35" si="27">E34-P34</f>
        <v>17408.93</v>
      </c>
      <c r="R34" s="48"/>
      <c r="S34" s="98"/>
      <c r="T34" s="98"/>
      <c r="U34" s="98"/>
      <c r="V34" s="98"/>
      <c r="W34" s="98"/>
      <c r="X34" s="88">
        <f t="shared" ref="X34:X43" si="28">E34</f>
        <v>18000</v>
      </c>
      <c r="Y34" s="90">
        <f t="shared" si="22"/>
        <v>16071.42857</v>
      </c>
      <c r="Z34" s="90">
        <f t="shared" si="23"/>
        <v>1928.571429</v>
      </c>
      <c r="AA34" s="98"/>
      <c r="AB34" s="88">
        <v>18000.0</v>
      </c>
      <c r="AC34" s="90">
        <v>16071.42857142857</v>
      </c>
      <c r="AD34" s="90">
        <v>1928.5714285714284</v>
      </c>
      <c r="AE34" s="48"/>
      <c r="AF34" s="91">
        <f t="shared" si="7"/>
        <v>0</v>
      </c>
      <c r="AG34" s="98"/>
      <c r="AH34" s="98"/>
      <c r="AI34" s="98"/>
      <c r="AJ34" s="98"/>
      <c r="AK34" s="98"/>
      <c r="AL34" s="98"/>
    </row>
    <row r="35" ht="13.5" hidden="1" customHeight="1">
      <c r="A35" s="92" t="s">
        <v>212</v>
      </c>
      <c r="B35" s="84">
        <v>45663.0</v>
      </c>
      <c r="C35" s="48" t="s">
        <v>213</v>
      </c>
      <c r="D35" s="48" t="s">
        <v>72</v>
      </c>
      <c r="E35" s="88">
        <v>14072.56</v>
      </c>
      <c r="F35" s="50" t="s">
        <v>214</v>
      </c>
      <c r="G35" s="42" t="s">
        <v>117</v>
      </c>
      <c r="H35" s="48" t="s">
        <v>68</v>
      </c>
      <c r="I35" s="42"/>
      <c r="J35" s="86" t="s">
        <v>76</v>
      </c>
      <c r="K35" s="50">
        <f t="shared" si="26"/>
        <v>14072.56</v>
      </c>
      <c r="L35" s="50">
        <v>0.0</v>
      </c>
      <c r="M35" s="50">
        <f t="shared" si="2"/>
        <v>14072.56</v>
      </c>
      <c r="N35" s="87">
        <f t="shared" si="3"/>
        <v>0</v>
      </c>
      <c r="O35" s="88"/>
      <c r="P35" s="91">
        <v>462.1</v>
      </c>
      <c r="Q35" s="117">
        <f t="shared" si="27"/>
        <v>13610.46</v>
      </c>
      <c r="R35" s="48"/>
      <c r="S35" s="98"/>
      <c r="T35" s="98"/>
      <c r="U35" s="98"/>
      <c r="V35" s="98"/>
      <c r="W35" s="98"/>
      <c r="X35" s="88">
        <f t="shared" si="28"/>
        <v>14072.56</v>
      </c>
      <c r="Y35" s="90">
        <f t="shared" si="22"/>
        <v>12564.78571</v>
      </c>
      <c r="Z35" s="90">
        <f t="shared" si="23"/>
        <v>1507.774286</v>
      </c>
      <c r="AA35" s="98"/>
      <c r="AB35" s="88">
        <v>14072.56</v>
      </c>
      <c r="AC35" s="90">
        <v>12564.785714285712</v>
      </c>
      <c r="AD35" s="90">
        <v>1507.7742857142853</v>
      </c>
      <c r="AE35" s="48"/>
      <c r="AF35" s="91">
        <f t="shared" si="7"/>
        <v>0</v>
      </c>
      <c r="AG35" s="98"/>
      <c r="AH35" s="98"/>
      <c r="AI35" s="98"/>
      <c r="AJ35" s="98"/>
      <c r="AK35" s="98"/>
      <c r="AL35" s="98"/>
    </row>
    <row r="36" ht="13.5" hidden="1" customHeight="1">
      <c r="A36" s="92" t="s">
        <v>215</v>
      </c>
      <c r="B36" s="84">
        <v>45663.0</v>
      </c>
      <c r="C36" s="48" t="s">
        <v>216</v>
      </c>
      <c r="D36" s="48" t="s">
        <v>217</v>
      </c>
      <c r="E36" s="88">
        <v>4700.0</v>
      </c>
      <c r="F36" s="50" t="s">
        <v>218</v>
      </c>
      <c r="G36" s="42" t="s">
        <v>219</v>
      </c>
      <c r="H36" s="48" t="s">
        <v>68</v>
      </c>
      <c r="I36" s="42" t="s">
        <v>220</v>
      </c>
      <c r="J36" s="86" t="s">
        <v>102</v>
      </c>
      <c r="K36" s="50">
        <f t="shared" si="26"/>
        <v>4700</v>
      </c>
      <c r="L36" s="50">
        <v>0.0</v>
      </c>
      <c r="M36" s="50">
        <f t="shared" si="2"/>
        <v>4700</v>
      </c>
      <c r="N36" s="87">
        <f t="shared" si="3"/>
        <v>0</v>
      </c>
      <c r="O36" s="88"/>
      <c r="P36" s="50"/>
      <c r="Q36" s="118"/>
      <c r="R36" s="48"/>
      <c r="S36" s="98"/>
      <c r="T36" s="98"/>
      <c r="U36" s="98"/>
      <c r="V36" s="98"/>
      <c r="W36" s="98"/>
      <c r="X36" s="88">
        <f t="shared" si="28"/>
        <v>4700</v>
      </c>
      <c r="Y36" s="90">
        <f t="shared" si="22"/>
        <v>4196.428571</v>
      </c>
      <c r="Z36" s="90">
        <f t="shared" si="23"/>
        <v>503.5714286</v>
      </c>
      <c r="AA36" s="98"/>
      <c r="AB36" s="88">
        <v>4700.0</v>
      </c>
      <c r="AC36" s="90">
        <v>4196.428571428571</v>
      </c>
      <c r="AD36" s="90">
        <v>503.57142857142844</v>
      </c>
      <c r="AE36" s="48"/>
      <c r="AF36" s="91">
        <f t="shared" si="7"/>
        <v>0</v>
      </c>
      <c r="AG36" s="98"/>
      <c r="AH36" s="98"/>
      <c r="AI36" s="98"/>
      <c r="AJ36" s="98"/>
      <c r="AK36" s="98"/>
      <c r="AL36" s="98"/>
    </row>
    <row r="37" ht="13.5" hidden="1" customHeight="1">
      <c r="A37" s="92" t="s">
        <v>221</v>
      </c>
      <c r="B37" s="84">
        <v>45663.0</v>
      </c>
      <c r="C37" s="48" t="s">
        <v>222</v>
      </c>
      <c r="D37" s="48" t="s">
        <v>223</v>
      </c>
      <c r="E37" s="88">
        <v>5000.0</v>
      </c>
      <c r="F37" s="50" t="s">
        <v>224</v>
      </c>
      <c r="G37" s="42" t="s">
        <v>219</v>
      </c>
      <c r="H37" s="48" t="s">
        <v>68</v>
      </c>
      <c r="I37" s="121" t="s">
        <v>225</v>
      </c>
      <c r="J37" s="86" t="s">
        <v>102</v>
      </c>
      <c r="K37" s="50">
        <f t="shared" si="26"/>
        <v>5000</v>
      </c>
      <c r="L37" s="50">
        <v>0.0</v>
      </c>
      <c r="M37" s="50">
        <f t="shared" si="2"/>
        <v>5000</v>
      </c>
      <c r="N37" s="87">
        <f t="shared" si="3"/>
        <v>0</v>
      </c>
      <c r="O37" s="88"/>
      <c r="P37" s="50"/>
      <c r="Q37" s="118"/>
      <c r="R37" s="48"/>
      <c r="S37" s="98"/>
      <c r="T37" s="98"/>
      <c r="U37" s="98"/>
      <c r="V37" s="98"/>
      <c r="W37" s="98"/>
      <c r="X37" s="88">
        <f t="shared" si="28"/>
        <v>5000</v>
      </c>
      <c r="Y37" s="90">
        <f t="shared" si="22"/>
        <v>4464.285714</v>
      </c>
      <c r="Z37" s="90">
        <f t="shared" si="23"/>
        <v>535.7142857</v>
      </c>
      <c r="AA37" s="98"/>
      <c r="AB37" s="88">
        <v>5000.0</v>
      </c>
      <c r="AC37" s="90">
        <v>4464.285714285714</v>
      </c>
      <c r="AD37" s="90">
        <v>535.7142857142857</v>
      </c>
      <c r="AE37" s="48"/>
      <c r="AF37" s="91">
        <f t="shared" si="7"/>
        <v>0</v>
      </c>
      <c r="AG37" s="98"/>
      <c r="AH37" s="98"/>
      <c r="AI37" s="98"/>
      <c r="AJ37" s="98"/>
      <c r="AK37" s="98"/>
      <c r="AL37" s="98"/>
    </row>
    <row r="38" ht="13.5" hidden="1" customHeight="1">
      <c r="A38" s="92" t="s">
        <v>226</v>
      </c>
      <c r="B38" s="84">
        <v>45663.0</v>
      </c>
      <c r="C38" s="48" t="s">
        <v>227</v>
      </c>
      <c r="D38" s="48" t="s">
        <v>228</v>
      </c>
      <c r="E38" s="88">
        <v>700.0</v>
      </c>
      <c r="F38" s="50" t="s">
        <v>229</v>
      </c>
      <c r="G38" s="42" t="s">
        <v>219</v>
      </c>
      <c r="H38" s="48" t="s">
        <v>68</v>
      </c>
      <c r="I38" s="42" t="s">
        <v>230</v>
      </c>
      <c r="J38" s="86" t="s">
        <v>102</v>
      </c>
      <c r="K38" s="50">
        <f t="shared" si="26"/>
        <v>700</v>
      </c>
      <c r="L38" s="50">
        <v>0.0</v>
      </c>
      <c r="M38" s="50">
        <f t="shared" si="2"/>
        <v>700</v>
      </c>
      <c r="N38" s="87">
        <f t="shared" si="3"/>
        <v>0</v>
      </c>
      <c r="O38" s="88"/>
      <c r="P38" s="50"/>
      <c r="Q38" s="118"/>
      <c r="R38" s="48"/>
      <c r="S38" s="98"/>
      <c r="T38" s="98"/>
      <c r="U38" s="98"/>
      <c r="V38" s="98"/>
      <c r="W38" s="98"/>
      <c r="X38" s="88">
        <f t="shared" si="28"/>
        <v>700</v>
      </c>
      <c r="Y38" s="90">
        <f t="shared" si="22"/>
        <v>625</v>
      </c>
      <c r="Z38" s="90">
        <f t="shared" si="23"/>
        <v>75</v>
      </c>
      <c r="AA38" s="98"/>
      <c r="AB38" s="104">
        <v>700.0</v>
      </c>
      <c r="AC38" s="105">
        <v>624.9999999999999</v>
      </c>
      <c r="AD38" s="105">
        <v>74.99999999999999</v>
      </c>
      <c r="AE38" s="48" t="s">
        <v>231</v>
      </c>
      <c r="AF38" s="91">
        <f t="shared" si="7"/>
        <v>0</v>
      </c>
      <c r="AG38" s="98"/>
      <c r="AH38" s="98"/>
      <c r="AI38" s="98"/>
      <c r="AJ38" s="98"/>
      <c r="AK38" s="98"/>
      <c r="AL38" s="98"/>
    </row>
    <row r="39" ht="13.5" hidden="1" customHeight="1">
      <c r="A39" s="92" t="s">
        <v>232</v>
      </c>
      <c r="B39" s="84">
        <v>45663.0</v>
      </c>
      <c r="C39" s="48" t="s">
        <v>233</v>
      </c>
      <c r="D39" s="48" t="s">
        <v>234</v>
      </c>
      <c r="E39" s="88">
        <v>2371.0</v>
      </c>
      <c r="F39" s="50" t="s">
        <v>235</v>
      </c>
      <c r="G39" s="42" t="s">
        <v>117</v>
      </c>
      <c r="H39" s="48" t="s">
        <v>68</v>
      </c>
      <c r="I39" s="42"/>
      <c r="J39" s="86" t="s">
        <v>102</v>
      </c>
      <c r="K39" s="50">
        <f t="shared" si="26"/>
        <v>2371</v>
      </c>
      <c r="L39" s="50">
        <v>0.0</v>
      </c>
      <c r="M39" s="50">
        <f t="shared" si="2"/>
        <v>2371</v>
      </c>
      <c r="N39" s="87">
        <f t="shared" si="3"/>
        <v>0</v>
      </c>
      <c r="O39" s="88"/>
      <c r="P39" s="91">
        <v>77.86</v>
      </c>
      <c r="Q39" s="117">
        <f t="shared" ref="Q39:Q42" si="29">E39-P39</f>
        <v>2293.14</v>
      </c>
      <c r="R39" s="48"/>
      <c r="S39" s="98"/>
      <c r="T39" s="98"/>
      <c r="U39" s="98"/>
      <c r="V39" s="98"/>
      <c r="W39" s="98"/>
      <c r="X39" s="88">
        <f t="shared" si="28"/>
        <v>2371</v>
      </c>
      <c r="Y39" s="90">
        <f t="shared" si="22"/>
        <v>2116.964286</v>
      </c>
      <c r="Z39" s="90">
        <f t="shared" si="23"/>
        <v>254.0357143</v>
      </c>
      <c r="AA39" s="98"/>
      <c r="AB39" s="88">
        <v>2371.0</v>
      </c>
      <c r="AC39" s="90">
        <v>2116.9642857142853</v>
      </c>
      <c r="AD39" s="90">
        <v>254.03571428571422</v>
      </c>
      <c r="AE39" s="48"/>
      <c r="AF39" s="91">
        <f t="shared" si="7"/>
        <v>0</v>
      </c>
      <c r="AG39" s="98"/>
      <c r="AH39" s="98"/>
      <c r="AI39" s="98"/>
      <c r="AJ39" s="98"/>
      <c r="AK39" s="98"/>
      <c r="AL39" s="98"/>
    </row>
    <row r="40" ht="13.5" hidden="1" customHeight="1">
      <c r="A40" s="92" t="s">
        <v>236</v>
      </c>
      <c r="B40" s="84">
        <v>45663.0</v>
      </c>
      <c r="C40" s="48" t="s">
        <v>237</v>
      </c>
      <c r="D40" s="48" t="s">
        <v>238</v>
      </c>
      <c r="E40" s="88">
        <v>2600.0</v>
      </c>
      <c r="F40" s="50" t="s">
        <v>239</v>
      </c>
      <c r="G40" s="42" t="s">
        <v>117</v>
      </c>
      <c r="H40" s="48" t="s">
        <v>68</v>
      </c>
      <c r="I40" s="42"/>
      <c r="J40" s="86" t="s">
        <v>102</v>
      </c>
      <c r="K40" s="50">
        <f t="shared" si="26"/>
        <v>2600</v>
      </c>
      <c r="L40" s="50">
        <v>0.0</v>
      </c>
      <c r="M40" s="50">
        <f t="shared" si="2"/>
        <v>2600</v>
      </c>
      <c r="N40" s="87">
        <f t="shared" si="3"/>
        <v>0</v>
      </c>
      <c r="O40" s="88"/>
      <c r="P40" s="91">
        <v>85.38</v>
      </c>
      <c r="Q40" s="117">
        <f t="shared" si="29"/>
        <v>2514.62</v>
      </c>
      <c r="R40" s="122">
        <f>SUM(Q30:Q40)</f>
        <v>36359.09</v>
      </c>
      <c r="S40" s="98"/>
      <c r="T40" s="98"/>
      <c r="U40" s="98"/>
      <c r="V40" s="98"/>
      <c r="W40" s="98"/>
      <c r="X40" s="88">
        <f t="shared" si="28"/>
        <v>2600</v>
      </c>
      <c r="Y40" s="90">
        <f t="shared" si="22"/>
        <v>2321.428571</v>
      </c>
      <c r="Z40" s="90">
        <f t="shared" si="23"/>
        <v>278.5714286</v>
      </c>
      <c r="AA40" s="98"/>
      <c r="AB40" s="88">
        <v>2600.0</v>
      </c>
      <c r="AC40" s="90">
        <v>2321.428571428571</v>
      </c>
      <c r="AD40" s="90">
        <v>278.5714285714285</v>
      </c>
      <c r="AE40" s="48"/>
      <c r="AF40" s="91">
        <f t="shared" si="7"/>
        <v>0</v>
      </c>
      <c r="AG40" s="98"/>
      <c r="AH40" s="98"/>
      <c r="AI40" s="98"/>
      <c r="AJ40" s="98"/>
      <c r="AK40" s="98"/>
      <c r="AL40" s="98"/>
    </row>
    <row r="41" ht="13.5" hidden="1" customHeight="1">
      <c r="A41" s="92" t="s">
        <v>240</v>
      </c>
      <c r="B41" s="84">
        <v>45664.0</v>
      </c>
      <c r="C41" s="48" t="s">
        <v>241</v>
      </c>
      <c r="D41" s="48" t="s">
        <v>242</v>
      </c>
      <c r="E41" s="123">
        <v>3000.0</v>
      </c>
      <c r="F41" s="50" t="s">
        <v>243</v>
      </c>
      <c r="G41" s="42" t="s">
        <v>117</v>
      </c>
      <c r="H41" s="48" t="s">
        <v>68</v>
      </c>
      <c r="I41" s="42"/>
      <c r="J41" s="86" t="s">
        <v>69</v>
      </c>
      <c r="K41" s="50">
        <f t="shared" si="26"/>
        <v>3000</v>
      </c>
      <c r="L41" s="50">
        <v>0.0</v>
      </c>
      <c r="M41" s="50">
        <f t="shared" si="2"/>
        <v>3000</v>
      </c>
      <c r="N41" s="87">
        <f t="shared" si="3"/>
        <v>0</v>
      </c>
      <c r="O41" s="88"/>
      <c r="P41" s="91">
        <v>98.51</v>
      </c>
      <c r="Q41" s="117">
        <f t="shared" si="29"/>
        <v>2901.49</v>
      </c>
      <c r="R41" s="48"/>
      <c r="S41" s="98"/>
      <c r="T41" s="98"/>
      <c r="U41" s="98"/>
      <c r="V41" s="98"/>
      <c r="W41" s="98"/>
      <c r="X41" s="88">
        <f t="shared" si="28"/>
        <v>3000</v>
      </c>
      <c r="Y41" s="90">
        <f t="shared" si="22"/>
        <v>2678.571429</v>
      </c>
      <c r="Z41" s="90">
        <f t="shared" si="23"/>
        <v>321.4285714</v>
      </c>
      <c r="AA41" s="98"/>
      <c r="AB41" s="88">
        <v>3000.0</v>
      </c>
      <c r="AC41" s="90">
        <v>2678.5714285714284</v>
      </c>
      <c r="AD41" s="90">
        <v>321.4285714285714</v>
      </c>
      <c r="AE41" s="48"/>
      <c r="AF41" s="91">
        <f t="shared" si="7"/>
        <v>0</v>
      </c>
      <c r="AG41" s="98"/>
      <c r="AH41" s="98"/>
      <c r="AI41" s="98"/>
      <c r="AJ41" s="98"/>
      <c r="AK41" s="98"/>
      <c r="AL41" s="98"/>
    </row>
    <row r="42" ht="13.5" customHeight="1">
      <c r="A42" s="92" t="s">
        <v>244</v>
      </c>
      <c r="B42" s="84">
        <v>45664.0</v>
      </c>
      <c r="C42" s="48" t="s">
        <v>245</v>
      </c>
      <c r="D42" s="48" t="s">
        <v>246</v>
      </c>
      <c r="E42" s="85">
        <v>600.0</v>
      </c>
      <c r="F42" s="50" t="s">
        <v>247</v>
      </c>
      <c r="G42" s="42" t="s">
        <v>67</v>
      </c>
      <c r="H42" s="48" t="s">
        <v>68</v>
      </c>
      <c r="I42" s="42"/>
      <c r="J42" s="86" t="s">
        <v>69</v>
      </c>
      <c r="K42" s="50">
        <f t="shared" si="26"/>
        <v>600</v>
      </c>
      <c r="L42" s="50">
        <v>0.0</v>
      </c>
      <c r="M42" s="50">
        <f t="shared" si="2"/>
        <v>600</v>
      </c>
      <c r="N42" s="87">
        <f t="shared" si="3"/>
        <v>0</v>
      </c>
      <c r="O42" s="88"/>
      <c r="P42" s="124">
        <v>14.62</v>
      </c>
      <c r="Q42" s="89">
        <f t="shared" si="29"/>
        <v>585.38</v>
      </c>
      <c r="R42" s="48"/>
      <c r="S42" s="98"/>
      <c r="T42" s="98"/>
      <c r="U42" s="98"/>
      <c r="V42" s="98"/>
      <c r="W42" s="98"/>
      <c r="X42" s="88">
        <f t="shared" si="28"/>
        <v>600</v>
      </c>
      <c r="Y42" s="90">
        <f t="shared" si="22"/>
        <v>535.7142857</v>
      </c>
      <c r="Z42" s="90">
        <f t="shared" si="23"/>
        <v>64.28571429</v>
      </c>
      <c r="AA42" s="98"/>
      <c r="AB42" s="88">
        <v>600.0</v>
      </c>
      <c r="AC42" s="90">
        <v>535.7142857142857</v>
      </c>
      <c r="AD42" s="90">
        <v>64.28571428571428</v>
      </c>
      <c r="AE42" s="48"/>
      <c r="AF42" s="91">
        <f t="shared" si="7"/>
        <v>0</v>
      </c>
      <c r="AG42" s="98"/>
      <c r="AH42" s="98"/>
      <c r="AI42" s="98"/>
      <c r="AJ42" s="98"/>
      <c r="AK42" s="98"/>
      <c r="AL42" s="98"/>
    </row>
    <row r="43" ht="13.5" hidden="1" customHeight="1">
      <c r="A43" s="92" t="s">
        <v>248</v>
      </c>
      <c r="B43" s="84">
        <v>45664.0</v>
      </c>
      <c r="C43" s="48" t="s">
        <v>249</v>
      </c>
      <c r="D43" s="48" t="s">
        <v>250</v>
      </c>
      <c r="E43" s="88">
        <v>2100.0</v>
      </c>
      <c r="F43" s="50" t="s">
        <v>251</v>
      </c>
      <c r="G43" s="42" t="s">
        <v>96</v>
      </c>
      <c r="H43" s="48" t="s">
        <v>68</v>
      </c>
      <c r="I43" s="42" t="s">
        <v>252</v>
      </c>
      <c r="J43" s="86" t="s">
        <v>102</v>
      </c>
      <c r="K43" s="50">
        <f t="shared" si="26"/>
        <v>2100</v>
      </c>
      <c r="L43" s="50">
        <v>0.0</v>
      </c>
      <c r="M43" s="50">
        <f t="shared" si="2"/>
        <v>2100</v>
      </c>
      <c r="N43" s="87">
        <f t="shared" si="3"/>
        <v>0</v>
      </c>
      <c r="O43" s="88"/>
      <c r="P43" s="50"/>
      <c r="Q43" s="50"/>
      <c r="R43" s="48"/>
      <c r="S43" s="98"/>
      <c r="T43" s="98"/>
      <c r="U43" s="98"/>
      <c r="V43" s="98"/>
      <c r="W43" s="98"/>
      <c r="X43" s="88">
        <f t="shared" si="28"/>
        <v>2100</v>
      </c>
      <c r="Y43" s="90">
        <f t="shared" si="22"/>
        <v>1875</v>
      </c>
      <c r="Z43" s="90">
        <f t="shared" si="23"/>
        <v>225</v>
      </c>
      <c r="AA43" s="98"/>
      <c r="AB43" s="88">
        <v>2100.0</v>
      </c>
      <c r="AC43" s="90">
        <v>1874.9999999999998</v>
      </c>
      <c r="AD43" s="90">
        <v>224.99999999999997</v>
      </c>
      <c r="AE43" s="48"/>
      <c r="AF43" s="91">
        <f t="shared" si="7"/>
        <v>0</v>
      </c>
      <c r="AG43" s="98"/>
      <c r="AH43" s="98"/>
      <c r="AI43" s="98"/>
      <c r="AJ43" s="98"/>
      <c r="AK43" s="98"/>
      <c r="AL43" s="98"/>
    </row>
    <row r="44" ht="13.5" hidden="1" customHeight="1">
      <c r="A44" s="92" t="s">
        <v>253</v>
      </c>
      <c r="B44" s="84">
        <v>45664.0</v>
      </c>
      <c r="C44" s="48" t="s">
        <v>254</v>
      </c>
      <c r="D44" s="48" t="s">
        <v>255</v>
      </c>
      <c r="E44" s="119">
        <v>13945.08</v>
      </c>
      <c r="F44" s="50" t="s">
        <v>256</v>
      </c>
      <c r="G44" s="42" t="s">
        <v>117</v>
      </c>
      <c r="H44" s="48" t="s">
        <v>68</v>
      </c>
      <c r="I44" s="42"/>
      <c r="J44" s="86" t="s">
        <v>76</v>
      </c>
      <c r="K44" s="91">
        <v>14596.72</v>
      </c>
      <c r="L44" s="117">
        <f>K44/1.12*0.05</f>
        <v>651.6392857</v>
      </c>
      <c r="M44" s="91">
        <f t="shared" si="2"/>
        <v>13945.08071</v>
      </c>
      <c r="N44" s="120">
        <f t="shared" si="3"/>
        <v>-0.0007142857139</v>
      </c>
      <c r="O44" s="88"/>
      <c r="P44" s="91">
        <v>457.92</v>
      </c>
      <c r="Q44" s="117">
        <f t="shared" ref="Q44:Q45" si="30">E44-P44</f>
        <v>13487.16</v>
      </c>
      <c r="R44" s="48"/>
      <c r="S44" s="98"/>
      <c r="T44" s="98"/>
      <c r="U44" s="98"/>
      <c r="V44" s="98"/>
      <c r="W44" s="98"/>
      <c r="X44" s="88">
        <f>K44</f>
        <v>14596.72</v>
      </c>
      <c r="Y44" s="90">
        <f t="shared" si="22"/>
        <v>13032.78571</v>
      </c>
      <c r="Z44" s="90">
        <f t="shared" si="23"/>
        <v>1563.934286</v>
      </c>
      <c r="AA44" s="98"/>
      <c r="AB44" s="88">
        <v>14596.72</v>
      </c>
      <c r="AC44" s="90">
        <v>13032.785714285712</v>
      </c>
      <c r="AD44" s="90">
        <v>1563.9342857142854</v>
      </c>
      <c r="AE44" s="48"/>
      <c r="AF44" s="91">
        <f t="shared" si="7"/>
        <v>0</v>
      </c>
      <c r="AG44" s="98"/>
      <c r="AH44" s="98"/>
      <c r="AI44" s="98"/>
      <c r="AJ44" s="98"/>
      <c r="AK44" s="98"/>
      <c r="AL44" s="98"/>
    </row>
    <row r="45" ht="13.5" hidden="1" customHeight="1">
      <c r="A45" s="92" t="s">
        <v>257</v>
      </c>
      <c r="B45" s="84">
        <v>45664.0</v>
      </c>
      <c r="C45" s="48" t="s">
        <v>258</v>
      </c>
      <c r="D45" s="48" t="s">
        <v>259</v>
      </c>
      <c r="E45" s="88">
        <v>5000.0</v>
      </c>
      <c r="F45" s="50" t="s">
        <v>260</v>
      </c>
      <c r="G45" s="42" t="s">
        <v>117</v>
      </c>
      <c r="H45" s="48" t="s">
        <v>68</v>
      </c>
      <c r="I45" s="42"/>
      <c r="J45" s="86" t="s">
        <v>261</v>
      </c>
      <c r="K45" s="50">
        <f t="shared" ref="K45:K46" si="31">E45</f>
        <v>5000</v>
      </c>
      <c r="L45" s="50">
        <v>0.0</v>
      </c>
      <c r="M45" s="50">
        <f t="shared" si="2"/>
        <v>5000</v>
      </c>
      <c r="N45" s="87">
        <f t="shared" si="3"/>
        <v>0</v>
      </c>
      <c r="O45" s="88"/>
      <c r="P45" s="91">
        <v>164.19</v>
      </c>
      <c r="Q45" s="117">
        <f t="shared" si="30"/>
        <v>4835.81</v>
      </c>
      <c r="R45" s="122">
        <f>Q41+Q44+Q45</f>
        <v>21224.46</v>
      </c>
      <c r="S45" s="98"/>
      <c r="T45" s="98"/>
      <c r="U45" s="98"/>
      <c r="V45" s="98"/>
      <c r="W45" s="98"/>
      <c r="X45" s="88">
        <f t="shared" ref="X45:X46" si="32">E45</f>
        <v>5000</v>
      </c>
      <c r="Y45" s="90">
        <f t="shared" si="22"/>
        <v>4464.285714</v>
      </c>
      <c r="Z45" s="90">
        <f t="shared" si="23"/>
        <v>535.7142857</v>
      </c>
      <c r="AA45" s="98"/>
      <c r="AB45" s="88">
        <v>5000.0</v>
      </c>
      <c r="AC45" s="90">
        <v>4464.285714285714</v>
      </c>
      <c r="AD45" s="90">
        <v>535.7142857142857</v>
      </c>
      <c r="AE45" s="48"/>
      <c r="AF45" s="91">
        <f t="shared" si="7"/>
        <v>0</v>
      </c>
      <c r="AG45" s="98"/>
      <c r="AH45" s="98"/>
      <c r="AI45" s="98"/>
      <c r="AJ45" s="98"/>
      <c r="AK45" s="98"/>
      <c r="AL45" s="98"/>
    </row>
    <row r="46" ht="13.5" hidden="1" customHeight="1">
      <c r="A46" s="92" t="s">
        <v>262</v>
      </c>
      <c r="B46" s="84">
        <v>45665.0</v>
      </c>
      <c r="C46" s="48" t="s">
        <v>263</v>
      </c>
      <c r="D46" s="48" t="s">
        <v>264</v>
      </c>
      <c r="E46" s="88">
        <v>11200.0</v>
      </c>
      <c r="F46" s="50" t="s">
        <v>265</v>
      </c>
      <c r="G46" s="42" t="s">
        <v>96</v>
      </c>
      <c r="H46" s="48" t="s">
        <v>68</v>
      </c>
      <c r="I46" s="42" t="s">
        <v>266</v>
      </c>
      <c r="J46" s="86" t="s">
        <v>140</v>
      </c>
      <c r="K46" s="50">
        <f t="shared" si="31"/>
        <v>11200</v>
      </c>
      <c r="L46" s="50">
        <v>0.0</v>
      </c>
      <c r="M46" s="50">
        <f t="shared" si="2"/>
        <v>11200</v>
      </c>
      <c r="N46" s="87">
        <f t="shared" si="3"/>
        <v>0</v>
      </c>
      <c r="O46" s="88"/>
      <c r="P46" s="50"/>
      <c r="Q46" s="50"/>
      <c r="R46" s="48"/>
      <c r="S46" s="98"/>
      <c r="T46" s="98"/>
      <c r="U46" s="98"/>
      <c r="V46" s="98"/>
      <c r="W46" s="98"/>
      <c r="X46" s="88">
        <f t="shared" si="32"/>
        <v>11200</v>
      </c>
      <c r="Y46" s="90">
        <f t="shared" si="22"/>
        <v>10000</v>
      </c>
      <c r="Z46" s="90">
        <f t="shared" si="23"/>
        <v>1200</v>
      </c>
      <c r="AA46" s="98"/>
      <c r="AB46" s="88">
        <v>11200.0</v>
      </c>
      <c r="AC46" s="90">
        <v>9999.999999999998</v>
      </c>
      <c r="AD46" s="90">
        <v>1199.9999999999998</v>
      </c>
      <c r="AE46" s="48"/>
      <c r="AF46" s="91">
        <f t="shared" si="7"/>
        <v>0</v>
      </c>
      <c r="AG46" s="98"/>
      <c r="AH46" s="98"/>
      <c r="AI46" s="98"/>
      <c r="AJ46" s="98"/>
      <c r="AK46" s="98"/>
      <c r="AL46" s="98"/>
    </row>
    <row r="47" ht="13.5" hidden="1" customHeight="1">
      <c r="A47" s="92" t="s">
        <v>267</v>
      </c>
      <c r="B47" s="84">
        <v>45665.0</v>
      </c>
      <c r="C47" s="48" t="s">
        <v>268</v>
      </c>
      <c r="D47" s="48" t="s">
        <v>269</v>
      </c>
      <c r="E47" s="119">
        <v>58850.0</v>
      </c>
      <c r="F47" s="50" t="s">
        <v>270</v>
      </c>
      <c r="G47" s="42" t="s">
        <v>96</v>
      </c>
      <c r="H47" s="48" t="s">
        <v>68</v>
      </c>
      <c r="I47" s="42" t="s">
        <v>271</v>
      </c>
      <c r="J47" s="86" t="s">
        <v>140</v>
      </c>
      <c r="K47" s="91">
        <v>61600.0</v>
      </c>
      <c r="L47" s="117">
        <f>K47/1.12*0.05</f>
        <v>2750</v>
      </c>
      <c r="M47" s="91">
        <f t="shared" si="2"/>
        <v>58850</v>
      </c>
      <c r="N47" s="87">
        <f t="shared" si="3"/>
        <v>0</v>
      </c>
      <c r="O47" s="88"/>
      <c r="P47" s="50"/>
      <c r="Q47" s="50"/>
      <c r="R47" s="48"/>
      <c r="S47" s="98"/>
      <c r="T47" s="98"/>
      <c r="U47" s="98"/>
      <c r="V47" s="98"/>
      <c r="W47" s="98"/>
      <c r="X47" s="88">
        <f>K47</f>
        <v>61600</v>
      </c>
      <c r="Y47" s="90">
        <f t="shared" si="22"/>
        <v>55000</v>
      </c>
      <c r="Z47" s="90">
        <f t="shared" si="23"/>
        <v>6600</v>
      </c>
      <c r="AA47" s="98"/>
      <c r="AB47" s="88">
        <v>61600.0</v>
      </c>
      <c r="AC47" s="90">
        <v>54999.99999999999</v>
      </c>
      <c r="AD47" s="90">
        <v>6599.999999999999</v>
      </c>
      <c r="AE47" s="48"/>
      <c r="AF47" s="91">
        <f t="shared" si="7"/>
        <v>0</v>
      </c>
      <c r="AG47" s="98"/>
      <c r="AH47" s="98"/>
      <c r="AI47" s="98"/>
      <c r="AJ47" s="98"/>
      <c r="AK47" s="98"/>
      <c r="AL47" s="98"/>
    </row>
    <row r="48" ht="13.5" hidden="1" customHeight="1">
      <c r="A48" s="92" t="s">
        <v>272</v>
      </c>
      <c r="B48" s="84">
        <v>45665.0</v>
      </c>
      <c r="C48" s="48" t="s">
        <v>263</v>
      </c>
      <c r="D48" s="48" t="s">
        <v>273</v>
      </c>
      <c r="E48" s="88">
        <v>11200.0</v>
      </c>
      <c r="F48" s="50" t="s">
        <v>265</v>
      </c>
      <c r="G48" s="42" t="s">
        <v>117</v>
      </c>
      <c r="H48" s="48" t="s">
        <v>68</v>
      </c>
      <c r="I48" s="42"/>
      <c r="J48" s="86" t="s">
        <v>140</v>
      </c>
      <c r="K48" s="50">
        <f t="shared" ref="K48:K57" si="33">E48</f>
        <v>11200</v>
      </c>
      <c r="L48" s="50">
        <v>0.0</v>
      </c>
      <c r="M48" s="50">
        <f t="shared" si="2"/>
        <v>11200</v>
      </c>
      <c r="N48" s="87">
        <f t="shared" si="3"/>
        <v>0</v>
      </c>
      <c r="O48" s="88"/>
      <c r="P48" s="91">
        <v>367.49</v>
      </c>
      <c r="Q48" s="117">
        <f t="shared" ref="Q48:Q50" si="34">E48-P48</f>
        <v>10832.51</v>
      </c>
      <c r="R48" s="48"/>
      <c r="S48" s="98"/>
      <c r="T48" s="98"/>
      <c r="U48" s="98"/>
      <c r="V48" s="98"/>
      <c r="W48" s="98"/>
      <c r="X48" s="88">
        <f t="shared" ref="X48:X52" si="35">E48</f>
        <v>11200</v>
      </c>
      <c r="Y48" s="90">
        <f t="shared" si="22"/>
        <v>10000</v>
      </c>
      <c r="Z48" s="90">
        <f t="shared" si="23"/>
        <v>1200</v>
      </c>
      <c r="AA48" s="98"/>
      <c r="AB48" s="88">
        <v>11200.0</v>
      </c>
      <c r="AC48" s="90">
        <v>9999.999999999998</v>
      </c>
      <c r="AD48" s="90">
        <v>1199.9999999999998</v>
      </c>
      <c r="AE48" s="48"/>
      <c r="AF48" s="91">
        <f t="shared" si="7"/>
        <v>0</v>
      </c>
      <c r="AG48" s="98"/>
      <c r="AH48" s="98"/>
      <c r="AI48" s="98"/>
      <c r="AJ48" s="98"/>
      <c r="AK48" s="98"/>
      <c r="AL48" s="98"/>
    </row>
    <row r="49" ht="13.5" customHeight="1">
      <c r="A49" s="92" t="s">
        <v>274</v>
      </c>
      <c r="B49" s="84">
        <v>45665.0</v>
      </c>
      <c r="C49" s="48" t="s">
        <v>275</v>
      </c>
      <c r="D49" s="48" t="s">
        <v>276</v>
      </c>
      <c r="E49" s="85">
        <v>300.0</v>
      </c>
      <c r="F49" s="50" t="s">
        <v>277</v>
      </c>
      <c r="G49" s="42" t="s">
        <v>67</v>
      </c>
      <c r="H49" s="48" t="s">
        <v>68</v>
      </c>
      <c r="I49" s="42"/>
      <c r="J49" s="86" t="s">
        <v>69</v>
      </c>
      <c r="K49" s="50">
        <f t="shared" si="33"/>
        <v>300</v>
      </c>
      <c r="L49" s="50">
        <v>0.0</v>
      </c>
      <c r="M49" s="50">
        <f t="shared" si="2"/>
        <v>300</v>
      </c>
      <c r="N49" s="87">
        <f t="shared" si="3"/>
        <v>0</v>
      </c>
      <c r="O49" s="88"/>
      <c r="P49" s="124">
        <v>7.31</v>
      </c>
      <c r="Q49" s="89">
        <f t="shared" si="34"/>
        <v>292.69</v>
      </c>
      <c r="R49" s="48"/>
      <c r="S49" s="98"/>
      <c r="T49" s="98"/>
      <c r="U49" s="98"/>
      <c r="V49" s="98"/>
      <c r="W49" s="98"/>
      <c r="X49" s="88">
        <f t="shared" si="35"/>
        <v>300</v>
      </c>
      <c r="Y49" s="90">
        <f t="shared" si="22"/>
        <v>267.8571429</v>
      </c>
      <c r="Z49" s="90">
        <f t="shared" si="23"/>
        <v>32.14285714</v>
      </c>
      <c r="AA49" s="98"/>
      <c r="AB49" s="88">
        <v>300.0</v>
      </c>
      <c r="AC49" s="90">
        <v>267.85714285714283</v>
      </c>
      <c r="AD49" s="90">
        <v>32.14285714285714</v>
      </c>
      <c r="AE49" s="48"/>
      <c r="AF49" s="91">
        <f t="shared" si="7"/>
        <v>0</v>
      </c>
      <c r="AG49" s="98"/>
      <c r="AH49" s="98"/>
      <c r="AI49" s="98"/>
      <c r="AJ49" s="98"/>
      <c r="AK49" s="98"/>
      <c r="AL49" s="98"/>
    </row>
    <row r="50" ht="13.5" customHeight="1">
      <c r="A50" s="92" t="s">
        <v>278</v>
      </c>
      <c r="B50" s="84">
        <v>45665.0</v>
      </c>
      <c r="C50" s="48" t="s">
        <v>279</v>
      </c>
      <c r="D50" s="48" t="s">
        <v>280</v>
      </c>
      <c r="E50" s="85">
        <v>300.0</v>
      </c>
      <c r="F50" s="50" t="s">
        <v>277</v>
      </c>
      <c r="G50" s="42" t="s">
        <v>67</v>
      </c>
      <c r="H50" s="48" t="s">
        <v>68</v>
      </c>
      <c r="I50" s="42"/>
      <c r="J50" s="86" t="s">
        <v>69</v>
      </c>
      <c r="K50" s="50">
        <f t="shared" si="33"/>
        <v>300</v>
      </c>
      <c r="L50" s="50">
        <v>0.0</v>
      </c>
      <c r="M50" s="50">
        <f t="shared" si="2"/>
        <v>300</v>
      </c>
      <c r="N50" s="87">
        <f t="shared" si="3"/>
        <v>0</v>
      </c>
      <c r="O50" s="88"/>
      <c r="P50" s="124">
        <v>7.31</v>
      </c>
      <c r="Q50" s="89">
        <f t="shared" si="34"/>
        <v>292.69</v>
      </c>
      <c r="R50" s="48"/>
      <c r="S50" s="98"/>
      <c r="T50" s="98"/>
      <c r="U50" s="98"/>
      <c r="V50" s="98"/>
      <c r="W50" s="98"/>
      <c r="X50" s="88">
        <f t="shared" si="35"/>
        <v>300</v>
      </c>
      <c r="Y50" s="90">
        <f t="shared" si="22"/>
        <v>267.8571429</v>
      </c>
      <c r="Z50" s="90">
        <f t="shared" si="23"/>
        <v>32.14285714</v>
      </c>
      <c r="AA50" s="98"/>
      <c r="AB50" s="88">
        <v>300.0</v>
      </c>
      <c r="AC50" s="90">
        <v>267.85714285714283</v>
      </c>
      <c r="AD50" s="90">
        <v>32.14285714285714</v>
      </c>
      <c r="AE50" s="48"/>
      <c r="AF50" s="91">
        <f t="shared" si="7"/>
        <v>0</v>
      </c>
      <c r="AG50" s="98"/>
      <c r="AH50" s="98"/>
      <c r="AI50" s="98"/>
      <c r="AJ50" s="98"/>
      <c r="AK50" s="98"/>
      <c r="AL50" s="98"/>
    </row>
    <row r="51" ht="13.5" hidden="1" customHeight="1">
      <c r="A51" s="92" t="s">
        <v>281</v>
      </c>
      <c r="B51" s="84">
        <v>45665.0</v>
      </c>
      <c r="C51" s="48" t="s">
        <v>282</v>
      </c>
      <c r="D51" s="48" t="s">
        <v>217</v>
      </c>
      <c r="E51" s="88">
        <v>132.0</v>
      </c>
      <c r="F51" s="50" t="s">
        <v>283</v>
      </c>
      <c r="G51" s="42" t="s">
        <v>112</v>
      </c>
      <c r="H51" s="48" t="s">
        <v>127</v>
      </c>
      <c r="I51" s="42"/>
      <c r="J51" s="86" t="s">
        <v>121</v>
      </c>
      <c r="K51" s="50">
        <f t="shared" si="33"/>
        <v>132</v>
      </c>
      <c r="L51" s="50">
        <v>0.0</v>
      </c>
      <c r="M51" s="50">
        <f t="shared" si="2"/>
        <v>132</v>
      </c>
      <c r="N51" s="87">
        <f t="shared" si="3"/>
        <v>0</v>
      </c>
      <c r="O51" s="88"/>
      <c r="P51" s="50"/>
      <c r="Q51" s="50"/>
      <c r="R51" s="48"/>
      <c r="S51" s="98"/>
      <c r="T51" s="98"/>
      <c r="U51" s="98"/>
      <c r="V51" s="98"/>
      <c r="W51" s="98"/>
      <c r="X51" s="88">
        <f t="shared" si="35"/>
        <v>132</v>
      </c>
      <c r="Y51" s="90">
        <f t="shared" si="22"/>
        <v>117.8571429</v>
      </c>
      <c r="Z51" s="90">
        <f t="shared" si="23"/>
        <v>14.14285714</v>
      </c>
      <c r="AA51" s="98"/>
      <c r="AB51" s="88">
        <v>132.0</v>
      </c>
      <c r="AC51" s="90">
        <v>117.85714285714285</v>
      </c>
      <c r="AD51" s="90">
        <v>14.14285714285714</v>
      </c>
      <c r="AE51" s="48"/>
      <c r="AF51" s="91">
        <f t="shared" si="7"/>
        <v>0</v>
      </c>
      <c r="AG51" s="98"/>
      <c r="AH51" s="98"/>
      <c r="AI51" s="98"/>
      <c r="AJ51" s="98"/>
      <c r="AK51" s="98"/>
      <c r="AL51" s="98"/>
    </row>
    <row r="52" ht="13.5" hidden="1" customHeight="1">
      <c r="A52" s="92" t="s">
        <v>284</v>
      </c>
      <c r="B52" s="84">
        <v>45665.0</v>
      </c>
      <c r="C52" s="48" t="s">
        <v>285</v>
      </c>
      <c r="D52" s="48" t="s">
        <v>286</v>
      </c>
      <c r="E52" s="88">
        <v>16189.4</v>
      </c>
      <c r="F52" s="50" t="s">
        <v>287</v>
      </c>
      <c r="G52" s="42" t="s">
        <v>117</v>
      </c>
      <c r="H52" s="48" t="s">
        <v>68</v>
      </c>
      <c r="I52" s="42"/>
      <c r="J52" s="86" t="s">
        <v>76</v>
      </c>
      <c r="K52" s="50">
        <f t="shared" si="33"/>
        <v>16189.4</v>
      </c>
      <c r="L52" s="50">
        <v>0.0</v>
      </c>
      <c r="M52" s="50">
        <f t="shared" si="2"/>
        <v>16189.4</v>
      </c>
      <c r="N52" s="87">
        <f t="shared" si="3"/>
        <v>0</v>
      </c>
      <c r="O52" s="88"/>
      <c r="P52" s="91">
        <v>531.2</v>
      </c>
      <c r="Q52" s="117">
        <f>E52-P52</f>
        <v>15658.2</v>
      </c>
      <c r="R52" s="48"/>
      <c r="S52" s="98"/>
      <c r="T52" s="98"/>
      <c r="U52" s="98"/>
      <c r="V52" s="98"/>
      <c r="W52" s="98"/>
      <c r="X52" s="88">
        <f t="shared" si="35"/>
        <v>16189.4</v>
      </c>
      <c r="Y52" s="90">
        <f t="shared" si="22"/>
        <v>14454.82143</v>
      </c>
      <c r="Z52" s="90">
        <f t="shared" si="23"/>
        <v>1734.578571</v>
      </c>
      <c r="AA52" s="98"/>
      <c r="AB52" s="88">
        <v>16189.4</v>
      </c>
      <c r="AC52" s="90">
        <v>14454.821428571428</v>
      </c>
      <c r="AD52" s="90">
        <v>1734.5785714285712</v>
      </c>
      <c r="AE52" s="48"/>
      <c r="AF52" s="91">
        <f t="shared" si="7"/>
        <v>0</v>
      </c>
      <c r="AG52" s="98"/>
      <c r="AH52" s="98"/>
      <c r="AI52" s="98"/>
      <c r="AJ52" s="98"/>
      <c r="AK52" s="98"/>
      <c r="AL52" s="98"/>
    </row>
    <row r="53" ht="13.5" hidden="1" customHeight="1">
      <c r="A53" s="92" t="s">
        <v>288</v>
      </c>
      <c r="B53" s="125"/>
      <c r="C53" s="48"/>
      <c r="D53" s="48" t="s">
        <v>87</v>
      </c>
      <c r="E53" s="106"/>
      <c r="F53" s="50"/>
      <c r="G53" s="42"/>
      <c r="H53" s="48"/>
      <c r="I53" s="42"/>
      <c r="J53" s="86"/>
      <c r="K53" s="50" t="str">
        <f t="shared" si="33"/>
        <v/>
      </c>
      <c r="L53" s="50">
        <v>0.0</v>
      </c>
      <c r="M53" s="50">
        <f t="shared" si="2"/>
        <v>0</v>
      </c>
      <c r="N53" s="87">
        <f t="shared" si="3"/>
        <v>0</v>
      </c>
      <c r="O53" s="88"/>
      <c r="P53" s="50"/>
      <c r="Q53" s="50"/>
      <c r="R53" s="48"/>
      <c r="S53" s="98"/>
      <c r="T53" s="98"/>
      <c r="U53" s="98"/>
      <c r="V53" s="98"/>
      <c r="W53" s="98"/>
      <c r="X53" s="106"/>
      <c r="Y53" s="42"/>
      <c r="Z53" s="42"/>
      <c r="AA53" s="98"/>
      <c r="AB53" s="106"/>
      <c r="AC53" s="42"/>
      <c r="AD53" s="42"/>
      <c r="AE53" s="48"/>
      <c r="AF53" s="91">
        <f t="shared" si="7"/>
        <v>0</v>
      </c>
      <c r="AG53" s="98"/>
      <c r="AH53" s="98"/>
      <c r="AI53" s="98"/>
      <c r="AJ53" s="98"/>
      <c r="AK53" s="98"/>
      <c r="AL53" s="98"/>
    </row>
    <row r="54" ht="13.5" hidden="1" customHeight="1">
      <c r="A54" s="92" t="s">
        <v>289</v>
      </c>
      <c r="B54" s="84">
        <v>45665.0</v>
      </c>
      <c r="C54" s="48" t="s">
        <v>290</v>
      </c>
      <c r="D54" s="48" t="s">
        <v>202</v>
      </c>
      <c r="E54" s="88">
        <v>5000.0</v>
      </c>
      <c r="F54" s="50" t="s">
        <v>291</v>
      </c>
      <c r="G54" s="42" t="s">
        <v>117</v>
      </c>
      <c r="H54" s="48" t="s">
        <v>68</v>
      </c>
      <c r="I54" s="42"/>
      <c r="J54" s="86" t="s">
        <v>102</v>
      </c>
      <c r="K54" s="50">
        <f t="shared" si="33"/>
        <v>5000</v>
      </c>
      <c r="L54" s="50">
        <v>0.0</v>
      </c>
      <c r="M54" s="50">
        <f t="shared" si="2"/>
        <v>5000</v>
      </c>
      <c r="N54" s="87">
        <f t="shared" si="3"/>
        <v>0</v>
      </c>
      <c r="O54" s="88"/>
      <c r="P54" s="91">
        <v>164.06</v>
      </c>
      <c r="Q54" s="117">
        <f t="shared" ref="Q54:Q57" si="36">E54-P54</f>
        <v>4835.94</v>
      </c>
      <c r="R54" s="48"/>
      <c r="S54" s="98"/>
      <c r="T54" s="98"/>
      <c r="U54" s="98"/>
      <c r="V54" s="98"/>
      <c r="W54" s="98"/>
      <c r="X54" s="88">
        <f t="shared" ref="X54:X57" si="37">E54</f>
        <v>5000</v>
      </c>
      <c r="Y54" s="90">
        <f t="shared" ref="Y54:Y73" si="38">X54/1.12</f>
        <v>4464.285714</v>
      </c>
      <c r="Z54" s="90">
        <f t="shared" ref="Z54:Z73" si="39">Y54*0.12</f>
        <v>535.7142857</v>
      </c>
      <c r="AA54" s="98"/>
      <c r="AB54" s="88">
        <v>5000.0</v>
      </c>
      <c r="AC54" s="90">
        <v>4464.285714285714</v>
      </c>
      <c r="AD54" s="90">
        <v>535.7142857142857</v>
      </c>
      <c r="AE54" s="48"/>
      <c r="AF54" s="91">
        <f t="shared" si="7"/>
        <v>0</v>
      </c>
      <c r="AG54" s="98"/>
      <c r="AH54" s="98"/>
      <c r="AI54" s="98"/>
      <c r="AJ54" s="98"/>
      <c r="AK54" s="98"/>
      <c r="AL54" s="98"/>
    </row>
    <row r="55" ht="13.5" customHeight="1">
      <c r="A55" s="92" t="s">
        <v>292</v>
      </c>
      <c r="B55" s="84">
        <v>45665.0</v>
      </c>
      <c r="C55" s="48" t="s">
        <v>293</v>
      </c>
      <c r="D55" s="48" t="s">
        <v>294</v>
      </c>
      <c r="E55" s="85">
        <v>240.0</v>
      </c>
      <c r="F55" s="50" t="s">
        <v>295</v>
      </c>
      <c r="G55" s="42" t="s">
        <v>67</v>
      </c>
      <c r="H55" s="48" t="s">
        <v>68</v>
      </c>
      <c r="I55" s="42"/>
      <c r="J55" s="86" t="s">
        <v>69</v>
      </c>
      <c r="K55" s="50">
        <f t="shared" si="33"/>
        <v>240</v>
      </c>
      <c r="L55" s="50">
        <v>0.0</v>
      </c>
      <c r="M55" s="50">
        <f t="shared" si="2"/>
        <v>240</v>
      </c>
      <c r="N55" s="87">
        <f t="shared" si="3"/>
        <v>0</v>
      </c>
      <c r="O55" s="88"/>
      <c r="P55" s="124">
        <v>5.85</v>
      </c>
      <c r="Q55" s="89">
        <f t="shared" si="36"/>
        <v>234.15</v>
      </c>
      <c r="R55" s="48"/>
      <c r="S55" s="98"/>
      <c r="T55" s="98"/>
      <c r="U55" s="98"/>
      <c r="V55" s="98"/>
      <c r="W55" s="98"/>
      <c r="X55" s="88">
        <f t="shared" si="37"/>
        <v>240</v>
      </c>
      <c r="Y55" s="90">
        <f t="shared" si="38"/>
        <v>214.2857143</v>
      </c>
      <c r="Z55" s="90">
        <f t="shared" si="39"/>
        <v>25.71428571</v>
      </c>
      <c r="AA55" s="98"/>
      <c r="AB55" s="88">
        <v>240.0</v>
      </c>
      <c r="AC55" s="90">
        <v>214.28571428571428</v>
      </c>
      <c r="AD55" s="90">
        <v>25.71428571428571</v>
      </c>
      <c r="AE55" s="48"/>
      <c r="AF55" s="91">
        <f t="shared" si="7"/>
        <v>0</v>
      </c>
      <c r="AG55" s="98"/>
      <c r="AH55" s="98"/>
      <c r="AI55" s="98"/>
      <c r="AJ55" s="98"/>
      <c r="AK55" s="98"/>
      <c r="AL55" s="98"/>
    </row>
    <row r="56" ht="13.5" hidden="1" customHeight="1">
      <c r="A56" s="92" t="s">
        <v>296</v>
      </c>
      <c r="B56" s="84">
        <v>45665.0</v>
      </c>
      <c r="C56" s="48" t="s">
        <v>297</v>
      </c>
      <c r="D56" s="48" t="s">
        <v>298</v>
      </c>
      <c r="E56" s="88">
        <v>5415.0</v>
      </c>
      <c r="F56" s="50" t="s">
        <v>299</v>
      </c>
      <c r="G56" s="42" t="s">
        <v>117</v>
      </c>
      <c r="H56" s="48" t="s">
        <v>68</v>
      </c>
      <c r="I56" s="42"/>
      <c r="J56" s="86" t="s">
        <v>102</v>
      </c>
      <c r="K56" s="50">
        <f t="shared" si="33"/>
        <v>5415</v>
      </c>
      <c r="L56" s="50">
        <v>0.0</v>
      </c>
      <c r="M56" s="50">
        <f t="shared" si="2"/>
        <v>5415</v>
      </c>
      <c r="N56" s="87">
        <f t="shared" si="3"/>
        <v>0</v>
      </c>
      <c r="O56" s="88"/>
      <c r="P56" s="91">
        <v>178.64</v>
      </c>
      <c r="Q56" s="117">
        <f t="shared" si="36"/>
        <v>5236.36</v>
      </c>
      <c r="R56" s="122">
        <f>Q48+Q52+Q54+Q56</f>
        <v>36563.01</v>
      </c>
      <c r="S56" s="98"/>
      <c r="T56" s="98"/>
      <c r="U56" s="98"/>
      <c r="V56" s="98"/>
      <c r="W56" s="98"/>
      <c r="X56" s="88">
        <f t="shared" si="37"/>
        <v>5415</v>
      </c>
      <c r="Y56" s="90">
        <f t="shared" si="38"/>
        <v>4834.821429</v>
      </c>
      <c r="Z56" s="90">
        <f t="shared" si="39"/>
        <v>580.1785714</v>
      </c>
      <c r="AA56" s="98"/>
      <c r="AB56" s="88">
        <v>5415.0</v>
      </c>
      <c r="AC56" s="90">
        <v>4834.821428571428</v>
      </c>
      <c r="AD56" s="90">
        <v>580.1785714285714</v>
      </c>
      <c r="AE56" s="48"/>
      <c r="AF56" s="91">
        <f t="shared" si="7"/>
        <v>0</v>
      </c>
      <c r="AG56" s="98"/>
      <c r="AH56" s="98"/>
      <c r="AI56" s="98"/>
      <c r="AJ56" s="98"/>
      <c r="AK56" s="98"/>
      <c r="AL56" s="98"/>
    </row>
    <row r="57" ht="13.5" customHeight="1">
      <c r="A57" s="92" t="s">
        <v>300</v>
      </c>
      <c r="B57" s="84">
        <v>45666.0</v>
      </c>
      <c r="C57" s="48" t="s">
        <v>301</v>
      </c>
      <c r="D57" s="48" t="s">
        <v>302</v>
      </c>
      <c r="E57" s="85">
        <v>300.0</v>
      </c>
      <c r="F57" s="50" t="s">
        <v>277</v>
      </c>
      <c r="G57" s="42" t="s">
        <v>67</v>
      </c>
      <c r="H57" s="48" t="s">
        <v>68</v>
      </c>
      <c r="I57" s="42"/>
      <c r="J57" s="86" t="s">
        <v>69</v>
      </c>
      <c r="K57" s="50">
        <f t="shared" si="33"/>
        <v>300</v>
      </c>
      <c r="L57" s="50">
        <v>0.0</v>
      </c>
      <c r="M57" s="50">
        <f t="shared" si="2"/>
        <v>300</v>
      </c>
      <c r="N57" s="87">
        <f t="shared" si="3"/>
        <v>0</v>
      </c>
      <c r="O57" s="88"/>
      <c r="P57" s="124">
        <v>7.31</v>
      </c>
      <c r="Q57" s="89">
        <f t="shared" si="36"/>
        <v>292.69</v>
      </c>
      <c r="R57" s="48"/>
      <c r="S57" s="98"/>
      <c r="T57" s="98"/>
      <c r="U57" s="98"/>
      <c r="V57" s="98"/>
      <c r="W57" s="98"/>
      <c r="X57" s="88">
        <f t="shared" si="37"/>
        <v>300</v>
      </c>
      <c r="Y57" s="90">
        <f t="shared" si="38"/>
        <v>267.8571429</v>
      </c>
      <c r="Z57" s="90">
        <f t="shared" si="39"/>
        <v>32.14285714</v>
      </c>
      <c r="AA57" s="98"/>
      <c r="AB57" s="88">
        <v>300.0</v>
      </c>
      <c r="AC57" s="90">
        <v>267.85714285714283</v>
      </c>
      <c r="AD57" s="90">
        <v>32.14285714285714</v>
      </c>
      <c r="AE57" s="48"/>
      <c r="AF57" s="91">
        <f t="shared" si="7"/>
        <v>0</v>
      </c>
      <c r="AG57" s="98"/>
      <c r="AH57" s="98"/>
      <c r="AI57" s="98"/>
      <c r="AJ57" s="98"/>
      <c r="AK57" s="98"/>
      <c r="AL57" s="98"/>
    </row>
    <row r="58" ht="13.5" hidden="1" customHeight="1">
      <c r="A58" s="92" t="s">
        <v>303</v>
      </c>
      <c r="B58" s="84">
        <v>45666.0</v>
      </c>
      <c r="C58" s="48" t="s">
        <v>304</v>
      </c>
      <c r="D58" s="48" t="s">
        <v>305</v>
      </c>
      <c r="E58" s="119">
        <v>21400.0</v>
      </c>
      <c r="F58" s="50" t="s">
        <v>306</v>
      </c>
      <c r="G58" s="42" t="s">
        <v>74</v>
      </c>
      <c r="H58" s="48" t="s">
        <v>68</v>
      </c>
      <c r="I58" s="42" t="s">
        <v>307</v>
      </c>
      <c r="J58" s="86" t="s">
        <v>140</v>
      </c>
      <c r="K58" s="91">
        <v>22400.0</v>
      </c>
      <c r="L58" s="117">
        <f>K58/1.12*0.05</f>
        <v>1000</v>
      </c>
      <c r="M58" s="91">
        <f t="shared" si="2"/>
        <v>21400</v>
      </c>
      <c r="N58" s="87">
        <f t="shared" si="3"/>
        <v>0</v>
      </c>
      <c r="O58" s="88"/>
      <c r="P58" s="50"/>
      <c r="Q58" s="50"/>
      <c r="R58" s="48"/>
      <c r="S58" s="98"/>
      <c r="T58" s="98"/>
      <c r="U58" s="98"/>
      <c r="V58" s="98"/>
      <c r="W58" s="98"/>
      <c r="X58" s="88">
        <f>K58</f>
        <v>22400</v>
      </c>
      <c r="Y58" s="90">
        <f t="shared" si="38"/>
        <v>20000</v>
      </c>
      <c r="Z58" s="90">
        <f t="shared" si="39"/>
        <v>2400</v>
      </c>
      <c r="AA58" s="98"/>
      <c r="AB58" s="88">
        <v>22400.0</v>
      </c>
      <c r="AC58" s="90">
        <v>19999.999999999996</v>
      </c>
      <c r="AD58" s="90">
        <v>2399.9999999999995</v>
      </c>
      <c r="AE58" s="48"/>
      <c r="AF58" s="91">
        <f t="shared" si="7"/>
        <v>0</v>
      </c>
      <c r="AG58" s="98"/>
      <c r="AH58" s="98"/>
      <c r="AI58" s="98"/>
      <c r="AJ58" s="98"/>
      <c r="AK58" s="98"/>
      <c r="AL58" s="98"/>
    </row>
    <row r="59" ht="13.5" hidden="1" customHeight="1">
      <c r="A59" s="92" t="s">
        <v>308</v>
      </c>
      <c r="B59" s="84">
        <v>45666.0</v>
      </c>
      <c r="C59" s="48" t="s">
        <v>263</v>
      </c>
      <c r="D59" s="48" t="s">
        <v>309</v>
      </c>
      <c r="E59" s="88">
        <v>11200.0</v>
      </c>
      <c r="F59" s="50" t="s">
        <v>265</v>
      </c>
      <c r="G59" s="42" t="s">
        <v>117</v>
      </c>
      <c r="H59" s="48" t="s">
        <v>68</v>
      </c>
      <c r="I59" s="42"/>
      <c r="J59" s="86" t="s">
        <v>140</v>
      </c>
      <c r="K59" s="50">
        <f t="shared" ref="K59:K66" si="40">E59</f>
        <v>11200</v>
      </c>
      <c r="L59" s="50">
        <v>0.0</v>
      </c>
      <c r="M59" s="50">
        <f t="shared" si="2"/>
        <v>11200</v>
      </c>
      <c r="N59" s="87">
        <f t="shared" si="3"/>
        <v>0</v>
      </c>
      <c r="O59" s="88"/>
      <c r="P59" s="50">
        <v>367.78</v>
      </c>
      <c r="Q59" s="118">
        <f>E59-P59</f>
        <v>10832.22</v>
      </c>
      <c r="R59" s="48"/>
      <c r="S59" s="98"/>
      <c r="T59" s="98"/>
      <c r="U59" s="98"/>
      <c r="V59" s="98"/>
      <c r="W59" s="98"/>
      <c r="X59" s="88">
        <f t="shared" ref="X59:X66" si="41">E59</f>
        <v>11200</v>
      </c>
      <c r="Y59" s="90">
        <f t="shared" si="38"/>
        <v>10000</v>
      </c>
      <c r="Z59" s="90">
        <f t="shared" si="39"/>
        <v>1200</v>
      </c>
      <c r="AA59" s="98"/>
      <c r="AB59" s="88">
        <v>11200.0</v>
      </c>
      <c r="AC59" s="90">
        <v>9999.999999999998</v>
      </c>
      <c r="AD59" s="90">
        <v>1199.9999999999998</v>
      </c>
      <c r="AE59" s="48"/>
      <c r="AF59" s="91">
        <f t="shared" si="7"/>
        <v>0</v>
      </c>
      <c r="AG59" s="98"/>
      <c r="AH59" s="98"/>
      <c r="AI59" s="98"/>
      <c r="AJ59" s="98"/>
      <c r="AK59" s="98"/>
      <c r="AL59" s="98"/>
    </row>
    <row r="60" ht="13.5" customHeight="1">
      <c r="A60" s="92" t="s">
        <v>310</v>
      </c>
      <c r="B60" s="84">
        <v>45666.0</v>
      </c>
      <c r="C60" s="48" t="s">
        <v>311</v>
      </c>
      <c r="D60" s="48" t="s">
        <v>312</v>
      </c>
      <c r="E60" s="88">
        <v>2100.0</v>
      </c>
      <c r="F60" s="50" t="s">
        <v>313</v>
      </c>
      <c r="G60" s="42" t="s">
        <v>314</v>
      </c>
      <c r="H60" s="48" t="s">
        <v>127</v>
      </c>
      <c r="I60" s="42" t="s">
        <v>0</v>
      </c>
      <c r="J60" s="86" t="s">
        <v>102</v>
      </c>
      <c r="K60" s="50">
        <f t="shared" si="40"/>
        <v>2100</v>
      </c>
      <c r="L60" s="50">
        <v>0.0</v>
      </c>
      <c r="M60" s="50">
        <f t="shared" si="2"/>
        <v>2100</v>
      </c>
      <c r="N60" s="87">
        <f t="shared" si="3"/>
        <v>0</v>
      </c>
      <c r="O60" s="88"/>
      <c r="P60" s="124">
        <v>48.73</v>
      </c>
      <c r="Q60" s="124">
        <f>2000-P60</f>
        <v>1951.27</v>
      </c>
      <c r="R60" s="48"/>
      <c r="S60" s="98"/>
      <c r="T60" s="98"/>
      <c r="U60" s="98"/>
      <c r="V60" s="98"/>
      <c r="W60" s="98"/>
      <c r="X60" s="88">
        <f t="shared" si="41"/>
        <v>2100</v>
      </c>
      <c r="Y60" s="90">
        <f t="shared" si="38"/>
        <v>1875</v>
      </c>
      <c r="Z60" s="90">
        <f t="shared" si="39"/>
        <v>225</v>
      </c>
      <c r="AA60" s="98"/>
      <c r="AB60" s="88">
        <v>2100.0</v>
      </c>
      <c r="AC60" s="90">
        <v>1874.9999999999998</v>
      </c>
      <c r="AD60" s="90">
        <v>224.99999999999997</v>
      </c>
      <c r="AE60" s="48"/>
      <c r="AF60" s="91">
        <f t="shared" si="7"/>
        <v>0</v>
      </c>
      <c r="AG60" s="98"/>
      <c r="AH60" s="98"/>
      <c r="AI60" s="98"/>
      <c r="AJ60" s="98"/>
      <c r="AK60" s="98"/>
      <c r="AL60" s="98"/>
    </row>
    <row r="61" ht="13.5" hidden="1" customHeight="1">
      <c r="A61" s="92" t="s">
        <v>315</v>
      </c>
      <c r="B61" s="84">
        <v>45666.0</v>
      </c>
      <c r="C61" s="48" t="s">
        <v>316</v>
      </c>
      <c r="D61" s="48" t="s">
        <v>312</v>
      </c>
      <c r="E61" s="88">
        <v>2100.0</v>
      </c>
      <c r="F61" s="50" t="s">
        <v>317</v>
      </c>
      <c r="G61" s="42" t="s">
        <v>318</v>
      </c>
      <c r="H61" s="48" t="s">
        <v>127</v>
      </c>
      <c r="I61" s="42"/>
      <c r="J61" s="86" t="s">
        <v>102</v>
      </c>
      <c r="K61" s="50">
        <f t="shared" si="40"/>
        <v>2100</v>
      </c>
      <c r="L61" s="50">
        <v>0.0</v>
      </c>
      <c r="M61" s="50">
        <f t="shared" si="2"/>
        <v>2100</v>
      </c>
      <c r="N61" s="87">
        <f t="shared" si="3"/>
        <v>0</v>
      </c>
      <c r="O61" s="88"/>
      <c r="P61" s="50"/>
      <c r="Q61" s="50"/>
      <c r="R61" s="48"/>
      <c r="S61" s="98"/>
      <c r="T61" s="98"/>
      <c r="U61" s="98"/>
      <c r="V61" s="98"/>
      <c r="W61" s="98"/>
      <c r="X61" s="88">
        <f t="shared" si="41"/>
        <v>2100</v>
      </c>
      <c r="Y61" s="90">
        <f t="shared" si="38"/>
        <v>1875</v>
      </c>
      <c r="Z61" s="90">
        <f t="shared" si="39"/>
        <v>225</v>
      </c>
      <c r="AA61" s="98"/>
      <c r="AB61" s="88">
        <v>2100.0</v>
      </c>
      <c r="AC61" s="90">
        <v>1874.9999999999998</v>
      </c>
      <c r="AD61" s="90">
        <v>224.99999999999997</v>
      </c>
      <c r="AE61" s="48"/>
      <c r="AF61" s="91">
        <f t="shared" si="7"/>
        <v>0</v>
      </c>
      <c r="AG61" s="98"/>
      <c r="AH61" s="98"/>
      <c r="AI61" s="98"/>
      <c r="AJ61" s="98"/>
      <c r="AK61" s="98"/>
      <c r="AL61" s="98"/>
    </row>
    <row r="62" ht="13.5" hidden="1" customHeight="1">
      <c r="A62" s="92" t="s">
        <v>319</v>
      </c>
      <c r="B62" s="84">
        <v>45666.0</v>
      </c>
      <c r="C62" s="48" t="s">
        <v>320</v>
      </c>
      <c r="D62" s="48" t="s">
        <v>321</v>
      </c>
      <c r="E62" s="88">
        <v>218.0</v>
      </c>
      <c r="F62" s="50" t="s">
        <v>322</v>
      </c>
      <c r="G62" s="42" t="s">
        <v>112</v>
      </c>
      <c r="H62" s="48" t="s">
        <v>127</v>
      </c>
      <c r="I62" s="42"/>
      <c r="J62" s="86" t="s">
        <v>121</v>
      </c>
      <c r="K62" s="50">
        <f t="shared" si="40"/>
        <v>218</v>
      </c>
      <c r="L62" s="50">
        <v>0.0</v>
      </c>
      <c r="M62" s="50">
        <f t="shared" si="2"/>
        <v>218</v>
      </c>
      <c r="N62" s="87">
        <f t="shared" si="3"/>
        <v>0</v>
      </c>
      <c r="O62" s="88"/>
      <c r="P62" s="50"/>
      <c r="Q62" s="50"/>
      <c r="R62" s="48"/>
      <c r="S62" s="98"/>
      <c r="T62" s="98"/>
      <c r="U62" s="98"/>
      <c r="V62" s="98"/>
      <c r="W62" s="98"/>
      <c r="X62" s="88">
        <f t="shared" si="41"/>
        <v>218</v>
      </c>
      <c r="Y62" s="90">
        <f t="shared" si="38"/>
        <v>194.6428571</v>
      </c>
      <c r="Z62" s="90">
        <f t="shared" si="39"/>
        <v>23.35714286</v>
      </c>
      <c r="AA62" s="98"/>
      <c r="AB62" s="88">
        <v>218.0</v>
      </c>
      <c r="AC62" s="90">
        <v>194.6428571428571</v>
      </c>
      <c r="AD62" s="90">
        <v>23.357142857142854</v>
      </c>
      <c r="AE62" s="48"/>
      <c r="AF62" s="91">
        <f t="shared" si="7"/>
        <v>0</v>
      </c>
      <c r="AG62" s="98"/>
      <c r="AH62" s="98"/>
      <c r="AI62" s="98"/>
      <c r="AJ62" s="98"/>
      <c r="AK62" s="98"/>
      <c r="AL62" s="98"/>
    </row>
    <row r="63" ht="13.5" hidden="1" customHeight="1">
      <c r="A63" s="92" t="s">
        <v>323</v>
      </c>
      <c r="B63" s="84">
        <v>45666.0</v>
      </c>
      <c r="C63" s="48" t="s">
        <v>324</v>
      </c>
      <c r="D63" s="48" t="s">
        <v>325</v>
      </c>
      <c r="E63" s="88">
        <v>300.0</v>
      </c>
      <c r="F63" s="50" t="s">
        <v>277</v>
      </c>
      <c r="G63" s="42" t="s">
        <v>112</v>
      </c>
      <c r="H63" s="48" t="s">
        <v>127</v>
      </c>
      <c r="I63" s="42"/>
      <c r="J63" s="86" t="s">
        <v>69</v>
      </c>
      <c r="K63" s="50">
        <f t="shared" si="40"/>
        <v>300</v>
      </c>
      <c r="L63" s="50">
        <v>0.0</v>
      </c>
      <c r="M63" s="50">
        <f t="shared" si="2"/>
        <v>300</v>
      </c>
      <c r="N63" s="87">
        <f t="shared" si="3"/>
        <v>0</v>
      </c>
      <c r="O63" s="88"/>
      <c r="P63" s="50"/>
      <c r="Q63" s="50"/>
      <c r="R63" s="48"/>
      <c r="S63" s="98"/>
      <c r="T63" s="98"/>
      <c r="U63" s="98"/>
      <c r="V63" s="98"/>
      <c r="W63" s="98"/>
      <c r="X63" s="88">
        <f t="shared" si="41"/>
        <v>300</v>
      </c>
      <c r="Y63" s="90">
        <f t="shared" si="38"/>
        <v>267.8571429</v>
      </c>
      <c r="Z63" s="90">
        <f t="shared" si="39"/>
        <v>32.14285714</v>
      </c>
      <c r="AA63" s="98"/>
      <c r="AB63" s="88">
        <v>300.0</v>
      </c>
      <c r="AC63" s="90">
        <v>267.85714285714283</v>
      </c>
      <c r="AD63" s="90">
        <v>32.14285714285714</v>
      </c>
      <c r="AE63" s="48"/>
      <c r="AF63" s="91">
        <f t="shared" si="7"/>
        <v>0</v>
      </c>
      <c r="AG63" s="98"/>
      <c r="AH63" s="98"/>
      <c r="AI63" s="98"/>
      <c r="AJ63" s="98"/>
      <c r="AK63" s="98"/>
      <c r="AL63" s="98"/>
    </row>
    <row r="64" ht="13.5" customHeight="1">
      <c r="A64" s="92" t="s">
        <v>326</v>
      </c>
      <c r="B64" s="84">
        <v>45666.0</v>
      </c>
      <c r="C64" s="48" t="s">
        <v>327</v>
      </c>
      <c r="D64" s="48" t="s">
        <v>328</v>
      </c>
      <c r="E64" s="85">
        <v>300.0</v>
      </c>
      <c r="F64" s="50" t="s">
        <v>277</v>
      </c>
      <c r="G64" s="42" t="s">
        <v>67</v>
      </c>
      <c r="H64" s="48" t="s">
        <v>68</v>
      </c>
      <c r="I64" s="42"/>
      <c r="J64" s="86" t="s">
        <v>69</v>
      </c>
      <c r="K64" s="50">
        <f t="shared" si="40"/>
        <v>300</v>
      </c>
      <c r="L64" s="50">
        <v>0.0</v>
      </c>
      <c r="M64" s="50">
        <f t="shared" si="2"/>
        <v>300</v>
      </c>
      <c r="N64" s="87">
        <f t="shared" si="3"/>
        <v>0</v>
      </c>
      <c r="O64" s="88"/>
      <c r="P64" s="124">
        <v>7.31</v>
      </c>
      <c r="Q64" s="89">
        <f>E64-P64</f>
        <v>292.69</v>
      </c>
      <c r="R64" s="48"/>
      <c r="S64" s="98"/>
      <c r="T64" s="98"/>
      <c r="U64" s="98"/>
      <c r="V64" s="98"/>
      <c r="W64" s="98"/>
      <c r="X64" s="88">
        <f t="shared" si="41"/>
        <v>300</v>
      </c>
      <c r="Y64" s="90">
        <f t="shared" si="38"/>
        <v>267.8571429</v>
      </c>
      <c r="Z64" s="90">
        <f t="shared" si="39"/>
        <v>32.14285714</v>
      </c>
      <c r="AA64" s="98"/>
      <c r="AB64" s="88">
        <v>300.0</v>
      </c>
      <c r="AC64" s="90">
        <v>267.85714285714283</v>
      </c>
      <c r="AD64" s="90">
        <v>32.14285714285714</v>
      </c>
      <c r="AE64" s="48"/>
      <c r="AF64" s="91">
        <f t="shared" si="7"/>
        <v>0</v>
      </c>
      <c r="AG64" s="98"/>
      <c r="AH64" s="98"/>
      <c r="AI64" s="98"/>
      <c r="AJ64" s="98"/>
      <c r="AK64" s="98"/>
      <c r="AL64" s="98"/>
    </row>
    <row r="65" ht="13.5" hidden="1" customHeight="1">
      <c r="A65" s="92" t="s">
        <v>329</v>
      </c>
      <c r="B65" s="84">
        <v>45666.0</v>
      </c>
      <c r="C65" s="48" t="s">
        <v>330</v>
      </c>
      <c r="D65" s="48" t="s">
        <v>331</v>
      </c>
      <c r="E65" s="88">
        <v>550.0</v>
      </c>
      <c r="F65" s="50" t="s">
        <v>199</v>
      </c>
      <c r="G65" s="42" t="s">
        <v>112</v>
      </c>
      <c r="H65" s="48" t="s">
        <v>127</v>
      </c>
      <c r="I65" s="42"/>
      <c r="J65" s="86" t="s">
        <v>69</v>
      </c>
      <c r="K65" s="50">
        <f t="shared" si="40"/>
        <v>550</v>
      </c>
      <c r="L65" s="50">
        <v>0.0</v>
      </c>
      <c r="M65" s="50">
        <f t="shared" si="2"/>
        <v>550</v>
      </c>
      <c r="N65" s="87">
        <f t="shared" si="3"/>
        <v>0</v>
      </c>
      <c r="O65" s="88"/>
      <c r="P65" s="50"/>
      <c r="Q65" s="50"/>
      <c r="R65" s="48"/>
      <c r="S65" s="98"/>
      <c r="T65" s="98"/>
      <c r="U65" s="98"/>
      <c r="V65" s="98"/>
      <c r="W65" s="98"/>
      <c r="X65" s="88">
        <f t="shared" si="41"/>
        <v>550</v>
      </c>
      <c r="Y65" s="90">
        <f t="shared" si="38"/>
        <v>491.0714286</v>
      </c>
      <c r="Z65" s="90">
        <f t="shared" si="39"/>
        <v>58.92857143</v>
      </c>
      <c r="AA65" s="98"/>
      <c r="AB65" s="88">
        <v>550.0</v>
      </c>
      <c r="AC65" s="90">
        <v>491.0714285714285</v>
      </c>
      <c r="AD65" s="90">
        <v>58.928571428571416</v>
      </c>
      <c r="AE65" s="48"/>
      <c r="AF65" s="91">
        <f t="shared" si="7"/>
        <v>0</v>
      </c>
      <c r="AG65" s="98"/>
      <c r="AH65" s="98"/>
      <c r="AI65" s="98"/>
      <c r="AJ65" s="98"/>
      <c r="AK65" s="98"/>
      <c r="AL65" s="98"/>
    </row>
    <row r="66" ht="13.5" customHeight="1">
      <c r="A66" s="92" t="s">
        <v>332</v>
      </c>
      <c r="B66" s="84">
        <v>45666.0</v>
      </c>
      <c r="C66" s="48" t="s">
        <v>333</v>
      </c>
      <c r="D66" s="48" t="s">
        <v>334</v>
      </c>
      <c r="E66" s="85">
        <v>550.0</v>
      </c>
      <c r="F66" s="50" t="s">
        <v>199</v>
      </c>
      <c r="G66" s="42" t="s">
        <v>67</v>
      </c>
      <c r="H66" s="48" t="s">
        <v>68</v>
      </c>
      <c r="I66" s="42"/>
      <c r="J66" s="86" t="s">
        <v>69</v>
      </c>
      <c r="K66" s="50">
        <f t="shared" si="40"/>
        <v>550</v>
      </c>
      <c r="L66" s="50">
        <v>0.0</v>
      </c>
      <c r="M66" s="50">
        <f t="shared" si="2"/>
        <v>550</v>
      </c>
      <c r="N66" s="87">
        <f t="shared" si="3"/>
        <v>0</v>
      </c>
      <c r="O66" s="88"/>
      <c r="P66" s="124">
        <v>13.4</v>
      </c>
      <c r="Q66" s="89">
        <f>E66-P66</f>
        <v>536.6</v>
      </c>
      <c r="R66" s="48"/>
      <c r="S66" s="98"/>
      <c r="T66" s="98"/>
      <c r="U66" s="98"/>
      <c r="V66" s="98"/>
      <c r="W66" s="98"/>
      <c r="X66" s="88">
        <f t="shared" si="41"/>
        <v>550</v>
      </c>
      <c r="Y66" s="90">
        <f t="shared" si="38"/>
        <v>491.0714286</v>
      </c>
      <c r="Z66" s="90">
        <f t="shared" si="39"/>
        <v>58.92857143</v>
      </c>
      <c r="AA66" s="98"/>
      <c r="AB66" s="88">
        <v>550.0</v>
      </c>
      <c r="AC66" s="90">
        <v>491.0714285714285</v>
      </c>
      <c r="AD66" s="90">
        <v>58.928571428571416</v>
      </c>
      <c r="AE66" s="48"/>
      <c r="AF66" s="91">
        <f t="shared" si="7"/>
        <v>0</v>
      </c>
      <c r="AG66" s="98"/>
      <c r="AH66" s="98"/>
      <c r="AI66" s="98"/>
      <c r="AJ66" s="98"/>
      <c r="AK66" s="98"/>
      <c r="AL66" s="98"/>
    </row>
    <row r="67" ht="13.5" hidden="1" customHeight="1">
      <c r="A67" s="92" t="s">
        <v>335</v>
      </c>
      <c r="B67" s="84">
        <v>45666.0</v>
      </c>
      <c r="C67" s="48" t="s">
        <v>336</v>
      </c>
      <c r="D67" s="48" t="s">
        <v>337</v>
      </c>
      <c r="E67" s="119">
        <v>1194.2</v>
      </c>
      <c r="F67" s="50" t="s">
        <v>338</v>
      </c>
      <c r="G67" s="42" t="s">
        <v>96</v>
      </c>
      <c r="H67" s="48" t="s">
        <v>68</v>
      </c>
      <c r="I67" s="42" t="s">
        <v>339</v>
      </c>
      <c r="J67" s="86" t="s">
        <v>76</v>
      </c>
      <c r="K67" s="91">
        <v>1250.0</v>
      </c>
      <c r="L67" s="91">
        <f>K67/1.12*0.05</f>
        <v>55.80357143</v>
      </c>
      <c r="M67" s="91">
        <f t="shared" si="2"/>
        <v>1194.196429</v>
      </c>
      <c r="N67" s="87">
        <f t="shared" si="3"/>
        <v>0.003571428571</v>
      </c>
      <c r="O67" s="88"/>
      <c r="P67" s="50"/>
      <c r="Q67" s="50"/>
      <c r="R67" s="48"/>
      <c r="S67" s="98"/>
      <c r="T67" s="98"/>
      <c r="U67" s="98"/>
      <c r="V67" s="98"/>
      <c r="W67" s="98"/>
      <c r="X67" s="88">
        <f>K67</f>
        <v>1250</v>
      </c>
      <c r="Y67" s="90">
        <f t="shared" si="38"/>
        <v>1116.071429</v>
      </c>
      <c r="Z67" s="90">
        <f t="shared" si="39"/>
        <v>133.9285714</v>
      </c>
      <c r="AA67" s="98"/>
      <c r="AB67" s="104">
        <v>1250.0</v>
      </c>
      <c r="AC67" s="105">
        <v>1116.0714285714284</v>
      </c>
      <c r="AD67" s="105">
        <v>133.92857142857142</v>
      </c>
      <c r="AE67" s="48"/>
      <c r="AF67" s="91">
        <f t="shared" si="7"/>
        <v>0</v>
      </c>
      <c r="AG67" s="98"/>
      <c r="AH67" s="98"/>
      <c r="AI67" s="98"/>
      <c r="AJ67" s="98"/>
      <c r="AK67" s="98"/>
      <c r="AL67" s="98"/>
    </row>
    <row r="68" ht="13.5" hidden="1" customHeight="1">
      <c r="A68" s="92" t="s">
        <v>340</v>
      </c>
      <c r="B68" s="84">
        <v>45666.0</v>
      </c>
      <c r="C68" s="48" t="s">
        <v>341</v>
      </c>
      <c r="D68" s="48" t="s">
        <v>342</v>
      </c>
      <c r="E68" s="106">
        <v>15000.0</v>
      </c>
      <c r="F68" s="50" t="s">
        <v>343</v>
      </c>
      <c r="G68" s="42" t="s">
        <v>74</v>
      </c>
      <c r="H68" s="48" t="s">
        <v>132</v>
      </c>
      <c r="I68" s="126" t="s">
        <v>344</v>
      </c>
      <c r="J68" s="86" t="s">
        <v>76</v>
      </c>
      <c r="K68" s="50">
        <f t="shared" ref="K68:K70" si="42">E68</f>
        <v>15000</v>
      </c>
      <c r="L68" s="50">
        <v>0.0</v>
      </c>
      <c r="M68" s="50">
        <f t="shared" si="2"/>
        <v>15000</v>
      </c>
      <c r="N68" s="87">
        <f t="shared" si="3"/>
        <v>0</v>
      </c>
      <c r="O68" s="88"/>
      <c r="P68" s="50"/>
      <c r="Q68" s="50"/>
      <c r="R68" s="48"/>
      <c r="S68" s="98"/>
      <c r="T68" s="98"/>
      <c r="U68" s="98"/>
      <c r="V68" s="98"/>
      <c r="W68" s="98"/>
      <c r="X68" s="88">
        <f t="shared" ref="X68:X70" si="43">E68</f>
        <v>15000</v>
      </c>
      <c r="Y68" s="90">
        <f t="shared" si="38"/>
        <v>13392.85714</v>
      </c>
      <c r="Z68" s="90">
        <f t="shared" si="39"/>
        <v>1607.142857</v>
      </c>
      <c r="AA68" s="98"/>
      <c r="AB68" s="88">
        <v>15000.0</v>
      </c>
      <c r="AC68" s="90">
        <v>13392.857142857141</v>
      </c>
      <c r="AD68" s="90">
        <v>1607.1428571428569</v>
      </c>
      <c r="AE68" s="48"/>
      <c r="AF68" s="91">
        <f t="shared" si="7"/>
        <v>0</v>
      </c>
      <c r="AG68" s="98"/>
      <c r="AH68" s="98"/>
      <c r="AI68" s="98"/>
      <c r="AJ68" s="98"/>
      <c r="AK68" s="98"/>
      <c r="AL68" s="98"/>
    </row>
    <row r="69" ht="13.5" hidden="1" customHeight="1">
      <c r="A69" s="92" t="s">
        <v>345</v>
      </c>
      <c r="B69" s="84">
        <v>45666.0</v>
      </c>
      <c r="C69" s="48" t="s">
        <v>346</v>
      </c>
      <c r="D69" s="48" t="s">
        <v>347</v>
      </c>
      <c r="E69" s="106">
        <v>14677.36</v>
      </c>
      <c r="F69" s="50" t="s">
        <v>348</v>
      </c>
      <c r="G69" s="42" t="s">
        <v>96</v>
      </c>
      <c r="H69" s="48" t="s">
        <v>68</v>
      </c>
      <c r="I69" s="42" t="s">
        <v>349</v>
      </c>
      <c r="J69" s="86" t="s">
        <v>76</v>
      </c>
      <c r="K69" s="50">
        <f t="shared" si="42"/>
        <v>14677.36</v>
      </c>
      <c r="L69" s="50">
        <v>0.0</v>
      </c>
      <c r="M69" s="50">
        <f t="shared" si="2"/>
        <v>14677.36</v>
      </c>
      <c r="N69" s="87">
        <f t="shared" si="3"/>
        <v>0</v>
      </c>
      <c r="O69" s="88"/>
      <c r="P69" s="50"/>
      <c r="Q69" s="50"/>
      <c r="R69" s="48"/>
      <c r="S69" s="98"/>
      <c r="T69" s="98"/>
      <c r="U69" s="98"/>
      <c r="V69" s="98"/>
      <c r="W69" s="98"/>
      <c r="X69" s="88">
        <f t="shared" si="43"/>
        <v>14677.36</v>
      </c>
      <c r="Y69" s="90">
        <f t="shared" si="38"/>
        <v>13104.78571</v>
      </c>
      <c r="Z69" s="90">
        <f t="shared" si="39"/>
        <v>1572.574286</v>
      </c>
      <c r="AA69" s="98"/>
      <c r="AB69" s="88">
        <v>14677.36</v>
      </c>
      <c r="AC69" s="90">
        <v>13104.785714285714</v>
      </c>
      <c r="AD69" s="90">
        <v>1572.5742857142857</v>
      </c>
      <c r="AE69" s="48"/>
      <c r="AF69" s="91">
        <f t="shared" si="7"/>
        <v>0</v>
      </c>
      <c r="AG69" s="98"/>
      <c r="AH69" s="98"/>
      <c r="AI69" s="98"/>
      <c r="AJ69" s="98"/>
      <c r="AK69" s="98"/>
      <c r="AL69" s="98"/>
    </row>
    <row r="70" ht="13.5" hidden="1" customHeight="1">
      <c r="A70" s="92" t="s">
        <v>350</v>
      </c>
      <c r="B70" s="84">
        <v>45666.0</v>
      </c>
      <c r="C70" s="48" t="s">
        <v>351</v>
      </c>
      <c r="D70" s="48" t="s">
        <v>352</v>
      </c>
      <c r="E70" s="106">
        <v>2600.0</v>
      </c>
      <c r="F70" s="50" t="s">
        <v>353</v>
      </c>
      <c r="G70" s="42" t="s">
        <v>96</v>
      </c>
      <c r="H70" s="48" t="s">
        <v>132</v>
      </c>
      <c r="I70" s="126" t="s">
        <v>344</v>
      </c>
      <c r="J70" s="86" t="s">
        <v>102</v>
      </c>
      <c r="K70" s="50">
        <f t="shared" si="42"/>
        <v>2600</v>
      </c>
      <c r="L70" s="50">
        <v>0.0</v>
      </c>
      <c r="M70" s="50">
        <f t="shared" si="2"/>
        <v>2600</v>
      </c>
      <c r="N70" s="87">
        <f t="shared" si="3"/>
        <v>0</v>
      </c>
      <c r="O70" s="88"/>
      <c r="P70" s="50"/>
      <c r="Q70" s="50"/>
      <c r="R70" s="48"/>
      <c r="S70" s="98"/>
      <c r="T70" s="98"/>
      <c r="U70" s="98"/>
      <c r="V70" s="98"/>
      <c r="W70" s="98"/>
      <c r="X70" s="88">
        <f t="shared" si="43"/>
        <v>2600</v>
      </c>
      <c r="Y70" s="90">
        <f t="shared" si="38"/>
        <v>2321.428571</v>
      </c>
      <c r="Z70" s="90">
        <f t="shared" si="39"/>
        <v>278.5714286</v>
      </c>
      <c r="AA70" s="98"/>
      <c r="AB70" s="88">
        <v>2600.0</v>
      </c>
      <c r="AC70" s="90">
        <v>2321.428571428571</v>
      </c>
      <c r="AD70" s="90">
        <v>278.5714285714285</v>
      </c>
      <c r="AE70" s="48"/>
      <c r="AF70" s="91">
        <f t="shared" si="7"/>
        <v>0</v>
      </c>
      <c r="AG70" s="98"/>
      <c r="AH70" s="98"/>
      <c r="AI70" s="98"/>
      <c r="AJ70" s="98"/>
      <c r="AK70" s="98"/>
      <c r="AL70" s="98"/>
    </row>
    <row r="71" ht="13.5" hidden="1" customHeight="1">
      <c r="A71" s="92" t="s">
        <v>354</v>
      </c>
      <c r="B71" s="84">
        <v>45666.0</v>
      </c>
      <c r="C71" s="48" t="s">
        <v>355</v>
      </c>
      <c r="D71" s="48" t="s">
        <v>356</v>
      </c>
      <c r="E71" s="116">
        <v>40125.0</v>
      </c>
      <c r="F71" s="48" t="s">
        <v>148</v>
      </c>
      <c r="G71" s="48" t="s">
        <v>74</v>
      </c>
      <c r="H71" s="48" t="s">
        <v>68</v>
      </c>
      <c r="I71" s="48" t="s">
        <v>357</v>
      </c>
      <c r="J71" s="86" t="s">
        <v>76</v>
      </c>
      <c r="K71" s="106">
        <v>42000.0</v>
      </c>
      <c r="L71" s="127">
        <f>K71/1.12*0.05</f>
        <v>1875</v>
      </c>
      <c r="M71" s="106">
        <f t="shared" si="2"/>
        <v>40125</v>
      </c>
      <c r="N71" s="87">
        <f t="shared" si="3"/>
        <v>0</v>
      </c>
      <c r="O71" s="88"/>
      <c r="P71" s="50"/>
      <c r="Q71" s="50"/>
      <c r="R71" s="48"/>
      <c r="S71" s="98"/>
      <c r="T71" s="98"/>
      <c r="U71" s="98"/>
      <c r="V71" s="98"/>
      <c r="W71" s="98"/>
      <c r="X71" s="88">
        <f>K71</f>
        <v>42000</v>
      </c>
      <c r="Y71" s="90">
        <f t="shared" si="38"/>
        <v>37500</v>
      </c>
      <c r="Z71" s="90">
        <f t="shared" si="39"/>
        <v>4500</v>
      </c>
      <c r="AA71" s="98"/>
      <c r="AB71" s="88">
        <v>42000.0</v>
      </c>
      <c r="AC71" s="90">
        <v>37500.0</v>
      </c>
      <c r="AD71" s="90">
        <v>4500.0</v>
      </c>
      <c r="AE71" s="48"/>
      <c r="AF71" s="91">
        <f t="shared" si="7"/>
        <v>0</v>
      </c>
      <c r="AG71" s="98"/>
      <c r="AH71" s="98"/>
      <c r="AI71" s="98"/>
      <c r="AJ71" s="98"/>
      <c r="AK71" s="98"/>
      <c r="AL71" s="98"/>
    </row>
    <row r="72" ht="13.5" hidden="1" customHeight="1">
      <c r="A72" s="92" t="s">
        <v>358</v>
      </c>
      <c r="B72" s="84">
        <v>45666.0</v>
      </c>
      <c r="C72" s="48" t="s">
        <v>359</v>
      </c>
      <c r="D72" s="48" t="s">
        <v>182</v>
      </c>
      <c r="E72" s="91">
        <v>1250.0</v>
      </c>
      <c r="F72" s="50" t="s">
        <v>360</v>
      </c>
      <c r="G72" s="42" t="s">
        <v>74</v>
      </c>
      <c r="H72" s="48" t="s">
        <v>68</v>
      </c>
      <c r="I72" s="42" t="s">
        <v>361</v>
      </c>
      <c r="J72" s="86" t="s">
        <v>76</v>
      </c>
      <c r="K72" s="50">
        <f t="shared" ref="K72:K96" si="44">E72</f>
        <v>1250</v>
      </c>
      <c r="L72" s="50">
        <v>0.0</v>
      </c>
      <c r="M72" s="50">
        <f t="shared" si="2"/>
        <v>1250</v>
      </c>
      <c r="N72" s="87">
        <f t="shared" si="3"/>
        <v>0</v>
      </c>
      <c r="O72" s="88"/>
      <c r="P72" s="50"/>
      <c r="Q72" s="50"/>
      <c r="R72" s="48"/>
      <c r="S72" s="98"/>
      <c r="T72" s="98"/>
      <c r="U72" s="98"/>
      <c r="V72" s="98"/>
      <c r="W72" s="98"/>
      <c r="X72" s="88">
        <f t="shared" ref="X72:X73" si="45">E72</f>
        <v>1250</v>
      </c>
      <c r="Y72" s="90">
        <f t="shared" si="38"/>
        <v>1116.071429</v>
      </c>
      <c r="Z72" s="90">
        <f t="shared" si="39"/>
        <v>133.9285714</v>
      </c>
      <c r="AA72" s="98"/>
      <c r="AB72" s="88">
        <v>1250.0</v>
      </c>
      <c r="AC72" s="90">
        <v>1116.0714285714284</v>
      </c>
      <c r="AD72" s="90">
        <v>133.92857142857142</v>
      </c>
      <c r="AE72" s="48"/>
      <c r="AF72" s="91">
        <f t="shared" si="7"/>
        <v>0</v>
      </c>
      <c r="AG72" s="98"/>
      <c r="AH72" s="98"/>
      <c r="AI72" s="98"/>
      <c r="AJ72" s="98"/>
      <c r="AK72" s="98"/>
      <c r="AL72" s="98"/>
    </row>
    <row r="73" ht="13.5" hidden="1" customHeight="1">
      <c r="A73" s="92" t="s">
        <v>362</v>
      </c>
      <c r="B73" s="84">
        <v>45666.0</v>
      </c>
      <c r="C73" s="94" t="s">
        <v>363</v>
      </c>
      <c r="D73" s="94" t="s">
        <v>364</v>
      </c>
      <c r="E73" s="103">
        <v>5415.0</v>
      </c>
      <c r="F73" s="100" t="s">
        <v>365</v>
      </c>
      <c r="G73" s="101" t="s">
        <v>117</v>
      </c>
      <c r="H73" s="48" t="s">
        <v>68</v>
      </c>
      <c r="I73" s="101"/>
      <c r="J73" s="86" t="s">
        <v>102</v>
      </c>
      <c r="K73" s="50">
        <f t="shared" si="44"/>
        <v>5415</v>
      </c>
      <c r="L73" s="50">
        <v>0.0</v>
      </c>
      <c r="M73" s="50">
        <f t="shared" si="2"/>
        <v>5415</v>
      </c>
      <c r="N73" s="87">
        <f t="shared" si="3"/>
        <v>0</v>
      </c>
      <c r="O73" s="96"/>
      <c r="P73" s="97">
        <v>177.82</v>
      </c>
      <c r="Q73" s="108">
        <f>E73-P73</f>
        <v>5237.18</v>
      </c>
      <c r="R73" s="98"/>
      <c r="S73" s="98"/>
      <c r="T73" s="98"/>
      <c r="U73" s="98"/>
      <c r="V73" s="98"/>
      <c r="W73" s="98"/>
      <c r="X73" s="88">
        <f t="shared" si="45"/>
        <v>5415</v>
      </c>
      <c r="Y73" s="90">
        <f t="shared" si="38"/>
        <v>4834.821429</v>
      </c>
      <c r="Z73" s="90">
        <f t="shared" si="39"/>
        <v>580.1785714</v>
      </c>
      <c r="AA73" s="98"/>
      <c r="AB73" s="88">
        <v>5415.0</v>
      </c>
      <c r="AC73" s="90">
        <v>4834.821428571428</v>
      </c>
      <c r="AD73" s="90">
        <v>580.1785714285714</v>
      </c>
      <c r="AE73" s="48"/>
      <c r="AF73" s="91">
        <f t="shared" si="7"/>
        <v>0</v>
      </c>
      <c r="AG73" s="98"/>
      <c r="AH73" s="98"/>
      <c r="AI73" s="98"/>
      <c r="AJ73" s="98"/>
      <c r="AK73" s="98"/>
      <c r="AL73" s="98"/>
    </row>
    <row r="74" ht="13.5" hidden="1" customHeight="1">
      <c r="A74" s="92" t="s">
        <v>366</v>
      </c>
      <c r="B74" s="93"/>
      <c r="C74" s="94"/>
      <c r="D74" s="94" t="s">
        <v>87</v>
      </c>
      <c r="E74" s="103"/>
      <c r="F74" s="100"/>
      <c r="G74" s="101"/>
      <c r="H74" s="94"/>
      <c r="I74" s="101"/>
      <c r="J74" s="95"/>
      <c r="K74" s="50" t="str">
        <f t="shared" si="44"/>
        <v/>
      </c>
      <c r="L74" s="50">
        <v>0.0</v>
      </c>
      <c r="M74" s="50">
        <f t="shared" si="2"/>
        <v>0</v>
      </c>
      <c r="N74" s="87">
        <f t="shared" si="3"/>
        <v>0</v>
      </c>
      <c r="O74" s="96"/>
      <c r="P74" s="97"/>
      <c r="Q74" s="97"/>
      <c r="R74" s="98"/>
      <c r="S74" s="98"/>
      <c r="T74" s="98"/>
      <c r="U74" s="98"/>
      <c r="V74" s="98"/>
      <c r="W74" s="98"/>
      <c r="X74" s="106"/>
      <c r="Y74" s="42"/>
      <c r="Z74" s="42"/>
      <c r="AA74" s="98"/>
      <c r="AB74" s="106"/>
      <c r="AC74" s="42"/>
      <c r="AD74" s="42"/>
      <c r="AE74" s="48"/>
      <c r="AF74" s="91">
        <f t="shared" si="7"/>
        <v>0</v>
      </c>
      <c r="AG74" s="98"/>
      <c r="AH74" s="98"/>
      <c r="AI74" s="98"/>
      <c r="AJ74" s="98"/>
      <c r="AK74" s="98"/>
      <c r="AL74" s="98"/>
    </row>
    <row r="75" ht="13.5" hidden="1" customHeight="1">
      <c r="A75" s="92" t="s">
        <v>367</v>
      </c>
      <c r="B75" s="84">
        <v>45666.0</v>
      </c>
      <c r="C75" s="94" t="s">
        <v>368</v>
      </c>
      <c r="D75" s="94" t="s">
        <v>369</v>
      </c>
      <c r="E75" s="103">
        <v>16200.0</v>
      </c>
      <c r="F75" s="100" t="s">
        <v>370</v>
      </c>
      <c r="G75" s="101" t="s">
        <v>371</v>
      </c>
      <c r="H75" s="48" t="s">
        <v>68</v>
      </c>
      <c r="I75" s="101"/>
      <c r="J75" s="86" t="s">
        <v>102</v>
      </c>
      <c r="K75" s="50">
        <f t="shared" si="44"/>
        <v>16200</v>
      </c>
      <c r="L75" s="50">
        <v>0.0</v>
      </c>
      <c r="M75" s="50">
        <f t="shared" si="2"/>
        <v>16200</v>
      </c>
      <c r="N75" s="87">
        <f t="shared" si="3"/>
        <v>0</v>
      </c>
      <c r="O75" s="96"/>
      <c r="P75" s="97">
        <v>265.98</v>
      </c>
      <c r="Q75" s="108">
        <f>8100-P75</f>
        <v>7834.02</v>
      </c>
      <c r="R75" s="128">
        <f>Q59+Q73+7834.02</f>
        <v>23903.42</v>
      </c>
      <c r="S75" s="98"/>
      <c r="T75" s="98"/>
      <c r="U75" s="98"/>
      <c r="V75" s="98"/>
      <c r="W75" s="98"/>
      <c r="X75" s="88">
        <f t="shared" ref="X75:X81" si="46">E75</f>
        <v>16200</v>
      </c>
      <c r="Y75" s="90">
        <f t="shared" ref="Y75:Y81" si="47">X75/1.12</f>
        <v>14464.28571</v>
      </c>
      <c r="Z75" s="90">
        <f t="shared" ref="Z75:Z81" si="48">Y75*0.12</f>
        <v>1735.714286</v>
      </c>
      <c r="AA75" s="98"/>
      <c r="AB75" s="88">
        <v>16200.0</v>
      </c>
      <c r="AC75" s="90">
        <v>14464.285714285714</v>
      </c>
      <c r="AD75" s="90">
        <v>1735.7142857142856</v>
      </c>
      <c r="AE75" s="48"/>
      <c r="AF75" s="91">
        <f t="shared" si="7"/>
        <v>0</v>
      </c>
      <c r="AG75" s="98"/>
      <c r="AH75" s="98"/>
      <c r="AI75" s="98"/>
      <c r="AJ75" s="98"/>
      <c r="AK75" s="98"/>
      <c r="AL75" s="98"/>
    </row>
    <row r="76" ht="13.5" hidden="1" customHeight="1">
      <c r="A76" s="92" t="s">
        <v>372</v>
      </c>
      <c r="B76" s="84">
        <v>45667.0</v>
      </c>
      <c r="C76" s="94" t="s">
        <v>373</v>
      </c>
      <c r="D76" s="94" t="s">
        <v>364</v>
      </c>
      <c r="E76" s="103">
        <v>4000.0</v>
      </c>
      <c r="F76" s="100" t="s">
        <v>374</v>
      </c>
      <c r="G76" s="101" t="s">
        <v>117</v>
      </c>
      <c r="H76" s="48" t="s">
        <v>68</v>
      </c>
      <c r="I76" s="101"/>
      <c r="J76" s="86" t="s">
        <v>102</v>
      </c>
      <c r="K76" s="50">
        <f t="shared" si="44"/>
        <v>4000</v>
      </c>
      <c r="L76" s="50">
        <v>0.0</v>
      </c>
      <c r="M76" s="50">
        <f t="shared" si="2"/>
        <v>4000</v>
      </c>
      <c r="N76" s="87">
        <f t="shared" si="3"/>
        <v>0</v>
      </c>
      <c r="O76" s="96"/>
      <c r="P76" s="97">
        <v>131.35</v>
      </c>
      <c r="Q76" s="108">
        <f t="shared" ref="Q76:Q77" si="49">E76-P76</f>
        <v>3868.65</v>
      </c>
      <c r="R76" s="128">
        <f>Q76</f>
        <v>3868.65</v>
      </c>
      <c r="S76" s="98"/>
      <c r="T76" s="98"/>
      <c r="U76" s="98"/>
      <c r="V76" s="98"/>
      <c r="W76" s="98"/>
      <c r="X76" s="88">
        <f t="shared" si="46"/>
        <v>4000</v>
      </c>
      <c r="Y76" s="90">
        <f t="shared" si="47"/>
        <v>3571.428571</v>
      </c>
      <c r="Z76" s="90">
        <f t="shared" si="48"/>
        <v>428.5714286</v>
      </c>
      <c r="AA76" s="98"/>
      <c r="AB76" s="88">
        <v>4000.0</v>
      </c>
      <c r="AC76" s="90">
        <v>3571.428571428571</v>
      </c>
      <c r="AD76" s="90">
        <v>428.5714285714285</v>
      </c>
      <c r="AE76" s="48"/>
      <c r="AF76" s="91">
        <f t="shared" si="7"/>
        <v>0</v>
      </c>
      <c r="AG76" s="98"/>
      <c r="AH76" s="98"/>
      <c r="AI76" s="98"/>
      <c r="AJ76" s="98"/>
      <c r="AK76" s="98"/>
      <c r="AL76" s="98"/>
    </row>
    <row r="77" ht="13.5" customHeight="1">
      <c r="A77" s="92" t="s">
        <v>375</v>
      </c>
      <c r="B77" s="84">
        <v>45667.0</v>
      </c>
      <c r="C77" s="94" t="s">
        <v>376</v>
      </c>
      <c r="D77" s="94" t="s">
        <v>377</v>
      </c>
      <c r="E77" s="99">
        <v>550.0</v>
      </c>
      <c r="F77" s="50" t="s">
        <v>199</v>
      </c>
      <c r="G77" s="42" t="s">
        <v>67</v>
      </c>
      <c r="H77" s="48" t="s">
        <v>68</v>
      </c>
      <c r="I77" s="101"/>
      <c r="J77" s="86" t="s">
        <v>69</v>
      </c>
      <c r="K77" s="50">
        <f t="shared" si="44"/>
        <v>550</v>
      </c>
      <c r="L77" s="50">
        <v>0.0</v>
      </c>
      <c r="M77" s="50">
        <f t="shared" si="2"/>
        <v>550</v>
      </c>
      <c r="N77" s="87">
        <f t="shared" si="3"/>
        <v>0</v>
      </c>
      <c r="O77" s="96"/>
      <c r="P77" s="129">
        <v>13.4</v>
      </c>
      <c r="Q77" s="102">
        <f t="shared" si="49"/>
        <v>536.6</v>
      </c>
      <c r="R77" s="98"/>
      <c r="S77" s="98"/>
      <c r="T77" s="98"/>
      <c r="U77" s="98"/>
      <c r="V77" s="98"/>
      <c r="W77" s="98"/>
      <c r="X77" s="88">
        <f t="shared" si="46"/>
        <v>550</v>
      </c>
      <c r="Y77" s="90">
        <f t="shared" si="47"/>
        <v>491.0714286</v>
      </c>
      <c r="Z77" s="90">
        <f t="shared" si="48"/>
        <v>58.92857143</v>
      </c>
      <c r="AA77" s="98"/>
      <c r="AB77" s="88">
        <v>550.0</v>
      </c>
      <c r="AC77" s="90">
        <v>491.0714285714285</v>
      </c>
      <c r="AD77" s="90">
        <v>58.928571428571416</v>
      </c>
      <c r="AE77" s="48"/>
      <c r="AF77" s="91">
        <f t="shared" si="7"/>
        <v>0</v>
      </c>
      <c r="AG77" s="98"/>
      <c r="AH77" s="98"/>
      <c r="AI77" s="98"/>
      <c r="AJ77" s="98"/>
      <c r="AK77" s="98"/>
      <c r="AL77" s="98"/>
    </row>
    <row r="78" ht="13.5" hidden="1" customHeight="1">
      <c r="A78" s="92" t="s">
        <v>378</v>
      </c>
      <c r="B78" s="84">
        <v>45667.0</v>
      </c>
      <c r="C78" s="94" t="s">
        <v>379</v>
      </c>
      <c r="D78" s="94" t="s">
        <v>380</v>
      </c>
      <c r="E78" s="103">
        <v>14314.48</v>
      </c>
      <c r="F78" s="100" t="s">
        <v>381</v>
      </c>
      <c r="G78" s="101" t="s">
        <v>96</v>
      </c>
      <c r="H78" s="48" t="s">
        <v>68</v>
      </c>
      <c r="I78" s="101" t="s">
        <v>382</v>
      </c>
      <c r="J78" s="86" t="s">
        <v>76</v>
      </c>
      <c r="K78" s="50">
        <f t="shared" si="44"/>
        <v>14314.48</v>
      </c>
      <c r="L78" s="50">
        <v>0.0</v>
      </c>
      <c r="M78" s="50">
        <f t="shared" si="2"/>
        <v>14314.48</v>
      </c>
      <c r="N78" s="87">
        <f t="shared" si="3"/>
        <v>0</v>
      </c>
      <c r="O78" s="96"/>
      <c r="P78" s="97"/>
      <c r="Q78" s="97"/>
      <c r="R78" s="98"/>
      <c r="S78" s="98"/>
      <c r="T78" s="98"/>
      <c r="U78" s="98"/>
      <c r="V78" s="98"/>
      <c r="W78" s="98"/>
      <c r="X78" s="88">
        <f t="shared" si="46"/>
        <v>14314.48</v>
      </c>
      <c r="Y78" s="90">
        <f t="shared" si="47"/>
        <v>12780.78571</v>
      </c>
      <c r="Z78" s="90">
        <f t="shared" si="48"/>
        <v>1533.694286</v>
      </c>
      <c r="AA78" s="98"/>
      <c r="AB78" s="88">
        <v>14314.48</v>
      </c>
      <c r="AC78" s="90">
        <v>12780.785714285712</v>
      </c>
      <c r="AD78" s="90">
        <v>1533.6942857142853</v>
      </c>
      <c r="AE78" s="48"/>
      <c r="AF78" s="91">
        <f t="shared" si="7"/>
        <v>0</v>
      </c>
      <c r="AG78" s="98"/>
      <c r="AH78" s="98"/>
      <c r="AI78" s="98"/>
      <c r="AJ78" s="98"/>
      <c r="AK78" s="98"/>
      <c r="AL78" s="98"/>
    </row>
    <row r="79" ht="13.5" hidden="1" customHeight="1">
      <c r="A79" s="92" t="s">
        <v>383</v>
      </c>
      <c r="B79" s="84">
        <v>45667.0</v>
      </c>
      <c r="C79" s="94" t="s">
        <v>384</v>
      </c>
      <c r="D79" s="94" t="s">
        <v>385</v>
      </c>
      <c r="E79" s="103">
        <v>16500.0</v>
      </c>
      <c r="F79" s="100" t="s">
        <v>343</v>
      </c>
      <c r="G79" s="101" t="s">
        <v>96</v>
      </c>
      <c r="H79" s="48" t="s">
        <v>68</v>
      </c>
      <c r="I79" s="101" t="s">
        <v>386</v>
      </c>
      <c r="J79" s="86" t="s">
        <v>76</v>
      </c>
      <c r="K79" s="50">
        <f t="shared" si="44"/>
        <v>16500</v>
      </c>
      <c r="L79" s="50">
        <v>0.0</v>
      </c>
      <c r="M79" s="50">
        <f t="shared" si="2"/>
        <v>16500</v>
      </c>
      <c r="N79" s="87">
        <f t="shared" si="3"/>
        <v>0</v>
      </c>
      <c r="O79" s="96"/>
      <c r="P79" s="97"/>
      <c r="Q79" s="97"/>
      <c r="R79" s="98"/>
      <c r="S79" s="98"/>
      <c r="T79" s="98"/>
      <c r="U79" s="98"/>
      <c r="V79" s="98"/>
      <c r="W79" s="98"/>
      <c r="X79" s="88">
        <f t="shared" si="46"/>
        <v>16500</v>
      </c>
      <c r="Y79" s="90">
        <f t="shared" si="47"/>
        <v>14732.14286</v>
      </c>
      <c r="Z79" s="90">
        <f t="shared" si="48"/>
        <v>1767.857143</v>
      </c>
      <c r="AA79" s="98"/>
      <c r="AB79" s="88">
        <v>16500.0</v>
      </c>
      <c r="AC79" s="90">
        <v>14732.142857142855</v>
      </c>
      <c r="AD79" s="90">
        <v>1767.8571428571424</v>
      </c>
      <c r="AE79" s="48"/>
      <c r="AF79" s="91">
        <f t="shared" si="7"/>
        <v>0</v>
      </c>
      <c r="AG79" s="98"/>
      <c r="AH79" s="98"/>
      <c r="AI79" s="98"/>
      <c r="AJ79" s="98"/>
      <c r="AK79" s="98"/>
      <c r="AL79" s="98"/>
    </row>
    <row r="80" ht="13.5" hidden="1" customHeight="1">
      <c r="A80" s="92" t="s">
        <v>387</v>
      </c>
      <c r="B80" s="84">
        <v>45667.0</v>
      </c>
      <c r="C80" s="94" t="s">
        <v>388</v>
      </c>
      <c r="D80" s="94" t="s">
        <v>389</v>
      </c>
      <c r="E80" s="130">
        <v>3300.0</v>
      </c>
      <c r="F80" s="100" t="s">
        <v>390</v>
      </c>
      <c r="G80" s="101" t="s">
        <v>391</v>
      </c>
      <c r="H80" s="48" t="s">
        <v>127</v>
      </c>
      <c r="I80" s="112" t="s">
        <v>392</v>
      </c>
      <c r="J80" s="86" t="s">
        <v>102</v>
      </c>
      <c r="K80" s="50">
        <f t="shared" si="44"/>
        <v>3300</v>
      </c>
      <c r="L80" s="50">
        <v>0.0</v>
      </c>
      <c r="M80" s="50">
        <f t="shared" si="2"/>
        <v>3300</v>
      </c>
      <c r="N80" s="87">
        <f t="shared" si="3"/>
        <v>0</v>
      </c>
      <c r="O80" s="96"/>
      <c r="P80" s="97"/>
      <c r="Q80" s="97"/>
      <c r="R80" s="98"/>
      <c r="S80" s="98"/>
      <c r="T80" s="98"/>
      <c r="U80" s="98"/>
      <c r="V80" s="98"/>
      <c r="W80" s="98"/>
      <c r="X80" s="88">
        <f t="shared" si="46"/>
        <v>3300</v>
      </c>
      <c r="Y80" s="90">
        <f t="shared" si="47"/>
        <v>2946.428571</v>
      </c>
      <c r="Z80" s="90">
        <f t="shared" si="48"/>
        <v>353.5714286</v>
      </c>
      <c r="AA80" s="98"/>
      <c r="AB80" s="88">
        <v>3300.0</v>
      </c>
      <c r="AC80" s="90">
        <v>2946.428571428571</v>
      </c>
      <c r="AD80" s="90">
        <v>353.5714285714285</v>
      </c>
      <c r="AE80" s="48"/>
      <c r="AF80" s="91">
        <f t="shared" si="7"/>
        <v>0</v>
      </c>
      <c r="AG80" s="98"/>
      <c r="AH80" s="98"/>
      <c r="AI80" s="98"/>
      <c r="AJ80" s="98"/>
      <c r="AK80" s="98"/>
      <c r="AL80" s="98"/>
    </row>
    <row r="81" ht="13.5" hidden="1" customHeight="1">
      <c r="A81" s="92" t="s">
        <v>393</v>
      </c>
      <c r="B81" s="84">
        <v>45667.0</v>
      </c>
      <c r="C81" s="94" t="s">
        <v>394</v>
      </c>
      <c r="D81" s="94" t="s">
        <v>395</v>
      </c>
      <c r="E81" s="103">
        <v>13427.36</v>
      </c>
      <c r="F81" s="100" t="s">
        <v>396</v>
      </c>
      <c r="G81" s="101" t="s">
        <v>96</v>
      </c>
      <c r="H81" s="48" t="s">
        <v>68</v>
      </c>
      <c r="I81" s="101" t="s">
        <v>397</v>
      </c>
      <c r="J81" s="86" t="s">
        <v>76</v>
      </c>
      <c r="K81" s="50">
        <f t="shared" si="44"/>
        <v>13427.36</v>
      </c>
      <c r="L81" s="50">
        <v>0.0</v>
      </c>
      <c r="M81" s="50">
        <f t="shared" si="2"/>
        <v>13427.36</v>
      </c>
      <c r="N81" s="87">
        <f t="shared" si="3"/>
        <v>0</v>
      </c>
      <c r="O81" s="96"/>
      <c r="P81" s="97"/>
      <c r="Q81" s="97"/>
      <c r="R81" s="98"/>
      <c r="S81" s="98"/>
      <c r="T81" s="98"/>
      <c r="U81" s="98"/>
      <c r="V81" s="98"/>
      <c r="W81" s="98"/>
      <c r="X81" s="88">
        <f t="shared" si="46"/>
        <v>13427.36</v>
      </c>
      <c r="Y81" s="90">
        <f t="shared" si="47"/>
        <v>11988.71429</v>
      </c>
      <c r="Z81" s="90">
        <f t="shared" si="48"/>
        <v>1438.645714</v>
      </c>
      <c r="AA81" s="98"/>
      <c r="AB81" s="88">
        <v>13427.36</v>
      </c>
      <c r="AC81" s="90">
        <v>11988.714285714284</v>
      </c>
      <c r="AD81" s="90">
        <v>1438.6457142857141</v>
      </c>
      <c r="AE81" s="48"/>
      <c r="AF81" s="91">
        <f t="shared" si="7"/>
        <v>0</v>
      </c>
      <c r="AG81" s="98"/>
      <c r="AH81" s="98"/>
      <c r="AI81" s="98"/>
      <c r="AJ81" s="98"/>
      <c r="AK81" s="98"/>
      <c r="AL81" s="98"/>
    </row>
    <row r="82" ht="13.5" hidden="1" customHeight="1">
      <c r="A82" s="92" t="s">
        <v>398</v>
      </c>
      <c r="B82" s="93"/>
      <c r="C82" s="94"/>
      <c r="D82" s="94" t="s">
        <v>87</v>
      </c>
      <c r="E82" s="103"/>
      <c r="F82" s="100"/>
      <c r="G82" s="101"/>
      <c r="H82" s="94"/>
      <c r="I82" s="101"/>
      <c r="J82" s="95"/>
      <c r="K82" s="50" t="str">
        <f t="shared" si="44"/>
        <v/>
      </c>
      <c r="L82" s="50">
        <v>0.0</v>
      </c>
      <c r="M82" s="50">
        <f t="shared" si="2"/>
        <v>0</v>
      </c>
      <c r="N82" s="87">
        <f t="shared" si="3"/>
        <v>0</v>
      </c>
      <c r="O82" s="96"/>
      <c r="P82" s="97"/>
      <c r="Q82" s="97"/>
      <c r="R82" s="98"/>
      <c r="S82" s="98"/>
      <c r="T82" s="98"/>
      <c r="U82" s="98"/>
      <c r="V82" s="98"/>
      <c r="W82" s="98"/>
      <c r="X82" s="106"/>
      <c r="Y82" s="42"/>
      <c r="Z82" s="42"/>
      <c r="AA82" s="98"/>
      <c r="AB82" s="106"/>
      <c r="AC82" s="42"/>
      <c r="AD82" s="42"/>
      <c r="AE82" s="48"/>
      <c r="AF82" s="91">
        <f t="shared" si="7"/>
        <v>0</v>
      </c>
      <c r="AG82" s="98"/>
      <c r="AH82" s="98"/>
      <c r="AI82" s="98"/>
      <c r="AJ82" s="98"/>
      <c r="AK82" s="98"/>
      <c r="AL82" s="98"/>
    </row>
    <row r="83" ht="13.5" hidden="1" customHeight="1">
      <c r="A83" s="92" t="s">
        <v>399</v>
      </c>
      <c r="B83" s="84">
        <v>45667.0</v>
      </c>
      <c r="C83" s="94" t="s">
        <v>400</v>
      </c>
      <c r="D83" s="48" t="s">
        <v>401</v>
      </c>
      <c r="E83" s="103">
        <v>1400.0</v>
      </c>
      <c r="F83" s="94" t="s">
        <v>402</v>
      </c>
      <c r="G83" s="101" t="s">
        <v>112</v>
      </c>
      <c r="H83" s="48" t="s">
        <v>127</v>
      </c>
      <c r="I83" s="101"/>
      <c r="J83" s="86" t="s">
        <v>102</v>
      </c>
      <c r="K83" s="50">
        <f t="shared" si="44"/>
        <v>1400</v>
      </c>
      <c r="L83" s="50">
        <v>0.0</v>
      </c>
      <c r="M83" s="50">
        <f t="shared" si="2"/>
        <v>1400</v>
      </c>
      <c r="N83" s="87">
        <f t="shared" si="3"/>
        <v>0</v>
      </c>
      <c r="O83" s="96"/>
      <c r="P83" s="97"/>
      <c r="Q83" s="97"/>
      <c r="R83" s="98"/>
      <c r="S83" s="98"/>
      <c r="T83" s="98"/>
      <c r="U83" s="98"/>
      <c r="V83" s="98"/>
      <c r="W83" s="98"/>
      <c r="X83" s="88">
        <f t="shared" ref="X83:X93" si="50">E83</f>
        <v>1400</v>
      </c>
      <c r="Y83" s="90">
        <f t="shared" ref="Y83:Y93" si="51">X83/1.12</f>
        <v>1250</v>
      </c>
      <c r="Z83" s="90">
        <f t="shared" ref="Z83:Z93" si="52">Y83*0.12</f>
        <v>150</v>
      </c>
      <c r="AA83" s="98"/>
      <c r="AB83" s="88">
        <v>1400.0</v>
      </c>
      <c r="AC83" s="90">
        <v>1249.9999999999998</v>
      </c>
      <c r="AD83" s="90">
        <v>149.99999999999997</v>
      </c>
      <c r="AE83" s="48"/>
      <c r="AF83" s="91">
        <f t="shared" si="7"/>
        <v>0</v>
      </c>
      <c r="AG83" s="98"/>
      <c r="AH83" s="98"/>
      <c r="AI83" s="98"/>
      <c r="AJ83" s="98"/>
      <c r="AK83" s="98"/>
      <c r="AL83" s="98"/>
    </row>
    <row r="84" ht="13.5" hidden="1" customHeight="1">
      <c r="A84" s="92" t="s">
        <v>403</v>
      </c>
      <c r="B84" s="84">
        <v>45668.0</v>
      </c>
      <c r="C84" s="94" t="s">
        <v>404</v>
      </c>
      <c r="D84" s="94" t="s">
        <v>405</v>
      </c>
      <c r="E84" s="103">
        <v>400.0</v>
      </c>
      <c r="F84" s="100" t="s">
        <v>406</v>
      </c>
      <c r="G84" s="101" t="s">
        <v>117</v>
      </c>
      <c r="H84" s="48" t="s">
        <v>68</v>
      </c>
      <c r="I84" s="101"/>
      <c r="J84" s="86" t="s">
        <v>69</v>
      </c>
      <c r="K84" s="50">
        <f t="shared" si="44"/>
        <v>400</v>
      </c>
      <c r="L84" s="50">
        <v>0.0</v>
      </c>
      <c r="M84" s="50">
        <f t="shared" si="2"/>
        <v>400</v>
      </c>
      <c r="N84" s="87">
        <f t="shared" si="3"/>
        <v>0</v>
      </c>
      <c r="O84" s="96"/>
      <c r="P84" s="97">
        <v>13.13</v>
      </c>
      <c r="Q84" s="108">
        <f t="shared" ref="Q84:Q85" si="53">E84-P84</f>
        <v>386.87</v>
      </c>
      <c r="R84" s="128">
        <f>Q84</f>
        <v>386.87</v>
      </c>
      <c r="S84" s="98"/>
      <c r="T84" s="98"/>
      <c r="U84" s="98"/>
      <c r="V84" s="98"/>
      <c r="W84" s="98"/>
      <c r="X84" s="88">
        <f t="shared" si="50"/>
        <v>400</v>
      </c>
      <c r="Y84" s="90">
        <f t="shared" si="51"/>
        <v>357.1428571</v>
      </c>
      <c r="Z84" s="90">
        <f t="shared" si="52"/>
        <v>42.85714286</v>
      </c>
      <c r="AA84" s="98"/>
      <c r="AB84" s="88">
        <v>400.0</v>
      </c>
      <c r="AC84" s="90">
        <v>357.1428571428571</v>
      </c>
      <c r="AD84" s="90">
        <v>42.857142857142854</v>
      </c>
      <c r="AE84" s="48"/>
      <c r="AF84" s="91">
        <f t="shared" si="7"/>
        <v>0</v>
      </c>
      <c r="AG84" s="98"/>
      <c r="AH84" s="98"/>
      <c r="AI84" s="98"/>
      <c r="AJ84" s="98"/>
      <c r="AK84" s="98"/>
      <c r="AL84" s="98"/>
    </row>
    <row r="85" ht="13.5" customHeight="1">
      <c r="A85" s="92" t="s">
        <v>407</v>
      </c>
      <c r="B85" s="84">
        <v>45668.0</v>
      </c>
      <c r="C85" s="94" t="s">
        <v>408</v>
      </c>
      <c r="D85" s="94" t="s">
        <v>409</v>
      </c>
      <c r="E85" s="99">
        <v>1400.0</v>
      </c>
      <c r="F85" s="100" t="s">
        <v>410</v>
      </c>
      <c r="G85" s="42" t="s">
        <v>67</v>
      </c>
      <c r="H85" s="48" t="s">
        <v>68</v>
      </c>
      <c r="I85" s="101"/>
      <c r="J85" s="86" t="s">
        <v>102</v>
      </c>
      <c r="K85" s="50">
        <f t="shared" si="44"/>
        <v>1400</v>
      </c>
      <c r="L85" s="50">
        <v>0.0</v>
      </c>
      <c r="M85" s="50">
        <f t="shared" si="2"/>
        <v>1400</v>
      </c>
      <c r="N85" s="87">
        <f t="shared" si="3"/>
        <v>0</v>
      </c>
      <c r="O85" s="96"/>
      <c r="P85" s="131">
        <v>34.11</v>
      </c>
      <c r="Q85" s="132">
        <f t="shared" si="53"/>
        <v>1365.89</v>
      </c>
      <c r="R85" s="98"/>
      <c r="S85" s="98"/>
      <c r="T85" s="98"/>
      <c r="U85" s="98"/>
      <c r="V85" s="98"/>
      <c r="W85" s="98"/>
      <c r="X85" s="88">
        <f t="shared" si="50"/>
        <v>1400</v>
      </c>
      <c r="Y85" s="90">
        <f t="shared" si="51"/>
        <v>1250</v>
      </c>
      <c r="Z85" s="90">
        <f t="shared" si="52"/>
        <v>150</v>
      </c>
      <c r="AA85" s="98"/>
      <c r="AB85" s="88">
        <v>1400.0</v>
      </c>
      <c r="AC85" s="90">
        <v>1249.9999999999998</v>
      </c>
      <c r="AD85" s="90">
        <v>149.99999999999997</v>
      </c>
      <c r="AE85" s="48"/>
      <c r="AF85" s="91">
        <f t="shared" si="7"/>
        <v>0</v>
      </c>
      <c r="AG85" s="98"/>
      <c r="AH85" s="98"/>
      <c r="AI85" s="98"/>
      <c r="AJ85" s="98"/>
      <c r="AK85" s="98"/>
      <c r="AL85" s="98"/>
    </row>
    <row r="86" ht="13.5" hidden="1" customHeight="1">
      <c r="A86" s="92" t="s">
        <v>411</v>
      </c>
      <c r="B86" s="84">
        <v>45668.0</v>
      </c>
      <c r="C86" s="94" t="s">
        <v>412</v>
      </c>
      <c r="D86" s="94" t="s">
        <v>194</v>
      </c>
      <c r="E86" s="103">
        <v>5940.0</v>
      </c>
      <c r="F86" s="100" t="s">
        <v>413</v>
      </c>
      <c r="G86" s="101" t="s">
        <v>112</v>
      </c>
      <c r="H86" s="94" t="s">
        <v>127</v>
      </c>
      <c r="I86" s="101"/>
      <c r="J86" s="95" t="s">
        <v>134</v>
      </c>
      <c r="K86" s="50">
        <f t="shared" si="44"/>
        <v>5940</v>
      </c>
      <c r="L86" s="50">
        <v>0.0</v>
      </c>
      <c r="M86" s="50">
        <f t="shared" si="2"/>
        <v>5940</v>
      </c>
      <c r="N86" s="87">
        <f t="shared" si="3"/>
        <v>0</v>
      </c>
      <c r="O86" s="96"/>
      <c r="P86" s="97"/>
      <c r="Q86" s="97"/>
      <c r="R86" s="98"/>
      <c r="S86" s="98"/>
      <c r="T86" s="98"/>
      <c r="U86" s="98"/>
      <c r="V86" s="98"/>
      <c r="W86" s="98"/>
      <c r="X86" s="88">
        <f t="shared" si="50"/>
        <v>5940</v>
      </c>
      <c r="Y86" s="90">
        <f t="shared" si="51"/>
        <v>5303.571429</v>
      </c>
      <c r="Z86" s="90">
        <f t="shared" si="52"/>
        <v>636.4285714</v>
      </c>
      <c r="AA86" s="98"/>
      <c r="AB86" s="88">
        <v>5940.0</v>
      </c>
      <c r="AC86" s="90">
        <v>5303.571428571428</v>
      </c>
      <c r="AD86" s="90">
        <v>636.4285714285714</v>
      </c>
      <c r="AE86" s="48"/>
      <c r="AF86" s="91">
        <f t="shared" si="7"/>
        <v>0</v>
      </c>
      <c r="AG86" s="98"/>
      <c r="AH86" s="98"/>
      <c r="AI86" s="98"/>
      <c r="AJ86" s="98"/>
      <c r="AK86" s="98"/>
      <c r="AL86" s="98"/>
    </row>
    <row r="87" ht="13.5" hidden="1" customHeight="1">
      <c r="A87" s="92" t="s">
        <v>414</v>
      </c>
      <c r="B87" s="84">
        <v>45669.0</v>
      </c>
      <c r="C87" s="94" t="s">
        <v>415</v>
      </c>
      <c r="D87" s="94" t="s">
        <v>416</v>
      </c>
      <c r="E87" s="103">
        <v>9500.0</v>
      </c>
      <c r="F87" s="100" t="s">
        <v>417</v>
      </c>
      <c r="G87" s="101" t="s">
        <v>418</v>
      </c>
      <c r="H87" s="94" t="s">
        <v>127</v>
      </c>
      <c r="I87" s="101"/>
      <c r="J87" s="95" t="s">
        <v>134</v>
      </c>
      <c r="K87" s="50">
        <f t="shared" si="44"/>
        <v>9500</v>
      </c>
      <c r="L87" s="50">
        <v>0.0</v>
      </c>
      <c r="M87" s="50">
        <f t="shared" si="2"/>
        <v>9500</v>
      </c>
      <c r="N87" s="87">
        <f t="shared" si="3"/>
        <v>0</v>
      </c>
      <c r="O87" s="96"/>
      <c r="P87" s="97"/>
      <c r="Q87" s="97"/>
      <c r="R87" s="98"/>
      <c r="S87" s="98"/>
      <c r="T87" s="98"/>
      <c r="U87" s="98"/>
      <c r="V87" s="98"/>
      <c r="W87" s="98"/>
      <c r="X87" s="88">
        <f t="shared" si="50"/>
        <v>9500</v>
      </c>
      <c r="Y87" s="90">
        <f t="shared" si="51"/>
        <v>8482.142857</v>
      </c>
      <c r="Z87" s="90">
        <f t="shared" si="52"/>
        <v>1017.857143</v>
      </c>
      <c r="AA87" s="98"/>
      <c r="AB87" s="88">
        <v>9500.0</v>
      </c>
      <c r="AC87" s="90">
        <v>8482.142857142857</v>
      </c>
      <c r="AD87" s="90">
        <v>1017.8571428571428</v>
      </c>
      <c r="AE87" s="48"/>
      <c r="AF87" s="91">
        <f t="shared" si="7"/>
        <v>0</v>
      </c>
      <c r="AG87" s="98"/>
      <c r="AH87" s="98"/>
      <c r="AI87" s="98"/>
      <c r="AJ87" s="98"/>
      <c r="AK87" s="98"/>
      <c r="AL87" s="98"/>
    </row>
    <row r="88" ht="13.5" hidden="1" customHeight="1">
      <c r="A88" s="92" t="s">
        <v>419</v>
      </c>
      <c r="B88" s="84">
        <v>45670.0</v>
      </c>
      <c r="C88" s="94" t="s">
        <v>420</v>
      </c>
      <c r="D88" s="94" t="s">
        <v>421</v>
      </c>
      <c r="E88" s="103">
        <v>300.0</v>
      </c>
      <c r="F88" s="50" t="s">
        <v>277</v>
      </c>
      <c r="G88" s="101" t="s">
        <v>112</v>
      </c>
      <c r="H88" s="94" t="s">
        <v>127</v>
      </c>
      <c r="I88" s="101"/>
      <c r="J88" s="95" t="s">
        <v>69</v>
      </c>
      <c r="K88" s="50">
        <f t="shared" si="44"/>
        <v>300</v>
      </c>
      <c r="L88" s="50">
        <v>0.0</v>
      </c>
      <c r="M88" s="50">
        <f t="shared" si="2"/>
        <v>300</v>
      </c>
      <c r="N88" s="87">
        <f t="shared" si="3"/>
        <v>0</v>
      </c>
      <c r="O88" s="96"/>
      <c r="P88" s="97"/>
      <c r="Q88" s="97"/>
      <c r="R88" s="98"/>
      <c r="S88" s="98"/>
      <c r="T88" s="98"/>
      <c r="U88" s="98"/>
      <c r="V88" s="98"/>
      <c r="W88" s="98"/>
      <c r="X88" s="88">
        <f t="shared" si="50"/>
        <v>300</v>
      </c>
      <c r="Y88" s="90">
        <f t="shared" si="51"/>
        <v>267.8571429</v>
      </c>
      <c r="Z88" s="90">
        <f t="shared" si="52"/>
        <v>32.14285714</v>
      </c>
      <c r="AA88" s="98"/>
      <c r="AB88" s="88">
        <v>300.0</v>
      </c>
      <c r="AC88" s="90">
        <v>267.85714285714283</v>
      </c>
      <c r="AD88" s="90">
        <v>32.14285714285714</v>
      </c>
      <c r="AE88" s="48"/>
      <c r="AF88" s="91">
        <f t="shared" si="7"/>
        <v>0</v>
      </c>
      <c r="AG88" s="98"/>
      <c r="AH88" s="98"/>
      <c r="AI88" s="98"/>
      <c r="AJ88" s="98"/>
      <c r="AK88" s="98"/>
      <c r="AL88" s="98"/>
    </row>
    <row r="89" ht="13.5" customHeight="1">
      <c r="A89" s="92" t="s">
        <v>422</v>
      </c>
      <c r="B89" s="84">
        <v>45670.0</v>
      </c>
      <c r="C89" s="94" t="s">
        <v>423</v>
      </c>
      <c r="D89" s="94" t="s">
        <v>424</v>
      </c>
      <c r="E89" s="99">
        <v>300.0</v>
      </c>
      <c r="F89" s="50" t="s">
        <v>277</v>
      </c>
      <c r="G89" s="42" t="s">
        <v>67</v>
      </c>
      <c r="H89" s="94" t="s">
        <v>68</v>
      </c>
      <c r="I89" s="101"/>
      <c r="J89" s="95" t="s">
        <v>69</v>
      </c>
      <c r="K89" s="50">
        <f t="shared" si="44"/>
        <v>300</v>
      </c>
      <c r="L89" s="50">
        <v>0.0</v>
      </c>
      <c r="M89" s="50">
        <f t="shared" si="2"/>
        <v>300</v>
      </c>
      <c r="N89" s="87">
        <f t="shared" si="3"/>
        <v>0</v>
      </c>
      <c r="O89" s="96"/>
      <c r="P89" s="131">
        <v>7.31</v>
      </c>
      <c r="Q89" s="131">
        <f t="shared" ref="Q89:Q90" si="54">E89-P89</f>
        <v>292.69</v>
      </c>
      <c r="R89" s="98"/>
      <c r="S89" s="98"/>
      <c r="T89" s="98"/>
      <c r="U89" s="98"/>
      <c r="V89" s="98"/>
      <c r="W89" s="98"/>
      <c r="X89" s="88">
        <f t="shared" si="50"/>
        <v>300</v>
      </c>
      <c r="Y89" s="90">
        <f t="shared" si="51"/>
        <v>267.8571429</v>
      </c>
      <c r="Z89" s="90">
        <f t="shared" si="52"/>
        <v>32.14285714</v>
      </c>
      <c r="AA89" s="98"/>
      <c r="AB89" s="88">
        <v>300.0</v>
      </c>
      <c r="AC89" s="90">
        <v>267.85714285714283</v>
      </c>
      <c r="AD89" s="90">
        <v>32.14285714285714</v>
      </c>
      <c r="AE89" s="48"/>
      <c r="AF89" s="91">
        <f t="shared" si="7"/>
        <v>0</v>
      </c>
      <c r="AG89" s="98"/>
      <c r="AH89" s="98"/>
      <c r="AI89" s="98"/>
      <c r="AJ89" s="98"/>
      <c r="AK89" s="98"/>
      <c r="AL89" s="98"/>
    </row>
    <row r="90" ht="13.5" customHeight="1">
      <c r="A90" s="92" t="s">
        <v>425</v>
      </c>
      <c r="B90" s="84">
        <v>45670.0</v>
      </c>
      <c r="C90" s="94" t="s">
        <v>426</v>
      </c>
      <c r="D90" s="94" t="s">
        <v>325</v>
      </c>
      <c r="E90" s="99">
        <v>300.0</v>
      </c>
      <c r="F90" s="50" t="s">
        <v>277</v>
      </c>
      <c r="G90" s="42" t="s">
        <v>67</v>
      </c>
      <c r="H90" s="94" t="s">
        <v>68</v>
      </c>
      <c r="I90" s="101"/>
      <c r="J90" s="95" t="s">
        <v>69</v>
      </c>
      <c r="K90" s="50">
        <f t="shared" si="44"/>
        <v>300</v>
      </c>
      <c r="L90" s="50">
        <v>0.0</v>
      </c>
      <c r="M90" s="50">
        <f t="shared" si="2"/>
        <v>300</v>
      </c>
      <c r="N90" s="87">
        <f t="shared" si="3"/>
        <v>0</v>
      </c>
      <c r="O90" s="96"/>
      <c r="P90" s="131">
        <v>7.31</v>
      </c>
      <c r="Q90" s="131">
        <f t="shared" si="54"/>
        <v>292.69</v>
      </c>
      <c r="R90" s="98"/>
      <c r="S90" s="98"/>
      <c r="T90" s="98"/>
      <c r="U90" s="98"/>
      <c r="V90" s="98"/>
      <c r="W90" s="98"/>
      <c r="X90" s="88">
        <f t="shared" si="50"/>
        <v>300</v>
      </c>
      <c r="Y90" s="90">
        <f t="shared" si="51"/>
        <v>267.8571429</v>
      </c>
      <c r="Z90" s="90">
        <f t="shared" si="52"/>
        <v>32.14285714</v>
      </c>
      <c r="AA90" s="98"/>
      <c r="AB90" s="88">
        <v>300.0</v>
      </c>
      <c r="AC90" s="90">
        <v>267.85714285714283</v>
      </c>
      <c r="AD90" s="90">
        <v>32.14285714285714</v>
      </c>
      <c r="AE90" s="48"/>
      <c r="AF90" s="91">
        <f t="shared" si="7"/>
        <v>0</v>
      </c>
      <c r="AG90" s="98"/>
      <c r="AH90" s="98"/>
      <c r="AI90" s="98"/>
      <c r="AJ90" s="98"/>
      <c r="AK90" s="98"/>
      <c r="AL90" s="98"/>
    </row>
    <row r="91" ht="13.5" hidden="1" customHeight="1">
      <c r="A91" s="92" t="s">
        <v>427</v>
      </c>
      <c r="B91" s="84">
        <v>45670.0</v>
      </c>
      <c r="C91" s="94" t="s">
        <v>428</v>
      </c>
      <c r="D91" s="94" t="s">
        <v>429</v>
      </c>
      <c r="E91" s="103">
        <v>7980.0</v>
      </c>
      <c r="F91" s="100" t="s">
        <v>430</v>
      </c>
      <c r="G91" s="101" t="s">
        <v>431</v>
      </c>
      <c r="H91" s="94" t="s">
        <v>132</v>
      </c>
      <c r="I91" s="112" t="s">
        <v>392</v>
      </c>
      <c r="J91" s="95" t="s">
        <v>102</v>
      </c>
      <c r="K91" s="50">
        <f t="shared" si="44"/>
        <v>7980</v>
      </c>
      <c r="L91" s="50">
        <v>0.0</v>
      </c>
      <c r="M91" s="50">
        <f t="shared" si="2"/>
        <v>7980</v>
      </c>
      <c r="N91" s="87">
        <f t="shared" si="3"/>
        <v>0</v>
      </c>
      <c r="O91" s="96"/>
      <c r="P91" s="97"/>
      <c r="Q91" s="97"/>
      <c r="R91" s="98"/>
      <c r="S91" s="98"/>
      <c r="T91" s="98"/>
      <c r="U91" s="98"/>
      <c r="V91" s="98"/>
      <c r="W91" s="98"/>
      <c r="X91" s="88">
        <f t="shared" si="50"/>
        <v>7980</v>
      </c>
      <c r="Y91" s="90">
        <f t="shared" si="51"/>
        <v>7125</v>
      </c>
      <c r="Z91" s="90">
        <f t="shared" si="52"/>
        <v>855</v>
      </c>
      <c r="AA91" s="98"/>
      <c r="AB91" s="88">
        <v>7980.0</v>
      </c>
      <c r="AC91" s="90">
        <v>7124.999999999999</v>
      </c>
      <c r="AD91" s="90">
        <v>854.9999999999999</v>
      </c>
      <c r="AE91" s="48"/>
      <c r="AF91" s="91">
        <f t="shared" si="7"/>
        <v>0</v>
      </c>
      <c r="AG91" s="98"/>
      <c r="AH91" s="98"/>
      <c r="AI91" s="98"/>
      <c r="AJ91" s="98"/>
      <c r="AK91" s="98"/>
      <c r="AL91" s="98"/>
    </row>
    <row r="92" ht="13.5" hidden="1" customHeight="1">
      <c r="A92" s="92" t="s">
        <v>432</v>
      </c>
      <c r="B92" s="84">
        <v>45670.0</v>
      </c>
      <c r="C92" s="94" t="s">
        <v>433</v>
      </c>
      <c r="D92" s="94" t="s">
        <v>434</v>
      </c>
      <c r="E92" s="103">
        <v>3000.0</v>
      </c>
      <c r="F92" s="100" t="s">
        <v>435</v>
      </c>
      <c r="G92" s="101" t="s">
        <v>117</v>
      </c>
      <c r="H92" s="94" t="s">
        <v>68</v>
      </c>
      <c r="I92" s="101"/>
      <c r="J92" s="95" t="s">
        <v>69</v>
      </c>
      <c r="K92" s="50">
        <f t="shared" si="44"/>
        <v>3000</v>
      </c>
      <c r="L92" s="50">
        <v>0.0</v>
      </c>
      <c r="M92" s="50">
        <f t="shared" si="2"/>
        <v>3000</v>
      </c>
      <c r="N92" s="87">
        <f t="shared" si="3"/>
        <v>0</v>
      </c>
      <c r="O92" s="96"/>
      <c r="P92" s="97">
        <v>98.51</v>
      </c>
      <c r="Q92" s="97">
        <f>E92-P92</f>
        <v>2901.49</v>
      </c>
      <c r="R92" s="128">
        <f>Q92</f>
        <v>2901.49</v>
      </c>
      <c r="S92" s="98"/>
      <c r="T92" s="98"/>
      <c r="U92" s="98"/>
      <c r="V92" s="98"/>
      <c r="W92" s="98"/>
      <c r="X92" s="88">
        <f t="shared" si="50"/>
        <v>3000</v>
      </c>
      <c r="Y92" s="90">
        <f t="shared" si="51"/>
        <v>2678.571429</v>
      </c>
      <c r="Z92" s="90">
        <f t="shared" si="52"/>
        <v>321.4285714</v>
      </c>
      <c r="AA92" s="98"/>
      <c r="AB92" s="88">
        <v>3000.0</v>
      </c>
      <c r="AC92" s="90">
        <v>2678.5714285714284</v>
      </c>
      <c r="AD92" s="90">
        <v>321.4285714285714</v>
      </c>
      <c r="AE92" s="48"/>
      <c r="AF92" s="91">
        <f t="shared" si="7"/>
        <v>0</v>
      </c>
      <c r="AG92" s="98"/>
      <c r="AH92" s="98"/>
      <c r="AI92" s="98"/>
      <c r="AJ92" s="98"/>
      <c r="AK92" s="98"/>
      <c r="AL92" s="98"/>
    </row>
    <row r="93" ht="13.5" hidden="1" customHeight="1">
      <c r="A93" s="92" t="s">
        <v>436</v>
      </c>
      <c r="B93" s="84">
        <v>45671.0</v>
      </c>
      <c r="C93" s="94" t="s">
        <v>437</v>
      </c>
      <c r="D93" s="94" t="s">
        <v>438</v>
      </c>
      <c r="E93" s="103">
        <v>300.0</v>
      </c>
      <c r="F93" s="50" t="s">
        <v>277</v>
      </c>
      <c r="G93" s="101" t="s">
        <v>112</v>
      </c>
      <c r="H93" s="94" t="s">
        <v>127</v>
      </c>
      <c r="I93" s="101"/>
      <c r="J93" s="95"/>
      <c r="K93" s="50">
        <f t="shared" si="44"/>
        <v>300</v>
      </c>
      <c r="L93" s="50">
        <v>0.0</v>
      </c>
      <c r="M93" s="50">
        <f t="shared" si="2"/>
        <v>300</v>
      </c>
      <c r="N93" s="87">
        <f t="shared" si="3"/>
        <v>0</v>
      </c>
      <c r="O93" s="96"/>
      <c r="P93" s="97"/>
      <c r="Q93" s="97"/>
      <c r="R93" s="98"/>
      <c r="S93" s="98"/>
      <c r="T93" s="98"/>
      <c r="U93" s="98"/>
      <c r="V93" s="98"/>
      <c r="W93" s="98"/>
      <c r="X93" s="88">
        <f t="shared" si="50"/>
        <v>300</v>
      </c>
      <c r="Y93" s="90">
        <f t="shared" si="51"/>
        <v>267.8571429</v>
      </c>
      <c r="Z93" s="90">
        <f t="shared" si="52"/>
        <v>32.14285714</v>
      </c>
      <c r="AA93" s="98"/>
      <c r="AB93" s="88">
        <v>300.0</v>
      </c>
      <c r="AC93" s="90">
        <v>267.85714285714283</v>
      </c>
      <c r="AD93" s="90">
        <v>32.14285714285714</v>
      </c>
      <c r="AE93" s="48"/>
      <c r="AF93" s="91">
        <f t="shared" si="7"/>
        <v>0</v>
      </c>
      <c r="AG93" s="98"/>
      <c r="AH93" s="98"/>
      <c r="AI93" s="98"/>
      <c r="AJ93" s="98"/>
      <c r="AK93" s="98"/>
      <c r="AL93" s="98"/>
    </row>
    <row r="94" ht="13.5" hidden="1" customHeight="1">
      <c r="A94" s="92" t="s">
        <v>439</v>
      </c>
      <c r="B94" s="93"/>
      <c r="C94" s="94"/>
      <c r="D94" s="94" t="s">
        <v>87</v>
      </c>
      <c r="E94" s="103"/>
      <c r="F94" s="100"/>
      <c r="G94" s="101"/>
      <c r="H94" s="94"/>
      <c r="I94" s="101"/>
      <c r="J94" s="95"/>
      <c r="K94" s="50" t="str">
        <f t="shared" si="44"/>
        <v/>
      </c>
      <c r="L94" s="50">
        <v>0.0</v>
      </c>
      <c r="M94" s="50">
        <f t="shared" si="2"/>
        <v>0</v>
      </c>
      <c r="N94" s="87">
        <f t="shared" si="3"/>
        <v>0</v>
      </c>
      <c r="O94" s="96"/>
      <c r="P94" s="97"/>
      <c r="Q94" s="97"/>
      <c r="R94" s="98"/>
      <c r="S94" s="98"/>
      <c r="T94" s="98"/>
      <c r="U94" s="98"/>
      <c r="V94" s="98"/>
      <c r="W94" s="98"/>
      <c r="X94" s="106"/>
      <c r="Y94" s="42"/>
      <c r="Z94" s="42"/>
      <c r="AA94" s="98"/>
      <c r="AB94" s="106"/>
      <c r="AC94" s="42"/>
      <c r="AD94" s="42"/>
      <c r="AE94" s="48"/>
      <c r="AF94" s="91">
        <f t="shared" si="7"/>
        <v>0</v>
      </c>
      <c r="AG94" s="98"/>
      <c r="AH94" s="98"/>
      <c r="AI94" s="98"/>
      <c r="AJ94" s="98"/>
      <c r="AK94" s="98"/>
      <c r="AL94" s="98"/>
    </row>
    <row r="95" ht="13.5" hidden="1" customHeight="1">
      <c r="A95" s="92" t="s">
        <v>440</v>
      </c>
      <c r="B95" s="84">
        <v>45671.0</v>
      </c>
      <c r="C95" s="94" t="s">
        <v>441</v>
      </c>
      <c r="D95" s="94" t="s">
        <v>442</v>
      </c>
      <c r="E95" s="103">
        <v>22056.4</v>
      </c>
      <c r="F95" s="100" t="s">
        <v>443</v>
      </c>
      <c r="G95" s="101" t="s">
        <v>96</v>
      </c>
      <c r="H95" s="94" t="s">
        <v>68</v>
      </c>
      <c r="I95" s="101" t="s">
        <v>444</v>
      </c>
      <c r="J95" s="95" t="s">
        <v>76</v>
      </c>
      <c r="K95" s="50">
        <f t="shared" si="44"/>
        <v>22056.4</v>
      </c>
      <c r="L95" s="50">
        <v>0.0</v>
      </c>
      <c r="M95" s="50">
        <f t="shared" si="2"/>
        <v>22056.4</v>
      </c>
      <c r="N95" s="87">
        <f t="shared" si="3"/>
        <v>0</v>
      </c>
      <c r="O95" s="96"/>
      <c r="P95" s="97"/>
      <c r="Q95" s="97"/>
      <c r="R95" s="98"/>
      <c r="S95" s="98"/>
      <c r="T95" s="98"/>
      <c r="U95" s="98"/>
      <c r="V95" s="98"/>
      <c r="W95" s="98"/>
      <c r="X95" s="88">
        <f>E95</f>
        <v>22056.4</v>
      </c>
      <c r="Y95" s="90">
        <f>X95/1.12</f>
        <v>19693.21429</v>
      </c>
      <c r="Z95" s="90">
        <f>Y95*0.12</f>
        <v>2363.185714</v>
      </c>
      <c r="AA95" s="98"/>
      <c r="AB95" s="88">
        <v>22056.4</v>
      </c>
      <c r="AC95" s="90">
        <v>19693.214285714286</v>
      </c>
      <c r="AD95" s="90">
        <v>2363.1857142857143</v>
      </c>
      <c r="AE95" s="48"/>
      <c r="AF95" s="91">
        <f t="shared" si="7"/>
        <v>0</v>
      </c>
      <c r="AG95" s="98"/>
      <c r="AH95" s="98"/>
      <c r="AI95" s="98"/>
      <c r="AJ95" s="98"/>
      <c r="AK95" s="98"/>
      <c r="AL95" s="98"/>
    </row>
    <row r="96" ht="13.5" hidden="1" customHeight="1">
      <c r="A96" s="92" t="s">
        <v>445</v>
      </c>
      <c r="B96" s="84"/>
      <c r="C96" s="94"/>
      <c r="D96" s="94" t="s">
        <v>87</v>
      </c>
      <c r="E96" s="103"/>
      <c r="F96" s="100"/>
      <c r="G96" s="101"/>
      <c r="H96" s="94"/>
      <c r="I96" s="101"/>
      <c r="J96" s="95"/>
      <c r="K96" s="50" t="str">
        <f t="shared" si="44"/>
        <v/>
      </c>
      <c r="L96" s="50">
        <v>0.0</v>
      </c>
      <c r="M96" s="50">
        <f t="shared" si="2"/>
        <v>0</v>
      </c>
      <c r="N96" s="87">
        <f t="shared" si="3"/>
        <v>0</v>
      </c>
      <c r="O96" s="96"/>
      <c r="P96" s="97"/>
      <c r="Q96" s="97"/>
      <c r="R96" s="98"/>
      <c r="S96" s="98"/>
      <c r="T96" s="98"/>
      <c r="U96" s="98"/>
      <c r="V96" s="98"/>
      <c r="W96" s="98"/>
      <c r="X96" s="106"/>
      <c r="Y96" s="42"/>
      <c r="Z96" s="42"/>
      <c r="AA96" s="98"/>
      <c r="AB96" s="106"/>
      <c r="AC96" s="42"/>
      <c r="AD96" s="42"/>
      <c r="AE96" s="48"/>
      <c r="AF96" s="91">
        <f t="shared" si="7"/>
        <v>0</v>
      </c>
      <c r="AG96" s="98"/>
      <c r="AH96" s="98"/>
      <c r="AI96" s="98"/>
      <c r="AJ96" s="98"/>
      <c r="AK96" s="98"/>
      <c r="AL96" s="98"/>
    </row>
    <row r="97" ht="13.5" hidden="1" customHeight="1">
      <c r="A97" s="92" t="s">
        <v>446</v>
      </c>
      <c r="B97" s="84">
        <v>45671.0</v>
      </c>
      <c r="C97" s="48" t="s">
        <v>447</v>
      </c>
      <c r="D97" s="48" t="s">
        <v>448</v>
      </c>
      <c r="E97" s="116">
        <v>3152.68</v>
      </c>
      <c r="F97" s="48" t="s">
        <v>449</v>
      </c>
      <c r="G97" s="48" t="s">
        <v>74</v>
      </c>
      <c r="H97" s="48" t="s">
        <v>450</v>
      </c>
      <c r="I97" s="48" t="s">
        <v>451</v>
      </c>
      <c r="J97" s="95" t="s">
        <v>76</v>
      </c>
      <c r="K97" s="106">
        <v>3300.0</v>
      </c>
      <c r="L97" s="127">
        <f t="shared" ref="L97:L98" si="55">K97/1.12*0.05</f>
        <v>147.3214286</v>
      </c>
      <c r="M97" s="106">
        <f t="shared" si="2"/>
        <v>3152.678571</v>
      </c>
      <c r="N97" s="87">
        <f t="shared" si="3"/>
        <v>0.001428571428</v>
      </c>
      <c r="O97" s="96"/>
      <c r="P97" s="97"/>
      <c r="Q97" s="97"/>
      <c r="R97" s="98"/>
      <c r="S97" s="98"/>
      <c r="T97" s="98"/>
      <c r="U97" s="98"/>
      <c r="V97" s="98"/>
      <c r="W97" s="98"/>
      <c r="X97" s="88">
        <f t="shared" ref="X97:X98" si="56">K97</f>
        <v>3300</v>
      </c>
      <c r="Y97" s="90">
        <f t="shared" ref="Y97:Y143" si="57">X97/1.12</f>
        <v>2946.428571</v>
      </c>
      <c r="Z97" s="90">
        <f t="shared" ref="Z97:Z143" si="58">Y97*0.12</f>
        <v>353.5714286</v>
      </c>
      <c r="AA97" s="98"/>
      <c r="AB97" s="88">
        <v>3300.0</v>
      </c>
      <c r="AC97" s="90">
        <v>2946.428571428571</v>
      </c>
      <c r="AD97" s="90">
        <v>353.5714285714285</v>
      </c>
      <c r="AE97" s="48"/>
      <c r="AF97" s="91">
        <f t="shared" si="7"/>
        <v>0</v>
      </c>
      <c r="AG97" s="98"/>
      <c r="AH97" s="98"/>
      <c r="AI97" s="98"/>
      <c r="AJ97" s="98"/>
      <c r="AK97" s="98"/>
      <c r="AL97" s="98"/>
    </row>
    <row r="98" ht="13.5" hidden="1" customHeight="1">
      <c r="A98" s="92" t="s">
        <v>452</v>
      </c>
      <c r="B98" s="84">
        <v>45671.0</v>
      </c>
      <c r="C98" s="94" t="s">
        <v>453</v>
      </c>
      <c r="D98" s="94" t="s">
        <v>454</v>
      </c>
      <c r="E98" s="107">
        <v>2006.25</v>
      </c>
      <c r="F98" s="100" t="s">
        <v>455</v>
      </c>
      <c r="G98" s="101" t="s">
        <v>96</v>
      </c>
      <c r="H98" s="94" t="s">
        <v>68</v>
      </c>
      <c r="I98" s="101" t="s">
        <v>456</v>
      </c>
      <c r="J98" s="95" t="s">
        <v>102</v>
      </c>
      <c r="K98" s="97">
        <v>2100.0</v>
      </c>
      <c r="L98" s="97">
        <f t="shared" si="55"/>
        <v>93.75</v>
      </c>
      <c r="M98" s="97">
        <f t="shared" si="2"/>
        <v>2006.25</v>
      </c>
      <c r="N98" s="87">
        <f t="shared" si="3"/>
        <v>0</v>
      </c>
      <c r="O98" s="96"/>
      <c r="P98" s="97"/>
      <c r="Q98" s="97"/>
      <c r="R98" s="98"/>
      <c r="S98" s="98"/>
      <c r="T98" s="98"/>
      <c r="U98" s="98"/>
      <c r="V98" s="98"/>
      <c r="W98" s="98"/>
      <c r="X98" s="88">
        <f t="shared" si="56"/>
        <v>2100</v>
      </c>
      <c r="Y98" s="90">
        <f t="shared" si="57"/>
        <v>1875</v>
      </c>
      <c r="Z98" s="90">
        <f t="shared" si="58"/>
        <v>225</v>
      </c>
      <c r="AA98" s="98"/>
      <c r="AB98" s="104">
        <v>2100.0</v>
      </c>
      <c r="AC98" s="105">
        <v>1874.9999999999998</v>
      </c>
      <c r="AD98" s="105">
        <v>224.99999999999997</v>
      </c>
      <c r="AE98" s="48" t="s">
        <v>160</v>
      </c>
      <c r="AF98" s="91">
        <f t="shared" si="7"/>
        <v>0</v>
      </c>
      <c r="AG98" s="98"/>
      <c r="AH98" s="98"/>
      <c r="AI98" s="98"/>
      <c r="AJ98" s="98"/>
      <c r="AK98" s="98"/>
      <c r="AL98" s="98"/>
    </row>
    <row r="99" ht="13.5" hidden="1" customHeight="1">
      <c r="A99" s="92" t="s">
        <v>457</v>
      </c>
      <c r="B99" s="84">
        <v>45672.0</v>
      </c>
      <c r="C99" s="94" t="s">
        <v>458</v>
      </c>
      <c r="D99" s="94" t="s">
        <v>459</v>
      </c>
      <c r="E99" s="103">
        <v>1400.0</v>
      </c>
      <c r="F99" s="100" t="s">
        <v>460</v>
      </c>
      <c r="G99" s="101" t="s">
        <v>112</v>
      </c>
      <c r="H99" s="94" t="s">
        <v>68</v>
      </c>
      <c r="I99" s="101"/>
      <c r="J99" s="95" t="s">
        <v>102</v>
      </c>
      <c r="K99" s="50">
        <f t="shared" ref="K99:K100" si="59">E99</f>
        <v>1400</v>
      </c>
      <c r="L99" s="50">
        <v>0.0</v>
      </c>
      <c r="M99" s="50">
        <f t="shared" si="2"/>
        <v>1400</v>
      </c>
      <c r="N99" s="87">
        <f t="shared" si="3"/>
        <v>0</v>
      </c>
      <c r="O99" s="96"/>
      <c r="P99" s="97"/>
      <c r="Q99" s="97"/>
      <c r="R99" s="98"/>
      <c r="S99" s="98"/>
      <c r="T99" s="98"/>
      <c r="U99" s="98"/>
      <c r="V99" s="98"/>
      <c r="W99" s="98"/>
      <c r="X99" s="88">
        <f t="shared" ref="X99:X100" si="60">E99</f>
        <v>1400</v>
      </c>
      <c r="Y99" s="90">
        <f t="shared" si="57"/>
        <v>1250</v>
      </c>
      <c r="Z99" s="90">
        <f t="shared" si="58"/>
        <v>150</v>
      </c>
      <c r="AA99" s="98"/>
      <c r="AB99" s="88">
        <v>1400.0</v>
      </c>
      <c r="AC99" s="90">
        <v>1249.9999999999998</v>
      </c>
      <c r="AD99" s="90">
        <v>149.99999999999997</v>
      </c>
      <c r="AE99" s="48"/>
      <c r="AF99" s="91">
        <f t="shared" si="7"/>
        <v>0</v>
      </c>
      <c r="AG99" s="98"/>
      <c r="AH99" s="98"/>
      <c r="AI99" s="98"/>
      <c r="AJ99" s="98"/>
      <c r="AK99" s="98"/>
      <c r="AL99" s="98"/>
    </row>
    <row r="100" ht="13.5" customHeight="1">
      <c r="A100" s="92" t="s">
        <v>461</v>
      </c>
      <c r="B100" s="84">
        <v>45672.0</v>
      </c>
      <c r="C100" s="94" t="s">
        <v>462</v>
      </c>
      <c r="D100" s="94" t="s">
        <v>463</v>
      </c>
      <c r="E100" s="99">
        <v>550.0</v>
      </c>
      <c r="F100" s="100" t="s">
        <v>464</v>
      </c>
      <c r="G100" s="42" t="s">
        <v>67</v>
      </c>
      <c r="H100" s="94" t="s">
        <v>68</v>
      </c>
      <c r="I100" s="101"/>
      <c r="J100" s="95" t="s">
        <v>69</v>
      </c>
      <c r="K100" s="50">
        <f t="shared" si="59"/>
        <v>550</v>
      </c>
      <c r="L100" s="50">
        <v>0.0</v>
      </c>
      <c r="M100" s="50">
        <f t="shared" si="2"/>
        <v>550</v>
      </c>
      <c r="N100" s="87">
        <f t="shared" si="3"/>
        <v>0</v>
      </c>
      <c r="O100" s="96"/>
      <c r="P100" s="131">
        <v>13.4</v>
      </c>
      <c r="Q100" s="132">
        <f>E100-P100</f>
        <v>536.6</v>
      </c>
      <c r="R100" s="98"/>
      <c r="S100" s="98"/>
      <c r="T100" s="98"/>
      <c r="U100" s="98"/>
      <c r="V100" s="98"/>
      <c r="W100" s="98"/>
      <c r="X100" s="88">
        <f t="shared" si="60"/>
        <v>550</v>
      </c>
      <c r="Y100" s="90">
        <f t="shared" si="57"/>
        <v>491.0714286</v>
      </c>
      <c r="Z100" s="90">
        <f t="shared" si="58"/>
        <v>58.92857143</v>
      </c>
      <c r="AA100" s="98"/>
      <c r="AB100" s="88">
        <v>550.0</v>
      </c>
      <c r="AC100" s="90">
        <v>491.0714285714285</v>
      </c>
      <c r="AD100" s="90">
        <v>58.928571428571416</v>
      </c>
      <c r="AE100" s="48"/>
      <c r="AF100" s="91">
        <f t="shared" si="7"/>
        <v>0</v>
      </c>
      <c r="AG100" s="98"/>
      <c r="AH100" s="98"/>
      <c r="AI100" s="98"/>
      <c r="AJ100" s="98"/>
      <c r="AK100" s="98"/>
      <c r="AL100" s="98"/>
    </row>
    <row r="101" ht="13.5" hidden="1" customHeight="1">
      <c r="A101" s="92" t="s">
        <v>465</v>
      </c>
      <c r="B101" s="84">
        <v>45672.0</v>
      </c>
      <c r="C101" s="94" t="s">
        <v>466</v>
      </c>
      <c r="D101" s="94" t="s">
        <v>454</v>
      </c>
      <c r="E101" s="107">
        <v>6114.29</v>
      </c>
      <c r="F101" s="100" t="s">
        <v>467</v>
      </c>
      <c r="G101" s="101" t="s">
        <v>96</v>
      </c>
      <c r="H101" s="94" t="s">
        <v>68</v>
      </c>
      <c r="I101" s="101" t="s">
        <v>468</v>
      </c>
      <c r="J101" s="95" t="s">
        <v>102</v>
      </c>
      <c r="K101" s="97">
        <v>6400.0</v>
      </c>
      <c r="L101" s="97">
        <f>K101/1.12*0.05</f>
        <v>285.7142857</v>
      </c>
      <c r="M101" s="97">
        <f t="shared" si="2"/>
        <v>6114.285714</v>
      </c>
      <c r="N101" s="87">
        <f t="shared" si="3"/>
        <v>0.004285714285</v>
      </c>
      <c r="O101" s="96"/>
      <c r="P101" s="97"/>
      <c r="Q101" s="97"/>
      <c r="R101" s="98"/>
      <c r="S101" s="98"/>
      <c r="T101" s="98"/>
      <c r="U101" s="98"/>
      <c r="V101" s="98"/>
      <c r="W101" s="98"/>
      <c r="X101" s="88">
        <f>K101</f>
        <v>6400</v>
      </c>
      <c r="Y101" s="90">
        <f t="shared" si="57"/>
        <v>5714.285714</v>
      </c>
      <c r="Z101" s="90">
        <f t="shared" si="58"/>
        <v>685.7142857</v>
      </c>
      <c r="AA101" s="98"/>
      <c r="AB101" s="104">
        <v>6400.0</v>
      </c>
      <c r="AC101" s="105">
        <v>5714.285714285714</v>
      </c>
      <c r="AD101" s="105">
        <v>685.7142857142857</v>
      </c>
      <c r="AE101" s="48" t="s">
        <v>160</v>
      </c>
      <c r="AF101" s="91">
        <f t="shared" si="7"/>
        <v>0</v>
      </c>
      <c r="AG101" s="98"/>
      <c r="AH101" s="98"/>
      <c r="AI101" s="98"/>
      <c r="AJ101" s="98"/>
      <c r="AK101" s="98"/>
      <c r="AL101" s="98"/>
    </row>
    <row r="102" ht="13.5" hidden="1" customHeight="1">
      <c r="A102" s="92" t="s">
        <v>469</v>
      </c>
      <c r="B102" s="84">
        <v>45672.0</v>
      </c>
      <c r="C102" s="94" t="s">
        <v>470</v>
      </c>
      <c r="D102" s="94" t="s">
        <v>471</v>
      </c>
      <c r="E102" s="130">
        <v>1400.0</v>
      </c>
      <c r="F102" s="100" t="s">
        <v>472</v>
      </c>
      <c r="G102" s="101" t="s">
        <v>117</v>
      </c>
      <c r="H102" s="94" t="s">
        <v>68</v>
      </c>
      <c r="I102" s="101"/>
      <c r="J102" s="95" t="s">
        <v>102</v>
      </c>
      <c r="K102" s="50">
        <f t="shared" ref="K102:K112" si="61">E102</f>
        <v>1400</v>
      </c>
      <c r="L102" s="50">
        <v>0.0</v>
      </c>
      <c r="M102" s="50">
        <f t="shared" si="2"/>
        <v>1400</v>
      </c>
      <c r="N102" s="87">
        <f t="shared" si="3"/>
        <v>0</v>
      </c>
      <c r="O102" s="96"/>
      <c r="P102" s="97">
        <v>45.97</v>
      </c>
      <c r="Q102" s="108">
        <f t="shared" ref="Q102:Q104" si="62">E102-P102</f>
        <v>1354.03</v>
      </c>
      <c r="R102" s="98"/>
      <c r="S102" s="98"/>
      <c r="T102" s="98"/>
      <c r="U102" s="98"/>
      <c r="V102" s="98"/>
      <c r="W102" s="98"/>
      <c r="X102" s="88">
        <f t="shared" ref="X102:X112" si="63">E102</f>
        <v>1400</v>
      </c>
      <c r="Y102" s="90">
        <f t="shared" si="57"/>
        <v>1250</v>
      </c>
      <c r="Z102" s="90">
        <f t="shared" si="58"/>
        <v>150</v>
      </c>
      <c r="AA102" s="98"/>
      <c r="AB102" s="88">
        <v>1400.0</v>
      </c>
      <c r="AC102" s="90">
        <v>1249.9999999999998</v>
      </c>
      <c r="AD102" s="90">
        <v>149.99999999999997</v>
      </c>
      <c r="AE102" s="48"/>
      <c r="AF102" s="91">
        <f t="shared" si="7"/>
        <v>0</v>
      </c>
      <c r="AG102" s="98"/>
      <c r="AH102" s="98"/>
      <c r="AI102" s="98"/>
      <c r="AJ102" s="98"/>
      <c r="AK102" s="98"/>
      <c r="AL102" s="98"/>
    </row>
    <row r="103" ht="13.5" hidden="1" customHeight="1">
      <c r="A103" s="92" t="s">
        <v>473</v>
      </c>
      <c r="B103" s="84">
        <v>45672.0</v>
      </c>
      <c r="C103" s="94" t="s">
        <v>474</v>
      </c>
      <c r="D103" s="94" t="s">
        <v>202</v>
      </c>
      <c r="E103" s="133">
        <v>5000.0</v>
      </c>
      <c r="F103" s="100" t="s">
        <v>475</v>
      </c>
      <c r="G103" s="101" t="s">
        <v>117</v>
      </c>
      <c r="H103" s="94" t="s">
        <v>68</v>
      </c>
      <c r="I103" s="101"/>
      <c r="J103" s="95" t="s">
        <v>102</v>
      </c>
      <c r="K103" s="50">
        <f t="shared" si="61"/>
        <v>5000</v>
      </c>
      <c r="L103" s="50">
        <v>0.0</v>
      </c>
      <c r="M103" s="50">
        <f t="shared" si="2"/>
        <v>5000</v>
      </c>
      <c r="N103" s="87">
        <f t="shared" si="3"/>
        <v>0</v>
      </c>
      <c r="O103" s="96"/>
      <c r="P103" s="97">
        <v>164.19</v>
      </c>
      <c r="Q103" s="108">
        <f t="shared" si="62"/>
        <v>4835.81</v>
      </c>
      <c r="R103" s="128">
        <f>SUM(Q102:Q103)</f>
        <v>6189.84</v>
      </c>
      <c r="S103" s="98"/>
      <c r="T103" s="98"/>
      <c r="U103" s="98"/>
      <c r="V103" s="98"/>
      <c r="W103" s="98"/>
      <c r="X103" s="88">
        <f t="shared" si="63"/>
        <v>5000</v>
      </c>
      <c r="Y103" s="90">
        <f t="shared" si="57"/>
        <v>4464.285714</v>
      </c>
      <c r="Z103" s="90">
        <f t="shared" si="58"/>
        <v>535.7142857</v>
      </c>
      <c r="AA103" s="98"/>
      <c r="AB103" s="88">
        <v>5000.0</v>
      </c>
      <c r="AC103" s="90">
        <v>4464.285714285714</v>
      </c>
      <c r="AD103" s="90">
        <v>535.7142857142857</v>
      </c>
      <c r="AE103" s="48"/>
      <c r="AF103" s="91">
        <f t="shared" si="7"/>
        <v>0</v>
      </c>
      <c r="AG103" s="98"/>
      <c r="AH103" s="98"/>
      <c r="AI103" s="98"/>
      <c r="AJ103" s="98"/>
      <c r="AK103" s="98"/>
      <c r="AL103" s="98"/>
    </row>
    <row r="104" ht="13.5" customHeight="1">
      <c r="A104" s="92" t="s">
        <v>476</v>
      </c>
      <c r="B104" s="84">
        <v>45673.0</v>
      </c>
      <c r="C104" s="94" t="s">
        <v>477</v>
      </c>
      <c r="D104" s="94" t="s">
        <v>478</v>
      </c>
      <c r="E104" s="134">
        <v>1100.0</v>
      </c>
      <c r="F104" s="100" t="s">
        <v>479</v>
      </c>
      <c r="G104" s="42" t="s">
        <v>67</v>
      </c>
      <c r="H104" s="94" t="s">
        <v>68</v>
      </c>
      <c r="I104" s="101"/>
      <c r="J104" s="95" t="s">
        <v>69</v>
      </c>
      <c r="K104" s="50">
        <f t="shared" si="61"/>
        <v>1100</v>
      </c>
      <c r="L104" s="50">
        <v>0.0</v>
      </c>
      <c r="M104" s="50">
        <f t="shared" si="2"/>
        <v>1100</v>
      </c>
      <c r="N104" s="87">
        <f t="shared" si="3"/>
        <v>0</v>
      </c>
      <c r="O104" s="96"/>
      <c r="P104" s="131">
        <v>26.8</v>
      </c>
      <c r="Q104" s="132">
        <f t="shared" si="62"/>
        <v>1073.2</v>
      </c>
      <c r="R104" s="98"/>
      <c r="S104" s="98"/>
      <c r="T104" s="98"/>
      <c r="U104" s="98"/>
      <c r="V104" s="98"/>
      <c r="W104" s="98"/>
      <c r="X104" s="88">
        <f t="shared" si="63"/>
        <v>1100</v>
      </c>
      <c r="Y104" s="90">
        <f t="shared" si="57"/>
        <v>982.1428571</v>
      </c>
      <c r="Z104" s="90">
        <f t="shared" si="58"/>
        <v>117.8571429</v>
      </c>
      <c r="AA104" s="98"/>
      <c r="AB104" s="88">
        <v>1100.0</v>
      </c>
      <c r="AC104" s="90">
        <v>982.142857142857</v>
      </c>
      <c r="AD104" s="90">
        <v>117.85714285714283</v>
      </c>
      <c r="AE104" s="48"/>
      <c r="AF104" s="91">
        <f t="shared" si="7"/>
        <v>0</v>
      </c>
      <c r="AG104" s="98"/>
      <c r="AH104" s="98"/>
      <c r="AI104" s="98"/>
      <c r="AJ104" s="98"/>
      <c r="AK104" s="98"/>
      <c r="AL104" s="98"/>
    </row>
    <row r="105" ht="13.5" hidden="1" customHeight="1">
      <c r="A105" s="92" t="s">
        <v>480</v>
      </c>
      <c r="B105" s="135">
        <v>45673.0</v>
      </c>
      <c r="C105" s="136" t="s">
        <v>481</v>
      </c>
      <c r="D105" s="136" t="s">
        <v>482</v>
      </c>
      <c r="E105" s="137">
        <v>37500.0</v>
      </c>
      <c r="F105" s="138" t="s">
        <v>483</v>
      </c>
      <c r="G105" s="139" t="s">
        <v>431</v>
      </c>
      <c r="H105" s="94" t="s">
        <v>68</v>
      </c>
      <c r="I105" s="101" t="s">
        <v>484</v>
      </c>
      <c r="J105" s="95" t="s">
        <v>76</v>
      </c>
      <c r="K105" s="50">
        <f t="shared" si="61"/>
        <v>37500</v>
      </c>
      <c r="L105" s="50">
        <v>0.0</v>
      </c>
      <c r="M105" s="50">
        <f t="shared" si="2"/>
        <v>37500</v>
      </c>
      <c r="N105" s="87">
        <f t="shared" si="3"/>
        <v>0</v>
      </c>
      <c r="O105" s="96"/>
      <c r="P105" s="97"/>
      <c r="Q105" s="97"/>
      <c r="R105" s="98"/>
      <c r="S105" s="98"/>
      <c r="T105" s="98"/>
      <c r="U105" s="98"/>
      <c r="V105" s="98"/>
      <c r="W105" s="98"/>
      <c r="X105" s="109">
        <f t="shared" si="63"/>
        <v>37500</v>
      </c>
      <c r="Y105" s="110">
        <f t="shared" si="57"/>
        <v>33482.14286</v>
      </c>
      <c r="Z105" s="110">
        <f t="shared" si="58"/>
        <v>4017.857143</v>
      </c>
      <c r="AA105" s="98"/>
      <c r="AB105" s="104">
        <v>0.0</v>
      </c>
      <c r="AC105" s="105">
        <v>0.0</v>
      </c>
      <c r="AD105" s="105">
        <v>0.0</v>
      </c>
      <c r="AE105" s="48"/>
      <c r="AF105" s="91">
        <f t="shared" si="7"/>
        <v>-33482.14286</v>
      </c>
      <c r="AG105" s="98"/>
      <c r="AH105" s="98"/>
      <c r="AI105" s="98"/>
      <c r="AJ105" s="98"/>
      <c r="AK105" s="98"/>
      <c r="AL105" s="98"/>
    </row>
    <row r="106" ht="13.5" hidden="1" customHeight="1">
      <c r="A106" s="92" t="s">
        <v>485</v>
      </c>
      <c r="B106" s="84">
        <v>45673.0</v>
      </c>
      <c r="C106" s="94" t="s">
        <v>486</v>
      </c>
      <c r="D106" s="94" t="s">
        <v>487</v>
      </c>
      <c r="E106" s="133">
        <v>300.0</v>
      </c>
      <c r="F106" s="100" t="s">
        <v>488</v>
      </c>
      <c r="G106" s="101" t="s">
        <v>117</v>
      </c>
      <c r="H106" s="94" t="s">
        <v>68</v>
      </c>
      <c r="I106" s="101"/>
      <c r="J106" s="95" t="s">
        <v>69</v>
      </c>
      <c r="K106" s="50">
        <f t="shared" si="61"/>
        <v>300</v>
      </c>
      <c r="L106" s="50">
        <v>0.0</v>
      </c>
      <c r="M106" s="50">
        <f t="shared" si="2"/>
        <v>300</v>
      </c>
      <c r="N106" s="87">
        <f t="shared" si="3"/>
        <v>0</v>
      </c>
      <c r="O106" s="96"/>
      <c r="P106" s="97">
        <v>9.85</v>
      </c>
      <c r="Q106" s="108">
        <f>E106-P106</f>
        <v>290.15</v>
      </c>
      <c r="R106" s="98"/>
      <c r="S106" s="98"/>
      <c r="T106" s="98"/>
      <c r="U106" s="98"/>
      <c r="V106" s="98"/>
      <c r="W106" s="98"/>
      <c r="X106" s="88">
        <f t="shared" si="63"/>
        <v>300</v>
      </c>
      <c r="Y106" s="90">
        <f t="shared" si="57"/>
        <v>267.8571429</v>
      </c>
      <c r="Z106" s="90">
        <f t="shared" si="58"/>
        <v>32.14285714</v>
      </c>
      <c r="AA106" s="98"/>
      <c r="AB106" s="88">
        <v>300.0</v>
      </c>
      <c r="AC106" s="90">
        <v>267.85714285714283</v>
      </c>
      <c r="AD106" s="90">
        <v>32.14285714285714</v>
      </c>
      <c r="AE106" s="48"/>
      <c r="AF106" s="91">
        <f t="shared" si="7"/>
        <v>0</v>
      </c>
      <c r="AG106" s="98"/>
      <c r="AH106" s="98"/>
      <c r="AI106" s="98"/>
      <c r="AJ106" s="98"/>
      <c r="AK106" s="98"/>
      <c r="AL106" s="98"/>
    </row>
    <row r="107" ht="13.5" hidden="1" customHeight="1">
      <c r="A107" s="92" t="s">
        <v>489</v>
      </c>
      <c r="B107" s="84">
        <v>45673.0</v>
      </c>
      <c r="C107" s="94" t="s">
        <v>490</v>
      </c>
      <c r="D107" s="94" t="s">
        <v>491</v>
      </c>
      <c r="E107" s="133">
        <v>40419.3</v>
      </c>
      <c r="F107" s="100" t="s">
        <v>492</v>
      </c>
      <c r="G107" s="101" t="s">
        <v>431</v>
      </c>
      <c r="H107" s="94" t="s">
        <v>132</v>
      </c>
      <c r="I107" s="112" t="s">
        <v>493</v>
      </c>
      <c r="J107" s="95" t="s">
        <v>76</v>
      </c>
      <c r="K107" s="50">
        <f t="shared" si="61"/>
        <v>40419.3</v>
      </c>
      <c r="L107" s="50">
        <v>0.0</v>
      </c>
      <c r="M107" s="50">
        <f t="shared" si="2"/>
        <v>40419.3</v>
      </c>
      <c r="N107" s="87">
        <f t="shared" si="3"/>
        <v>0</v>
      </c>
      <c r="O107" s="96"/>
      <c r="P107" s="97"/>
      <c r="Q107" s="108"/>
      <c r="R107" s="98"/>
      <c r="S107" s="98"/>
      <c r="T107" s="98"/>
      <c r="U107" s="98"/>
      <c r="V107" s="98"/>
      <c r="W107" s="98"/>
      <c r="X107" s="88">
        <f t="shared" si="63"/>
        <v>40419.3</v>
      </c>
      <c r="Y107" s="90">
        <f t="shared" si="57"/>
        <v>36088.66071</v>
      </c>
      <c r="Z107" s="90">
        <f t="shared" si="58"/>
        <v>4330.639286</v>
      </c>
      <c r="AA107" s="98"/>
      <c r="AB107" s="88">
        <v>40419.3</v>
      </c>
      <c r="AC107" s="90">
        <v>36088.66071428571</v>
      </c>
      <c r="AD107" s="90">
        <v>4330.6392857142855</v>
      </c>
      <c r="AE107" s="48"/>
      <c r="AF107" s="91">
        <f t="shared" si="7"/>
        <v>0</v>
      </c>
      <c r="AG107" s="98"/>
      <c r="AH107" s="98"/>
      <c r="AI107" s="98"/>
      <c r="AJ107" s="98"/>
      <c r="AK107" s="98"/>
      <c r="AL107" s="98"/>
    </row>
    <row r="108" ht="13.5" hidden="1" customHeight="1">
      <c r="A108" s="92" t="s">
        <v>494</v>
      </c>
      <c r="B108" s="84">
        <v>45673.0</v>
      </c>
      <c r="C108" s="94" t="s">
        <v>495</v>
      </c>
      <c r="D108" s="94" t="s">
        <v>496</v>
      </c>
      <c r="E108" s="133">
        <v>21000.0</v>
      </c>
      <c r="F108" s="100" t="s">
        <v>497</v>
      </c>
      <c r="G108" s="101" t="s">
        <v>431</v>
      </c>
      <c r="H108" s="94" t="s">
        <v>68</v>
      </c>
      <c r="I108" s="101" t="s">
        <v>498</v>
      </c>
      <c r="J108" s="95" t="s">
        <v>76</v>
      </c>
      <c r="K108" s="50">
        <f t="shared" si="61"/>
        <v>21000</v>
      </c>
      <c r="L108" s="50">
        <v>0.0</v>
      </c>
      <c r="M108" s="50">
        <f t="shared" si="2"/>
        <v>21000</v>
      </c>
      <c r="N108" s="87">
        <f t="shared" si="3"/>
        <v>0</v>
      </c>
      <c r="O108" s="96"/>
      <c r="P108" s="97"/>
      <c r="Q108" s="108"/>
      <c r="R108" s="98"/>
      <c r="S108" s="98"/>
      <c r="T108" s="98"/>
      <c r="U108" s="98"/>
      <c r="V108" s="98"/>
      <c r="W108" s="98"/>
      <c r="X108" s="88">
        <f t="shared" si="63"/>
        <v>21000</v>
      </c>
      <c r="Y108" s="90">
        <f t="shared" si="57"/>
        <v>18750</v>
      </c>
      <c r="Z108" s="90">
        <f t="shared" si="58"/>
        <v>2250</v>
      </c>
      <c r="AA108" s="98"/>
      <c r="AB108" s="88">
        <v>21000.0</v>
      </c>
      <c r="AC108" s="90">
        <v>18750.0</v>
      </c>
      <c r="AD108" s="90">
        <v>2250.0</v>
      </c>
      <c r="AE108" s="48"/>
      <c r="AF108" s="91">
        <f t="shared" si="7"/>
        <v>0</v>
      </c>
      <c r="AG108" s="98"/>
      <c r="AH108" s="98"/>
      <c r="AI108" s="98"/>
      <c r="AJ108" s="98"/>
      <c r="AK108" s="98"/>
      <c r="AL108" s="98"/>
    </row>
    <row r="109" ht="13.5" hidden="1" customHeight="1">
      <c r="A109" s="92" t="s">
        <v>499</v>
      </c>
      <c r="B109" s="84">
        <v>45673.0</v>
      </c>
      <c r="C109" s="94" t="s">
        <v>500</v>
      </c>
      <c r="D109" s="94" t="s">
        <v>501</v>
      </c>
      <c r="E109" s="133">
        <v>1400.0</v>
      </c>
      <c r="F109" s="100" t="s">
        <v>502</v>
      </c>
      <c r="G109" s="101" t="s">
        <v>117</v>
      </c>
      <c r="H109" s="94" t="s">
        <v>68</v>
      </c>
      <c r="I109" s="101"/>
      <c r="J109" s="95" t="s">
        <v>102</v>
      </c>
      <c r="K109" s="50">
        <f t="shared" si="61"/>
        <v>1400</v>
      </c>
      <c r="L109" s="50">
        <v>0.0</v>
      </c>
      <c r="M109" s="50">
        <f t="shared" si="2"/>
        <v>1400</v>
      </c>
      <c r="N109" s="87">
        <f t="shared" si="3"/>
        <v>0</v>
      </c>
      <c r="O109" s="96"/>
      <c r="P109" s="97">
        <v>45.97</v>
      </c>
      <c r="Q109" s="108">
        <f t="shared" ref="Q109:Q110" si="64">E109-P109</f>
        <v>1354.03</v>
      </c>
      <c r="R109" s="98"/>
      <c r="S109" s="98"/>
      <c r="T109" s="98"/>
      <c r="U109" s="98"/>
      <c r="V109" s="98"/>
      <c r="W109" s="98"/>
      <c r="X109" s="88">
        <f t="shared" si="63"/>
        <v>1400</v>
      </c>
      <c r="Y109" s="90">
        <f t="shared" si="57"/>
        <v>1250</v>
      </c>
      <c r="Z109" s="90">
        <f t="shared" si="58"/>
        <v>150</v>
      </c>
      <c r="AA109" s="98"/>
      <c r="AB109" s="88">
        <v>1400.0</v>
      </c>
      <c r="AC109" s="90">
        <v>1249.9999999999998</v>
      </c>
      <c r="AD109" s="90">
        <v>149.99999999999997</v>
      </c>
      <c r="AE109" s="48"/>
      <c r="AF109" s="91">
        <f t="shared" si="7"/>
        <v>0</v>
      </c>
      <c r="AG109" s="98"/>
      <c r="AH109" s="98"/>
      <c r="AI109" s="98"/>
      <c r="AJ109" s="98"/>
      <c r="AK109" s="98"/>
      <c r="AL109" s="98"/>
    </row>
    <row r="110" ht="13.5" hidden="1" customHeight="1">
      <c r="A110" s="92" t="s">
        <v>503</v>
      </c>
      <c r="B110" s="84">
        <v>45673.0</v>
      </c>
      <c r="C110" s="94" t="s">
        <v>504</v>
      </c>
      <c r="D110" s="94" t="s">
        <v>501</v>
      </c>
      <c r="E110" s="133">
        <v>35225.71</v>
      </c>
      <c r="F110" s="100" t="s">
        <v>505</v>
      </c>
      <c r="G110" s="101" t="s">
        <v>117</v>
      </c>
      <c r="H110" s="94" t="s">
        <v>68</v>
      </c>
      <c r="I110" s="101"/>
      <c r="J110" s="95" t="s">
        <v>76</v>
      </c>
      <c r="K110" s="50">
        <f t="shared" si="61"/>
        <v>35225.71</v>
      </c>
      <c r="L110" s="50">
        <v>0.0</v>
      </c>
      <c r="M110" s="50">
        <f t="shared" si="2"/>
        <v>35225.71</v>
      </c>
      <c r="N110" s="87">
        <f t="shared" si="3"/>
        <v>0</v>
      </c>
      <c r="O110" s="96"/>
      <c r="P110" s="97">
        <v>1156.72</v>
      </c>
      <c r="Q110" s="108">
        <f t="shared" si="64"/>
        <v>34068.99</v>
      </c>
      <c r="R110" s="128">
        <f>SUM(Q106:Q110)</f>
        <v>35713.17</v>
      </c>
      <c r="S110" s="98"/>
      <c r="T110" s="98"/>
      <c r="U110" s="98"/>
      <c r="V110" s="98"/>
      <c r="W110" s="98"/>
      <c r="X110" s="88">
        <f t="shared" si="63"/>
        <v>35225.71</v>
      </c>
      <c r="Y110" s="90">
        <f t="shared" si="57"/>
        <v>31451.52679</v>
      </c>
      <c r="Z110" s="90">
        <f t="shared" si="58"/>
        <v>3774.183214</v>
      </c>
      <c r="AA110" s="98"/>
      <c r="AB110" s="88">
        <v>35225.71</v>
      </c>
      <c r="AC110" s="90">
        <v>31451.526785714283</v>
      </c>
      <c r="AD110" s="90">
        <v>3774.183214285714</v>
      </c>
      <c r="AE110" s="48"/>
      <c r="AF110" s="91">
        <f t="shared" si="7"/>
        <v>0</v>
      </c>
      <c r="AG110" s="98"/>
      <c r="AH110" s="98"/>
      <c r="AI110" s="98"/>
      <c r="AJ110" s="98"/>
      <c r="AK110" s="98"/>
      <c r="AL110" s="98"/>
    </row>
    <row r="111" ht="13.5" hidden="1" customHeight="1">
      <c r="A111" s="92" t="s">
        <v>506</v>
      </c>
      <c r="B111" s="84">
        <v>45673.0</v>
      </c>
      <c r="C111" s="94" t="s">
        <v>507</v>
      </c>
      <c r="D111" s="94" t="s">
        <v>508</v>
      </c>
      <c r="E111" s="133">
        <v>5000.0</v>
      </c>
      <c r="F111" s="100" t="s">
        <v>509</v>
      </c>
      <c r="G111" s="101" t="s">
        <v>431</v>
      </c>
      <c r="H111" s="94" t="s">
        <v>132</v>
      </c>
      <c r="I111" s="112" t="s">
        <v>344</v>
      </c>
      <c r="J111" s="95" t="s">
        <v>102</v>
      </c>
      <c r="K111" s="50">
        <f t="shared" si="61"/>
        <v>5000</v>
      </c>
      <c r="L111" s="50">
        <v>0.0</v>
      </c>
      <c r="M111" s="50">
        <f t="shared" si="2"/>
        <v>5000</v>
      </c>
      <c r="N111" s="87">
        <f t="shared" si="3"/>
        <v>0</v>
      </c>
      <c r="O111" s="96"/>
      <c r="P111" s="97"/>
      <c r="Q111" s="97"/>
      <c r="R111" s="98"/>
      <c r="S111" s="98"/>
      <c r="T111" s="98"/>
      <c r="U111" s="98"/>
      <c r="V111" s="98"/>
      <c r="W111" s="98"/>
      <c r="X111" s="88">
        <f t="shared" si="63"/>
        <v>5000</v>
      </c>
      <c r="Y111" s="90">
        <f t="shared" si="57"/>
        <v>4464.285714</v>
      </c>
      <c r="Z111" s="90">
        <f t="shared" si="58"/>
        <v>535.7142857</v>
      </c>
      <c r="AA111" s="98"/>
      <c r="AB111" s="88">
        <v>5000.0</v>
      </c>
      <c r="AC111" s="90">
        <v>4464.285714285714</v>
      </c>
      <c r="AD111" s="90">
        <v>535.7142857142857</v>
      </c>
      <c r="AE111" s="48"/>
      <c r="AF111" s="91">
        <f t="shared" si="7"/>
        <v>0</v>
      </c>
      <c r="AG111" s="98"/>
      <c r="AH111" s="98"/>
      <c r="AI111" s="98"/>
      <c r="AJ111" s="98"/>
      <c r="AK111" s="98"/>
      <c r="AL111" s="98"/>
    </row>
    <row r="112" ht="13.5" hidden="1" customHeight="1">
      <c r="A112" s="92" t="s">
        <v>510</v>
      </c>
      <c r="B112" s="84">
        <v>45674.0</v>
      </c>
      <c r="C112" s="94" t="s">
        <v>511</v>
      </c>
      <c r="D112" s="94" t="s">
        <v>512</v>
      </c>
      <c r="E112" s="133">
        <v>550.0</v>
      </c>
      <c r="F112" s="50" t="s">
        <v>199</v>
      </c>
      <c r="G112" s="101" t="s">
        <v>112</v>
      </c>
      <c r="H112" s="94" t="s">
        <v>127</v>
      </c>
      <c r="I112" s="101"/>
      <c r="J112" s="95" t="s">
        <v>69</v>
      </c>
      <c r="K112" s="50">
        <f t="shared" si="61"/>
        <v>550</v>
      </c>
      <c r="L112" s="50">
        <v>0.0</v>
      </c>
      <c r="M112" s="50">
        <f t="shared" si="2"/>
        <v>550</v>
      </c>
      <c r="N112" s="87">
        <f t="shared" si="3"/>
        <v>0</v>
      </c>
      <c r="O112" s="96"/>
      <c r="P112" s="97"/>
      <c r="Q112" s="97"/>
      <c r="R112" s="98"/>
      <c r="S112" s="98"/>
      <c r="T112" s="98"/>
      <c r="U112" s="98"/>
      <c r="V112" s="98"/>
      <c r="W112" s="98"/>
      <c r="X112" s="88">
        <f t="shared" si="63"/>
        <v>550</v>
      </c>
      <c r="Y112" s="90">
        <f t="shared" si="57"/>
        <v>491.0714286</v>
      </c>
      <c r="Z112" s="90">
        <f t="shared" si="58"/>
        <v>58.92857143</v>
      </c>
      <c r="AA112" s="98"/>
      <c r="AB112" s="88">
        <v>550.0</v>
      </c>
      <c r="AC112" s="90">
        <v>491.0714285714285</v>
      </c>
      <c r="AD112" s="90">
        <v>58.928571428571416</v>
      </c>
      <c r="AE112" s="48"/>
      <c r="AF112" s="91">
        <f t="shared" si="7"/>
        <v>0</v>
      </c>
      <c r="AG112" s="98"/>
      <c r="AH112" s="98"/>
      <c r="AI112" s="98"/>
      <c r="AJ112" s="98"/>
      <c r="AK112" s="98"/>
      <c r="AL112" s="98"/>
    </row>
    <row r="113" ht="13.5" hidden="1" customHeight="1">
      <c r="A113" s="92" t="s">
        <v>513</v>
      </c>
      <c r="B113" s="84">
        <v>45674.0</v>
      </c>
      <c r="C113" s="94" t="s">
        <v>514</v>
      </c>
      <c r="D113" s="94" t="s">
        <v>515</v>
      </c>
      <c r="E113" s="140">
        <v>1194.2</v>
      </c>
      <c r="F113" s="100" t="s">
        <v>516</v>
      </c>
      <c r="G113" s="101" t="s">
        <v>431</v>
      </c>
      <c r="H113" s="94" t="s">
        <v>68</v>
      </c>
      <c r="I113" s="101" t="s">
        <v>517</v>
      </c>
      <c r="J113" s="95" t="s">
        <v>76</v>
      </c>
      <c r="K113" s="97">
        <v>1250.0</v>
      </c>
      <c r="L113" s="108">
        <f>K113/1.12*0.05</f>
        <v>55.80357143</v>
      </c>
      <c r="M113" s="97">
        <f t="shared" si="2"/>
        <v>1194.196429</v>
      </c>
      <c r="N113" s="87">
        <f t="shared" si="3"/>
        <v>0.003571428571</v>
      </c>
      <c r="O113" s="96"/>
      <c r="P113" s="97"/>
      <c r="Q113" s="97"/>
      <c r="R113" s="98"/>
      <c r="S113" s="98"/>
      <c r="T113" s="98"/>
      <c r="U113" s="98"/>
      <c r="V113" s="98"/>
      <c r="W113" s="98"/>
      <c r="X113" s="88">
        <f>K113</f>
        <v>1250</v>
      </c>
      <c r="Y113" s="90">
        <f t="shared" si="57"/>
        <v>1116.071429</v>
      </c>
      <c r="Z113" s="90">
        <f t="shared" si="58"/>
        <v>133.9285714</v>
      </c>
      <c r="AA113" s="98"/>
      <c r="AB113" s="88">
        <v>1250.0</v>
      </c>
      <c r="AC113" s="90">
        <v>1116.0714285714284</v>
      </c>
      <c r="AD113" s="90">
        <v>133.92857142857142</v>
      </c>
      <c r="AE113" s="48"/>
      <c r="AF113" s="91">
        <f t="shared" si="7"/>
        <v>0</v>
      </c>
      <c r="AG113" s="98"/>
      <c r="AH113" s="98"/>
      <c r="AI113" s="98"/>
      <c r="AJ113" s="98"/>
      <c r="AK113" s="98"/>
      <c r="AL113" s="98"/>
    </row>
    <row r="114" ht="13.5" customHeight="1">
      <c r="A114" s="92" t="s">
        <v>518</v>
      </c>
      <c r="B114" s="84">
        <v>45674.0</v>
      </c>
      <c r="C114" s="94" t="s">
        <v>519</v>
      </c>
      <c r="D114" s="94" t="s">
        <v>471</v>
      </c>
      <c r="E114" s="134">
        <v>700.0</v>
      </c>
      <c r="F114" s="100" t="s">
        <v>520</v>
      </c>
      <c r="G114" s="101" t="s">
        <v>521</v>
      </c>
      <c r="H114" s="94" t="s">
        <v>68</v>
      </c>
      <c r="I114" s="101"/>
      <c r="J114" s="95" t="s">
        <v>102</v>
      </c>
      <c r="K114" s="50">
        <f t="shared" ref="K114:K124" si="65">E114</f>
        <v>700</v>
      </c>
      <c r="L114" s="50">
        <v>0.0</v>
      </c>
      <c r="M114" s="50">
        <f t="shared" si="2"/>
        <v>700</v>
      </c>
      <c r="N114" s="87">
        <f t="shared" si="3"/>
        <v>0</v>
      </c>
      <c r="O114" s="96"/>
      <c r="P114" s="131">
        <v>17.055</v>
      </c>
      <c r="Q114" s="132">
        <f>E114-P114</f>
        <v>682.945</v>
      </c>
      <c r="R114" s="98"/>
      <c r="S114" s="98"/>
      <c r="T114" s="98"/>
      <c r="U114" s="98"/>
      <c r="V114" s="98"/>
      <c r="W114" s="98"/>
      <c r="X114" s="88">
        <f t="shared" ref="X114:X125" si="66">E114</f>
        <v>700</v>
      </c>
      <c r="Y114" s="90">
        <f t="shared" si="57"/>
        <v>625</v>
      </c>
      <c r="Z114" s="90">
        <f t="shared" si="58"/>
        <v>75</v>
      </c>
      <c r="AA114" s="98"/>
      <c r="AB114" s="88">
        <v>700.0</v>
      </c>
      <c r="AC114" s="90">
        <v>624.9999999999999</v>
      </c>
      <c r="AD114" s="90">
        <v>74.99999999999999</v>
      </c>
      <c r="AE114" s="48"/>
      <c r="AF114" s="91">
        <f t="shared" si="7"/>
        <v>0</v>
      </c>
      <c r="AG114" s="98"/>
      <c r="AH114" s="98"/>
      <c r="AI114" s="98"/>
      <c r="AJ114" s="98"/>
      <c r="AK114" s="98"/>
      <c r="AL114" s="98"/>
    </row>
    <row r="115" ht="13.5" hidden="1" customHeight="1">
      <c r="A115" s="92" t="s">
        <v>522</v>
      </c>
      <c r="B115" s="84">
        <v>45674.0</v>
      </c>
      <c r="C115" s="94" t="s">
        <v>523</v>
      </c>
      <c r="D115" s="94" t="s">
        <v>524</v>
      </c>
      <c r="E115" s="133">
        <v>300.0</v>
      </c>
      <c r="F115" s="100" t="s">
        <v>277</v>
      </c>
      <c r="G115" s="101" t="s">
        <v>112</v>
      </c>
      <c r="H115" s="94" t="s">
        <v>127</v>
      </c>
      <c r="I115" s="101"/>
      <c r="J115" s="95" t="s">
        <v>69</v>
      </c>
      <c r="K115" s="50">
        <f t="shared" si="65"/>
        <v>300</v>
      </c>
      <c r="L115" s="50">
        <v>0.0</v>
      </c>
      <c r="M115" s="50">
        <f t="shared" si="2"/>
        <v>300</v>
      </c>
      <c r="N115" s="87">
        <f t="shared" si="3"/>
        <v>0</v>
      </c>
      <c r="O115" s="96"/>
      <c r="P115" s="97"/>
      <c r="Q115" s="97"/>
      <c r="R115" s="98"/>
      <c r="S115" s="98"/>
      <c r="T115" s="98"/>
      <c r="U115" s="98"/>
      <c r="V115" s="98"/>
      <c r="W115" s="98"/>
      <c r="X115" s="88">
        <f t="shared" si="66"/>
        <v>300</v>
      </c>
      <c r="Y115" s="90">
        <f t="shared" si="57"/>
        <v>267.8571429</v>
      </c>
      <c r="Z115" s="90">
        <f t="shared" si="58"/>
        <v>32.14285714</v>
      </c>
      <c r="AA115" s="98"/>
      <c r="AB115" s="88">
        <v>300.0</v>
      </c>
      <c r="AC115" s="90">
        <v>267.85714285714283</v>
      </c>
      <c r="AD115" s="90">
        <v>32.14285714285714</v>
      </c>
      <c r="AE115" s="48"/>
      <c r="AF115" s="91">
        <f t="shared" si="7"/>
        <v>0</v>
      </c>
      <c r="AG115" s="98"/>
      <c r="AH115" s="98"/>
      <c r="AI115" s="98"/>
      <c r="AJ115" s="98"/>
      <c r="AK115" s="98"/>
      <c r="AL115" s="98"/>
    </row>
    <row r="116" ht="13.5" hidden="1" customHeight="1">
      <c r="A116" s="92" t="s">
        <v>525</v>
      </c>
      <c r="B116" s="84">
        <v>45674.0</v>
      </c>
      <c r="C116" s="94" t="s">
        <v>526</v>
      </c>
      <c r="D116" s="94" t="s">
        <v>487</v>
      </c>
      <c r="E116" s="133">
        <v>300.0</v>
      </c>
      <c r="F116" s="100" t="s">
        <v>277</v>
      </c>
      <c r="G116" s="101" t="s">
        <v>117</v>
      </c>
      <c r="H116" s="94" t="s">
        <v>68</v>
      </c>
      <c r="I116" s="101"/>
      <c r="J116" s="95" t="s">
        <v>69</v>
      </c>
      <c r="K116" s="50">
        <f t="shared" si="65"/>
        <v>300</v>
      </c>
      <c r="L116" s="50">
        <v>0.0</v>
      </c>
      <c r="M116" s="50">
        <f t="shared" si="2"/>
        <v>300</v>
      </c>
      <c r="N116" s="87">
        <f t="shared" si="3"/>
        <v>0</v>
      </c>
      <c r="O116" s="96"/>
      <c r="P116" s="97">
        <v>9.85</v>
      </c>
      <c r="Q116" s="108">
        <f>E116-P116</f>
        <v>290.15</v>
      </c>
      <c r="R116" s="98"/>
      <c r="S116" s="98"/>
      <c r="T116" s="98"/>
      <c r="U116" s="98"/>
      <c r="V116" s="98"/>
      <c r="W116" s="98"/>
      <c r="X116" s="88">
        <f t="shared" si="66"/>
        <v>300</v>
      </c>
      <c r="Y116" s="90">
        <f t="shared" si="57"/>
        <v>267.8571429</v>
      </c>
      <c r="Z116" s="90">
        <f t="shared" si="58"/>
        <v>32.14285714</v>
      </c>
      <c r="AA116" s="98"/>
      <c r="AB116" s="88">
        <v>300.0</v>
      </c>
      <c r="AC116" s="90">
        <v>267.85714285714283</v>
      </c>
      <c r="AD116" s="90">
        <v>32.14285714285714</v>
      </c>
      <c r="AE116" s="48"/>
      <c r="AF116" s="91">
        <f t="shared" si="7"/>
        <v>0</v>
      </c>
      <c r="AG116" s="98"/>
      <c r="AH116" s="98"/>
      <c r="AI116" s="98"/>
      <c r="AJ116" s="98"/>
      <c r="AK116" s="98"/>
      <c r="AL116" s="98"/>
    </row>
    <row r="117" ht="13.5" hidden="1" customHeight="1">
      <c r="A117" s="92" t="s">
        <v>527</v>
      </c>
      <c r="B117" s="84">
        <v>45674.0</v>
      </c>
      <c r="C117" s="48" t="s">
        <v>528</v>
      </c>
      <c r="D117" s="48" t="s">
        <v>529</v>
      </c>
      <c r="E117" s="50">
        <v>3000.0</v>
      </c>
      <c r="F117" s="48" t="s">
        <v>530</v>
      </c>
      <c r="G117" s="48" t="s">
        <v>74</v>
      </c>
      <c r="H117" s="42" t="s">
        <v>68</v>
      </c>
      <c r="I117" s="48" t="s">
        <v>531</v>
      </c>
      <c r="J117" s="95" t="s">
        <v>76</v>
      </c>
      <c r="K117" s="50">
        <f t="shared" si="65"/>
        <v>3000</v>
      </c>
      <c r="L117" s="50">
        <v>0.0</v>
      </c>
      <c r="M117" s="50">
        <f t="shared" si="2"/>
        <v>3000</v>
      </c>
      <c r="N117" s="87">
        <f t="shared" si="3"/>
        <v>0</v>
      </c>
      <c r="O117" s="96"/>
      <c r="P117" s="97"/>
      <c r="Q117" s="108"/>
      <c r="R117" s="98"/>
      <c r="S117" s="98"/>
      <c r="T117" s="98"/>
      <c r="U117" s="98"/>
      <c r="V117" s="98"/>
      <c r="W117" s="98"/>
      <c r="X117" s="88">
        <f t="shared" si="66"/>
        <v>3000</v>
      </c>
      <c r="Y117" s="90">
        <f t="shared" si="57"/>
        <v>2678.571429</v>
      </c>
      <c r="Z117" s="90">
        <f t="shared" si="58"/>
        <v>321.4285714</v>
      </c>
      <c r="AA117" s="98"/>
      <c r="AB117" s="88">
        <v>3000.0</v>
      </c>
      <c r="AC117" s="90">
        <v>2678.5714285714284</v>
      </c>
      <c r="AD117" s="90">
        <v>321.4285714285714</v>
      </c>
      <c r="AE117" s="48"/>
      <c r="AF117" s="91">
        <f t="shared" si="7"/>
        <v>0</v>
      </c>
      <c r="AG117" s="98"/>
      <c r="AH117" s="98"/>
      <c r="AI117" s="98"/>
      <c r="AJ117" s="98"/>
      <c r="AK117" s="98"/>
      <c r="AL117" s="98"/>
    </row>
    <row r="118" ht="13.5" hidden="1" customHeight="1">
      <c r="A118" s="92" t="s">
        <v>532</v>
      </c>
      <c r="B118" s="84">
        <v>45674.0</v>
      </c>
      <c r="C118" s="94" t="s">
        <v>533</v>
      </c>
      <c r="D118" s="94" t="s">
        <v>534</v>
      </c>
      <c r="E118" s="133">
        <v>15657.2</v>
      </c>
      <c r="F118" s="100" t="s">
        <v>535</v>
      </c>
      <c r="G118" s="101" t="s">
        <v>96</v>
      </c>
      <c r="H118" s="94" t="s">
        <v>68</v>
      </c>
      <c r="I118" s="101" t="s">
        <v>536</v>
      </c>
      <c r="J118" s="95" t="s">
        <v>76</v>
      </c>
      <c r="K118" s="50">
        <f t="shared" si="65"/>
        <v>15657.2</v>
      </c>
      <c r="L118" s="50">
        <v>0.0</v>
      </c>
      <c r="M118" s="50">
        <f t="shared" si="2"/>
        <v>15657.2</v>
      </c>
      <c r="N118" s="87">
        <f t="shared" si="3"/>
        <v>0</v>
      </c>
      <c r="O118" s="96"/>
      <c r="P118" s="97"/>
      <c r="Q118" s="108"/>
      <c r="R118" s="98"/>
      <c r="S118" s="98"/>
      <c r="T118" s="98"/>
      <c r="U118" s="98"/>
      <c r="V118" s="98"/>
      <c r="W118" s="98"/>
      <c r="X118" s="88">
        <f t="shared" si="66"/>
        <v>15657.2</v>
      </c>
      <c r="Y118" s="90">
        <f t="shared" si="57"/>
        <v>13979.64286</v>
      </c>
      <c r="Z118" s="90">
        <f t="shared" si="58"/>
        <v>1677.557143</v>
      </c>
      <c r="AA118" s="98"/>
      <c r="AB118" s="88">
        <v>15657.2</v>
      </c>
      <c r="AC118" s="90">
        <v>13979.642857142857</v>
      </c>
      <c r="AD118" s="90">
        <v>1677.5571428571427</v>
      </c>
      <c r="AE118" s="48" t="s">
        <v>537</v>
      </c>
      <c r="AF118" s="91">
        <f t="shared" si="7"/>
        <v>0</v>
      </c>
      <c r="AG118" s="98"/>
      <c r="AH118" s="98"/>
      <c r="AI118" s="98"/>
      <c r="AJ118" s="98"/>
      <c r="AK118" s="98"/>
      <c r="AL118" s="98"/>
    </row>
    <row r="119" ht="13.5" hidden="1" customHeight="1">
      <c r="A119" s="92" t="s">
        <v>538</v>
      </c>
      <c r="B119" s="84">
        <v>45675.0</v>
      </c>
      <c r="C119" s="94" t="s">
        <v>539</v>
      </c>
      <c r="D119" s="48" t="s">
        <v>540</v>
      </c>
      <c r="E119" s="133">
        <v>600.0</v>
      </c>
      <c r="F119" s="100" t="s">
        <v>541</v>
      </c>
      <c r="G119" s="101" t="s">
        <v>112</v>
      </c>
      <c r="H119" s="94" t="s">
        <v>127</v>
      </c>
      <c r="I119" s="101"/>
      <c r="J119" s="95" t="s">
        <v>69</v>
      </c>
      <c r="K119" s="50">
        <f t="shared" si="65"/>
        <v>600</v>
      </c>
      <c r="L119" s="50">
        <v>0.0</v>
      </c>
      <c r="M119" s="50">
        <f t="shared" si="2"/>
        <v>600</v>
      </c>
      <c r="N119" s="87">
        <f t="shared" si="3"/>
        <v>0</v>
      </c>
      <c r="O119" s="96"/>
      <c r="P119" s="97"/>
      <c r="Q119" s="108"/>
      <c r="R119" s="98"/>
      <c r="S119" s="98"/>
      <c r="T119" s="98"/>
      <c r="U119" s="98"/>
      <c r="V119" s="98"/>
      <c r="W119" s="98"/>
      <c r="X119" s="88">
        <f t="shared" si="66"/>
        <v>600</v>
      </c>
      <c r="Y119" s="90">
        <f t="shared" si="57"/>
        <v>535.7142857</v>
      </c>
      <c r="Z119" s="90">
        <f t="shared" si="58"/>
        <v>64.28571429</v>
      </c>
      <c r="AA119" s="98"/>
      <c r="AB119" s="88">
        <v>600.0</v>
      </c>
      <c r="AC119" s="90">
        <v>535.7142857142857</v>
      </c>
      <c r="AD119" s="90">
        <v>64.28571428571428</v>
      </c>
      <c r="AE119" s="48"/>
      <c r="AF119" s="91">
        <f t="shared" si="7"/>
        <v>0</v>
      </c>
      <c r="AG119" s="98"/>
      <c r="AH119" s="98"/>
      <c r="AI119" s="98"/>
      <c r="AJ119" s="98"/>
      <c r="AK119" s="98"/>
      <c r="AL119" s="98"/>
    </row>
    <row r="120" ht="13.5" hidden="1" customHeight="1">
      <c r="A120" s="92" t="s">
        <v>542</v>
      </c>
      <c r="B120" s="84">
        <v>45675.0</v>
      </c>
      <c r="C120" s="94" t="s">
        <v>543</v>
      </c>
      <c r="D120" s="48" t="s">
        <v>471</v>
      </c>
      <c r="E120" s="133">
        <v>2100.0</v>
      </c>
      <c r="F120" s="100" t="s">
        <v>544</v>
      </c>
      <c r="G120" s="101" t="s">
        <v>112</v>
      </c>
      <c r="H120" s="94" t="s">
        <v>127</v>
      </c>
      <c r="I120" s="101"/>
      <c r="J120" s="95" t="s">
        <v>102</v>
      </c>
      <c r="K120" s="50">
        <f t="shared" si="65"/>
        <v>2100</v>
      </c>
      <c r="L120" s="50">
        <v>0.0</v>
      </c>
      <c r="M120" s="50">
        <f t="shared" si="2"/>
        <v>2100</v>
      </c>
      <c r="N120" s="87">
        <f t="shared" si="3"/>
        <v>0</v>
      </c>
      <c r="O120" s="96"/>
      <c r="P120" s="97"/>
      <c r="Q120" s="108"/>
      <c r="R120" s="98"/>
      <c r="S120" s="98"/>
      <c r="T120" s="98"/>
      <c r="U120" s="98"/>
      <c r="V120" s="98"/>
      <c r="W120" s="98"/>
      <c r="X120" s="88">
        <f t="shared" si="66"/>
        <v>2100</v>
      </c>
      <c r="Y120" s="90">
        <f t="shared" si="57"/>
        <v>1875</v>
      </c>
      <c r="Z120" s="90">
        <f t="shared" si="58"/>
        <v>225</v>
      </c>
      <c r="AA120" s="98"/>
      <c r="AB120" s="88">
        <v>2100.0</v>
      </c>
      <c r="AC120" s="90">
        <v>1874.9999999999998</v>
      </c>
      <c r="AD120" s="90">
        <v>224.99999999999997</v>
      </c>
      <c r="AE120" s="48"/>
      <c r="AF120" s="91">
        <f t="shared" si="7"/>
        <v>0</v>
      </c>
      <c r="AG120" s="98"/>
      <c r="AH120" s="98"/>
      <c r="AI120" s="98"/>
      <c r="AJ120" s="98"/>
      <c r="AK120" s="98"/>
      <c r="AL120" s="98"/>
    </row>
    <row r="121" ht="13.5" hidden="1" customHeight="1">
      <c r="A121" s="92" t="s">
        <v>545</v>
      </c>
      <c r="B121" s="84">
        <v>45675.0</v>
      </c>
      <c r="C121" s="94" t="s">
        <v>546</v>
      </c>
      <c r="D121" s="94" t="s">
        <v>547</v>
      </c>
      <c r="E121" s="133">
        <v>300.0</v>
      </c>
      <c r="F121" s="100" t="s">
        <v>277</v>
      </c>
      <c r="G121" s="101" t="s">
        <v>548</v>
      </c>
      <c r="H121" s="94" t="s">
        <v>68</v>
      </c>
      <c r="I121" s="101"/>
      <c r="J121" s="95" t="s">
        <v>69</v>
      </c>
      <c r="K121" s="50">
        <f t="shared" si="65"/>
        <v>300</v>
      </c>
      <c r="L121" s="50">
        <v>0.0</v>
      </c>
      <c r="M121" s="50">
        <f t="shared" si="2"/>
        <v>300</v>
      </c>
      <c r="N121" s="87">
        <f t="shared" si="3"/>
        <v>0</v>
      </c>
      <c r="O121" s="96"/>
      <c r="P121" s="128">
        <v>5.82</v>
      </c>
      <c r="Q121" s="141">
        <f>E121-P121</f>
        <v>294.18</v>
      </c>
      <c r="R121" s="98"/>
      <c r="S121" s="98"/>
      <c r="T121" s="98"/>
      <c r="U121" s="98"/>
      <c r="V121" s="98"/>
      <c r="W121" s="98"/>
      <c r="X121" s="88">
        <f t="shared" si="66"/>
        <v>300</v>
      </c>
      <c r="Y121" s="90">
        <f t="shared" si="57"/>
        <v>267.8571429</v>
      </c>
      <c r="Z121" s="90">
        <f t="shared" si="58"/>
        <v>32.14285714</v>
      </c>
      <c r="AA121" s="98"/>
      <c r="AB121" s="88">
        <v>300.0</v>
      </c>
      <c r="AC121" s="90">
        <v>267.85714285714283</v>
      </c>
      <c r="AD121" s="90">
        <v>32.14285714285714</v>
      </c>
      <c r="AE121" s="48"/>
      <c r="AF121" s="91">
        <f t="shared" si="7"/>
        <v>0</v>
      </c>
      <c r="AG121" s="98"/>
      <c r="AH121" s="98"/>
      <c r="AI121" s="98"/>
      <c r="AJ121" s="98"/>
      <c r="AK121" s="98"/>
      <c r="AL121" s="98"/>
    </row>
    <row r="122" ht="13.5" hidden="1" customHeight="1">
      <c r="A122" s="92" t="s">
        <v>549</v>
      </c>
      <c r="B122" s="84">
        <v>45675.0</v>
      </c>
      <c r="C122" s="94" t="s">
        <v>550</v>
      </c>
      <c r="D122" s="94" t="s">
        <v>223</v>
      </c>
      <c r="E122" s="133">
        <v>700.0</v>
      </c>
      <c r="F122" s="100" t="s">
        <v>551</v>
      </c>
      <c r="G122" s="142" t="s">
        <v>552</v>
      </c>
      <c r="H122" s="94" t="s">
        <v>68</v>
      </c>
      <c r="I122" s="101" t="s">
        <v>553</v>
      </c>
      <c r="J122" s="95" t="s">
        <v>102</v>
      </c>
      <c r="K122" s="50">
        <f t="shared" si="65"/>
        <v>700</v>
      </c>
      <c r="L122" s="50">
        <v>0.0</v>
      </c>
      <c r="M122" s="50">
        <f t="shared" si="2"/>
        <v>700</v>
      </c>
      <c r="N122" s="87">
        <f t="shared" si="3"/>
        <v>0</v>
      </c>
      <c r="O122" s="96"/>
      <c r="P122" s="97"/>
      <c r="Q122" s="97"/>
      <c r="R122" s="98"/>
      <c r="S122" s="98"/>
      <c r="T122" s="98"/>
      <c r="U122" s="98"/>
      <c r="V122" s="98"/>
      <c r="W122" s="98"/>
      <c r="X122" s="88">
        <f t="shared" si="66"/>
        <v>700</v>
      </c>
      <c r="Y122" s="90">
        <f t="shared" si="57"/>
        <v>625</v>
      </c>
      <c r="Z122" s="90">
        <f t="shared" si="58"/>
        <v>75</v>
      </c>
      <c r="AA122" s="98"/>
      <c r="AB122" s="88">
        <v>700.0</v>
      </c>
      <c r="AC122" s="90">
        <v>624.9999999999999</v>
      </c>
      <c r="AD122" s="90">
        <v>74.99999999999999</v>
      </c>
      <c r="AE122" s="48"/>
      <c r="AF122" s="91">
        <f t="shared" si="7"/>
        <v>0</v>
      </c>
      <c r="AG122" s="98"/>
      <c r="AH122" s="98"/>
      <c r="AI122" s="98"/>
      <c r="AJ122" s="98"/>
      <c r="AK122" s="98"/>
      <c r="AL122" s="98"/>
    </row>
    <row r="123" ht="13.5" hidden="1" customHeight="1">
      <c r="A123" s="92" t="s">
        <v>554</v>
      </c>
      <c r="B123" s="84">
        <v>45677.0</v>
      </c>
      <c r="C123" s="94" t="s">
        <v>555</v>
      </c>
      <c r="D123" s="94" t="s">
        <v>556</v>
      </c>
      <c r="E123" s="133">
        <v>15878.95</v>
      </c>
      <c r="F123" s="100" t="s">
        <v>557</v>
      </c>
      <c r="G123" s="101" t="s">
        <v>558</v>
      </c>
      <c r="H123" s="94" t="s">
        <v>127</v>
      </c>
      <c r="I123" s="101" t="s">
        <v>559</v>
      </c>
      <c r="J123" s="95" t="s">
        <v>76</v>
      </c>
      <c r="K123" s="50">
        <f t="shared" si="65"/>
        <v>15878.95</v>
      </c>
      <c r="L123" s="50">
        <v>0.0</v>
      </c>
      <c r="M123" s="50">
        <f t="shared" si="2"/>
        <v>15878.95</v>
      </c>
      <c r="N123" s="87">
        <f t="shared" si="3"/>
        <v>0</v>
      </c>
      <c r="O123" s="96"/>
      <c r="P123" s="97"/>
      <c r="Q123" s="97"/>
      <c r="R123" s="98"/>
      <c r="S123" s="98"/>
      <c r="T123" s="98"/>
      <c r="U123" s="98"/>
      <c r="V123" s="98"/>
      <c r="W123" s="98"/>
      <c r="X123" s="88">
        <f t="shared" si="66"/>
        <v>15878.95</v>
      </c>
      <c r="Y123" s="90">
        <f t="shared" si="57"/>
        <v>14177.63393</v>
      </c>
      <c r="Z123" s="90">
        <f t="shared" si="58"/>
        <v>1701.316071</v>
      </c>
      <c r="AA123" s="98"/>
      <c r="AB123" s="88">
        <v>15878.95</v>
      </c>
      <c r="AC123" s="90">
        <v>14177.633928571428</v>
      </c>
      <c r="AD123" s="90">
        <v>1701.3160714285711</v>
      </c>
      <c r="AE123" s="48"/>
      <c r="AF123" s="91">
        <f t="shared" si="7"/>
        <v>0</v>
      </c>
      <c r="AG123" s="98"/>
      <c r="AH123" s="98"/>
      <c r="AI123" s="98"/>
      <c r="AJ123" s="98"/>
      <c r="AK123" s="98"/>
      <c r="AL123" s="98"/>
    </row>
    <row r="124" ht="13.5" hidden="1" customHeight="1">
      <c r="A124" s="92" t="s">
        <v>560</v>
      </c>
      <c r="B124" s="84">
        <v>45677.0</v>
      </c>
      <c r="C124" s="48" t="s">
        <v>561</v>
      </c>
      <c r="D124" s="48" t="s">
        <v>562</v>
      </c>
      <c r="E124" s="50">
        <v>1250.0</v>
      </c>
      <c r="F124" s="48" t="s">
        <v>563</v>
      </c>
      <c r="G124" s="48" t="s">
        <v>74</v>
      </c>
      <c r="H124" s="42" t="s">
        <v>68</v>
      </c>
      <c r="I124" s="48" t="s">
        <v>564</v>
      </c>
      <c r="J124" s="95" t="s">
        <v>76</v>
      </c>
      <c r="K124" s="50">
        <f t="shared" si="65"/>
        <v>1250</v>
      </c>
      <c r="L124" s="50">
        <v>0.0</v>
      </c>
      <c r="M124" s="50">
        <f t="shared" si="2"/>
        <v>1250</v>
      </c>
      <c r="N124" s="87">
        <f t="shared" si="3"/>
        <v>0</v>
      </c>
      <c r="O124" s="96"/>
      <c r="P124" s="97"/>
      <c r="Q124" s="97"/>
      <c r="R124" s="98"/>
      <c r="S124" s="98"/>
      <c r="T124" s="98"/>
      <c r="U124" s="98"/>
      <c r="V124" s="98"/>
      <c r="W124" s="98"/>
      <c r="X124" s="88">
        <f t="shared" si="66"/>
        <v>1250</v>
      </c>
      <c r="Y124" s="90">
        <f t="shared" si="57"/>
        <v>1116.071429</v>
      </c>
      <c r="Z124" s="90">
        <f t="shared" si="58"/>
        <v>133.9285714</v>
      </c>
      <c r="AA124" s="98"/>
      <c r="AB124" s="88">
        <v>1250.0</v>
      </c>
      <c r="AC124" s="90">
        <v>1116.0714285714284</v>
      </c>
      <c r="AD124" s="90">
        <v>133.92857142857142</v>
      </c>
      <c r="AE124" s="48"/>
      <c r="AF124" s="91">
        <f t="shared" si="7"/>
        <v>0</v>
      </c>
      <c r="AG124" s="98"/>
      <c r="AH124" s="98"/>
      <c r="AI124" s="98"/>
      <c r="AJ124" s="98"/>
      <c r="AK124" s="98"/>
      <c r="AL124" s="98"/>
    </row>
    <row r="125" ht="13.5" hidden="1" customHeight="1">
      <c r="A125" s="92" t="s">
        <v>565</v>
      </c>
      <c r="B125" s="84">
        <v>45677.0</v>
      </c>
      <c r="C125" s="94" t="s">
        <v>566</v>
      </c>
      <c r="D125" s="94" t="s">
        <v>567</v>
      </c>
      <c r="E125" s="140">
        <v>17196.42</v>
      </c>
      <c r="F125" s="100" t="s">
        <v>568</v>
      </c>
      <c r="G125" s="101" t="s">
        <v>219</v>
      </c>
      <c r="H125" s="94" t="s">
        <v>68</v>
      </c>
      <c r="I125" s="101" t="s">
        <v>569</v>
      </c>
      <c r="J125" s="95" t="s">
        <v>102</v>
      </c>
      <c r="K125" s="97">
        <v>18000.0</v>
      </c>
      <c r="L125" s="108">
        <v>803.57</v>
      </c>
      <c r="M125" s="97">
        <f t="shared" si="2"/>
        <v>17196.43</v>
      </c>
      <c r="N125" s="87">
        <f t="shared" si="3"/>
        <v>-0.01</v>
      </c>
      <c r="O125" s="96"/>
      <c r="P125" s="97"/>
      <c r="Q125" s="97"/>
      <c r="R125" s="98"/>
      <c r="S125" s="98"/>
      <c r="T125" s="98"/>
      <c r="U125" s="98"/>
      <c r="V125" s="98"/>
      <c r="W125" s="98"/>
      <c r="X125" s="109">
        <f t="shared" si="66"/>
        <v>17196.42</v>
      </c>
      <c r="Y125" s="110">
        <f t="shared" si="57"/>
        <v>15353.94643</v>
      </c>
      <c r="Z125" s="110">
        <f t="shared" si="58"/>
        <v>1842.473571</v>
      </c>
      <c r="AA125" s="98"/>
      <c r="AB125" s="104">
        <v>18000.0</v>
      </c>
      <c r="AC125" s="105">
        <f>AB125/1.12</f>
        <v>16071.42857</v>
      </c>
      <c r="AD125" s="105">
        <f>AC125*12%</f>
        <v>1928.571429</v>
      </c>
      <c r="AE125" s="48"/>
      <c r="AF125" s="91">
        <f t="shared" si="7"/>
        <v>717.4821429</v>
      </c>
      <c r="AG125" s="98"/>
      <c r="AH125" s="98"/>
      <c r="AI125" s="98"/>
      <c r="AJ125" s="98"/>
      <c r="AK125" s="98"/>
      <c r="AL125" s="98"/>
    </row>
    <row r="126" ht="13.5" hidden="1" customHeight="1">
      <c r="A126" s="92" t="s">
        <v>570</v>
      </c>
      <c r="B126" s="84">
        <v>45677.0</v>
      </c>
      <c r="C126" s="94" t="s">
        <v>571</v>
      </c>
      <c r="D126" s="94" t="s">
        <v>572</v>
      </c>
      <c r="E126" s="140">
        <v>26296.09</v>
      </c>
      <c r="F126" s="100" t="s">
        <v>573</v>
      </c>
      <c r="G126" s="101" t="s">
        <v>219</v>
      </c>
      <c r="H126" s="94" t="s">
        <v>68</v>
      </c>
      <c r="I126" s="101" t="s">
        <v>574</v>
      </c>
      <c r="J126" s="95" t="s">
        <v>140</v>
      </c>
      <c r="K126" s="97">
        <v>27524.88</v>
      </c>
      <c r="L126" s="108">
        <f>K126/1.12*0.05</f>
        <v>1228.789286</v>
      </c>
      <c r="M126" s="97">
        <f t="shared" si="2"/>
        <v>26296.09071</v>
      </c>
      <c r="N126" s="87">
        <f t="shared" si="3"/>
        <v>-0.0007142857139</v>
      </c>
      <c r="O126" s="96"/>
      <c r="P126" s="97"/>
      <c r="Q126" s="97"/>
      <c r="R126" s="98"/>
      <c r="S126" s="98"/>
      <c r="T126" s="98"/>
      <c r="U126" s="98"/>
      <c r="V126" s="98"/>
      <c r="W126" s="98"/>
      <c r="X126" s="88">
        <f>K126</f>
        <v>27524.88</v>
      </c>
      <c r="Y126" s="90">
        <f t="shared" si="57"/>
        <v>24575.78571</v>
      </c>
      <c r="Z126" s="90">
        <f t="shared" si="58"/>
        <v>2949.094286</v>
      </c>
      <c r="AA126" s="98"/>
      <c r="AB126" s="88">
        <v>27524.88</v>
      </c>
      <c r="AC126" s="90">
        <v>24575.785714285714</v>
      </c>
      <c r="AD126" s="90">
        <v>2949.0942857142854</v>
      </c>
      <c r="AE126" s="48"/>
      <c r="AF126" s="91">
        <f t="shared" si="7"/>
        <v>0</v>
      </c>
      <c r="AG126" s="98"/>
      <c r="AH126" s="98"/>
      <c r="AI126" s="98"/>
      <c r="AJ126" s="98"/>
      <c r="AK126" s="98"/>
      <c r="AL126" s="98"/>
    </row>
    <row r="127" ht="13.5" hidden="1" customHeight="1">
      <c r="A127" s="92" t="s">
        <v>575</v>
      </c>
      <c r="B127" s="84">
        <v>45677.0</v>
      </c>
      <c r="C127" s="94" t="s">
        <v>576</v>
      </c>
      <c r="D127" s="94" t="s">
        <v>577</v>
      </c>
      <c r="E127" s="133">
        <v>300.0</v>
      </c>
      <c r="F127" s="100" t="s">
        <v>277</v>
      </c>
      <c r="G127" s="101" t="s">
        <v>112</v>
      </c>
      <c r="H127" s="94" t="s">
        <v>127</v>
      </c>
      <c r="I127" s="101"/>
      <c r="J127" s="95" t="s">
        <v>69</v>
      </c>
      <c r="K127" s="50">
        <f>E127</f>
        <v>300</v>
      </c>
      <c r="L127" s="50">
        <v>0.0</v>
      </c>
      <c r="M127" s="50">
        <f t="shared" si="2"/>
        <v>300</v>
      </c>
      <c r="N127" s="87">
        <f t="shared" si="3"/>
        <v>0</v>
      </c>
      <c r="O127" s="96"/>
      <c r="P127" s="97"/>
      <c r="Q127" s="97"/>
      <c r="R127" s="98"/>
      <c r="S127" s="98"/>
      <c r="T127" s="98"/>
      <c r="U127" s="98"/>
      <c r="V127" s="98"/>
      <c r="W127" s="98"/>
      <c r="X127" s="88">
        <f>E127</f>
        <v>300</v>
      </c>
      <c r="Y127" s="90">
        <f t="shared" si="57"/>
        <v>267.8571429</v>
      </c>
      <c r="Z127" s="90">
        <f t="shared" si="58"/>
        <v>32.14285714</v>
      </c>
      <c r="AA127" s="98"/>
      <c r="AB127" s="88">
        <v>300.0</v>
      </c>
      <c r="AC127" s="90">
        <v>267.85714285714283</v>
      </c>
      <c r="AD127" s="90">
        <v>32.14285714285714</v>
      </c>
      <c r="AE127" s="48"/>
      <c r="AF127" s="91">
        <f t="shared" si="7"/>
        <v>0</v>
      </c>
      <c r="AG127" s="98"/>
      <c r="AH127" s="98"/>
      <c r="AI127" s="98"/>
      <c r="AJ127" s="98"/>
      <c r="AK127" s="98"/>
      <c r="AL127" s="98"/>
    </row>
    <row r="128" ht="13.5" hidden="1" customHeight="1">
      <c r="A128" s="92" t="s">
        <v>578</v>
      </c>
      <c r="B128" s="84">
        <v>45677.0</v>
      </c>
      <c r="C128" s="94" t="s">
        <v>579</v>
      </c>
      <c r="D128" s="94" t="s">
        <v>580</v>
      </c>
      <c r="E128" s="140">
        <v>13752.48</v>
      </c>
      <c r="F128" s="100" t="s">
        <v>581</v>
      </c>
      <c r="G128" s="101" t="s">
        <v>117</v>
      </c>
      <c r="H128" s="94" t="s">
        <v>68</v>
      </c>
      <c r="I128" s="101"/>
      <c r="J128" s="95" t="s">
        <v>76</v>
      </c>
      <c r="K128" s="97">
        <v>14395.12</v>
      </c>
      <c r="L128" s="108">
        <f t="shared" ref="L128:L129" si="67">K128/1.12*0.05</f>
        <v>642.6392857</v>
      </c>
      <c r="M128" s="97">
        <f t="shared" si="2"/>
        <v>13752.48071</v>
      </c>
      <c r="N128" s="87">
        <f t="shared" si="3"/>
        <v>-0.0007142857157</v>
      </c>
      <c r="O128" s="96"/>
      <c r="P128" s="97">
        <v>451.6</v>
      </c>
      <c r="Q128" s="108">
        <f>E128-P128</f>
        <v>13300.88</v>
      </c>
      <c r="R128" s="98"/>
      <c r="S128" s="98"/>
      <c r="T128" s="98"/>
      <c r="U128" s="98"/>
      <c r="V128" s="98"/>
      <c r="W128" s="98"/>
      <c r="X128" s="88">
        <f t="shared" ref="X128:X129" si="68">K128</f>
        <v>14395.12</v>
      </c>
      <c r="Y128" s="90">
        <f t="shared" si="57"/>
        <v>12852.78571</v>
      </c>
      <c r="Z128" s="90">
        <f t="shared" si="58"/>
        <v>1542.334286</v>
      </c>
      <c r="AA128" s="98"/>
      <c r="AB128" s="88">
        <v>14395.12</v>
      </c>
      <c r="AC128" s="90">
        <v>12852.785714285714</v>
      </c>
      <c r="AD128" s="90">
        <v>1542.3342857142857</v>
      </c>
      <c r="AE128" s="48"/>
      <c r="AF128" s="91">
        <f t="shared" si="7"/>
        <v>0</v>
      </c>
      <c r="AG128" s="98"/>
      <c r="AH128" s="98"/>
      <c r="AI128" s="98"/>
      <c r="AJ128" s="98"/>
      <c r="AK128" s="98"/>
      <c r="AL128" s="98"/>
    </row>
    <row r="129" ht="13.5" hidden="1" customHeight="1">
      <c r="A129" s="92" t="s">
        <v>582</v>
      </c>
      <c r="B129" s="84">
        <v>45677.0</v>
      </c>
      <c r="C129" s="94" t="s">
        <v>583</v>
      </c>
      <c r="D129" s="94" t="s">
        <v>584</v>
      </c>
      <c r="E129" s="140">
        <v>9553.57</v>
      </c>
      <c r="F129" s="100" t="s">
        <v>585</v>
      </c>
      <c r="G129" s="101" t="s">
        <v>586</v>
      </c>
      <c r="H129" s="94" t="s">
        <v>68</v>
      </c>
      <c r="I129" s="112" t="s">
        <v>392</v>
      </c>
      <c r="J129" s="95" t="s">
        <v>102</v>
      </c>
      <c r="K129" s="97">
        <v>10000.0</v>
      </c>
      <c r="L129" s="108">
        <f t="shared" si="67"/>
        <v>446.4285714</v>
      </c>
      <c r="M129" s="97">
        <f t="shared" si="2"/>
        <v>9553.571429</v>
      </c>
      <c r="N129" s="87">
        <f t="shared" si="3"/>
        <v>-0.00142857143</v>
      </c>
      <c r="O129" s="96"/>
      <c r="P129" s="97">
        <v>149.53</v>
      </c>
      <c r="Q129" s="108">
        <f>4553.57-P129</f>
        <v>4404.04</v>
      </c>
      <c r="R129" s="98"/>
      <c r="S129" s="98"/>
      <c r="T129" s="98"/>
      <c r="U129" s="98"/>
      <c r="V129" s="98"/>
      <c r="W129" s="98"/>
      <c r="X129" s="88">
        <f t="shared" si="68"/>
        <v>10000</v>
      </c>
      <c r="Y129" s="90">
        <f t="shared" si="57"/>
        <v>8928.571429</v>
      </c>
      <c r="Z129" s="90">
        <f t="shared" si="58"/>
        <v>1071.428571</v>
      </c>
      <c r="AA129" s="98"/>
      <c r="AB129" s="88">
        <v>10000.0</v>
      </c>
      <c r="AC129" s="90">
        <v>8928.571428571428</v>
      </c>
      <c r="AD129" s="90">
        <v>1071.4285714285713</v>
      </c>
      <c r="AE129" s="48"/>
      <c r="AF129" s="91">
        <f t="shared" si="7"/>
        <v>0</v>
      </c>
      <c r="AG129" s="98"/>
      <c r="AH129" s="98"/>
      <c r="AI129" s="98"/>
      <c r="AJ129" s="98"/>
      <c r="AK129" s="98"/>
      <c r="AL129" s="98"/>
    </row>
    <row r="130" ht="13.5" hidden="1" customHeight="1">
      <c r="A130" s="92" t="s">
        <v>587</v>
      </c>
      <c r="B130" s="84">
        <v>45677.0</v>
      </c>
      <c r="C130" s="94" t="s">
        <v>588</v>
      </c>
      <c r="D130" s="94" t="s">
        <v>377</v>
      </c>
      <c r="E130" s="133">
        <v>550.0</v>
      </c>
      <c r="F130" s="50" t="s">
        <v>199</v>
      </c>
      <c r="G130" s="101" t="s">
        <v>117</v>
      </c>
      <c r="H130" s="94" t="s">
        <v>68</v>
      </c>
      <c r="I130" s="101"/>
      <c r="J130" s="95" t="s">
        <v>69</v>
      </c>
      <c r="K130" s="50">
        <f>E130</f>
        <v>550</v>
      </c>
      <c r="L130" s="50">
        <v>0.0</v>
      </c>
      <c r="M130" s="50">
        <f t="shared" si="2"/>
        <v>550</v>
      </c>
      <c r="N130" s="87">
        <f t="shared" si="3"/>
        <v>0</v>
      </c>
      <c r="O130" s="96"/>
      <c r="P130" s="97">
        <v>18.06</v>
      </c>
      <c r="Q130" s="108">
        <f t="shared" ref="Q130:Q131" si="69">E130-P130</f>
        <v>531.94</v>
      </c>
      <c r="R130" s="98"/>
      <c r="S130" s="98"/>
      <c r="T130" s="98"/>
      <c r="U130" s="98"/>
      <c r="V130" s="98"/>
      <c r="W130" s="98"/>
      <c r="X130" s="88">
        <f>E130</f>
        <v>550</v>
      </c>
      <c r="Y130" s="90">
        <f t="shared" si="57"/>
        <v>491.0714286</v>
      </c>
      <c r="Z130" s="90">
        <f t="shared" si="58"/>
        <v>58.92857143</v>
      </c>
      <c r="AA130" s="98"/>
      <c r="AB130" s="88">
        <v>550.0</v>
      </c>
      <c r="AC130" s="90">
        <v>491.0714285714285</v>
      </c>
      <c r="AD130" s="90">
        <v>58.928571428571416</v>
      </c>
      <c r="AE130" s="48"/>
      <c r="AF130" s="91">
        <f t="shared" si="7"/>
        <v>0</v>
      </c>
      <c r="AG130" s="98"/>
      <c r="AH130" s="98"/>
      <c r="AI130" s="98"/>
      <c r="AJ130" s="98"/>
      <c r="AK130" s="98"/>
      <c r="AL130" s="98"/>
    </row>
    <row r="131" ht="13.5" hidden="1" customHeight="1">
      <c r="A131" s="92" t="s">
        <v>589</v>
      </c>
      <c r="B131" s="84">
        <v>45677.0</v>
      </c>
      <c r="C131" s="94" t="s">
        <v>590</v>
      </c>
      <c r="D131" s="94" t="s">
        <v>584</v>
      </c>
      <c r="E131" s="140">
        <v>1337.5</v>
      </c>
      <c r="F131" s="100" t="s">
        <v>591</v>
      </c>
      <c r="G131" s="101" t="s">
        <v>117</v>
      </c>
      <c r="H131" s="94" t="s">
        <v>68</v>
      </c>
      <c r="I131" s="101"/>
      <c r="J131" s="95" t="s">
        <v>102</v>
      </c>
      <c r="K131" s="97">
        <v>1400.0</v>
      </c>
      <c r="L131" s="108">
        <f>K131/1.12*0.05</f>
        <v>62.5</v>
      </c>
      <c r="M131" s="97">
        <f t="shared" si="2"/>
        <v>1337.5</v>
      </c>
      <c r="N131" s="87">
        <f t="shared" si="3"/>
        <v>0</v>
      </c>
      <c r="O131" s="96"/>
      <c r="P131" s="97">
        <v>43.92</v>
      </c>
      <c r="Q131" s="108">
        <f t="shared" si="69"/>
        <v>1293.58</v>
      </c>
      <c r="R131" s="128">
        <f>SUM(Q128:Q131)</f>
        <v>19530.44</v>
      </c>
      <c r="S131" s="98"/>
      <c r="T131" s="98"/>
      <c r="U131" s="98"/>
      <c r="V131" s="98"/>
      <c r="W131" s="98"/>
      <c r="X131" s="88">
        <f>K131</f>
        <v>1400</v>
      </c>
      <c r="Y131" s="90">
        <f t="shared" si="57"/>
        <v>1250</v>
      </c>
      <c r="Z131" s="90">
        <f t="shared" si="58"/>
        <v>150</v>
      </c>
      <c r="AA131" s="98"/>
      <c r="AB131" s="88">
        <v>1400.0</v>
      </c>
      <c r="AC131" s="90">
        <v>1249.9999999999998</v>
      </c>
      <c r="AD131" s="90">
        <v>149.99999999999997</v>
      </c>
      <c r="AE131" s="48"/>
      <c r="AF131" s="91">
        <f t="shared" si="7"/>
        <v>0</v>
      </c>
      <c r="AG131" s="98"/>
      <c r="AH131" s="98"/>
      <c r="AI131" s="98"/>
      <c r="AJ131" s="98"/>
      <c r="AK131" s="98"/>
      <c r="AL131" s="98"/>
    </row>
    <row r="132" ht="13.5" hidden="1" customHeight="1">
      <c r="A132" s="92" t="s">
        <v>592</v>
      </c>
      <c r="B132" s="84">
        <v>45677.0</v>
      </c>
      <c r="C132" s="94" t="s">
        <v>593</v>
      </c>
      <c r="D132" s="94" t="s">
        <v>594</v>
      </c>
      <c r="E132" s="133">
        <v>2100.0</v>
      </c>
      <c r="F132" s="100" t="s">
        <v>595</v>
      </c>
      <c r="G132" s="101" t="s">
        <v>96</v>
      </c>
      <c r="H132" s="94" t="s">
        <v>68</v>
      </c>
      <c r="I132" s="101" t="s">
        <v>596</v>
      </c>
      <c r="J132" s="95" t="s">
        <v>102</v>
      </c>
      <c r="K132" s="50">
        <f t="shared" ref="K132:K140" si="70">E132</f>
        <v>2100</v>
      </c>
      <c r="L132" s="50">
        <v>0.0</v>
      </c>
      <c r="M132" s="50">
        <f t="shared" si="2"/>
        <v>2100</v>
      </c>
      <c r="N132" s="87">
        <f t="shared" si="3"/>
        <v>0</v>
      </c>
      <c r="O132" s="96"/>
      <c r="P132" s="97"/>
      <c r="Q132" s="97"/>
      <c r="R132" s="98"/>
      <c r="S132" s="98"/>
      <c r="T132" s="98"/>
      <c r="U132" s="98"/>
      <c r="V132" s="98"/>
      <c r="W132" s="98"/>
      <c r="X132" s="88">
        <f t="shared" ref="X132:X140" si="71">E132</f>
        <v>2100</v>
      </c>
      <c r="Y132" s="90">
        <f t="shared" si="57"/>
        <v>1875</v>
      </c>
      <c r="Z132" s="90">
        <f t="shared" si="58"/>
        <v>225</v>
      </c>
      <c r="AA132" s="98"/>
      <c r="AB132" s="88">
        <v>2100.0</v>
      </c>
      <c r="AC132" s="90">
        <v>1874.9999999999998</v>
      </c>
      <c r="AD132" s="90">
        <v>224.99999999999997</v>
      </c>
      <c r="AE132" s="48"/>
      <c r="AF132" s="91">
        <f t="shared" si="7"/>
        <v>0</v>
      </c>
      <c r="AG132" s="98"/>
      <c r="AH132" s="98"/>
      <c r="AI132" s="98"/>
      <c r="AJ132" s="98"/>
      <c r="AK132" s="98"/>
      <c r="AL132" s="98"/>
    </row>
    <row r="133" ht="13.5" hidden="1" customHeight="1">
      <c r="A133" s="92" t="s">
        <v>597</v>
      </c>
      <c r="B133" s="84">
        <v>45678.0</v>
      </c>
      <c r="C133" s="94" t="s">
        <v>598</v>
      </c>
      <c r="D133" s="94" t="s">
        <v>487</v>
      </c>
      <c r="E133" s="133">
        <v>300.0</v>
      </c>
      <c r="F133" s="100" t="s">
        <v>277</v>
      </c>
      <c r="G133" s="101" t="s">
        <v>117</v>
      </c>
      <c r="H133" s="94" t="s">
        <v>68</v>
      </c>
      <c r="I133" s="101"/>
      <c r="J133" s="95" t="s">
        <v>69</v>
      </c>
      <c r="K133" s="50">
        <f t="shared" si="70"/>
        <v>300</v>
      </c>
      <c r="L133" s="50">
        <v>0.0</v>
      </c>
      <c r="M133" s="50">
        <f t="shared" si="2"/>
        <v>300</v>
      </c>
      <c r="N133" s="87">
        <f t="shared" si="3"/>
        <v>0</v>
      </c>
      <c r="O133" s="96"/>
      <c r="P133" s="97">
        <v>9.85</v>
      </c>
      <c r="Q133" s="108">
        <f>E133-P133</f>
        <v>290.15</v>
      </c>
      <c r="R133" s="98"/>
      <c r="S133" s="98"/>
      <c r="T133" s="98"/>
      <c r="U133" s="98"/>
      <c r="V133" s="98"/>
      <c r="W133" s="98"/>
      <c r="X133" s="88">
        <f t="shared" si="71"/>
        <v>300</v>
      </c>
      <c r="Y133" s="90">
        <f t="shared" si="57"/>
        <v>267.8571429</v>
      </c>
      <c r="Z133" s="90">
        <f t="shared" si="58"/>
        <v>32.14285714</v>
      </c>
      <c r="AA133" s="98"/>
      <c r="AB133" s="88">
        <v>300.0</v>
      </c>
      <c r="AC133" s="90">
        <v>267.85714285714283</v>
      </c>
      <c r="AD133" s="90">
        <v>32.14285714285714</v>
      </c>
      <c r="AE133" s="48"/>
      <c r="AF133" s="91">
        <f t="shared" si="7"/>
        <v>0</v>
      </c>
      <c r="AG133" s="98"/>
      <c r="AH133" s="98"/>
      <c r="AI133" s="98"/>
      <c r="AJ133" s="98"/>
      <c r="AK133" s="98"/>
      <c r="AL133" s="98"/>
    </row>
    <row r="134" ht="13.5" hidden="1" customHeight="1">
      <c r="A134" s="92" t="s">
        <v>599</v>
      </c>
      <c r="B134" s="84">
        <v>45678.0</v>
      </c>
      <c r="C134" s="94" t="s">
        <v>600</v>
      </c>
      <c r="D134" s="48" t="s">
        <v>83</v>
      </c>
      <c r="E134" s="50">
        <v>14072.56</v>
      </c>
      <c r="F134" s="48" t="s">
        <v>601</v>
      </c>
      <c r="G134" s="48" t="s">
        <v>96</v>
      </c>
      <c r="H134" s="42" t="s">
        <v>68</v>
      </c>
      <c r="I134" s="48" t="s">
        <v>602</v>
      </c>
      <c r="J134" s="95" t="s">
        <v>76</v>
      </c>
      <c r="K134" s="50">
        <f t="shared" si="70"/>
        <v>14072.56</v>
      </c>
      <c r="L134" s="50">
        <v>0.0</v>
      </c>
      <c r="M134" s="50">
        <f t="shared" si="2"/>
        <v>14072.56</v>
      </c>
      <c r="N134" s="87">
        <f t="shared" si="3"/>
        <v>0</v>
      </c>
      <c r="O134" s="96"/>
      <c r="P134" s="97"/>
      <c r="Q134" s="97"/>
      <c r="R134" s="98"/>
      <c r="S134" s="98"/>
      <c r="T134" s="98"/>
      <c r="U134" s="98"/>
      <c r="V134" s="98"/>
      <c r="W134" s="98"/>
      <c r="X134" s="88">
        <f t="shared" si="71"/>
        <v>14072.56</v>
      </c>
      <c r="Y134" s="90">
        <f t="shared" si="57"/>
        <v>12564.78571</v>
      </c>
      <c r="Z134" s="90">
        <f t="shared" si="58"/>
        <v>1507.774286</v>
      </c>
      <c r="AA134" s="98"/>
      <c r="AB134" s="88">
        <v>14072.56</v>
      </c>
      <c r="AC134" s="90">
        <v>12564.785714285712</v>
      </c>
      <c r="AD134" s="90">
        <v>1507.7742857142853</v>
      </c>
      <c r="AE134" s="48"/>
      <c r="AF134" s="91">
        <f t="shared" si="7"/>
        <v>0</v>
      </c>
      <c r="AG134" s="98"/>
      <c r="AH134" s="98"/>
      <c r="AI134" s="98"/>
      <c r="AJ134" s="98"/>
      <c r="AK134" s="98"/>
      <c r="AL134" s="98"/>
    </row>
    <row r="135" ht="13.5" hidden="1" customHeight="1">
      <c r="A135" s="92" t="s">
        <v>603</v>
      </c>
      <c r="B135" s="84">
        <v>45678.0</v>
      </c>
      <c r="C135" s="94" t="s">
        <v>604</v>
      </c>
      <c r="D135" s="94" t="s">
        <v>605</v>
      </c>
      <c r="E135" s="133">
        <v>5000.0</v>
      </c>
      <c r="F135" s="100" t="s">
        <v>606</v>
      </c>
      <c r="G135" s="48" t="s">
        <v>96</v>
      </c>
      <c r="H135" s="94" t="s">
        <v>132</v>
      </c>
      <c r="I135" s="112" t="s">
        <v>607</v>
      </c>
      <c r="J135" s="95" t="s">
        <v>102</v>
      </c>
      <c r="K135" s="50">
        <f t="shared" si="70"/>
        <v>5000</v>
      </c>
      <c r="L135" s="50">
        <v>0.0</v>
      </c>
      <c r="M135" s="50">
        <f t="shared" si="2"/>
        <v>5000</v>
      </c>
      <c r="N135" s="87">
        <f t="shared" si="3"/>
        <v>0</v>
      </c>
      <c r="O135" s="96"/>
      <c r="P135" s="97"/>
      <c r="Q135" s="97"/>
      <c r="R135" s="98"/>
      <c r="S135" s="98"/>
      <c r="T135" s="98"/>
      <c r="U135" s="98"/>
      <c r="V135" s="98"/>
      <c r="W135" s="98"/>
      <c r="X135" s="88">
        <f t="shared" si="71"/>
        <v>5000</v>
      </c>
      <c r="Y135" s="90">
        <f t="shared" si="57"/>
        <v>4464.285714</v>
      </c>
      <c r="Z135" s="90">
        <f t="shared" si="58"/>
        <v>535.7142857</v>
      </c>
      <c r="AA135" s="98"/>
      <c r="AB135" s="88">
        <v>5000.0</v>
      </c>
      <c r="AC135" s="90">
        <v>4464.285714285714</v>
      </c>
      <c r="AD135" s="90">
        <v>535.7142857142857</v>
      </c>
      <c r="AE135" s="48"/>
      <c r="AF135" s="91">
        <f t="shared" si="7"/>
        <v>0</v>
      </c>
      <c r="AG135" s="98"/>
      <c r="AH135" s="98"/>
      <c r="AI135" s="98"/>
      <c r="AJ135" s="98"/>
      <c r="AK135" s="98"/>
      <c r="AL135" s="98"/>
    </row>
    <row r="136" ht="13.5" customHeight="1">
      <c r="A136" s="92" t="s">
        <v>608</v>
      </c>
      <c r="B136" s="84">
        <v>45678.0</v>
      </c>
      <c r="C136" s="94" t="s">
        <v>609</v>
      </c>
      <c r="D136" s="94" t="s">
        <v>610</v>
      </c>
      <c r="E136" s="134">
        <v>300.0</v>
      </c>
      <c r="F136" s="100" t="s">
        <v>277</v>
      </c>
      <c r="G136" s="143" t="s">
        <v>67</v>
      </c>
      <c r="H136" s="94" t="s">
        <v>68</v>
      </c>
      <c r="I136" s="101"/>
      <c r="J136" s="95" t="s">
        <v>69</v>
      </c>
      <c r="K136" s="50">
        <f t="shared" si="70"/>
        <v>300</v>
      </c>
      <c r="L136" s="50">
        <v>0.0</v>
      </c>
      <c r="M136" s="50">
        <f t="shared" si="2"/>
        <v>300</v>
      </c>
      <c r="N136" s="87">
        <f t="shared" si="3"/>
        <v>0</v>
      </c>
      <c r="O136" s="96"/>
      <c r="P136" s="131">
        <v>7.31</v>
      </c>
      <c r="Q136" s="132">
        <f t="shared" ref="Q136:Q137" si="72">E136-P136</f>
        <v>292.69</v>
      </c>
      <c r="R136" s="98"/>
      <c r="S136" s="98"/>
      <c r="T136" s="98"/>
      <c r="U136" s="98"/>
      <c r="V136" s="98"/>
      <c r="W136" s="98"/>
      <c r="X136" s="88">
        <f t="shared" si="71"/>
        <v>300</v>
      </c>
      <c r="Y136" s="90">
        <f t="shared" si="57"/>
        <v>267.8571429</v>
      </c>
      <c r="Z136" s="90">
        <f t="shared" si="58"/>
        <v>32.14285714</v>
      </c>
      <c r="AA136" s="98"/>
      <c r="AB136" s="88">
        <v>300.0</v>
      </c>
      <c r="AC136" s="90">
        <v>267.85714285714283</v>
      </c>
      <c r="AD136" s="90">
        <v>32.14285714285714</v>
      </c>
      <c r="AE136" s="48"/>
      <c r="AF136" s="91">
        <f t="shared" si="7"/>
        <v>0</v>
      </c>
      <c r="AG136" s="98"/>
      <c r="AH136" s="98"/>
      <c r="AI136" s="98"/>
      <c r="AJ136" s="98"/>
      <c r="AK136" s="98"/>
      <c r="AL136" s="98"/>
    </row>
    <row r="137" ht="13.5" customHeight="1">
      <c r="A137" s="92" t="s">
        <v>611</v>
      </c>
      <c r="B137" s="84">
        <v>45678.0</v>
      </c>
      <c r="C137" s="94" t="s">
        <v>612</v>
      </c>
      <c r="D137" s="94" t="s">
        <v>613</v>
      </c>
      <c r="E137" s="134">
        <v>300.0</v>
      </c>
      <c r="F137" s="100" t="s">
        <v>277</v>
      </c>
      <c r="G137" s="143" t="s">
        <v>67</v>
      </c>
      <c r="H137" s="94" t="s">
        <v>68</v>
      </c>
      <c r="I137" s="101"/>
      <c r="J137" s="95" t="s">
        <v>69</v>
      </c>
      <c r="K137" s="50">
        <f t="shared" si="70"/>
        <v>300</v>
      </c>
      <c r="L137" s="50">
        <v>0.0</v>
      </c>
      <c r="M137" s="50">
        <f t="shared" si="2"/>
        <v>300</v>
      </c>
      <c r="N137" s="87">
        <f t="shared" si="3"/>
        <v>0</v>
      </c>
      <c r="O137" s="96"/>
      <c r="P137" s="131">
        <v>7.31</v>
      </c>
      <c r="Q137" s="132">
        <f t="shared" si="72"/>
        <v>292.69</v>
      </c>
      <c r="R137" s="98"/>
      <c r="S137" s="98"/>
      <c r="T137" s="98"/>
      <c r="U137" s="98"/>
      <c r="V137" s="98"/>
      <c r="W137" s="98"/>
      <c r="X137" s="88">
        <f t="shared" si="71"/>
        <v>300</v>
      </c>
      <c r="Y137" s="90">
        <f t="shared" si="57"/>
        <v>267.8571429</v>
      </c>
      <c r="Z137" s="90">
        <f t="shared" si="58"/>
        <v>32.14285714</v>
      </c>
      <c r="AA137" s="98"/>
      <c r="AB137" s="88">
        <v>300.0</v>
      </c>
      <c r="AC137" s="90">
        <v>267.85714285714283</v>
      </c>
      <c r="AD137" s="90">
        <v>32.14285714285714</v>
      </c>
      <c r="AE137" s="48"/>
      <c r="AF137" s="91">
        <f t="shared" si="7"/>
        <v>0</v>
      </c>
      <c r="AG137" s="98"/>
      <c r="AH137" s="98"/>
      <c r="AI137" s="98"/>
      <c r="AJ137" s="98"/>
      <c r="AK137" s="98"/>
      <c r="AL137" s="98"/>
    </row>
    <row r="138" ht="13.5" hidden="1" customHeight="1">
      <c r="A138" s="92" t="s">
        <v>614</v>
      </c>
      <c r="B138" s="84">
        <v>45678.0</v>
      </c>
      <c r="C138" s="94" t="s">
        <v>615</v>
      </c>
      <c r="D138" s="94" t="s">
        <v>616</v>
      </c>
      <c r="E138" s="133">
        <v>8400.0</v>
      </c>
      <c r="F138" s="100" t="s">
        <v>617</v>
      </c>
      <c r="G138" s="101" t="s">
        <v>96</v>
      </c>
      <c r="H138" s="94" t="s">
        <v>68</v>
      </c>
      <c r="I138" s="101" t="s">
        <v>618</v>
      </c>
      <c r="J138" s="95" t="s">
        <v>102</v>
      </c>
      <c r="K138" s="50">
        <f t="shared" si="70"/>
        <v>8400</v>
      </c>
      <c r="L138" s="50">
        <v>0.0</v>
      </c>
      <c r="M138" s="50">
        <f t="shared" si="2"/>
        <v>8400</v>
      </c>
      <c r="N138" s="87">
        <f t="shared" si="3"/>
        <v>0</v>
      </c>
      <c r="O138" s="96"/>
      <c r="P138" s="97"/>
      <c r="Q138" s="97"/>
      <c r="R138" s="98"/>
      <c r="S138" s="98"/>
      <c r="T138" s="98"/>
      <c r="U138" s="98"/>
      <c r="V138" s="98"/>
      <c r="W138" s="98"/>
      <c r="X138" s="88">
        <f t="shared" si="71"/>
        <v>8400</v>
      </c>
      <c r="Y138" s="90">
        <f t="shared" si="57"/>
        <v>7500</v>
      </c>
      <c r="Z138" s="90">
        <f t="shared" si="58"/>
        <v>900</v>
      </c>
      <c r="AA138" s="98"/>
      <c r="AB138" s="88">
        <v>8400.0</v>
      </c>
      <c r="AC138" s="90">
        <v>7499.999999999999</v>
      </c>
      <c r="AD138" s="90">
        <v>899.9999999999999</v>
      </c>
      <c r="AE138" s="48"/>
      <c r="AF138" s="91">
        <f t="shared" si="7"/>
        <v>0</v>
      </c>
      <c r="AG138" s="98"/>
      <c r="AH138" s="98"/>
      <c r="AI138" s="98"/>
      <c r="AJ138" s="98"/>
      <c r="AK138" s="98"/>
      <c r="AL138" s="98"/>
    </row>
    <row r="139" ht="13.5" customHeight="1">
      <c r="A139" s="92" t="s">
        <v>619</v>
      </c>
      <c r="B139" s="84">
        <v>45678.0</v>
      </c>
      <c r="C139" s="94" t="s">
        <v>620</v>
      </c>
      <c r="D139" s="94" t="s">
        <v>621</v>
      </c>
      <c r="E139" s="134">
        <v>300.0</v>
      </c>
      <c r="F139" s="100" t="s">
        <v>277</v>
      </c>
      <c r="G139" s="143" t="s">
        <v>67</v>
      </c>
      <c r="H139" s="94" t="s">
        <v>68</v>
      </c>
      <c r="I139" s="101"/>
      <c r="J139" s="95" t="s">
        <v>69</v>
      </c>
      <c r="K139" s="50">
        <f t="shared" si="70"/>
        <v>300</v>
      </c>
      <c r="L139" s="50">
        <v>0.0</v>
      </c>
      <c r="M139" s="50">
        <f t="shared" si="2"/>
        <v>300</v>
      </c>
      <c r="N139" s="87">
        <f t="shared" si="3"/>
        <v>0</v>
      </c>
      <c r="O139" s="96"/>
      <c r="P139" s="131">
        <v>7.31</v>
      </c>
      <c r="Q139" s="132">
        <f>E139-P139</f>
        <v>292.69</v>
      </c>
      <c r="R139" s="98"/>
      <c r="S139" s="98"/>
      <c r="T139" s="98"/>
      <c r="U139" s="98"/>
      <c r="V139" s="98"/>
      <c r="W139" s="98"/>
      <c r="X139" s="88">
        <f t="shared" si="71"/>
        <v>300</v>
      </c>
      <c r="Y139" s="90">
        <f t="shared" si="57"/>
        <v>267.8571429</v>
      </c>
      <c r="Z139" s="90">
        <f t="shared" si="58"/>
        <v>32.14285714</v>
      </c>
      <c r="AA139" s="98"/>
      <c r="AB139" s="88">
        <v>300.0</v>
      </c>
      <c r="AC139" s="90">
        <v>267.85714285714283</v>
      </c>
      <c r="AD139" s="90">
        <v>32.14285714285714</v>
      </c>
      <c r="AE139" s="48"/>
      <c r="AF139" s="91">
        <f t="shared" si="7"/>
        <v>0</v>
      </c>
      <c r="AG139" s="98"/>
      <c r="AH139" s="98"/>
      <c r="AI139" s="98"/>
      <c r="AJ139" s="98"/>
      <c r="AK139" s="98"/>
      <c r="AL139" s="98"/>
    </row>
    <row r="140" ht="13.5" hidden="1" customHeight="1">
      <c r="A140" s="92" t="s">
        <v>622</v>
      </c>
      <c r="B140" s="84">
        <v>45678.0</v>
      </c>
      <c r="C140" s="94" t="s">
        <v>623</v>
      </c>
      <c r="D140" s="94" t="s">
        <v>624</v>
      </c>
      <c r="E140" s="133">
        <v>29032.24</v>
      </c>
      <c r="F140" s="100" t="s">
        <v>625</v>
      </c>
      <c r="G140" s="101" t="s">
        <v>96</v>
      </c>
      <c r="H140" s="94" t="s">
        <v>68</v>
      </c>
      <c r="I140" s="101" t="s">
        <v>626</v>
      </c>
      <c r="J140" s="95" t="s">
        <v>76</v>
      </c>
      <c r="K140" s="50">
        <f t="shared" si="70"/>
        <v>29032.24</v>
      </c>
      <c r="L140" s="50">
        <v>0.0</v>
      </c>
      <c r="M140" s="50">
        <f t="shared" si="2"/>
        <v>29032.24</v>
      </c>
      <c r="N140" s="87">
        <f t="shared" si="3"/>
        <v>0</v>
      </c>
      <c r="O140" s="96"/>
      <c r="P140" s="97"/>
      <c r="Q140" s="97"/>
      <c r="R140" s="98"/>
      <c r="S140" s="98"/>
      <c r="T140" s="98"/>
      <c r="U140" s="98"/>
      <c r="V140" s="98"/>
      <c r="W140" s="98"/>
      <c r="X140" s="88">
        <f t="shared" si="71"/>
        <v>29032.24</v>
      </c>
      <c r="Y140" s="90">
        <f t="shared" si="57"/>
        <v>25921.64286</v>
      </c>
      <c r="Z140" s="90">
        <f t="shared" si="58"/>
        <v>3110.597143</v>
      </c>
      <c r="AA140" s="98"/>
      <c r="AB140" s="88">
        <v>29032.24</v>
      </c>
      <c r="AC140" s="90">
        <v>25921.642857142855</v>
      </c>
      <c r="AD140" s="90">
        <v>3110.5971428571424</v>
      </c>
      <c r="AE140" s="48"/>
      <c r="AF140" s="91">
        <f t="shared" si="7"/>
        <v>0</v>
      </c>
      <c r="AG140" s="98"/>
      <c r="AH140" s="98"/>
      <c r="AI140" s="98"/>
      <c r="AJ140" s="98"/>
      <c r="AK140" s="98"/>
      <c r="AL140" s="98"/>
    </row>
    <row r="141" ht="13.5" hidden="1" customHeight="1">
      <c r="A141" s="92" t="s">
        <v>627</v>
      </c>
      <c r="B141" s="84">
        <v>45678.0</v>
      </c>
      <c r="C141" s="94" t="s">
        <v>628</v>
      </c>
      <c r="D141" s="94" t="s">
        <v>629</v>
      </c>
      <c r="E141" s="140">
        <v>187250.0</v>
      </c>
      <c r="F141" s="100" t="s">
        <v>630</v>
      </c>
      <c r="G141" s="101" t="s">
        <v>74</v>
      </c>
      <c r="H141" s="94" t="s">
        <v>68</v>
      </c>
      <c r="I141" s="101" t="s">
        <v>631</v>
      </c>
      <c r="J141" s="95" t="s">
        <v>140</v>
      </c>
      <c r="K141" s="97">
        <f>147000+49000</f>
        <v>196000</v>
      </c>
      <c r="L141" s="108">
        <f t="shared" ref="L141:L143" si="73">K141/1.12*0.05</f>
        <v>8750</v>
      </c>
      <c r="M141" s="97">
        <f t="shared" si="2"/>
        <v>187250</v>
      </c>
      <c r="N141" s="87">
        <f t="shared" si="3"/>
        <v>0</v>
      </c>
      <c r="O141" s="96"/>
      <c r="P141" s="97"/>
      <c r="Q141" s="97"/>
      <c r="R141" s="98"/>
      <c r="S141" s="98"/>
      <c r="T141" s="98"/>
      <c r="U141" s="98"/>
      <c r="V141" s="98"/>
      <c r="W141" s="98"/>
      <c r="X141" s="88">
        <f t="shared" ref="X141:X143" si="74">K141</f>
        <v>196000</v>
      </c>
      <c r="Y141" s="90">
        <f t="shared" si="57"/>
        <v>175000</v>
      </c>
      <c r="Z141" s="90">
        <f t="shared" si="58"/>
        <v>21000</v>
      </c>
      <c r="AA141" s="98"/>
      <c r="AB141" s="88">
        <v>196000.0</v>
      </c>
      <c r="AC141" s="90">
        <v>174999.99999999997</v>
      </c>
      <c r="AD141" s="90">
        <v>20999.999999999996</v>
      </c>
      <c r="AE141" s="48"/>
      <c r="AF141" s="91">
        <f t="shared" si="7"/>
        <v>0</v>
      </c>
      <c r="AG141" s="98"/>
      <c r="AH141" s="98"/>
      <c r="AI141" s="98"/>
      <c r="AJ141" s="98"/>
      <c r="AK141" s="98"/>
      <c r="AL141" s="98"/>
    </row>
    <row r="142" ht="13.5" hidden="1" customHeight="1">
      <c r="A142" s="92" t="s">
        <v>632</v>
      </c>
      <c r="B142" s="84">
        <v>45678.0</v>
      </c>
      <c r="C142" s="48" t="s">
        <v>633</v>
      </c>
      <c r="D142" s="94" t="s">
        <v>629</v>
      </c>
      <c r="E142" s="140">
        <v>114770.21</v>
      </c>
      <c r="F142" s="100" t="s">
        <v>634</v>
      </c>
      <c r="G142" s="101" t="s">
        <v>635</v>
      </c>
      <c r="H142" s="94" t="s">
        <v>68</v>
      </c>
      <c r="I142" s="101" t="s">
        <v>636</v>
      </c>
      <c r="J142" s="95" t="s">
        <v>140</v>
      </c>
      <c r="K142" s="97">
        <v>120133.3</v>
      </c>
      <c r="L142" s="108">
        <f t="shared" si="73"/>
        <v>5363.09375</v>
      </c>
      <c r="M142" s="97">
        <f t="shared" si="2"/>
        <v>114770.2063</v>
      </c>
      <c r="N142" s="87">
        <f t="shared" si="3"/>
        <v>0.003750000003</v>
      </c>
      <c r="O142" s="96"/>
      <c r="P142" s="97"/>
      <c r="Q142" s="97"/>
      <c r="R142" s="98"/>
      <c r="S142" s="98"/>
      <c r="T142" s="98"/>
      <c r="U142" s="98"/>
      <c r="V142" s="98"/>
      <c r="W142" s="98"/>
      <c r="X142" s="88">
        <f t="shared" si="74"/>
        <v>120133.3</v>
      </c>
      <c r="Y142" s="90">
        <f t="shared" si="57"/>
        <v>107261.875</v>
      </c>
      <c r="Z142" s="90">
        <f t="shared" si="58"/>
        <v>12871.425</v>
      </c>
      <c r="AA142" s="98"/>
      <c r="AB142" s="88">
        <v>120133.3</v>
      </c>
      <c r="AC142" s="90">
        <v>107261.87499999999</v>
      </c>
      <c r="AD142" s="90">
        <v>12871.424999999997</v>
      </c>
      <c r="AE142" s="48"/>
      <c r="AF142" s="91">
        <f t="shared" si="7"/>
        <v>0</v>
      </c>
      <c r="AG142" s="98"/>
      <c r="AH142" s="98"/>
      <c r="AI142" s="98"/>
      <c r="AJ142" s="98"/>
      <c r="AK142" s="98"/>
      <c r="AL142" s="98"/>
    </row>
    <row r="143" ht="13.5" hidden="1" customHeight="1">
      <c r="A143" s="92" t="s">
        <v>637</v>
      </c>
      <c r="B143" s="84">
        <v>45678.0</v>
      </c>
      <c r="C143" s="48" t="s">
        <v>638</v>
      </c>
      <c r="D143" s="94" t="s">
        <v>629</v>
      </c>
      <c r="E143" s="140">
        <v>206884.5</v>
      </c>
      <c r="F143" s="100" t="s">
        <v>639</v>
      </c>
      <c r="G143" s="101" t="s">
        <v>640</v>
      </c>
      <c r="H143" s="94" t="s">
        <v>68</v>
      </c>
      <c r="I143" s="101" t="s">
        <v>641</v>
      </c>
      <c r="J143" s="95" t="s">
        <v>140</v>
      </c>
      <c r="K143" s="97">
        <v>216552.0</v>
      </c>
      <c r="L143" s="108">
        <f t="shared" si="73"/>
        <v>9667.5</v>
      </c>
      <c r="M143" s="97">
        <f t="shared" si="2"/>
        <v>206884.5</v>
      </c>
      <c r="N143" s="87">
        <f t="shared" si="3"/>
        <v>0</v>
      </c>
      <c r="O143" s="96"/>
      <c r="P143" s="97"/>
      <c r="Q143" s="97"/>
      <c r="R143" s="98"/>
      <c r="S143" s="98"/>
      <c r="T143" s="98"/>
      <c r="U143" s="98"/>
      <c r="V143" s="98"/>
      <c r="W143" s="98"/>
      <c r="X143" s="88">
        <f t="shared" si="74"/>
        <v>216552</v>
      </c>
      <c r="Y143" s="90">
        <f t="shared" si="57"/>
        <v>193350</v>
      </c>
      <c r="Z143" s="90">
        <f t="shared" si="58"/>
        <v>23202</v>
      </c>
      <c r="AA143" s="98"/>
      <c r="AB143" s="88">
        <v>216552.0</v>
      </c>
      <c r="AC143" s="90">
        <v>193349.99999999997</v>
      </c>
      <c r="AD143" s="90">
        <v>23201.999999999996</v>
      </c>
      <c r="AE143" s="48"/>
      <c r="AF143" s="91">
        <f t="shared" si="7"/>
        <v>0</v>
      </c>
      <c r="AG143" s="98"/>
      <c r="AH143" s="98"/>
      <c r="AI143" s="98"/>
      <c r="AJ143" s="98"/>
      <c r="AK143" s="98"/>
      <c r="AL143" s="98"/>
    </row>
    <row r="144" ht="13.5" hidden="1" customHeight="1">
      <c r="A144" s="92" t="s">
        <v>642</v>
      </c>
      <c r="B144" s="84"/>
      <c r="C144" s="94"/>
      <c r="D144" s="94" t="s">
        <v>87</v>
      </c>
      <c r="E144" s="133"/>
      <c r="F144" s="100"/>
      <c r="G144" s="101"/>
      <c r="H144" s="94" t="s">
        <v>68</v>
      </c>
      <c r="I144" s="101"/>
      <c r="J144" s="95"/>
      <c r="K144" s="50" t="str">
        <f>E144</f>
        <v/>
      </c>
      <c r="L144" s="50">
        <v>0.0</v>
      </c>
      <c r="M144" s="50">
        <f t="shared" si="2"/>
        <v>0</v>
      </c>
      <c r="N144" s="87">
        <f t="shared" si="3"/>
        <v>0</v>
      </c>
      <c r="O144" s="96"/>
      <c r="P144" s="97"/>
      <c r="Q144" s="97"/>
      <c r="R144" s="98"/>
      <c r="S144" s="98"/>
      <c r="T144" s="98"/>
      <c r="U144" s="98"/>
      <c r="V144" s="98"/>
      <c r="W144" s="98"/>
      <c r="X144" s="106"/>
      <c r="Y144" s="42"/>
      <c r="Z144" s="42"/>
      <c r="AA144" s="98"/>
      <c r="AB144" s="106"/>
      <c r="AC144" s="42"/>
      <c r="AD144" s="42"/>
      <c r="AE144" s="48"/>
      <c r="AF144" s="91">
        <f t="shared" si="7"/>
        <v>0</v>
      </c>
      <c r="AG144" s="98"/>
      <c r="AH144" s="98"/>
      <c r="AI144" s="98"/>
      <c r="AJ144" s="98"/>
      <c r="AK144" s="98"/>
      <c r="AL144" s="98"/>
    </row>
    <row r="145" ht="13.5" hidden="1" customHeight="1">
      <c r="A145" s="92" t="s">
        <v>643</v>
      </c>
      <c r="B145" s="84">
        <v>45678.0</v>
      </c>
      <c r="C145" s="94" t="s">
        <v>644</v>
      </c>
      <c r="D145" s="94" t="s">
        <v>629</v>
      </c>
      <c r="E145" s="140">
        <v>160072.0</v>
      </c>
      <c r="F145" s="100" t="s">
        <v>645</v>
      </c>
      <c r="G145" s="101" t="s">
        <v>646</v>
      </c>
      <c r="H145" s="94" t="s">
        <v>68</v>
      </c>
      <c r="I145" s="101" t="s">
        <v>641</v>
      </c>
      <c r="J145" s="95" t="s">
        <v>140</v>
      </c>
      <c r="K145" s="97">
        <v>167552.0</v>
      </c>
      <c r="L145" s="97">
        <f t="shared" ref="L145:L146" si="75">K145/1.12*0.05</f>
        <v>7480</v>
      </c>
      <c r="M145" s="97">
        <f t="shared" si="2"/>
        <v>160072</v>
      </c>
      <c r="N145" s="87">
        <f t="shared" si="3"/>
        <v>0</v>
      </c>
      <c r="O145" s="96"/>
      <c r="P145" s="97"/>
      <c r="Q145" s="97"/>
      <c r="R145" s="98"/>
      <c r="S145" s="98"/>
      <c r="T145" s="98"/>
      <c r="U145" s="98"/>
      <c r="V145" s="98"/>
      <c r="W145" s="98"/>
      <c r="X145" s="88">
        <f t="shared" ref="X145:X146" si="76">K145</f>
        <v>167552</v>
      </c>
      <c r="Y145" s="90">
        <f t="shared" ref="Y145:Y165" si="77">X145/1.12</f>
        <v>149600</v>
      </c>
      <c r="Z145" s="90">
        <f t="shared" ref="Z145:Z165" si="78">Y145*0.12</f>
        <v>17952</v>
      </c>
      <c r="AA145" s="98"/>
      <c r="AB145" s="104">
        <v>167552.0</v>
      </c>
      <c r="AC145" s="105">
        <v>149600.0</v>
      </c>
      <c r="AD145" s="105">
        <v>17952.0</v>
      </c>
      <c r="AE145" s="48" t="s">
        <v>647</v>
      </c>
      <c r="AF145" s="91">
        <f t="shared" si="7"/>
        <v>0</v>
      </c>
      <c r="AG145" s="98"/>
      <c r="AH145" s="98"/>
      <c r="AI145" s="98"/>
      <c r="AJ145" s="98"/>
      <c r="AK145" s="98"/>
      <c r="AL145" s="98"/>
    </row>
    <row r="146" ht="13.5" hidden="1" customHeight="1">
      <c r="A146" s="92" t="s">
        <v>648</v>
      </c>
      <c r="B146" s="84">
        <v>45678.0</v>
      </c>
      <c r="C146" s="48" t="s">
        <v>649</v>
      </c>
      <c r="D146" s="94" t="s">
        <v>629</v>
      </c>
      <c r="E146" s="140">
        <v>248240.0</v>
      </c>
      <c r="F146" s="100" t="s">
        <v>650</v>
      </c>
      <c r="G146" s="101" t="s">
        <v>651</v>
      </c>
      <c r="H146" s="94" t="s">
        <v>68</v>
      </c>
      <c r="I146" s="101" t="s">
        <v>652</v>
      </c>
      <c r="J146" s="95" t="s">
        <v>140</v>
      </c>
      <c r="K146" s="97">
        <v>259840.0</v>
      </c>
      <c r="L146" s="108">
        <f t="shared" si="75"/>
        <v>11600</v>
      </c>
      <c r="M146" s="97">
        <f t="shared" si="2"/>
        <v>248240</v>
      </c>
      <c r="N146" s="87">
        <f t="shared" si="3"/>
        <v>0</v>
      </c>
      <c r="O146" s="96"/>
      <c r="P146" s="97"/>
      <c r="Q146" s="97"/>
      <c r="R146" s="98"/>
      <c r="S146" s="98"/>
      <c r="T146" s="98"/>
      <c r="U146" s="98"/>
      <c r="V146" s="98"/>
      <c r="W146" s="98"/>
      <c r="X146" s="88">
        <f t="shared" si="76"/>
        <v>259840</v>
      </c>
      <c r="Y146" s="90">
        <f t="shared" si="77"/>
        <v>232000</v>
      </c>
      <c r="Z146" s="90">
        <f t="shared" si="78"/>
        <v>27840</v>
      </c>
      <c r="AA146" s="98"/>
      <c r="AB146" s="88">
        <v>259840.0</v>
      </c>
      <c r="AC146" s="90">
        <v>231999.99999999997</v>
      </c>
      <c r="AD146" s="90">
        <v>27839.999999999996</v>
      </c>
      <c r="AE146" s="48"/>
      <c r="AF146" s="91">
        <f t="shared" si="7"/>
        <v>0</v>
      </c>
      <c r="AG146" s="98"/>
      <c r="AH146" s="98"/>
      <c r="AI146" s="98"/>
      <c r="AJ146" s="98"/>
      <c r="AK146" s="98"/>
      <c r="AL146" s="98"/>
    </row>
    <row r="147" ht="13.5" hidden="1" customHeight="1">
      <c r="A147" s="92" t="s">
        <v>653</v>
      </c>
      <c r="B147" s="84">
        <v>45678.0</v>
      </c>
      <c r="C147" s="48" t="s">
        <v>654</v>
      </c>
      <c r="D147" s="94" t="s">
        <v>629</v>
      </c>
      <c r="E147" s="133">
        <v>26634.27</v>
      </c>
      <c r="F147" s="100" t="s">
        <v>655</v>
      </c>
      <c r="G147" s="101" t="s">
        <v>656</v>
      </c>
      <c r="H147" s="94" t="s">
        <v>68</v>
      </c>
      <c r="I147" s="101" t="s">
        <v>657</v>
      </c>
      <c r="J147" s="95" t="s">
        <v>121</v>
      </c>
      <c r="K147" s="50">
        <f t="shared" ref="K147:K191" si="79">E147</f>
        <v>26634.27</v>
      </c>
      <c r="L147" s="50">
        <v>0.0</v>
      </c>
      <c r="M147" s="50">
        <f t="shared" si="2"/>
        <v>26634.27</v>
      </c>
      <c r="N147" s="87">
        <f t="shared" si="3"/>
        <v>0</v>
      </c>
      <c r="O147" s="96"/>
      <c r="P147" s="97"/>
      <c r="Q147" s="97"/>
      <c r="R147" s="98"/>
      <c r="S147" s="98"/>
      <c r="T147" s="98"/>
      <c r="U147" s="98"/>
      <c r="V147" s="98"/>
      <c r="W147" s="98"/>
      <c r="X147" s="88">
        <f t="shared" ref="X147:X165" si="80">E147</f>
        <v>26634.27</v>
      </c>
      <c r="Y147" s="90">
        <f t="shared" si="77"/>
        <v>23780.59821</v>
      </c>
      <c r="Z147" s="90">
        <f t="shared" si="78"/>
        <v>2853.671786</v>
      </c>
      <c r="AA147" s="98"/>
      <c r="AB147" s="88">
        <v>26634.27</v>
      </c>
      <c r="AC147" s="90">
        <v>23780.598214285714</v>
      </c>
      <c r="AD147" s="90">
        <v>2853.6717857142858</v>
      </c>
      <c r="AE147" s="48"/>
      <c r="AF147" s="91">
        <f t="shared" si="7"/>
        <v>0</v>
      </c>
      <c r="AG147" s="98"/>
      <c r="AH147" s="98"/>
      <c r="AI147" s="98"/>
      <c r="AJ147" s="98"/>
      <c r="AK147" s="98"/>
      <c r="AL147" s="98"/>
    </row>
    <row r="148" ht="13.5" hidden="1" customHeight="1">
      <c r="A148" s="92" t="s">
        <v>658</v>
      </c>
      <c r="B148" s="84">
        <v>45679.0</v>
      </c>
      <c r="C148" s="94" t="s">
        <v>659</v>
      </c>
      <c r="D148" s="94" t="s">
        <v>321</v>
      </c>
      <c r="E148" s="133">
        <v>120.0</v>
      </c>
      <c r="F148" s="100" t="s">
        <v>660</v>
      </c>
      <c r="G148" s="101" t="s">
        <v>112</v>
      </c>
      <c r="H148" s="94" t="s">
        <v>127</v>
      </c>
      <c r="I148" s="101"/>
      <c r="J148" s="95" t="s">
        <v>121</v>
      </c>
      <c r="K148" s="50">
        <f t="shared" si="79"/>
        <v>120</v>
      </c>
      <c r="L148" s="50">
        <v>0.0</v>
      </c>
      <c r="M148" s="50">
        <f t="shared" si="2"/>
        <v>120</v>
      </c>
      <c r="N148" s="87">
        <f t="shared" si="3"/>
        <v>0</v>
      </c>
      <c r="O148" s="96"/>
      <c r="P148" s="97"/>
      <c r="Q148" s="97"/>
      <c r="R148" s="98"/>
      <c r="S148" s="98"/>
      <c r="T148" s="98"/>
      <c r="U148" s="98"/>
      <c r="V148" s="98"/>
      <c r="W148" s="98"/>
      <c r="X148" s="88">
        <f t="shared" si="80"/>
        <v>120</v>
      </c>
      <c r="Y148" s="90">
        <f t="shared" si="77"/>
        <v>107.1428571</v>
      </c>
      <c r="Z148" s="90">
        <f t="shared" si="78"/>
        <v>12.85714286</v>
      </c>
      <c r="AA148" s="98"/>
      <c r="AB148" s="88">
        <v>120.0</v>
      </c>
      <c r="AC148" s="90">
        <v>107.14285714285714</v>
      </c>
      <c r="AD148" s="90">
        <v>12.857142857142856</v>
      </c>
      <c r="AE148" s="48"/>
      <c r="AF148" s="91">
        <f t="shared" si="7"/>
        <v>0</v>
      </c>
      <c r="AG148" s="98"/>
      <c r="AH148" s="98"/>
      <c r="AI148" s="98"/>
      <c r="AJ148" s="98"/>
      <c r="AK148" s="98"/>
      <c r="AL148" s="98"/>
    </row>
    <row r="149" ht="13.5" customHeight="1">
      <c r="A149" s="92" t="s">
        <v>661</v>
      </c>
      <c r="B149" s="84">
        <v>45679.0</v>
      </c>
      <c r="C149" s="94" t="s">
        <v>662</v>
      </c>
      <c r="D149" s="48" t="s">
        <v>663</v>
      </c>
      <c r="E149" s="133">
        <v>1400.0</v>
      </c>
      <c r="F149" s="100" t="s">
        <v>664</v>
      </c>
      <c r="G149" s="144" t="s">
        <v>67</v>
      </c>
      <c r="H149" s="94" t="s">
        <v>68</v>
      </c>
      <c r="I149" s="101" t="s">
        <v>665</v>
      </c>
      <c r="J149" s="95" t="s">
        <v>102</v>
      </c>
      <c r="K149" s="50">
        <f t="shared" si="79"/>
        <v>1400</v>
      </c>
      <c r="L149" s="50">
        <v>0.0</v>
      </c>
      <c r="M149" s="50">
        <f t="shared" si="2"/>
        <v>1400</v>
      </c>
      <c r="N149" s="87">
        <f t="shared" si="3"/>
        <v>0</v>
      </c>
      <c r="O149" s="96"/>
      <c r="P149" s="129">
        <v>34.11</v>
      </c>
      <c r="Q149" s="102">
        <f t="shared" ref="Q149:Q151" si="81">E149-P149</f>
        <v>1365.89</v>
      </c>
      <c r="R149" s="98"/>
      <c r="S149" s="98"/>
      <c r="T149" s="98"/>
      <c r="U149" s="98"/>
      <c r="V149" s="98"/>
      <c r="W149" s="98"/>
      <c r="X149" s="88">
        <f t="shared" si="80"/>
        <v>1400</v>
      </c>
      <c r="Y149" s="90">
        <f t="shared" si="77"/>
        <v>1250</v>
      </c>
      <c r="Z149" s="90">
        <f t="shared" si="78"/>
        <v>150</v>
      </c>
      <c r="AA149" s="98"/>
      <c r="AB149" s="88">
        <v>1400.0</v>
      </c>
      <c r="AC149" s="90">
        <v>1249.9999999999998</v>
      </c>
      <c r="AD149" s="90">
        <v>149.99999999999997</v>
      </c>
      <c r="AE149" s="48"/>
      <c r="AF149" s="91">
        <f t="shared" si="7"/>
        <v>0</v>
      </c>
      <c r="AG149" s="98"/>
      <c r="AH149" s="98"/>
      <c r="AI149" s="98"/>
      <c r="AJ149" s="98"/>
      <c r="AK149" s="98"/>
      <c r="AL149" s="98"/>
    </row>
    <row r="150" ht="13.5" hidden="1" customHeight="1">
      <c r="A150" s="92" t="s">
        <v>666</v>
      </c>
      <c r="B150" s="84">
        <v>45679.0</v>
      </c>
      <c r="C150" s="48" t="s">
        <v>667</v>
      </c>
      <c r="D150" s="94" t="s">
        <v>487</v>
      </c>
      <c r="E150" s="133">
        <v>300.0</v>
      </c>
      <c r="F150" s="100" t="s">
        <v>277</v>
      </c>
      <c r="G150" s="101" t="s">
        <v>117</v>
      </c>
      <c r="H150" s="94" t="s">
        <v>68</v>
      </c>
      <c r="I150" s="101"/>
      <c r="J150" s="95" t="s">
        <v>69</v>
      </c>
      <c r="K150" s="50">
        <f t="shared" si="79"/>
        <v>300</v>
      </c>
      <c r="L150" s="50">
        <v>0.0</v>
      </c>
      <c r="M150" s="50">
        <f t="shared" si="2"/>
        <v>300</v>
      </c>
      <c r="N150" s="87">
        <f t="shared" si="3"/>
        <v>0</v>
      </c>
      <c r="O150" s="96"/>
      <c r="P150" s="97">
        <v>9.85</v>
      </c>
      <c r="Q150" s="108">
        <f t="shared" si="81"/>
        <v>290.15</v>
      </c>
      <c r="R150" s="98"/>
      <c r="S150" s="98"/>
      <c r="T150" s="98"/>
      <c r="U150" s="98"/>
      <c r="V150" s="98"/>
      <c r="W150" s="98"/>
      <c r="X150" s="88">
        <f t="shared" si="80"/>
        <v>300</v>
      </c>
      <c r="Y150" s="90">
        <f t="shared" si="77"/>
        <v>267.8571429</v>
      </c>
      <c r="Z150" s="90">
        <f t="shared" si="78"/>
        <v>32.14285714</v>
      </c>
      <c r="AA150" s="98"/>
      <c r="AB150" s="88">
        <v>300.0</v>
      </c>
      <c r="AC150" s="90">
        <v>267.85714285714283</v>
      </c>
      <c r="AD150" s="90">
        <v>32.14285714285714</v>
      </c>
      <c r="AE150" s="48"/>
      <c r="AF150" s="91">
        <f t="shared" si="7"/>
        <v>0</v>
      </c>
      <c r="AG150" s="98"/>
      <c r="AH150" s="98"/>
      <c r="AI150" s="98"/>
      <c r="AJ150" s="98"/>
      <c r="AK150" s="98"/>
      <c r="AL150" s="98"/>
    </row>
    <row r="151" ht="13.5" hidden="1" customHeight="1">
      <c r="A151" s="92" t="s">
        <v>668</v>
      </c>
      <c r="B151" s="84">
        <v>45679.0</v>
      </c>
      <c r="C151" s="94" t="s">
        <v>669</v>
      </c>
      <c r="D151" s="94" t="s">
        <v>670</v>
      </c>
      <c r="E151" s="133">
        <v>850.0</v>
      </c>
      <c r="F151" s="94" t="s">
        <v>671</v>
      </c>
      <c r="G151" s="101" t="s">
        <v>117</v>
      </c>
      <c r="H151" s="94" t="s">
        <v>68</v>
      </c>
      <c r="I151" s="101"/>
      <c r="J151" s="95" t="s">
        <v>121</v>
      </c>
      <c r="K151" s="50">
        <f t="shared" si="79"/>
        <v>850</v>
      </c>
      <c r="L151" s="50">
        <v>0.0</v>
      </c>
      <c r="M151" s="50">
        <f t="shared" si="2"/>
        <v>850</v>
      </c>
      <c r="N151" s="87">
        <f t="shared" si="3"/>
        <v>0</v>
      </c>
      <c r="O151" s="96"/>
      <c r="P151" s="97">
        <v>27.92</v>
      </c>
      <c r="Q151" s="108">
        <f t="shared" si="81"/>
        <v>822.08</v>
      </c>
      <c r="R151" s="98"/>
      <c r="S151" s="98"/>
      <c r="T151" s="98"/>
      <c r="U151" s="98"/>
      <c r="V151" s="98"/>
      <c r="W151" s="98"/>
      <c r="X151" s="88">
        <f t="shared" si="80"/>
        <v>850</v>
      </c>
      <c r="Y151" s="90">
        <f t="shared" si="77"/>
        <v>758.9285714</v>
      </c>
      <c r="Z151" s="90">
        <f t="shared" si="78"/>
        <v>91.07142857</v>
      </c>
      <c r="AA151" s="98"/>
      <c r="AB151" s="88">
        <v>850.0</v>
      </c>
      <c r="AC151" s="90">
        <v>758.9285714285713</v>
      </c>
      <c r="AD151" s="90">
        <v>91.07142857142856</v>
      </c>
      <c r="AE151" s="48"/>
      <c r="AF151" s="91">
        <f t="shared" si="7"/>
        <v>0</v>
      </c>
      <c r="AG151" s="98"/>
      <c r="AH151" s="98"/>
      <c r="AI151" s="98"/>
      <c r="AJ151" s="98"/>
      <c r="AK151" s="98"/>
      <c r="AL151" s="98"/>
    </row>
    <row r="152" ht="13.5" hidden="1" customHeight="1">
      <c r="A152" s="92" t="s">
        <v>672</v>
      </c>
      <c r="B152" s="84">
        <v>45679.0</v>
      </c>
      <c r="C152" s="94" t="s">
        <v>673</v>
      </c>
      <c r="D152" s="94" t="s">
        <v>674</v>
      </c>
      <c r="E152" s="133">
        <v>3000.0</v>
      </c>
      <c r="F152" s="100" t="s">
        <v>675</v>
      </c>
      <c r="G152" s="101" t="s">
        <v>74</v>
      </c>
      <c r="H152" s="94" t="s">
        <v>68</v>
      </c>
      <c r="I152" s="101" t="s">
        <v>676</v>
      </c>
      <c r="J152" s="95" t="s">
        <v>76</v>
      </c>
      <c r="K152" s="50">
        <f t="shared" si="79"/>
        <v>3000</v>
      </c>
      <c r="L152" s="50">
        <v>0.0</v>
      </c>
      <c r="M152" s="50">
        <f t="shared" si="2"/>
        <v>3000</v>
      </c>
      <c r="N152" s="87">
        <f t="shared" si="3"/>
        <v>0</v>
      </c>
      <c r="O152" s="96"/>
      <c r="P152" s="97"/>
      <c r="Q152" s="97"/>
      <c r="R152" s="98"/>
      <c r="S152" s="98"/>
      <c r="T152" s="98"/>
      <c r="U152" s="98"/>
      <c r="V152" s="98"/>
      <c r="W152" s="98"/>
      <c r="X152" s="88">
        <f t="shared" si="80"/>
        <v>3000</v>
      </c>
      <c r="Y152" s="90">
        <f t="shared" si="77"/>
        <v>2678.571429</v>
      </c>
      <c r="Z152" s="90">
        <f t="shared" si="78"/>
        <v>321.4285714</v>
      </c>
      <c r="AA152" s="98"/>
      <c r="AB152" s="88">
        <v>3000.0</v>
      </c>
      <c r="AC152" s="90">
        <v>2678.5714285714284</v>
      </c>
      <c r="AD152" s="90">
        <v>321.4285714285714</v>
      </c>
      <c r="AE152" s="48"/>
      <c r="AF152" s="91">
        <f t="shared" si="7"/>
        <v>0</v>
      </c>
      <c r="AG152" s="98"/>
      <c r="AH152" s="98"/>
      <c r="AI152" s="98"/>
      <c r="AJ152" s="98"/>
      <c r="AK152" s="98"/>
      <c r="AL152" s="98"/>
    </row>
    <row r="153" ht="13.5" hidden="1" customHeight="1">
      <c r="A153" s="92" t="s">
        <v>677</v>
      </c>
      <c r="B153" s="84">
        <v>45679.0</v>
      </c>
      <c r="C153" s="94" t="s">
        <v>678</v>
      </c>
      <c r="D153" s="94" t="s">
        <v>679</v>
      </c>
      <c r="E153" s="133">
        <v>1250.0</v>
      </c>
      <c r="F153" s="100" t="s">
        <v>680</v>
      </c>
      <c r="G153" s="101" t="s">
        <v>74</v>
      </c>
      <c r="H153" s="94" t="s">
        <v>68</v>
      </c>
      <c r="I153" s="101" t="s">
        <v>681</v>
      </c>
      <c r="J153" s="95" t="s">
        <v>76</v>
      </c>
      <c r="K153" s="50">
        <f t="shared" si="79"/>
        <v>1250</v>
      </c>
      <c r="L153" s="50">
        <v>0.0</v>
      </c>
      <c r="M153" s="50">
        <f t="shared" si="2"/>
        <v>1250</v>
      </c>
      <c r="N153" s="87">
        <f t="shared" si="3"/>
        <v>0</v>
      </c>
      <c r="O153" s="96"/>
      <c r="P153" s="97"/>
      <c r="Q153" s="97"/>
      <c r="R153" s="98"/>
      <c r="S153" s="98"/>
      <c r="T153" s="98"/>
      <c r="U153" s="98"/>
      <c r="V153" s="98"/>
      <c r="W153" s="98"/>
      <c r="X153" s="88">
        <f t="shared" si="80"/>
        <v>1250</v>
      </c>
      <c r="Y153" s="90">
        <f t="shared" si="77"/>
        <v>1116.071429</v>
      </c>
      <c r="Z153" s="90">
        <f t="shared" si="78"/>
        <v>133.9285714</v>
      </c>
      <c r="AA153" s="98"/>
      <c r="AB153" s="88">
        <v>1250.0</v>
      </c>
      <c r="AC153" s="90">
        <v>1116.0714285714284</v>
      </c>
      <c r="AD153" s="90">
        <v>133.92857142857142</v>
      </c>
      <c r="AE153" s="48"/>
      <c r="AF153" s="91">
        <f t="shared" si="7"/>
        <v>0</v>
      </c>
      <c r="AG153" s="98"/>
      <c r="AH153" s="98"/>
      <c r="AI153" s="98"/>
      <c r="AJ153" s="98"/>
      <c r="AK153" s="98"/>
      <c r="AL153" s="98"/>
    </row>
    <row r="154" ht="13.5" hidden="1" customHeight="1">
      <c r="A154" s="92" t="s">
        <v>682</v>
      </c>
      <c r="B154" s="84">
        <v>45679.0</v>
      </c>
      <c r="C154" s="94" t="s">
        <v>683</v>
      </c>
      <c r="D154" s="94" t="s">
        <v>684</v>
      </c>
      <c r="E154" s="133">
        <v>300.0</v>
      </c>
      <c r="F154" s="100" t="s">
        <v>277</v>
      </c>
      <c r="G154" s="101" t="s">
        <v>318</v>
      </c>
      <c r="H154" s="94" t="s">
        <v>127</v>
      </c>
      <c r="I154" s="101"/>
      <c r="J154" s="95" t="s">
        <v>69</v>
      </c>
      <c r="K154" s="50">
        <f t="shared" si="79"/>
        <v>300</v>
      </c>
      <c r="L154" s="50">
        <v>0.0</v>
      </c>
      <c r="M154" s="50">
        <f t="shared" si="2"/>
        <v>300</v>
      </c>
      <c r="N154" s="87">
        <f t="shared" si="3"/>
        <v>0</v>
      </c>
      <c r="O154" s="96"/>
      <c r="P154" s="97"/>
      <c r="Q154" s="97"/>
      <c r="R154" s="98"/>
      <c r="S154" s="98"/>
      <c r="T154" s="98"/>
      <c r="U154" s="98"/>
      <c r="V154" s="98"/>
      <c r="W154" s="98"/>
      <c r="X154" s="88">
        <f t="shared" si="80"/>
        <v>300</v>
      </c>
      <c r="Y154" s="90">
        <f t="shared" si="77"/>
        <v>267.8571429</v>
      </c>
      <c r="Z154" s="90">
        <f t="shared" si="78"/>
        <v>32.14285714</v>
      </c>
      <c r="AA154" s="98"/>
      <c r="AB154" s="88">
        <v>300.0</v>
      </c>
      <c r="AC154" s="90">
        <v>267.85714285714283</v>
      </c>
      <c r="AD154" s="90">
        <v>32.14285714285714</v>
      </c>
      <c r="AE154" s="48"/>
      <c r="AF154" s="91">
        <f t="shared" si="7"/>
        <v>0</v>
      </c>
      <c r="AG154" s="98"/>
      <c r="AH154" s="98"/>
      <c r="AI154" s="98"/>
      <c r="AJ154" s="98"/>
      <c r="AK154" s="98"/>
      <c r="AL154" s="98"/>
    </row>
    <row r="155" ht="13.5" customHeight="1">
      <c r="A155" s="92" t="s">
        <v>685</v>
      </c>
      <c r="B155" s="84">
        <v>45679.0</v>
      </c>
      <c r="C155" s="94" t="s">
        <v>686</v>
      </c>
      <c r="D155" s="94" t="s">
        <v>687</v>
      </c>
      <c r="E155" s="134">
        <v>550.0</v>
      </c>
      <c r="F155" s="100" t="s">
        <v>199</v>
      </c>
      <c r="G155" s="145" t="s">
        <v>67</v>
      </c>
      <c r="H155" s="94" t="s">
        <v>68</v>
      </c>
      <c r="I155" s="101"/>
      <c r="J155" s="95" t="s">
        <v>69</v>
      </c>
      <c r="K155" s="50">
        <f t="shared" si="79"/>
        <v>550</v>
      </c>
      <c r="L155" s="50">
        <v>0.0</v>
      </c>
      <c r="M155" s="50">
        <f t="shared" si="2"/>
        <v>550</v>
      </c>
      <c r="N155" s="87">
        <f t="shared" si="3"/>
        <v>0</v>
      </c>
      <c r="O155" s="96"/>
      <c r="P155" s="131">
        <v>13.4</v>
      </c>
      <c r="Q155" s="102">
        <f t="shared" ref="Q155:Q157" si="82">E155-P155</f>
        <v>536.6</v>
      </c>
      <c r="R155" s="98"/>
      <c r="S155" s="98"/>
      <c r="T155" s="98"/>
      <c r="U155" s="98"/>
      <c r="V155" s="98"/>
      <c r="W155" s="98"/>
      <c r="X155" s="88">
        <f t="shared" si="80"/>
        <v>550</v>
      </c>
      <c r="Y155" s="90">
        <f t="shared" si="77"/>
        <v>491.0714286</v>
      </c>
      <c r="Z155" s="90">
        <f t="shared" si="78"/>
        <v>58.92857143</v>
      </c>
      <c r="AA155" s="98"/>
      <c r="AB155" s="88">
        <v>550.0</v>
      </c>
      <c r="AC155" s="90">
        <v>491.0714285714285</v>
      </c>
      <c r="AD155" s="90">
        <v>58.928571428571416</v>
      </c>
      <c r="AE155" s="48"/>
      <c r="AF155" s="91">
        <f t="shared" si="7"/>
        <v>0</v>
      </c>
      <c r="AG155" s="98"/>
      <c r="AH155" s="98"/>
      <c r="AI155" s="98"/>
      <c r="AJ155" s="98"/>
      <c r="AK155" s="98"/>
      <c r="AL155" s="98"/>
    </row>
    <row r="156" ht="13.5" hidden="1" customHeight="1">
      <c r="A156" s="92" t="s">
        <v>688</v>
      </c>
      <c r="B156" s="84">
        <v>45679.0</v>
      </c>
      <c r="C156" s="94" t="s">
        <v>689</v>
      </c>
      <c r="D156" s="94" t="s">
        <v>280</v>
      </c>
      <c r="E156" s="133">
        <v>300.0</v>
      </c>
      <c r="F156" s="100" t="s">
        <v>277</v>
      </c>
      <c r="G156" s="101" t="s">
        <v>117</v>
      </c>
      <c r="H156" s="94" t="s">
        <v>68</v>
      </c>
      <c r="I156" s="101"/>
      <c r="J156" s="95" t="s">
        <v>69</v>
      </c>
      <c r="K156" s="50">
        <f t="shared" si="79"/>
        <v>300</v>
      </c>
      <c r="L156" s="50">
        <v>0.0</v>
      </c>
      <c r="M156" s="50">
        <f t="shared" si="2"/>
        <v>300</v>
      </c>
      <c r="N156" s="87">
        <f t="shared" si="3"/>
        <v>0</v>
      </c>
      <c r="O156" s="96"/>
      <c r="P156" s="97">
        <v>9.85</v>
      </c>
      <c r="Q156" s="108">
        <f t="shared" si="82"/>
        <v>290.15</v>
      </c>
      <c r="R156" s="98"/>
      <c r="S156" s="98"/>
      <c r="T156" s="98"/>
      <c r="U156" s="98"/>
      <c r="V156" s="98"/>
      <c r="W156" s="98"/>
      <c r="X156" s="88">
        <f t="shared" si="80"/>
        <v>300</v>
      </c>
      <c r="Y156" s="90">
        <f t="shared" si="77"/>
        <v>267.8571429</v>
      </c>
      <c r="Z156" s="90">
        <f t="shared" si="78"/>
        <v>32.14285714</v>
      </c>
      <c r="AA156" s="98"/>
      <c r="AB156" s="88">
        <v>300.0</v>
      </c>
      <c r="AC156" s="90">
        <v>267.85714285714283</v>
      </c>
      <c r="AD156" s="90">
        <v>32.14285714285714</v>
      </c>
      <c r="AE156" s="48"/>
      <c r="AF156" s="91">
        <f t="shared" si="7"/>
        <v>0</v>
      </c>
      <c r="AG156" s="98"/>
      <c r="AH156" s="98"/>
      <c r="AI156" s="98"/>
      <c r="AJ156" s="98"/>
      <c r="AK156" s="98"/>
      <c r="AL156" s="98"/>
    </row>
    <row r="157" ht="13.5" customHeight="1">
      <c r="A157" s="92" t="s">
        <v>690</v>
      </c>
      <c r="B157" s="84">
        <v>45679.0</v>
      </c>
      <c r="C157" s="94" t="s">
        <v>691</v>
      </c>
      <c r="D157" s="94" t="s">
        <v>692</v>
      </c>
      <c r="E157" s="134">
        <v>300.0</v>
      </c>
      <c r="F157" s="100" t="s">
        <v>277</v>
      </c>
      <c r="G157" s="143" t="s">
        <v>67</v>
      </c>
      <c r="H157" s="94" t="s">
        <v>68</v>
      </c>
      <c r="I157" s="101"/>
      <c r="J157" s="95" t="s">
        <v>69</v>
      </c>
      <c r="K157" s="50">
        <f t="shared" si="79"/>
        <v>300</v>
      </c>
      <c r="L157" s="50">
        <v>0.0</v>
      </c>
      <c r="M157" s="50">
        <f t="shared" si="2"/>
        <v>300</v>
      </c>
      <c r="N157" s="87">
        <f t="shared" si="3"/>
        <v>0</v>
      </c>
      <c r="O157" s="96"/>
      <c r="P157" s="131">
        <v>7.31</v>
      </c>
      <c r="Q157" s="102">
        <f t="shared" si="82"/>
        <v>292.69</v>
      </c>
      <c r="R157" s="98"/>
      <c r="S157" s="98"/>
      <c r="T157" s="98"/>
      <c r="U157" s="98"/>
      <c r="V157" s="98"/>
      <c r="W157" s="98"/>
      <c r="X157" s="88">
        <f t="shared" si="80"/>
        <v>300</v>
      </c>
      <c r="Y157" s="90">
        <f t="shared" si="77"/>
        <v>267.8571429</v>
      </c>
      <c r="Z157" s="90">
        <f t="shared" si="78"/>
        <v>32.14285714</v>
      </c>
      <c r="AA157" s="98"/>
      <c r="AB157" s="88">
        <v>300.0</v>
      </c>
      <c r="AC157" s="90">
        <v>267.85714285714283</v>
      </c>
      <c r="AD157" s="90">
        <v>32.14285714285714</v>
      </c>
      <c r="AE157" s="48"/>
      <c r="AF157" s="91">
        <f t="shared" si="7"/>
        <v>0</v>
      </c>
      <c r="AG157" s="98"/>
      <c r="AH157" s="98"/>
      <c r="AI157" s="98"/>
      <c r="AJ157" s="98"/>
      <c r="AK157" s="98"/>
      <c r="AL157" s="98"/>
    </row>
    <row r="158" ht="13.5" hidden="1" customHeight="1">
      <c r="A158" s="92" t="s">
        <v>693</v>
      </c>
      <c r="B158" s="84">
        <v>45679.0</v>
      </c>
      <c r="C158" s="94" t="s">
        <v>694</v>
      </c>
      <c r="D158" s="94" t="s">
        <v>695</v>
      </c>
      <c r="E158" s="133">
        <v>6700.0</v>
      </c>
      <c r="F158" s="100" t="s">
        <v>696</v>
      </c>
      <c r="G158" s="101" t="s">
        <v>74</v>
      </c>
      <c r="H158" s="94" t="s">
        <v>68</v>
      </c>
      <c r="I158" s="101" t="s">
        <v>697</v>
      </c>
      <c r="J158" s="95" t="s">
        <v>698</v>
      </c>
      <c r="K158" s="50">
        <f t="shared" si="79"/>
        <v>6700</v>
      </c>
      <c r="L158" s="50">
        <v>0.0</v>
      </c>
      <c r="M158" s="50">
        <f t="shared" si="2"/>
        <v>6700</v>
      </c>
      <c r="N158" s="87">
        <f t="shared" si="3"/>
        <v>0</v>
      </c>
      <c r="O158" s="96"/>
      <c r="P158" s="97"/>
      <c r="Q158" s="97"/>
      <c r="R158" s="98"/>
      <c r="S158" s="98"/>
      <c r="T158" s="98"/>
      <c r="U158" s="98"/>
      <c r="V158" s="98"/>
      <c r="W158" s="98"/>
      <c r="X158" s="88">
        <f t="shared" si="80"/>
        <v>6700</v>
      </c>
      <c r="Y158" s="90">
        <f t="shared" si="77"/>
        <v>5982.142857</v>
      </c>
      <c r="Z158" s="90">
        <f t="shared" si="78"/>
        <v>717.8571429</v>
      </c>
      <c r="AA158" s="98"/>
      <c r="AB158" s="88">
        <v>6700.0</v>
      </c>
      <c r="AC158" s="90">
        <v>5982.142857142857</v>
      </c>
      <c r="AD158" s="90">
        <v>717.8571428571428</v>
      </c>
      <c r="AE158" s="48"/>
      <c r="AF158" s="91">
        <f t="shared" si="7"/>
        <v>0</v>
      </c>
      <c r="AG158" s="98"/>
      <c r="AH158" s="98"/>
      <c r="AI158" s="98"/>
      <c r="AJ158" s="98"/>
      <c r="AK158" s="98"/>
      <c r="AL158" s="98"/>
    </row>
    <row r="159" ht="13.5" hidden="1" customHeight="1">
      <c r="A159" s="92" t="s">
        <v>699</v>
      </c>
      <c r="B159" s="84">
        <v>45679.0</v>
      </c>
      <c r="C159" s="48" t="s">
        <v>700</v>
      </c>
      <c r="D159" s="48" t="s">
        <v>701</v>
      </c>
      <c r="E159" s="133">
        <v>1250.0</v>
      </c>
      <c r="F159" s="48" t="s">
        <v>702</v>
      </c>
      <c r="G159" s="101" t="s">
        <v>74</v>
      </c>
      <c r="H159" s="94" t="s">
        <v>68</v>
      </c>
      <c r="I159" s="48" t="s">
        <v>703</v>
      </c>
      <c r="J159" s="95" t="s">
        <v>76</v>
      </c>
      <c r="K159" s="50">
        <f t="shared" si="79"/>
        <v>1250</v>
      </c>
      <c r="L159" s="50">
        <v>0.0</v>
      </c>
      <c r="M159" s="50">
        <f t="shared" si="2"/>
        <v>1250</v>
      </c>
      <c r="N159" s="87">
        <f t="shared" si="3"/>
        <v>0</v>
      </c>
      <c r="O159" s="96"/>
      <c r="P159" s="97"/>
      <c r="Q159" s="97"/>
      <c r="R159" s="98"/>
      <c r="S159" s="98"/>
      <c r="T159" s="98"/>
      <c r="U159" s="98"/>
      <c r="V159" s="98"/>
      <c r="W159" s="98"/>
      <c r="X159" s="88">
        <f t="shared" si="80"/>
        <v>1250</v>
      </c>
      <c r="Y159" s="90">
        <f t="shared" si="77"/>
        <v>1116.071429</v>
      </c>
      <c r="Z159" s="90">
        <f t="shared" si="78"/>
        <v>133.9285714</v>
      </c>
      <c r="AA159" s="98"/>
      <c r="AB159" s="88">
        <v>1250.0</v>
      </c>
      <c r="AC159" s="90">
        <v>1116.0714285714284</v>
      </c>
      <c r="AD159" s="90">
        <v>133.92857142857142</v>
      </c>
      <c r="AE159" s="48"/>
      <c r="AF159" s="91">
        <f t="shared" si="7"/>
        <v>0</v>
      </c>
      <c r="AG159" s="98"/>
      <c r="AH159" s="98"/>
      <c r="AI159" s="98"/>
      <c r="AJ159" s="98"/>
      <c r="AK159" s="98"/>
      <c r="AL159" s="98"/>
    </row>
    <row r="160" ht="13.5" hidden="1" customHeight="1">
      <c r="A160" s="92" t="s">
        <v>704</v>
      </c>
      <c r="B160" s="84">
        <v>45679.0</v>
      </c>
      <c r="C160" s="94" t="s">
        <v>705</v>
      </c>
      <c r="D160" s="94" t="s">
        <v>217</v>
      </c>
      <c r="E160" s="133">
        <v>3300.0</v>
      </c>
      <c r="F160" s="100" t="s">
        <v>706</v>
      </c>
      <c r="G160" s="101" t="s">
        <v>96</v>
      </c>
      <c r="H160" s="94" t="s">
        <v>68</v>
      </c>
      <c r="I160" s="101" t="s">
        <v>707</v>
      </c>
      <c r="J160" s="95" t="s">
        <v>140</v>
      </c>
      <c r="K160" s="50">
        <f t="shared" si="79"/>
        <v>3300</v>
      </c>
      <c r="L160" s="50">
        <v>0.0</v>
      </c>
      <c r="M160" s="50">
        <f t="shared" si="2"/>
        <v>3300</v>
      </c>
      <c r="N160" s="87">
        <f t="shared" si="3"/>
        <v>0</v>
      </c>
      <c r="O160" s="96"/>
      <c r="P160" s="97"/>
      <c r="Q160" s="97"/>
      <c r="R160" s="98"/>
      <c r="S160" s="98"/>
      <c r="T160" s="98"/>
      <c r="U160" s="98"/>
      <c r="V160" s="98"/>
      <c r="W160" s="98"/>
      <c r="X160" s="88">
        <f t="shared" si="80"/>
        <v>3300</v>
      </c>
      <c r="Y160" s="90">
        <f t="shared" si="77"/>
        <v>2946.428571</v>
      </c>
      <c r="Z160" s="90">
        <f t="shared" si="78"/>
        <v>353.5714286</v>
      </c>
      <c r="AA160" s="98"/>
      <c r="AB160" s="88">
        <v>3300.0</v>
      </c>
      <c r="AC160" s="90">
        <v>2946.428571428571</v>
      </c>
      <c r="AD160" s="90">
        <v>353.5714285714285</v>
      </c>
      <c r="AE160" s="48"/>
      <c r="AF160" s="91">
        <f t="shared" si="7"/>
        <v>0</v>
      </c>
      <c r="AG160" s="98"/>
      <c r="AH160" s="98"/>
      <c r="AI160" s="98"/>
      <c r="AJ160" s="98"/>
      <c r="AK160" s="98"/>
      <c r="AL160" s="98"/>
    </row>
    <row r="161" ht="13.5" hidden="1" customHeight="1">
      <c r="A161" s="92" t="s">
        <v>708</v>
      </c>
      <c r="B161" s="84">
        <v>45679.0</v>
      </c>
      <c r="C161" s="94" t="s">
        <v>709</v>
      </c>
      <c r="D161" s="94" t="s">
        <v>710</v>
      </c>
      <c r="E161" s="133">
        <v>300.0</v>
      </c>
      <c r="F161" s="100" t="s">
        <v>277</v>
      </c>
      <c r="G161" s="101" t="s">
        <v>112</v>
      </c>
      <c r="H161" s="94" t="s">
        <v>127</v>
      </c>
      <c r="I161" s="101"/>
      <c r="J161" s="95" t="s">
        <v>69</v>
      </c>
      <c r="K161" s="50">
        <f t="shared" si="79"/>
        <v>300</v>
      </c>
      <c r="L161" s="50">
        <v>0.0</v>
      </c>
      <c r="M161" s="50">
        <f t="shared" si="2"/>
        <v>300</v>
      </c>
      <c r="N161" s="87">
        <f t="shared" si="3"/>
        <v>0</v>
      </c>
      <c r="O161" s="96"/>
      <c r="P161" s="97"/>
      <c r="Q161" s="97"/>
      <c r="R161" s="98"/>
      <c r="S161" s="98"/>
      <c r="T161" s="98"/>
      <c r="U161" s="98"/>
      <c r="V161" s="98"/>
      <c r="W161" s="98"/>
      <c r="X161" s="88">
        <f t="shared" si="80"/>
        <v>300</v>
      </c>
      <c r="Y161" s="90">
        <f t="shared" si="77"/>
        <v>267.8571429</v>
      </c>
      <c r="Z161" s="90">
        <f t="shared" si="78"/>
        <v>32.14285714</v>
      </c>
      <c r="AA161" s="98"/>
      <c r="AB161" s="104">
        <v>300.0</v>
      </c>
      <c r="AC161" s="105">
        <v>267.85714285714283</v>
      </c>
      <c r="AD161" s="105">
        <v>32.14285714285714</v>
      </c>
      <c r="AE161" s="48"/>
      <c r="AF161" s="91">
        <f t="shared" si="7"/>
        <v>0</v>
      </c>
      <c r="AG161" s="98"/>
      <c r="AH161" s="98"/>
      <c r="AI161" s="98"/>
      <c r="AJ161" s="98"/>
      <c r="AK161" s="98"/>
      <c r="AL161" s="98"/>
    </row>
    <row r="162" ht="13.5" hidden="1" customHeight="1">
      <c r="A162" s="92" t="s">
        <v>711</v>
      </c>
      <c r="B162" s="84">
        <v>45679.0</v>
      </c>
      <c r="C162" s="94" t="s">
        <v>712</v>
      </c>
      <c r="D162" s="94" t="s">
        <v>710</v>
      </c>
      <c r="E162" s="133">
        <v>300.0</v>
      </c>
      <c r="F162" s="100" t="s">
        <v>277</v>
      </c>
      <c r="G162" s="101" t="s">
        <v>112</v>
      </c>
      <c r="H162" s="94" t="s">
        <v>127</v>
      </c>
      <c r="I162" s="101"/>
      <c r="J162" s="95" t="s">
        <v>69</v>
      </c>
      <c r="K162" s="50">
        <f t="shared" si="79"/>
        <v>300</v>
      </c>
      <c r="L162" s="50">
        <v>0.0</v>
      </c>
      <c r="M162" s="50">
        <f t="shared" si="2"/>
        <v>300</v>
      </c>
      <c r="N162" s="87">
        <f t="shared" si="3"/>
        <v>0</v>
      </c>
      <c r="O162" s="96"/>
      <c r="P162" s="97"/>
      <c r="Q162" s="97"/>
      <c r="R162" s="98"/>
      <c r="S162" s="98"/>
      <c r="T162" s="98"/>
      <c r="U162" s="98"/>
      <c r="V162" s="98"/>
      <c r="W162" s="98"/>
      <c r="X162" s="88">
        <f t="shared" si="80"/>
        <v>300</v>
      </c>
      <c r="Y162" s="90">
        <f t="shared" si="77"/>
        <v>267.8571429</v>
      </c>
      <c r="Z162" s="90">
        <f t="shared" si="78"/>
        <v>32.14285714</v>
      </c>
      <c r="AA162" s="98"/>
      <c r="AB162" s="104">
        <v>300.0</v>
      </c>
      <c r="AC162" s="105">
        <v>267.85714285714283</v>
      </c>
      <c r="AD162" s="105">
        <v>32.14285714285714</v>
      </c>
      <c r="AE162" s="48"/>
      <c r="AF162" s="91">
        <f t="shared" si="7"/>
        <v>0</v>
      </c>
      <c r="AG162" s="98"/>
      <c r="AH162" s="98"/>
      <c r="AI162" s="98"/>
      <c r="AJ162" s="98"/>
      <c r="AK162" s="98"/>
      <c r="AL162" s="98"/>
    </row>
    <row r="163" ht="13.5" hidden="1" customHeight="1">
      <c r="A163" s="92" t="s">
        <v>713</v>
      </c>
      <c r="B163" s="84">
        <v>45679.0</v>
      </c>
      <c r="C163" s="94" t="s">
        <v>714</v>
      </c>
      <c r="D163" s="94" t="s">
        <v>710</v>
      </c>
      <c r="E163" s="133">
        <v>1100.0</v>
      </c>
      <c r="F163" s="100" t="s">
        <v>464</v>
      </c>
      <c r="G163" s="101" t="s">
        <v>112</v>
      </c>
      <c r="H163" s="94" t="s">
        <v>127</v>
      </c>
      <c r="I163" s="101"/>
      <c r="J163" s="95" t="s">
        <v>69</v>
      </c>
      <c r="K163" s="50">
        <f t="shared" si="79"/>
        <v>1100</v>
      </c>
      <c r="L163" s="50">
        <v>0.0</v>
      </c>
      <c r="M163" s="50">
        <f t="shared" si="2"/>
        <v>1100</v>
      </c>
      <c r="N163" s="87">
        <f t="shared" si="3"/>
        <v>0</v>
      </c>
      <c r="O163" s="96"/>
      <c r="P163" s="97"/>
      <c r="Q163" s="97"/>
      <c r="R163" s="98"/>
      <c r="S163" s="98"/>
      <c r="T163" s="98"/>
      <c r="U163" s="98"/>
      <c r="V163" s="98"/>
      <c r="W163" s="98"/>
      <c r="X163" s="88">
        <f t="shared" si="80"/>
        <v>1100</v>
      </c>
      <c r="Y163" s="90">
        <f t="shared" si="77"/>
        <v>982.1428571</v>
      </c>
      <c r="Z163" s="90">
        <f t="shared" si="78"/>
        <v>117.8571429</v>
      </c>
      <c r="AA163" s="98"/>
      <c r="AB163" s="104">
        <v>1100.0</v>
      </c>
      <c r="AC163" s="105">
        <v>982.142857142857</v>
      </c>
      <c r="AD163" s="105">
        <v>117.85714285714283</v>
      </c>
      <c r="AE163" s="48"/>
      <c r="AF163" s="91">
        <f t="shared" si="7"/>
        <v>0</v>
      </c>
      <c r="AG163" s="98"/>
      <c r="AH163" s="98"/>
      <c r="AI163" s="98"/>
      <c r="AJ163" s="98"/>
      <c r="AK163" s="98"/>
      <c r="AL163" s="98"/>
    </row>
    <row r="164" ht="13.5" hidden="1" customHeight="1">
      <c r="A164" s="92" t="s">
        <v>715</v>
      </c>
      <c r="B164" s="84">
        <v>45679.0</v>
      </c>
      <c r="C164" s="94" t="s">
        <v>716</v>
      </c>
      <c r="D164" s="94" t="s">
        <v>710</v>
      </c>
      <c r="E164" s="133">
        <v>3000.0</v>
      </c>
      <c r="F164" s="100" t="s">
        <v>717</v>
      </c>
      <c r="G164" s="101" t="s">
        <v>112</v>
      </c>
      <c r="H164" s="94" t="s">
        <v>127</v>
      </c>
      <c r="I164" s="101"/>
      <c r="J164" s="95" t="s">
        <v>69</v>
      </c>
      <c r="K164" s="50">
        <f t="shared" si="79"/>
        <v>3000</v>
      </c>
      <c r="L164" s="50">
        <v>0.0</v>
      </c>
      <c r="M164" s="50">
        <f t="shared" si="2"/>
        <v>3000</v>
      </c>
      <c r="N164" s="87">
        <f t="shared" si="3"/>
        <v>0</v>
      </c>
      <c r="O164" s="96"/>
      <c r="P164" s="97"/>
      <c r="Q164" s="97"/>
      <c r="R164" s="98"/>
      <c r="S164" s="98"/>
      <c r="T164" s="98"/>
      <c r="U164" s="98"/>
      <c r="V164" s="98"/>
      <c r="W164" s="98"/>
      <c r="X164" s="88">
        <f t="shared" si="80"/>
        <v>3000</v>
      </c>
      <c r="Y164" s="90">
        <f t="shared" si="77"/>
        <v>2678.571429</v>
      </c>
      <c r="Z164" s="90">
        <f t="shared" si="78"/>
        <v>321.4285714</v>
      </c>
      <c r="AA164" s="98"/>
      <c r="AB164" s="104">
        <v>3000.0</v>
      </c>
      <c r="AC164" s="105">
        <v>2678.5714285714284</v>
      </c>
      <c r="AD164" s="105">
        <v>321.4285714285714</v>
      </c>
      <c r="AE164" s="48"/>
      <c r="AF164" s="91">
        <f t="shared" si="7"/>
        <v>0</v>
      </c>
      <c r="AG164" s="98"/>
      <c r="AH164" s="98"/>
      <c r="AI164" s="98"/>
      <c r="AJ164" s="98"/>
      <c r="AK164" s="98"/>
      <c r="AL164" s="98"/>
    </row>
    <row r="165" ht="13.5" hidden="1" customHeight="1">
      <c r="A165" s="92" t="s">
        <v>718</v>
      </c>
      <c r="B165" s="84">
        <v>45679.0</v>
      </c>
      <c r="C165" s="94" t="s">
        <v>719</v>
      </c>
      <c r="D165" s="94" t="s">
        <v>710</v>
      </c>
      <c r="E165" s="133">
        <v>600.0</v>
      </c>
      <c r="F165" s="100" t="s">
        <v>720</v>
      </c>
      <c r="G165" s="101" t="s">
        <v>112</v>
      </c>
      <c r="H165" s="94" t="s">
        <v>127</v>
      </c>
      <c r="I165" s="101"/>
      <c r="J165" s="95" t="s">
        <v>121</v>
      </c>
      <c r="K165" s="50">
        <f t="shared" si="79"/>
        <v>600</v>
      </c>
      <c r="L165" s="50">
        <v>0.0</v>
      </c>
      <c r="M165" s="50">
        <f t="shared" si="2"/>
        <v>600</v>
      </c>
      <c r="N165" s="87">
        <f t="shared" si="3"/>
        <v>0</v>
      </c>
      <c r="O165" s="96"/>
      <c r="P165" s="97"/>
      <c r="Q165" s="97"/>
      <c r="R165" s="98"/>
      <c r="S165" s="98"/>
      <c r="T165" s="98"/>
      <c r="U165" s="98"/>
      <c r="V165" s="98"/>
      <c r="W165" s="98"/>
      <c r="X165" s="88">
        <f t="shared" si="80"/>
        <v>600</v>
      </c>
      <c r="Y165" s="90">
        <f t="shared" si="77"/>
        <v>535.7142857</v>
      </c>
      <c r="Z165" s="90">
        <f t="shared" si="78"/>
        <v>64.28571429</v>
      </c>
      <c r="AA165" s="98"/>
      <c r="AB165" s="104">
        <v>600.0</v>
      </c>
      <c r="AC165" s="105">
        <v>535.7142857142857</v>
      </c>
      <c r="AD165" s="105">
        <v>64.28571428571428</v>
      </c>
      <c r="AE165" s="48"/>
      <c r="AF165" s="91">
        <f t="shared" si="7"/>
        <v>0</v>
      </c>
      <c r="AG165" s="98"/>
      <c r="AH165" s="98"/>
      <c r="AI165" s="98"/>
      <c r="AJ165" s="98"/>
      <c r="AK165" s="98"/>
      <c r="AL165" s="98"/>
    </row>
    <row r="166" ht="13.5" hidden="1" customHeight="1">
      <c r="A166" s="92" t="s">
        <v>721</v>
      </c>
      <c r="B166" s="84"/>
      <c r="C166" s="94"/>
      <c r="D166" s="94" t="s">
        <v>87</v>
      </c>
      <c r="E166" s="133"/>
      <c r="F166" s="100"/>
      <c r="G166" s="101"/>
      <c r="H166" s="94"/>
      <c r="I166" s="101"/>
      <c r="J166" s="95"/>
      <c r="K166" s="50" t="str">
        <f t="shared" si="79"/>
        <v/>
      </c>
      <c r="L166" s="50">
        <v>0.0</v>
      </c>
      <c r="M166" s="50">
        <f t="shared" si="2"/>
        <v>0</v>
      </c>
      <c r="N166" s="87">
        <f t="shared" si="3"/>
        <v>0</v>
      </c>
      <c r="O166" s="96"/>
      <c r="P166" s="97"/>
      <c r="Q166" s="97"/>
      <c r="R166" s="98"/>
      <c r="S166" s="98"/>
      <c r="T166" s="98"/>
      <c r="U166" s="98"/>
      <c r="V166" s="98"/>
      <c r="W166" s="98"/>
      <c r="X166" s="106"/>
      <c r="Y166" s="42"/>
      <c r="Z166" s="42"/>
      <c r="AA166" s="98"/>
      <c r="AB166" s="106"/>
      <c r="AC166" s="42"/>
      <c r="AD166" s="42"/>
      <c r="AE166" s="48"/>
      <c r="AF166" s="91">
        <f t="shared" si="7"/>
        <v>0</v>
      </c>
      <c r="AG166" s="98"/>
      <c r="AH166" s="98"/>
      <c r="AI166" s="98"/>
      <c r="AJ166" s="98"/>
      <c r="AK166" s="98"/>
      <c r="AL166" s="98"/>
    </row>
    <row r="167" ht="13.5" customHeight="1">
      <c r="A167" s="92" t="s">
        <v>722</v>
      </c>
      <c r="B167" s="84">
        <v>45680.0</v>
      </c>
      <c r="C167" s="94" t="s">
        <v>723</v>
      </c>
      <c r="D167" s="94" t="s">
        <v>325</v>
      </c>
      <c r="E167" s="134">
        <v>1100.0</v>
      </c>
      <c r="F167" s="100" t="s">
        <v>479</v>
      </c>
      <c r="G167" s="143" t="s">
        <v>67</v>
      </c>
      <c r="H167" s="94" t="s">
        <v>68</v>
      </c>
      <c r="I167" s="101"/>
      <c r="J167" s="95" t="s">
        <v>69</v>
      </c>
      <c r="K167" s="50">
        <f t="shared" si="79"/>
        <v>1100</v>
      </c>
      <c r="L167" s="50">
        <v>0.0</v>
      </c>
      <c r="M167" s="50">
        <f t="shared" si="2"/>
        <v>1100</v>
      </c>
      <c r="N167" s="87">
        <f t="shared" si="3"/>
        <v>0</v>
      </c>
      <c r="O167" s="96"/>
      <c r="P167" s="131">
        <v>26.8</v>
      </c>
      <c r="Q167" s="102">
        <f t="shared" ref="Q167:Q171" si="83">E167-P167</f>
        <v>1073.2</v>
      </c>
      <c r="R167" s="98"/>
      <c r="S167" s="98"/>
      <c r="T167" s="98"/>
      <c r="U167" s="98"/>
      <c r="V167" s="98"/>
      <c r="W167" s="98"/>
      <c r="X167" s="88">
        <f t="shared" ref="X167:X180" si="84">E167</f>
        <v>1100</v>
      </c>
      <c r="Y167" s="90">
        <f t="shared" ref="Y167:Y180" si="85">X167/1.12</f>
        <v>982.1428571</v>
      </c>
      <c r="Z167" s="90">
        <f t="shared" ref="Z167:Z180" si="86">Y167*0.12</f>
        <v>117.8571429</v>
      </c>
      <c r="AA167" s="98"/>
      <c r="AB167" s="88">
        <v>1100.0</v>
      </c>
      <c r="AC167" s="90">
        <v>982.142857142857</v>
      </c>
      <c r="AD167" s="90">
        <v>117.85714285714283</v>
      </c>
      <c r="AE167" s="48"/>
      <c r="AF167" s="91">
        <f t="shared" si="7"/>
        <v>0</v>
      </c>
      <c r="AG167" s="98"/>
      <c r="AH167" s="98"/>
      <c r="AI167" s="98"/>
      <c r="AJ167" s="98"/>
      <c r="AK167" s="98"/>
      <c r="AL167" s="98"/>
    </row>
    <row r="168" ht="13.5" hidden="1" customHeight="1">
      <c r="A168" s="92" t="s">
        <v>724</v>
      </c>
      <c r="B168" s="84">
        <v>45680.0</v>
      </c>
      <c r="C168" s="94" t="s">
        <v>725</v>
      </c>
      <c r="D168" s="94" t="s">
        <v>726</v>
      </c>
      <c r="E168" s="133">
        <v>1100.0</v>
      </c>
      <c r="F168" s="100" t="s">
        <v>479</v>
      </c>
      <c r="G168" s="101" t="s">
        <v>117</v>
      </c>
      <c r="H168" s="94" t="s">
        <v>68</v>
      </c>
      <c r="I168" s="101"/>
      <c r="J168" s="95" t="s">
        <v>69</v>
      </c>
      <c r="K168" s="50">
        <f t="shared" si="79"/>
        <v>1100</v>
      </c>
      <c r="L168" s="50">
        <v>0.0</v>
      </c>
      <c r="M168" s="50">
        <f t="shared" si="2"/>
        <v>1100</v>
      </c>
      <c r="N168" s="87">
        <f t="shared" si="3"/>
        <v>0</v>
      </c>
      <c r="O168" s="96"/>
      <c r="P168" s="97">
        <v>36.13</v>
      </c>
      <c r="Q168" s="108">
        <f t="shared" si="83"/>
        <v>1063.87</v>
      </c>
      <c r="R168" s="98"/>
      <c r="S168" s="98"/>
      <c r="T168" s="98"/>
      <c r="U168" s="98"/>
      <c r="V168" s="98"/>
      <c r="W168" s="98"/>
      <c r="X168" s="88">
        <f t="shared" si="84"/>
        <v>1100</v>
      </c>
      <c r="Y168" s="90">
        <f t="shared" si="85"/>
        <v>982.1428571</v>
      </c>
      <c r="Z168" s="90">
        <f t="shared" si="86"/>
        <v>117.8571429</v>
      </c>
      <c r="AA168" s="98"/>
      <c r="AB168" s="88">
        <v>1100.0</v>
      </c>
      <c r="AC168" s="90">
        <v>982.142857142857</v>
      </c>
      <c r="AD168" s="90">
        <v>117.85714285714283</v>
      </c>
      <c r="AE168" s="48"/>
      <c r="AF168" s="91">
        <f t="shared" si="7"/>
        <v>0</v>
      </c>
      <c r="AG168" s="98"/>
      <c r="AH168" s="98"/>
      <c r="AI168" s="98"/>
      <c r="AJ168" s="98"/>
      <c r="AK168" s="98"/>
      <c r="AL168" s="98"/>
    </row>
    <row r="169" ht="13.5" customHeight="1">
      <c r="A169" s="92" t="s">
        <v>727</v>
      </c>
      <c r="B169" s="84">
        <v>45680.0</v>
      </c>
      <c r="C169" s="94" t="s">
        <v>728</v>
      </c>
      <c r="D169" s="94" t="s">
        <v>729</v>
      </c>
      <c r="E169" s="134">
        <v>5000.0</v>
      </c>
      <c r="F169" s="100" t="s">
        <v>730</v>
      </c>
      <c r="G169" s="143" t="s">
        <v>67</v>
      </c>
      <c r="H169" s="94" t="s">
        <v>68</v>
      </c>
      <c r="I169" s="101"/>
      <c r="J169" s="95" t="s">
        <v>102</v>
      </c>
      <c r="K169" s="50">
        <f t="shared" si="79"/>
        <v>5000</v>
      </c>
      <c r="L169" s="50">
        <v>0.0</v>
      </c>
      <c r="M169" s="50">
        <f t="shared" si="2"/>
        <v>5000</v>
      </c>
      <c r="N169" s="87">
        <f t="shared" si="3"/>
        <v>0</v>
      </c>
      <c r="O169" s="96"/>
      <c r="P169" s="131">
        <v>121.82</v>
      </c>
      <c r="Q169" s="132">
        <f t="shared" si="83"/>
        <v>4878.18</v>
      </c>
      <c r="R169" s="98"/>
      <c r="S169" s="98"/>
      <c r="T169" s="98"/>
      <c r="U169" s="98"/>
      <c r="V169" s="98"/>
      <c r="W169" s="98"/>
      <c r="X169" s="88">
        <f t="shared" si="84"/>
        <v>5000</v>
      </c>
      <c r="Y169" s="90">
        <f t="shared" si="85"/>
        <v>4464.285714</v>
      </c>
      <c r="Z169" s="90">
        <f t="shared" si="86"/>
        <v>535.7142857</v>
      </c>
      <c r="AA169" s="98"/>
      <c r="AB169" s="88">
        <v>5000.0</v>
      </c>
      <c r="AC169" s="90">
        <v>4464.285714285714</v>
      </c>
      <c r="AD169" s="90">
        <v>535.7142857142857</v>
      </c>
      <c r="AE169" s="48"/>
      <c r="AF169" s="91">
        <f t="shared" si="7"/>
        <v>0</v>
      </c>
      <c r="AG169" s="98"/>
      <c r="AH169" s="98"/>
      <c r="AI169" s="98"/>
      <c r="AJ169" s="98"/>
      <c r="AK169" s="98"/>
      <c r="AL169" s="98"/>
    </row>
    <row r="170" ht="13.5" hidden="1" customHeight="1">
      <c r="A170" s="92" t="s">
        <v>731</v>
      </c>
      <c r="B170" s="84">
        <v>45680.0</v>
      </c>
      <c r="C170" s="94" t="s">
        <v>732</v>
      </c>
      <c r="D170" s="94" t="s">
        <v>280</v>
      </c>
      <c r="E170" s="133">
        <v>300.0</v>
      </c>
      <c r="F170" s="100" t="s">
        <v>277</v>
      </c>
      <c r="G170" s="101" t="s">
        <v>117</v>
      </c>
      <c r="H170" s="94" t="s">
        <v>68</v>
      </c>
      <c r="I170" s="101"/>
      <c r="J170" s="95" t="s">
        <v>69</v>
      </c>
      <c r="K170" s="50">
        <f t="shared" si="79"/>
        <v>300</v>
      </c>
      <c r="L170" s="50">
        <v>0.0</v>
      </c>
      <c r="M170" s="50">
        <f t="shared" si="2"/>
        <v>300</v>
      </c>
      <c r="N170" s="87">
        <f t="shared" si="3"/>
        <v>0</v>
      </c>
      <c r="O170" s="96"/>
      <c r="P170" s="97">
        <v>9.85</v>
      </c>
      <c r="Q170" s="108">
        <f t="shared" si="83"/>
        <v>290.15</v>
      </c>
      <c r="R170" s="98"/>
      <c r="S170" s="98"/>
      <c r="T170" s="98"/>
      <c r="U170" s="98"/>
      <c r="V170" s="98"/>
      <c r="W170" s="98"/>
      <c r="X170" s="88">
        <f t="shared" si="84"/>
        <v>300</v>
      </c>
      <c r="Y170" s="90">
        <f t="shared" si="85"/>
        <v>267.8571429</v>
      </c>
      <c r="Z170" s="90">
        <f t="shared" si="86"/>
        <v>32.14285714</v>
      </c>
      <c r="AA170" s="98"/>
      <c r="AB170" s="88">
        <v>300.0</v>
      </c>
      <c r="AC170" s="90">
        <v>267.85714285714283</v>
      </c>
      <c r="AD170" s="90">
        <v>32.14285714285714</v>
      </c>
      <c r="AE170" s="48"/>
      <c r="AF170" s="91">
        <f t="shared" si="7"/>
        <v>0</v>
      </c>
      <c r="AG170" s="98"/>
      <c r="AH170" s="98"/>
      <c r="AI170" s="98"/>
      <c r="AJ170" s="98"/>
      <c r="AK170" s="98"/>
      <c r="AL170" s="98"/>
    </row>
    <row r="171" ht="13.5" hidden="1" customHeight="1">
      <c r="A171" s="92" t="s">
        <v>733</v>
      </c>
      <c r="B171" s="84">
        <v>45680.0</v>
      </c>
      <c r="C171" s="94" t="s">
        <v>734</v>
      </c>
      <c r="D171" s="94" t="s">
        <v>487</v>
      </c>
      <c r="E171" s="133">
        <v>300.0</v>
      </c>
      <c r="F171" s="100" t="s">
        <v>277</v>
      </c>
      <c r="G171" s="101" t="s">
        <v>117</v>
      </c>
      <c r="H171" s="94" t="s">
        <v>68</v>
      </c>
      <c r="I171" s="101"/>
      <c r="J171" s="95" t="s">
        <v>69</v>
      </c>
      <c r="K171" s="50">
        <f t="shared" si="79"/>
        <v>300</v>
      </c>
      <c r="L171" s="50">
        <v>0.0</v>
      </c>
      <c r="M171" s="50">
        <f t="shared" si="2"/>
        <v>300</v>
      </c>
      <c r="N171" s="87">
        <f t="shared" si="3"/>
        <v>0</v>
      </c>
      <c r="O171" s="96"/>
      <c r="P171" s="97">
        <v>9.85</v>
      </c>
      <c r="Q171" s="108">
        <f t="shared" si="83"/>
        <v>290.15</v>
      </c>
      <c r="R171" s="98"/>
      <c r="S171" s="98"/>
      <c r="T171" s="98"/>
      <c r="U171" s="98"/>
      <c r="V171" s="98"/>
      <c r="W171" s="98"/>
      <c r="X171" s="88">
        <f t="shared" si="84"/>
        <v>300</v>
      </c>
      <c r="Y171" s="90">
        <f t="shared" si="85"/>
        <v>267.8571429</v>
      </c>
      <c r="Z171" s="90">
        <f t="shared" si="86"/>
        <v>32.14285714</v>
      </c>
      <c r="AA171" s="98"/>
      <c r="AB171" s="88">
        <v>300.0</v>
      </c>
      <c r="AC171" s="90">
        <v>267.85714285714283</v>
      </c>
      <c r="AD171" s="90">
        <v>32.14285714285714</v>
      </c>
      <c r="AE171" s="48"/>
      <c r="AF171" s="91">
        <f t="shared" si="7"/>
        <v>0</v>
      </c>
      <c r="AG171" s="98"/>
      <c r="AH171" s="98"/>
      <c r="AI171" s="98"/>
      <c r="AJ171" s="98"/>
      <c r="AK171" s="98"/>
      <c r="AL171" s="98"/>
    </row>
    <row r="172" ht="13.5" hidden="1" customHeight="1">
      <c r="A172" s="92" t="s">
        <v>735</v>
      </c>
      <c r="B172" s="84">
        <v>45680.0</v>
      </c>
      <c r="C172" s="94" t="s">
        <v>736</v>
      </c>
      <c r="D172" s="94" t="s">
        <v>737</v>
      </c>
      <c r="E172" s="133">
        <v>39629.0</v>
      </c>
      <c r="F172" s="100" t="s">
        <v>738</v>
      </c>
      <c r="G172" s="101" t="s">
        <v>96</v>
      </c>
      <c r="H172" s="94" t="s">
        <v>68</v>
      </c>
      <c r="I172" s="101" t="s">
        <v>739</v>
      </c>
      <c r="J172" s="95" t="s">
        <v>76</v>
      </c>
      <c r="K172" s="50">
        <f t="shared" si="79"/>
        <v>39629</v>
      </c>
      <c r="L172" s="50">
        <v>0.0</v>
      </c>
      <c r="M172" s="50">
        <f t="shared" si="2"/>
        <v>39629</v>
      </c>
      <c r="N172" s="87">
        <f t="shared" si="3"/>
        <v>0</v>
      </c>
      <c r="O172" s="96"/>
      <c r="P172" s="97"/>
      <c r="Q172" s="108"/>
      <c r="R172" s="98"/>
      <c r="S172" s="98"/>
      <c r="T172" s="98"/>
      <c r="U172" s="98"/>
      <c r="V172" s="98"/>
      <c r="W172" s="98"/>
      <c r="X172" s="88">
        <f t="shared" si="84"/>
        <v>39629</v>
      </c>
      <c r="Y172" s="90">
        <f t="shared" si="85"/>
        <v>35383.03571</v>
      </c>
      <c r="Z172" s="90">
        <f t="shared" si="86"/>
        <v>4245.964286</v>
      </c>
      <c r="AA172" s="98"/>
      <c r="AB172" s="88">
        <v>39629.0</v>
      </c>
      <c r="AC172" s="90">
        <v>35383.03571428571</v>
      </c>
      <c r="AD172" s="90">
        <v>4245.964285714285</v>
      </c>
      <c r="AE172" s="48"/>
      <c r="AF172" s="91">
        <f t="shared" si="7"/>
        <v>0</v>
      </c>
      <c r="AG172" s="98"/>
      <c r="AH172" s="98"/>
      <c r="AI172" s="98"/>
      <c r="AJ172" s="98"/>
      <c r="AK172" s="98"/>
      <c r="AL172" s="98"/>
    </row>
    <row r="173" ht="13.5" hidden="1" customHeight="1">
      <c r="A173" s="92" t="s">
        <v>740</v>
      </c>
      <c r="B173" s="84">
        <v>45680.0</v>
      </c>
      <c r="C173" s="94" t="s">
        <v>741</v>
      </c>
      <c r="D173" s="94" t="s">
        <v>742</v>
      </c>
      <c r="E173" s="133">
        <v>39516.1</v>
      </c>
      <c r="F173" s="100" t="s">
        <v>743</v>
      </c>
      <c r="G173" s="101" t="s">
        <v>117</v>
      </c>
      <c r="H173" s="94" t="s">
        <v>68</v>
      </c>
      <c r="I173" s="101"/>
      <c r="J173" s="95" t="s">
        <v>76</v>
      </c>
      <c r="K173" s="50">
        <f t="shared" si="79"/>
        <v>39516.1</v>
      </c>
      <c r="L173" s="50">
        <v>0.0</v>
      </c>
      <c r="M173" s="50">
        <f t="shared" si="2"/>
        <v>39516.1</v>
      </c>
      <c r="N173" s="87">
        <f t="shared" si="3"/>
        <v>0</v>
      </c>
      <c r="O173" s="96"/>
      <c r="P173" s="97">
        <v>1298.07</v>
      </c>
      <c r="Q173" s="108">
        <f>E173-P173</f>
        <v>38218.03</v>
      </c>
      <c r="R173" s="98"/>
      <c r="S173" s="98"/>
      <c r="T173" s="98"/>
      <c r="U173" s="98"/>
      <c r="V173" s="98"/>
      <c r="W173" s="98"/>
      <c r="X173" s="88">
        <f t="shared" si="84"/>
        <v>39516.1</v>
      </c>
      <c r="Y173" s="90">
        <f t="shared" si="85"/>
        <v>35282.23214</v>
      </c>
      <c r="Z173" s="90">
        <f t="shared" si="86"/>
        <v>4233.867857</v>
      </c>
      <c r="AA173" s="98"/>
      <c r="AB173" s="88">
        <v>39516.1</v>
      </c>
      <c r="AC173" s="90">
        <v>35282.23214285714</v>
      </c>
      <c r="AD173" s="90">
        <v>4233.867857142856</v>
      </c>
      <c r="AE173" s="48"/>
      <c r="AF173" s="91">
        <f t="shared" si="7"/>
        <v>0</v>
      </c>
      <c r="AG173" s="98"/>
      <c r="AH173" s="98"/>
      <c r="AI173" s="98"/>
      <c r="AJ173" s="98"/>
      <c r="AK173" s="98"/>
      <c r="AL173" s="98"/>
    </row>
    <row r="174" ht="13.5" hidden="1" customHeight="1">
      <c r="A174" s="92" t="s">
        <v>744</v>
      </c>
      <c r="B174" s="84">
        <v>45680.0</v>
      </c>
      <c r="C174" s="94" t="s">
        <v>745</v>
      </c>
      <c r="D174" s="94" t="s">
        <v>746</v>
      </c>
      <c r="E174" s="133">
        <v>300.0</v>
      </c>
      <c r="F174" s="100" t="s">
        <v>277</v>
      </c>
      <c r="G174" s="101" t="s">
        <v>112</v>
      </c>
      <c r="H174" s="94" t="s">
        <v>127</v>
      </c>
      <c r="I174" s="101"/>
      <c r="J174" s="95" t="s">
        <v>69</v>
      </c>
      <c r="K174" s="50">
        <f t="shared" si="79"/>
        <v>300</v>
      </c>
      <c r="L174" s="50">
        <v>0.0</v>
      </c>
      <c r="M174" s="50">
        <f t="shared" si="2"/>
        <v>300</v>
      </c>
      <c r="N174" s="87">
        <f t="shared" si="3"/>
        <v>0</v>
      </c>
      <c r="O174" s="96"/>
      <c r="P174" s="97"/>
      <c r="Q174" s="108"/>
      <c r="R174" s="98"/>
      <c r="S174" s="98"/>
      <c r="T174" s="98"/>
      <c r="U174" s="98"/>
      <c r="V174" s="98"/>
      <c r="W174" s="98"/>
      <c r="X174" s="88">
        <f t="shared" si="84"/>
        <v>300</v>
      </c>
      <c r="Y174" s="90">
        <f t="shared" si="85"/>
        <v>267.8571429</v>
      </c>
      <c r="Z174" s="90">
        <f t="shared" si="86"/>
        <v>32.14285714</v>
      </c>
      <c r="AA174" s="98"/>
      <c r="AB174" s="88">
        <v>300.0</v>
      </c>
      <c r="AC174" s="90">
        <v>267.85714285714283</v>
      </c>
      <c r="AD174" s="90">
        <v>32.14285714285714</v>
      </c>
      <c r="AE174" s="48"/>
      <c r="AF174" s="91">
        <f t="shared" si="7"/>
        <v>0</v>
      </c>
      <c r="AG174" s="98"/>
      <c r="AH174" s="98"/>
      <c r="AI174" s="98"/>
      <c r="AJ174" s="98"/>
      <c r="AK174" s="98"/>
      <c r="AL174" s="98"/>
    </row>
    <row r="175" ht="13.5" hidden="1" customHeight="1">
      <c r="A175" s="92" t="s">
        <v>747</v>
      </c>
      <c r="B175" s="84">
        <v>45680.0</v>
      </c>
      <c r="C175" s="94" t="s">
        <v>748</v>
      </c>
      <c r="D175" s="94" t="s">
        <v>749</v>
      </c>
      <c r="E175" s="133">
        <v>550.0</v>
      </c>
      <c r="F175" s="100" t="s">
        <v>464</v>
      </c>
      <c r="G175" s="101" t="s">
        <v>117</v>
      </c>
      <c r="H175" s="94" t="s">
        <v>68</v>
      </c>
      <c r="I175" s="101"/>
      <c r="J175" s="95" t="s">
        <v>69</v>
      </c>
      <c r="K175" s="50">
        <f t="shared" si="79"/>
        <v>550</v>
      </c>
      <c r="L175" s="50">
        <v>0.0</v>
      </c>
      <c r="M175" s="50">
        <f t="shared" si="2"/>
        <v>550</v>
      </c>
      <c r="N175" s="87">
        <f t="shared" si="3"/>
        <v>0</v>
      </c>
      <c r="O175" s="96"/>
      <c r="P175" s="97">
        <v>18.07</v>
      </c>
      <c r="Q175" s="108">
        <f>E175-P175</f>
        <v>531.93</v>
      </c>
      <c r="R175" s="128">
        <f>Q168+Q170+Q171+Q173+Q175</f>
        <v>40394.13</v>
      </c>
      <c r="S175" s="98"/>
      <c r="T175" s="98"/>
      <c r="U175" s="98"/>
      <c r="V175" s="98"/>
      <c r="W175" s="98"/>
      <c r="X175" s="88">
        <f t="shared" si="84"/>
        <v>550</v>
      </c>
      <c r="Y175" s="90">
        <f t="shared" si="85"/>
        <v>491.0714286</v>
      </c>
      <c r="Z175" s="90">
        <f t="shared" si="86"/>
        <v>58.92857143</v>
      </c>
      <c r="AA175" s="98"/>
      <c r="AB175" s="88">
        <v>550.0</v>
      </c>
      <c r="AC175" s="90">
        <v>491.0714285714285</v>
      </c>
      <c r="AD175" s="90">
        <v>58.928571428571416</v>
      </c>
      <c r="AE175" s="48"/>
      <c r="AF175" s="91">
        <f t="shared" si="7"/>
        <v>0</v>
      </c>
      <c r="AG175" s="98"/>
      <c r="AH175" s="98"/>
      <c r="AI175" s="98"/>
      <c r="AJ175" s="98"/>
      <c r="AK175" s="98"/>
      <c r="AL175" s="98"/>
    </row>
    <row r="176" ht="13.5" hidden="1" customHeight="1">
      <c r="A176" s="92" t="s">
        <v>750</v>
      </c>
      <c r="B176" s="84">
        <v>45681.0</v>
      </c>
      <c r="C176" s="94" t="s">
        <v>751</v>
      </c>
      <c r="D176" s="94" t="s">
        <v>752</v>
      </c>
      <c r="E176" s="133">
        <v>300.0</v>
      </c>
      <c r="F176" s="100" t="s">
        <v>277</v>
      </c>
      <c r="G176" s="101" t="s">
        <v>112</v>
      </c>
      <c r="H176" s="94" t="s">
        <v>127</v>
      </c>
      <c r="I176" s="101"/>
      <c r="J176" s="95" t="s">
        <v>69</v>
      </c>
      <c r="K176" s="50">
        <f t="shared" si="79"/>
        <v>300</v>
      </c>
      <c r="L176" s="50">
        <v>0.0</v>
      </c>
      <c r="M176" s="50">
        <f t="shared" si="2"/>
        <v>300</v>
      </c>
      <c r="N176" s="87">
        <f t="shared" si="3"/>
        <v>0</v>
      </c>
      <c r="O176" s="96"/>
      <c r="P176" s="97"/>
      <c r="Q176" s="97"/>
      <c r="R176" s="98"/>
      <c r="S176" s="98"/>
      <c r="T176" s="98"/>
      <c r="U176" s="98"/>
      <c r="V176" s="98"/>
      <c r="W176" s="98"/>
      <c r="X176" s="88">
        <f t="shared" si="84"/>
        <v>300</v>
      </c>
      <c r="Y176" s="90">
        <f t="shared" si="85"/>
        <v>267.8571429</v>
      </c>
      <c r="Z176" s="90">
        <f t="shared" si="86"/>
        <v>32.14285714</v>
      </c>
      <c r="AA176" s="98"/>
      <c r="AB176" s="88">
        <v>300.0</v>
      </c>
      <c r="AC176" s="90">
        <v>267.85714285714283</v>
      </c>
      <c r="AD176" s="90">
        <v>32.14285714285714</v>
      </c>
      <c r="AE176" s="48"/>
      <c r="AF176" s="91">
        <f t="shared" si="7"/>
        <v>0</v>
      </c>
      <c r="AG176" s="98"/>
      <c r="AH176" s="98"/>
      <c r="AI176" s="98"/>
      <c r="AJ176" s="98"/>
      <c r="AK176" s="98"/>
      <c r="AL176" s="98"/>
    </row>
    <row r="177" ht="13.5" hidden="1" customHeight="1">
      <c r="A177" s="92" t="s">
        <v>753</v>
      </c>
      <c r="B177" s="84">
        <v>45681.0</v>
      </c>
      <c r="C177" s="94" t="s">
        <v>754</v>
      </c>
      <c r="D177" s="94" t="s">
        <v>487</v>
      </c>
      <c r="E177" s="133">
        <v>300.0</v>
      </c>
      <c r="F177" s="100" t="s">
        <v>277</v>
      </c>
      <c r="G177" s="101" t="s">
        <v>117</v>
      </c>
      <c r="H177" s="94" t="s">
        <v>68</v>
      </c>
      <c r="I177" s="101"/>
      <c r="J177" s="95" t="s">
        <v>69</v>
      </c>
      <c r="K177" s="50">
        <f t="shared" si="79"/>
        <v>300</v>
      </c>
      <c r="L177" s="50">
        <v>0.0</v>
      </c>
      <c r="M177" s="50">
        <f t="shared" si="2"/>
        <v>300</v>
      </c>
      <c r="N177" s="87">
        <f t="shared" si="3"/>
        <v>0</v>
      </c>
      <c r="O177" s="96"/>
      <c r="P177" s="97">
        <v>5.08</v>
      </c>
      <c r="Q177" s="108">
        <f t="shared" ref="Q177:Q180" si="87">E177-P177</f>
        <v>294.92</v>
      </c>
      <c r="R177" s="98"/>
      <c r="S177" s="98"/>
      <c r="T177" s="98"/>
      <c r="U177" s="98"/>
      <c r="V177" s="98"/>
      <c r="W177" s="98"/>
      <c r="X177" s="88">
        <f t="shared" si="84"/>
        <v>300</v>
      </c>
      <c r="Y177" s="90">
        <f t="shared" si="85"/>
        <v>267.8571429</v>
      </c>
      <c r="Z177" s="90">
        <f t="shared" si="86"/>
        <v>32.14285714</v>
      </c>
      <c r="AA177" s="98"/>
      <c r="AB177" s="88">
        <v>300.0</v>
      </c>
      <c r="AC177" s="90">
        <v>267.85714285714283</v>
      </c>
      <c r="AD177" s="90">
        <v>32.14285714285714</v>
      </c>
      <c r="AE177" s="48"/>
      <c r="AF177" s="91">
        <f t="shared" si="7"/>
        <v>0</v>
      </c>
      <c r="AG177" s="98"/>
      <c r="AH177" s="98"/>
      <c r="AI177" s="98"/>
      <c r="AJ177" s="98"/>
      <c r="AK177" s="98"/>
      <c r="AL177" s="98"/>
    </row>
    <row r="178" ht="13.5" hidden="1" customHeight="1">
      <c r="A178" s="92" t="s">
        <v>755</v>
      </c>
      <c r="B178" s="84">
        <v>45681.0</v>
      </c>
      <c r="C178" s="94" t="s">
        <v>756</v>
      </c>
      <c r="D178" s="94" t="s">
        <v>280</v>
      </c>
      <c r="E178" s="133">
        <v>300.0</v>
      </c>
      <c r="F178" s="100" t="s">
        <v>277</v>
      </c>
      <c r="G178" s="101" t="s">
        <v>117</v>
      </c>
      <c r="H178" s="94" t="s">
        <v>68</v>
      </c>
      <c r="I178" s="101"/>
      <c r="J178" s="95" t="s">
        <v>69</v>
      </c>
      <c r="K178" s="50">
        <f t="shared" si="79"/>
        <v>300</v>
      </c>
      <c r="L178" s="50">
        <v>0.0</v>
      </c>
      <c r="M178" s="50">
        <f t="shared" si="2"/>
        <v>300</v>
      </c>
      <c r="N178" s="87">
        <f t="shared" si="3"/>
        <v>0</v>
      </c>
      <c r="O178" s="96"/>
      <c r="P178" s="97">
        <v>14.54</v>
      </c>
      <c r="Q178" s="108">
        <f t="shared" si="87"/>
        <v>285.46</v>
      </c>
      <c r="R178" s="98"/>
      <c r="S178" s="98"/>
      <c r="T178" s="98"/>
      <c r="U178" s="98"/>
      <c r="V178" s="98"/>
      <c r="W178" s="98"/>
      <c r="X178" s="88">
        <f t="shared" si="84"/>
        <v>300</v>
      </c>
      <c r="Y178" s="90">
        <f t="shared" si="85"/>
        <v>267.8571429</v>
      </c>
      <c r="Z178" s="90">
        <f t="shared" si="86"/>
        <v>32.14285714</v>
      </c>
      <c r="AA178" s="98"/>
      <c r="AB178" s="88">
        <v>300.0</v>
      </c>
      <c r="AC178" s="90">
        <v>267.85714285714283</v>
      </c>
      <c r="AD178" s="90">
        <v>32.14285714285714</v>
      </c>
      <c r="AE178" s="48"/>
      <c r="AF178" s="91">
        <f t="shared" si="7"/>
        <v>0</v>
      </c>
      <c r="AG178" s="98"/>
      <c r="AH178" s="98"/>
      <c r="AI178" s="98"/>
      <c r="AJ178" s="98"/>
      <c r="AK178" s="98"/>
      <c r="AL178" s="98"/>
    </row>
    <row r="179" ht="13.5" hidden="1" customHeight="1">
      <c r="A179" s="92" t="s">
        <v>757</v>
      </c>
      <c r="B179" s="84">
        <v>45681.0</v>
      </c>
      <c r="C179" s="94" t="s">
        <v>758</v>
      </c>
      <c r="D179" s="94" t="s">
        <v>759</v>
      </c>
      <c r="E179" s="103">
        <v>7000.0</v>
      </c>
      <c r="F179" s="100" t="s">
        <v>760</v>
      </c>
      <c r="G179" s="101" t="s">
        <v>117</v>
      </c>
      <c r="H179" s="94" t="s">
        <v>68</v>
      </c>
      <c r="I179" s="101"/>
      <c r="J179" s="95" t="s">
        <v>102</v>
      </c>
      <c r="K179" s="50">
        <f t="shared" si="79"/>
        <v>7000</v>
      </c>
      <c r="L179" s="50">
        <v>0.0</v>
      </c>
      <c r="M179" s="50">
        <f t="shared" si="2"/>
        <v>7000</v>
      </c>
      <c r="N179" s="87">
        <f t="shared" si="3"/>
        <v>0</v>
      </c>
      <c r="O179" s="96"/>
      <c r="P179" s="97">
        <v>118.57</v>
      </c>
      <c r="Q179" s="108">
        <f t="shared" si="87"/>
        <v>6881.43</v>
      </c>
      <c r="R179" s="98"/>
      <c r="S179" s="98"/>
      <c r="T179" s="98"/>
      <c r="U179" s="98"/>
      <c r="V179" s="98"/>
      <c r="W179" s="98"/>
      <c r="X179" s="88">
        <f t="shared" si="84"/>
        <v>7000</v>
      </c>
      <c r="Y179" s="90">
        <f t="shared" si="85"/>
        <v>6250</v>
      </c>
      <c r="Z179" s="90">
        <f t="shared" si="86"/>
        <v>750</v>
      </c>
      <c r="AA179" s="98"/>
      <c r="AB179" s="88">
        <v>7000.0</v>
      </c>
      <c r="AC179" s="90">
        <v>6249.999999999999</v>
      </c>
      <c r="AD179" s="90">
        <v>749.9999999999999</v>
      </c>
      <c r="AE179" s="48"/>
      <c r="AF179" s="91">
        <f t="shared" si="7"/>
        <v>0</v>
      </c>
      <c r="AG179" s="98"/>
      <c r="AH179" s="98"/>
      <c r="AI179" s="98"/>
      <c r="AJ179" s="98"/>
      <c r="AK179" s="98"/>
      <c r="AL179" s="98"/>
    </row>
    <row r="180" ht="13.5" hidden="1" customHeight="1">
      <c r="A180" s="92" t="s">
        <v>761</v>
      </c>
      <c r="B180" s="84">
        <v>45681.0</v>
      </c>
      <c r="C180" s="94" t="s">
        <v>762</v>
      </c>
      <c r="D180" s="94" t="s">
        <v>763</v>
      </c>
      <c r="E180" s="103">
        <v>720.0</v>
      </c>
      <c r="F180" s="100" t="s">
        <v>764</v>
      </c>
      <c r="G180" s="101" t="s">
        <v>117</v>
      </c>
      <c r="H180" s="94" t="s">
        <v>68</v>
      </c>
      <c r="I180" s="101"/>
      <c r="J180" s="95" t="s">
        <v>102</v>
      </c>
      <c r="K180" s="50">
        <f t="shared" si="79"/>
        <v>720</v>
      </c>
      <c r="L180" s="50">
        <v>0.0</v>
      </c>
      <c r="M180" s="50">
        <f t="shared" si="2"/>
        <v>720</v>
      </c>
      <c r="N180" s="87">
        <f t="shared" si="3"/>
        <v>0</v>
      </c>
      <c r="O180" s="96"/>
      <c r="P180" s="97">
        <v>34.9</v>
      </c>
      <c r="Q180" s="108">
        <f t="shared" si="87"/>
        <v>685.1</v>
      </c>
      <c r="R180" s="98"/>
      <c r="S180" s="98"/>
      <c r="T180" s="98"/>
      <c r="U180" s="98"/>
      <c r="V180" s="98"/>
      <c r="W180" s="98"/>
      <c r="X180" s="88">
        <f t="shared" si="84"/>
        <v>720</v>
      </c>
      <c r="Y180" s="90">
        <f t="shared" si="85"/>
        <v>642.8571429</v>
      </c>
      <c r="Z180" s="90">
        <f t="shared" si="86"/>
        <v>77.14285714</v>
      </c>
      <c r="AA180" s="98"/>
      <c r="AB180" s="88">
        <v>720.0</v>
      </c>
      <c r="AC180" s="90">
        <v>642.8571428571428</v>
      </c>
      <c r="AD180" s="90">
        <v>77.14285714285712</v>
      </c>
      <c r="AE180" s="48"/>
      <c r="AF180" s="91">
        <f t="shared" si="7"/>
        <v>0</v>
      </c>
      <c r="AG180" s="98"/>
      <c r="AH180" s="98"/>
      <c r="AI180" s="98"/>
      <c r="AJ180" s="98"/>
      <c r="AK180" s="98"/>
      <c r="AL180" s="98"/>
    </row>
    <row r="181" ht="13.5" hidden="1" customHeight="1">
      <c r="A181" s="92" t="s">
        <v>765</v>
      </c>
      <c r="C181" s="94"/>
      <c r="D181" s="94" t="s">
        <v>87</v>
      </c>
      <c r="E181" s="103"/>
      <c r="F181" s="100"/>
      <c r="G181" s="101"/>
      <c r="H181" s="94"/>
      <c r="I181" s="101"/>
      <c r="J181" s="95"/>
      <c r="K181" s="50" t="str">
        <f t="shared" si="79"/>
        <v/>
      </c>
      <c r="L181" s="50">
        <v>0.0</v>
      </c>
      <c r="M181" s="50">
        <f t="shared" si="2"/>
        <v>0</v>
      </c>
      <c r="N181" s="87">
        <f t="shared" si="3"/>
        <v>0</v>
      </c>
      <c r="O181" s="96"/>
      <c r="P181" s="97"/>
      <c r="Q181" s="108"/>
      <c r="R181" s="98"/>
      <c r="S181" s="98"/>
      <c r="T181" s="98"/>
      <c r="U181" s="98"/>
      <c r="V181" s="98"/>
      <c r="W181" s="98"/>
      <c r="X181" s="106"/>
      <c r="Y181" s="42"/>
      <c r="Z181" s="42"/>
      <c r="AA181" s="98"/>
      <c r="AB181" s="106"/>
      <c r="AC181" s="42"/>
      <c r="AD181" s="42"/>
      <c r="AE181" s="48"/>
      <c r="AF181" s="91">
        <f t="shared" si="7"/>
        <v>0</v>
      </c>
      <c r="AG181" s="98"/>
      <c r="AH181" s="98"/>
      <c r="AI181" s="98"/>
      <c r="AJ181" s="98"/>
      <c r="AK181" s="98"/>
      <c r="AL181" s="98"/>
    </row>
    <row r="182" ht="13.5" hidden="1" customHeight="1">
      <c r="A182" s="92" t="s">
        <v>766</v>
      </c>
      <c r="B182" s="84">
        <v>45681.0</v>
      </c>
      <c r="C182" s="94" t="s">
        <v>767</v>
      </c>
      <c r="D182" s="94" t="s">
        <v>768</v>
      </c>
      <c r="E182" s="103">
        <v>6400.0</v>
      </c>
      <c r="F182" s="100" t="s">
        <v>769</v>
      </c>
      <c r="G182" s="101" t="s">
        <v>117</v>
      </c>
      <c r="H182" s="94" t="s">
        <v>68</v>
      </c>
      <c r="I182" s="101"/>
      <c r="J182" s="95" t="s">
        <v>102</v>
      </c>
      <c r="K182" s="50">
        <f t="shared" si="79"/>
        <v>6400</v>
      </c>
      <c r="L182" s="50">
        <v>0.0</v>
      </c>
      <c r="M182" s="50">
        <f t="shared" si="2"/>
        <v>6400</v>
      </c>
      <c r="N182" s="87">
        <f t="shared" si="3"/>
        <v>0</v>
      </c>
      <c r="O182" s="96"/>
      <c r="P182" s="97">
        <v>310.26</v>
      </c>
      <c r="Q182" s="108">
        <f>E182-P182</f>
        <v>6089.74</v>
      </c>
      <c r="R182" s="128">
        <f>SUM(Q177:Q182)</f>
        <v>14236.65</v>
      </c>
      <c r="S182" s="98"/>
      <c r="T182" s="98"/>
      <c r="U182" s="98"/>
      <c r="V182" s="98"/>
      <c r="W182" s="98"/>
      <c r="X182" s="88">
        <f>E182</f>
        <v>6400</v>
      </c>
      <c r="Y182" s="90">
        <f>X182/1.12</f>
        <v>5714.285714</v>
      </c>
      <c r="Z182" s="90">
        <f>Y182*0.12</f>
        <v>685.7142857</v>
      </c>
      <c r="AA182" s="98"/>
      <c r="AB182" s="88">
        <v>6400.0</v>
      </c>
      <c r="AC182" s="90">
        <v>5714.285714285714</v>
      </c>
      <c r="AD182" s="90">
        <v>685.7142857142857</v>
      </c>
      <c r="AE182" s="48"/>
      <c r="AF182" s="91">
        <f t="shared" si="7"/>
        <v>0</v>
      </c>
      <c r="AG182" s="98"/>
      <c r="AH182" s="98"/>
      <c r="AI182" s="98"/>
      <c r="AJ182" s="98"/>
      <c r="AK182" s="98"/>
      <c r="AL182" s="98"/>
    </row>
    <row r="183" ht="13.5" hidden="1" customHeight="1">
      <c r="A183" s="92" t="s">
        <v>770</v>
      </c>
      <c r="B183" s="84"/>
      <c r="C183" s="94"/>
      <c r="D183" s="94" t="s">
        <v>87</v>
      </c>
      <c r="E183" s="103"/>
      <c r="F183" s="100"/>
      <c r="G183" s="101"/>
      <c r="H183" s="94"/>
      <c r="I183" s="101"/>
      <c r="J183" s="95"/>
      <c r="K183" s="50" t="str">
        <f t="shared" si="79"/>
        <v/>
      </c>
      <c r="L183" s="50">
        <v>0.0</v>
      </c>
      <c r="M183" s="50">
        <f t="shared" si="2"/>
        <v>0</v>
      </c>
      <c r="N183" s="87">
        <f t="shared" si="3"/>
        <v>0</v>
      </c>
      <c r="O183" s="96"/>
      <c r="S183" s="98"/>
      <c r="T183" s="98"/>
      <c r="U183" s="98"/>
      <c r="V183" s="98"/>
      <c r="W183" s="98"/>
      <c r="X183" s="106"/>
      <c r="Y183" s="42"/>
      <c r="Z183" s="42"/>
      <c r="AA183" s="98"/>
      <c r="AB183" s="106"/>
      <c r="AC183" s="42"/>
      <c r="AD183" s="42"/>
      <c r="AE183" s="48"/>
      <c r="AF183" s="91">
        <f t="shared" si="7"/>
        <v>0</v>
      </c>
      <c r="AG183" s="98"/>
      <c r="AH183" s="98"/>
      <c r="AI183" s="98"/>
      <c r="AJ183" s="98"/>
      <c r="AK183" s="98"/>
      <c r="AL183" s="98"/>
    </row>
    <row r="184" ht="13.5" customHeight="1">
      <c r="A184" s="92" t="s">
        <v>771</v>
      </c>
      <c r="B184" s="84">
        <v>45682.0</v>
      </c>
      <c r="C184" s="94" t="s">
        <v>772</v>
      </c>
      <c r="D184" s="94" t="s">
        <v>773</v>
      </c>
      <c r="E184" s="103">
        <v>2600.0</v>
      </c>
      <c r="F184" s="100" t="s">
        <v>774</v>
      </c>
      <c r="G184" s="101" t="s">
        <v>775</v>
      </c>
      <c r="H184" s="94" t="s">
        <v>68</v>
      </c>
      <c r="I184" s="101"/>
      <c r="J184" s="95" t="s">
        <v>102</v>
      </c>
      <c r="K184" s="50">
        <f t="shared" si="79"/>
        <v>2600</v>
      </c>
      <c r="L184" s="50">
        <v>0.0</v>
      </c>
      <c r="M184" s="50">
        <f t="shared" si="2"/>
        <v>2600</v>
      </c>
      <c r="N184" s="87">
        <f t="shared" si="3"/>
        <v>0</v>
      </c>
      <c r="O184" s="96"/>
      <c r="P184" s="129">
        <f>31.67</f>
        <v>31.67</v>
      </c>
      <c r="Q184" s="102">
        <f>1300-P184</f>
        <v>1268.33</v>
      </c>
      <c r="R184" s="98"/>
      <c r="S184" s="98"/>
      <c r="T184" s="98"/>
      <c r="U184" s="98"/>
      <c r="V184" s="98"/>
      <c r="W184" s="98"/>
      <c r="X184" s="88">
        <f t="shared" ref="X184:X191" si="88">E184</f>
        <v>2600</v>
      </c>
      <c r="Y184" s="90">
        <f t="shared" ref="Y184:Y204" si="89">X184/1.12</f>
        <v>2321.428571</v>
      </c>
      <c r="Z184" s="90">
        <f t="shared" ref="Z184:Z204" si="90">Y184*0.12</f>
        <v>278.5714286</v>
      </c>
      <c r="AA184" s="98"/>
      <c r="AB184" s="88">
        <v>2600.0</v>
      </c>
      <c r="AC184" s="90">
        <v>2321.428571428571</v>
      </c>
      <c r="AD184" s="90">
        <v>278.5714285714285</v>
      </c>
      <c r="AE184" s="48"/>
      <c r="AF184" s="91">
        <f t="shared" si="7"/>
        <v>0</v>
      </c>
      <c r="AG184" s="98"/>
      <c r="AH184" s="98"/>
      <c r="AI184" s="98"/>
      <c r="AJ184" s="98"/>
      <c r="AK184" s="98"/>
      <c r="AL184" s="98"/>
    </row>
    <row r="185" ht="13.5" customHeight="1">
      <c r="A185" s="92" t="s">
        <v>776</v>
      </c>
      <c r="B185" s="84">
        <v>45682.0</v>
      </c>
      <c r="C185" s="94" t="s">
        <v>777</v>
      </c>
      <c r="D185" s="94" t="s">
        <v>547</v>
      </c>
      <c r="E185" s="99">
        <v>300.0</v>
      </c>
      <c r="F185" s="100" t="s">
        <v>277</v>
      </c>
      <c r="G185" s="145" t="s">
        <v>67</v>
      </c>
      <c r="H185" s="94" t="s">
        <v>68</v>
      </c>
      <c r="I185" s="101"/>
      <c r="J185" s="95" t="s">
        <v>69</v>
      </c>
      <c r="K185" s="50">
        <f t="shared" si="79"/>
        <v>300</v>
      </c>
      <c r="L185" s="50">
        <v>0.0</v>
      </c>
      <c r="M185" s="50">
        <f t="shared" si="2"/>
        <v>300</v>
      </c>
      <c r="N185" s="87">
        <f t="shared" si="3"/>
        <v>0</v>
      </c>
      <c r="O185" s="96"/>
      <c r="P185" s="131">
        <v>7.31</v>
      </c>
      <c r="Q185" s="132">
        <f t="shared" ref="Q185:Q186" si="91">E185-P185</f>
        <v>292.69</v>
      </c>
      <c r="R185" s="98"/>
      <c r="S185" s="98"/>
      <c r="T185" s="98"/>
      <c r="U185" s="98"/>
      <c r="V185" s="98"/>
      <c r="W185" s="98"/>
      <c r="X185" s="88">
        <f t="shared" si="88"/>
        <v>300</v>
      </c>
      <c r="Y185" s="90">
        <f t="shared" si="89"/>
        <v>267.8571429</v>
      </c>
      <c r="Z185" s="90">
        <f t="shared" si="90"/>
        <v>32.14285714</v>
      </c>
      <c r="AA185" s="98"/>
      <c r="AB185" s="88">
        <v>300.0</v>
      </c>
      <c r="AC185" s="90">
        <v>267.85714285714283</v>
      </c>
      <c r="AD185" s="90">
        <v>32.14285714285714</v>
      </c>
      <c r="AE185" s="48"/>
      <c r="AF185" s="91">
        <f t="shared" si="7"/>
        <v>0</v>
      </c>
      <c r="AG185" s="98"/>
      <c r="AH185" s="98"/>
      <c r="AI185" s="98"/>
      <c r="AJ185" s="98"/>
      <c r="AK185" s="98"/>
      <c r="AL185" s="98"/>
    </row>
    <row r="186" ht="13.5" hidden="1" customHeight="1">
      <c r="A186" s="92" t="s">
        <v>778</v>
      </c>
      <c r="B186" s="84">
        <v>45682.0</v>
      </c>
      <c r="C186" s="94" t="s">
        <v>779</v>
      </c>
      <c r="D186" s="94" t="s">
        <v>780</v>
      </c>
      <c r="E186" s="103">
        <v>3000.0</v>
      </c>
      <c r="F186" s="100" t="s">
        <v>781</v>
      </c>
      <c r="G186" s="101" t="s">
        <v>782</v>
      </c>
      <c r="H186" s="94" t="s">
        <v>68</v>
      </c>
      <c r="I186" s="101"/>
      <c r="J186" s="95" t="s">
        <v>102</v>
      </c>
      <c r="K186" s="50">
        <f t="shared" si="79"/>
        <v>3000</v>
      </c>
      <c r="L186" s="50">
        <v>0.0</v>
      </c>
      <c r="M186" s="50">
        <f t="shared" si="2"/>
        <v>3000</v>
      </c>
      <c r="N186" s="87">
        <f t="shared" si="3"/>
        <v>0</v>
      </c>
      <c r="O186" s="96"/>
      <c r="P186" s="48">
        <v>98.51</v>
      </c>
      <c r="Q186" s="127">
        <f t="shared" si="91"/>
        <v>2901.49</v>
      </c>
      <c r="R186" s="146">
        <f>Q186</f>
        <v>2901.49</v>
      </c>
      <c r="S186" s="98"/>
      <c r="T186" s="98"/>
      <c r="U186" s="98"/>
      <c r="V186" s="98"/>
      <c r="W186" s="98"/>
      <c r="X186" s="88">
        <f t="shared" si="88"/>
        <v>3000</v>
      </c>
      <c r="Y186" s="90">
        <f t="shared" si="89"/>
        <v>2678.571429</v>
      </c>
      <c r="Z186" s="90">
        <f t="shared" si="90"/>
        <v>321.4285714</v>
      </c>
      <c r="AA186" s="98"/>
      <c r="AB186" s="88">
        <v>3000.0</v>
      </c>
      <c r="AC186" s="90">
        <v>2678.5714285714284</v>
      </c>
      <c r="AD186" s="90">
        <v>321.4285714285714</v>
      </c>
      <c r="AE186" s="48"/>
      <c r="AF186" s="91">
        <f t="shared" si="7"/>
        <v>0</v>
      </c>
      <c r="AG186" s="98"/>
      <c r="AH186" s="98"/>
      <c r="AI186" s="98"/>
      <c r="AJ186" s="98"/>
      <c r="AK186" s="98"/>
      <c r="AL186" s="98"/>
    </row>
    <row r="187" ht="13.5" customHeight="1">
      <c r="A187" s="92" t="s">
        <v>783</v>
      </c>
      <c r="B187" s="84">
        <v>45682.0</v>
      </c>
      <c r="C187" s="94" t="s">
        <v>784</v>
      </c>
      <c r="D187" s="94" t="s">
        <v>785</v>
      </c>
      <c r="E187" s="99">
        <v>1890.0</v>
      </c>
      <c r="F187" s="100" t="s">
        <v>786</v>
      </c>
      <c r="G187" s="101" t="s">
        <v>787</v>
      </c>
      <c r="H187" s="94" t="s">
        <v>68</v>
      </c>
      <c r="I187" s="101"/>
      <c r="J187" s="95" t="s">
        <v>102</v>
      </c>
      <c r="K187" s="50">
        <f t="shared" si="79"/>
        <v>1890</v>
      </c>
      <c r="L187" s="50">
        <v>0.0</v>
      </c>
      <c r="M187" s="50">
        <f t="shared" si="2"/>
        <v>1890</v>
      </c>
      <c r="N187" s="87">
        <f t="shared" si="3"/>
        <v>0</v>
      </c>
      <c r="O187" s="96"/>
      <c r="P187" s="147">
        <v>23.02</v>
      </c>
      <c r="Q187" s="132">
        <f>945-P187</f>
        <v>921.98</v>
      </c>
      <c r="R187" s="98"/>
      <c r="S187" s="98"/>
      <c r="T187" s="98"/>
      <c r="U187" s="98"/>
      <c r="V187" s="98"/>
      <c r="W187" s="98"/>
      <c r="X187" s="88">
        <f t="shared" si="88"/>
        <v>1890</v>
      </c>
      <c r="Y187" s="90">
        <f t="shared" si="89"/>
        <v>1687.5</v>
      </c>
      <c r="Z187" s="90">
        <f t="shared" si="90"/>
        <v>202.5</v>
      </c>
      <c r="AA187" s="98"/>
      <c r="AB187" s="88">
        <v>1890.0</v>
      </c>
      <c r="AC187" s="90">
        <v>1687.4999999999998</v>
      </c>
      <c r="AD187" s="90">
        <v>202.49999999999997</v>
      </c>
      <c r="AE187" s="48"/>
      <c r="AF187" s="91">
        <f t="shared" si="7"/>
        <v>0</v>
      </c>
      <c r="AG187" s="98"/>
      <c r="AH187" s="98"/>
      <c r="AI187" s="98"/>
      <c r="AJ187" s="98"/>
      <c r="AK187" s="98"/>
      <c r="AL187" s="98"/>
    </row>
    <row r="188" ht="13.5" customHeight="1">
      <c r="A188" s="92" t="s">
        <v>788</v>
      </c>
      <c r="B188" s="84">
        <v>45682.0</v>
      </c>
      <c r="C188" s="94" t="s">
        <v>789</v>
      </c>
      <c r="D188" s="94" t="s">
        <v>790</v>
      </c>
      <c r="E188" s="99">
        <v>300.0</v>
      </c>
      <c r="F188" s="100" t="s">
        <v>277</v>
      </c>
      <c r="G188" s="145" t="s">
        <v>67</v>
      </c>
      <c r="H188" s="94" t="s">
        <v>68</v>
      </c>
      <c r="I188" s="101"/>
      <c r="J188" s="95" t="s">
        <v>69</v>
      </c>
      <c r="K188" s="50">
        <f t="shared" si="79"/>
        <v>300</v>
      </c>
      <c r="L188" s="50">
        <v>0.0</v>
      </c>
      <c r="M188" s="50">
        <f t="shared" si="2"/>
        <v>300</v>
      </c>
      <c r="N188" s="87">
        <f t="shared" si="3"/>
        <v>0</v>
      </c>
      <c r="O188" s="96"/>
      <c r="P188" s="131">
        <v>7.31</v>
      </c>
      <c r="Q188" s="132">
        <f t="shared" ref="Q188:Q189" si="92">E188-P188</f>
        <v>292.69</v>
      </c>
      <c r="R188" s="98"/>
      <c r="S188" s="98"/>
      <c r="T188" s="98"/>
      <c r="U188" s="98"/>
      <c r="V188" s="98"/>
      <c r="W188" s="98"/>
      <c r="X188" s="88">
        <f t="shared" si="88"/>
        <v>300</v>
      </c>
      <c r="Y188" s="90">
        <f t="shared" si="89"/>
        <v>267.8571429</v>
      </c>
      <c r="Z188" s="90">
        <f t="shared" si="90"/>
        <v>32.14285714</v>
      </c>
      <c r="AA188" s="98"/>
      <c r="AB188" s="88">
        <v>300.0</v>
      </c>
      <c r="AC188" s="90">
        <v>267.85714285714283</v>
      </c>
      <c r="AD188" s="90">
        <v>32.14285714285714</v>
      </c>
      <c r="AE188" s="48"/>
      <c r="AF188" s="91">
        <f t="shared" si="7"/>
        <v>0</v>
      </c>
      <c r="AG188" s="98"/>
      <c r="AH188" s="98"/>
      <c r="AI188" s="98"/>
      <c r="AJ188" s="98"/>
      <c r="AK188" s="98"/>
      <c r="AL188" s="98"/>
    </row>
    <row r="189" ht="13.5" hidden="1" customHeight="1">
      <c r="A189" s="92" t="s">
        <v>791</v>
      </c>
      <c r="B189" s="84">
        <v>45684.0</v>
      </c>
      <c r="C189" s="94" t="s">
        <v>792</v>
      </c>
      <c r="D189" s="94" t="s">
        <v>793</v>
      </c>
      <c r="E189" s="103">
        <v>11200.0</v>
      </c>
      <c r="F189" s="100" t="s">
        <v>794</v>
      </c>
      <c r="G189" s="101" t="s">
        <v>782</v>
      </c>
      <c r="H189" s="94" t="s">
        <v>68</v>
      </c>
      <c r="I189" s="101"/>
      <c r="J189" s="95" t="s">
        <v>69</v>
      </c>
      <c r="K189" s="50">
        <f t="shared" si="79"/>
        <v>11200</v>
      </c>
      <c r="L189" s="50">
        <v>0.0</v>
      </c>
      <c r="M189" s="50">
        <f t="shared" si="2"/>
        <v>11200</v>
      </c>
      <c r="N189" s="87">
        <f t="shared" si="3"/>
        <v>0</v>
      </c>
      <c r="O189" s="96"/>
      <c r="P189" s="97">
        <v>367.78</v>
      </c>
      <c r="Q189" s="108">
        <f t="shared" si="92"/>
        <v>10832.22</v>
      </c>
      <c r="R189" s="98"/>
      <c r="S189" s="98"/>
      <c r="T189" s="98"/>
      <c r="U189" s="98"/>
      <c r="V189" s="98"/>
      <c r="W189" s="98"/>
      <c r="X189" s="88">
        <f t="shared" si="88"/>
        <v>11200</v>
      </c>
      <c r="Y189" s="90">
        <f t="shared" si="89"/>
        <v>10000</v>
      </c>
      <c r="Z189" s="90">
        <f t="shared" si="90"/>
        <v>1200</v>
      </c>
      <c r="AA189" s="98"/>
      <c r="AB189" s="88">
        <v>11200.0</v>
      </c>
      <c r="AC189" s="90">
        <v>9999.999999999998</v>
      </c>
      <c r="AD189" s="90">
        <v>1199.9999999999998</v>
      </c>
      <c r="AE189" s="48"/>
      <c r="AF189" s="91">
        <f t="shared" si="7"/>
        <v>0</v>
      </c>
      <c r="AG189" s="98"/>
      <c r="AH189" s="98"/>
      <c r="AI189" s="98"/>
      <c r="AJ189" s="98"/>
      <c r="AK189" s="98"/>
      <c r="AL189" s="98"/>
    </row>
    <row r="190" ht="13.5" customHeight="1">
      <c r="A190" s="92" t="s">
        <v>795</v>
      </c>
      <c r="B190" s="84">
        <v>45684.0</v>
      </c>
      <c r="C190" s="94" t="s">
        <v>796</v>
      </c>
      <c r="D190" s="94" t="s">
        <v>797</v>
      </c>
      <c r="E190" s="148">
        <v>240.0</v>
      </c>
      <c r="F190" s="100" t="s">
        <v>277</v>
      </c>
      <c r="G190" s="145" t="s">
        <v>798</v>
      </c>
      <c r="H190" s="94" t="s">
        <v>68</v>
      </c>
      <c r="I190" s="101"/>
      <c r="J190" s="95" t="s">
        <v>69</v>
      </c>
      <c r="K190" s="50">
        <f t="shared" si="79"/>
        <v>240</v>
      </c>
      <c r="L190" s="50">
        <v>0.0</v>
      </c>
      <c r="M190" s="50">
        <f t="shared" si="2"/>
        <v>240</v>
      </c>
      <c r="N190" s="87">
        <f t="shared" si="3"/>
        <v>0</v>
      </c>
      <c r="O190" s="96"/>
      <c r="P190" s="129">
        <v>4.87</v>
      </c>
      <c r="Q190" s="102">
        <f>200-P190</f>
        <v>195.13</v>
      </c>
      <c r="R190" s="98"/>
      <c r="S190" s="98"/>
      <c r="T190" s="98"/>
      <c r="U190" s="98"/>
      <c r="V190" s="98"/>
      <c r="W190" s="98"/>
      <c r="X190" s="88">
        <f t="shared" si="88"/>
        <v>240</v>
      </c>
      <c r="Y190" s="90">
        <f t="shared" si="89"/>
        <v>214.2857143</v>
      </c>
      <c r="Z190" s="90">
        <f t="shared" si="90"/>
        <v>25.71428571</v>
      </c>
      <c r="AA190" s="98"/>
      <c r="AB190" s="88">
        <v>240.0</v>
      </c>
      <c r="AC190" s="90">
        <v>214.28571428571428</v>
      </c>
      <c r="AD190" s="90">
        <v>25.71428571428571</v>
      </c>
      <c r="AE190" s="48"/>
      <c r="AF190" s="91">
        <f t="shared" si="7"/>
        <v>0</v>
      </c>
      <c r="AG190" s="98"/>
      <c r="AH190" s="98"/>
      <c r="AI190" s="98"/>
      <c r="AJ190" s="98"/>
      <c r="AK190" s="98"/>
      <c r="AL190" s="98"/>
    </row>
    <row r="191" ht="13.5" hidden="1" customHeight="1">
      <c r="A191" s="92" t="s">
        <v>799</v>
      </c>
      <c r="B191" s="84">
        <v>45684.0</v>
      </c>
      <c r="C191" s="94" t="s">
        <v>800</v>
      </c>
      <c r="D191" s="94" t="s">
        <v>801</v>
      </c>
      <c r="E191" s="103">
        <v>300.0</v>
      </c>
      <c r="F191" s="100" t="s">
        <v>277</v>
      </c>
      <c r="G191" s="101" t="s">
        <v>112</v>
      </c>
      <c r="H191" s="94" t="s">
        <v>127</v>
      </c>
      <c r="I191" s="101"/>
      <c r="J191" s="95" t="s">
        <v>69</v>
      </c>
      <c r="K191" s="50">
        <f t="shared" si="79"/>
        <v>300</v>
      </c>
      <c r="L191" s="50">
        <v>0.0</v>
      </c>
      <c r="M191" s="50">
        <f t="shared" si="2"/>
        <v>300</v>
      </c>
      <c r="N191" s="87">
        <f t="shared" si="3"/>
        <v>0</v>
      </c>
      <c r="O191" s="96"/>
      <c r="P191" s="97"/>
      <c r="Q191" s="97"/>
      <c r="R191" s="98"/>
      <c r="S191" s="98"/>
      <c r="T191" s="98"/>
      <c r="U191" s="98"/>
      <c r="V191" s="98"/>
      <c r="W191" s="98"/>
      <c r="X191" s="88">
        <f t="shared" si="88"/>
        <v>300</v>
      </c>
      <c r="Y191" s="90">
        <f t="shared" si="89"/>
        <v>267.8571429</v>
      </c>
      <c r="Z191" s="90">
        <f t="shared" si="90"/>
        <v>32.14285714</v>
      </c>
      <c r="AA191" s="98"/>
      <c r="AB191" s="88">
        <v>300.0</v>
      </c>
      <c r="AC191" s="90">
        <v>267.85714285714283</v>
      </c>
      <c r="AD191" s="90">
        <v>32.14285714285714</v>
      </c>
      <c r="AE191" s="48"/>
      <c r="AF191" s="91">
        <f t="shared" si="7"/>
        <v>0</v>
      </c>
      <c r="AG191" s="98"/>
      <c r="AH191" s="98"/>
      <c r="AI191" s="98"/>
      <c r="AJ191" s="98"/>
      <c r="AK191" s="98"/>
      <c r="AL191" s="98"/>
    </row>
    <row r="192" ht="13.5" hidden="1" customHeight="1">
      <c r="A192" s="92" t="s">
        <v>802</v>
      </c>
      <c r="B192" s="84">
        <v>45684.0</v>
      </c>
      <c r="C192" s="94" t="s">
        <v>803</v>
      </c>
      <c r="D192" s="94" t="s">
        <v>804</v>
      </c>
      <c r="E192" s="107">
        <v>3343.75</v>
      </c>
      <c r="F192" s="100" t="s">
        <v>805</v>
      </c>
      <c r="G192" s="101" t="s">
        <v>96</v>
      </c>
      <c r="H192" s="94" t="s">
        <v>68</v>
      </c>
      <c r="I192" s="101" t="s">
        <v>806</v>
      </c>
      <c r="J192" s="95" t="s">
        <v>102</v>
      </c>
      <c r="K192" s="97">
        <f>1400+700+1400</f>
        <v>3500</v>
      </c>
      <c r="L192" s="108">
        <f>K192/1.12*0.05</f>
        <v>156.25</v>
      </c>
      <c r="M192" s="97">
        <f t="shared" si="2"/>
        <v>3343.75</v>
      </c>
      <c r="N192" s="87">
        <f t="shared" si="3"/>
        <v>0</v>
      </c>
      <c r="O192" s="96"/>
      <c r="P192" s="97"/>
      <c r="Q192" s="97"/>
      <c r="R192" s="98"/>
      <c r="S192" s="98"/>
      <c r="T192" s="98"/>
      <c r="U192" s="98"/>
      <c r="V192" s="98"/>
      <c r="W192" s="98"/>
      <c r="X192" s="88">
        <f>K192</f>
        <v>3500</v>
      </c>
      <c r="Y192" s="90">
        <f t="shared" si="89"/>
        <v>3125</v>
      </c>
      <c r="Z192" s="90">
        <f t="shared" si="90"/>
        <v>375</v>
      </c>
      <c r="AA192" s="98"/>
      <c r="AB192" s="88">
        <v>3500.0</v>
      </c>
      <c r="AC192" s="90">
        <v>3124.9999999999995</v>
      </c>
      <c r="AD192" s="90">
        <v>374.99999999999994</v>
      </c>
      <c r="AE192" s="48"/>
      <c r="AF192" s="91">
        <f t="shared" si="7"/>
        <v>0</v>
      </c>
      <c r="AG192" s="98"/>
      <c r="AH192" s="98"/>
      <c r="AI192" s="98"/>
      <c r="AJ192" s="98"/>
      <c r="AK192" s="98"/>
      <c r="AL192" s="98"/>
    </row>
    <row r="193" ht="13.5" hidden="1" customHeight="1">
      <c r="A193" s="92" t="s">
        <v>807</v>
      </c>
      <c r="B193" s="84">
        <v>45684.0</v>
      </c>
      <c r="C193" s="94" t="s">
        <v>808</v>
      </c>
      <c r="D193" s="94" t="s">
        <v>809</v>
      </c>
      <c r="E193" s="103">
        <v>12434.0</v>
      </c>
      <c r="F193" s="100" t="s">
        <v>810</v>
      </c>
      <c r="G193" s="101" t="s">
        <v>96</v>
      </c>
      <c r="H193" s="94" t="s">
        <v>132</v>
      </c>
      <c r="I193" s="112" t="s">
        <v>493</v>
      </c>
      <c r="J193" s="95" t="s">
        <v>69</v>
      </c>
      <c r="K193" s="50">
        <f t="shared" ref="K193:K197" si="93">E193</f>
        <v>12434</v>
      </c>
      <c r="L193" s="50">
        <v>0.0</v>
      </c>
      <c r="M193" s="50">
        <f t="shared" si="2"/>
        <v>12434</v>
      </c>
      <c r="N193" s="87">
        <f t="shared" si="3"/>
        <v>0</v>
      </c>
      <c r="O193" s="96"/>
      <c r="P193" s="97"/>
      <c r="Q193" s="97"/>
      <c r="R193" s="98"/>
      <c r="S193" s="98"/>
      <c r="T193" s="98"/>
      <c r="U193" s="98"/>
      <c r="V193" s="98"/>
      <c r="W193" s="98"/>
      <c r="X193" s="88">
        <f t="shared" ref="X193:X197" si="94">E193</f>
        <v>12434</v>
      </c>
      <c r="Y193" s="90">
        <f t="shared" si="89"/>
        <v>11101.78571</v>
      </c>
      <c r="Z193" s="90">
        <f t="shared" si="90"/>
        <v>1332.214286</v>
      </c>
      <c r="AA193" s="98"/>
      <c r="AB193" s="88">
        <v>12434.0</v>
      </c>
      <c r="AC193" s="90">
        <v>11101.785714285714</v>
      </c>
      <c r="AD193" s="90">
        <v>1332.2142857142856</v>
      </c>
      <c r="AE193" s="48"/>
      <c r="AF193" s="91">
        <f t="shared" si="7"/>
        <v>0</v>
      </c>
      <c r="AG193" s="98"/>
      <c r="AH193" s="98"/>
      <c r="AI193" s="98"/>
      <c r="AJ193" s="98"/>
      <c r="AK193" s="98"/>
      <c r="AL193" s="98"/>
    </row>
    <row r="194" ht="13.5" hidden="1" customHeight="1">
      <c r="A194" s="92" t="s">
        <v>811</v>
      </c>
      <c r="B194" s="84">
        <v>45684.0</v>
      </c>
      <c r="C194" s="94" t="s">
        <v>812</v>
      </c>
      <c r="D194" s="94" t="s">
        <v>594</v>
      </c>
      <c r="E194" s="103">
        <v>2100.0</v>
      </c>
      <c r="F194" s="100" t="s">
        <v>813</v>
      </c>
      <c r="G194" s="101" t="s">
        <v>96</v>
      </c>
      <c r="H194" s="94" t="s">
        <v>68</v>
      </c>
      <c r="I194" s="101" t="s">
        <v>814</v>
      </c>
      <c r="J194" s="95" t="s">
        <v>102</v>
      </c>
      <c r="K194" s="50">
        <f t="shared" si="93"/>
        <v>2100</v>
      </c>
      <c r="L194" s="50">
        <v>0.0</v>
      </c>
      <c r="M194" s="50">
        <f t="shared" si="2"/>
        <v>2100</v>
      </c>
      <c r="N194" s="87">
        <f t="shared" si="3"/>
        <v>0</v>
      </c>
      <c r="O194" s="96"/>
      <c r="P194" s="97"/>
      <c r="Q194" s="97"/>
      <c r="R194" s="98"/>
      <c r="S194" s="98"/>
      <c r="T194" s="98"/>
      <c r="U194" s="98"/>
      <c r="V194" s="98"/>
      <c r="W194" s="98"/>
      <c r="X194" s="88">
        <f t="shared" si="94"/>
        <v>2100</v>
      </c>
      <c r="Y194" s="90">
        <f t="shared" si="89"/>
        <v>1875</v>
      </c>
      <c r="Z194" s="90">
        <f t="shared" si="90"/>
        <v>225</v>
      </c>
      <c r="AA194" s="98"/>
      <c r="AB194" s="88">
        <v>2100.0</v>
      </c>
      <c r="AC194" s="90">
        <v>1874.9999999999998</v>
      </c>
      <c r="AD194" s="90">
        <v>224.99999999999997</v>
      </c>
      <c r="AE194" s="48"/>
      <c r="AF194" s="91">
        <f t="shared" si="7"/>
        <v>0</v>
      </c>
      <c r="AG194" s="98"/>
      <c r="AH194" s="98"/>
      <c r="AI194" s="98"/>
      <c r="AJ194" s="98"/>
      <c r="AK194" s="98"/>
      <c r="AL194" s="98"/>
    </row>
    <row r="195" ht="13.5" hidden="1" customHeight="1">
      <c r="A195" s="92" t="s">
        <v>815</v>
      </c>
      <c r="B195" s="84">
        <v>45684.0</v>
      </c>
      <c r="C195" s="94" t="s">
        <v>792</v>
      </c>
      <c r="D195" s="94" t="s">
        <v>816</v>
      </c>
      <c r="E195" s="103">
        <v>11200.0</v>
      </c>
      <c r="F195" s="100" t="s">
        <v>794</v>
      </c>
      <c r="G195" s="101" t="s">
        <v>782</v>
      </c>
      <c r="H195" s="94" t="s">
        <v>68</v>
      </c>
      <c r="I195" s="101"/>
      <c r="J195" s="95" t="s">
        <v>140</v>
      </c>
      <c r="K195" s="50">
        <f t="shared" si="93"/>
        <v>11200</v>
      </c>
      <c r="L195" s="50">
        <v>0.0</v>
      </c>
      <c r="M195" s="50">
        <f t="shared" si="2"/>
        <v>11200</v>
      </c>
      <c r="N195" s="87">
        <f t="shared" si="3"/>
        <v>0</v>
      </c>
      <c r="O195" s="96"/>
      <c r="P195" s="97">
        <v>367.78</v>
      </c>
      <c r="Q195" s="108">
        <f t="shared" ref="Q195:Q197" si="95">E195-P195</f>
        <v>10832.22</v>
      </c>
      <c r="R195" s="98"/>
      <c r="S195" s="98"/>
      <c r="T195" s="98"/>
      <c r="U195" s="98"/>
      <c r="V195" s="98"/>
      <c r="W195" s="98"/>
      <c r="X195" s="88">
        <f t="shared" si="94"/>
        <v>11200</v>
      </c>
      <c r="Y195" s="90">
        <f t="shared" si="89"/>
        <v>10000</v>
      </c>
      <c r="Z195" s="90">
        <f t="shared" si="90"/>
        <v>1200</v>
      </c>
      <c r="AA195" s="98"/>
      <c r="AB195" s="88">
        <v>11200.0</v>
      </c>
      <c r="AC195" s="90">
        <v>9999.999999999998</v>
      </c>
      <c r="AD195" s="90">
        <v>1199.9999999999998</v>
      </c>
      <c r="AE195" s="48"/>
      <c r="AF195" s="91">
        <f t="shared" si="7"/>
        <v>0</v>
      </c>
      <c r="AG195" s="98"/>
      <c r="AH195" s="98"/>
      <c r="AI195" s="98"/>
      <c r="AJ195" s="98"/>
      <c r="AK195" s="98"/>
      <c r="AL195" s="98"/>
    </row>
    <row r="196" ht="13.5" hidden="1" customHeight="1">
      <c r="A196" s="92" t="s">
        <v>817</v>
      </c>
      <c r="B196" s="84">
        <v>45684.0</v>
      </c>
      <c r="C196" s="94" t="s">
        <v>818</v>
      </c>
      <c r="D196" s="94" t="s">
        <v>819</v>
      </c>
      <c r="E196" s="103">
        <v>15000.0</v>
      </c>
      <c r="F196" s="100" t="s">
        <v>820</v>
      </c>
      <c r="G196" s="101" t="s">
        <v>782</v>
      </c>
      <c r="H196" s="94" t="s">
        <v>68</v>
      </c>
      <c r="I196" s="101"/>
      <c r="J196" s="95" t="s">
        <v>102</v>
      </c>
      <c r="K196" s="50">
        <f t="shared" si="93"/>
        <v>15000</v>
      </c>
      <c r="L196" s="50">
        <v>0.0</v>
      </c>
      <c r="M196" s="50">
        <f t="shared" si="2"/>
        <v>15000</v>
      </c>
      <c r="N196" s="87">
        <f t="shared" si="3"/>
        <v>0</v>
      </c>
      <c r="O196" s="96"/>
      <c r="P196" s="97">
        <v>492.56</v>
      </c>
      <c r="Q196" s="108">
        <f t="shared" si="95"/>
        <v>14507.44</v>
      </c>
      <c r="R196" s="128">
        <f>Q189+Q195+Q196</f>
        <v>36171.88</v>
      </c>
      <c r="S196" s="98"/>
      <c r="T196" s="98"/>
      <c r="U196" s="98"/>
      <c r="V196" s="98"/>
      <c r="W196" s="98"/>
      <c r="X196" s="88">
        <f t="shared" si="94"/>
        <v>15000</v>
      </c>
      <c r="Y196" s="90">
        <f t="shared" si="89"/>
        <v>13392.85714</v>
      </c>
      <c r="Z196" s="90">
        <f t="shared" si="90"/>
        <v>1607.142857</v>
      </c>
      <c r="AA196" s="98"/>
      <c r="AB196" s="88">
        <v>15000.0</v>
      </c>
      <c r="AC196" s="90">
        <v>13392.857142857141</v>
      </c>
      <c r="AD196" s="90">
        <v>1607.1428571428569</v>
      </c>
      <c r="AE196" s="48"/>
      <c r="AF196" s="91">
        <f t="shared" si="7"/>
        <v>0</v>
      </c>
      <c r="AG196" s="98"/>
      <c r="AH196" s="98"/>
      <c r="AI196" s="98"/>
      <c r="AJ196" s="98"/>
      <c r="AK196" s="98"/>
      <c r="AL196" s="98"/>
    </row>
    <row r="197" ht="13.5" customHeight="1">
      <c r="A197" s="92" t="s">
        <v>821</v>
      </c>
      <c r="B197" s="84">
        <v>45684.0</v>
      </c>
      <c r="C197" s="94" t="s">
        <v>822</v>
      </c>
      <c r="D197" s="94" t="s">
        <v>823</v>
      </c>
      <c r="E197" s="99">
        <v>10500.0</v>
      </c>
      <c r="F197" s="48" t="s">
        <v>824</v>
      </c>
      <c r="G197" s="145" t="s">
        <v>67</v>
      </c>
      <c r="H197" s="94" t="s">
        <v>68</v>
      </c>
      <c r="I197" s="101"/>
      <c r="J197" s="95" t="s">
        <v>102</v>
      </c>
      <c r="K197" s="50">
        <f t="shared" si="93"/>
        <v>10500</v>
      </c>
      <c r="L197" s="50">
        <v>0.0</v>
      </c>
      <c r="M197" s="50">
        <f t="shared" si="2"/>
        <v>10500</v>
      </c>
      <c r="N197" s="87">
        <f t="shared" si="3"/>
        <v>0</v>
      </c>
      <c r="O197" s="96"/>
      <c r="P197" s="147">
        <v>255.83</v>
      </c>
      <c r="Q197" s="132">
        <f t="shared" si="95"/>
        <v>10244.17</v>
      </c>
      <c r="R197" s="98"/>
      <c r="S197" s="98"/>
      <c r="T197" s="98"/>
      <c r="U197" s="98"/>
      <c r="V197" s="98"/>
      <c r="W197" s="98"/>
      <c r="X197" s="88">
        <f t="shared" si="94"/>
        <v>10500</v>
      </c>
      <c r="Y197" s="90">
        <f t="shared" si="89"/>
        <v>9375</v>
      </c>
      <c r="Z197" s="90">
        <f t="shared" si="90"/>
        <v>1125</v>
      </c>
      <c r="AA197" s="98"/>
      <c r="AB197" s="88">
        <v>10500.0</v>
      </c>
      <c r="AC197" s="90">
        <v>9375.0</v>
      </c>
      <c r="AD197" s="90">
        <v>1125.0</v>
      </c>
      <c r="AE197" s="48"/>
      <c r="AF197" s="91">
        <f t="shared" si="7"/>
        <v>0</v>
      </c>
      <c r="AG197" s="98"/>
      <c r="AH197" s="98"/>
      <c r="AI197" s="98"/>
      <c r="AJ197" s="98"/>
      <c r="AK197" s="98"/>
      <c r="AL197" s="98"/>
    </row>
    <row r="198" ht="13.5" hidden="1" customHeight="1">
      <c r="A198" s="92" t="s">
        <v>825</v>
      </c>
      <c r="B198" s="84">
        <v>45685.0</v>
      </c>
      <c r="C198" s="94" t="s">
        <v>826</v>
      </c>
      <c r="D198" s="48" t="s">
        <v>454</v>
      </c>
      <c r="E198" s="107">
        <v>1576.34</v>
      </c>
      <c r="F198" s="100" t="s">
        <v>827</v>
      </c>
      <c r="G198" s="101" t="s">
        <v>96</v>
      </c>
      <c r="H198" s="94" t="s">
        <v>68</v>
      </c>
      <c r="I198" s="101" t="s">
        <v>828</v>
      </c>
      <c r="J198" s="95" t="s">
        <v>69</v>
      </c>
      <c r="K198" s="97">
        <v>1650.0</v>
      </c>
      <c r="L198" s="108">
        <f>K198/1.12*0.05</f>
        <v>73.66071429</v>
      </c>
      <c r="M198" s="97">
        <f t="shared" si="2"/>
        <v>1576.339286</v>
      </c>
      <c r="N198" s="87"/>
      <c r="O198" s="96"/>
      <c r="P198" s="97"/>
      <c r="Q198" s="97"/>
      <c r="R198" s="98"/>
      <c r="S198" s="98"/>
      <c r="T198" s="98"/>
      <c r="U198" s="98"/>
      <c r="V198" s="98"/>
      <c r="W198" s="98"/>
      <c r="X198" s="88">
        <f>K198</f>
        <v>1650</v>
      </c>
      <c r="Y198" s="90">
        <f t="shared" si="89"/>
        <v>1473.214286</v>
      </c>
      <c r="Z198" s="90">
        <f t="shared" si="90"/>
        <v>176.7857143</v>
      </c>
      <c r="AA198" s="98"/>
      <c r="AB198" s="88">
        <v>1650.0</v>
      </c>
      <c r="AC198" s="90">
        <v>1473.2142857142856</v>
      </c>
      <c r="AD198" s="90">
        <v>176.78571428571425</v>
      </c>
      <c r="AE198" s="48"/>
      <c r="AF198" s="91">
        <f t="shared" si="7"/>
        <v>0</v>
      </c>
      <c r="AG198" s="98"/>
      <c r="AH198" s="98"/>
      <c r="AI198" s="98"/>
      <c r="AJ198" s="98"/>
      <c r="AK198" s="98"/>
      <c r="AL198" s="98"/>
    </row>
    <row r="199" ht="13.5" hidden="1" customHeight="1">
      <c r="A199" s="92" t="s">
        <v>829</v>
      </c>
      <c r="B199" s="84">
        <v>45685.0</v>
      </c>
      <c r="C199" s="94" t="s">
        <v>830</v>
      </c>
      <c r="D199" s="94" t="s">
        <v>471</v>
      </c>
      <c r="E199" s="103">
        <v>1400.0</v>
      </c>
      <c r="F199" s="100" t="s">
        <v>831</v>
      </c>
      <c r="G199" s="101" t="s">
        <v>117</v>
      </c>
      <c r="H199" s="94" t="s">
        <v>68</v>
      </c>
      <c r="I199" s="101"/>
      <c r="J199" s="95" t="s">
        <v>102</v>
      </c>
      <c r="K199" s="50">
        <f t="shared" ref="K199:K202" si="96">E199</f>
        <v>1400</v>
      </c>
      <c r="L199" s="50">
        <v>0.0</v>
      </c>
      <c r="M199" s="50">
        <f t="shared" si="2"/>
        <v>1400</v>
      </c>
      <c r="N199" s="87">
        <f t="shared" ref="N199:N213" si="97">E199-M199</f>
        <v>0</v>
      </c>
      <c r="O199" s="96"/>
      <c r="P199" s="97">
        <v>45.97</v>
      </c>
      <c r="Q199" s="108">
        <f t="shared" ref="Q199:Q200" si="98">E199-P199</f>
        <v>1354.03</v>
      </c>
      <c r="R199" s="128">
        <f>Q199</f>
        <v>1354.03</v>
      </c>
      <c r="S199" s="98"/>
      <c r="T199" s="98"/>
      <c r="U199" s="98"/>
      <c r="V199" s="98"/>
      <c r="W199" s="98"/>
      <c r="X199" s="88">
        <f t="shared" ref="X199:X202" si="99">E199</f>
        <v>1400</v>
      </c>
      <c r="Y199" s="90">
        <f t="shared" si="89"/>
        <v>1250</v>
      </c>
      <c r="Z199" s="90">
        <f t="shared" si="90"/>
        <v>150</v>
      </c>
      <c r="AA199" s="98"/>
      <c r="AB199" s="88">
        <v>1400.0</v>
      </c>
      <c r="AC199" s="90">
        <v>1249.9999999999998</v>
      </c>
      <c r="AD199" s="90">
        <v>149.99999999999997</v>
      </c>
      <c r="AE199" s="48"/>
      <c r="AF199" s="91">
        <f t="shared" si="7"/>
        <v>0</v>
      </c>
      <c r="AG199" s="98"/>
      <c r="AH199" s="98"/>
      <c r="AI199" s="98"/>
      <c r="AJ199" s="98"/>
      <c r="AK199" s="98"/>
      <c r="AL199" s="98"/>
    </row>
    <row r="200" ht="13.5" customHeight="1">
      <c r="A200" s="92" t="s">
        <v>832</v>
      </c>
      <c r="B200" s="84">
        <v>45686.0</v>
      </c>
      <c r="C200" s="94" t="s">
        <v>833</v>
      </c>
      <c r="D200" s="94" t="s">
        <v>834</v>
      </c>
      <c r="E200" s="99">
        <v>1400.0</v>
      </c>
      <c r="F200" s="100" t="s">
        <v>835</v>
      </c>
      <c r="G200" s="145" t="s">
        <v>67</v>
      </c>
      <c r="H200" s="94" t="s">
        <v>68</v>
      </c>
      <c r="I200" s="101"/>
      <c r="J200" s="95" t="s">
        <v>102</v>
      </c>
      <c r="K200" s="50">
        <f t="shared" si="96"/>
        <v>1400</v>
      </c>
      <c r="L200" s="50">
        <v>0.0</v>
      </c>
      <c r="M200" s="50">
        <f t="shared" si="2"/>
        <v>1400</v>
      </c>
      <c r="N200" s="87">
        <f t="shared" si="97"/>
        <v>0</v>
      </c>
      <c r="O200" s="96">
        <v>45686.0</v>
      </c>
      <c r="P200" s="147">
        <v>34.11</v>
      </c>
      <c r="Q200" s="132">
        <f t="shared" si="98"/>
        <v>1365.89</v>
      </c>
      <c r="R200" s="98"/>
      <c r="S200" s="98"/>
      <c r="T200" s="98"/>
      <c r="U200" s="98"/>
      <c r="V200" s="98"/>
      <c r="W200" s="98"/>
      <c r="X200" s="88">
        <f t="shared" si="99"/>
        <v>1400</v>
      </c>
      <c r="Y200" s="90">
        <f t="shared" si="89"/>
        <v>1250</v>
      </c>
      <c r="Z200" s="90">
        <f t="shared" si="90"/>
        <v>150</v>
      </c>
      <c r="AA200" s="98"/>
      <c r="AB200" s="88">
        <v>1400.0</v>
      </c>
      <c r="AC200" s="90">
        <v>1249.9999999999998</v>
      </c>
      <c r="AD200" s="90">
        <v>149.99999999999997</v>
      </c>
      <c r="AE200" s="48"/>
      <c r="AF200" s="91">
        <f t="shared" si="7"/>
        <v>0</v>
      </c>
      <c r="AG200" s="98"/>
      <c r="AH200" s="98"/>
      <c r="AI200" s="98"/>
      <c r="AJ200" s="98"/>
      <c r="AK200" s="98"/>
      <c r="AL200" s="98"/>
    </row>
    <row r="201" ht="13.5" hidden="1" customHeight="1">
      <c r="A201" s="92" t="s">
        <v>836</v>
      </c>
      <c r="B201" s="84">
        <v>45686.0</v>
      </c>
      <c r="C201" s="94" t="s">
        <v>837</v>
      </c>
      <c r="D201" s="94" t="s">
        <v>838</v>
      </c>
      <c r="E201" s="103">
        <v>1080.0</v>
      </c>
      <c r="F201" s="100" t="s">
        <v>839</v>
      </c>
      <c r="G201" s="48" t="s">
        <v>96</v>
      </c>
      <c r="H201" s="94" t="s">
        <v>68</v>
      </c>
      <c r="I201" s="101" t="s">
        <v>840</v>
      </c>
      <c r="J201" s="95" t="s">
        <v>102</v>
      </c>
      <c r="K201" s="50">
        <f t="shared" si="96"/>
        <v>1080</v>
      </c>
      <c r="L201" s="50">
        <v>0.0</v>
      </c>
      <c r="M201" s="50">
        <f t="shared" si="2"/>
        <v>1080</v>
      </c>
      <c r="N201" s="87">
        <f t="shared" si="97"/>
        <v>0</v>
      </c>
      <c r="O201" s="96"/>
      <c r="P201" s="97"/>
      <c r="Q201" s="97"/>
      <c r="R201" s="98"/>
      <c r="S201" s="98"/>
      <c r="T201" s="98"/>
      <c r="U201" s="98"/>
      <c r="V201" s="98"/>
      <c r="W201" s="98"/>
      <c r="X201" s="88">
        <f t="shared" si="99"/>
        <v>1080</v>
      </c>
      <c r="Y201" s="90">
        <f t="shared" si="89"/>
        <v>964.2857143</v>
      </c>
      <c r="Z201" s="90">
        <f t="shared" si="90"/>
        <v>115.7142857</v>
      </c>
      <c r="AA201" s="98"/>
      <c r="AB201" s="88">
        <v>1080.0</v>
      </c>
      <c r="AC201" s="90">
        <v>964.2857142857142</v>
      </c>
      <c r="AD201" s="90">
        <v>115.71428571428571</v>
      </c>
      <c r="AE201" s="48"/>
      <c r="AF201" s="91">
        <f t="shared" si="7"/>
        <v>0</v>
      </c>
      <c r="AG201" s="98"/>
      <c r="AH201" s="98"/>
      <c r="AI201" s="98"/>
      <c r="AJ201" s="98"/>
      <c r="AK201" s="98"/>
      <c r="AL201" s="98"/>
    </row>
    <row r="202" ht="13.5" hidden="1" customHeight="1">
      <c r="A202" s="92" t="s">
        <v>841</v>
      </c>
      <c r="B202" s="84">
        <v>45687.0</v>
      </c>
      <c r="C202" s="94" t="s">
        <v>842</v>
      </c>
      <c r="D202" s="94" t="s">
        <v>663</v>
      </c>
      <c r="E202" s="103">
        <v>4000.0</v>
      </c>
      <c r="F202" s="48" t="s">
        <v>843</v>
      </c>
      <c r="G202" s="101" t="s">
        <v>112</v>
      </c>
      <c r="H202" s="94" t="s">
        <v>68</v>
      </c>
      <c r="I202" s="101"/>
      <c r="J202" s="95" t="s">
        <v>102</v>
      </c>
      <c r="K202" s="50">
        <f t="shared" si="96"/>
        <v>4000</v>
      </c>
      <c r="L202" s="50">
        <v>0.0</v>
      </c>
      <c r="M202" s="50">
        <f t="shared" si="2"/>
        <v>4000</v>
      </c>
      <c r="N202" s="87">
        <f t="shared" si="97"/>
        <v>0</v>
      </c>
      <c r="O202" s="96"/>
      <c r="P202" s="97"/>
      <c r="Q202" s="97"/>
      <c r="R202" s="98"/>
      <c r="S202" s="98"/>
      <c r="T202" s="98"/>
      <c r="U202" s="98"/>
      <c r="V202" s="98"/>
      <c r="W202" s="98"/>
      <c r="X202" s="88">
        <f t="shared" si="99"/>
        <v>4000</v>
      </c>
      <c r="Y202" s="90">
        <f t="shared" si="89"/>
        <v>3571.428571</v>
      </c>
      <c r="Z202" s="90">
        <f t="shared" si="90"/>
        <v>428.5714286</v>
      </c>
      <c r="AA202" s="98"/>
      <c r="AB202" s="88">
        <v>4000.0</v>
      </c>
      <c r="AC202" s="90">
        <v>3571.428571428571</v>
      </c>
      <c r="AD202" s="90">
        <v>428.5714285714285</v>
      </c>
      <c r="AE202" s="48"/>
      <c r="AF202" s="91">
        <f t="shared" si="7"/>
        <v>0</v>
      </c>
      <c r="AG202" s="98"/>
      <c r="AH202" s="98"/>
      <c r="AI202" s="98"/>
      <c r="AJ202" s="98"/>
      <c r="AK202" s="98"/>
      <c r="AL202" s="98"/>
    </row>
    <row r="203" ht="13.5" hidden="1" customHeight="1">
      <c r="A203" s="92" t="s">
        <v>844</v>
      </c>
      <c r="B203" s="84">
        <v>45687.0</v>
      </c>
      <c r="C203" s="94" t="s">
        <v>845</v>
      </c>
      <c r="D203" s="94" t="s">
        <v>846</v>
      </c>
      <c r="E203" s="107">
        <v>13290.24</v>
      </c>
      <c r="F203" s="100" t="s">
        <v>847</v>
      </c>
      <c r="G203" s="101" t="s">
        <v>96</v>
      </c>
      <c r="H203" s="94" t="s">
        <v>132</v>
      </c>
      <c r="I203" s="101"/>
      <c r="J203" s="95" t="s">
        <v>76</v>
      </c>
      <c r="K203" s="97">
        <v>13911.28</v>
      </c>
      <c r="L203" s="108">
        <f>K203/1.12*0.05</f>
        <v>621.0392857</v>
      </c>
      <c r="M203" s="97">
        <f t="shared" si="2"/>
        <v>13290.24071</v>
      </c>
      <c r="N203" s="87">
        <f t="shared" si="97"/>
        <v>-0.0007142857157</v>
      </c>
      <c r="O203" s="96"/>
      <c r="P203" s="97"/>
      <c r="Q203" s="97"/>
      <c r="R203" s="98"/>
      <c r="S203" s="98"/>
      <c r="T203" s="98"/>
      <c r="U203" s="98"/>
      <c r="V203" s="98"/>
      <c r="W203" s="98"/>
      <c r="X203" s="88">
        <f>K203</f>
        <v>13911.28</v>
      </c>
      <c r="Y203" s="90">
        <f t="shared" si="89"/>
        <v>12420.78571</v>
      </c>
      <c r="Z203" s="90">
        <f t="shared" si="90"/>
        <v>1490.494286</v>
      </c>
      <c r="AA203" s="98"/>
      <c r="AB203" s="88">
        <v>13911.28</v>
      </c>
      <c r="AC203" s="90">
        <v>12420.785714285714</v>
      </c>
      <c r="AD203" s="90">
        <v>1490.4942857142855</v>
      </c>
      <c r="AE203" s="48"/>
      <c r="AF203" s="91">
        <f t="shared" si="7"/>
        <v>0</v>
      </c>
      <c r="AG203" s="98"/>
      <c r="AH203" s="98"/>
      <c r="AI203" s="98"/>
      <c r="AJ203" s="98"/>
      <c r="AK203" s="98"/>
      <c r="AL203" s="98"/>
    </row>
    <row r="204" ht="13.5" customHeight="1">
      <c r="A204" s="92" t="s">
        <v>848</v>
      </c>
      <c r="B204" s="84">
        <v>45687.0</v>
      </c>
      <c r="C204" s="94" t="s">
        <v>849</v>
      </c>
      <c r="D204" s="94" t="s">
        <v>850</v>
      </c>
      <c r="E204" s="99">
        <v>720.0</v>
      </c>
      <c r="F204" s="100" t="s">
        <v>851</v>
      </c>
      <c r="G204" s="145" t="s">
        <v>67</v>
      </c>
      <c r="H204" s="94" t="s">
        <v>68</v>
      </c>
      <c r="I204" s="101"/>
      <c r="J204" s="95" t="s">
        <v>69</v>
      </c>
      <c r="K204" s="50">
        <f t="shared" ref="K204:K205" si="100">E204</f>
        <v>720</v>
      </c>
      <c r="L204" s="50">
        <v>0.0</v>
      </c>
      <c r="M204" s="50">
        <f t="shared" si="2"/>
        <v>720</v>
      </c>
      <c r="N204" s="87">
        <f t="shared" si="97"/>
        <v>0</v>
      </c>
      <c r="O204" s="96"/>
      <c r="P204" s="129">
        <v>17.54</v>
      </c>
      <c r="Q204" s="102">
        <f>E204-P204</f>
        <v>702.46</v>
      </c>
      <c r="R204" s="98"/>
      <c r="S204" s="98"/>
      <c r="T204" s="98"/>
      <c r="U204" s="98"/>
      <c r="V204" s="98"/>
      <c r="W204" s="98"/>
      <c r="X204" s="88">
        <f>E204</f>
        <v>720</v>
      </c>
      <c r="Y204" s="90">
        <f t="shared" si="89"/>
        <v>642.8571429</v>
      </c>
      <c r="Z204" s="90">
        <f t="shared" si="90"/>
        <v>77.14285714</v>
      </c>
      <c r="AA204" s="98"/>
      <c r="AB204" s="88">
        <v>720.0</v>
      </c>
      <c r="AC204" s="90">
        <v>642.8571428571428</v>
      </c>
      <c r="AD204" s="90">
        <v>77.14285714285712</v>
      </c>
      <c r="AE204" s="48"/>
      <c r="AF204" s="91">
        <f t="shared" si="7"/>
        <v>0</v>
      </c>
      <c r="AG204" s="98"/>
      <c r="AH204" s="98"/>
      <c r="AI204" s="98"/>
      <c r="AJ204" s="98"/>
      <c r="AK204" s="98"/>
      <c r="AL204" s="98"/>
    </row>
    <row r="205" ht="13.5" hidden="1" customHeight="1">
      <c r="A205" s="92" t="s">
        <v>852</v>
      </c>
      <c r="B205" s="93"/>
      <c r="C205" s="94"/>
      <c r="D205" s="94" t="s">
        <v>87</v>
      </c>
      <c r="E205" s="103"/>
      <c r="F205" s="100"/>
      <c r="G205" s="101"/>
      <c r="H205" s="94"/>
      <c r="I205" s="101"/>
      <c r="J205" s="95"/>
      <c r="K205" s="50" t="str">
        <f t="shared" si="100"/>
        <v/>
      </c>
      <c r="L205" s="50">
        <v>0.0</v>
      </c>
      <c r="M205" s="50">
        <f t="shared" si="2"/>
        <v>0</v>
      </c>
      <c r="N205" s="87">
        <f t="shared" si="97"/>
        <v>0</v>
      </c>
      <c r="O205" s="96"/>
      <c r="P205" s="97"/>
      <c r="Q205" s="97"/>
      <c r="R205" s="98"/>
      <c r="S205" s="98"/>
      <c r="T205" s="98"/>
      <c r="U205" s="98"/>
      <c r="V205" s="98"/>
      <c r="W205" s="98"/>
      <c r="X205" s="106"/>
      <c r="Y205" s="42"/>
      <c r="Z205" s="42"/>
      <c r="AA205" s="98"/>
      <c r="AB205" s="106"/>
      <c r="AC205" s="42"/>
      <c r="AD205" s="42"/>
      <c r="AE205" s="48"/>
      <c r="AF205" s="91">
        <f t="shared" si="7"/>
        <v>0</v>
      </c>
      <c r="AG205" s="98"/>
      <c r="AH205" s="98"/>
      <c r="AI205" s="98"/>
      <c r="AJ205" s="98"/>
      <c r="AK205" s="98"/>
      <c r="AL205" s="98"/>
    </row>
    <row r="206" ht="13.5" hidden="1" customHeight="1">
      <c r="A206" s="92" t="s">
        <v>853</v>
      </c>
      <c r="B206" s="84">
        <v>45688.0</v>
      </c>
      <c r="C206" s="94" t="s">
        <v>854</v>
      </c>
      <c r="D206" s="94" t="s">
        <v>238</v>
      </c>
      <c r="E206" s="107">
        <v>13290.24</v>
      </c>
      <c r="F206" s="100" t="s">
        <v>855</v>
      </c>
      <c r="G206" s="101" t="s">
        <v>74</v>
      </c>
      <c r="H206" s="94" t="s">
        <v>68</v>
      </c>
      <c r="I206" s="101" t="s">
        <v>856</v>
      </c>
      <c r="J206" s="95" t="s">
        <v>76</v>
      </c>
      <c r="K206" s="97">
        <v>13911.28</v>
      </c>
      <c r="L206" s="108">
        <f>K206/1.12*0.05</f>
        <v>621.0392857</v>
      </c>
      <c r="M206" s="97">
        <f t="shared" si="2"/>
        <v>13290.24071</v>
      </c>
      <c r="N206" s="87">
        <f t="shared" si="97"/>
        <v>-0.0007142857157</v>
      </c>
      <c r="O206" s="96"/>
      <c r="P206" s="97"/>
      <c r="Q206" s="97"/>
      <c r="R206" s="98"/>
      <c r="S206" s="98"/>
      <c r="T206" s="98"/>
      <c r="U206" s="98"/>
      <c r="V206" s="98"/>
      <c r="W206" s="98"/>
      <c r="X206" s="88">
        <f>K206</f>
        <v>13911.28</v>
      </c>
      <c r="Y206" s="90">
        <f t="shared" ref="Y206:Y210" si="101">X206/1.12</f>
        <v>12420.78571</v>
      </c>
      <c r="Z206" s="90">
        <f t="shared" ref="Z206:Z210" si="102">Y206*0.12</f>
        <v>1490.494286</v>
      </c>
      <c r="AA206" s="98"/>
      <c r="AB206" s="88">
        <v>13911.28</v>
      </c>
      <c r="AC206" s="90">
        <v>12420.785714285714</v>
      </c>
      <c r="AD206" s="90">
        <v>1490.4942857142855</v>
      </c>
      <c r="AE206" s="48"/>
      <c r="AF206" s="91">
        <f t="shared" si="7"/>
        <v>0</v>
      </c>
      <c r="AG206" s="98"/>
      <c r="AH206" s="98"/>
      <c r="AI206" s="98"/>
      <c r="AJ206" s="98"/>
      <c r="AK206" s="98"/>
      <c r="AL206" s="98"/>
    </row>
    <row r="207" ht="13.5" hidden="1" customHeight="1">
      <c r="A207" s="92" t="s">
        <v>857</v>
      </c>
      <c r="B207" s="84">
        <v>45688.0</v>
      </c>
      <c r="C207" s="94" t="s">
        <v>858</v>
      </c>
      <c r="D207" s="94" t="s">
        <v>859</v>
      </c>
      <c r="E207" s="103">
        <v>300.0</v>
      </c>
      <c r="F207" s="100" t="s">
        <v>277</v>
      </c>
      <c r="G207" s="101" t="s">
        <v>112</v>
      </c>
      <c r="H207" s="94" t="s">
        <v>127</v>
      </c>
      <c r="I207" s="101"/>
      <c r="J207" s="95" t="s">
        <v>69</v>
      </c>
      <c r="K207" s="50">
        <f t="shared" ref="K207:K213" si="103">E207</f>
        <v>300</v>
      </c>
      <c r="L207" s="50">
        <v>0.0</v>
      </c>
      <c r="M207" s="50">
        <f t="shared" si="2"/>
        <v>300</v>
      </c>
      <c r="N207" s="87">
        <f t="shared" si="97"/>
        <v>0</v>
      </c>
      <c r="O207" s="96"/>
      <c r="P207" s="97"/>
      <c r="Q207" s="97"/>
      <c r="R207" s="98"/>
      <c r="S207" s="98"/>
      <c r="T207" s="98"/>
      <c r="U207" s="98"/>
      <c r="V207" s="98"/>
      <c r="W207" s="98"/>
      <c r="X207" s="88">
        <f t="shared" ref="X207:X210" si="104">E207</f>
        <v>300</v>
      </c>
      <c r="Y207" s="90">
        <f t="shared" si="101"/>
        <v>267.8571429</v>
      </c>
      <c r="Z207" s="90">
        <f t="shared" si="102"/>
        <v>32.14285714</v>
      </c>
      <c r="AA207" s="98"/>
      <c r="AB207" s="88">
        <v>300.0</v>
      </c>
      <c r="AC207" s="90">
        <v>267.85714285714283</v>
      </c>
      <c r="AD207" s="90">
        <v>32.14285714285714</v>
      </c>
      <c r="AE207" s="48"/>
      <c r="AF207" s="91">
        <f t="shared" si="7"/>
        <v>0</v>
      </c>
      <c r="AG207" s="98"/>
      <c r="AH207" s="98"/>
      <c r="AI207" s="98"/>
      <c r="AJ207" s="98"/>
      <c r="AK207" s="98"/>
      <c r="AL207" s="98"/>
    </row>
    <row r="208" ht="13.5" hidden="1" customHeight="1">
      <c r="A208" s="92" t="s">
        <v>860</v>
      </c>
      <c r="B208" s="84">
        <v>45688.0</v>
      </c>
      <c r="C208" s="94" t="s">
        <v>861</v>
      </c>
      <c r="D208" s="94" t="s">
        <v>280</v>
      </c>
      <c r="E208" s="103">
        <v>300.0</v>
      </c>
      <c r="F208" s="100" t="s">
        <v>277</v>
      </c>
      <c r="G208" s="101" t="s">
        <v>112</v>
      </c>
      <c r="H208" s="94" t="s">
        <v>127</v>
      </c>
      <c r="I208" s="101"/>
      <c r="J208" s="95" t="s">
        <v>69</v>
      </c>
      <c r="K208" s="50">
        <f t="shared" si="103"/>
        <v>300</v>
      </c>
      <c r="L208" s="50">
        <v>0.0</v>
      </c>
      <c r="M208" s="50">
        <f t="shared" si="2"/>
        <v>300</v>
      </c>
      <c r="N208" s="87">
        <f t="shared" si="97"/>
        <v>0</v>
      </c>
      <c r="O208" s="96"/>
      <c r="P208" s="97"/>
      <c r="Q208" s="97"/>
      <c r="R208" s="98"/>
      <c r="S208" s="98"/>
      <c r="T208" s="98"/>
      <c r="U208" s="98"/>
      <c r="V208" s="98"/>
      <c r="W208" s="98"/>
      <c r="X208" s="88">
        <f t="shared" si="104"/>
        <v>300</v>
      </c>
      <c r="Y208" s="90">
        <f t="shared" si="101"/>
        <v>267.8571429</v>
      </c>
      <c r="Z208" s="90">
        <f t="shared" si="102"/>
        <v>32.14285714</v>
      </c>
      <c r="AA208" s="98"/>
      <c r="AB208" s="88">
        <v>300.0</v>
      </c>
      <c r="AC208" s="90">
        <v>267.85714285714283</v>
      </c>
      <c r="AD208" s="90">
        <v>32.14285714285714</v>
      </c>
      <c r="AE208" s="48"/>
      <c r="AF208" s="91">
        <f t="shared" si="7"/>
        <v>0</v>
      </c>
      <c r="AG208" s="98"/>
      <c r="AH208" s="98"/>
      <c r="AI208" s="98"/>
      <c r="AJ208" s="98"/>
      <c r="AK208" s="98"/>
      <c r="AL208" s="98"/>
    </row>
    <row r="209" ht="13.5" hidden="1" customHeight="1">
      <c r="A209" s="92" t="s">
        <v>862</v>
      </c>
      <c r="B209" s="84">
        <v>45688.0</v>
      </c>
      <c r="C209" s="94" t="s">
        <v>863</v>
      </c>
      <c r="D209" s="48" t="s">
        <v>864</v>
      </c>
      <c r="E209" s="103">
        <v>2600.0</v>
      </c>
      <c r="F209" s="100" t="s">
        <v>865</v>
      </c>
      <c r="G209" s="101" t="s">
        <v>96</v>
      </c>
      <c r="H209" s="94" t="s">
        <v>68</v>
      </c>
      <c r="I209" s="101" t="s">
        <v>866</v>
      </c>
      <c r="J209" s="95" t="s">
        <v>102</v>
      </c>
      <c r="K209" s="50">
        <f t="shared" si="103"/>
        <v>2600</v>
      </c>
      <c r="L209" s="50">
        <v>0.0</v>
      </c>
      <c r="M209" s="50">
        <f t="shared" si="2"/>
        <v>2600</v>
      </c>
      <c r="N209" s="87">
        <f t="shared" si="97"/>
        <v>0</v>
      </c>
      <c r="O209" s="96"/>
      <c r="P209" s="97"/>
      <c r="Q209" s="97"/>
      <c r="R209" s="98"/>
      <c r="S209" s="98"/>
      <c r="T209" s="98"/>
      <c r="U209" s="98"/>
      <c r="V209" s="98"/>
      <c r="W209" s="98"/>
      <c r="X209" s="88">
        <f t="shared" si="104"/>
        <v>2600</v>
      </c>
      <c r="Y209" s="90">
        <f t="shared" si="101"/>
        <v>2321.428571</v>
      </c>
      <c r="Z209" s="90">
        <f t="shared" si="102"/>
        <v>278.5714286</v>
      </c>
      <c r="AA209" s="98"/>
      <c r="AB209" s="88">
        <v>2600.0</v>
      </c>
      <c r="AC209" s="90">
        <v>2321.428571428571</v>
      </c>
      <c r="AD209" s="90">
        <v>278.5714285714285</v>
      </c>
      <c r="AE209" s="48"/>
      <c r="AF209" s="91">
        <f t="shared" si="7"/>
        <v>0</v>
      </c>
      <c r="AG209" s="98"/>
      <c r="AH209" s="98"/>
      <c r="AI209" s="98"/>
      <c r="AJ209" s="98"/>
      <c r="AK209" s="98"/>
      <c r="AL209" s="98"/>
    </row>
    <row r="210" ht="13.5" hidden="1" customHeight="1">
      <c r="A210" s="92" t="s">
        <v>867</v>
      </c>
      <c r="B210" s="84">
        <v>45688.0</v>
      </c>
      <c r="C210" s="94" t="s">
        <v>868</v>
      </c>
      <c r="D210" s="94" t="s">
        <v>869</v>
      </c>
      <c r="E210" s="103">
        <v>15302.4</v>
      </c>
      <c r="F210" s="100" t="s">
        <v>870</v>
      </c>
      <c r="G210" s="101" t="s">
        <v>96</v>
      </c>
      <c r="H210" s="94" t="s">
        <v>132</v>
      </c>
      <c r="I210" s="112" t="s">
        <v>392</v>
      </c>
      <c r="J210" s="95" t="s">
        <v>76</v>
      </c>
      <c r="K210" s="50">
        <f t="shared" si="103"/>
        <v>15302.4</v>
      </c>
      <c r="L210" s="50">
        <v>0.0</v>
      </c>
      <c r="M210" s="50">
        <f t="shared" si="2"/>
        <v>15302.4</v>
      </c>
      <c r="N210" s="87">
        <f t="shared" si="97"/>
        <v>0</v>
      </c>
      <c r="O210" s="96"/>
      <c r="P210" s="97"/>
      <c r="Q210" s="97"/>
      <c r="R210" s="98"/>
      <c r="S210" s="98"/>
      <c r="T210" s="98"/>
      <c r="U210" s="98"/>
      <c r="V210" s="98"/>
      <c r="W210" s="98"/>
      <c r="X210" s="88">
        <f t="shared" si="104"/>
        <v>15302.4</v>
      </c>
      <c r="Y210" s="90">
        <f t="shared" si="101"/>
        <v>13662.85714</v>
      </c>
      <c r="Z210" s="90">
        <f t="shared" si="102"/>
        <v>1639.542857</v>
      </c>
      <c r="AA210" s="98"/>
      <c r="AB210" s="88">
        <v>15302.4</v>
      </c>
      <c r="AC210" s="90">
        <v>13662.857142857141</v>
      </c>
      <c r="AD210" s="90">
        <v>1639.542857142857</v>
      </c>
      <c r="AE210" s="48"/>
      <c r="AF210" s="91">
        <f t="shared" si="7"/>
        <v>0</v>
      </c>
      <c r="AG210" s="98"/>
      <c r="AH210" s="98"/>
      <c r="AI210" s="98"/>
      <c r="AJ210" s="98"/>
      <c r="AK210" s="98"/>
      <c r="AL210" s="98"/>
    </row>
    <row r="211" ht="13.5" hidden="1" customHeight="1">
      <c r="A211" s="92" t="s">
        <v>871</v>
      </c>
      <c r="B211" s="84"/>
      <c r="D211" s="48" t="s">
        <v>87</v>
      </c>
      <c r="I211" s="101"/>
      <c r="J211" s="95" t="s">
        <v>102</v>
      </c>
      <c r="K211" s="50" t="str">
        <f t="shared" si="103"/>
        <v/>
      </c>
      <c r="L211" s="50">
        <v>0.0</v>
      </c>
      <c r="M211" s="50">
        <f t="shared" si="2"/>
        <v>0</v>
      </c>
      <c r="N211" s="87">
        <f t="shared" si="97"/>
        <v>0</v>
      </c>
      <c r="O211" s="96"/>
      <c r="P211" s="97"/>
      <c r="Q211" s="97"/>
      <c r="R211" s="98"/>
      <c r="S211" s="98"/>
      <c r="T211" s="98"/>
      <c r="U211" s="98"/>
      <c r="V211" s="98"/>
      <c r="W211" s="98"/>
      <c r="X211" s="106"/>
      <c r="Y211" s="42"/>
      <c r="Z211" s="42"/>
      <c r="AA211" s="98"/>
      <c r="AB211" s="106"/>
      <c r="AC211" s="42"/>
      <c r="AD211" s="42"/>
      <c r="AE211" s="48"/>
      <c r="AF211" s="91">
        <f t="shared" si="7"/>
        <v>0</v>
      </c>
      <c r="AG211" s="98"/>
      <c r="AH211" s="98"/>
      <c r="AI211" s="98"/>
      <c r="AJ211" s="98"/>
      <c r="AK211" s="98"/>
      <c r="AL211" s="98"/>
    </row>
    <row r="212" ht="13.5" hidden="1" customHeight="1">
      <c r="A212" s="92" t="s">
        <v>872</v>
      </c>
      <c r="B212" s="84">
        <v>45688.0</v>
      </c>
      <c r="C212" s="94" t="s">
        <v>873</v>
      </c>
      <c r="D212" s="94" t="s">
        <v>874</v>
      </c>
      <c r="E212" s="103">
        <v>5500.0</v>
      </c>
      <c r="F212" s="100" t="s">
        <v>875</v>
      </c>
      <c r="G212" s="101" t="s">
        <v>117</v>
      </c>
      <c r="H212" s="94" t="s">
        <v>68</v>
      </c>
      <c r="J212" s="95" t="s">
        <v>102</v>
      </c>
      <c r="K212" s="50">
        <f t="shared" si="103"/>
        <v>5500</v>
      </c>
      <c r="L212" s="50">
        <v>0.0</v>
      </c>
      <c r="M212" s="50">
        <f t="shared" si="2"/>
        <v>5500</v>
      </c>
      <c r="N212" s="87">
        <f t="shared" si="97"/>
        <v>0</v>
      </c>
      <c r="O212" s="96"/>
      <c r="P212" s="97">
        <v>180.6</v>
      </c>
      <c r="Q212" s="108">
        <f t="shared" ref="Q212:Q213" si="105">E212-P212</f>
        <v>5319.4</v>
      </c>
      <c r="R212" s="98"/>
      <c r="S212" s="98"/>
      <c r="T212" s="98"/>
      <c r="U212" s="98"/>
      <c r="V212" s="98"/>
      <c r="W212" s="98"/>
      <c r="X212" s="88">
        <f>E212</f>
        <v>5500</v>
      </c>
      <c r="Y212" s="90">
        <f t="shared" ref="Y212:Y215" si="106">X212/1.12</f>
        <v>4910.714286</v>
      </c>
      <c r="Z212" s="90">
        <f t="shared" ref="Z212:Z215" si="107">Y212*0.12</f>
        <v>589.2857143</v>
      </c>
      <c r="AA212" s="98"/>
      <c r="AB212" s="88">
        <v>5500.0</v>
      </c>
      <c r="AC212" s="90">
        <v>4910.714285714285</v>
      </c>
      <c r="AD212" s="90">
        <v>589.2857142857142</v>
      </c>
      <c r="AE212" s="48"/>
      <c r="AF212" s="91">
        <f t="shared" si="7"/>
        <v>0</v>
      </c>
      <c r="AG212" s="98"/>
      <c r="AH212" s="98"/>
      <c r="AI212" s="98"/>
      <c r="AJ212" s="98"/>
      <c r="AK212" s="98"/>
      <c r="AL212" s="98"/>
    </row>
    <row r="213" ht="13.5" hidden="1" customHeight="1">
      <c r="A213" s="92" t="s">
        <v>876</v>
      </c>
      <c r="B213" s="84">
        <v>45688.0</v>
      </c>
      <c r="C213" s="94" t="s">
        <v>877</v>
      </c>
      <c r="D213" s="94" t="s">
        <v>819</v>
      </c>
      <c r="E213" s="103">
        <v>700.0</v>
      </c>
      <c r="F213" s="100" t="s">
        <v>878</v>
      </c>
      <c r="G213" s="101" t="s">
        <v>117</v>
      </c>
      <c r="H213" s="94" t="s">
        <v>68</v>
      </c>
      <c r="J213" s="95" t="s">
        <v>102</v>
      </c>
      <c r="K213" s="50">
        <f t="shared" si="103"/>
        <v>700</v>
      </c>
      <c r="L213" s="50">
        <v>0.0</v>
      </c>
      <c r="M213" s="50">
        <f t="shared" si="2"/>
        <v>700</v>
      </c>
      <c r="N213" s="87">
        <f t="shared" si="97"/>
        <v>0</v>
      </c>
      <c r="O213" s="96"/>
      <c r="P213" s="97">
        <v>22.99</v>
      </c>
      <c r="Q213" s="108">
        <f t="shared" si="105"/>
        <v>677.01</v>
      </c>
      <c r="R213" s="128">
        <f>SUM(Q212:Q213)</f>
        <v>5996.41</v>
      </c>
      <c r="S213" s="98"/>
      <c r="T213" s="98"/>
      <c r="U213" s="98"/>
      <c r="V213" s="98"/>
      <c r="W213" s="98"/>
      <c r="X213" s="109">
        <f t="shared" ref="X213:X214" si="108">K213</f>
        <v>700</v>
      </c>
      <c r="Y213" s="110">
        <f t="shared" si="106"/>
        <v>625</v>
      </c>
      <c r="Z213" s="110">
        <f t="shared" si="107"/>
        <v>75</v>
      </c>
      <c r="AA213" s="98"/>
      <c r="AB213" s="104">
        <v>700.0</v>
      </c>
      <c r="AC213" s="105">
        <f t="shared" ref="AC213:AC219" si="109">AB213/1.12</f>
        <v>625</v>
      </c>
      <c r="AD213" s="105">
        <f t="shared" ref="AD213:AD219" si="110">AC213*12%</f>
        <v>75</v>
      </c>
      <c r="AE213" s="48"/>
      <c r="AF213" s="91">
        <f t="shared" si="7"/>
        <v>0</v>
      </c>
      <c r="AG213" s="98"/>
      <c r="AH213" s="98"/>
      <c r="AI213" s="98"/>
      <c r="AJ213" s="98"/>
      <c r="AK213" s="98"/>
      <c r="AL213" s="98"/>
    </row>
    <row r="214" ht="13.5" hidden="1" customHeight="1">
      <c r="A214" s="92" t="s">
        <v>879</v>
      </c>
      <c r="B214" s="84">
        <v>45688.0</v>
      </c>
      <c r="C214" s="94" t="s">
        <v>880</v>
      </c>
      <c r="D214" s="94" t="s">
        <v>454</v>
      </c>
      <c r="E214" s="107">
        <v>16336.61</v>
      </c>
      <c r="F214" s="100" t="s">
        <v>881</v>
      </c>
      <c r="G214" s="101" t="s">
        <v>96</v>
      </c>
      <c r="H214" s="94" t="s">
        <v>68</v>
      </c>
      <c r="I214" s="101" t="s">
        <v>882</v>
      </c>
      <c r="J214" s="95" t="s">
        <v>102</v>
      </c>
      <c r="K214" s="97">
        <v>17100.0</v>
      </c>
      <c r="L214" s="108">
        <f>K214/1.12*0.05</f>
        <v>763.3928571</v>
      </c>
      <c r="M214" s="97">
        <f t="shared" si="2"/>
        <v>16336.60714</v>
      </c>
      <c r="N214" s="87"/>
      <c r="O214" s="96"/>
      <c r="P214" s="97"/>
      <c r="Q214" s="97"/>
      <c r="R214" s="98"/>
      <c r="S214" s="98"/>
      <c r="T214" s="98"/>
      <c r="U214" s="98"/>
      <c r="V214" s="98"/>
      <c r="W214" s="98"/>
      <c r="X214" s="109">
        <f t="shared" si="108"/>
        <v>17100</v>
      </c>
      <c r="Y214" s="110">
        <f t="shared" si="106"/>
        <v>15267.85714</v>
      </c>
      <c r="Z214" s="110">
        <f t="shared" si="107"/>
        <v>1832.142857</v>
      </c>
      <c r="AA214" s="98"/>
      <c r="AB214" s="104">
        <v>17100.0</v>
      </c>
      <c r="AC214" s="105">
        <f t="shared" si="109"/>
        <v>15267.85714</v>
      </c>
      <c r="AD214" s="105">
        <f t="shared" si="110"/>
        <v>1832.142857</v>
      </c>
      <c r="AE214" s="48"/>
      <c r="AF214" s="91">
        <f t="shared" si="7"/>
        <v>0</v>
      </c>
      <c r="AG214" s="98"/>
      <c r="AH214" s="98"/>
      <c r="AI214" s="98"/>
      <c r="AJ214" s="98"/>
      <c r="AK214" s="98"/>
      <c r="AL214" s="98"/>
    </row>
    <row r="215" ht="13.5" hidden="1" customHeight="1">
      <c r="A215" s="92" t="s">
        <v>883</v>
      </c>
      <c r="B215" s="84">
        <v>45688.0</v>
      </c>
      <c r="C215" s="48" t="s">
        <v>884</v>
      </c>
      <c r="D215" s="48" t="s">
        <v>885</v>
      </c>
      <c r="E215" s="50">
        <v>18387.04</v>
      </c>
      <c r="F215" s="48" t="s">
        <v>886</v>
      </c>
      <c r="G215" s="48" t="s">
        <v>96</v>
      </c>
      <c r="H215" s="42" t="s">
        <v>132</v>
      </c>
      <c r="I215" s="126" t="s">
        <v>392</v>
      </c>
      <c r="J215" s="95" t="s">
        <v>76</v>
      </c>
      <c r="K215" s="50">
        <f t="shared" ref="K215:K217" si="111">E215</f>
        <v>18387.04</v>
      </c>
      <c r="L215" s="50">
        <v>0.0</v>
      </c>
      <c r="M215" s="50">
        <f t="shared" si="2"/>
        <v>18387.04</v>
      </c>
      <c r="N215" s="87">
        <f t="shared" ref="N215:N218" si="112">E215-M215</f>
        <v>0</v>
      </c>
      <c r="O215" s="96"/>
      <c r="P215" s="97"/>
      <c r="Q215" s="97"/>
      <c r="R215" s="98"/>
      <c r="S215" s="98"/>
      <c r="T215" s="98"/>
      <c r="U215" s="98"/>
      <c r="V215" s="98"/>
      <c r="W215" s="98"/>
      <c r="X215" s="88">
        <f>E215</f>
        <v>18387.04</v>
      </c>
      <c r="Y215" s="90">
        <f t="shared" si="106"/>
        <v>16417</v>
      </c>
      <c r="Z215" s="90">
        <f t="shared" si="107"/>
        <v>1970.04</v>
      </c>
      <c r="AA215" s="98"/>
      <c r="AB215" s="88">
        <v>18387.04</v>
      </c>
      <c r="AC215" s="90">
        <f t="shared" si="109"/>
        <v>16417</v>
      </c>
      <c r="AD215" s="90">
        <f t="shared" si="110"/>
        <v>1970.04</v>
      </c>
      <c r="AE215" s="48"/>
      <c r="AF215" s="91">
        <f t="shared" si="7"/>
        <v>0</v>
      </c>
      <c r="AG215" s="98"/>
      <c r="AH215" s="98"/>
      <c r="AI215" s="98"/>
      <c r="AJ215" s="98"/>
      <c r="AK215" s="98"/>
      <c r="AL215" s="98"/>
    </row>
    <row r="216" ht="13.5" hidden="1" customHeight="1">
      <c r="A216" s="92" t="s">
        <v>887</v>
      </c>
      <c r="B216" s="84"/>
      <c r="D216" s="48" t="s">
        <v>87</v>
      </c>
      <c r="J216" s="95"/>
      <c r="K216" s="50" t="str">
        <f t="shared" si="111"/>
        <v/>
      </c>
      <c r="L216" s="50">
        <v>0.0</v>
      </c>
      <c r="M216" s="50">
        <f t="shared" si="2"/>
        <v>0</v>
      </c>
      <c r="N216" s="87">
        <f t="shared" si="112"/>
        <v>0</v>
      </c>
      <c r="O216" s="96"/>
      <c r="P216" s="97"/>
      <c r="Q216" s="97"/>
      <c r="R216" s="98"/>
      <c r="S216" s="98"/>
      <c r="T216" s="98"/>
      <c r="U216" s="98"/>
      <c r="V216" s="98"/>
      <c r="W216" s="98"/>
      <c r="X216" s="106"/>
      <c r="Y216" s="42"/>
      <c r="Z216" s="42"/>
      <c r="AA216" s="98"/>
      <c r="AB216" s="106"/>
      <c r="AC216" s="90">
        <f t="shared" si="109"/>
        <v>0</v>
      </c>
      <c r="AD216" s="90">
        <f t="shared" si="110"/>
        <v>0</v>
      </c>
      <c r="AE216" s="48"/>
      <c r="AF216" s="91">
        <f t="shared" si="7"/>
        <v>0</v>
      </c>
      <c r="AG216" s="98"/>
      <c r="AH216" s="98"/>
      <c r="AI216" s="98"/>
      <c r="AJ216" s="98"/>
      <c r="AK216" s="98"/>
      <c r="AL216" s="98"/>
    </row>
    <row r="217" ht="13.5" hidden="1" customHeight="1">
      <c r="A217" s="92" t="s">
        <v>888</v>
      </c>
      <c r="B217" s="84">
        <v>45688.0</v>
      </c>
      <c r="C217" s="94" t="s">
        <v>889</v>
      </c>
      <c r="D217" s="94" t="s">
        <v>890</v>
      </c>
      <c r="E217" s="103">
        <v>21000.0</v>
      </c>
      <c r="F217" s="100" t="s">
        <v>891</v>
      </c>
      <c r="G217" s="101" t="s">
        <v>74</v>
      </c>
      <c r="H217" s="94" t="s">
        <v>68</v>
      </c>
      <c r="I217" s="101" t="s">
        <v>892</v>
      </c>
      <c r="J217" s="95" t="s">
        <v>102</v>
      </c>
      <c r="K217" s="50">
        <f t="shared" si="111"/>
        <v>21000</v>
      </c>
      <c r="L217" s="50">
        <v>0.0</v>
      </c>
      <c r="M217" s="50">
        <f t="shared" si="2"/>
        <v>21000</v>
      </c>
      <c r="N217" s="87">
        <f t="shared" si="112"/>
        <v>0</v>
      </c>
      <c r="O217" s="96"/>
      <c r="P217" s="97"/>
      <c r="Q217" s="97"/>
      <c r="R217" s="98"/>
      <c r="S217" s="98"/>
      <c r="T217" s="98"/>
      <c r="U217" s="98"/>
      <c r="V217" s="98"/>
      <c r="W217" s="98"/>
      <c r="X217" s="88">
        <f>E217</f>
        <v>21000</v>
      </c>
      <c r="Y217" s="90">
        <f t="shared" ref="Y217:Y220" si="113">X217/1.12</f>
        <v>18750</v>
      </c>
      <c r="Z217" s="90">
        <f t="shared" ref="Z217:Z220" si="114">Y217*0.12</f>
        <v>2250</v>
      </c>
      <c r="AA217" s="98"/>
      <c r="AB217" s="104">
        <v>21000.0</v>
      </c>
      <c r="AC217" s="105">
        <f t="shared" si="109"/>
        <v>18750</v>
      </c>
      <c r="AD217" s="105">
        <f t="shared" si="110"/>
        <v>2250</v>
      </c>
      <c r="AE217" s="48" t="s">
        <v>231</v>
      </c>
      <c r="AF217" s="91">
        <f t="shared" si="7"/>
        <v>0</v>
      </c>
      <c r="AG217" s="98"/>
      <c r="AH217" s="98"/>
      <c r="AI217" s="98"/>
      <c r="AJ217" s="98"/>
      <c r="AK217" s="98"/>
      <c r="AL217" s="98"/>
    </row>
    <row r="218" ht="13.5" hidden="1" customHeight="1">
      <c r="A218" s="92" t="s">
        <v>893</v>
      </c>
      <c r="B218" s="84">
        <v>45688.0</v>
      </c>
      <c r="C218" s="94" t="s">
        <v>894</v>
      </c>
      <c r="D218" s="48" t="s">
        <v>895</v>
      </c>
      <c r="E218" s="107">
        <v>67448.21</v>
      </c>
      <c r="F218" s="100" t="s">
        <v>896</v>
      </c>
      <c r="G218" s="101" t="s">
        <v>74</v>
      </c>
      <c r="H218" s="94" t="s">
        <v>68</v>
      </c>
      <c r="I218" s="149" t="s">
        <v>892</v>
      </c>
      <c r="J218" s="71" t="s">
        <v>140</v>
      </c>
      <c r="K218" s="97">
        <v>70600.0</v>
      </c>
      <c r="L218" s="108">
        <f>K218/1.12*0.05</f>
        <v>3151.785714</v>
      </c>
      <c r="M218" s="97">
        <f t="shared" si="2"/>
        <v>67448.21429</v>
      </c>
      <c r="N218" s="87">
        <f t="shared" si="112"/>
        <v>-0.004285714283</v>
      </c>
      <c r="O218" s="96"/>
      <c r="P218" s="97"/>
      <c r="Q218" s="150"/>
      <c r="R218" s="98"/>
      <c r="S218" s="98"/>
      <c r="T218" s="98"/>
      <c r="U218" s="98"/>
      <c r="V218" s="98"/>
      <c r="W218" s="98"/>
      <c r="X218" s="88">
        <f>K218</f>
        <v>70600</v>
      </c>
      <c r="Y218" s="90">
        <f t="shared" si="113"/>
        <v>63035.71429</v>
      </c>
      <c r="Z218" s="90">
        <f t="shared" si="114"/>
        <v>7564.285714</v>
      </c>
      <c r="AA218" s="98"/>
      <c r="AB218" s="88">
        <v>70600.0</v>
      </c>
      <c r="AC218" s="90">
        <f t="shared" si="109"/>
        <v>63035.71429</v>
      </c>
      <c r="AD218" s="90">
        <f t="shared" si="110"/>
        <v>7564.285714</v>
      </c>
      <c r="AE218" s="48"/>
      <c r="AF218" s="91">
        <f t="shared" si="7"/>
        <v>0</v>
      </c>
      <c r="AG218" s="98"/>
      <c r="AH218" s="98"/>
      <c r="AI218" s="98"/>
      <c r="AJ218" s="98"/>
      <c r="AK218" s="98"/>
      <c r="AL218" s="98"/>
    </row>
    <row r="219" ht="13.5" hidden="1" customHeight="1">
      <c r="A219" s="92" t="s">
        <v>897</v>
      </c>
      <c r="B219" s="84">
        <v>45688.0</v>
      </c>
      <c r="C219" s="94" t="s">
        <v>898</v>
      </c>
      <c r="D219" s="94" t="s">
        <v>899</v>
      </c>
      <c r="E219" s="107">
        <v>2866.07</v>
      </c>
      <c r="F219" s="100" t="s">
        <v>900</v>
      </c>
      <c r="G219" s="101" t="s">
        <v>74</v>
      </c>
      <c r="H219" s="94" t="s">
        <v>68</v>
      </c>
      <c r="I219" s="101" t="s">
        <v>901</v>
      </c>
      <c r="J219" s="95" t="s">
        <v>76</v>
      </c>
      <c r="K219" s="97">
        <v>3000.0</v>
      </c>
      <c r="L219" s="108">
        <v>133.39</v>
      </c>
      <c r="M219" s="97">
        <f t="shared" si="2"/>
        <v>2866.61</v>
      </c>
      <c r="N219" s="87"/>
      <c r="O219" s="96"/>
      <c r="P219" s="97"/>
      <c r="Q219" s="97"/>
      <c r="R219" s="98"/>
      <c r="S219" s="98"/>
      <c r="T219" s="98"/>
      <c r="U219" s="98"/>
      <c r="V219" s="98"/>
      <c r="W219" s="98"/>
      <c r="X219" s="109">
        <f t="shared" ref="X219:X220" si="115">E219</f>
        <v>2866.07</v>
      </c>
      <c r="Y219" s="110">
        <f t="shared" si="113"/>
        <v>2558.991071</v>
      </c>
      <c r="Z219" s="110">
        <f t="shared" si="114"/>
        <v>307.0789286</v>
      </c>
      <c r="AA219" s="98"/>
      <c r="AB219" s="104">
        <v>3000.0</v>
      </c>
      <c r="AC219" s="105">
        <f t="shared" si="109"/>
        <v>2678.571429</v>
      </c>
      <c r="AD219" s="105">
        <f t="shared" si="110"/>
        <v>321.4285714</v>
      </c>
      <c r="AE219" s="48"/>
      <c r="AF219" s="91">
        <f t="shared" si="7"/>
        <v>119.5803571</v>
      </c>
      <c r="AG219" s="98"/>
      <c r="AH219" s="98"/>
      <c r="AI219" s="98"/>
      <c r="AJ219" s="98"/>
      <c r="AK219" s="98"/>
      <c r="AL219" s="98"/>
    </row>
    <row r="220" ht="13.5" hidden="1" customHeight="1">
      <c r="A220" s="92" t="s">
        <v>902</v>
      </c>
      <c r="B220" s="84">
        <v>45688.0</v>
      </c>
      <c r="C220" s="94" t="s">
        <v>903</v>
      </c>
      <c r="D220" s="94" t="s">
        <v>710</v>
      </c>
      <c r="E220" s="103">
        <v>700.0</v>
      </c>
      <c r="F220" s="100" t="s">
        <v>904</v>
      </c>
      <c r="G220" s="101" t="s">
        <v>112</v>
      </c>
      <c r="H220" s="94" t="s">
        <v>127</v>
      </c>
      <c r="I220" s="101"/>
      <c r="J220" s="95"/>
      <c r="K220" s="50">
        <f t="shared" ref="K220:K221" si="116">E220</f>
        <v>700</v>
      </c>
      <c r="L220" s="50">
        <v>0.0</v>
      </c>
      <c r="M220" s="50">
        <f t="shared" si="2"/>
        <v>700</v>
      </c>
      <c r="N220" s="87">
        <f t="shared" ref="N220:N222" si="117">E220-M220</f>
        <v>0</v>
      </c>
      <c r="O220" s="96"/>
      <c r="P220" s="97"/>
      <c r="Q220" s="97"/>
      <c r="R220" s="98"/>
      <c r="S220" s="98"/>
      <c r="T220" s="98"/>
      <c r="U220" s="98"/>
      <c r="V220" s="98"/>
      <c r="W220" s="98"/>
      <c r="X220" s="88">
        <f t="shared" si="115"/>
        <v>700</v>
      </c>
      <c r="Y220" s="90">
        <f t="shared" si="113"/>
        <v>625</v>
      </c>
      <c r="Z220" s="90">
        <f t="shared" si="114"/>
        <v>75</v>
      </c>
      <c r="AA220" s="98"/>
      <c r="AB220" s="104">
        <v>700.0</v>
      </c>
      <c r="AC220" s="105">
        <v>624.9999999999999</v>
      </c>
      <c r="AD220" s="105">
        <v>74.99999999999999</v>
      </c>
      <c r="AE220" s="48"/>
      <c r="AF220" s="91">
        <f t="shared" si="7"/>
        <v>0</v>
      </c>
      <c r="AG220" s="98"/>
      <c r="AH220" s="98"/>
      <c r="AI220" s="98"/>
      <c r="AJ220" s="98"/>
      <c r="AK220" s="98"/>
      <c r="AL220" s="98"/>
    </row>
    <row r="221" ht="13.5" hidden="1" customHeight="1">
      <c r="A221" s="92" t="s">
        <v>905</v>
      </c>
      <c r="B221" s="93"/>
      <c r="C221" s="94"/>
      <c r="D221" s="94" t="s">
        <v>87</v>
      </c>
      <c r="E221" s="107"/>
      <c r="F221" s="100"/>
      <c r="G221" s="101"/>
      <c r="H221" s="94"/>
      <c r="I221" s="101"/>
      <c r="J221" s="95"/>
      <c r="K221" s="50" t="str">
        <f t="shared" si="116"/>
        <v/>
      </c>
      <c r="L221" s="50">
        <v>0.0</v>
      </c>
      <c r="M221" s="50">
        <f t="shared" si="2"/>
        <v>0</v>
      </c>
      <c r="N221" s="87">
        <f t="shared" si="117"/>
        <v>0</v>
      </c>
      <c r="O221" s="96"/>
      <c r="P221" s="97"/>
      <c r="Q221" s="97"/>
      <c r="R221" s="98"/>
      <c r="S221" s="98"/>
      <c r="T221" s="98"/>
      <c r="U221" s="98"/>
      <c r="V221" s="98"/>
      <c r="W221" s="98"/>
      <c r="X221" s="106"/>
      <c r="Y221" s="42"/>
      <c r="Z221" s="42"/>
      <c r="AA221" s="98"/>
      <c r="AB221" s="106"/>
      <c r="AC221" s="42"/>
      <c r="AD221" s="42"/>
      <c r="AE221" s="48"/>
      <c r="AF221" s="91">
        <f t="shared" si="7"/>
        <v>0</v>
      </c>
      <c r="AG221" s="98"/>
      <c r="AH221" s="98"/>
      <c r="AI221" s="98"/>
      <c r="AJ221" s="98"/>
      <c r="AK221" s="98"/>
      <c r="AL221" s="98"/>
    </row>
    <row r="222" ht="13.5" hidden="1" customHeight="1">
      <c r="A222" s="92" t="s">
        <v>906</v>
      </c>
      <c r="B222" s="84">
        <v>45688.0</v>
      </c>
      <c r="C222" s="94" t="s">
        <v>907</v>
      </c>
      <c r="D222" s="94" t="s">
        <v>908</v>
      </c>
      <c r="E222" s="107">
        <v>35310.0</v>
      </c>
      <c r="F222" s="100" t="s">
        <v>909</v>
      </c>
      <c r="G222" s="101" t="s">
        <v>74</v>
      </c>
      <c r="H222" s="94" t="s">
        <v>68</v>
      </c>
      <c r="I222" s="101" t="s">
        <v>910</v>
      </c>
      <c r="J222" s="95" t="s">
        <v>140</v>
      </c>
      <c r="K222" s="97">
        <v>36960.0</v>
      </c>
      <c r="L222" s="108">
        <f>K222/1.12*0.05</f>
        <v>1650</v>
      </c>
      <c r="M222" s="97">
        <f t="shared" si="2"/>
        <v>35310</v>
      </c>
      <c r="N222" s="87">
        <f t="shared" si="117"/>
        <v>0</v>
      </c>
      <c r="O222" s="96"/>
      <c r="P222" s="97"/>
      <c r="Q222" s="97"/>
      <c r="R222" s="98"/>
      <c r="S222" s="98"/>
      <c r="T222" s="98"/>
      <c r="U222" s="98"/>
      <c r="V222" s="98"/>
      <c r="W222" s="98"/>
      <c r="X222" s="88">
        <f>K222</f>
        <v>36960</v>
      </c>
      <c r="Y222" s="90">
        <f t="shared" ref="Y222:Y403" si="118">X222/1.12</f>
        <v>33000</v>
      </c>
      <c r="Z222" s="90">
        <f t="shared" ref="Z222:Z403" si="119">Y222*0.12</f>
        <v>3960</v>
      </c>
      <c r="AA222" s="98"/>
      <c r="AB222" s="88">
        <v>36960.0</v>
      </c>
      <c r="AC222" s="90">
        <v>33000.0</v>
      </c>
      <c r="AD222" s="90">
        <v>3960.0</v>
      </c>
      <c r="AE222" s="48"/>
      <c r="AF222" s="91">
        <f t="shared" si="7"/>
        <v>0</v>
      </c>
      <c r="AG222" s="98"/>
      <c r="AH222" s="98"/>
      <c r="AI222" s="98"/>
      <c r="AJ222" s="98"/>
      <c r="AK222" s="98"/>
      <c r="AL222" s="98"/>
    </row>
    <row r="223" ht="13.5" customHeight="1">
      <c r="A223" s="92"/>
      <c r="B223" s="84"/>
      <c r="C223" s="94"/>
      <c r="D223" s="94"/>
      <c r="E223" s="103"/>
      <c r="F223" s="100"/>
      <c r="G223" s="101"/>
      <c r="H223" s="94"/>
      <c r="I223" s="101"/>
      <c r="J223" s="95"/>
      <c r="K223" s="97"/>
      <c r="L223" s="97"/>
      <c r="M223" s="97"/>
      <c r="N223" s="87"/>
      <c r="O223" s="96"/>
      <c r="P223" s="97"/>
      <c r="Q223" s="97"/>
      <c r="R223" s="98"/>
      <c r="S223" s="98"/>
      <c r="T223" s="98"/>
      <c r="U223" s="98"/>
      <c r="V223" s="98"/>
      <c r="W223" s="98"/>
      <c r="X223" s="88" t="str">
        <f t="shared" ref="X223:X254" si="120">E223</f>
        <v/>
      </c>
      <c r="Y223" s="90">
        <f t="shared" si="118"/>
        <v>0</v>
      </c>
      <c r="Z223" s="90">
        <f t="shared" si="119"/>
        <v>0</v>
      </c>
      <c r="AA223" s="98"/>
      <c r="AB223" s="88"/>
      <c r="AC223" s="90"/>
      <c r="AD223" s="90"/>
      <c r="AE223" s="48"/>
      <c r="AF223" s="91">
        <f t="shared" si="7"/>
        <v>0</v>
      </c>
      <c r="AG223" s="98"/>
      <c r="AH223" s="98"/>
      <c r="AI223" s="98"/>
      <c r="AJ223" s="98"/>
      <c r="AK223" s="98"/>
      <c r="AL223" s="98"/>
    </row>
    <row r="224" ht="13.5" customHeight="1">
      <c r="A224" s="92" t="s">
        <v>911</v>
      </c>
      <c r="B224" s="84">
        <v>45689.0</v>
      </c>
      <c r="C224" s="94" t="s">
        <v>912</v>
      </c>
      <c r="D224" s="94" t="s">
        <v>913</v>
      </c>
      <c r="E224" s="103">
        <v>550.0</v>
      </c>
      <c r="F224" s="100" t="s">
        <v>914</v>
      </c>
      <c r="G224" s="101" t="s">
        <v>112</v>
      </c>
      <c r="H224" s="94" t="s">
        <v>127</v>
      </c>
      <c r="I224" s="101"/>
      <c r="J224" s="95" t="s">
        <v>69</v>
      </c>
      <c r="K224" s="50">
        <f t="shared" ref="K224:K255" si="121">E224</f>
        <v>550</v>
      </c>
      <c r="L224" s="50">
        <v>0.0</v>
      </c>
      <c r="M224" s="50">
        <f t="shared" ref="M224:M435" si="122">K224-L224</f>
        <v>550</v>
      </c>
      <c r="N224" s="87">
        <f t="shared" ref="N224:N262" si="123">E224-M224</f>
        <v>0</v>
      </c>
      <c r="O224" s="96"/>
      <c r="P224" s="97"/>
      <c r="Q224" s="97"/>
      <c r="R224" s="98"/>
      <c r="S224" s="98"/>
      <c r="T224" s="98"/>
      <c r="U224" s="98"/>
      <c r="V224" s="98"/>
      <c r="W224" s="98"/>
      <c r="X224" s="88">
        <f t="shared" si="120"/>
        <v>550</v>
      </c>
      <c r="Y224" s="90">
        <f t="shared" si="118"/>
        <v>491.0714286</v>
      </c>
      <c r="Z224" s="90">
        <f t="shared" si="119"/>
        <v>58.92857143</v>
      </c>
      <c r="AA224" s="98"/>
      <c r="AB224" s="88">
        <v>550.0</v>
      </c>
      <c r="AC224" s="90">
        <v>491.0714285714285</v>
      </c>
      <c r="AD224" s="90">
        <v>58.928571428571416</v>
      </c>
      <c r="AE224" s="48"/>
      <c r="AF224" s="91">
        <f t="shared" si="7"/>
        <v>0</v>
      </c>
      <c r="AG224" s="98"/>
      <c r="AH224" s="98"/>
      <c r="AI224" s="98"/>
      <c r="AJ224" s="98"/>
      <c r="AK224" s="98"/>
      <c r="AL224" s="98"/>
    </row>
    <row r="225" ht="13.5" customHeight="1">
      <c r="A225" s="92" t="s">
        <v>915</v>
      </c>
      <c r="B225" s="84">
        <v>45689.0</v>
      </c>
      <c r="C225" s="94" t="s">
        <v>916</v>
      </c>
      <c r="D225" s="94" t="s">
        <v>917</v>
      </c>
      <c r="E225" s="103">
        <v>700.0</v>
      </c>
      <c r="F225" s="100" t="s">
        <v>918</v>
      </c>
      <c r="G225" s="101" t="s">
        <v>919</v>
      </c>
      <c r="H225" s="94" t="s">
        <v>132</v>
      </c>
      <c r="I225" s="112" t="s">
        <v>392</v>
      </c>
      <c r="J225" s="95" t="s">
        <v>102</v>
      </c>
      <c r="K225" s="50">
        <f t="shared" si="121"/>
        <v>700</v>
      </c>
      <c r="L225" s="50">
        <v>0.0</v>
      </c>
      <c r="M225" s="50">
        <f t="shared" si="122"/>
        <v>700</v>
      </c>
      <c r="N225" s="87">
        <f t="shared" si="123"/>
        <v>0</v>
      </c>
      <c r="O225" s="96"/>
      <c r="P225" s="131"/>
      <c r="Q225" s="131"/>
      <c r="R225" s="98"/>
      <c r="S225" s="98"/>
      <c r="T225" s="98"/>
      <c r="U225" s="98"/>
      <c r="V225" s="98"/>
      <c r="W225" s="98"/>
      <c r="X225" s="88">
        <f t="shared" si="120"/>
        <v>700</v>
      </c>
      <c r="Y225" s="90">
        <f t="shared" si="118"/>
        <v>625</v>
      </c>
      <c r="Z225" s="90">
        <f t="shared" si="119"/>
        <v>75</v>
      </c>
      <c r="AA225" s="98"/>
      <c r="AB225" s="88">
        <v>700.0</v>
      </c>
      <c r="AC225" s="90">
        <v>624.9999999999999</v>
      </c>
      <c r="AD225" s="90">
        <v>74.99999999999999</v>
      </c>
      <c r="AE225" s="48"/>
      <c r="AF225" s="91">
        <f t="shared" si="7"/>
        <v>0</v>
      </c>
      <c r="AG225" s="98"/>
      <c r="AH225" s="98"/>
      <c r="AI225" s="98"/>
      <c r="AJ225" s="98"/>
      <c r="AK225" s="98"/>
      <c r="AL225" s="98"/>
    </row>
    <row r="226" ht="13.5" customHeight="1">
      <c r="A226" s="92" t="s">
        <v>920</v>
      </c>
      <c r="B226" s="84">
        <v>45689.0</v>
      </c>
      <c r="C226" s="94" t="s">
        <v>921</v>
      </c>
      <c r="D226" s="94" t="s">
        <v>922</v>
      </c>
      <c r="E226" s="99">
        <v>550.0</v>
      </c>
      <c r="F226" s="100" t="s">
        <v>914</v>
      </c>
      <c r="G226" s="143" t="s">
        <v>521</v>
      </c>
      <c r="H226" s="94" t="s">
        <v>68</v>
      </c>
      <c r="I226" s="101"/>
      <c r="J226" s="95" t="s">
        <v>69</v>
      </c>
      <c r="K226" s="50">
        <f t="shared" si="121"/>
        <v>550</v>
      </c>
      <c r="L226" s="50">
        <v>0.0</v>
      </c>
      <c r="M226" s="50">
        <f t="shared" si="122"/>
        <v>550</v>
      </c>
      <c r="N226" s="87">
        <f t="shared" si="123"/>
        <v>0</v>
      </c>
      <c r="O226" s="96"/>
      <c r="P226" s="131">
        <v>13.4</v>
      </c>
      <c r="Q226" s="132">
        <f t="shared" ref="Q226:Q227" si="124">E226-P226</f>
        <v>536.6</v>
      </c>
      <c r="R226" s="98"/>
      <c r="S226" s="98"/>
      <c r="T226" s="98"/>
      <c r="U226" s="98"/>
      <c r="V226" s="98"/>
      <c r="W226" s="98"/>
      <c r="X226" s="88">
        <f t="shared" si="120"/>
        <v>550</v>
      </c>
      <c r="Y226" s="90">
        <f t="shared" si="118"/>
        <v>491.0714286</v>
      </c>
      <c r="Z226" s="90">
        <f t="shared" si="119"/>
        <v>58.92857143</v>
      </c>
      <c r="AA226" s="98"/>
      <c r="AB226" s="88">
        <v>550.0</v>
      </c>
      <c r="AC226" s="90">
        <v>491.0714285714285</v>
      </c>
      <c r="AD226" s="90">
        <v>58.928571428571416</v>
      </c>
      <c r="AE226" s="48"/>
      <c r="AF226" s="91">
        <f t="shared" si="7"/>
        <v>0</v>
      </c>
      <c r="AG226" s="98"/>
      <c r="AH226" s="98"/>
      <c r="AI226" s="98"/>
      <c r="AJ226" s="98"/>
      <c r="AK226" s="98"/>
      <c r="AL226" s="98"/>
    </row>
    <row r="227" ht="13.5" customHeight="1">
      <c r="A227" s="92" t="s">
        <v>923</v>
      </c>
      <c r="B227" s="84">
        <v>45689.0</v>
      </c>
      <c r="C227" s="94" t="s">
        <v>924</v>
      </c>
      <c r="D227" s="94" t="s">
        <v>925</v>
      </c>
      <c r="E227" s="151">
        <v>4400.0</v>
      </c>
      <c r="F227" s="100" t="s">
        <v>926</v>
      </c>
      <c r="G227" s="42" t="s">
        <v>927</v>
      </c>
      <c r="H227" s="94" t="s">
        <v>68</v>
      </c>
      <c r="I227" s="101"/>
      <c r="J227" s="95" t="s">
        <v>102</v>
      </c>
      <c r="K227" s="50">
        <f t="shared" si="121"/>
        <v>4400</v>
      </c>
      <c r="L227" s="50">
        <v>0.0</v>
      </c>
      <c r="M227" s="50">
        <f t="shared" si="122"/>
        <v>4400</v>
      </c>
      <c r="N227" s="87">
        <f t="shared" si="123"/>
        <v>0</v>
      </c>
      <c r="O227" s="96"/>
      <c r="P227" s="152">
        <v>63.45</v>
      </c>
      <c r="Q227" s="152">
        <f t="shared" si="124"/>
        <v>4336.55</v>
      </c>
      <c r="R227" s="98"/>
      <c r="S227" s="98"/>
      <c r="T227" s="98"/>
      <c r="U227" s="98"/>
      <c r="V227" s="98"/>
      <c r="W227" s="98"/>
      <c r="X227" s="88">
        <f t="shared" si="120"/>
        <v>4400</v>
      </c>
      <c r="Y227" s="90">
        <f t="shared" si="118"/>
        <v>3928.571429</v>
      </c>
      <c r="Z227" s="90">
        <f t="shared" si="119"/>
        <v>471.4285714</v>
      </c>
      <c r="AA227" s="98"/>
      <c r="AB227" s="88">
        <v>4400.0</v>
      </c>
      <c r="AC227" s="90">
        <v>3928.571428571428</v>
      </c>
      <c r="AD227" s="90">
        <v>471.42857142857133</v>
      </c>
      <c r="AE227" s="48"/>
      <c r="AF227" s="91">
        <f t="shared" si="7"/>
        <v>0</v>
      </c>
      <c r="AG227" s="98"/>
      <c r="AH227" s="98"/>
      <c r="AI227" s="98"/>
      <c r="AJ227" s="98"/>
      <c r="AK227" s="98"/>
      <c r="AL227" s="98"/>
    </row>
    <row r="228" ht="13.5" customHeight="1">
      <c r="A228" s="92" t="s">
        <v>928</v>
      </c>
      <c r="B228" s="84">
        <v>45689.0</v>
      </c>
      <c r="C228" s="94" t="s">
        <v>929</v>
      </c>
      <c r="D228" s="94" t="s">
        <v>917</v>
      </c>
      <c r="E228" s="103">
        <v>840.0</v>
      </c>
      <c r="F228" s="100" t="s">
        <v>930</v>
      </c>
      <c r="G228" s="101" t="s">
        <v>112</v>
      </c>
      <c r="H228" s="94" t="s">
        <v>127</v>
      </c>
      <c r="I228" s="101"/>
      <c r="J228" s="95" t="s">
        <v>102</v>
      </c>
      <c r="K228" s="50">
        <f t="shared" si="121"/>
        <v>840</v>
      </c>
      <c r="L228" s="50">
        <v>0.0</v>
      </c>
      <c r="M228" s="50">
        <f t="shared" si="122"/>
        <v>840</v>
      </c>
      <c r="N228" s="87">
        <f t="shared" si="123"/>
        <v>0</v>
      </c>
      <c r="O228" s="96"/>
      <c r="P228" s="97"/>
      <c r="Q228" s="97"/>
      <c r="R228" s="98"/>
      <c r="S228" s="98"/>
      <c r="T228" s="98"/>
      <c r="U228" s="98"/>
      <c r="V228" s="98"/>
      <c r="W228" s="98"/>
      <c r="X228" s="88">
        <f t="shared" si="120"/>
        <v>840</v>
      </c>
      <c r="Y228" s="90">
        <f t="shared" si="118"/>
        <v>750</v>
      </c>
      <c r="Z228" s="90">
        <f t="shared" si="119"/>
        <v>90</v>
      </c>
      <c r="AA228" s="98"/>
      <c r="AB228" s="88">
        <v>840.0</v>
      </c>
      <c r="AC228" s="90">
        <v>749.9999999999999</v>
      </c>
      <c r="AD228" s="90">
        <v>89.99999999999999</v>
      </c>
      <c r="AE228" s="48"/>
      <c r="AF228" s="91">
        <f t="shared" si="7"/>
        <v>0</v>
      </c>
      <c r="AG228" s="98"/>
      <c r="AH228" s="98"/>
      <c r="AI228" s="98"/>
      <c r="AJ228" s="98"/>
      <c r="AK228" s="98"/>
      <c r="AL228" s="98"/>
    </row>
    <row r="229" ht="13.5" customHeight="1">
      <c r="A229" s="92" t="s">
        <v>931</v>
      </c>
      <c r="B229" s="84">
        <v>45691.0</v>
      </c>
      <c r="C229" s="94" t="s">
        <v>932</v>
      </c>
      <c r="D229" s="94" t="s">
        <v>850</v>
      </c>
      <c r="E229" s="99">
        <v>720.0</v>
      </c>
      <c r="F229" s="100" t="s">
        <v>933</v>
      </c>
      <c r="G229" s="143" t="s">
        <v>521</v>
      </c>
      <c r="H229" s="94" t="s">
        <v>68</v>
      </c>
      <c r="I229" s="101"/>
      <c r="J229" s="95" t="s">
        <v>102</v>
      </c>
      <c r="K229" s="50">
        <f t="shared" si="121"/>
        <v>720</v>
      </c>
      <c r="L229" s="50">
        <v>0.0</v>
      </c>
      <c r="M229" s="50">
        <f t="shared" si="122"/>
        <v>720</v>
      </c>
      <c r="N229" s="87">
        <f t="shared" si="123"/>
        <v>0</v>
      </c>
      <c r="O229" s="96"/>
      <c r="P229" s="131">
        <v>17.54</v>
      </c>
      <c r="Q229" s="132">
        <f>E229-P229</f>
        <v>702.46</v>
      </c>
      <c r="R229" s="98"/>
      <c r="S229" s="98"/>
      <c r="T229" s="98"/>
      <c r="U229" s="98"/>
      <c r="V229" s="98"/>
      <c r="W229" s="98"/>
      <c r="X229" s="88">
        <f t="shared" si="120"/>
        <v>720</v>
      </c>
      <c r="Y229" s="90">
        <f t="shared" si="118"/>
        <v>642.8571429</v>
      </c>
      <c r="Z229" s="90">
        <f t="shared" si="119"/>
        <v>77.14285714</v>
      </c>
      <c r="AA229" s="98"/>
      <c r="AB229" s="88">
        <v>720.0</v>
      </c>
      <c r="AC229" s="90">
        <v>642.8571428571428</v>
      </c>
      <c r="AD229" s="90">
        <v>77.14285714285712</v>
      </c>
      <c r="AE229" s="48"/>
      <c r="AF229" s="91">
        <f t="shared" si="7"/>
        <v>0</v>
      </c>
      <c r="AG229" s="98"/>
      <c r="AH229" s="98"/>
      <c r="AI229" s="98"/>
      <c r="AJ229" s="98"/>
      <c r="AK229" s="98"/>
      <c r="AL229" s="98"/>
    </row>
    <row r="230" ht="13.5" customHeight="1">
      <c r="A230" s="92" t="s">
        <v>934</v>
      </c>
      <c r="B230" s="84">
        <v>45691.0</v>
      </c>
      <c r="C230" s="94" t="s">
        <v>935</v>
      </c>
      <c r="D230" s="94" t="s">
        <v>936</v>
      </c>
      <c r="E230" s="103">
        <v>39516.1</v>
      </c>
      <c r="F230" s="100" t="s">
        <v>937</v>
      </c>
      <c r="G230" s="101" t="s">
        <v>96</v>
      </c>
      <c r="H230" s="94" t="s">
        <v>132</v>
      </c>
      <c r="I230" s="112" t="s">
        <v>938</v>
      </c>
      <c r="J230" s="95" t="s">
        <v>140</v>
      </c>
      <c r="K230" s="50">
        <f t="shared" si="121"/>
        <v>39516.1</v>
      </c>
      <c r="L230" s="50">
        <v>0.0</v>
      </c>
      <c r="M230" s="50">
        <f t="shared" si="122"/>
        <v>39516.1</v>
      </c>
      <c r="N230" s="87">
        <f t="shared" si="123"/>
        <v>0</v>
      </c>
      <c r="O230" s="96"/>
      <c r="P230" s="97"/>
      <c r="Q230" s="97"/>
      <c r="R230" s="98"/>
      <c r="S230" s="98"/>
      <c r="T230" s="98"/>
      <c r="U230" s="98"/>
      <c r="V230" s="98"/>
      <c r="W230" s="98"/>
      <c r="X230" s="88">
        <f t="shared" si="120"/>
        <v>39516.1</v>
      </c>
      <c r="Y230" s="90">
        <f t="shared" si="118"/>
        <v>35282.23214</v>
      </c>
      <c r="Z230" s="90">
        <f t="shared" si="119"/>
        <v>4233.867857</v>
      </c>
      <c r="AA230" s="98"/>
      <c r="AB230" s="88">
        <v>39516.1</v>
      </c>
      <c r="AC230" s="90">
        <v>35282.23214285714</v>
      </c>
      <c r="AD230" s="90">
        <v>4233.867857142856</v>
      </c>
      <c r="AE230" s="48"/>
      <c r="AF230" s="91">
        <f t="shared" si="7"/>
        <v>0</v>
      </c>
      <c r="AG230" s="98"/>
      <c r="AH230" s="98"/>
      <c r="AI230" s="98"/>
      <c r="AJ230" s="98"/>
      <c r="AK230" s="98"/>
      <c r="AL230" s="98"/>
    </row>
    <row r="231" ht="13.5" customHeight="1">
      <c r="A231" s="92" t="s">
        <v>939</v>
      </c>
      <c r="B231" s="84">
        <v>45691.0</v>
      </c>
      <c r="C231" s="94" t="s">
        <v>940</v>
      </c>
      <c r="D231" s="94" t="s">
        <v>941</v>
      </c>
      <c r="E231" s="99">
        <v>550.0</v>
      </c>
      <c r="F231" s="100" t="s">
        <v>914</v>
      </c>
      <c r="G231" s="143" t="s">
        <v>521</v>
      </c>
      <c r="H231" s="94" t="s">
        <v>68</v>
      </c>
      <c r="I231" s="101"/>
      <c r="J231" s="95" t="s">
        <v>69</v>
      </c>
      <c r="K231" s="50">
        <f t="shared" si="121"/>
        <v>550</v>
      </c>
      <c r="L231" s="50">
        <v>0.0</v>
      </c>
      <c r="M231" s="50">
        <f t="shared" si="122"/>
        <v>550</v>
      </c>
      <c r="N231" s="87">
        <f t="shared" si="123"/>
        <v>0</v>
      </c>
      <c r="O231" s="96"/>
      <c r="P231" s="131">
        <v>13.4</v>
      </c>
      <c r="Q231" s="132">
        <f>E231-P231</f>
        <v>536.6</v>
      </c>
      <c r="R231" s="98"/>
      <c r="S231" s="98"/>
      <c r="T231" s="98"/>
      <c r="U231" s="98"/>
      <c r="V231" s="98"/>
      <c r="W231" s="98"/>
      <c r="X231" s="88">
        <f t="shared" si="120"/>
        <v>550</v>
      </c>
      <c r="Y231" s="90">
        <f t="shared" si="118"/>
        <v>491.0714286</v>
      </c>
      <c r="Z231" s="90">
        <f t="shared" si="119"/>
        <v>58.92857143</v>
      </c>
      <c r="AA231" s="98"/>
      <c r="AB231" s="88">
        <v>550.0</v>
      </c>
      <c r="AC231" s="90">
        <v>491.0714285714285</v>
      </c>
      <c r="AD231" s="90">
        <v>58.928571428571416</v>
      </c>
      <c r="AE231" s="48"/>
      <c r="AF231" s="91">
        <f t="shared" si="7"/>
        <v>0</v>
      </c>
      <c r="AG231" s="98"/>
      <c r="AH231" s="98"/>
      <c r="AI231" s="98"/>
      <c r="AJ231" s="98"/>
      <c r="AK231" s="98"/>
      <c r="AL231" s="98"/>
    </row>
    <row r="232" ht="13.5" customHeight="1">
      <c r="A232" s="92" t="s">
        <v>942</v>
      </c>
      <c r="B232" s="84">
        <v>45691.0</v>
      </c>
      <c r="C232" s="48" t="s">
        <v>943</v>
      </c>
      <c r="D232" s="48" t="s">
        <v>944</v>
      </c>
      <c r="E232" s="50">
        <v>13709.6</v>
      </c>
      <c r="F232" s="48" t="s">
        <v>945</v>
      </c>
      <c r="G232" s="48" t="s">
        <v>96</v>
      </c>
      <c r="H232" s="42" t="s">
        <v>68</v>
      </c>
      <c r="I232" s="48" t="s">
        <v>946</v>
      </c>
      <c r="J232" s="95" t="s">
        <v>76</v>
      </c>
      <c r="K232" s="50">
        <f t="shared" si="121"/>
        <v>13709.6</v>
      </c>
      <c r="L232" s="50">
        <v>0.0</v>
      </c>
      <c r="M232" s="50">
        <f t="shared" si="122"/>
        <v>13709.6</v>
      </c>
      <c r="N232" s="87">
        <f t="shared" si="123"/>
        <v>0</v>
      </c>
      <c r="O232" s="96"/>
      <c r="P232" s="97"/>
      <c r="Q232" s="97"/>
      <c r="R232" s="98"/>
      <c r="S232" s="98"/>
      <c r="T232" s="98"/>
      <c r="U232" s="98"/>
      <c r="V232" s="98"/>
      <c r="W232" s="98"/>
      <c r="X232" s="88">
        <f t="shared" si="120"/>
        <v>13709.6</v>
      </c>
      <c r="Y232" s="90">
        <f t="shared" si="118"/>
        <v>12240.71429</v>
      </c>
      <c r="Z232" s="90">
        <f t="shared" si="119"/>
        <v>1468.885714</v>
      </c>
      <c r="AA232" s="98"/>
      <c r="AB232" s="88">
        <v>13709.6</v>
      </c>
      <c r="AC232" s="90">
        <v>12240.714285714284</v>
      </c>
      <c r="AD232" s="90">
        <v>1468.8857142857141</v>
      </c>
      <c r="AE232" s="48"/>
      <c r="AF232" s="91">
        <f t="shared" si="7"/>
        <v>0</v>
      </c>
      <c r="AG232" s="98"/>
      <c r="AH232" s="98"/>
      <c r="AI232" s="98"/>
      <c r="AJ232" s="98"/>
      <c r="AK232" s="98"/>
      <c r="AL232" s="98"/>
    </row>
    <row r="233" ht="13.5" customHeight="1">
      <c r="A233" s="92" t="s">
        <v>947</v>
      </c>
      <c r="B233" s="84">
        <v>45691.0</v>
      </c>
      <c r="C233" s="94" t="s">
        <v>948</v>
      </c>
      <c r="D233" s="94" t="s">
        <v>949</v>
      </c>
      <c r="E233" s="103">
        <v>18000.0</v>
      </c>
      <c r="F233" s="100" t="s">
        <v>950</v>
      </c>
      <c r="G233" s="101" t="s">
        <v>117</v>
      </c>
      <c r="H233" s="94" t="s">
        <v>68</v>
      </c>
      <c r="I233" s="101"/>
      <c r="J233" s="95" t="s">
        <v>102</v>
      </c>
      <c r="K233" s="50">
        <f t="shared" si="121"/>
        <v>18000</v>
      </c>
      <c r="L233" s="50">
        <v>0.0</v>
      </c>
      <c r="M233" s="50">
        <f t="shared" si="122"/>
        <v>18000</v>
      </c>
      <c r="N233" s="87">
        <f t="shared" si="123"/>
        <v>0</v>
      </c>
      <c r="O233" s="88"/>
      <c r="P233" s="87">
        <v>591.08</v>
      </c>
      <c r="Q233" s="108">
        <f t="shared" ref="Q233:Q234" si="125">E233-P233</f>
        <v>17408.92</v>
      </c>
      <c r="R233" s="98"/>
      <c r="S233" s="98"/>
      <c r="T233" s="98"/>
      <c r="U233" s="98"/>
      <c r="V233" s="98"/>
      <c r="W233" s="98"/>
      <c r="X233" s="88">
        <f t="shared" si="120"/>
        <v>18000</v>
      </c>
      <c r="Y233" s="90">
        <f t="shared" si="118"/>
        <v>16071.42857</v>
      </c>
      <c r="Z233" s="90">
        <f t="shared" si="119"/>
        <v>1928.571429</v>
      </c>
      <c r="AA233" s="98"/>
      <c r="AB233" s="88">
        <v>18000.0</v>
      </c>
      <c r="AC233" s="90">
        <v>16071.42857142857</v>
      </c>
      <c r="AD233" s="90">
        <v>1928.5714285714284</v>
      </c>
      <c r="AE233" s="48"/>
      <c r="AF233" s="91">
        <f t="shared" si="7"/>
        <v>0</v>
      </c>
      <c r="AG233" s="98"/>
      <c r="AH233" s="98"/>
      <c r="AI233" s="98"/>
      <c r="AJ233" s="98"/>
      <c r="AK233" s="98"/>
      <c r="AL233" s="98"/>
    </row>
    <row r="234" ht="13.5" customHeight="1">
      <c r="A234" s="92" t="s">
        <v>951</v>
      </c>
      <c r="B234" s="84">
        <v>45691.0</v>
      </c>
      <c r="C234" s="94" t="s">
        <v>952</v>
      </c>
      <c r="D234" s="94" t="s">
        <v>471</v>
      </c>
      <c r="E234" s="103">
        <v>2100.0</v>
      </c>
      <c r="F234" s="100" t="s">
        <v>953</v>
      </c>
      <c r="G234" s="101" t="s">
        <v>117</v>
      </c>
      <c r="H234" s="94" t="s">
        <v>68</v>
      </c>
      <c r="I234" s="101"/>
      <c r="J234" s="95" t="s">
        <v>102</v>
      </c>
      <c r="K234" s="50">
        <f t="shared" si="121"/>
        <v>2100</v>
      </c>
      <c r="L234" s="50">
        <v>0.0</v>
      </c>
      <c r="M234" s="50">
        <f t="shared" si="122"/>
        <v>2100</v>
      </c>
      <c r="N234" s="87">
        <f t="shared" si="123"/>
        <v>0</v>
      </c>
      <c r="O234" s="88"/>
      <c r="P234" s="87">
        <v>68.96</v>
      </c>
      <c r="Q234" s="108">
        <f t="shared" si="125"/>
        <v>2031.04</v>
      </c>
      <c r="R234" s="98"/>
      <c r="S234" s="98"/>
      <c r="T234" s="98"/>
      <c r="U234" s="98"/>
      <c r="V234" s="98"/>
      <c r="W234" s="98"/>
      <c r="X234" s="88">
        <f t="shared" si="120"/>
        <v>2100</v>
      </c>
      <c r="Y234" s="90">
        <f t="shared" si="118"/>
        <v>1875</v>
      </c>
      <c r="Z234" s="90">
        <f t="shared" si="119"/>
        <v>225</v>
      </c>
      <c r="AA234" s="98"/>
      <c r="AB234" s="88">
        <v>2100.0</v>
      </c>
      <c r="AC234" s="90">
        <v>1874.9999999999998</v>
      </c>
      <c r="AD234" s="90">
        <v>224.99999999999997</v>
      </c>
      <c r="AE234" s="48"/>
      <c r="AF234" s="91">
        <f t="shared" si="7"/>
        <v>0</v>
      </c>
      <c r="AG234" s="98"/>
      <c r="AH234" s="98"/>
      <c r="AI234" s="98"/>
      <c r="AJ234" s="98"/>
      <c r="AK234" s="98"/>
      <c r="AL234" s="98"/>
    </row>
    <row r="235" ht="13.5" customHeight="1">
      <c r="A235" s="92" t="s">
        <v>954</v>
      </c>
      <c r="B235" s="84">
        <v>45691.0</v>
      </c>
      <c r="C235" s="94" t="s">
        <v>955</v>
      </c>
      <c r="D235" s="94" t="s">
        <v>956</v>
      </c>
      <c r="E235" s="103">
        <v>720.0</v>
      </c>
      <c r="F235" s="100" t="s">
        <v>957</v>
      </c>
      <c r="G235" s="48" t="s">
        <v>112</v>
      </c>
      <c r="H235" s="94" t="s">
        <v>127</v>
      </c>
      <c r="I235" s="101"/>
      <c r="J235" s="95" t="s">
        <v>102</v>
      </c>
      <c r="K235" s="50">
        <f t="shared" si="121"/>
        <v>720</v>
      </c>
      <c r="L235" s="50">
        <v>0.0</v>
      </c>
      <c r="M235" s="50">
        <f t="shared" si="122"/>
        <v>720</v>
      </c>
      <c r="N235" s="87">
        <f t="shared" si="123"/>
        <v>0</v>
      </c>
      <c r="O235" s="88"/>
      <c r="P235" s="87"/>
      <c r="Q235" s="108"/>
      <c r="R235" s="98"/>
      <c r="S235" s="98"/>
      <c r="T235" s="98"/>
      <c r="U235" s="98"/>
      <c r="V235" s="98"/>
      <c r="W235" s="98"/>
      <c r="X235" s="88">
        <f t="shared" si="120"/>
        <v>720</v>
      </c>
      <c r="Y235" s="90">
        <f t="shared" si="118"/>
        <v>642.8571429</v>
      </c>
      <c r="Z235" s="90">
        <f t="shared" si="119"/>
        <v>77.14285714</v>
      </c>
      <c r="AA235" s="98"/>
      <c r="AB235" s="88">
        <v>720.0</v>
      </c>
      <c r="AC235" s="90">
        <v>642.8571428571428</v>
      </c>
      <c r="AD235" s="90">
        <v>77.14285714285712</v>
      </c>
      <c r="AE235" s="48"/>
      <c r="AF235" s="91">
        <f t="shared" si="7"/>
        <v>0</v>
      </c>
      <c r="AG235" s="98"/>
      <c r="AH235" s="98"/>
      <c r="AI235" s="98"/>
      <c r="AJ235" s="98"/>
      <c r="AK235" s="98"/>
      <c r="AL235" s="98"/>
    </row>
    <row r="236" ht="13.5" customHeight="1">
      <c r="A236" s="92" t="s">
        <v>958</v>
      </c>
      <c r="B236" s="84">
        <v>45691.0</v>
      </c>
      <c r="C236" s="94" t="s">
        <v>959</v>
      </c>
      <c r="D236" s="94" t="s">
        <v>960</v>
      </c>
      <c r="E236" s="103">
        <v>550.0</v>
      </c>
      <c r="F236" s="100" t="s">
        <v>914</v>
      </c>
      <c r="G236" s="101" t="s">
        <v>117</v>
      </c>
      <c r="H236" s="94" t="s">
        <v>68</v>
      </c>
      <c r="I236" s="101"/>
      <c r="J236" s="95" t="s">
        <v>69</v>
      </c>
      <c r="K236" s="50">
        <f t="shared" si="121"/>
        <v>550</v>
      </c>
      <c r="L236" s="50">
        <v>0.0</v>
      </c>
      <c r="M236" s="50">
        <f t="shared" si="122"/>
        <v>550</v>
      </c>
      <c r="N236" s="87">
        <f t="shared" si="123"/>
        <v>0</v>
      </c>
      <c r="O236" s="88"/>
      <c r="P236" s="87">
        <v>18.06</v>
      </c>
      <c r="Q236" s="108">
        <f t="shared" ref="Q236:Q237" si="126">E236-P236</f>
        <v>531.94</v>
      </c>
      <c r="R236" s="128">
        <f>SUM(Q233:Q236)</f>
        <v>19971.9</v>
      </c>
      <c r="S236" s="98"/>
      <c r="T236" s="98"/>
      <c r="U236" s="98"/>
      <c r="V236" s="98"/>
      <c r="W236" s="98"/>
      <c r="X236" s="88">
        <f t="shared" si="120"/>
        <v>550</v>
      </c>
      <c r="Y236" s="90">
        <f t="shared" si="118"/>
        <v>491.0714286</v>
      </c>
      <c r="Z236" s="90">
        <f t="shared" si="119"/>
        <v>58.92857143</v>
      </c>
      <c r="AA236" s="98"/>
      <c r="AB236" s="88">
        <v>550.0</v>
      </c>
      <c r="AC236" s="90">
        <v>491.0714285714285</v>
      </c>
      <c r="AD236" s="90">
        <v>58.928571428571416</v>
      </c>
      <c r="AE236" s="48"/>
      <c r="AF236" s="91">
        <f t="shared" si="7"/>
        <v>0</v>
      </c>
      <c r="AG236" s="98"/>
      <c r="AH236" s="98"/>
      <c r="AI236" s="98"/>
      <c r="AJ236" s="98"/>
      <c r="AK236" s="98"/>
      <c r="AL236" s="98"/>
    </row>
    <row r="237" ht="13.5" customHeight="1">
      <c r="A237" s="92" t="s">
        <v>961</v>
      </c>
      <c r="B237" s="84">
        <v>45692.0</v>
      </c>
      <c r="C237" s="94" t="s">
        <v>962</v>
      </c>
      <c r="D237" s="94" t="s">
        <v>963</v>
      </c>
      <c r="E237" s="103">
        <v>440.0</v>
      </c>
      <c r="F237" s="100" t="s">
        <v>964</v>
      </c>
      <c r="G237" s="101" t="s">
        <v>117</v>
      </c>
      <c r="H237" s="94" t="s">
        <v>68</v>
      </c>
      <c r="I237" s="101"/>
      <c r="J237" s="95" t="s">
        <v>69</v>
      </c>
      <c r="K237" s="50">
        <f t="shared" si="121"/>
        <v>440</v>
      </c>
      <c r="L237" s="50">
        <v>0.0</v>
      </c>
      <c r="M237" s="50">
        <f t="shared" si="122"/>
        <v>440</v>
      </c>
      <c r="N237" s="87">
        <f t="shared" si="123"/>
        <v>0</v>
      </c>
      <c r="O237" s="96"/>
      <c r="P237" s="97">
        <v>14.45</v>
      </c>
      <c r="Q237" s="108">
        <f t="shared" si="126"/>
        <v>425.55</v>
      </c>
      <c r="R237" s="98"/>
      <c r="S237" s="98"/>
      <c r="T237" s="98"/>
      <c r="U237" s="98"/>
      <c r="V237" s="98"/>
      <c r="W237" s="98"/>
      <c r="X237" s="88">
        <f t="shared" si="120"/>
        <v>440</v>
      </c>
      <c r="Y237" s="90">
        <f t="shared" si="118"/>
        <v>392.8571429</v>
      </c>
      <c r="Z237" s="90">
        <f t="shared" si="119"/>
        <v>47.14285714</v>
      </c>
      <c r="AA237" s="98"/>
      <c r="AB237" s="88">
        <v>440.0</v>
      </c>
      <c r="AC237" s="90">
        <v>392.85714285714283</v>
      </c>
      <c r="AD237" s="90">
        <v>47.14285714285714</v>
      </c>
      <c r="AE237" s="48"/>
      <c r="AF237" s="91">
        <f t="shared" si="7"/>
        <v>0</v>
      </c>
      <c r="AG237" s="98"/>
      <c r="AH237" s="98"/>
      <c r="AI237" s="98"/>
      <c r="AJ237" s="98"/>
      <c r="AK237" s="98"/>
      <c r="AL237" s="98"/>
    </row>
    <row r="238" ht="13.5" customHeight="1">
      <c r="A238" s="92" t="s">
        <v>965</v>
      </c>
      <c r="B238" s="84">
        <v>45692.0</v>
      </c>
      <c r="C238" s="94" t="s">
        <v>966</v>
      </c>
      <c r="D238" s="94" t="s">
        <v>967</v>
      </c>
      <c r="E238" s="103">
        <v>440.0</v>
      </c>
      <c r="F238" s="100" t="s">
        <v>964</v>
      </c>
      <c r="G238" s="101" t="s">
        <v>112</v>
      </c>
      <c r="H238" s="94" t="s">
        <v>127</v>
      </c>
      <c r="I238" s="101"/>
      <c r="J238" s="95" t="s">
        <v>69</v>
      </c>
      <c r="K238" s="50">
        <f t="shared" si="121"/>
        <v>440</v>
      </c>
      <c r="L238" s="50">
        <v>0.0</v>
      </c>
      <c r="M238" s="50">
        <f t="shared" si="122"/>
        <v>440</v>
      </c>
      <c r="N238" s="87">
        <f t="shared" si="123"/>
        <v>0</v>
      </c>
      <c r="O238" s="96"/>
      <c r="P238" s="97"/>
      <c r="Q238" s="97"/>
      <c r="R238" s="98"/>
      <c r="S238" s="98"/>
      <c r="T238" s="98"/>
      <c r="U238" s="98"/>
      <c r="V238" s="98"/>
      <c r="W238" s="98"/>
      <c r="X238" s="88">
        <f t="shared" si="120"/>
        <v>440</v>
      </c>
      <c r="Y238" s="90">
        <f t="shared" si="118"/>
        <v>392.8571429</v>
      </c>
      <c r="Z238" s="90">
        <f t="shared" si="119"/>
        <v>47.14285714</v>
      </c>
      <c r="AA238" s="98"/>
      <c r="AB238" s="88">
        <v>440.0</v>
      </c>
      <c r="AC238" s="90">
        <v>392.85714285714283</v>
      </c>
      <c r="AD238" s="90">
        <v>47.14285714285714</v>
      </c>
      <c r="AE238" s="48"/>
      <c r="AF238" s="91">
        <f t="shared" si="7"/>
        <v>0</v>
      </c>
      <c r="AG238" s="98"/>
      <c r="AH238" s="98"/>
      <c r="AI238" s="98"/>
      <c r="AJ238" s="98"/>
      <c r="AK238" s="98"/>
      <c r="AL238" s="98"/>
    </row>
    <row r="239" ht="13.5" customHeight="1">
      <c r="A239" s="92" t="s">
        <v>968</v>
      </c>
      <c r="B239" s="84">
        <v>45692.0</v>
      </c>
      <c r="C239" s="94" t="s">
        <v>969</v>
      </c>
      <c r="D239" s="94" t="s">
        <v>970</v>
      </c>
      <c r="E239" s="99">
        <v>7500.0</v>
      </c>
      <c r="F239" s="100" t="s">
        <v>971</v>
      </c>
      <c r="G239" s="143" t="s">
        <v>521</v>
      </c>
      <c r="H239" s="94" t="s">
        <v>68</v>
      </c>
      <c r="I239" s="101"/>
      <c r="J239" s="95" t="s">
        <v>76</v>
      </c>
      <c r="K239" s="50">
        <f t="shared" si="121"/>
        <v>7500</v>
      </c>
      <c r="L239" s="50">
        <v>0.0</v>
      </c>
      <c r="M239" s="50">
        <f t="shared" si="122"/>
        <v>7500</v>
      </c>
      <c r="N239" s="87">
        <f t="shared" si="123"/>
        <v>0</v>
      </c>
      <c r="O239" s="96"/>
      <c r="P239" s="131">
        <v>182.73</v>
      </c>
      <c r="Q239" s="132">
        <f t="shared" ref="Q239:Q241" si="127">E239-P239</f>
        <v>7317.27</v>
      </c>
      <c r="R239" s="98"/>
      <c r="S239" s="98"/>
      <c r="T239" s="98"/>
      <c r="U239" s="98"/>
      <c r="V239" s="98"/>
      <c r="W239" s="98"/>
      <c r="X239" s="88">
        <f t="shared" si="120"/>
        <v>7500</v>
      </c>
      <c r="Y239" s="90">
        <f t="shared" si="118"/>
        <v>6696.428571</v>
      </c>
      <c r="Z239" s="90">
        <f t="shared" si="119"/>
        <v>803.5714286</v>
      </c>
      <c r="AA239" s="98"/>
      <c r="AB239" s="88">
        <v>7500.0</v>
      </c>
      <c r="AC239" s="90">
        <v>6696.428571428571</v>
      </c>
      <c r="AD239" s="90">
        <v>803.5714285714284</v>
      </c>
      <c r="AE239" s="48"/>
      <c r="AF239" s="91">
        <f t="shared" si="7"/>
        <v>0</v>
      </c>
      <c r="AG239" s="98"/>
      <c r="AH239" s="98"/>
      <c r="AI239" s="98"/>
      <c r="AJ239" s="98"/>
      <c r="AK239" s="98"/>
      <c r="AL239" s="98"/>
    </row>
    <row r="240" ht="13.5" customHeight="1">
      <c r="A240" s="92" t="s">
        <v>972</v>
      </c>
      <c r="B240" s="84">
        <v>45692.0</v>
      </c>
      <c r="C240" s="94" t="s">
        <v>973</v>
      </c>
      <c r="D240" s="94" t="s">
        <v>974</v>
      </c>
      <c r="E240" s="103">
        <v>300.0</v>
      </c>
      <c r="F240" s="100" t="s">
        <v>975</v>
      </c>
      <c r="G240" s="101" t="s">
        <v>117</v>
      </c>
      <c r="H240" s="94" t="s">
        <v>68</v>
      </c>
      <c r="I240" s="101"/>
      <c r="J240" s="95" t="s">
        <v>69</v>
      </c>
      <c r="K240" s="50">
        <f t="shared" si="121"/>
        <v>300</v>
      </c>
      <c r="L240" s="50">
        <v>0.0</v>
      </c>
      <c r="M240" s="50">
        <f t="shared" si="122"/>
        <v>300</v>
      </c>
      <c r="N240" s="87">
        <f t="shared" si="123"/>
        <v>0</v>
      </c>
      <c r="O240" s="96"/>
      <c r="P240" s="97">
        <v>9.85</v>
      </c>
      <c r="Q240" s="108">
        <f t="shared" si="127"/>
        <v>290.15</v>
      </c>
      <c r="R240" s="153"/>
      <c r="S240" s="98"/>
      <c r="T240" s="98"/>
      <c r="U240" s="98"/>
      <c r="V240" s="98"/>
      <c r="W240" s="98"/>
      <c r="X240" s="88">
        <f t="shared" si="120"/>
        <v>300</v>
      </c>
      <c r="Y240" s="90">
        <f t="shared" si="118"/>
        <v>267.8571429</v>
      </c>
      <c r="Z240" s="90">
        <f t="shared" si="119"/>
        <v>32.14285714</v>
      </c>
      <c r="AA240" s="98"/>
      <c r="AB240" s="88">
        <v>300.0</v>
      </c>
      <c r="AC240" s="90">
        <v>267.85714285714283</v>
      </c>
      <c r="AD240" s="90">
        <v>32.14285714285714</v>
      </c>
      <c r="AE240" s="48"/>
      <c r="AF240" s="91">
        <f t="shared" si="7"/>
        <v>0</v>
      </c>
      <c r="AG240" s="98"/>
      <c r="AH240" s="98"/>
      <c r="AI240" s="98"/>
      <c r="AJ240" s="98"/>
      <c r="AK240" s="98"/>
      <c r="AL240" s="98"/>
    </row>
    <row r="241" ht="13.5" customHeight="1">
      <c r="A241" s="92" t="s">
        <v>976</v>
      </c>
      <c r="B241" s="84">
        <v>45692.0</v>
      </c>
      <c r="C241" s="94" t="s">
        <v>977</v>
      </c>
      <c r="D241" s="94" t="s">
        <v>978</v>
      </c>
      <c r="E241" s="99">
        <v>440.0</v>
      </c>
      <c r="F241" s="100" t="s">
        <v>979</v>
      </c>
      <c r="G241" s="143" t="s">
        <v>521</v>
      </c>
      <c r="H241" s="94" t="s">
        <v>127</v>
      </c>
      <c r="I241" s="101"/>
      <c r="J241" s="95" t="s">
        <v>69</v>
      </c>
      <c r="K241" s="50">
        <f t="shared" si="121"/>
        <v>440</v>
      </c>
      <c r="L241" s="50">
        <v>0.0</v>
      </c>
      <c r="M241" s="50">
        <f t="shared" si="122"/>
        <v>440</v>
      </c>
      <c r="N241" s="87">
        <f t="shared" si="123"/>
        <v>0</v>
      </c>
      <c r="O241" s="96"/>
      <c r="P241" s="131">
        <v>10.72</v>
      </c>
      <c r="Q241" s="132">
        <f t="shared" si="127"/>
        <v>429.28</v>
      </c>
      <c r="R241" s="154"/>
      <c r="S241" s="98"/>
      <c r="T241" s="98"/>
      <c r="U241" s="98"/>
      <c r="V241" s="98"/>
      <c r="W241" s="98"/>
      <c r="X241" s="88">
        <f t="shared" si="120"/>
        <v>440</v>
      </c>
      <c r="Y241" s="90">
        <f t="shared" si="118"/>
        <v>392.8571429</v>
      </c>
      <c r="Z241" s="90">
        <f t="shared" si="119"/>
        <v>47.14285714</v>
      </c>
      <c r="AA241" s="98"/>
      <c r="AB241" s="88">
        <v>440.0</v>
      </c>
      <c r="AC241" s="90">
        <v>392.85714285714283</v>
      </c>
      <c r="AD241" s="90">
        <v>47.14285714285714</v>
      </c>
      <c r="AE241" s="48"/>
      <c r="AF241" s="91">
        <f t="shared" si="7"/>
        <v>0</v>
      </c>
      <c r="AG241" s="98"/>
      <c r="AH241" s="98"/>
      <c r="AI241" s="98"/>
      <c r="AJ241" s="98"/>
      <c r="AK241" s="98"/>
      <c r="AL241" s="98"/>
    </row>
    <row r="242" ht="13.5" customHeight="1">
      <c r="A242" s="92" t="s">
        <v>980</v>
      </c>
      <c r="B242" s="84">
        <v>45692.0</v>
      </c>
      <c r="C242" s="94" t="s">
        <v>981</v>
      </c>
      <c r="D242" s="94" t="s">
        <v>982</v>
      </c>
      <c r="E242" s="103">
        <v>38500.0</v>
      </c>
      <c r="F242" s="100" t="s">
        <v>983</v>
      </c>
      <c r="G242" s="101" t="s">
        <v>74</v>
      </c>
      <c r="H242" s="94" t="s">
        <v>68</v>
      </c>
      <c r="I242" s="101" t="s">
        <v>984</v>
      </c>
      <c r="J242" s="95" t="s">
        <v>76</v>
      </c>
      <c r="K242" s="50">
        <f t="shared" si="121"/>
        <v>38500</v>
      </c>
      <c r="L242" s="50">
        <v>0.0</v>
      </c>
      <c r="M242" s="50">
        <f t="shared" si="122"/>
        <v>38500</v>
      </c>
      <c r="N242" s="87">
        <f t="shared" si="123"/>
        <v>0</v>
      </c>
      <c r="O242" s="96"/>
      <c r="P242" s="97"/>
      <c r="Q242" s="97"/>
      <c r="R242" s="98"/>
      <c r="S242" s="98"/>
      <c r="T242" s="98"/>
      <c r="U242" s="98"/>
      <c r="V242" s="98"/>
      <c r="W242" s="98"/>
      <c r="X242" s="88">
        <f t="shared" si="120"/>
        <v>38500</v>
      </c>
      <c r="Y242" s="90">
        <f t="shared" si="118"/>
        <v>34375</v>
      </c>
      <c r="Z242" s="90">
        <f t="shared" si="119"/>
        <v>4125</v>
      </c>
      <c r="AA242" s="98"/>
      <c r="AB242" s="88">
        <v>38500.0</v>
      </c>
      <c r="AC242" s="90">
        <v>34375.0</v>
      </c>
      <c r="AD242" s="90">
        <v>4125.0</v>
      </c>
      <c r="AE242" s="48"/>
      <c r="AF242" s="91">
        <f t="shared" si="7"/>
        <v>0</v>
      </c>
      <c r="AG242" s="98"/>
      <c r="AH242" s="98"/>
      <c r="AI242" s="98"/>
      <c r="AJ242" s="98"/>
      <c r="AK242" s="98"/>
      <c r="AL242" s="98"/>
    </row>
    <row r="243" ht="13.5" customHeight="1">
      <c r="A243" s="92" t="s">
        <v>985</v>
      </c>
      <c r="B243" s="93">
        <v>45692.0</v>
      </c>
      <c r="C243" s="94" t="s">
        <v>986</v>
      </c>
      <c r="D243" s="94" t="s">
        <v>347</v>
      </c>
      <c r="E243" s="103">
        <v>1440.0</v>
      </c>
      <c r="F243" s="48" t="s">
        <v>987</v>
      </c>
      <c r="G243" s="101" t="s">
        <v>96</v>
      </c>
      <c r="H243" s="94" t="s">
        <v>68</v>
      </c>
      <c r="I243" s="101" t="s">
        <v>988</v>
      </c>
      <c r="J243" s="95" t="s">
        <v>140</v>
      </c>
      <c r="K243" s="50">
        <f t="shared" si="121"/>
        <v>1440</v>
      </c>
      <c r="L243" s="50">
        <v>0.0</v>
      </c>
      <c r="M243" s="50">
        <f t="shared" si="122"/>
        <v>1440</v>
      </c>
      <c r="N243" s="87">
        <f t="shared" si="123"/>
        <v>0</v>
      </c>
      <c r="O243" s="96"/>
      <c r="P243" s="97"/>
      <c r="Q243" s="97"/>
      <c r="R243" s="98"/>
      <c r="S243" s="98"/>
      <c r="T243" s="98"/>
      <c r="U243" s="98"/>
      <c r="V243" s="98"/>
      <c r="W243" s="98"/>
      <c r="X243" s="88">
        <f t="shared" si="120"/>
        <v>1440</v>
      </c>
      <c r="Y243" s="90">
        <f t="shared" si="118"/>
        <v>1285.714286</v>
      </c>
      <c r="Z243" s="90">
        <f t="shared" si="119"/>
        <v>154.2857143</v>
      </c>
      <c r="AA243" s="98"/>
      <c r="AB243" s="104">
        <v>1440.0</v>
      </c>
      <c r="AC243" s="105">
        <v>1285.7142857142856</v>
      </c>
      <c r="AD243" s="105">
        <v>154.28571428571425</v>
      </c>
      <c r="AE243" s="48" t="s">
        <v>989</v>
      </c>
      <c r="AF243" s="91">
        <f t="shared" si="7"/>
        <v>0</v>
      </c>
      <c r="AG243" s="98"/>
      <c r="AH243" s="98"/>
      <c r="AI243" s="98"/>
      <c r="AJ243" s="98"/>
      <c r="AK243" s="98"/>
      <c r="AL243" s="98"/>
    </row>
    <row r="244" ht="13.5" customHeight="1">
      <c r="A244" s="92" t="s">
        <v>990</v>
      </c>
      <c r="B244" s="93">
        <v>45692.0</v>
      </c>
      <c r="C244" s="94" t="s">
        <v>991</v>
      </c>
      <c r="D244" s="94" t="s">
        <v>992</v>
      </c>
      <c r="E244" s="103">
        <v>3300.0</v>
      </c>
      <c r="F244" s="100" t="s">
        <v>993</v>
      </c>
      <c r="G244" s="101" t="s">
        <v>96</v>
      </c>
      <c r="H244" s="94" t="s">
        <v>127</v>
      </c>
      <c r="I244" s="101" t="s">
        <v>994</v>
      </c>
      <c r="J244" s="95" t="s">
        <v>102</v>
      </c>
      <c r="K244" s="50">
        <f t="shared" si="121"/>
        <v>3300</v>
      </c>
      <c r="L244" s="50">
        <v>0.0</v>
      </c>
      <c r="M244" s="50">
        <f t="shared" si="122"/>
        <v>3300</v>
      </c>
      <c r="N244" s="87">
        <f t="shared" si="123"/>
        <v>0</v>
      </c>
      <c r="O244" s="96"/>
      <c r="P244" s="97"/>
      <c r="Q244" s="97"/>
      <c r="R244" s="98"/>
      <c r="S244" s="98"/>
      <c r="T244" s="98"/>
      <c r="U244" s="98"/>
      <c r="V244" s="98"/>
      <c r="W244" s="98"/>
      <c r="X244" s="88">
        <f t="shared" si="120"/>
        <v>3300</v>
      </c>
      <c r="Y244" s="90">
        <f t="shared" si="118"/>
        <v>2946.428571</v>
      </c>
      <c r="Z244" s="90">
        <f t="shared" si="119"/>
        <v>353.5714286</v>
      </c>
      <c r="AA244" s="98"/>
      <c r="AB244" s="88">
        <v>3300.0</v>
      </c>
      <c r="AC244" s="90">
        <v>2946.428571428571</v>
      </c>
      <c r="AD244" s="90">
        <v>353.5714285714285</v>
      </c>
      <c r="AE244" s="48"/>
      <c r="AF244" s="91">
        <f t="shared" si="7"/>
        <v>0</v>
      </c>
      <c r="AG244" s="98"/>
      <c r="AH244" s="98"/>
      <c r="AI244" s="98"/>
      <c r="AJ244" s="98"/>
      <c r="AK244" s="98"/>
      <c r="AL244" s="98"/>
    </row>
    <row r="245" ht="13.5" customHeight="1">
      <c r="A245" s="92" t="s">
        <v>995</v>
      </c>
      <c r="B245" s="93">
        <v>45692.0</v>
      </c>
      <c r="C245" s="94" t="s">
        <v>996</v>
      </c>
      <c r="D245" s="94" t="s">
        <v>997</v>
      </c>
      <c r="E245" s="155">
        <v>300.0</v>
      </c>
      <c r="F245" s="100" t="s">
        <v>975</v>
      </c>
      <c r="G245" s="143" t="s">
        <v>521</v>
      </c>
      <c r="H245" s="94" t="s">
        <v>68</v>
      </c>
      <c r="I245" s="101"/>
      <c r="J245" s="95" t="s">
        <v>69</v>
      </c>
      <c r="K245" s="50">
        <f t="shared" si="121"/>
        <v>300</v>
      </c>
      <c r="L245" s="50">
        <v>0.0</v>
      </c>
      <c r="M245" s="50">
        <f t="shared" si="122"/>
        <v>300</v>
      </c>
      <c r="N245" s="87">
        <f t="shared" si="123"/>
        <v>0</v>
      </c>
      <c r="O245" s="96"/>
      <c r="P245" s="131">
        <v>7.31</v>
      </c>
      <c r="Q245" s="132">
        <f t="shared" ref="Q245:Q246" si="128">E245-P245</f>
        <v>292.69</v>
      </c>
      <c r="R245" s="98"/>
      <c r="S245" s="98"/>
      <c r="T245" s="98"/>
      <c r="U245" s="98"/>
      <c r="V245" s="98"/>
      <c r="W245" s="98"/>
      <c r="X245" s="88">
        <f t="shared" si="120"/>
        <v>300</v>
      </c>
      <c r="Y245" s="90">
        <f t="shared" si="118"/>
        <v>267.8571429</v>
      </c>
      <c r="Z245" s="90">
        <f t="shared" si="119"/>
        <v>32.14285714</v>
      </c>
      <c r="AA245" s="98"/>
      <c r="AB245" s="88">
        <v>300.0</v>
      </c>
      <c r="AC245" s="90">
        <v>267.85714285714283</v>
      </c>
      <c r="AD245" s="90">
        <v>32.14285714285714</v>
      </c>
      <c r="AE245" s="48"/>
      <c r="AF245" s="91">
        <f t="shared" si="7"/>
        <v>0</v>
      </c>
      <c r="AG245" s="98"/>
      <c r="AH245" s="98"/>
      <c r="AI245" s="98"/>
      <c r="AJ245" s="98"/>
      <c r="AK245" s="98"/>
      <c r="AL245" s="98"/>
    </row>
    <row r="246" ht="13.5" customHeight="1">
      <c r="A246" s="92" t="s">
        <v>998</v>
      </c>
      <c r="B246" s="93">
        <v>45692.0</v>
      </c>
      <c r="C246" s="94" t="s">
        <v>999</v>
      </c>
      <c r="D246" s="94" t="s">
        <v>1000</v>
      </c>
      <c r="E246" s="103">
        <v>600.0</v>
      </c>
      <c r="F246" s="100" t="s">
        <v>975</v>
      </c>
      <c r="G246" s="101" t="s">
        <v>117</v>
      </c>
      <c r="H246" s="94" t="s">
        <v>68</v>
      </c>
      <c r="I246" s="101"/>
      <c r="J246" s="95" t="s">
        <v>69</v>
      </c>
      <c r="K246" s="50">
        <f t="shared" si="121"/>
        <v>600</v>
      </c>
      <c r="L246" s="50">
        <v>0.0</v>
      </c>
      <c r="M246" s="50">
        <f t="shared" si="122"/>
        <v>600</v>
      </c>
      <c r="N246" s="87">
        <f t="shared" si="123"/>
        <v>0</v>
      </c>
      <c r="O246" s="96"/>
      <c r="P246" s="97">
        <v>19.7</v>
      </c>
      <c r="Q246" s="108">
        <f t="shared" si="128"/>
        <v>580.3</v>
      </c>
      <c r="R246" s="128">
        <f>Q237+Q240+Q246</f>
        <v>1296</v>
      </c>
      <c r="S246" s="98"/>
      <c r="T246" s="98"/>
      <c r="U246" s="98"/>
      <c r="V246" s="98"/>
      <c r="W246" s="98"/>
      <c r="X246" s="88">
        <f t="shared" si="120"/>
        <v>600</v>
      </c>
      <c r="Y246" s="90">
        <f t="shared" si="118"/>
        <v>535.7142857</v>
      </c>
      <c r="Z246" s="90">
        <f t="shared" si="119"/>
        <v>64.28571429</v>
      </c>
      <c r="AA246" s="98"/>
      <c r="AB246" s="88">
        <v>600.0</v>
      </c>
      <c r="AC246" s="90">
        <v>535.7142857142857</v>
      </c>
      <c r="AD246" s="90">
        <v>64.28571428571428</v>
      </c>
      <c r="AE246" s="48"/>
      <c r="AF246" s="91">
        <f t="shared" si="7"/>
        <v>0</v>
      </c>
      <c r="AG246" s="98"/>
      <c r="AH246" s="98"/>
      <c r="AI246" s="98"/>
      <c r="AJ246" s="98"/>
      <c r="AK246" s="98"/>
      <c r="AL246" s="98"/>
    </row>
    <row r="247" ht="13.5" customHeight="1">
      <c r="A247" s="92" t="s">
        <v>1001</v>
      </c>
      <c r="B247" s="93">
        <v>45692.0</v>
      </c>
      <c r="C247" s="94" t="s">
        <v>1002</v>
      </c>
      <c r="D247" s="94" t="s">
        <v>1003</v>
      </c>
      <c r="E247" s="103">
        <v>21000.0</v>
      </c>
      <c r="F247" s="100" t="s">
        <v>1004</v>
      </c>
      <c r="G247" s="101" t="s">
        <v>96</v>
      </c>
      <c r="H247" s="94" t="s">
        <v>68</v>
      </c>
      <c r="I247" s="101" t="s">
        <v>1005</v>
      </c>
      <c r="J247" s="95" t="s">
        <v>76</v>
      </c>
      <c r="K247" s="50">
        <f t="shared" si="121"/>
        <v>21000</v>
      </c>
      <c r="L247" s="50">
        <v>0.0</v>
      </c>
      <c r="M247" s="50">
        <f t="shared" si="122"/>
        <v>21000</v>
      </c>
      <c r="N247" s="87">
        <f t="shared" si="123"/>
        <v>0</v>
      </c>
      <c r="O247" s="96"/>
      <c r="P247" s="97"/>
      <c r="Q247" s="97"/>
      <c r="R247" s="98"/>
      <c r="S247" s="98"/>
      <c r="T247" s="98"/>
      <c r="U247" s="98"/>
      <c r="V247" s="98"/>
      <c r="W247" s="98"/>
      <c r="X247" s="88">
        <f t="shared" si="120"/>
        <v>21000</v>
      </c>
      <c r="Y247" s="90">
        <f t="shared" si="118"/>
        <v>18750</v>
      </c>
      <c r="Z247" s="90">
        <f t="shared" si="119"/>
        <v>2250</v>
      </c>
      <c r="AA247" s="98"/>
      <c r="AB247" s="88">
        <v>21000.0</v>
      </c>
      <c r="AC247" s="90">
        <v>18750.0</v>
      </c>
      <c r="AD247" s="90">
        <v>2250.0</v>
      </c>
      <c r="AE247" s="48"/>
      <c r="AF247" s="91">
        <f t="shared" si="7"/>
        <v>0</v>
      </c>
      <c r="AG247" s="98"/>
      <c r="AH247" s="98"/>
      <c r="AI247" s="98"/>
      <c r="AJ247" s="98"/>
      <c r="AK247" s="98"/>
      <c r="AL247" s="98"/>
    </row>
    <row r="248" ht="13.5" customHeight="1">
      <c r="A248" s="92" t="s">
        <v>1006</v>
      </c>
      <c r="B248" s="93">
        <v>45693.0</v>
      </c>
      <c r="C248" s="94" t="s">
        <v>1007</v>
      </c>
      <c r="D248" s="94" t="s">
        <v>487</v>
      </c>
      <c r="E248" s="103">
        <v>300.0</v>
      </c>
      <c r="F248" s="100" t="s">
        <v>975</v>
      </c>
      <c r="G248" s="101" t="s">
        <v>1008</v>
      </c>
      <c r="H248" s="94" t="s">
        <v>68</v>
      </c>
      <c r="I248" s="101"/>
      <c r="J248" s="95" t="s">
        <v>69</v>
      </c>
      <c r="K248" s="50">
        <f t="shared" si="121"/>
        <v>300</v>
      </c>
      <c r="L248" s="50">
        <v>0.0</v>
      </c>
      <c r="M248" s="50">
        <f t="shared" si="122"/>
        <v>300</v>
      </c>
      <c r="N248" s="87">
        <f t="shared" si="123"/>
        <v>0</v>
      </c>
      <c r="O248" s="96"/>
      <c r="P248" s="97">
        <v>9.85</v>
      </c>
      <c r="Q248" s="108">
        <f t="shared" ref="Q248:Q251" si="129">E248-P248</f>
        <v>290.15</v>
      </c>
      <c r="R248" s="98"/>
      <c r="S248" s="98"/>
      <c r="T248" s="98"/>
      <c r="U248" s="98"/>
      <c r="V248" s="98"/>
      <c r="W248" s="98"/>
      <c r="X248" s="88">
        <f t="shared" si="120"/>
        <v>300</v>
      </c>
      <c r="Y248" s="90">
        <f t="shared" si="118"/>
        <v>267.8571429</v>
      </c>
      <c r="Z248" s="90">
        <f t="shared" si="119"/>
        <v>32.14285714</v>
      </c>
      <c r="AA248" s="98"/>
      <c r="AB248" s="88">
        <v>300.0</v>
      </c>
      <c r="AC248" s="90">
        <v>267.85714285714283</v>
      </c>
      <c r="AD248" s="90">
        <v>32.14285714285714</v>
      </c>
      <c r="AE248" s="48"/>
      <c r="AF248" s="91">
        <f t="shared" si="7"/>
        <v>0</v>
      </c>
      <c r="AG248" s="98"/>
      <c r="AH248" s="98"/>
      <c r="AI248" s="98"/>
      <c r="AJ248" s="98"/>
      <c r="AK248" s="98"/>
      <c r="AL248" s="98"/>
    </row>
    <row r="249" ht="13.5" customHeight="1">
      <c r="A249" s="92" t="s">
        <v>1009</v>
      </c>
      <c r="B249" s="93">
        <v>45693.0</v>
      </c>
      <c r="C249" s="94" t="s">
        <v>1010</v>
      </c>
      <c r="D249" s="94" t="s">
        <v>242</v>
      </c>
      <c r="E249" s="103">
        <v>3000.0</v>
      </c>
      <c r="F249" s="100" t="s">
        <v>717</v>
      </c>
      <c r="G249" s="101" t="s">
        <v>117</v>
      </c>
      <c r="H249" s="94" t="s">
        <v>68</v>
      </c>
      <c r="I249" s="101"/>
      <c r="J249" s="95" t="s">
        <v>69</v>
      </c>
      <c r="K249" s="50">
        <f t="shared" si="121"/>
        <v>3000</v>
      </c>
      <c r="L249" s="50">
        <v>0.0</v>
      </c>
      <c r="M249" s="50">
        <f t="shared" si="122"/>
        <v>3000</v>
      </c>
      <c r="N249" s="87">
        <f t="shared" si="123"/>
        <v>0</v>
      </c>
      <c r="O249" s="96"/>
      <c r="P249" s="97">
        <v>98.51</v>
      </c>
      <c r="Q249" s="108">
        <f t="shared" si="129"/>
        <v>2901.49</v>
      </c>
      <c r="R249" s="98"/>
      <c r="S249" s="98"/>
      <c r="T249" s="98"/>
      <c r="U249" s="98"/>
      <c r="V249" s="98"/>
      <c r="W249" s="98"/>
      <c r="X249" s="88">
        <f t="shared" si="120"/>
        <v>3000</v>
      </c>
      <c r="Y249" s="90">
        <f t="shared" si="118"/>
        <v>2678.571429</v>
      </c>
      <c r="Z249" s="90">
        <f t="shared" si="119"/>
        <v>321.4285714</v>
      </c>
      <c r="AA249" s="98"/>
      <c r="AB249" s="88">
        <v>3000.0</v>
      </c>
      <c r="AC249" s="90">
        <v>2678.5714285714284</v>
      </c>
      <c r="AD249" s="90">
        <v>321.4285714285714</v>
      </c>
      <c r="AE249" s="48"/>
      <c r="AF249" s="91">
        <f t="shared" si="7"/>
        <v>0</v>
      </c>
      <c r="AG249" s="98"/>
      <c r="AH249" s="98"/>
      <c r="AI249" s="98"/>
      <c r="AJ249" s="98"/>
      <c r="AK249" s="98"/>
      <c r="AL249" s="98"/>
    </row>
    <row r="250" ht="13.5" customHeight="1">
      <c r="A250" s="92" t="s">
        <v>1011</v>
      </c>
      <c r="B250" s="93">
        <v>45693.0</v>
      </c>
      <c r="C250" s="94" t="s">
        <v>1012</v>
      </c>
      <c r="D250" s="94" t="s">
        <v>1013</v>
      </c>
      <c r="E250" s="103">
        <v>440.0</v>
      </c>
      <c r="F250" s="100" t="s">
        <v>979</v>
      </c>
      <c r="G250" s="101" t="s">
        <v>117</v>
      </c>
      <c r="H250" s="94" t="s">
        <v>68</v>
      </c>
      <c r="I250" s="101"/>
      <c r="J250" s="95" t="s">
        <v>69</v>
      </c>
      <c r="K250" s="50">
        <f t="shared" si="121"/>
        <v>440</v>
      </c>
      <c r="L250" s="50">
        <v>0.0</v>
      </c>
      <c r="M250" s="50">
        <f t="shared" si="122"/>
        <v>440</v>
      </c>
      <c r="N250" s="87">
        <f t="shared" si="123"/>
        <v>0</v>
      </c>
      <c r="O250" s="96"/>
      <c r="P250" s="97">
        <v>14.45</v>
      </c>
      <c r="Q250" s="108">
        <f t="shared" si="129"/>
        <v>425.55</v>
      </c>
      <c r="R250" s="98"/>
      <c r="S250" s="98"/>
      <c r="T250" s="98"/>
      <c r="U250" s="98"/>
      <c r="V250" s="98"/>
      <c r="W250" s="98"/>
      <c r="X250" s="88">
        <f t="shared" si="120"/>
        <v>440</v>
      </c>
      <c r="Y250" s="90">
        <f t="shared" si="118"/>
        <v>392.8571429</v>
      </c>
      <c r="Z250" s="90">
        <f t="shared" si="119"/>
        <v>47.14285714</v>
      </c>
      <c r="AA250" s="98"/>
      <c r="AB250" s="88">
        <v>440.0</v>
      </c>
      <c r="AC250" s="90">
        <v>392.85714285714283</v>
      </c>
      <c r="AD250" s="90">
        <v>47.14285714285714</v>
      </c>
      <c r="AE250" s="48"/>
      <c r="AF250" s="91">
        <f t="shared" si="7"/>
        <v>0</v>
      </c>
      <c r="AG250" s="98"/>
      <c r="AH250" s="98"/>
      <c r="AI250" s="98"/>
      <c r="AJ250" s="98"/>
      <c r="AK250" s="98"/>
      <c r="AL250" s="98"/>
    </row>
    <row r="251" ht="13.5" customHeight="1">
      <c r="A251" s="92" t="s">
        <v>1014</v>
      </c>
      <c r="B251" s="93">
        <v>45693.0</v>
      </c>
      <c r="C251" s="94" t="s">
        <v>1015</v>
      </c>
      <c r="D251" s="94" t="s">
        <v>1016</v>
      </c>
      <c r="E251" s="99">
        <v>360.0</v>
      </c>
      <c r="F251" s="100" t="s">
        <v>1017</v>
      </c>
      <c r="G251" s="143" t="s">
        <v>521</v>
      </c>
      <c r="H251" s="94" t="s">
        <v>68</v>
      </c>
      <c r="I251" s="101"/>
      <c r="J251" s="95" t="s">
        <v>102</v>
      </c>
      <c r="K251" s="50">
        <f t="shared" si="121"/>
        <v>360</v>
      </c>
      <c r="L251" s="50">
        <v>0.0</v>
      </c>
      <c r="M251" s="50">
        <f t="shared" si="122"/>
        <v>360</v>
      </c>
      <c r="N251" s="87">
        <f t="shared" si="123"/>
        <v>0</v>
      </c>
      <c r="O251" s="96"/>
      <c r="P251" s="131">
        <v>8.77</v>
      </c>
      <c r="Q251" s="132">
        <f t="shared" si="129"/>
        <v>351.23</v>
      </c>
      <c r="R251" s="98"/>
      <c r="S251" s="98"/>
      <c r="T251" s="98"/>
      <c r="U251" s="98"/>
      <c r="V251" s="98"/>
      <c r="W251" s="98"/>
      <c r="X251" s="88">
        <f t="shared" si="120"/>
        <v>360</v>
      </c>
      <c r="Y251" s="90">
        <f t="shared" si="118"/>
        <v>321.4285714</v>
      </c>
      <c r="Z251" s="90">
        <f t="shared" si="119"/>
        <v>38.57142857</v>
      </c>
      <c r="AA251" s="98"/>
      <c r="AB251" s="88">
        <v>360.0</v>
      </c>
      <c r="AC251" s="90">
        <v>321.4285714285714</v>
      </c>
      <c r="AD251" s="90">
        <v>38.57142857142856</v>
      </c>
      <c r="AE251" s="48"/>
      <c r="AF251" s="91">
        <f t="shared" si="7"/>
        <v>0</v>
      </c>
      <c r="AG251" s="98"/>
      <c r="AH251" s="98"/>
      <c r="AI251" s="98"/>
      <c r="AJ251" s="98"/>
      <c r="AK251" s="98"/>
      <c r="AL251" s="98"/>
    </row>
    <row r="252" ht="13.5" customHeight="1">
      <c r="A252" s="92" t="s">
        <v>1018</v>
      </c>
      <c r="B252" s="93">
        <v>45693.0</v>
      </c>
      <c r="C252" s="94" t="s">
        <v>1019</v>
      </c>
      <c r="D252" s="94" t="s">
        <v>1020</v>
      </c>
      <c r="E252" s="103">
        <v>38500.0</v>
      </c>
      <c r="F252" s="100" t="s">
        <v>1021</v>
      </c>
      <c r="G252" s="101" t="s">
        <v>96</v>
      </c>
      <c r="H252" s="94" t="s">
        <v>132</v>
      </c>
      <c r="I252" s="112" t="s">
        <v>344</v>
      </c>
      <c r="J252" s="95" t="s">
        <v>76</v>
      </c>
      <c r="K252" s="50">
        <f t="shared" si="121"/>
        <v>38500</v>
      </c>
      <c r="L252" s="50">
        <v>0.0</v>
      </c>
      <c r="M252" s="50">
        <f t="shared" si="122"/>
        <v>38500</v>
      </c>
      <c r="N252" s="87">
        <f t="shared" si="123"/>
        <v>0</v>
      </c>
      <c r="O252" s="96"/>
      <c r="P252" s="97"/>
      <c r="Q252" s="97"/>
      <c r="R252" s="98"/>
      <c r="S252" s="98"/>
      <c r="T252" s="98"/>
      <c r="U252" s="98"/>
      <c r="V252" s="98"/>
      <c r="W252" s="98"/>
      <c r="X252" s="88">
        <f t="shared" si="120"/>
        <v>38500</v>
      </c>
      <c r="Y252" s="90">
        <f t="shared" si="118"/>
        <v>34375</v>
      </c>
      <c r="Z252" s="90">
        <f t="shared" si="119"/>
        <v>4125</v>
      </c>
      <c r="AA252" s="98"/>
      <c r="AB252" s="88">
        <v>38500.0</v>
      </c>
      <c r="AC252" s="90">
        <v>34375.0</v>
      </c>
      <c r="AD252" s="90">
        <v>4125.0</v>
      </c>
      <c r="AE252" s="48"/>
      <c r="AF252" s="91">
        <f t="shared" si="7"/>
        <v>0</v>
      </c>
      <c r="AG252" s="98"/>
      <c r="AH252" s="98"/>
      <c r="AI252" s="98"/>
      <c r="AJ252" s="98"/>
      <c r="AK252" s="98"/>
      <c r="AL252" s="98"/>
    </row>
    <row r="253" ht="13.5" customHeight="1">
      <c r="A253" s="92" t="s">
        <v>1022</v>
      </c>
      <c r="B253" s="93">
        <v>45693.0</v>
      </c>
      <c r="C253" s="94" t="s">
        <v>1023</v>
      </c>
      <c r="D253" s="94" t="s">
        <v>1024</v>
      </c>
      <c r="E253" s="103">
        <v>3500.0</v>
      </c>
      <c r="F253" s="100" t="s">
        <v>1025</v>
      </c>
      <c r="G253" s="101" t="s">
        <v>74</v>
      </c>
      <c r="H253" s="94" t="s">
        <v>68</v>
      </c>
      <c r="I253" s="101" t="s">
        <v>1026</v>
      </c>
      <c r="J253" s="95" t="s">
        <v>76</v>
      </c>
      <c r="K253" s="50">
        <f t="shared" si="121"/>
        <v>3500</v>
      </c>
      <c r="L253" s="50">
        <v>0.0</v>
      </c>
      <c r="M253" s="50">
        <f t="shared" si="122"/>
        <v>3500</v>
      </c>
      <c r="N253" s="87">
        <f t="shared" si="123"/>
        <v>0</v>
      </c>
      <c r="O253" s="96"/>
      <c r="P253" s="97"/>
      <c r="Q253" s="97"/>
      <c r="R253" s="98"/>
      <c r="S253" s="98"/>
      <c r="T253" s="98"/>
      <c r="U253" s="98"/>
      <c r="V253" s="98"/>
      <c r="W253" s="98"/>
      <c r="X253" s="88">
        <f t="shared" si="120"/>
        <v>3500</v>
      </c>
      <c r="Y253" s="90">
        <f t="shared" si="118"/>
        <v>3125</v>
      </c>
      <c r="Z253" s="90">
        <f t="shared" si="119"/>
        <v>375</v>
      </c>
      <c r="AA253" s="98"/>
      <c r="AB253" s="88">
        <v>3500.0</v>
      </c>
      <c r="AC253" s="90">
        <v>3124.9999999999995</v>
      </c>
      <c r="AD253" s="90">
        <v>374.99999999999994</v>
      </c>
      <c r="AE253" s="48"/>
      <c r="AF253" s="91">
        <f t="shared" si="7"/>
        <v>0</v>
      </c>
      <c r="AG253" s="98"/>
      <c r="AH253" s="98"/>
      <c r="AI253" s="98"/>
      <c r="AJ253" s="98"/>
      <c r="AK253" s="98"/>
      <c r="AL253" s="98"/>
    </row>
    <row r="254" ht="13.5" customHeight="1">
      <c r="A254" s="92" t="s">
        <v>1027</v>
      </c>
      <c r="B254" s="93">
        <v>45693.0</v>
      </c>
      <c r="C254" s="94" t="s">
        <v>1028</v>
      </c>
      <c r="D254" s="94" t="s">
        <v>1029</v>
      </c>
      <c r="E254" s="103">
        <v>300.0</v>
      </c>
      <c r="F254" s="100" t="s">
        <v>1030</v>
      </c>
      <c r="G254" s="101" t="s">
        <v>112</v>
      </c>
      <c r="H254" s="94" t="s">
        <v>127</v>
      </c>
      <c r="I254" s="101"/>
      <c r="J254" s="95" t="s">
        <v>69</v>
      </c>
      <c r="K254" s="50">
        <f t="shared" si="121"/>
        <v>300</v>
      </c>
      <c r="L254" s="50">
        <v>0.0</v>
      </c>
      <c r="M254" s="50">
        <f t="shared" si="122"/>
        <v>300</v>
      </c>
      <c r="N254" s="87">
        <f t="shared" si="123"/>
        <v>0</v>
      </c>
      <c r="O254" s="96"/>
      <c r="P254" s="97"/>
      <c r="Q254" s="97"/>
      <c r="R254" s="98"/>
      <c r="S254" s="98"/>
      <c r="T254" s="98"/>
      <c r="U254" s="98"/>
      <c r="V254" s="98"/>
      <c r="W254" s="98"/>
      <c r="X254" s="88">
        <f t="shared" si="120"/>
        <v>300</v>
      </c>
      <c r="Y254" s="90">
        <f t="shared" si="118"/>
        <v>267.8571429</v>
      </c>
      <c r="Z254" s="90">
        <f t="shared" si="119"/>
        <v>32.14285714</v>
      </c>
      <c r="AA254" s="98"/>
      <c r="AB254" s="88">
        <v>300.0</v>
      </c>
      <c r="AC254" s="90">
        <v>267.85714285714283</v>
      </c>
      <c r="AD254" s="90">
        <v>32.14285714285714</v>
      </c>
      <c r="AE254" s="48"/>
      <c r="AF254" s="91">
        <f t="shared" si="7"/>
        <v>0</v>
      </c>
      <c r="AG254" s="98"/>
      <c r="AH254" s="98"/>
      <c r="AI254" s="98"/>
      <c r="AJ254" s="98"/>
      <c r="AK254" s="98"/>
      <c r="AL254" s="98"/>
    </row>
    <row r="255" ht="13.5" customHeight="1">
      <c r="A255" s="92" t="s">
        <v>1031</v>
      </c>
      <c r="B255" s="93">
        <v>45693.0</v>
      </c>
      <c r="C255" s="94" t="s">
        <v>1032</v>
      </c>
      <c r="D255" s="94" t="s">
        <v>752</v>
      </c>
      <c r="E255" s="103">
        <v>300.0</v>
      </c>
      <c r="F255" s="100" t="s">
        <v>1030</v>
      </c>
      <c r="G255" s="101" t="s">
        <v>1008</v>
      </c>
      <c r="H255" s="94" t="s">
        <v>68</v>
      </c>
      <c r="I255" s="101"/>
      <c r="J255" s="95" t="s">
        <v>69</v>
      </c>
      <c r="K255" s="50">
        <f t="shared" si="121"/>
        <v>300</v>
      </c>
      <c r="L255" s="50">
        <v>0.0</v>
      </c>
      <c r="M255" s="50">
        <f t="shared" si="122"/>
        <v>300</v>
      </c>
      <c r="N255" s="87">
        <f t="shared" si="123"/>
        <v>0</v>
      </c>
      <c r="O255" s="96"/>
      <c r="P255" s="97">
        <v>9.85</v>
      </c>
      <c r="Q255" s="108">
        <f>E255-P255</f>
        <v>290.15</v>
      </c>
      <c r="R255" s="98"/>
      <c r="S255" s="98"/>
      <c r="T255" s="98"/>
      <c r="U255" s="98"/>
      <c r="V255" s="98"/>
      <c r="W255" s="98"/>
      <c r="X255" s="88">
        <f t="shared" ref="X255:X267" si="130">K255</f>
        <v>300</v>
      </c>
      <c r="Y255" s="90">
        <f t="shared" si="118"/>
        <v>267.8571429</v>
      </c>
      <c r="Z255" s="90">
        <f t="shared" si="119"/>
        <v>32.14285714</v>
      </c>
      <c r="AA255" s="98"/>
      <c r="AB255" s="88">
        <v>300.0</v>
      </c>
      <c r="AC255" s="90">
        <v>267.85714285714283</v>
      </c>
      <c r="AD255" s="90">
        <v>32.14285714285714</v>
      </c>
      <c r="AE255" s="48"/>
      <c r="AF255" s="91">
        <f t="shared" si="7"/>
        <v>0</v>
      </c>
      <c r="AG255" s="98"/>
      <c r="AH255" s="98"/>
      <c r="AI255" s="98"/>
      <c r="AJ255" s="98"/>
      <c r="AK255" s="98"/>
      <c r="AL255" s="98"/>
    </row>
    <row r="256" ht="14.25" customHeight="1">
      <c r="A256" s="92" t="s">
        <v>1033</v>
      </c>
      <c r="B256" s="93">
        <v>45693.0</v>
      </c>
      <c r="C256" s="94" t="s">
        <v>1034</v>
      </c>
      <c r="D256" s="94" t="s">
        <v>94</v>
      </c>
      <c r="E256" s="107">
        <v>2866.07</v>
      </c>
      <c r="F256" s="100" t="s">
        <v>1035</v>
      </c>
      <c r="G256" s="101" t="s">
        <v>96</v>
      </c>
      <c r="H256" s="94" t="s">
        <v>68</v>
      </c>
      <c r="I256" s="101" t="s">
        <v>1036</v>
      </c>
      <c r="J256" s="95" t="s">
        <v>76</v>
      </c>
      <c r="K256" s="97">
        <v>3000.0</v>
      </c>
      <c r="L256" s="108">
        <f t="shared" ref="L256:L258" si="131">K256/1.12*0.05</f>
        <v>133.9285714</v>
      </c>
      <c r="M256" s="97">
        <f t="shared" si="122"/>
        <v>2866.071429</v>
      </c>
      <c r="N256" s="87">
        <f t="shared" si="123"/>
        <v>-0.001428571428</v>
      </c>
      <c r="O256" s="96"/>
      <c r="P256" s="97"/>
      <c r="Q256" s="97"/>
      <c r="R256" s="98"/>
      <c r="S256" s="98"/>
      <c r="T256" s="98"/>
      <c r="U256" s="98"/>
      <c r="V256" s="98"/>
      <c r="W256" s="98"/>
      <c r="X256" s="88">
        <f t="shared" si="130"/>
        <v>3000</v>
      </c>
      <c r="Y256" s="90">
        <f t="shared" si="118"/>
        <v>2678.571429</v>
      </c>
      <c r="Z256" s="90">
        <f t="shared" si="119"/>
        <v>321.4285714</v>
      </c>
      <c r="AA256" s="98"/>
      <c r="AB256" s="88">
        <v>3000.0</v>
      </c>
      <c r="AC256" s="90">
        <v>2678.5714285714284</v>
      </c>
      <c r="AD256" s="90">
        <v>321.4285714285714</v>
      </c>
      <c r="AE256" s="48"/>
      <c r="AF256" s="91">
        <f t="shared" si="7"/>
        <v>0</v>
      </c>
      <c r="AG256" s="98"/>
      <c r="AH256" s="98"/>
      <c r="AI256" s="98"/>
      <c r="AJ256" s="98"/>
      <c r="AK256" s="98"/>
      <c r="AL256" s="98"/>
    </row>
    <row r="257" ht="14.25" customHeight="1">
      <c r="A257" s="92" t="s">
        <v>1037</v>
      </c>
      <c r="B257" s="93">
        <v>45693.0</v>
      </c>
      <c r="C257" s="94" t="s">
        <v>1038</v>
      </c>
      <c r="D257" s="94" t="s">
        <v>1039</v>
      </c>
      <c r="E257" s="107">
        <v>25680.0</v>
      </c>
      <c r="F257" s="100" t="s">
        <v>1040</v>
      </c>
      <c r="G257" s="101" t="s">
        <v>74</v>
      </c>
      <c r="H257" s="94" t="s">
        <v>68</v>
      </c>
      <c r="I257" s="101" t="s">
        <v>1041</v>
      </c>
      <c r="J257" s="95" t="s">
        <v>140</v>
      </c>
      <c r="K257" s="97">
        <v>26880.0</v>
      </c>
      <c r="L257" s="108">
        <f t="shared" si="131"/>
        <v>1200</v>
      </c>
      <c r="M257" s="97">
        <f t="shared" si="122"/>
        <v>25680</v>
      </c>
      <c r="N257" s="87">
        <f t="shared" si="123"/>
        <v>0</v>
      </c>
      <c r="O257" s="96"/>
      <c r="P257" s="97"/>
      <c r="Q257" s="97"/>
      <c r="R257" s="98"/>
      <c r="S257" s="98"/>
      <c r="T257" s="98"/>
      <c r="U257" s="98"/>
      <c r="V257" s="98"/>
      <c r="W257" s="98"/>
      <c r="X257" s="88">
        <f t="shared" si="130"/>
        <v>26880</v>
      </c>
      <c r="Y257" s="90">
        <f t="shared" si="118"/>
        <v>24000</v>
      </c>
      <c r="Z257" s="90">
        <f t="shared" si="119"/>
        <v>2880</v>
      </c>
      <c r="AA257" s="98"/>
      <c r="AB257" s="88">
        <v>26880.0</v>
      </c>
      <c r="AC257" s="90">
        <v>23999.999999999996</v>
      </c>
      <c r="AD257" s="90">
        <v>2879.9999999999995</v>
      </c>
      <c r="AE257" s="48"/>
      <c r="AF257" s="91">
        <f t="shared" si="7"/>
        <v>0</v>
      </c>
      <c r="AG257" s="98"/>
      <c r="AH257" s="98"/>
      <c r="AI257" s="98"/>
      <c r="AJ257" s="98"/>
      <c r="AK257" s="98"/>
      <c r="AL257" s="98"/>
    </row>
    <row r="258" ht="14.25" customHeight="1">
      <c r="A258" s="92" t="s">
        <v>1042</v>
      </c>
      <c r="B258" s="93">
        <v>45693.0</v>
      </c>
      <c r="C258" s="94" t="s">
        <v>1043</v>
      </c>
      <c r="D258" s="94" t="s">
        <v>1044</v>
      </c>
      <c r="E258" s="156">
        <v>86650.89</v>
      </c>
      <c r="F258" s="100" t="s">
        <v>1045</v>
      </c>
      <c r="G258" s="101" t="s">
        <v>74</v>
      </c>
      <c r="H258" s="94" t="s">
        <v>68</v>
      </c>
      <c r="I258" s="101" t="s">
        <v>1041</v>
      </c>
      <c r="J258" s="95" t="s">
        <v>140</v>
      </c>
      <c r="K258" s="97">
        <v>90700.0</v>
      </c>
      <c r="L258" s="108">
        <f t="shared" si="131"/>
        <v>4049.107143</v>
      </c>
      <c r="M258" s="97">
        <f t="shared" si="122"/>
        <v>86650.89286</v>
      </c>
      <c r="N258" s="87">
        <f t="shared" si="123"/>
        <v>-0.002857142856</v>
      </c>
      <c r="O258" s="96"/>
      <c r="P258" s="97"/>
      <c r="Q258" s="97"/>
      <c r="R258" s="98"/>
      <c r="S258" s="98"/>
      <c r="T258" s="98"/>
      <c r="U258" s="98"/>
      <c r="V258" s="98"/>
      <c r="W258" s="98"/>
      <c r="X258" s="88">
        <f t="shared" si="130"/>
        <v>90700</v>
      </c>
      <c r="Y258" s="90">
        <f t="shared" si="118"/>
        <v>80982.14286</v>
      </c>
      <c r="Z258" s="90">
        <f t="shared" si="119"/>
        <v>9717.857143</v>
      </c>
      <c r="AA258" s="98"/>
      <c r="AB258" s="88">
        <v>90700.0</v>
      </c>
      <c r="AC258" s="90">
        <v>80982.14285714286</v>
      </c>
      <c r="AD258" s="90">
        <v>9717.857142857143</v>
      </c>
      <c r="AE258" s="48"/>
      <c r="AF258" s="91">
        <f t="shared" si="7"/>
        <v>0</v>
      </c>
      <c r="AG258" s="98"/>
      <c r="AH258" s="98"/>
      <c r="AI258" s="98"/>
      <c r="AJ258" s="98"/>
      <c r="AK258" s="98"/>
      <c r="AL258" s="98"/>
    </row>
    <row r="259" ht="14.25" customHeight="1">
      <c r="A259" s="92" t="s">
        <v>1046</v>
      </c>
      <c r="B259" s="93">
        <v>45693.0</v>
      </c>
      <c r="C259" s="48" t="s">
        <v>1047</v>
      </c>
      <c r="D259" s="94" t="s">
        <v>1048</v>
      </c>
      <c r="E259" s="106">
        <v>1375.0</v>
      </c>
      <c r="F259" s="100" t="s">
        <v>1049</v>
      </c>
      <c r="G259" s="101" t="s">
        <v>74</v>
      </c>
      <c r="H259" s="94" t="s">
        <v>68</v>
      </c>
      <c r="I259" s="101" t="s">
        <v>1050</v>
      </c>
      <c r="J259" s="95" t="s">
        <v>76</v>
      </c>
      <c r="K259" s="50">
        <f t="shared" ref="K259:K260" si="132">E259</f>
        <v>1375</v>
      </c>
      <c r="L259" s="50">
        <v>0.0</v>
      </c>
      <c r="M259" s="50">
        <f t="shared" si="122"/>
        <v>1375</v>
      </c>
      <c r="N259" s="87">
        <f t="shared" si="123"/>
        <v>0</v>
      </c>
      <c r="O259" s="96"/>
      <c r="P259" s="97"/>
      <c r="Q259" s="97"/>
      <c r="R259" s="98"/>
      <c r="S259" s="98"/>
      <c r="T259" s="98"/>
      <c r="U259" s="98"/>
      <c r="V259" s="98"/>
      <c r="W259" s="98"/>
      <c r="X259" s="88">
        <f t="shared" si="130"/>
        <v>1375</v>
      </c>
      <c r="Y259" s="90">
        <f t="shared" si="118"/>
        <v>1227.678571</v>
      </c>
      <c r="Z259" s="90">
        <f t="shared" si="119"/>
        <v>147.3214286</v>
      </c>
      <c r="AA259" s="98"/>
      <c r="AB259" s="88">
        <v>1375.0</v>
      </c>
      <c r="AC259" s="90">
        <v>1227.6785714285713</v>
      </c>
      <c r="AD259" s="90">
        <v>147.32142857142856</v>
      </c>
      <c r="AE259" s="48"/>
      <c r="AF259" s="91">
        <f t="shared" si="7"/>
        <v>0</v>
      </c>
      <c r="AG259" s="98"/>
      <c r="AH259" s="98"/>
      <c r="AI259" s="98"/>
      <c r="AJ259" s="98"/>
      <c r="AK259" s="98"/>
      <c r="AL259" s="98"/>
    </row>
    <row r="260" ht="14.25" customHeight="1">
      <c r="A260" s="92" t="s">
        <v>1051</v>
      </c>
      <c r="B260" s="93">
        <v>45693.0</v>
      </c>
      <c r="C260" s="94" t="s">
        <v>1052</v>
      </c>
      <c r="D260" s="94" t="s">
        <v>168</v>
      </c>
      <c r="E260" s="106">
        <v>1250.0</v>
      </c>
      <c r="F260" s="100" t="s">
        <v>1053</v>
      </c>
      <c r="G260" s="101" t="s">
        <v>74</v>
      </c>
      <c r="H260" s="94" t="s">
        <v>68</v>
      </c>
      <c r="I260" s="101" t="s">
        <v>1054</v>
      </c>
      <c r="J260" s="95" t="s">
        <v>76</v>
      </c>
      <c r="K260" s="50">
        <f t="shared" si="132"/>
        <v>1250</v>
      </c>
      <c r="L260" s="50">
        <v>0.0</v>
      </c>
      <c r="M260" s="50">
        <f t="shared" si="122"/>
        <v>1250</v>
      </c>
      <c r="N260" s="87">
        <f t="shared" si="123"/>
        <v>0</v>
      </c>
      <c r="O260" s="96"/>
      <c r="P260" s="97"/>
      <c r="Q260" s="97"/>
      <c r="R260" s="98"/>
      <c r="S260" s="98"/>
      <c r="T260" s="98"/>
      <c r="U260" s="98"/>
      <c r="V260" s="98"/>
      <c r="W260" s="98"/>
      <c r="X260" s="88">
        <f t="shared" si="130"/>
        <v>1250</v>
      </c>
      <c r="Y260" s="90">
        <f t="shared" si="118"/>
        <v>1116.071429</v>
      </c>
      <c r="Z260" s="90">
        <f t="shared" si="119"/>
        <v>133.9285714</v>
      </c>
      <c r="AA260" s="98"/>
      <c r="AB260" s="88">
        <v>1250.0</v>
      </c>
      <c r="AC260" s="90">
        <v>1116.0714285714284</v>
      </c>
      <c r="AD260" s="90">
        <v>133.92857142857142</v>
      </c>
      <c r="AE260" s="48"/>
      <c r="AF260" s="91">
        <f t="shared" si="7"/>
        <v>0</v>
      </c>
      <c r="AG260" s="98"/>
      <c r="AH260" s="98"/>
      <c r="AI260" s="98"/>
      <c r="AJ260" s="98"/>
      <c r="AK260" s="98"/>
      <c r="AL260" s="98"/>
    </row>
    <row r="261" ht="14.25" customHeight="1">
      <c r="A261" s="92" t="s">
        <v>1055</v>
      </c>
      <c r="B261" s="93">
        <v>45693.0</v>
      </c>
      <c r="C261" s="94" t="s">
        <v>1056</v>
      </c>
      <c r="D261" s="94" t="s">
        <v>448</v>
      </c>
      <c r="E261" s="156">
        <v>3152.68</v>
      </c>
      <c r="F261" s="100" t="s">
        <v>1057</v>
      </c>
      <c r="G261" s="101" t="s">
        <v>74</v>
      </c>
      <c r="H261" s="94" t="s">
        <v>68</v>
      </c>
      <c r="I261" s="101" t="s">
        <v>1058</v>
      </c>
      <c r="J261" s="95" t="s">
        <v>76</v>
      </c>
      <c r="K261" s="97">
        <v>3300.0</v>
      </c>
      <c r="L261" s="108">
        <f>K261/1.12*0.05</f>
        <v>147.3214286</v>
      </c>
      <c r="M261" s="97">
        <f t="shared" si="122"/>
        <v>3152.678571</v>
      </c>
      <c r="N261" s="87">
        <f t="shared" si="123"/>
        <v>0.001428571428</v>
      </c>
      <c r="O261" s="96"/>
      <c r="P261" s="97"/>
      <c r="Q261" s="97"/>
      <c r="R261" s="98"/>
      <c r="S261" s="98"/>
      <c r="T261" s="98"/>
      <c r="U261" s="98"/>
      <c r="V261" s="98"/>
      <c r="W261" s="98"/>
      <c r="X261" s="88">
        <f t="shared" si="130"/>
        <v>3300</v>
      </c>
      <c r="Y261" s="90">
        <f t="shared" si="118"/>
        <v>2946.428571</v>
      </c>
      <c r="Z261" s="90">
        <f t="shared" si="119"/>
        <v>353.5714286</v>
      </c>
      <c r="AA261" s="98"/>
      <c r="AB261" s="88">
        <v>3300.0</v>
      </c>
      <c r="AC261" s="90">
        <v>2946.428571428571</v>
      </c>
      <c r="AD261" s="90">
        <v>353.5714285714285</v>
      </c>
      <c r="AE261" s="48"/>
      <c r="AF261" s="91">
        <f t="shared" si="7"/>
        <v>0</v>
      </c>
      <c r="AG261" s="98"/>
      <c r="AH261" s="98"/>
      <c r="AI261" s="98"/>
      <c r="AJ261" s="98"/>
      <c r="AK261" s="98"/>
      <c r="AL261" s="98"/>
    </row>
    <row r="262" ht="14.25" customHeight="1">
      <c r="A262" s="92" t="s">
        <v>1059</v>
      </c>
      <c r="B262" s="93">
        <v>45693.0</v>
      </c>
      <c r="C262" s="94" t="s">
        <v>1060</v>
      </c>
      <c r="D262" s="94" t="s">
        <v>280</v>
      </c>
      <c r="E262" s="103">
        <v>300.0</v>
      </c>
      <c r="F262" s="100" t="s">
        <v>1030</v>
      </c>
      <c r="G262" s="101" t="s">
        <v>112</v>
      </c>
      <c r="H262" s="94" t="s">
        <v>127</v>
      </c>
      <c r="I262" s="101"/>
      <c r="J262" s="95" t="s">
        <v>69</v>
      </c>
      <c r="K262" s="50">
        <f>E262</f>
        <v>300</v>
      </c>
      <c r="L262" s="50">
        <v>0.0</v>
      </c>
      <c r="M262" s="50">
        <f t="shared" si="122"/>
        <v>300</v>
      </c>
      <c r="N262" s="87">
        <f t="shared" si="123"/>
        <v>0</v>
      </c>
      <c r="O262" s="96"/>
      <c r="P262" s="97"/>
      <c r="Q262" s="97"/>
      <c r="R262" s="98"/>
      <c r="S262" s="98"/>
      <c r="T262" s="98"/>
      <c r="U262" s="98"/>
      <c r="V262" s="98"/>
      <c r="W262" s="98"/>
      <c r="X262" s="88">
        <f t="shared" si="130"/>
        <v>300</v>
      </c>
      <c r="Y262" s="90">
        <f t="shared" si="118"/>
        <v>267.8571429</v>
      </c>
      <c r="Z262" s="90">
        <f t="shared" si="119"/>
        <v>32.14285714</v>
      </c>
      <c r="AA262" s="98"/>
      <c r="AB262" s="88">
        <v>300.0</v>
      </c>
      <c r="AC262" s="90">
        <v>267.85714285714283</v>
      </c>
      <c r="AD262" s="90">
        <v>32.14285714285714</v>
      </c>
      <c r="AE262" s="48"/>
      <c r="AF262" s="91">
        <f t="shared" si="7"/>
        <v>0</v>
      </c>
      <c r="AG262" s="98"/>
      <c r="AH262" s="98"/>
      <c r="AI262" s="98"/>
      <c r="AJ262" s="98"/>
      <c r="AK262" s="98"/>
      <c r="AL262" s="98"/>
    </row>
    <row r="263" ht="14.25" customHeight="1">
      <c r="A263" s="92" t="s">
        <v>1061</v>
      </c>
      <c r="B263" s="93">
        <v>45693.0</v>
      </c>
      <c r="C263" s="94" t="s">
        <v>1062</v>
      </c>
      <c r="D263" s="94" t="s">
        <v>1063</v>
      </c>
      <c r="E263" s="107">
        <v>25680.0</v>
      </c>
      <c r="F263" s="100" t="s">
        <v>1040</v>
      </c>
      <c r="G263" s="101" t="s">
        <v>74</v>
      </c>
      <c r="H263" s="94" t="s">
        <v>68</v>
      </c>
      <c r="I263" s="101" t="s">
        <v>1064</v>
      </c>
      <c r="J263" s="95" t="s">
        <v>140</v>
      </c>
      <c r="K263" s="97">
        <v>26880.0</v>
      </c>
      <c r="L263" s="108">
        <f>K263/1.12*0.05</f>
        <v>1200</v>
      </c>
      <c r="M263" s="97">
        <f t="shared" si="122"/>
        <v>25680</v>
      </c>
      <c r="N263" s="87"/>
      <c r="O263" s="96"/>
      <c r="P263" s="97"/>
      <c r="Q263" s="97"/>
      <c r="R263" s="98"/>
      <c r="S263" s="98"/>
      <c r="T263" s="98"/>
      <c r="U263" s="98"/>
      <c r="V263" s="98"/>
      <c r="W263" s="98"/>
      <c r="X263" s="109">
        <f t="shared" si="130"/>
        <v>26880</v>
      </c>
      <c r="Y263" s="110">
        <f t="shared" si="118"/>
        <v>24000</v>
      </c>
      <c r="Z263" s="110">
        <f t="shared" si="119"/>
        <v>2880</v>
      </c>
      <c r="AA263" s="98"/>
      <c r="AB263" s="88">
        <v>26880.0</v>
      </c>
      <c r="AC263" s="90">
        <v>23999.999999999996</v>
      </c>
      <c r="AD263" s="90">
        <v>2879.9999999999995</v>
      </c>
      <c r="AE263" s="48"/>
      <c r="AF263" s="91">
        <f t="shared" si="7"/>
        <v>0</v>
      </c>
      <c r="AG263" s="98"/>
      <c r="AH263" s="98"/>
      <c r="AI263" s="98"/>
      <c r="AJ263" s="98"/>
      <c r="AK263" s="98"/>
      <c r="AL263" s="98"/>
    </row>
    <row r="264" ht="14.25" customHeight="1">
      <c r="A264" s="92" t="s">
        <v>1065</v>
      </c>
      <c r="B264" s="93">
        <v>45693.0</v>
      </c>
      <c r="C264" s="94" t="s">
        <v>1066</v>
      </c>
      <c r="D264" s="94" t="s">
        <v>1067</v>
      </c>
      <c r="E264" s="107">
        <v>955.36</v>
      </c>
      <c r="F264" s="100" t="s">
        <v>1068</v>
      </c>
      <c r="G264" s="101" t="s">
        <v>74</v>
      </c>
      <c r="H264" s="94" t="s">
        <v>68</v>
      </c>
      <c r="I264" s="101" t="s">
        <v>1069</v>
      </c>
      <c r="J264" s="95" t="s">
        <v>76</v>
      </c>
      <c r="K264" s="97">
        <v>1000.0</v>
      </c>
      <c r="L264" s="108">
        <v>44.64</v>
      </c>
      <c r="M264" s="97">
        <f t="shared" si="122"/>
        <v>955.36</v>
      </c>
      <c r="N264" s="87"/>
      <c r="O264" s="96"/>
      <c r="P264" s="97"/>
      <c r="Q264" s="97"/>
      <c r="R264" s="98"/>
      <c r="S264" s="98"/>
      <c r="T264" s="98"/>
      <c r="U264" s="98"/>
      <c r="V264" s="98"/>
      <c r="W264" s="98"/>
      <c r="X264" s="88">
        <f t="shared" si="130"/>
        <v>1000</v>
      </c>
      <c r="Y264" s="90">
        <f t="shared" si="118"/>
        <v>892.8571429</v>
      </c>
      <c r="Z264" s="90">
        <f t="shared" si="119"/>
        <v>107.1428571</v>
      </c>
      <c r="AA264" s="98"/>
      <c r="AB264" s="104">
        <v>1000.0</v>
      </c>
      <c r="AC264" s="105">
        <f>AB264/1.12</f>
        <v>892.8571429</v>
      </c>
      <c r="AD264" s="105">
        <f>AC264*12%</f>
        <v>107.1428571</v>
      </c>
      <c r="AE264" s="48"/>
      <c r="AF264" s="91">
        <f t="shared" si="7"/>
        <v>0</v>
      </c>
      <c r="AG264" s="98"/>
      <c r="AH264" s="98"/>
      <c r="AI264" s="98"/>
      <c r="AJ264" s="98"/>
      <c r="AK264" s="98"/>
      <c r="AL264" s="98"/>
    </row>
    <row r="265" ht="14.25" customHeight="1">
      <c r="A265" s="92" t="s">
        <v>1070</v>
      </c>
      <c r="B265" s="93">
        <v>45693.0</v>
      </c>
      <c r="C265" s="94" t="s">
        <v>1071</v>
      </c>
      <c r="D265" s="94" t="s">
        <v>163</v>
      </c>
      <c r="E265" s="103">
        <v>1250.0</v>
      </c>
      <c r="F265" s="100" t="s">
        <v>1053</v>
      </c>
      <c r="G265" s="101" t="s">
        <v>74</v>
      </c>
      <c r="H265" s="94" t="s">
        <v>68</v>
      </c>
      <c r="I265" s="101" t="s">
        <v>1072</v>
      </c>
      <c r="J265" s="95" t="s">
        <v>76</v>
      </c>
      <c r="K265" s="50">
        <f t="shared" ref="K265:K266" si="133">E265</f>
        <v>1250</v>
      </c>
      <c r="L265" s="50">
        <v>0.0</v>
      </c>
      <c r="M265" s="50">
        <f t="shared" si="122"/>
        <v>1250</v>
      </c>
      <c r="N265" s="87">
        <f t="shared" ref="N265:N435" si="134">E265-M265</f>
        <v>0</v>
      </c>
      <c r="O265" s="96"/>
      <c r="P265" s="97"/>
      <c r="Q265" s="97"/>
      <c r="R265" s="98"/>
      <c r="S265" s="98"/>
      <c r="T265" s="98"/>
      <c r="U265" s="98"/>
      <c r="V265" s="98"/>
      <c r="W265" s="98"/>
      <c r="X265" s="88">
        <f t="shared" si="130"/>
        <v>1250</v>
      </c>
      <c r="Y265" s="90">
        <f t="shared" si="118"/>
        <v>1116.071429</v>
      </c>
      <c r="Z265" s="90">
        <f t="shared" si="119"/>
        <v>133.9285714</v>
      </c>
      <c r="AA265" s="98"/>
      <c r="AB265" s="88">
        <v>1250.0</v>
      </c>
      <c r="AC265" s="90">
        <v>1116.0714285714284</v>
      </c>
      <c r="AD265" s="90">
        <v>133.92857142857142</v>
      </c>
      <c r="AE265" s="48"/>
      <c r="AF265" s="91">
        <f t="shared" si="7"/>
        <v>0</v>
      </c>
      <c r="AG265" s="98"/>
      <c r="AH265" s="98"/>
      <c r="AI265" s="98"/>
      <c r="AJ265" s="98"/>
      <c r="AK265" s="98"/>
      <c r="AL265" s="98"/>
    </row>
    <row r="266" ht="14.25" customHeight="1">
      <c r="A266" s="92" t="s">
        <v>1073</v>
      </c>
      <c r="B266" s="93">
        <v>45693.0</v>
      </c>
      <c r="C266" s="48" t="s">
        <v>1074</v>
      </c>
      <c r="D266" s="94" t="s">
        <v>182</v>
      </c>
      <c r="E266" s="103">
        <v>1250.0</v>
      </c>
      <c r="F266" s="100" t="s">
        <v>1053</v>
      </c>
      <c r="G266" s="101" t="s">
        <v>74</v>
      </c>
      <c r="H266" s="94" t="s">
        <v>68</v>
      </c>
      <c r="I266" s="101"/>
      <c r="J266" s="95" t="s">
        <v>76</v>
      </c>
      <c r="K266" s="50">
        <f t="shared" si="133"/>
        <v>1250</v>
      </c>
      <c r="L266" s="50">
        <v>0.0</v>
      </c>
      <c r="M266" s="50">
        <f t="shared" si="122"/>
        <v>1250</v>
      </c>
      <c r="N266" s="87">
        <f t="shared" si="134"/>
        <v>0</v>
      </c>
      <c r="O266" s="96"/>
      <c r="P266" s="97"/>
      <c r="Q266" s="97"/>
      <c r="R266" s="98"/>
      <c r="S266" s="98"/>
      <c r="T266" s="98"/>
      <c r="U266" s="98"/>
      <c r="V266" s="98"/>
      <c r="W266" s="98"/>
      <c r="X266" s="88">
        <f t="shared" si="130"/>
        <v>1250</v>
      </c>
      <c r="Y266" s="90">
        <f t="shared" si="118"/>
        <v>1116.071429</v>
      </c>
      <c r="Z266" s="90">
        <f t="shared" si="119"/>
        <v>133.9285714</v>
      </c>
      <c r="AA266" s="98"/>
      <c r="AB266" s="88">
        <v>1250.0</v>
      </c>
      <c r="AC266" s="90">
        <v>1116.0714285714284</v>
      </c>
      <c r="AD266" s="90">
        <v>133.92857142857142</v>
      </c>
      <c r="AE266" s="48"/>
      <c r="AF266" s="91">
        <f t="shared" si="7"/>
        <v>0</v>
      </c>
      <c r="AG266" s="98"/>
      <c r="AH266" s="98"/>
      <c r="AI266" s="98"/>
      <c r="AJ266" s="98"/>
      <c r="AK266" s="98"/>
      <c r="AL266" s="98"/>
    </row>
    <row r="267" ht="14.25" customHeight="1">
      <c r="A267" s="92" t="s">
        <v>1075</v>
      </c>
      <c r="B267" s="93">
        <v>45693.0</v>
      </c>
      <c r="C267" s="48" t="s">
        <v>1076</v>
      </c>
      <c r="D267" s="94" t="s">
        <v>629</v>
      </c>
      <c r="E267" s="107">
        <v>48150.0</v>
      </c>
      <c r="F267" s="100" t="s">
        <v>1077</v>
      </c>
      <c r="G267" s="101" t="s">
        <v>1078</v>
      </c>
      <c r="H267" s="94" t="s">
        <v>68</v>
      </c>
      <c r="I267" s="101" t="s">
        <v>1079</v>
      </c>
      <c r="J267" s="95" t="s">
        <v>140</v>
      </c>
      <c r="K267" s="97">
        <v>50400.0</v>
      </c>
      <c r="L267" s="108">
        <f>K267/1.12*0.05</f>
        <v>2250</v>
      </c>
      <c r="M267" s="97">
        <f t="shared" si="122"/>
        <v>48150</v>
      </c>
      <c r="N267" s="87">
        <f t="shared" si="134"/>
        <v>0</v>
      </c>
      <c r="O267" s="96"/>
      <c r="P267" s="97"/>
      <c r="Q267" s="97"/>
      <c r="R267" s="98"/>
      <c r="S267" s="98"/>
      <c r="T267" s="98"/>
      <c r="U267" s="98"/>
      <c r="V267" s="98"/>
      <c r="W267" s="98"/>
      <c r="X267" s="88">
        <f t="shared" si="130"/>
        <v>50400</v>
      </c>
      <c r="Y267" s="90">
        <f t="shared" si="118"/>
        <v>45000</v>
      </c>
      <c r="Z267" s="90">
        <f t="shared" si="119"/>
        <v>5400</v>
      </c>
      <c r="AA267" s="98"/>
      <c r="AB267" s="88">
        <v>50400.0</v>
      </c>
      <c r="AC267" s="90">
        <v>44999.99999999999</v>
      </c>
      <c r="AD267" s="90">
        <v>5399.999999999999</v>
      </c>
      <c r="AE267" s="48"/>
      <c r="AF267" s="91">
        <f t="shared" si="7"/>
        <v>0</v>
      </c>
      <c r="AG267" s="98"/>
      <c r="AH267" s="98"/>
      <c r="AI267" s="98"/>
      <c r="AJ267" s="98"/>
      <c r="AK267" s="98"/>
      <c r="AL267" s="98"/>
    </row>
    <row r="268" ht="14.25" customHeight="1">
      <c r="A268" s="92" t="s">
        <v>1080</v>
      </c>
      <c r="B268" s="93"/>
      <c r="C268" s="94"/>
      <c r="D268" s="94" t="s">
        <v>87</v>
      </c>
      <c r="E268" s="103"/>
      <c r="F268" s="100"/>
      <c r="G268" s="101"/>
      <c r="H268" s="94"/>
      <c r="I268" s="101"/>
      <c r="J268" s="95"/>
      <c r="K268" s="50" t="str">
        <f t="shared" ref="K268:K272" si="135">E268</f>
        <v/>
      </c>
      <c r="L268" s="50">
        <v>0.0</v>
      </c>
      <c r="M268" s="50">
        <f t="shared" si="122"/>
        <v>0</v>
      </c>
      <c r="N268" s="87">
        <f t="shared" si="134"/>
        <v>0</v>
      </c>
      <c r="O268" s="96"/>
      <c r="P268" s="97"/>
      <c r="Q268" s="97"/>
      <c r="R268" s="98"/>
      <c r="S268" s="98"/>
      <c r="T268" s="98"/>
      <c r="U268" s="98"/>
      <c r="V268" s="98"/>
      <c r="W268" s="98"/>
      <c r="X268" s="88" t="str">
        <f t="shared" ref="X268:X271" si="136">E268</f>
        <v/>
      </c>
      <c r="Y268" s="90">
        <f t="shared" si="118"/>
        <v>0</v>
      </c>
      <c r="Z268" s="90">
        <f t="shared" si="119"/>
        <v>0</v>
      </c>
      <c r="AA268" s="98"/>
      <c r="AB268" s="106"/>
      <c r="AC268" s="42"/>
      <c r="AD268" s="42"/>
      <c r="AE268" s="48"/>
      <c r="AF268" s="91">
        <f t="shared" si="7"/>
        <v>0</v>
      </c>
      <c r="AG268" s="98"/>
      <c r="AH268" s="98"/>
      <c r="AI268" s="98"/>
      <c r="AJ268" s="98"/>
      <c r="AK268" s="98"/>
      <c r="AL268" s="98"/>
    </row>
    <row r="269" ht="14.25" customHeight="1">
      <c r="A269" s="92" t="s">
        <v>1081</v>
      </c>
      <c r="B269" s="93">
        <v>45693.0</v>
      </c>
      <c r="C269" s="48" t="s">
        <v>1082</v>
      </c>
      <c r="D269" s="94" t="s">
        <v>1083</v>
      </c>
      <c r="E269" s="103">
        <v>21000.0</v>
      </c>
      <c r="F269" s="100" t="s">
        <v>1084</v>
      </c>
      <c r="G269" s="101" t="s">
        <v>74</v>
      </c>
      <c r="H269" s="94" t="s">
        <v>68</v>
      </c>
      <c r="I269" s="101" t="s">
        <v>1085</v>
      </c>
      <c r="J269" s="95" t="s">
        <v>76</v>
      </c>
      <c r="K269" s="50">
        <f t="shared" si="135"/>
        <v>21000</v>
      </c>
      <c r="L269" s="50">
        <v>0.0</v>
      </c>
      <c r="M269" s="50">
        <f t="shared" si="122"/>
        <v>21000</v>
      </c>
      <c r="N269" s="87">
        <f t="shared" si="134"/>
        <v>0</v>
      </c>
      <c r="O269" s="96"/>
      <c r="P269" s="97"/>
      <c r="Q269" s="97"/>
      <c r="R269" s="98"/>
      <c r="S269" s="98"/>
      <c r="T269" s="98"/>
      <c r="U269" s="98"/>
      <c r="V269" s="98"/>
      <c r="W269" s="98"/>
      <c r="X269" s="88">
        <f t="shared" si="136"/>
        <v>21000</v>
      </c>
      <c r="Y269" s="90">
        <f t="shared" si="118"/>
        <v>18750</v>
      </c>
      <c r="Z269" s="90">
        <f t="shared" si="119"/>
        <v>2250</v>
      </c>
      <c r="AA269" s="98"/>
      <c r="AB269" s="88">
        <v>21000.0</v>
      </c>
      <c r="AC269" s="90">
        <v>18750.0</v>
      </c>
      <c r="AD269" s="90">
        <v>2250.0</v>
      </c>
      <c r="AE269" s="48"/>
      <c r="AF269" s="91">
        <f t="shared" si="7"/>
        <v>0</v>
      </c>
      <c r="AG269" s="98"/>
      <c r="AH269" s="98"/>
      <c r="AI269" s="98"/>
      <c r="AJ269" s="98"/>
      <c r="AK269" s="98"/>
      <c r="AL269" s="98"/>
    </row>
    <row r="270" ht="14.25" customHeight="1">
      <c r="A270" s="92" t="s">
        <v>1086</v>
      </c>
      <c r="B270" s="93">
        <v>45693.0</v>
      </c>
      <c r="C270" s="94" t="s">
        <v>1087</v>
      </c>
      <c r="D270" s="94" t="s">
        <v>992</v>
      </c>
      <c r="E270" s="103">
        <v>2600.0</v>
      </c>
      <c r="F270" s="100" t="s">
        <v>1088</v>
      </c>
      <c r="G270" s="101" t="s">
        <v>112</v>
      </c>
      <c r="H270" s="94" t="s">
        <v>127</v>
      </c>
      <c r="I270" s="101"/>
      <c r="J270" s="95" t="s">
        <v>102</v>
      </c>
      <c r="K270" s="50">
        <f t="shared" si="135"/>
        <v>2600</v>
      </c>
      <c r="L270" s="50">
        <v>0.0</v>
      </c>
      <c r="M270" s="50">
        <f t="shared" si="122"/>
        <v>2600</v>
      </c>
      <c r="N270" s="87">
        <f t="shared" si="134"/>
        <v>0</v>
      </c>
      <c r="O270" s="96"/>
      <c r="P270" s="97"/>
      <c r="Q270" s="97"/>
      <c r="R270" s="98"/>
      <c r="S270" s="98"/>
      <c r="T270" s="98"/>
      <c r="U270" s="98"/>
      <c r="V270" s="98"/>
      <c r="W270" s="98"/>
      <c r="X270" s="88">
        <f t="shared" si="136"/>
        <v>2600</v>
      </c>
      <c r="Y270" s="90">
        <f t="shared" si="118"/>
        <v>2321.428571</v>
      </c>
      <c r="Z270" s="90">
        <f t="shared" si="119"/>
        <v>278.5714286</v>
      </c>
      <c r="AA270" s="98"/>
      <c r="AB270" s="88">
        <v>2600.0</v>
      </c>
      <c r="AC270" s="90">
        <v>2321.428571428571</v>
      </c>
      <c r="AD270" s="90">
        <v>278.5714285714285</v>
      </c>
      <c r="AE270" s="48"/>
      <c r="AF270" s="91">
        <f t="shared" si="7"/>
        <v>0</v>
      </c>
      <c r="AG270" s="98"/>
      <c r="AH270" s="98"/>
      <c r="AI270" s="98"/>
      <c r="AJ270" s="98"/>
      <c r="AK270" s="98"/>
      <c r="AL270" s="98"/>
    </row>
    <row r="271" ht="14.25" customHeight="1">
      <c r="A271" s="92" t="s">
        <v>1089</v>
      </c>
      <c r="B271" s="93">
        <v>45693.0</v>
      </c>
      <c r="C271" s="94" t="s">
        <v>1090</v>
      </c>
      <c r="D271" s="94" t="s">
        <v>471</v>
      </c>
      <c r="E271" s="103">
        <v>360.0</v>
      </c>
      <c r="F271" s="100" t="s">
        <v>1091</v>
      </c>
      <c r="G271" s="101" t="s">
        <v>112</v>
      </c>
      <c r="H271" s="94" t="s">
        <v>127</v>
      </c>
      <c r="I271" s="101"/>
      <c r="J271" s="95" t="s">
        <v>102</v>
      </c>
      <c r="K271" s="50">
        <f t="shared" si="135"/>
        <v>360</v>
      </c>
      <c r="L271" s="50">
        <v>0.0</v>
      </c>
      <c r="M271" s="50">
        <f t="shared" si="122"/>
        <v>360</v>
      </c>
      <c r="N271" s="87">
        <f t="shared" si="134"/>
        <v>0</v>
      </c>
      <c r="O271" s="96"/>
      <c r="P271" s="97"/>
      <c r="Q271" s="97"/>
      <c r="R271" s="98"/>
      <c r="S271" s="98"/>
      <c r="T271" s="98"/>
      <c r="U271" s="98"/>
      <c r="V271" s="98"/>
      <c r="W271" s="98"/>
      <c r="X271" s="88">
        <f t="shared" si="136"/>
        <v>360</v>
      </c>
      <c r="Y271" s="90">
        <f t="shared" si="118"/>
        <v>321.4285714</v>
      </c>
      <c r="Z271" s="90">
        <f t="shared" si="119"/>
        <v>38.57142857</v>
      </c>
      <c r="AA271" s="98"/>
      <c r="AB271" s="88">
        <v>360.0</v>
      </c>
      <c r="AC271" s="90">
        <v>321.4285714285714</v>
      </c>
      <c r="AD271" s="90">
        <v>38.57142857142856</v>
      </c>
      <c r="AE271" s="48"/>
      <c r="AF271" s="91">
        <f t="shared" si="7"/>
        <v>0</v>
      </c>
      <c r="AG271" s="98"/>
      <c r="AH271" s="98"/>
      <c r="AI271" s="98"/>
      <c r="AJ271" s="98"/>
      <c r="AK271" s="98"/>
      <c r="AL271" s="98"/>
    </row>
    <row r="272" ht="14.25" customHeight="1">
      <c r="A272" s="92" t="s">
        <v>1092</v>
      </c>
      <c r="B272" s="93">
        <v>45693.0</v>
      </c>
      <c r="C272" s="94" t="s">
        <v>1093</v>
      </c>
      <c r="D272" s="94" t="s">
        <v>1094</v>
      </c>
      <c r="E272" s="103">
        <v>2100.0</v>
      </c>
      <c r="F272" s="100" t="s">
        <v>1095</v>
      </c>
      <c r="G272" s="101" t="s">
        <v>1096</v>
      </c>
      <c r="H272" s="94" t="s">
        <v>68</v>
      </c>
      <c r="I272" s="101"/>
      <c r="J272" s="95" t="s">
        <v>102</v>
      </c>
      <c r="K272" s="50">
        <f t="shared" si="135"/>
        <v>2100</v>
      </c>
      <c r="L272" s="50">
        <v>0.0</v>
      </c>
      <c r="M272" s="50">
        <f t="shared" si="122"/>
        <v>2100</v>
      </c>
      <c r="N272" s="87">
        <f t="shared" si="134"/>
        <v>0</v>
      </c>
      <c r="O272" s="96"/>
      <c r="P272" s="97">
        <v>45.97</v>
      </c>
      <c r="Q272" s="108">
        <f>1400-P272</f>
        <v>1354.03</v>
      </c>
      <c r="R272" s="128">
        <f>SUM(Q248:Q250)+Q255+Q272</f>
        <v>5261.37</v>
      </c>
      <c r="S272" s="98"/>
      <c r="T272" s="98"/>
      <c r="U272" s="98"/>
      <c r="V272" s="98"/>
      <c r="W272" s="98"/>
      <c r="X272" s="88">
        <f t="shared" ref="X272:X273" si="137">K272</f>
        <v>2100</v>
      </c>
      <c r="Y272" s="90">
        <f t="shared" si="118"/>
        <v>1875</v>
      </c>
      <c r="Z272" s="90">
        <f t="shared" si="119"/>
        <v>225</v>
      </c>
      <c r="AA272" s="98"/>
      <c r="AB272" s="88">
        <v>2100.0</v>
      </c>
      <c r="AC272" s="90">
        <v>1874.9999999999998</v>
      </c>
      <c r="AD272" s="90">
        <v>224.99999999999997</v>
      </c>
      <c r="AE272" s="48"/>
      <c r="AF272" s="91">
        <f t="shared" si="7"/>
        <v>0</v>
      </c>
      <c r="AG272" s="98"/>
      <c r="AH272" s="98"/>
      <c r="AI272" s="98"/>
      <c r="AJ272" s="98"/>
      <c r="AK272" s="98"/>
      <c r="AL272" s="98"/>
    </row>
    <row r="273" ht="14.25" customHeight="1">
      <c r="A273" s="92" t="s">
        <v>1097</v>
      </c>
      <c r="B273" s="93">
        <v>45694.0</v>
      </c>
      <c r="C273" s="48" t="s">
        <v>1098</v>
      </c>
      <c r="D273" s="94" t="s">
        <v>269</v>
      </c>
      <c r="E273" s="107">
        <v>94160.0</v>
      </c>
      <c r="F273" s="100" t="s">
        <v>1099</v>
      </c>
      <c r="G273" s="101" t="s">
        <v>96</v>
      </c>
      <c r="H273" s="94" t="s">
        <v>68</v>
      </c>
      <c r="I273" s="101" t="s">
        <v>1100</v>
      </c>
      <c r="J273" s="95" t="s">
        <v>140</v>
      </c>
      <c r="K273" s="97">
        <v>98560.0</v>
      </c>
      <c r="L273" s="108">
        <f>K273/1.12*0.05</f>
        <v>4400</v>
      </c>
      <c r="M273" s="97">
        <f t="shared" si="122"/>
        <v>94160</v>
      </c>
      <c r="N273" s="87">
        <f t="shared" si="134"/>
        <v>0</v>
      </c>
      <c r="O273" s="96"/>
      <c r="P273" s="97"/>
      <c r="Q273" s="97"/>
      <c r="R273" s="98"/>
      <c r="S273" s="98"/>
      <c r="T273" s="98"/>
      <c r="U273" s="98"/>
      <c r="V273" s="98"/>
      <c r="W273" s="98"/>
      <c r="X273" s="88">
        <f t="shared" si="137"/>
        <v>98560</v>
      </c>
      <c r="Y273" s="90">
        <f t="shared" si="118"/>
        <v>88000</v>
      </c>
      <c r="Z273" s="90">
        <f t="shared" si="119"/>
        <v>10560</v>
      </c>
      <c r="AA273" s="98"/>
      <c r="AB273" s="88">
        <v>98560.0</v>
      </c>
      <c r="AC273" s="90">
        <v>87999.99999999999</v>
      </c>
      <c r="AD273" s="90">
        <v>10559.999999999998</v>
      </c>
      <c r="AE273" s="48"/>
      <c r="AF273" s="91">
        <f t="shared" si="7"/>
        <v>0</v>
      </c>
      <c r="AG273" s="98"/>
      <c r="AH273" s="98"/>
      <c r="AI273" s="98"/>
      <c r="AJ273" s="98"/>
      <c r="AK273" s="98"/>
      <c r="AL273" s="98"/>
    </row>
    <row r="274" ht="14.25" customHeight="1">
      <c r="A274" s="92" t="s">
        <v>1101</v>
      </c>
      <c r="B274" s="93">
        <v>45694.0</v>
      </c>
      <c r="C274" s="94" t="s">
        <v>1102</v>
      </c>
      <c r="D274" s="94" t="s">
        <v>487</v>
      </c>
      <c r="E274" s="103">
        <v>300.0</v>
      </c>
      <c r="F274" s="100" t="s">
        <v>975</v>
      </c>
      <c r="G274" s="101" t="s">
        <v>1008</v>
      </c>
      <c r="H274" s="94" t="s">
        <v>68</v>
      </c>
      <c r="I274" s="101"/>
      <c r="J274" s="95" t="s">
        <v>69</v>
      </c>
      <c r="K274" s="50">
        <f t="shared" ref="K274:K284" si="138">E274</f>
        <v>300</v>
      </c>
      <c r="L274" s="50">
        <v>0.0</v>
      </c>
      <c r="M274" s="50">
        <f t="shared" si="122"/>
        <v>300</v>
      </c>
      <c r="N274" s="87">
        <f t="shared" si="134"/>
        <v>0</v>
      </c>
      <c r="O274" s="96"/>
      <c r="P274" s="97">
        <v>9.85</v>
      </c>
      <c r="Q274" s="108">
        <f t="shared" ref="Q274:Q275" si="139">E274-P274</f>
        <v>290.15</v>
      </c>
      <c r="R274" s="98"/>
      <c r="S274" s="98"/>
      <c r="T274" s="98"/>
      <c r="U274" s="98"/>
      <c r="V274" s="98"/>
      <c r="W274" s="98"/>
      <c r="X274" s="88">
        <f t="shared" ref="X274:X280" si="140">E274</f>
        <v>300</v>
      </c>
      <c r="Y274" s="90">
        <f t="shared" si="118"/>
        <v>267.8571429</v>
      </c>
      <c r="Z274" s="90">
        <f t="shared" si="119"/>
        <v>32.14285714</v>
      </c>
      <c r="AA274" s="98"/>
      <c r="AB274" s="88">
        <v>300.0</v>
      </c>
      <c r="AC274" s="90">
        <v>267.85714285714283</v>
      </c>
      <c r="AD274" s="90">
        <v>32.14285714285714</v>
      </c>
      <c r="AE274" s="48"/>
      <c r="AF274" s="91">
        <f t="shared" si="7"/>
        <v>0</v>
      </c>
      <c r="AG274" s="98"/>
      <c r="AH274" s="98"/>
      <c r="AI274" s="98"/>
      <c r="AJ274" s="98"/>
      <c r="AK274" s="98"/>
      <c r="AL274" s="98"/>
    </row>
    <row r="275" ht="14.25" customHeight="1">
      <c r="A275" s="92" t="s">
        <v>1103</v>
      </c>
      <c r="B275" s="93">
        <v>45694.0</v>
      </c>
      <c r="C275" s="94" t="s">
        <v>792</v>
      </c>
      <c r="D275" s="94" t="s">
        <v>1104</v>
      </c>
      <c r="E275" s="103">
        <v>11200.0</v>
      </c>
      <c r="F275" s="100" t="s">
        <v>794</v>
      </c>
      <c r="G275" s="101" t="s">
        <v>117</v>
      </c>
      <c r="H275" s="94" t="s">
        <v>68</v>
      </c>
      <c r="I275" s="101"/>
      <c r="J275" s="95" t="s">
        <v>140</v>
      </c>
      <c r="K275" s="50">
        <f t="shared" si="138"/>
        <v>11200</v>
      </c>
      <c r="L275" s="50">
        <v>0.0</v>
      </c>
      <c r="M275" s="50">
        <f t="shared" si="122"/>
        <v>11200</v>
      </c>
      <c r="N275" s="87">
        <f t="shared" si="134"/>
        <v>0</v>
      </c>
      <c r="O275" s="96"/>
      <c r="P275" s="97">
        <v>367.78</v>
      </c>
      <c r="Q275" s="108">
        <f t="shared" si="139"/>
        <v>10832.22</v>
      </c>
      <c r="R275" s="98"/>
      <c r="S275" s="98"/>
      <c r="T275" s="98"/>
      <c r="U275" s="98"/>
      <c r="V275" s="98"/>
      <c r="W275" s="98"/>
      <c r="X275" s="88">
        <f t="shared" si="140"/>
        <v>11200</v>
      </c>
      <c r="Y275" s="90">
        <f t="shared" si="118"/>
        <v>10000</v>
      </c>
      <c r="Z275" s="90">
        <f t="shared" si="119"/>
        <v>1200</v>
      </c>
      <c r="AA275" s="98"/>
      <c r="AB275" s="88">
        <v>11200.0</v>
      </c>
      <c r="AC275" s="90">
        <v>9999.999999999998</v>
      </c>
      <c r="AD275" s="90">
        <v>1199.9999999999998</v>
      </c>
      <c r="AE275" s="48"/>
      <c r="AF275" s="91">
        <f t="shared" si="7"/>
        <v>0</v>
      </c>
      <c r="AG275" s="98"/>
      <c r="AH275" s="98"/>
      <c r="AI275" s="98"/>
      <c r="AJ275" s="98"/>
      <c r="AK275" s="98"/>
      <c r="AL275" s="98"/>
    </row>
    <row r="276" ht="14.25" customHeight="1">
      <c r="A276" s="92" t="s">
        <v>1105</v>
      </c>
      <c r="B276" s="93">
        <v>45694.0</v>
      </c>
      <c r="C276" s="94" t="s">
        <v>1106</v>
      </c>
      <c r="D276" s="94" t="s">
        <v>1107</v>
      </c>
      <c r="E276" s="103">
        <v>440.0</v>
      </c>
      <c r="F276" s="100" t="s">
        <v>979</v>
      </c>
      <c r="G276" s="101" t="s">
        <v>112</v>
      </c>
      <c r="H276" s="94" t="s">
        <v>127</v>
      </c>
      <c r="I276" s="101"/>
      <c r="J276" s="95" t="s">
        <v>69</v>
      </c>
      <c r="K276" s="50">
        <f t="shared" si="138"/>
        <v>440</v>
      </c>
      <c r="L276" s="50">
        <v>0.0</v>
      </c>
      <c r="M276" s="50">
        <f t="shared" si="122"/>
        <v>440</v>
      </c>
      <c r="N276" s="87">
        <f t="shared" si="134"/>
        <v>0</v>
      </c>
      <c r="O276" s="96"/>
      <c r="P276" s="97"/>
      <c r="Q276" s="97"/>
      <c r="R276" s="98"/>
      <c r="S276" s="98"/>
      <c r="T276" s="98"/>
      <c r="U276" s="98"/>
      <c r="V276" s="98"/>
      <c r="W276" s="98"/>
      <c r="X276" s="88">
        <f t="shared" si="140"/>
        <v>440</v>
      </c>
      <c r="Y276" s="90">
        <f t="shared" si="118"/>
        <v>392.8571429</v>
      </c>
      <c r="Z276" s="90">
        <f t="shared" si="119"/>
        <v>47.14285714</v>
      </c>
      <c r="AA276" s="98"/>
      <c r="AB276" s="88">
        <v>440.0</v>
      </c>
      <c r="AC276" s="90">
        <v>392.85714285714283</v>
      </c>
      <c r="AD276" s="90">
        <v>47.14285714285714</v>
      </c>
      <c r="AE276" s="48"/>
      <c r="AF276" s="91">
        <f t="shared" si="7"/>
        <v>0</v>
      </c>
      <c r="AG276" s="98"/>
      <c r="AH276" s="98"/>
      <c r="AI276" s="98"/>
      <c r="AJ276" s="98"/>
      <c r="AK276" s="98"/>
      <c r="AL276" s="98"/>
    </row>
    <row r="277" ht="14.25" customHeight="1">
      <c r="A277" s="92" t="s">
        <v>1108</v>
      </c>
      <c r="B277" s="93">
        <v>45694.0</v>
      </c>
      <c r="C277" s="94" t="s">
        <v>1109</v>
      </c>
      <c r="D277" s="94" t="s">
        <v>1110</v>
      </c>
      <c r="E277" s="103">
        <v>2600.0</v>
      </c>
      <c r="F277" s="100" t="s">
        <v>1111</v>
      </c>
      <c r="G277" s="101" t="s">
        <v>96</v>
      </c>
      <c r="H277" s="94" t="s">
        <v>68</v>
      </c>
      <c r="I277" s="101" t="s">
        <v>1112</v>
      </c>
      <c r="J277" s="95" t="s">
        <v>69</v>
      </c>
      <c r="K277" s="50">
        <f t="shared" si="138"/>
        <v>2600</v>
      </c>
      <c r="L277" s="50">
        <v>0.0</v>
      </c>
      <c r="M277" s="50">
        <f t="shared" si="122"/>
        <v>2600</v>
      </c>
      <c r="N277" s="87">
        <f t="shared" si="134"/>
        <v>0</v>
      </c>
      <c r="O277" s="96"/>
      <c r="P277" s="97"/>
      <c r="Q277" s="97"/>
      <c r="R277" s="98"/>
      <c r="S277" s="98"/>
      <c r="T277" s="98"/>
      <c r="U277" s="98"/>
      <c r="V277" s="98"/>
      <c r="W277" s="98"/>
      <c r="X277" s="88">
        <f t="shared" si="140"/>
        <v>2600</v>
      </c>
      <c r="Y277" s="90">
        <f t="shared" si="118"/>
        <v>2321.428571</v>
      </c>
      <c r="Z277" s="90">
        <f t="shared" si="119"/>
        <v>278.5714286</v>
      </c>
      <c r="AA277" s="98"/>
      <c r="AB277" s="88">
        <v>2600.0</v>
      </c>
      <c r="AC277" s="90">
        <v>2321.428571428571</v>
      </c>
      <c r="AD277" s="90">
        <v>278.5714285714285</v>
      </c>
      <c r="AE277" s="48"/>
      <c r="AF277" s="91">
        <f t="shared" si="7"/>
        <v>0</v>
      </c>
      <c r="AG277" s="98"/>
      <c r="AH277" s="98"/>
      <c r="AI277" s="98"/>
      <c r="AJ277" s="98"/>
      <c r="AK277" s="98"/>
      <c r="AL277" s="98"/>
    </row>
    <row r="278" ht="14.25" customHeight="1">
      <c r="A278" s="92" t="s">
        <v>1113</v>
      </c>
      <c r="B278" s="93">
        <v>45694.0</v>
      </c>
      <c r="C278" s="94" t="s">
        <v>1114</v>
      </c>
      <c r="D278" s="94" t="s">
        <v>1115</v>
      </c>
      <c r="E278" s="103">
        <v>13064.48</v>
      </c>
      <c r="F278" s="100" t="s">
        <v>1116</v>
      </c>
      <c r="G278" s="101" t="s">
        <v>96</v>
      </c>
      <c r="H278" s="94" t="s">
        <v>132</v>
      </c>
      <c r="I278" s="112" t="s">
        <v>392</v>
      </c>
      <c r="J278" s="95" t="s">
        <v>76</v>
      </c>
      <c r="K278" s="50">
        <f t="shared" si="138"/>
        <v>13064.48</v>
      </c>
      <c r="L278" s="50">
        <v>0.0</v>
      </c>
      <c r="M278" s="50">
        <f t="shared" si="122"/>
        <v>13064.48</v>
      </c>
      <c r="N278" s="87">
        <f t="shared" si="134"/>
        <v>0</v>
      </c>
      <c r="O278" s="96"/>
      <c r="P278" s="97"/>
      <c r="Q278" s="97"/>
      <c r="R278" s="98"/>
      <c r="S278" s="98"/>
      <c r="T278" s="98"/>
      <c r="U278" s="98"/>
      <c r="V278" s="98"/>
      <c r="W278" s="98"/>
      <c r="X278" s="88">
        <f t="shared" si="140"/>
        <v>13064.48</v>
      </c>
      <c r="Y278" s="90">
        <f t="shared" si="118"/>
        <v>11664.71429</v>
      </c>
      <c r="Z278" s="90">
        <f t="shared" si="119"/>
        <v>1399.765714</v>
      </c>
      <c r="AA278" s="98"/>
      <c r="AB278" s="88">
        <v>13064.48</v>
      </c>
      <c r="AC278" s="90">
        <v>11664.714285714284</v>
      </c>
      <c r="AD278" s="90">
        <v>1399.765714285714</v>
      </c>
      <c r="AE278" s="48"/>
      <c r="AF278" s="91">
        <f t="shared" si="7"/>
        <v>0</v>
      </c>
      <c r="AG278" s="98"/>
      <c r="AH278" s="98"/>
      <c r="AI278" s="98"/>
      <c r="AJ278" s="98"/>
      <c r="AK278" s="98"/>
      <c r="AL278" s="98"/>
    </row>
    <row r="279" ht="14.25" customHeight="1">
      <c r="A279" s="92" t="s">
        <v>1117</v>
      </c>
      <c r="B279" s="93">
        <v>45694.0</v>
      </c>
      <c r="C279" s="94" t="s">
        <v>1118</v>
      </c>
      <c r="D279" s="94" t="s">
        <v>1119</v>
      </c>
      <c r="E279" s="103">
        <v>3500.0</v>
      </c>
      <c r="F279" s="100" t="s">
        <v>1120</v>
      </c>
      <c r="G279" s="101" t="s">
        <v>74</v>
      </c>
      <c r="H279" s="94" t="s">
        <v>68</v>
      </c>
      <c r="I279" s="101" t="s">
        <v>1121</v>
      </c>
      <c r="J279" s="95" t="s">
        <v>76</v>
      </c>
      <c r="K279" s="50">
        <f t="shared" si="138"/>
        <v>3500</v>
      </c>
      <c r="L279" s="50">
        <v>0.0</v>
      </c>
      <c r="M279" s="50">
        <f t="shared" si="122"/>
        <v>3500</v>
      </c>
      <c r="N279" s="87">
        <f t="shared" si="134"/>
        <v>0</v>
      </c>
      <c r="O279" s="96"/>
      <c r="P279" s="97"/>
      <c r="Q279" s="97"/>
      <c r="R279" s="98"/>
      <c r="S279" s="98"/>
      <c r="T279" s="98"/>
      <c r="U279" s="98"/>
      <c r="V279" s="98"/>
      <c r="W279" s="98"/>
      <c r="X279" s="88">
        <f t="shared" si="140"/>
        <v>3500</v>
      </c>
      <c r="Y279" s="90">
        <f t="shared" si="118"/>
        <v>3125</v>
      </c>
      <c r="Z279" s="90">
        <f t="shared" si="119"/>
        <v>375</v>
      </c>
      <c r="AA279" s="98"/>
      <c r="AB279" s="88">
        <v>3500.0</v>
      </c>
      <c r="AC279" s="90">
        <v>3124.9999999999995</v>
      </c>
      <c r="AD279" s="90">
        <v>374.99999999999994</v>
      </c>
      <c r="AE279" s="48"/>
      <c r="AF279" s="91">
        <f t="shared" si="7"/>
        <v>0</v>
      </c>
      <c r="AG279" s="98"/>
      <c r="AH279" s="98"/>
      <c r="AI279" s="98"/>
      <c r="AJ279" s="98"/>
      <c r="AK279" s="98"/>
      <c r="AL279" s="98"/>
    </row>
    <row r="280" ht="14.25" customHeight="1">
      <c r="A280" s="92" t="s">
        <v>1122</v>
      </c>
      <c r="B280" s="93">
        <v>45694.0</v>
      </c>
      <c r="C280" s="94" t="s">
        <v>1123</v>
      </c>
      <c r="D280" s="94" t="s">
        <v>1124</v>
      </c>
      <c r="E280" s="103">
        <v>7500.0</v>
      </c>
      <c r="F280" s="100" t="s">
        <v>1125</v>
      </c>
      <c r="G280" s="101" t="s">
        <v>96</v>
      </c>
      <c r="H280" s="94" t="s">
        <v>68</v>
      </c>
      <c r="I280" s="101" t="s">
        <v>882</v>
      </c>
      <c r="J280" s="95" t="s">
        <v>76</v>
      </c>
      <c r="K280" s="50">
        <f t="shared" si="138"/>
        <v>7500</v>
      </c>
      <c r="L280" s="50">
        <v>0.0</v>
      </c>
      <c r="M280" s="50">
        <f t="shared" si="122"/>
        <v>7500</v>
      </c>
      <c r="N280" s="87">
        <f t="shared" si="134"/>
        <v>0</v>
      </c>
      <c r="O280" s="96"/>
      <c r="P280" s="97"/>
      <c r="Q280" s="97"/>
      <c r="R280" s="98"/>
      <c r="S280" s="98"/>
      <c r="T280" s="98"/>
      <c r="U280" s="98"/>
      <c r="V280" s="98"/>
      <c r="W280" s="98"/>
      <c r="X280" s="88">
        <f t="shared" si="140"/>
        <v>7500</v>
      </c>
      <c r="Y280" s="90">
        <f t="shared" si="118"/>
        <v>6696.428571</v>
      </c>
      <c r="Z280" s="90">
        <f t="shared" si="119"/>
        <v>803.5714286</v>
      </c>
      <c r="AA280" s="98"/>
      <c r="AB280" s="88">
        <v>7500.0</v>
      </c>
      <c r="AC280" s="90">
        <v>6696.428571428571</v>
      </c>
      <c r="AD280" s="90">
        <v>803.5714285714284</v>
      </c>
      <c r="AE280" s="48"/>
      <c r="AF280" s="91">
        <f t="shared" si="7"/>
        <v>0</v>
      </c>
      <c r="AG280" s="98"/>
      <c r="AH280" s="98"/>
      <c r="AI280" s="98"/>
      <c r="AJ280" s="98"/>
      <c r="AK280" s="98"/>
      <c r="AL280" s="98"/>
    </row>
    <row r="281" ht="14.25" customHeight="1">
      <c r="A281" s="92" t="s">
        <v>1126</v>
      </c>
      <c r="B281" s="93">
        <v>45694.0</v>
      </c>
      <c r="C281" s="48" t="s">
        <v>1127</v>
      </c>
      <c r="D281" s="48" t="s">
        <v>1128</v>
      </c>
      <c r="E281" s="103">
        <v>300.0</v>
      </c>
      <c r="F281" s="100" t="s">
        <v>975</v>
      </c>
      <c r="G281" s="48" t="s">
        <v>112</v>
      </c>
      <c r="H281" s="94" t="s">
        <v>127</v>
      </c>
      <c r="J281" s="95" t="s">
        <v>69</v>
      </c>
      <c r="K281" s="50">
        <f t="shared" si="138"/>
        <v>300</v>
      </c>
      <c r="L281" s="50">
        <v>0.0</v>
      </c>
      <c r="M281" s="50">
        <f t="shared" si="122"/>
        <v>300</v>
      </c>
      <c r="N281" s="87">
        <f t="shared" si="134"/>
        <v>0</v>
      </c>
      <c r="O281" s="96"/>
      <c r="P281" s="97"/>
      <c r="Q281" s="97"/>
      <c r="R281" s="98"/>
      <c r="S281" s="98"/>
      <c r="T281" s="98"/>
      <c r="U281" s="98"/>
      <c r="V281" s="98"/>
      <c r="W281" s="98"/>
      <c r="X281" s="88">
        <f t="shared" ref="X281:X282" si="141">K281</f>
        <v>300</v>
      </c>
      <c r="Y281" s="90">
        <f t="shared" si="118"/>
        <v>267.8571429</v>
      </c>
      <c r="Z281" s="90">
        <f t="shared" si="119"/>
        <v>32.14285714</v>
      </c>
      <c r="AA281" s="98"/>
      <c r="AB281" s="88">
        <v>300.0</v>
      </c>
      <c r="AC281" s="90">
        <v>267.85714285714283</v>
      </c>
      <c r="AD281" s="90">
        <v>32.14285714285714</v>
      </c>
      <c r="AE281" s="48"/>
      <c r="AF281" s="91">
        <f t="shared" si="7"/>
        <v>0</v>
      </c>
      <c r="AG281" s="98"/>
      <c r="AH281" s="98"/>
      <c r="AI281" s="98"/>
      <c r="AJ281" s="98"/>
      <c r="AK281" s="98"/>
      <c r="AL281" s="98"/>
    </row>
    <row r="282" ht="14.25" customHeight="1">
      <c r="A282" s="92" t="s">
        <v>1129</v>
      </c>
      <c r="B282" s="93">
        <v>45694.0</v>
      </c>
      <c r="C282" s="94" t="s">
        <v>1130</v>
      </c>
      <c r="D282" s="48" t="s">
        <v>737</v>
      </c>
      <c r="E282" s="99">
        <v>360.0</v>
      </c>
      <c r="F282" s="100" t="s">
        <v>1131</v>
      </c>
      <c r="G282" s="143" t="s">
        <v>521</v>
      </c>
      <c r="H282" s="94" t="s">
        <v>68</v>
      </c>
      <c r="I282" s="101"/>
      <c r="J282" s="95" t="s">
        <v>102</v>
      </c>
      <c r="K282" s="50">
        <f t="shared" si="138"/>
        <v>360</v>
      </c>
      <c r="L282" s="50">
        <v>0.0</v>
      </c>
      <c r="M282" s="50">
        <f t="shared" si="122"/>
        <v>360</v>
      </c>
      <c r="N282" s="87">
        <f t="shared" si="134"/>
        <v>0</v>
      </c>
      <c r="O282" s="96"/>
      <c r="P282" s="131">
        <v>8.77</v>
      </c>
      <c r="Q282" s="132">
        <f>E282-P282</f>
        <v>351.23</v>
      </c>
      <c r="R282" s="98"/>
      <c r="S282" s="98"/>
      <c r="T282" s="98"/>
      <c r="U282" s="98"/>
      <c r="V282" s="98"/>
      <c r="W282" s="98"/>
      <c r="X282" s="88">
        <f t="shared" si="141"/>
        <v>360</v>
      </c>
      <c r="Y282" s="90">
        <f t="shared" si="118"/>
        <v>321.4285714</v>
      </c>
      <c r="Z282" s="90">
        <f t="shared" si="119"/>
        <v>38.57142857</v>
      </c>
      <c r="AA282" s="98"/>
      <c r="AB282" s="88">
        <v>360.0</v>
      </c>
      <c r="AC282" s="90">
        <v>321.4285714285714</v>
      </c>
      <c r="AD282" s="90">
        <v>38.57142857142856</v>
      </c>
      <c r="AE282" s="48"/>
      <c r="AF282" s="91">
        <f t="shared" si="7"/>
        <v>0</v>
      </c>
      <c r="AG282" s="98"/>
      <c r="AH282" s="98"/>
      <c r="AI282" s="98"/>
      <c r="AJ282" s="98"/>
      <c r="AK282" s="98"/>
      <c r="AL282" s="98"/>
    </row>
    <row r="283" ht="14.25" customHeight="1">
      <c r="A283" s="92" t="s">
        <v>1132</v>
      </c>
      <c r="B283" s="93"/>
      <c r="C283" s="94"/>
      <c r="D283" s="94" t="s">
        <v>87</v>
      </c>
      <c r="E283" s="103"/>
      <c r="F283" s="100"/>
      <c r="G283" s="101"/>
      <c r="H283" s="94"/>
      <c r="I283" s="101"/>
      <c r="J283" s="95"/>
      <c r="K283" s="50" t="str">
        <f t="shared" si="138"/>
        <v/>
      </c>
      <c r="L283" s="50">
        <v>0.0</v>
      </c>
      <c r="M283" s="50">
        <f t="shared" si="122"/>
        <v>0</v>
      </c>
      <c r="N283" s="87">
        <f t="shared" si="134"/>
        <v>0</v>
      </c>
      <c r="O283" s="96"/>
      <c r="P283" s="97"/>
      <c r="Q283" s="97"/>
      <c r="R283" s="98"/>
      <c r="S283" s="98"/>
      <c r="T283" s="98"/>
      <c r="U283" s="98"/>
      <c r="V283" s="98"/>
      <c r="W283" s="98"/>
      <c r="X283" s="88" t="str">
        <f>E283</f>
        <v/>
      </c>
      <c r="Y283" s="90">
        <f t="shared" si="118"/>
        <v>0</v>
      </c>
      <c r="Z283" s="90">
        <f t="shared" si="119"/>
        <v>0</v>
      </c>
      <c r="AA283" s="98"/>
      <c r="AB283" s="106"/>
      <c r="AC283" s="42"/>
      <c r="AD283" s="42"/>
      <c r="AE283" s="48"/>
      <c r="AF283" s="91">
        <f t="shared" si="7"/>
        <v>0</v>
      </c>
      <c r="AG283" s="98"/>
      <c r="AH283" s="98"/>
      <c r="AI283" s="98"/>
      <c r="AJ283" s="98"/>
      <c r="AK283" s="98"/>
      <c r="AL283" s="98"/>
    </row>
    <row r="284" ht="14.25" customHeight="1">
      <c r="A284" s="92" t="s">
        <v>1133</v>
      </c>
      <c r="B284" s="93">
        <v>45694.0</v>
      </c>
      <c r="C284" s="94" t="s">
        <v>1134</v>
      </c>
      <c r="D284" s="94" t="s">
        <v>1110</v>
      </c>
      <c r="E284" s="103">
        <v>700.0</v>
      </c>
      <c r="F284" s="100" t="s">
        <v>1135</v>
      </c>
      <c r="G284" s="101" t="s">
        <v>117</v>
      </c>
      <c r="H284" s="94" t="s">
        <v>68</v>
      </c>
      <c r="I284" s="101"/>
      <c r="J284" s="95" t="s">
        <v>102</v>
      </c>
      <c r="K284" s="50">
        <f t="shared" si="138"/>
        <v>700</v>
      </c>
      <c r="L284" s="50">
        <v>0.0</v>
      </c>
      <c r="M284" s="50">
        <f t="shared" si="122"/>
        <v>700</v>
      </c>
      <c r="N284" s="87">
        <f t="shared" si="134"/>
        <v>0</v>
      </c>
      <c r="O284" s="96"/>
      <c r="P284" s="97">
        <v>22.99</v>
      </c>
      <c r="Q284" s="108">
        <f>E284-P284</f>
        <v>677.01</v>
      </c>
      <c r="R284" s="98"/>
      <c r="S284" s="98"/>
      <c r="T284" s="98"/>
      <c r="U284" s="98"/>
      <c r="V284" s="98"/>
      <c r="W284" s="98"/>
      <c r="X284" s="88">
        <f t="shared" ref="X284:X285" si="142">K284</f>
        <v>700</v>
      </c>
      <c r="Y284" s="90">
        <f t="shared" si="118"/>
        <v>625</v>
      </c>
      <c r="Z284" s="90">
        <f t="shared" si="119"/>
        <v>75</v>
      </c>
      <c r="AA284" s="98"/>
      <c r="AB284" s="88">
        <v>700.0</v>
      </c>
      <c r="AC284" s="90">
        <v>624.9999999999999</v>
      </c>
      <c r="AD284" s="90">
        <v>74.99999999999999</v>
      </c>
      <c r="AE284" s="48"/>
      <c r="AF284" s="91">
        <f t="shared" si="7"/>
        <v>0</v>
      </c>
      <c r="AG284" s="98"/>
      <c r="AH284" s="98"/>
      <c r="AI284" s="98"/>
      <c r="AJ284" s="98"/>
      <c r="AK284" s="98"/>
      <c r="AL284" s="98"/>
    </row>
    <row r="285" ht="14.25" customHeight="1">
      <c r="A285" s="92" t="s">
        <v>1136</v>
      </c>
      <c r="B285" s="93">
        <v>45694.0</v>
      </c>
      <c r="C285" s="94" t="s">
        <v>1137</v>
      </c>
      <c r="D285" s="94" t="s">
        <v>454</v>
      </c>
      <c r="E285" s="107">
        <v>24504.91</v>
      </c>
      <c r="F285" s="100" t="s">
        <v>1138</v>
      </c>
      <c r="G285" s="101" t="s">
        <v>96</v>
      </c>
      <c r="H285" s="94" t="s">
        <v>68</v>
      </c>
      <c r="I285" s="101" t="s">
        <v>1139</v>
      </c>
      <c r="J285" s="95" t="s">
        <v>102</v>
      </c>
      <c r="K285" s="97">
        <v>25650.0</v>
      </c>
      <c r="L285" s="108">
        <f>K285/1.12*0.05</f>
        <v>1145.089286</v>
      </c>
      <c r="M285" s="97">
        <f t="shared" si="122"/>
        <v>24504.91071</v>
      </c>
      <c r="N285" s="87">
        <f t="shared" si="134"/>
        <v>-0.0007142857139</v>
      </c>
      <c r="O285" s="96"/>
      <c r="P285" s="97"/>
      <c r="Q285" s="97"/>
      <c r="R285" s="98"/>
      <c r="S285" s="98"/>
      <c r="T285" s="98"/>
      <c r="U285" s="98"/>
      <c r="V285" s="98"/>
      <c r="W285" s="98"/>
      <c r="X285" s="88">
        <f t="shared" si="142"/>
        <v>25650</v>
      </c>
      <c r="Y285" s="90">
        <f t="shared" si="118"/>
        <v>22901.78571</v>
      </c>
      <c r="Z285" s="90">
        <f t="shared" si="119"/>
        <v>2748.214286</v>
      </c>
      <c r="AA285" s="98"/>
      <c r="AB285" s="88">
        <v>25650.0</v>
      </c>
      <c r="AC285" s="90">
        <v>22901.785714285714</v>
      </c>
      <c r="AD285" s="90">
        <v>2748.2142857142853</v>
      </c>
      <c r="AE285" s="48"/>
      <c r="AF285" s="91">
        <f t="shared" si="7"/>
        <v>0</v>
      </c>
      <c r="AG285" s="98"/>
      <c r="AH285" s="98"/>
      <c r="AI285" s="98"/>
      <c r="AJ285" s="98"/>
      <c r="AK285" s="98"/>
      <c r="AL285" s="98"/>
    </row>
    <row r="286" ht="14.25" customHeight="1">
      <c r="A286" s="92" t="s">
        <v>1140</v>
      </c>
      <c r="B286" s="93">
        <v>45694.0</v>
      </c>
      <c r="C286" s="94" t="s">
        <v>1141</v>
      </c>
      <c r="D286" s="94" t="s">
        <v>1142</v>
      </c>
      <c r="E286" s="103">
        <v>426.0</v>
      </c>
      <c r="F286" s="100" t="s">
        <v>1143</v>
      </c>
      <c r="G286" s="101" t="s">
        <v>112</v>
      </c>
      <c r="H286" s="94" t="s">
        <v>127</v>
      </c>
      <c r="I286" s="101"/>
      <c r="J286" s="95" t="s">
        <v>121</v>
      </c>
      <c r="K286" s="50">
        <f t="shared" ref="K286:K296" si="143">E286</f>
        <v>426</v>
      </c>
      <c r="L286" s="50">
        <v>0.0</v>
      </c>
      <c r="M286" s="50">
        <f t="shared" si="122"/>
        <v>426</v>
      </c>
      <c r="N286" s="87">
        <f t="shared" si="134"/>
        <v>0</v>
      </c>
      <c r="O286" s="96"/>
      <c r="P286" s="97"/>
      <c r="Q286" s="97"/>
      <c r="R286" s="98"/>
      <c r="S286" s="98"/>
      <c r="T286" s="98"/>
      <c r="U286" s="98"/>
      <c r="V286" s="98"/>
      <c r="W286" s="98"/>
      <c r="X286" s="88">
        <f t="shared" ref="X286:X288" si="144">E286</f>
        <v>426</v>
      </c>
      <c r="Y286" s="90">
        <f t="shared" si="118"/>
        <v>380.3571429</v>
      </c>
      <c r="Z286" s="90">
        <f t="shared" si="119"/>
        <v>45.64285714</v>
      </c>
      <c r="AA286" s="98"/>
      <c r="AB286" s="88">
        <v>426.0</v>
      </c>
      <c r="AC286" s="90">
        <v>380.35714285714283</v>
      </c>
      <c r="AD286" s="90">
        <v>45.64285714285714</v>
      </c>
      <c r="AE286" s="48"/>
      <c r="AF286" s="91">
        <f t="shared" si="7"/>
        <v>0</v>
      </c>
      <c r="AG286" s="98"/>
      <c r="AH286" s="98"/>
      <c r="AI286" s="98"/>
      <c r="AJ286" s="98"/>
      <c r="AK286" s="98"/>
      <c r="AL286" s="98"/>
    </row>
    <row r="287" ht="14.25" customHeight="1">
      <c r="A287" s="92" t="s">
        <v>1144</v>
      </c>
      <c r="B287" s="93">
        <v>45694.0</v>
      </c>
      <c r="C287" s="94" t="s">
        <v>1145</v>
      </c>
      <c r="D287" s="94" t="s">
        <v>280</v>
      </c>
      <c r="E287" s="103">
        <v>300.0</v>
      </c>
      <c r="F287" s="100" t="s">
        <v>975</v>
      </c>
      <c r="G287" s="101" t="s">
        <v>117</v>
      </c>
      <c r="H287" s="94" t="s">
        <v>68</v>
      </c>
      <c r="I287" s="101"/>
      <c r="J287" s="95" t="s">
        <v>69</v>
      </c>
      <c r="K287" s="50">
        <f t="shared" si="143"/>
        <v>300</v>
      </c>
      <c r="L287" s="50">
        <v>0.0</v>
      </c>
      <c r="M287" s="50">
        <f t="shared" si="122"/>
        <v>300</v>
      </c>
      <c r="N287" s="87">
        <f t="shared" si="134"/>
        <v>0</v>
      </c>
      <c r="O287" s="96"/>
      <c r="P287" s="97">
        <v>9.85</v>
      </c>
      <c r="Q287" s="108">
        <f>E287-P287</f>
        <v>290.15</v>
      </c>
      <c r="R287" s="128">
        <f>Q274+Q275+Q284+Q287</f>
        <v>12089.53</v>
      </c>
      <c r="S287" s="98"/>
      <c r="T287" s="98"/>
      <c r="U287" s="98"/>
      <c r="V287" s="98"/>
      <c r="W287" s="98"/>
      <c r="X287" s="88">
        <f t="shared" si="144"/>
        <v>300</v>
      </c>
      <c r="Y287" s="90">
        <f t="shared" si="118"/>
        <v>267.8571429</v>
      </c>
      <c r="Z287" s="90">
        <f t="shared" si="119"/>
        <v>32.14285714</v>
      </c>
      <c r="AA287" s="98"/>
      <c r="AB287" s="88">
        <v>300.0</v>
      </c>
      <c r="AC287" s="90">
        <v>267.85714285714283</v>
      </c>
      <c r="AD287" s="90">
        <v>32.14285714285714</v>
      </c>
      <c r="AE287" s="48"/>
      <c r="AF287" s="91">
        <f t="shared" si="7"/>
        <v>0</v>
      </c>
      <c r="AG287" s="98"/>
      <c r="AH287" s="98"/>
      <c r="AI287" s="98"/>
      <c r="AJ287" s="98"/>
      <c r="AK287" s="98"/>
      <c r="AL287" s="98"/>
    </row>
    <row r="288" ht="14.25" customHeight="1">
      <c r="A288" s="92" t="s">
        <v>1146</v>
      </c>
      <c r="B288" s="93">
        <v>45694.0</v>
      </c>
      <c r="C288" s="94" t="s">
        <v>1147</v>
      </c>
      <c r="D288" s="94" t="s">
        <v>729</v>
      </c>
      <c r="E288" s="103">
        <v>5000.0</v>
      </c>
      <c r="F288" s="100" t="s">
        <v>1148</v>
      </c>
      <c r="G288" s="101" t="s">
        <v>96</v>
      </c>
      <c r="H288" s="94" t="s">
        <v>132</v>
      </c>
      <c r="I288" s="112" t="s">
        <v>344</v>
      </c>
      <c r="J288" s="95" t="s">
        <v>140</v>
      </c>
      <c r="K288" s="50">
        <f t="shared" si="143"/>
        <v>5000</v>
      </c>
      <c r="L288" s="50">
        <v>0.0</v>
      </c>
      <c r="M288" s="50">
        <f t="shared" si="122"/>
        <v>5000</v>
      </c>
      <c r="N288" s="87">
        <f t="shared" si="134"/>
        <v>0</v>
      </c>
      <c r="O288" s="96"/>
      <c r="P288" s="97"/>
      <c r="Q288" s="97"/>
      <c r="R288" s="98"/>
      <c r="S288" s="98"/>
      <c r="T288" s="98"/>
      <c r="U288" s="98"/>
      <c r="V288" s="98"/>
      <c r="W288" s="98"/>
      <c r="X288" s="109">
        <f t="shared" si="144"/>
        <v>5000</v>
      </c>
      <c r="Y288" s="110">
        <f t="shared" si="118"/>
        <v>4464.285714</v>
      </c>
      <c r="Z288" s="110">
        <f t="shared" si="119"/>
        <v>535.7142857</v>
      </c>
      <c r="AA288" s="98"/>
      <c r="AB288" s="88">
        <v>5000.0</v>
      </c>
      <c r="AC288" s="90">
        <v>4464.285714285714</v>
      </c>
      <c r="AD288" s="90">
        <v>535.7142857142857</v>
      </c>
      <c r="AE288" s="48"/>
      <c r="AF288" s="91">
        <f t="shared" si="7"/>
        <v>0</v>
      </c>
      <c r="AG288" s="98"/>
      <c r="AH288" s="98"/>
      <c r="AI288" s="98"/>
      <c r="AJ288" s="98"/>
      <c r="AK288" s="98"/>
      <c r="AL288" s="98"/>
    </row>
    <row r="289" ht="14.25" customHeight="1">
      <c r="A289" s="92" t="s">
        <v>1149</v>
      </c>
      <c r="B289" s="93">
        <v>45694.0</v>
      </c>
      <c r="C289" s="94" t="s">
        <v>1150</v>
      </c>
      <c r="D289" s="94" t="s">
        <v>1151</v>
      </c>
      <c r="E289" s="103">
        <v>39964.5</v>
      </c>
      <c r="F289" s="100" t="s">
        <v>1152</v>
      </c>
      <c r="G289" s="101" t="s">
        <v>96</v>
      </c>
      <c r="H289" s="94" t="s">
        <v>68</v>
      </c>
      <c r="I289" s="101" t="s">
        <v>1153</v>
      </c>
      <c r="J289" s="95" t="s">
        <v>76</v>
      </c>
      <c r="K289" s="50">
        <f t="shared" si="143"/>
        <v>39964.5</v>
      </c>
      <c r="L289" s="50">
        <v>0.0</v>
      </c>
      <c r="M289" s="50">
        <f t="shared" si="122"/>
        <v>39964.5</v>
      </c>
      <c r="N289" s="87">
        <f t="shared" si="134"/>
        <v>0</v>
      </c>
      <c r="O289" s="96"/>
      <c r="P289" s="97"/>
      <c r="Q289" s="97"/>
      <c r="R289" s="98"/>
      <c r="S289" s="98"/>
      <c r="T289" s="98"/>
      <c r="U289" s="98"/>
      <c r="V289" s="98"/>
      <c r="W289" s="98"/>
      <c r="X289" s="88">
        <f>K289</f>
        <v>39964.5</v>
      </c>
      <c r="Y289" s="90">
        <f t="shared" si="118"/>
        <v>35682.58929</v>
      </c>
      <c r="Z289" s="90">
        <f t="shared" si="119"/>
        <v>4281.910714</v>
      </c>
      <c r="AA289" s="98"/>
      <c r="AB289" s="104">
        <v>39064.5</v>
      </c>
      <c r="AC289" s="105">
        <f>AB289/1.12</f>
        <v>34879.01786</v>
      </c>
      <c r="AD289" s="105">
        <f>AC289*12%</f>
        <v>4185.482143</v>
      </c>
      <c r="AE289" s="157"/>
      <c r="AF289" s="91">
        <f t="shared" si="7"/>
        <v>-803.5714286</v>
      </c>
      <c r="AG289" s="98"/>
      <c r="AH289" s="98"/>
      <c r="AI289" s="98"/>
      <c r="AJ289" s="98"/>
      <c r="AK289" s="98"/>
      <c r="AL289" s="98"/>
    </row>
    <row r="290" ht="14.25" customHeight="1">
      <c r="A290" s="92" t="s">
        <v>1154</v>
      </c>
      <c r="B290" s="93">
        <v>45694.0</v>
      </c>
      <c r="C290" s="94" t="s">
        <v>1155</v>
      </c>
      <c r="D290" s="94" t="s">
        <v>616</v>
      </c>
      <c r="E290" s="103">
        <v>42794.1</v>
      </c>
      <c r="F290" s="100" t="s">
        <v>1156</v>
      </c>
      <c r="G290" s="101" t="s">
        <v>1157</v>
      </c>
      <c r="H290" s="94" t="s">
        <v>68</v>
      </c>
      <c r="I290" s="101" t="s">
        <v>1158</v>
      </c>
      <c r="J290" s="95" t="s">
        <v>76</v>
      </c>
      <c r="K290" s="50">
        <f t="shared" si="143"/>
        <v>42794.1</v>
      </c>
      <c r="L290" s="50">
        <v>0.0</v>
      </c>
      <c r="M290" s="50">
        <f t="shared" si="122"/>
        <v>42794.1</v>
      </c>
      <c r="N290" s="87">
        <f t="shared" si="134"/>
        <v>0</v>
      </c>
      <c r="O290" s="96"/>
      <c r="P290" s="97"/>
      <c r="Q290" s="97"/>
      <c r="R290" s="98"/>
      <c r="S290" s="98"/>
      <c r="T290" s="98"/>
      <c r="U290" s="98"/>
      <c r="V290" s="98"/>
      <c r="W290" s="98"/>
      <c r="X290" s="88">
        <f t="shared" ref="X290:X291" si="145">E290</f>
        <v>42794.1</v>
      </c>
      <c r="Y290" s="90">
        <f t="shared" si="118"/>
        <v>38209.01786</v>
      </c>
      <c r="Z290" s="90">
        <f t="shared" si="119"/>
        <v>4585.082143</v>
      </c>
      <c r="AA290" s="98"/>
      <c r="AB290" s="88">
        <v>42794.1</v>
      </c>
      <c r="AC290" s="90">
        <v>38209.017857142855</v>
      </c>
      <c r="AD290" s="90">
        <v>4585.082142857143</v>
      </c>
      <c r="AE290" s="48"/>
      <c r="AF290" s="91">
        <f t="shared" si="7"/>
        <v>0</v>
      </c>
      <c r="AG290" s="98"/>
      <c r="AH290" s="98"/>
      <c r="AI290" s="98"/>
      <c r="AJ290" s="98"/>
      <c r="AK290" s="98"/>
      <c r="AL290" s="98"/>
    </row>
    <row r="291" ht="14.25" customHeight="1">
      <c r="A291" s="92" t="s">
        <v>1159</v>
      </c>
      <c r="B291" s="93">
        <v>45694.0</v>
      </c>
      <c r="C291" s="94" t="s">
        <v>1160</v>
      </c>
      <c r="D291" s="94" t="s">
        <v>1161</v>
      </c>
      <c r="E291" s="148">
        <v>1400.0</v>
      </c>
      <c r="F291" s="100" t="s">
        <v>1162</v>
      </c>
      <c r="G291" s="143" t="s">
        <v>521</v>
      </c>
      <c r="H291" s="94" t="s">
        <v>68</v>
      </c>
      <c r="I291" s="101"/>
      <c r="J291" s="95" t="s">
        <v>102</v>
      </c>
      <c r="K291" s="50">
        <f t="shared" si="143"/>
        <v>1400</v>
      </c>
      <c r="L291" s="50">
        <v>0.0</v>
      </c>
      <c r="M291" s="50">
        <f t="shared" si="122"/>
        <v>1400</v>
      </c>
      <c r="N291" s="87">
        <f t="shared" si="134"/>
        <v>0</v>
      </c>
      <c r="O291" s="96"/>
      <c r="P291" s="131">
        <v>34.11</v>
      </c>
      <c r="Q291" s="132">
        <f>E291-P291</f>
        <v>1365.89</v>
      </c>
      <c r="R291" s="98"/>
      <c r="S291" s="98"/>
      <c r="T291" s="98"/>
      <c r="U291" s="98"/>
      <c r="V291" s="98"/>
      <c r="W291" s="98"/>
      <c r="X291" s="88">
        <f t="shared" si="145"/>
        <v>1400</v>
      </c>
      <c r="Y291" s="90">
        <f t="shared" si="118"/>
        <v>1250</v>
      </c>
      <c r="Z291" s="90">
        <f t="shared" si="119"/>
        <v>150</v>
      </c>
      <c r="AA291" s="98"/>
      <c r="AB291" s="88">
        <v>1400.0</v>
      </c>
      <c r="AC291" s="90">
        <v>1249.9999999999998</v>
      </c>
      <c r="AD291" s="90">
        <v>149.99999999999997</v>
      </c>
      <c r="AE291" s="48"/>
      <c r="AF291" s="91">
        <f t="shared" si="7"/>
        <v>0</v>
      </c>
      <c r="AG291" s="98"/>
      <c r="AH291" s="98"/>
      <c r="AI291" s="98"/>
      <c r="AJ291" s="98"/>
      <c r="AK291" s="98"/>
      <c r="AL291" s="98"/>
    </row>
    <row r="292" ht="14.25" customHeight="1">
      <c r="A292" s="92" t="s">
        <v>1163</v>
      </c>
      <c r="B292" s="93">
        <v>45694.0</v>
      </c>
      <c r="C292" s="94" t="s">
        <v>1164</v>
      </c>
      <c r="D292" s="94" t="s">
        <v>217</v>
      </c>
      <c r="E292" s="103">
        <v>4700.0</v>
      </c>
      <c r="F292" s="100" t="s">
        <v>1165</v>
      </c>
      <c r="G292" s="101" t="s">
        <v>96</v>
      </c>
      <c r="H292" s="94" t="s">
        <v>68</v>
      </c>
      <c r="I292" s="101" t="s">
        <v>1166</v>
      </c>
      <c r="J292" s="95" t="s">
        <v>140</v>
      </c>
      <c r="K292" s="50">
        <f t="shared" si="143"/>
        <v>4700</v>
      </c>
      <c r="L292" s="50">
        <v>0.0</v>
      </c>
      <c r="M292" s="50">
        <f t="shared" si="122"/>
        <v>4700</v>
      </c>
      <c r="N292" s="87">
        <f t="shared" si="134"/>
        <v>0</v>
      </c>
      <c r="O292" s="96"/>
      <c r="P292" s="97"/>
      <c r="Q292" s="97"/>
      <c r="R292" s="98"/>
      <c r="S292" s="98"/>
      <c r="T292" s="98"/>
      <c r="U292" s="98"/>
      <c r="V292" s="98"/>
      <c r="W292" s="98"/>
      <c r="X292" s="88">
        <f>K292</f>
        <v>4700</v>
      </c>
      <c r="Y292" s="90">
        <f t="shared" si="118"/>
        <v>4196.428571</v>
      </c>
      <c r="Z292" s="90">
        <f t="shared" si="119"/>
        <v>503.5714286</v>
      </c>
      <c r="AA292" s="98"/>
      <c r="AB292" s="88">
        <v>4700.0</v>
      </c>
      <c r="AC292" s="90">
        <v>4196.428571428571</v>
      </c>
      <c r="AD292" s="90">
        <v>503.57142857142844</v>
      </c>
      <c r="AE292" s="48"/>
      <c r="AF292" s="91">
        <f t="shared" si="7"/>
        <v>0</v>
      </c>
      <c r="AG292" s="98"/>
      <c r="AH292" s="98"/>
      <c r="AI292" s="98"/>
      <c r="AJ292" s="98"/>
      <c r="AK292" s="98"/>
      <c r="AL292" s="98"/>
    </row>
    <row r="293" ht="14.25" customHeight="1">
      <c r="A293" s="92" t="s">
        <v>1167</v>
      </c>
      <c r="B293" s="93"/>
      <c r="C293" s="113"/>
      <c r="D293" s="94" t="s">
        <v>87</v>
      </c>
      <c r="E293" s="107"/>
      <c r="F293" s="100"/>
      <c r="G293" s="101"/>
      <c r="H293" s="94"/>
      <c r="I293" s="101"/>
      <c r="J293" s="95" t="s">
        <v>102</v>
      </c>
      <c r="K293" s="50" t="str">
        <f t="shared" si="143"/>
        <v/>
      </c>
      <c r="L293" s="50">
        <v>0.0</v>
      </c>
      <c r="M293" s="50">
        <f t="shared" si="122"/>
        <v>0</v>
      </c>
      <c r="N293" s="87">
        <f t="shared" si="134"/>
        <v>0</v>
      </c>
      <c r="O293" s="96"/>
      <c r="P293" s="97"/>
      <c r="Q293" s="97"/>
      <c r="R293" s="98"/>
      <c r="S293" s="98"/>
      <c r="T293" s="98"/>
      <c r="U293" s="98"/>
      <c r="V293" s="98"/>
      <c r="W293" s="98"/>
      <c r="X293" s="88" t="str">
        <f>E293</f>
        <v/>
      </c>
      <c r="Y293" s="90">
        <f t="shared" si="118"/>
        <v>0</v>
      </c>
      <c r="Z293" s="90">
        <f t="shared" si="119"/>
        <v>0</v>
      </c>
      <c r="AA293" s="98"/>
      <c r="AB293" s="106"/>
      <c r="AC293" s="42"/>
      <c r="AD293" s="42"/>
      <c r="AE293" s="48"/>
      <c r="AF293" s="91">
        <f t="shared" si="7"/>
        <v>0</v>
      </c>
      <c r="AG293" s="98"/>
      <c r="AH293" s="98"/>
      <c r="AI293" s="98"/>
      <c r="AJ293" s="98"/>
      <c r="AK293" s="98"/>
      <c r="AL293" s="98"/>
    </row>
    <row r="294" ht="14.25" customHeight="1">
      <c r="A294" s="92" t="s">
        <v>1168</v>
      </c>
      <c r="B294" s="93">
        <v>45695.0</v>
      </c>
      <c r="C294" s="94" t="s">
        <v>1169</v>
      </c>
      <c r="D294" s="94" t="s">
        <v>1170</v>
      </c>
      <c r="E294" s="103">
        <v>4500.0</v>
      </c>
      <c r="F294" s="100" t="s">
        <v>1171</v>
      </c>
      <c r="G294" s="101" t="s">
        <v>96</v>
      </c>
      <c r="H294" s="94" t="s">
        <v>132</v>
      </c>
      <c r="I294" s="112" t="s">
        <v>344</v>
      </c>
      <c r="J294" s="95" t="s">
        <v>102</v>
      </c>
      <c r="K294" s="50">
        <f t="shared" si="143"/>
        <v>4500</v>
      </c>
      <c r="L294" s="50">
        <v>0.0</v>
      </c>
      <c r="M294" s="50">
        <f t="shared" si="122"/>
        <v>4500</v>
      </c>
      <c r="N294" s="87">
        <f t="shared" si="134"/>
        <v>0</v>
      </c>
      <c r="O294" s="96"/>
      <c r="P294" s="97"/>
      <c r="Q294" s="97"/>
      <c r="R294" s="98"/>
      <c r="S294" s="98"/>
      <c r="T294" s="98"/>
      <c r="U294" s="98"/>
      <c r="V294" s="98"/>
      <c r="W294" s="98"/>
      <c r="X294" s="88">
        <f>K294</f>
        <v>4500</v>
      </c>
      <c r="Y294" s="90">
        <f t="shared" si="118"/>
        <v>4017.857143</v>
      </c>
      <c r="Z294" s="90">
        <f t="shared" si="119"/>
        <v>482.1428571</v>
      </c>
      <c r="AA294" s="98"/>
      <c r="AB294" s="88">
        <v>4500.0</v>
      </c>
      <c r="AC294" s="90">
        <v>4017.8571428571427</v>
      </c>
      <c r="AD294" s="90">
        <v>482.1428571428571</v>
      </c>
      <c r="AE294" s="48"/>
      <c r="AF294" s="91">
        <f t="shared" si="7"/>
        <v>0</v>
      </c>
      <c r="AG294" s="98"/>
      <c r="AH294" s="98"/>
      <c r="AI294" s="98"/>
      <c r="AJ294" s="98"/>
      <c r="AK294" s="98"/>
      <c r="AL294" s="98"/>
    </row>
    <row r="295" ht="14.25" customHeight="1">
      <c r="A295" s="92" t="s">
        <v>1172</v>
      </c>
      <c r="B295" s="93"/>
      <c r="C295" s="113"/>
      <c r="D295" s="94" t="s">
        <v>87</v>
      </c>
      <c r="E295" s="103"/>
      <c r="F295" s="100"/>
      <c r="G295" s="101"/>
      <c r="H295" s="94"/>
      <c r="I295" s="101"/>
      <c r="J295" s="95" t="s">
        <v>102</v>
      </c>
      <c r="K295" s="50" t="str">
        <f t="shared" si="143"/>
        <v/>
      </c>
      <c r="L295" s="50">
        <v>0.0</v>
      </c>
      <c r="M295" s="50">
        <f t="shared" si="122"/>
        <v>0</v>
      </c>
      <c r="N295" s="87">
        <f t="shared" si="134"/>
        <v>0</v>
      </c>
      <c r="O295" s="96"/>
      <c r="P295" s="97"/>
      <c r="Q295" s="97"/>
      <c r="R295" s="98"/>
      <c r="S295" s="98"/>
      <c r="T295" s="98"/>
      <c r="U295" s="98"/>
      <c r="V295" s="98"/>
      <c r="W295" s="98"/>
      <c r="X295" s="88" t="str">
        <f>E295</f>
        <v/>
      </c>
      <c r="Y295" s="90">
        <f t="shared" si="118"/>
        <v>0</v>
      </c>
      <c r="Z295" s="90">
        <f t="shared" si="119"/>
        <v>0</v>
      </c>
      <c r="AA295" s="98"/>
      <c r="AB295" s="106"/>
      <c r="AC295" s="42"/>
      <c r="AD295" s="42"/>
      <c r="AE295" s="48"/>
      <c r="AF295" s="91">
        <f t="shared" si="7"/>
        <v>0</v>
      </c>
      <c r="AG295" s="98"/>
      <c r="AH295" s="98"/>
      <c r="AI295" s="98"/>
      <c r="AJ295" s="98"/>
      <c r="AK295" s="98"/>
      <c r="AL295" s="98"/>
    </row>
    <row r="296" ht="14.25" customHeight="1">
      <c r="A296" s="92" t="s">
        <v>1173</v>
      </c>
      <c r="B296" s="93">
        <v>45695.0</v>
      </c>
      <c r="C296" s="48" t="s">
        <v>1174</v>
      </c>
      <c r="D296" s="48" t="s">
        <v>1175</v>
      </c>
      <c r="E296" s="50">
        <v>14717.68</v>
      </c>
      <c r="F296" s="48" t="s">
        <v>1176</v>
      </c>
      <c r="G296" s="48" t="s">
        <v>74</v>
      </c>
      <c r="H296" s="42" t="s">
        <v>68</v>
      </c>
      <c r="I296" s="48" t="s">
        <v>1177</v>
      </c>
      <c r="J296" s="95" t="s">
        <v>76</v>
      </c>
      <c r="K296" s="50">
        <f t="shared" si="143"/>
        <v>14717.68</v>
      </c>
      <c r="L296" s="50">
        <v>0.0</v>
      </c>
      <c r="M296" s="50">
        <f t="shared" si="122"/>
        <v>14717.68</v>
      </c>
      <c r="N296" s="87">
        <f t="shared" si="134"/>
        <v>0</v>
      </c>
      <c r="O296" s="96"/>
      <c r="P296" s="97"/>
      <c r="Q296" s="97"/>
      <c r="R296" s="98"/>
      <c r="S296" s="98"/>
      <c r="T296" s="98"/>
      <c r="U296" s="98"/>
      <c r="V296" s="98"/>
      <c r="W296" s="98"/>
      <c r="X296" s="88">
        <f t="shared" ref="X296:X298" si="146">K296</f>
        <v>14717.68</v>
      </c>
      <c r="Y296" s="90">
        <f t="shared" si="118"/>
        <v>13140.78571</v>
      </c>
      <c r="Z296" s="90">
        <f t="shared" si="119"/>
        <v>1576.894286</v>
      </c>
      <c r="AA296" s="98"/>
      <c r="AB296" s="88">
        <v>14717.68</v>
      </c>
      <c r="AC296" s="90">
        <v>13140.785714285714</v>
      </c>
      <c r="AD296" s="90">
        <v>1576.8942857142856</v>
      </c>
      <c r="AE296" s="48" t="s">
        <v>1178</v>
      </c>
      <c r="AF296" s="91">
        <f t="shared" si="7"/>
        <v>0</v>
      </c>
      <c r="AG296" s="98"/>
      <c r="AH296" s="98"/>
      <c r="AI296" s="98"/>
      <c r="AJ296" s="98"/>
      <c r="AK296" s="98"/>
      <c r="AL296" s="98"/>
    </row>
    <row r="297" ht="14.25" customHeight="1">
      <c r="A297" s="92" t="s">
        <v>1179</v>
      </c>
      <c r="B297" s="93">
        <v>45695.0</v>
      </c>
      <c r="C297" s="94" t="s">
        <v>1180</v>
      </c>
      <c r="D297" s="94" t="s">
        <v>305</v>
      </c>
      <c r="E297" s="107">
        <v>21400.0</v>
      </c>
      <c r="F297" s="100" t="s">
        <v>1181</v>
      </c>
      <c r="G297" s="48" t="s">
        <v>74</v>
      </c>
      <c r="H297" s="94" t="s">
        <v>68</v>
      </c>
      <c r="I297" s="101" t="s">
        <v>1182</v>
      </c>
      <c r="J297" s="95" t="s">
        <v>140</v>
      </c>
      <c r="K297" s="97">
        <v>22400.0</v>
      </c>
      <c r="L297" s="108">
        <f t="shared" ref="L297:L298" si="147">K297/1.12*0.05</f>
        <v>1000</v>
      </c>
      <c r="M297" s="97">
        <f t="shared" si="122"/>
        <v>21400</v>
      </c>
      <c r="N297" s="87">
        <f t="shared" si="134"/>
        <v>0</v>
      </c>
      <c r="O297" s="96"/>
      <c r="P297" s="97"/>
      <c r="Q297" s="97"/>
      <c r="R297" s="98"/>
      <c r="S297" s="98"/>
      <c r="T297" s="98"/>
      <c r="U297" s="98"/>
      <c r="V297" s="98"/>
      <c r="W297" s="98"/>
      <c r="X297" s="109">
        <f t="shared" si="146"/>
        <v>22400</v>
      </c>
      <c r="Y297" s="110">
        <f t="shared" si="118"/>
        <v>20000</v>
      </c>
      <c r="Z297" s="110">
        <f t="shared" si="119"/>
        <v>2400</v>
      </c>
      <c r="AA297" s="98"/>
      <c r="AB297" s="88">
        <v>22400.0</v>
      </c>
      <c r="AC297" s="90">
        <v>19999.999999999996</v>
      </c>
      <c r="AD297" s="90">
        <v>2399.9999999999995</v>
      </c>
      <c r="AE297" s="48"/>
      <c r="AF297" s="91">
        <f t="shared" si="7"/>
        <v>0</v>
      </c>
      <c r="AG297" s="98"/>
      <c r="AH297" s="98"/>
      <c r="AI297" s="98"/>
      <c r="AJ297" s="98"/>
      <c r="AK297" s="98"/>
      <c r="AL297" s="98"/>
    </row>
    <row r="298" ht="14.25" customHeight="1">
      <c r="A298" s="92" t="s">
        <v>1183</v>
      </c>
      <c r="B298" s="93">
        <v>45695.0</v>
      </c>
      <c r="C298" s="48" t="s">
        <v>1184</v>
      </c>
      <c r="D298" s="94" t="s">
        <v>1185</v>
      </c>
      <c r="E298" s="158">
        <v>19298.25</v>
      </c>
      <c r="F298" s="100" t="s">
        <v>1186</v>
      </c>
      <c r="G298" s="48" t="s">
        <v>74</v>
      </c>
      <c r="H298" s="94" t="s">
        <v>68</v>
      </c>
      <c r="I298" s="101" t="s">
        <v>1187</v>
      </c>
      <c r="J298" s="95" t="s">
        <v>140</v>
      </c>
      <c r="K298" s="97">
        <v>20200.0</v>
      </c>
      <c r="L298" s="108">
        <f t="shared" si="147"/>
        <v>901.7857143</v>
      </c>
      <c r="M298" s="97">
        <f t="shared" si="122"/>
        <v>19298.21429</v>
      </c>
      <c r="N298" s="87">
        <f t="shared" si="134"/>
        <v>0.03571428571</v>
      </c>
      <c r="O298" s="96"/>
      <c r="P298" s="97"/>
      <c r="Q298" s="97"/>
      <c r="R298" s="98"/>
      <c r="S298" s="98"/>
      <c r="T298" s="98"/>
      <c r="U298" s="98"/>
      <c r="V298" s="98"/>
      <c r="W298" s="98"/>
      <c r="X298" s="88">
        <f t="shared" si="146"/>
        <v>20200</v>
      </c>
      <c r="Y298" s="90">
        <f t="shared" si="118"/>
        <v>18035.71429</v>
      </c>
      <c r="Z298" s="90">
        <f t="shared" si="119"/>
        <v>2164.285714</v>
      </c>
      <c r="AA298" s="98"/>
      <c r="AB298" s="104">
        <v>20200.0</v>
      </c>
      <c r="AC298" s="105">
        <f>AB298/1.12</f>
        <v>18035.71429</v>
      </c>
      <c r="AD298" s="105">
        <f>AC298*12%</f>
        <v>2164.285714</v>
      </c>
      <c r="AE298" s="48"/>
      <c r="AF298" s="91">
        <f t="shared" si="7"/>
        <v>0</v>
      </c>
      <c r="AG298" s="98"/>
      <c r="AH298" s="98"/>
      <c r="AI298" s="98"/>
      <c r="AJ298" s="98"/>
      <c r="AK298" s="98"/>
      <c r="AL298" s="98"/>
    </row>
    <row r="299" ht="14.25" customHeight="1">
      <c r="A299" s="92" t="s">
        <v>1188</v>
      </c>
      <c r="B299" s="93">
        <v>45695.0</v>
      </c>
      <c r="C299" s="94" t="s">
        <v>1189</v>
      </c>
      <c r="D299" s="94" t="s">
        <v>1190</v>
      </c>
      <c r="E299" s="103">
        <v>9400.0</v>
      </c>
      <c r="F299" s="100" t="s">
        <v>1191</v>
      </c>
      <c r="G299" s="101" t="s">
        <v>1192</v>
      </c>
      <c r="H299" s="94" t="s">
        <v>68</v>
      </c>
      <c r="I299" s="101" t="s">
        <v>1193</v>
      </c>
      <c r="J299" s="95" t="s">
        <v>102</v>
      </c>
      <c r="K299" s="50">
        <f t="shared" ref="K299:K303" si="148">E299</f>
        <v>9400</v>
      </c>
      <c r="L299" s="50">
        <v>0.0</v>
      </c>
      <c r="M299" s="50">
        <f t="shared" si="122"/>
        <v>9400</v>
      </c>
      <c r="N299" s="87">
        <f t="shared" si="134"/>
        <v>0</v>
      </c>
      <c r="O299" s="96"/>
      <c r="P299" s="97">
        <v>154.33</v>
      </c>
      <c r="Q299" s="108">
        <f>4700-P299</f>
        <v>4545.67</v>
      </c>
      <c r="R299" s="98"/>
      <c r="S299" s="98"/>
      <c r="T299" s="98"/>
      <c r="U299" s="98"/>
      <c r="V299" s="98"/>
      <c r="W299" s="98"/>
      <c r="X299" s="88">
        <f t="shared" ref="X299:X300" si="149">E299</f>
        <v>9400</v>
      </c>
      <c r="Y299" s="90">
        <f t="shared" si="118"/>
        <v>8392.857143</v>
      </c>
      <c r="Z299" s="90">
        <f t="shared" si="119"/>
        <v>1007.142857</v>
      </c>
      <c r="AA299" s="98"/>
      <c r="AB299" s="88">
        <v>9400.0</v>
      </c>
      <c r="AC299" s="90">
        <v>8392.857142857141</v>
      </c>
      <c r="AD299" s="90">
        <v>1007.1428571428569</v>
      </c>
      <c r="AE299" s="48"/>
      <c r="AF299" s="91">
        <f t="shared" si="7"/>
        <v>0</v>
      </c>
      <c r="AG299" s="98"/>
      <c r="AH299" s="98"/>
      <c r="AI299" s="98"/>
      <c r="AJ299" s="98"/>
      <c r="AK299" s="98"/>
      <c r="AL299" s="98"/>
    </row>
    <row r="300" ht="14.25" customHeight="1">
      <c r="A300" s="92" t="s">
        <v>1194</v>
      </c>
      <c r="B300" s="93">
        <v>45695.0</v>
      </c>
      <c r="C300" s="94" t="s">
        <v>1195</v>
      </c>
      <c r="D300" s="94" t="s">
        <v>1196</v>
      </c>
      <c r="E300" s="99">
        <v>1400.0</v>
      </c>
      <c r="F300" s="100" t="s">
        <v>1197</v>
      </c>
      <c r="G300" s="145" t="s">
        <v>1198</v>
      </c>
      <c r="H300" s="94" t="s">
        <v>68</v>
      </c>
      <c r="I300" s="101"/>
      <c r="J300" s="95" t="s">
        <v>102</v>
      </c>
      <c r="K300" s="50">
        <f t="shared" si="148"/>
        <v>1400</v>
      </c>
      <c r="L300" s="50">
        <v>0.0</v>
      </c>
      <c r="M300" s="50">
        <f t="shared" si="122"/>
        <v>1400</v>
      </c>
      <c r="N300" s="87">
        <f t="shared" si="134"/>
        <v>0</v>
      </c>
      <c r="O300" s="96"/>
      <c r="P300" s="131">
        <v>34.11</v>
      </c>
      <c r="Q300" s="132">
        <f t="shared" ref="Q300:Q301" si="150">E300-P300</f>
        <v>1365.89</v>
      </c>
      <c r="R300" s="98"/>
      <c r="S300" s="98"/>
      <c r="T300" s="98"/>
      <c r="U300" s="98"/>
      <c r="V300" s="98"/>
      <c r="W300" s="98"/>
      <c r="X300" s="88">
        <f t="shared" si="149"/>
        <v>1400</v>
      </c>
      <c r="Y300" s="90">
        <f t="shared" si="118"/>
        <v>1250</v>
      </c>
      <c r="Z300" s="90">
        <f t="shared" si="119"/>
        <v>150</v>
      </c>
      <c r="AA300" s="98"/>
      <c r="AB300" s="88">
        <v>1400.0</v>
      </c>
      <c r="AC300" s="90">
        <v>1249.9999999999998</v>
      </c>
      <c r="AD300" s="90">
        <v>149.99999999999997</v>
      </c>
      <c r="AE300" s="48"/>
      <c r="AF300" s="91">
        <f t="shared" si="7"/>
        <v>0</v>
      </c>
      <c r="AG300" s="98"/>
      <c r="AH300" s="98"/>
      <c r="AI300" s="98"/>
      <c r="AJ300" s="98"/>
      <c r="AK300" s="98"/>
      <c r="AL300" s="98"/>
    </row>
    <row r="301" ht="14.25" customHeight="1">
      <c r="A301" s="92" t="s">
        <v>1199</v>
      </c>
      <c r="B301" s="93">
        <v>45695.0</v>
      </c>
      <c r="C301" s="94" t="s">
        <v>1200</v>
      </c>
      <c r="D301" s="94" t="s">
        <v>463</v>
      </c>
      <c r="E301" s="99">
        <v>300.0</v>
      </c>
      <c r="F301" s="100" t="s">
        <v>975</v>
      </c>
      <c r="G301" s="145" t="s">
        <v>1198</v>
      </c>
      <c r="H301" s="94" t="s">
        <v>68</v>
      </c>
      <c r="I301" s="101"/>
      <c r="J301" s="95" t="s">
        <v>102</v>
      </c>
      <c r="K301" s="50">
        <f t="shared" si="148"/>
        <v>300</v>
      </c>
      <c r="L301" s="50">
        <v>0.0</v>
      </c>
      <c r="M301" s="50">
        <f t="shared" si="122"/>
        <v>300</v>
      </c>
      <c r="N301" s="87">
        <f t="shared" si="134"/>
        <v>0</v>
      </c>
      <c r="O301" s="96"/>
      <c r="P301" s="131">
        <v>7.31</v>
      </c>
      <c r="Q301" s="132">
        <f t="shared" si="150"/>
        <v>292.69</v>
      </c>
      <c r="R301" s="98"/>
      <c r="S301" s="98"/>
      <c r="T301" s="98"/>
      <c r="U301" s="98"/>
      <c r="V301" s="98"/>
      <c r="W301" s="98"/>
      <c r="X301" s="88">
        <f>K301</f>
        <v>300</v>
      </c>
      <c r="Y301" s="90">
        <f t="shared" si="118"/>
        <v>267.8571429</v>
      </c>
      <c r="Z301" s="90">
        <f t="shared" si="119"/>
        <v>32.14285714</v>
      </c>
      <c r="AA301" s="98"/>
      <c r="AB301" s="88">
        <v>300.0</v>
      </c>
      <c r="AC301" s="90">
        <v>267.85714285714283</v>
      </c>
      <c r="AD301" s="90">
        <v>32.14285714285714</v>
      </c>
      <c r="AE301" s="48"/>
      <c r="AF301" s="91">
        <f t="shared" si="7"/>
        <v>0</v>
      </c>
      <c r="AG301" s="98"/>
      <c r="AH301" s="98"/>
      <c r="AI301" s="98"/>
      <c r="AJ301" s="98"/>
      <c r="AK301" s="98"/>
      <c r="AL301" s="98"/>
    </row>
    <row r="302" ht="14.25" customHeight="1">
      <c r="A302" s="92" t="s">
        <v>1201</v>
      </c>
      <c r="B302" s="93">
        <v>45695.0</v>
      </c>
      <c r="C302" s="48" t="s">
        <v>1202</v>
      </c>
      <c r="D302" s="94" t="s">
        <v>1203</v>
      </c>
      <c r="E302" s="103">
        <v>15125.0</v>
      </c>
      <c r="F302" s="100" t="s">
        <v>1204</v>
      </c>
      <c r="G302" s="101" t="s">
        <v>96</v>
      </c>
      <c r="H302" s="94" t="s">
        <v>68</v>
      </c>
      <c r="I302" s="101" t="s">
        <v>1205</v>
      </c>
      <c r="J302" s="95" t="s">
        <v>69</v>
      </c>
      <c r="K302" s="50">
        <f t="shared" si="148"/>
        <v>15125</v>
      </c>
      <c r="L302" s="50">
        <v>0.0</v>
      </c>
      <c r="M302" s="50">
        <f t="shared" si="122"/>
        <v>15125</v>
      </c>
      <c r="N302" s="87">
        <f t="shared" si="134"/>
        <v>0</v>
      </c>
      <c r="O302" s="96"/>
      <c r="P302" s="97"/>
      <c r="Q302" s="97"/>
      <c r="R302" s="98"/>
      <c r="S302" s="98"/>
      <c r="T302" s="98"/>
      <c r="U302" s="98"/>
      <c r="V302" s="98"/>
      <c r="W302" s="98"/>
      <c r="X302" s="88">
        <f>E302</f>
        <v>15125</v>
      </c>
      <c r="Y302" s="90">
        <f t="shared" si="118"/>
        <v>13504.46429</v>
      </c>
      <c r="Z302" s="90">
        <f t="shared" si="119"/>
        <v>1620.535714</v>
      </c>
      <c r="AA302" s="98"/>
      <c r="AB302" s="88">
        <v>15125.0</v>
      </c>
      <c r="AC302" s="90">
        <v>13504.464285714284</v>
      </c>
      <c r="AD302" s="90">
        <v>1620.535714285714</v>
      </c>
      <c r="AE302" s="48"/>
      <c r="AF302" s="91">
        <f t="shared" si="7"/>
        <v>0</v>
      </c>
      <c r="AG302" s="98"/>
      <c r="AH302" s="98"/>
      <c r="AI302" s="98"/>
      <c r="AJ302" s="98"/>
      <c r="AK302" s="98"/>
      <c r="AL302" s="98"/>
    </row>
    <row r="303" ht="14.25" customHeight="1">
      <c r="A303" s="92" t="s">
        <v>1206</v>
      </c>
      <c r="B303" s="93">
        <v>45695.0</v>
      </c>
      <c r="C303" s="48" t="s">
        <v>1207</v>
      </c>
      <c r="D303" s="94" t="s">
        <v>695</v>
      </c>
      <c r="E303" s="103">
        <v>6700.0</v>
      </c>
      <c r="F303" s="100" t="s">
        <v>1208</v>
      </c>
      <c r="G303" s="101" t="s">
        <v>74</v>
      </c>
      <c r="H303" s="94"/>
      <c r="I303" s="101"/>
      <c r="J303" s="95" t="s">
        <v>261</v>
      </c>
      <c r="K303" s="50">
        <f t="shared" si="148"/>
        <v>6700</v>
      </c>
      <c r="L303" s="50">
        <v>0.0</v>
      </c>
      <c r="M303" s="50">
        <f t="shared" si="122"/>
        <v>6700</v>
      </c>
      <c r="N303" s="87">
        <f t="shared" si="134"/>
        <v>0</v>
      </c>
      <c r="O303" s="96"/>
      <c r="P303" s="97"/>
      <c r="Q303" s="97"/>
      <c r="R303" s="98"/>
      <c r="S303" s="98"/>
      <c r="T303" s="98"/>
      <c r="U303" s="98"/>
      <c r="V303" s="98"/>
      <c r="W303" s="98"/>
      <c r="X303" s="88">
        <f t="shared" ref="X303:X304" si="151">K303</f>
        <v>6700</v>
      </c>
      <c r="Y303" s="90">
        <f t="shared" si="118"/>
        <v>5982.142857</v>
      </c>
      <c r="Z303" s="90">
        <f t="shared" si="119"/>
        <v>717.8571429</v>
      </c>
      <c r="AA303" s="98"/>
      <c r="AB303" s="88">
        <v>6700.0</v>
      </c>
      <c r="AC303" s="90">
        <v>5982.142857142857</v>
      </c>
      <c r="AD303" s="90">
        <v>717.8571428571428</v>
      </c>
      <c r="AE303" s="48"/>
      <c r="AF303" s="91">
        <f t="shared" si="7"/>
        <v>0</v>
      </c>
      <c r="AG303" s="98"/>
      <c r="AH303" s="98"/>
      <c r="AI303" s="98"/>
      <c r="AJ303" s="98"/>
      <c r="AK303" s="98"/>
      <c r="AL303" s="98"/>
    </row>
    <row r="304" ht="14.25" customHeight="1">
      <c r="A304" s="92" t="s">
        <v>1209</v>
      </c>
      <c r="B304" s="93">
        <v>45695.0</v>
      </c>
      <c r="C304" s="48" t="s">
        <v>1210</v>
      </c>
      <c r="D304" s="94" t="s">
        <v>895</v>
      </c>
      <c r="E304" s="107">
        <v>67448.21</v>
      </c>
      <c r="F304" s="100" t="s">
        <v>1211</v>
      </c>
      <c r="G304" s="101" t="s">
        <v>74</v>
      </c>
      <c r="H304" s="94" t="s">
        <v>68</v>
      </c>
      <c r="I304" s="101" t="s">
        <v>1212</v>
      </c>
      <c r="J304" s="95" t="s">
        <v>140</v>
      </c>
      <c r="K304" s="97">
        <v>70600.0</v>
      </c>
      <c r="L304" s="108">
        <f>K304/1.12*0.05</f>
        <v>3151.785714</v>
      </c>
      <c r="M304" s="97">
        <f t="shared" si="122"/>
        <v>67448.21429</v>
      </c>
      <c r="N304" s="87">
        <f t="shared" si="134"/>
        <v>-0.004285714283</v>
      </c>
      <c r="O304" s="96"/>
      <c r="P304" s="97"/>
      <c r="Q304" s="97"/>
      <c r="R304" s="98"/>
      <c r="S304" s="98"/>
      <c r="T304" s="98"/>
      <c r="U304" s="98"/>
      <c r="V304" s="98"/>
      <c r="W304" s="98"/>
      <c r="X304" s="88">
        <f t="shared" si="151"/>
        <v>70600</v>
      </c>
      <c r="Y304" s="90">
        <f t="shared" si="118"/>
        <v>63035.71429</v>
      </c>
      <c r="Z304" s="90">
        <f t="shared" si="119"/>
        <v>7564.285714</v>
      </c>
      <c r="AA304" s="98"/>
      <c r="AB304" s="88">
        <v>70600.0</v>
      </c>
      <c r="AC304" s="90">
        <v>63035.71428571428</v>
      </c>
      <c r="AD304" s="90">
        <v>7564.285714285714</v>
      </c>
      <c r="AE304" s="48"/>
      <c r="AF304" s="91">
        <f t="shared" si="7"/>
        <v>0</v>
      </c>
      <c r="AG304" s="98"/>
      <c r="AH304" s="98"/>
      <c r="AI304" s="98"/>
      <c r="AJ304" s="98"/>
      <c r="AK304" s="98"/>
      <c r="AL304" s="98"/>
    </row>
    <row r="305" ht="14.25" customHeight="1">
      <c r="A305" s="92" t="s">
        <v>1213</v>
      </c>
      <c r="B305" s="93">
        <v>45695.0</v>
      </c>
      <c r="C305" s="94" t="s">
        <v>1214</v>
      </c>
      <c r="D305" s="94" t="s">
        <v>1215</v>
      </c>
      <c r="E305" s="103">
        <v>440.0</v>
      </c>
      <c r="F305" s="100" t="s">
        <v>979</v>
      </c>
      <c r="G305" s="101" t="s">
        <v>117</v>
      </c>
      <c r="H305" s="94" t="s">
        <v>68</v>
      </c>
      <c r="I305" s="101"/>
      <c r="J305" s="95" t="s">
        <v>69</v>
      </c>
      <c r="K305" s="50">
        <f t="shared" ref="K305:K313" si="152">E305</f>
        <v>440</v>
      </c>
      <c r="L305" s="50">
        <v>0.0</v>
      </c>
      <c r="M305" s="50">
        <f t="shared" si="122"/>
        <v>440</v>
      </c>
      <c r="N305" s="87">
        <f t="shared" si="134"/>
        <v>0</v>
      </c>
      <c r="O305" s="96"/>
      <c r="P305" s="97">
        <v>14.45</v>
      </c>
      <c r="Q305" s="108">
        <f t="shared" ref="Q305:Q306" si="153">E305-P305</f>
        <v>425.55</v>
      </c>
      <c r="R305" s="153"/>
      <c r="S305" s="98"/>
      <c r="T305" s="98"/>
      <c r="U305" s="98"/>
      <c r="V305" s="98"/>
      <c r="W305" s="98"/>
      <c r="X305" s="88">
        <f t="shared" ref="X305:X312" si="154">E305</f>
        <v>440</v>
      </c>
      <c r="Y305" s="90">
        <f t="shared" si="118"/>
        <v>392.8571429</v>
      </c>
      <c r="Z305" s="90">
        <f t="shared" si="119"/>
        <v>47.14285714</v>
      </c>
      <c r="AA305" s="98"/>
      <c r="AB305" s="88">
        <v>440.0</v>
      </c>
      <c r="AC305" s="90">
        <v>392.85714285714283</v>
      </c>
      <c r="AD305" s="90">
        <v>47.14285714285714</v>
      </c>
      <c r="AE305" s="48"/>
      <c r="AF305" s="91">
        <f t="shared" si="7"/>
        <v>0</v>
      </c>
      <c r="AG305" s="98"/>
      <c r="AH305" s="98"/>
      <c r="AI305" s="98"/>
      <c r="AJ305" s="98"/>
      <c r="AK305" s="98"/>
      <c r="AL305" s="98"/>
    </row>
    <row r="306" ht="14.25" customHeight="1">
      <c r="A306" s="92" t="s">
        <v>1216</v>
      </c>
      <c r="B306" s="93">
        <v>45695.0</v>
      </c>
      <c r="C306" s="94" t="s">
        <v>1217</v>
      </c>
      <c r="D306" s="94" t="s">
        <v>941</v>
      </c>
      <c r="E306" s="103">
        <v>440.0</v>
      </c>
      <c r="F306" s="100" t="s">
        <v>979</v>
      </c>
      <c r="G306" s="101" t="s">
        <v>117</v>
      </c>
      <c r="H306" s="94" t="s">
        <v>68</v>
      </c>
      <c r="I306" s="101"/>
      <c r="J306" s="95" t="s">
        <v>69</v>
      </c>
      <c r="K306" s="50">
        <f t="shared" si="152"/>
        <v>440</v>
      </c>
      <c r="L306" s="50">
        <v>0.0</v>
      </c>
      <c r="M306" s="50">
        <f t="shared" si="122"/>
        <v>440</v>
      </c>
      <c r="N306" s="87">
        <f t="shared" si="134"/>
        <v>0</v>
      </c>
      <c r="O306" s="96"/>
      <c r="P306" s="97">
        <v>14.45</v>
      </c>
      <c r="Q306" s="108">
        <f t="shared" si="153"/>
        <v>425.55</v>
      </c>
      <c r="R306" s="128">
        <f>4545.67+Q305+Q306</f>
        <v>5396.77</v>
      </c>
      <c r="S306" s="98"/>
      <c r="T306" s="98"/>
      <c r="U306" s="98"/>
      <c r="V306" s="98"/>
      <c r="W306" s="98"/>
      <c r="X306" s="88">
        <f t="shared" si="154"/>
        <v>440</v>
      </c>
      <c r="Y306" s="90">
        <f t="shared" si="118"/>
        <v>392.8571429</v>
      </c>
      <c r="Z306" s="90">
        <f t="shared" si="119"/>
        <v>47.14285714</v>
      </c>
      <c r="AA306" s="98"/>
      <c r="AB306" s="88">
        <v>440.0</v>
      </c>
      <c r="AC306" s="90">
        <v>392.85714285714283</v>
      </c>
      <c r="AD306" s="90">
        <v>47.14285714285714</v>
      </c>
      <c r="AE306" s="48"/>
      <c r="AF306" s="91">
        <f t="shared" si="7"/>
        <v>0</v>
      </c>
      <c r="AG306" s="98"/>
      <c r="AH306" s="98"/>
      <c r="AI306" s="98"/>
      <c r="AJ306" s="98"/>
      <c r="AK306" s="98"/>
      <c r="AL306" s="98"/>
    </row>
    <row r="307" ht="14.25" customHeight="1">
      <c r="A307" s="92" t="s">
        <v>1218</v>
      </c>
      <c r="B307" s="93">
        <v>45695.0</v>
      </c>
      <c r="C307" s="94" t="s">
        <v>1219</v>
      </c>
      <c r="D307" s="94" t="s">
        <v>594</v>
      </c>
      <c r="E307" s="103">
        <v>2600.0</v>
      </c>
      <c r="F307" s="100" t="s">
        <v>1220</v>
      </c>
      <c r="G307" s="101" t="s">
        <v>219</v>
      </c>
      <c r="H307" s="94" t="s">
        <v>68</v>
      </c>
      <c r="I307" s="101" t="s">
        <v>1221</v>
      </c>
      <c r="J307" s="95" t="s">
        <v>102</v>
      </c>
      <c r="K307" s="50">
        <f t="shared" si="152"/>
        <v>2600</v>
      </c>
      <c r="L307" s="50">
        <v>0.0</v>
      </c>
      <c r="M307" s="50">
        <f t="shared" si="122"/>
        <v>2600</v>
      </c>
      <c r="N307" s="87">
        <f t="shared" si="134"/>
        <v>0</v>
      </c>
      <c r="O307" s="96"/>
      <c r="P307" s="97"/>
      <c r="Q307" s="97"/>
      <c r="R307" s="98"/>
      <c r="S307" s="98"/>
      <c r="T307" s="98"/>
      <c r="U307" s="98"/>
      <c r="V307" s="98"/>
      <c r="W307" s="98"/>
      <c r="X307" s="88">
        <f t="shared" si="154"/>
        <v>2600</v>
      </c>
      <c r="Y307" s="90">
        <f t="shared" si="118"/>
        <v>2321.428571</v>
      </c>
      <c r="Z307" s="90">
        <f t="shared" si="119"/>
        <v>278.5714286</v>
      </c>
      <c r="AA307" s="98"/>
      <c r="AB307" s="88">
        <v>2600.0</v>
      </c>
      <c r="AC307" s="90">
        <v>2321.428571428571</v>
      </c>
      <c r="AD307" s="90">
        <v>278.5714285714285</v>
      </c>
      <c r="AE307" s="48"/>
      <c r="AF307" s="91">
        <f t="shared" si="7"/>
        <v>0</v>
      </c>
      <c r="AG307" s="98"/>
      <c r="AH307" s="98"/>
      <c r="AI307" s="98"/>
      <c r="AJ307" s="98"/>
      <c r="AK307" s="98"/>
      <c r="AL307" s="98"/>
    </row>
    <row r="308" ht="14.25" customHeight="1">
      <c r="A308" s="92" t="s">
        <v>1222</v>
      </c>
      <c r="B308" s="93">
        <v>45698.0</v>
      </c>
      <c r="C308" s="94" t="s">
        <v>1223</v>
      </c>
      <c r="D308" s="94" t="s">
        <v>1224</v>
      </c>
      <c r="E308" s="99">
        <v>1400.0</v>
      </c>
      <c r="F308" s="100" t="s">
        <v>1225</v>
      </c>
      <c r="G308" s="101" t="s">
        <v>1226</v>
      </c>
      <c r="H308" s="94" t="s">
        <v>127</v>
      </c>
      <c r="I308" s="101"/>
      <c r="J308" s="95" t="s">
        <v>102</v>
      </c>
      <c r="K308" s="50">
        <f t="shared" si="152"/>
        <v>1400</v>
      </c>
      <c r="L308" s="50">
        <v>0.0</v>
      </c>
      <c r="M308" s="50">
        <f t="shared" si="122"/>
        <v>1400</v>
      </c>
      <c r="N308" s="87">
        <f t="shared" si="134"/>
        <v>0</v>
      </c>
      <c r="O308" s="96"/>
      <c r="P308" s="131">
        <v>2.44</v>
      </c>
      <c r="Q308" s="132">
        <f>100-P308</f>
        <v>97.56</v>
      </c>
      <c r="R308" s="98"/>
      <c r="S308" s="98"/>
      <c r="T308" s="98"/>
      <c r="U308" s="98"/>
      <c r="V308" s="98"/>
      <c r="W308" s="98"/>
      <c r="X308" s="88">
        <f t="shared" si="154"/>
        <v>1400</v>
      </c>
      <c r="Y308" s="90">
        <f t="shared" si="118"/>
        <v>1250</v>
      </c>
      <c r="Z308" s="90">
        <f t="shared" si="119"/>
        <v>150</v>
      </c>
      <c r="AA308" s="98"/>
      <c r="AB308" s="88">
        <v>1400.0</v>
      </c>
      <c r="AC308" s="90">
        <v>1249.9999999999998</v>
      </c>
      <c r="AD308" s="90">
        <v>149.99999999999997</v>
      </c>
      <c r="AE308" s="48"/>
      <c r="AF308" s="91">
        <f t="shared" si="7"/>
        <v>0</v>
      </c>
      <c r="AG308" s="98"/>
      <c r="AH308" s="98"/>
      <c r="AI308" s="98"/>
      <c r="AJ308" s="98"/>
      <c r="AK308" s="98"/>
      <c r="AL308" s="98"/>
    </row>
    <row r="309" ht="14.25" customHeight="1">
      <c r="A309" s="92" t="s">
        <v>1227</v>
      </c>
      <c r="B309" s="93">
        <v>45698.0</v>
      </c>
      <c r="C309" s="94" t="s">
        <v>1228</v>
      </c>
      <c r="D309" s="48" t="s">
        <v>182</v>
      </c>
      <c r="E309" s="50">
        <v>5510.0</v>
      </c>
      <c r="F309" s="48" t="s">
        <v>1229</v>
      </c>
      <c r="G309" s="48" t="s">
        <v>74</v>
      </c>
      <c r="H309" s="42" t="s">
        <v>68</v>
      </c>
      <c r="I309" s="48" t="s">
        <v>1230</v>
      </c>
      <c r="J309" s="95" t="s">
        <v>102</v>
      </c>
      <c r="K309" s="50">
        <f t="shared" si="152"/>
        <v>5510</v>
      </c>
      <c r="L309" s="50">
        <v>0.0</v>
      </c>
      <c r="M309" s="50">
        <f t="shared" si="122"/>
        <v>5510</v>
      </c>
      <c r="N309" s="87">
        <f t="shared" si="134"/>
        <v>0</v>
      </c>
      <c r="O309" s="96"/>
      <c r="P309" s="97"/>
      <c r="Q309" s="97"/>
      <c r="R309" s="98"/>
      <c r="S309" s="98"/>
      <c r="T309" s="98"/>
      <c r="U309" s="98"/>
      <c r="V309" s="98"/>
      <c r="W309" s="98"/>
      <c r="X309" s="88">
        <f t="shared" si="154"/>
        <v>5510</v>
      </c>
      <c r="Y309" s="90">
        <f t="shared" si="118"/>
        <v>4919.642857</v>
      </c>
      <c r="Z309" s="90">
        <f t="shared" si="119"/>
        <v>590.3571429</v>
      </c>
      <c r="AA309" s="98"/>
      <c r="AB309" s="88">
        <v>5510.0</v>
      </c>
      <c r="AC309" s="90">
        <v>4919.642857142857</v>
      </c>
      <c r="AD309" s="90">
        <v>590.3571428571428</v>
      </c>
      <c r="AE309" s="48"/>
      <c r="AF309" s="91">
        <f t="shared" si="7"/>
        <v>0</v>
      </c>
      <c r="AG309" s="98"/>
      <c r="AH309" s="98"/>
      <c r="AI309" s="98"/>
      <c r="AJ309" s="98"/>
      <c r="AK309" s="98"/>
      <c r="AL309" s="98"/>
    </row>
    <row r="310" ht="14.25" customHeight="1">
      <c r="A310" s="92" t="s">
        <v>1231</v>
      </c>
      <c r="B310" s="93">
        <v>45698.0</v>
      </c>
      <c r="C310" s="94" t="s">
        <v>1232</v>
      </c>
      <c r="D310" s="94" t="s">
        <v>956</v>
      </c>
      <c r="E310" s="99">
        <v>360.0</v>
      </c>
      <c r="F310" s="100" t="s">
        <v>1233</v>
      </c>
      <c r="G310" s="145" t="s">
        <v>1198</v>
      </c>
      <c r="H310" s="94" t="s">
        <v>68</v>
      </c>
      <c r="I310" s="101"/>
      <c r="J310" s="95" t="s">
        <v>102</v>
      </c>
      <c r="K310" s="50">
        <f t="shared" si="152"/>
        <v>360</v>
      </c>
      <c r="L310" s="50">
        <v>0.0</v>
      </c>
      <c r="M310" s="50">
        <f t="shared" si="122"/>
        <v>360</v>
      </c>
      <c r="N310" s="87">
        <f t="shared" si="134"/>
        <v>0</v>
      </c>
      <c r="O310" s="96"/>
      <c r="P310" s="131">
        <v>8.77</v>
      </c>
      <c r="Q310" s="132">
        <f>E310-P310</f>
        <v>351.23</v>
      </c>
      <c r="R310" s="98"/>
      <c r="S310" s="98"/>
      <c r="T310" s="98"/>
      <c r="U310" s="98"/>
      <c r="V310" s="98"/>
      <c r="W310" s="98"/>
      <c r="X310" s="88">
        <f t="shared" si="154"/>
        <v>360</v>
      </c>
      <c r="Y310" s="90">
        <f t="shared" si="118"/>
        <v>321.4285714</v>
      </c>
      <c r="Z310" s="90">
        <f t="shared" si="119"/>
        <v>38.57142857</v>
      </c>
      <c r="AA310" s="98"/>
      <c r="AB310" s="88">
        <v>360.0</v>
      </c>
      <c r="AC310" s="90">
        <v>321.4285714285714</v>
      </c>
      <c r="AD310" s="90">
        <v>38.57142857142856</v>
      </c>
      <c r="AE310" s="48"/>
      <c r="AF310" s="91">
        <f t="shared" si="7"/>
        <v>0</v>
      </c>
      <c r="AG310" s="98"/>
      <c r="AH310" s="98"/>
      <c r="AI310" s="98"/>
      <c r="AJ310" s="98"/>
      <c r="AK310" s="98"/>
      <c r="AL310" s="98"/>
    </row>
    <row r="311" ht="14.25" customHeight="1">
      <c r="A311" s="92" t="s">
        <v>1234</v>
      </c>
      <c r="B311" s="93">
        <v>45698.0</v>
      </c>
      <c r="C311" s="94" t="s">
        <v>1235</v>
      </c>
      <c r="D311" s="94" t="s">
        <v>1236</v>
      </c>
      <c r="E311" s="103">
        <v>300.0</v>
      </c>
      <c r="F311" s="100" t="s">
        <v>975</v>
      </c>
      <c r="G311" s="101" t="s">
        <v>112</v>
      </c>
      <c r="H311" s="94" t="s">
        <v>127</v>
      </c>
      <c r="I311" s="101"/>
      <c r="J311" s="95" t="s">
        <v>69</v>
      </c>
      <c r="K311" s="50">
        <f t="shared" si="152"/>
        <v>300</v>
      </c>
      <c r="L311" s="50">
        <v>0.0</v>
      </c>
      <c r="M311" s="50">
        <f t="shared" si="122"/>
        <v>300</v>
      </c>
      <c r="N311" s="87">
        <f t="shared" si="134"/>
        <v>0</v>
      </c>
      <c r="O311" s="96"/>
      <c r="P311" s="97"/>
      <c r="Q311" s="97"/>
      <c r="R311" s="98"/>
      <c r="S311" s="98"/>
      <c r="T311" s="98"/>
      <c r="U311" s="98"/>
      <c r="V311" s="98"/>
      <c r="W311" s="98"/>
      <c r="X311" s="88">
        <f t="shared" si="154"/>
        <v>300</v>
      </c>
      <c r="Y311" s="90">
        <f t="shared" si="118"/>
        <v>267.8571429</v>
      </c>
      <c r="Z311" s="90">
        <f t="shared" si="119"/>
        <v>32.14285714</v>
      </c>
      <c r="AA311" s="98"/>
      <c r="AB311" s="88">
        <v>300.0</v>
      </c>
      <c r="AC311" s="90">
        <v>267.85714285714283</v>
      </c>
      <c r="AD311" s="90">
        <v>32.14285714285714</v>
      </c>
      <c r="AE311" s="48"/>
      <c r="AF311" s="91">
        <f t="shared" si="7"/>
        <v>0</v>
      </c>
      <c r="AG311" s="98"/>
      <c r="AH311" s="98"/>
      <c r="AI311" s="98"/>
      <c r="AJ311" s="98"/>
      <c r="AK311" s="98"/>
      <c r="AL311" s="98"/>
    </row>
    <row r="312" ht="14.25" customHeight="1">
      <c r="A312" s="92" t="s">
        <v>1237</v>
      </c>
      <c r="B312" s="93">
        <v>45699.0</v>
      </c>
      <c r="C312" s="94" t="s">
        <v>1238</v>
      </c>
      <c r="D312" s="94" t="s">
        <v>1239</v>
      </c>
      <c r="E312" s="99">
        <v>440.0</v>
      </c>
      <c r="F312" s="100" t="s">
        <v>1240</v>
      </c>
      <c r="G312" s="101" t="s">
        <v>1241</v>
      </c>
      <c r="H312" s="94" t="s">
        <v>68</v>
      </c>
      <c r="I312" s="101"/>
      <c r="J312" s="95" t="s">
        <v>69</v>
      </c>
      <c r="K312" s="50">
        <f t="shared" si="152"/>
        <v>440</v>
      </c>
      <c r="L312" s="50">
        <v>0.0</v>
      </c>
      <c r="M312" s="50">
        <f t="shared" si="122"/>
        <v>440</v>
      </c>
      <c r="N312" s="87">
        <f t="shared" si="134"/>
        <v>0</v>
      </c>
      <c r="O312" s="96"/>
      <c r="P312" s="131">
        <v>10.72</v>
      </c>
      <c r="Q312" s="132">
        <f>E312-P312</f>
        <v>429.28</v>
      </c>
      <c r="R312" s="98"/>
      <c r="S312" s="98"/>
      <c r="T312" s="98"/>
      <c r="U312" s="98"/>
      <c r="V312" s="98"/>
      <c r="W312" s="98"/>
      <c r="X312" s="88">
        <f t="shared" si="154"/>
        <v>440</v>
      </c>
      <c r="Y312" s="90">
        <f t="shared" si="118"/>
        <v>392.8571429</v>
      </c>
      <c r="Z312" s="90">
        <f t="shared" si="119"/>
        <v>47.14285714</v>
      </c>
      <c r="AA312" s="98"/>
      <c r="AB312" s="88">
        <v>440.0</v>
      </c>
      <c r="AC312" s="90">
        <v>392.85714285714283</v>
      </c>
      <c r="AD312" s="90">
        <v>47.14285714285714</v>
      </c>
      <c r="AE312" s="48"/>
      <c r="AF312" s="91">
        <f t="shared" si="7"/>
        <v>0</v>
      </c>
      <c r="AG312" s="98"/>
      <c r="AH312" s="98"/>
      <c r="AI312" s="98"/>
      <c r="AJ312" s="98"/>
      <c r="AK312" s="98"/>
      <c r="AL312" s="98"/>
    </row>
    <row r="313" ht="14.25" customHeight="1">
      <c r="A313" s="92" t="s">
        <v>1242</v>
      </c>
      <c r="B313" s="93">
        <v>45699.0</v>
      </c>
      <c r="C313" s="94" t="s">
        <v>1243</v>
      </c>
      <c r="D313" s="94" t="s">
        <v>305</v>
      </c>
      <c r="E313" s="103">
        <v>2000.0</v>
      </c>
      <c r="F313" s="100" t="s">
        <v>1244</v>
      </c>
      <c r="G313" s="48" t="s">
        <v>74</v>
      </c>
      <c r="H313" s="94" t="s">
        <v>68</v>
      </c>
      <c r="I313" s="101" t="s">
        <v>1245</v>
      </c>
      <c r="J313" s="95" t="s">
        <v>102</v>
      </c>
      <c r="K313" s="50">
        <f t="shared" si="152"/>
        <v>2000</v>
      </c>
      <c r="L313" s="50">
        <v>0.0</v>
      </c>
      <c r="M313" s="50">
        <f t="shared" si="122"/>
        <v>2000</v>
      </c>
      <c r="N313" s="87">
        <f t="shared" si="134"/>
        <v>0</v>
      </c>
      <c r="O313" s="96"/>
      <c r="P313" s="97"/>
      <c r="Q313" s="97"/>
      <c r="R313" s="98"/>
      <c r="S313" s="98"/>
      <c r="T313" s="98"/>
      <c r="U313" s="98"/>
      <c r="V313" s="98"/>
      <c r="W313" s="98"/>
      <c r="X313" s="88">
        <f t="shared" ref="X313:X316" si="155">K313</f>
        <v>2000</v>
      </c>
      <c r="Y313" s="90">
        <f t="shared" si="118"/>
        <v>1785.714286</v>
      </c>
      <c r="Z313" s="90">
        <f t="shared" si="119"/>
        <v>214.2857143</v>
      </c>
      <c r="AA313" s="98"/>
      <c r="AB313" s="88">
        <v>2000.0</v>
      </c>
      <c r="AC313" s="90">
        <v>1785.7142857142856</v>
      </c>
      <c r="AD313" s="90">
        <v>214.28571428571425</v>
      </c>
      <c r="AE313" s="48"/>
      <c r="AF313" s="91">
        <f t="shared" si="7"/>
        <v>0</v>
      </c>
      <c r="AG313" s="98"/>
      <c r="AH313" s="98"/>
      <c r="AI313" s="98"/>
      <c r="AJ313" s="98"/>
      <c r="AK313" s="98"/>
      <c r="AL313" s="98"/>
    </row>
    <row r="314" ht="14.25" customHeight="1">
      <c r="A314" s="92" t="s">
        <v>1246</v>
      </c>
      <c r="B314" s="93">
        <v>45700.0</v>
      </c>
      <c r="C314" s="94" t="s">
        <v>1247</v>
      </c>
      <c r="D314" s="94" t="s">
        <v>1185</v>
      </c>
      <c r="E314" s="107">
        <v>19298.21</v>
      </c>
      <c r="F314" s="100" t="s">
        <v>1248</v>
      </c>
      <c r="G314" s="48" t="s">
        <v>74</v>
      </c>
      <c r="H314" s="94" t="s">
        <v>68</v>
      </c>
      <c r="I314" s="101" t="s">
        <v>1249</v>
      </c>
      <c r="J314" s="95" t="s">
        <v>140</v>
      </c>
      <c r="K314" s="97">
        <v>20200.0</v>
      </c>
      <c r="L314" s="108">
        <f>K314/1.12*0.05</f>
        <v>901.7857143</v>
      </c>
      <c r="M314" s="97">
        <f t="shared" si="122"/>
        <v>19298.21429</v>
      </c>
      <c r="N314" s="87">
        <f t="shared" si="134"/>
        <v>-0.004285714287</v>
      </c>
      <c r="O314" s="96"/>
      <c r="P314" s="97"/>
      <c r="Q314" s="97"/>
      <c r="R314" s="98"/>
      <c r="S314" s="98"/>
      <c r="T314" s="98"/>
      <c r="U314" s="98"/>
      <c r="V314" s="98"/>
      <c r="W314" s="98"/>
      <c r="X314" s="88">
        <f t="shared" si="155"/>
        <v>20200</v>
      </c>
      <c r="Y314" s="90">
        <f t="shared" si="118"/>
        <v>18035.71429</v>
      </c>
      <c r="Z314" s="90">
        <f t="shared" si="119"/>
        <v>2164.285714</v>
      </c>
      <c r="AA314" s="98"/>
      <c r="AB314" s="88">
        <v>20200.0</v>
      </c>
      <c r="AC314" s="90">
        <v>18035.714285714283</v>
      </c>
      <c r="AD314" s="90">
        <v>2164.2857142857138</v>
      </c>
      <c r="AE314" s="48"/>
      <c r="AF314" s="91">
        <f t="shared" si="7"/>
        <v>0</v>
      </c>
      <c r="AG314" s="98"/>
      <c r="AH314" s="98"/>
      <c r="AI314" s="98"/>
      <c r="AJ314" s="98"/>
      <c r="AK314" s="98"/>
      <c r="AL314" s="98"/>
    </row>
    <row r="315" ht="14.25" customHeight="1">
      <c r="A315" s="92" t="s">
        <v>1250</v>
      </c>
      <c r="B315" s="93">
        <v>45700.0</v>
      </c>
      <c r="C315" s="94" t="s">
        <v>1251</v>
      </c>
      <c r="D315" s="94" t="s">
        <v>1252</v>
      </c>
      <c r="E315" s="103">
        <v>2600.0</v>
      </c>
      <c r="F315" s="100" t="s">
        <v>1253</v>
      </c>
      <c r="G315" s="101" t="s">
        <v>96</v>
      </c>
      <c r="H315" s="94" t="s">
        <v>132</v>
      </c>
      <c r="I315" s="101"/>
      <c r="J315" s="95" t="s">
        <v>102</v>
      </c>
      <c r="K315" s="50">
        <f>E315</f>
        <v>2600</v>
      </c>
      <c r="L315" s="50">
        <v>0.0</v>
      </c>
      <c r="M315" s="50">
        <f t="shared" si="122"/>
        <v>2600</v>
      </c>
      <c r="N315" s="87">
        <f t="shared" si="134"/>
        <v>0</v>
      </c>
      <c r="O315" s="96"/>
      <c r="P315" s="97"/>
      <c r="Q315" s="97"/>
      <c r="R315" s="98"/>
      <c r="S315" s="98"/>
      <c r="T315" s="98"/>
      <c r="U315" s="98"/>
      <c r="V315" s="98"/>
      <c r="W315" s="98"/>
      <c r="X315" s="88">
        <f t="shared" si="155"/>
        <v>2600</v>
      </c>
      <c r="Y315" s="90">
        <f t="shared" si="118"/>
        <v>2321.428571</v>
      </c>
      <c r="Z315" s="90">
        <f t="shared" si="119"/>
        <v>278.5714286</v>
      </c>
      <c r="AA315" s="98"/>
      <c r="AB315" s="88">
        <v>2600.0</v>
      </c>
      <c r="AC315" s="90">
        <v>2321.428571428571</v>
      </c>
      <c r="AD315" s="90">
        <v>278.5714285714285</v>
      </c>
      <c r="AE315" s="48"/>
      <c r="AF315" s="91">
        <f t="shared" si="7"/>
        <v>0</v>
      </c>
      <c r="AG315" s="98"/>
      <c r="AH315" s="98"/>
      <c r="AI315" s="98"/>
      <c r="AJ315" s="98"/>
      <c r="AK315" s="98"/>
      <c r="AL315" s="98"/>
    </row>
    <row r="316" ht="14.25" customHeight="1">
      <c r="A316" s="92" t="s">
        <v>1254</v>
      </c>
      <c r="B316" s="93">
        <v>45700.0</v>
      </c>
      <c r="C316" s="94" t="s">
        <v>1255</v>
      </c>
      <c r="D316" s="94" t="s">
        <v>1256</v>
      </c>
      <c r="E316" s="107">
        <v>4490.18</v>
      </c>
      <c r="F316" s="100" t="s">
        <v>1257</v>
      </c>
      <c r="G316" s="101" t="s">
        <v>74</v>
      </c>
      <c r="H316" s="94" t="s">
        <v>68</v>
      </c>
      <c r="I316" s="101" t="s">
        <v>1258</v>
      </c>
      <c r="J316" s="95" t="s">
        <v>102</v>
      </c>
      <c r="K316" s="97">
        <v>4700.0</v>
      </c>
      <c r="L316" s="108">
        <f>K316/1.12*0.05</f>
        <v>209.8214286</v>
      </c>
      <c r="M316" s="97">
        <f t="shared" si="122"/>
        <v>4490.178571</v>
      </c>
      <c r="N316" s="87">
        <f t="shared" si="134"/>
        <v>0.001428571429</v>
      </c>
      <c r="O316" s="96"/>
      <c r="P316" s="97"/>
      <c r="Q316" s="97"/>
      <c r="R316" s="98"/>
      <c r="S316" s="98"/>
      <c r="T316" s="98"/>
      <c r="U316" s="98"/>
      <c r="V316" s="98"/>
      <c r="W316" s="98"/>
      <c r="X316" s="88">
        <f t="shared" si="155"/>
        <v>4700</v>
      </c>
      <c r="Y316" s="90">
        <f t="shared" si="118"/>
        <v>4196.428571</v>
      </c>
      <c r="Z316" s="90">
        <f t="shared" si="119"/>
        <v>503.5714286</v>
      </c>
      <c r="AA316" s="98"/>
      <c r="AB316" s="88">
        <v>4700.0</v>
      </c>
      <c r="AC316" s="90">
        <v>4196.428571428571</v>
      </c>
      <c r="AD316" s="90">
        <v>503.57142857142844</v>
      </c>
      <c r="AE316" s="48"/>
      <c r="AF316" s="91">
        <f t="shared" si="7"/>
        <v>0</v>
      </c>
      <c r="AG316" s="98"/>
      <c r="AH316" s="98"/>
      <c r="AI316" s="98"/>
      <c r="AJ316" s="98"/>
      <c r="AK316" s="98"/>
      <c r="AL316" s="98"/>
    </row>
    <row r="317" ht="14.25" customHeight="1">
      <c r="A317" s="92" t="s">
        <v>1259</v>
      </c>
      <c r="B317" s="93">
        <v>45700.0</v>
      </c>
      <c r="C317" s="94" t="s">
        <v>1260</v>
      </c>
      <c r="D317" s="94" t="s">
        <v>1261</v>
      </c>
      <c r="E317" s="103">
        <v>2800.0</v>
      </c>
      <c r="F317" s="100" t="s">
        <v>1262</v>
      </c>
      <c r="G317" s="101" t="s">
        <v>1263</v>
      </c>
      <c r="H317" s="94" t="s">
        <v>68</v>
      </c>
      <c r="I317" s="101" t="s">
        <v>1264</v>
      </c>
      <c r="J317" s="95" t="s">
        <v>102</v>
      </c>
      <c r="K317" s="50">
        <f t="shared" ref="K317:K322" si="156">E317</f>
        <v>2800</v>
      </c>
      <c r="L317" s="50">
        <v>0.0</v>
      </c>
      <c r="M317" s="50">
        <f t="shared" si="122"/>
        <v>2800</v>
      </c>
      <c r="N317" s="87">
        <f t="shared" si="134"/>
        <v>0</v>
      </c>
      <c r="O317" s="96"/>
      <c r="P317" s="97">
        <v>57.47</v>
      </c>
      <c r="Q317" s="108">
        <f>1750-P317</f>
        <v>1692.53</v>
      </c>
      <c r="R317" s="98"/>
      <c r="S317" s="98"/>
      <c r="T317" s="98"/>
      <c r="U317" s="98"/>
      <c r="V317" s="98"/>
      <c r="W317" s="98"/>
      <c r="X317" s="88">
        <f t="shared" ref="X317:X321" si="157">E317</f>
        <v>2800</v>
      </c>
      <c r="Y317" s="90">
        <f t="shared" si="118"/>
        <v>2500</v>
      </c>
      <c r="Z317" s="90">
        <f t="shared" si="119"/>
        <v>300</v>
      </c>
      <c r="AA317" s="98"/>
      <c r="AB317" s="88">
        <v>2800.0</v>
      </c>
      <c r="AC317" s="90">
        <v>2499.9999999999995</v>
      </c>
      <c r="AD317" s="90">
        <v>299.99999999999994</v>
      </c>
      <c r="AE317" s="48"/>
      <c r="AF317" s="91">
        <f t="shared" si="7"/>
        <v>0</v>
      </c>
      <c r="AG317" s="98"/>
      <c r="AH317" s="98"/>
      <c r="AI317" s="98"/>
      <c r="AJ317" s="98"/>
      <c r="AK317" s="98"/>
      <c r="AL317" s="98"/>
    </row>
    <row r="318" ht="14.25" customHeight="1">
      <c r="A318" s="92" t="s">
        <v>1265</v>
      </c>
      <c r="B318" s="93">
        <v>45700.0</v>
      </c>
      <c r="C318" s="94" t="s">
        <v>1266</v>
      </c>
      <c r="D318" s="94" t="s">
        <v>429</v>
      </c>
      <c r="E318" s="103">
        <v>5985.0</v>
      </c>
      <c r="F318" s="100" t="s">
        <v>1267</v>
      </c>
      <c r="G318" s="101" t="s">
        <v>96</v>
      </c>
      <c r="H318" s="94" t="s">
        <v>132</v>
      </c>
      <c r="I318" s="112" t="s">
        <v>392</v>
      </c>
      <c r="J318" s="95" t="s">
        <v>102</v>
      </c>
      <c r="K318" s="50">
        <f t="shared" si="156"/>
        <v>5985</v>
      </c>
      <c r="L318" s="50">
        <v>0.0</v>
      </c>
      <c r="M318" s="50">
        <f t="shared" si="122"/>
        <v>5985</v>
      </c>
      <c r="N318" s="87">
        <f t="shared" si="134"/>
        <v>0</v>
      </c>
      <c r="O318" s="96"/>
      <c r="P318" s="97"/>
      <c r="Q318" s="108"/>
      <c r="R318" s="98"/>
      <c r="S318" s="98"/>
      <c r="T318" s="98"/>
      <c r="U318" s="98"/>
      <c r="V318" s="98"/>
      <c r="W318" s="98"/>
      <c r="X318" s="88">
        <f t="shared" si="157"/>
        <v>5985</v>
      </c>
      <c r="Y318" s="90">
        <f t="shared" si="118"/>
        <v>5343.75</v>
      </c>
      <c r="Z318" s="90">
        <f t="shared" si="119"/>
        <v>641.25</v>
      </c>
      <c r="AA318" s="98"/>
      <c r="AB318" s="88">
        <v>5985.0</v>
      </c>
      <c r="AC318" s="90">
        <v>5343.749999999999</v>
      </c>
      <c r="AD318" s="90">
        <v>641.2499999999999</v>
      </c>
      <c r="AE318" s="48"/>
      <c r="AF318" s="91">
        <f t="shared" si="7"/>
        <v>0</v>
      </c>
      <c r="AG318" s="98"/>
      <c r="AH318" s="98"/>
      <c r="AI318" s="98"/>
      <c r="AJ318" s="98"/>
      <c r="AK318" s="98"/>
      <c r="AL318" s="98"/>
    </row>
    <row r="319" ht="14.25" customHeight="1">
      <c r="A319" s="92" t="s">
        <v>1268</v>
      </c>
      <c r="B319" s="93">
        <v>45700.0</v>
      </c>
      <c r="C319" s="94" t="s">
        <v>1269</v>
      </c>
      <c r="D319" s="94" t="s">
        <v>1270</v>
      </c>
      <c r="E319" s="103">
        <v>360.0</v>
      </c>
      <c r="F319" s="100" t="s">
        <v>1271</v>
      </c>
      <c r="G319" s="101" t="s">
        <v>117</v>
      </c>
      <c r="H319" s="94" t="s">
        <v>68</v>
      </c>
      <c r="I319" s="101"/>
      <c r="J319" s="95" t="s">
        <v>102</v>
      </c>
      <c r="K319" s="50">
        <f t="shared" si="156"/>
        <v>360</v>
      </c>
      <c r="L319" s="50">
        <v>0.0</v>
      </c>
      <c r="M319" s="50">
        <f t="shared" si="122"/>
        <v>360</v>
      </c>
      <c r="N319" s="87">
        <f t="shared" si="134"/>
        <v>0</v>
      </c>
      <c r="O319" s="96"/>
      <c r="P319" s="97">
        <v>11.82</v>
      </c>
      <c r="Q319" s="108">
        <f>E319-P319</f>
        <v>348.18</v>
      </c>
      <c r="R319" s="128">
        <f>1750-P317+Q319</f>
        <v>2040.71</v>
      </c>
      <c r="S319" s="98"/>
      <c r="T319" s="98"/>
      <c r="U319" s="98"/>
      <c r="V319" s="98"/>
      <c r="W319" s="98"/>
      <c r="X319" s="88">
        <f t="shared" si="157"/>
        <v>360</v>
      </c>
      <c r="Y319" s="90">
        <f t="shared" si="118"/>
        <v>321.4285714</v>
      </c>
      <c r="Z319" s="90">
        <f t="shared" si="119"/>
        <v>38.57142857</v>
      </c>
      <c r="AA319" s="98"/>
      <c r="AB319" s="88">
        <v>360.0</v>
      </c>
      <c r="AC319" s="90">
        <v>321.4285714285714</v>
      </c>
      <c r="AD319" s="90">
        <v>38.57142857142856</v>
      </c>
      <c r="AE319" s="48"/>
      <c r="AF319" s="91">
        <f t="shared" si="7"/>
        <v>0</v>
      </c>
      <c r="AG319" s="98"/>
      <c r="AH319" s="98"/>
      <c r="AI319" s="98"/>
      <c r="AJ319" s="98"/>
      <c r="AK319" s="98"/>
      <c r="AL319" s="98"/>
    </row>
    <row r="320" ht="14.25" customHeight="1">
      <c r="A320" s="92" t="s">
        <v>1272</v>
      </c>
      <c r="B320" s="93">
        <v>45700.0</v>
      </c>
      <c r="C320" s="94" t="s">
        <v>1273</v>
      </c>
      <c r="D320" s="94" t="s">
        <v>1274</v>
      </c>
      <c r="E320" s="103">
        <v>5000.0</v>
      </c>
      <c r="F320" s="100" t="s">
        <v>1275</v>
      </c>
      <c r="G320" s="101" t="s">
        <v>96</v>
      </c>
      <c r="H320" s="94" t="s">
        <v>132</v>
      </c>
      <c r="I320" s="112" t="s">
        <v>607</v>
      </c>
      <c r="J320" s="95" t="s">
        <v>102</v>
      </c>
      <c r="K320" s="50">
        <f t="shared" si="156"/>
        <v>5000</v>
      </c>
      <c r="L320" s="50">
        <v>0.0</v>
      </c>
      <c r="M320" s="50">
        <f t="shared" si="122"/>
        <v>5000</v>
      </c>
      <c r="N320" s="87">
        <f t="shared" si="134"/>
        <v>0</v>
      </c>
      <c r="O320" s="96"/>
      <c r="P320" s="97"/>
      <c r="Q320" s="97"/>
      <c r="R320" s="98"/>
      <c r="S320" s="98"/>
      <c r="T320" s="98"/>
      <c r="U320" s="98"/>
      <c r="V320" s="98"/>
      <c r="W320" s="98"/>
      <c r="X320" s="88">
        <f t="shared" si="157"/>
        <v>5000</v>
      </c>
      <c r="Y320" s="90">
        <f t="shared" si="118"/>
        <v>4464.285714</v>
      </c>
      <c r="Z320" s="90">
        <f t="shared" si="119"/>
        <v>535.7142857</v>
      </c>
      <c r="AA320" s="98"/>
      <c r="AB320" s="88">
        <v>5000.0</v>
      </c>
      <c r="AC320" s="90">
        <v>4464.285714285714</v>
      </c>
      <c r="AD320" s="90">
        <v>535.7142857142857</v>
      </c>
      <c r="AE320" s="48"/>
      <c r="AF320" s="91">
        <f t="shared" si="7"/>
        <v>0</v>
      </c>
      <c r="AG320" s="98"/>
      <c r="AH320" s="98"/>
      <c r="AI320" s="98"/>
      <c r="AJ320" s="98"/>
      <c r="AK320" s="98"/>
      <c r="AL320" s="98"/>
    </row>
    <row r="321" ht="14.25" customHeight="1">
      <c r="A321" s="92" t="s">
        <v>1276</v>
      </c>
      <c r="B321" s="93">
        <v>45700.0</v>
      </c>
      <c r="C321" s="94" t="s">
        <v>1277</v>
      </c>
      <c r="D321" s="94" t="s">
        <v>1278</v>
      </c>
      <c r="E321" s="103">
        <v>18387.04</v>
      </c>
      <c r="F321" s="100" t="s">
        <v>1279</v>
      </c>
      <c r="G321" s="101" t="s">
        <v>74</v>
      </c>
      <c r="H321" s="94" t="s">
        <v>68</v>
      </c>
      <c r="I321" s="101" t="s">
        <v>1280</v>
      </c>
      <c r="J321" s="95" t="s">
        <v>76</v>
      </c>
      <c r="K321" s="50">
        <f t="shared" si="156"/>
        <v>18387.04</v>
      </c>
      <c r="L321" s="50">
        <v>0.0</v>
      </c>
      <c r="M321" s="50">
        <f t="shared" si="122"/>
        <v>18387.04</v>
      </c>
      <c r="N321" s="87">
        <f t="shared" si="134"/>
        <v>0</v>
      </c>
      <c r="O321" s="96"/>
      <c r="P321" s="97"/>
      <c r="Q321" s="97"/>
      <c r="R321" s="98"/>
      <c r="S321" s="98"/>
      <c r="T321" s="98"/>
      <c r="U321" s="98"/>
      <c r="V321" s="98"/>
      <c r="W321" s="98"/>
      <c r="X321" s="88">
        <f t="shared" si="157"/>
        <v>18387.04</v>
      </c>
      <c r="Y321" s="90">
        <f t="shared" si="118"/>
        <v>16417</v>
      </c>
      <c r="Z321" s="90">
        <f t="shared" si="119"/>
        <v>1970.04</v>
      </c>
      <c r="AA321" s="98"/>
      <c r="AB321" s="88">
        <v>18387.04</v>
      </c>
      <c r="AC321" s="90">
        <v>16417.0</v>
      </c>
      <c r="AD321" s="90">
        <v>1970.04</v>
      </c>
      <c r="AE321" s="48"/>
      <c r="AF321" s="91">
        <f t="shared" si="7"/>
        <v>0</v>
      </c>
      <c r="AG321" s="98"/>
      <c r="AH321" s="98"/>
      <c r="AI321" s="98"/>
      <c r="AJ321" s="98"/>
      <c r="AK321" s="98"/>
      <c r="AL321" s="98"/>
    </row>
    <row r="322" ht="14.25" customHeight="1">
      <c r="A322" s="92" t="s">
        <v>1281</v>
      </c>
      <c r="B322" s="93">
        <v>45701.0</v>
      </c>
      <c r="C322" s="94" t="s">
        <v>1282</v>
      </c>
      <c r="D322" s="94" t="s">
        <v>1283</v>
      </c>
      <c r="E322" s="99">
        <v>300.0</v>
      </c>
      <c r="F322" s="100" t="s">
        <v>1030</v>
      </c>
      <c r="G322" s="101" t="s">
        <v>1284</v>
      </c>
      <c r="H322" s="94" t="s">
        <v>68</v>
      </c>
      <c r="I322" s="101"/>
      <c r="J322" s="95" t="s">
        <v>69</v>
      </c>
      <c r="K322" s="50">
        <f t="shared" si="156"/>
        <v>300</v>
      </c>
      <c r="L322" s="50">
        <v>0.0</v>
      </c>
      <c r="M322" s="50">
        <f t="shared" si="122"/>
        <v>300</v>
      </c>
      <c r="N322" s="87">
        <f t="shared" si="134"/>
        <v>0</v>
      </c>
      <c r="O322" s="96"/>
      <c r="P322" s="131">
        <v>7.31</v>
      </c>
      <c r="Q322" s="132">
        <f>E322-P322</f>
        <v>292.69</v>
      </c>
      <c r="R322" s="98"/>
      <c r="S322" s="98"/>
      <c r="T322" s="98"/>
      <c r="U322" s="98"/>
      <c r="V322" s="98"/>
      <c r="W322" s="98"/>
      <c r="X322" s="88">
        <f t="shared" ref="X322:X324" si="158">K322</f>
        <v>300</v>
      </c>
      <c r="Y322" s="90">
        <f t="shared" si="118"/>
        <v>267.8571429</v>
      </c>
      <c r="Z322" s="90">
        <f t="shared" si="119"/>
        <v>32.14285714</v>
      </c>
      <c r="AA322" s="98"/>
      <c r="AB322" s="88">
        <v>300.0</v>
      </c>
      <c r="AC322" s="90">
        <v>267.85714285714283</v>
      </c>
      <c r="AD322" s="90">
        <v>32.14285714285714</v>
      </c>
      <c r="AE322" s="48"/>
      <c r="AF322" s="91">
        <f t="shared" si="7"/>
        <v>0</v>
      </c>
      <c r="AG322" s="98"/>
      <c r="AH322" s="98"/>
      <c r="AI322" s="98"/>
      <c r="AJ322" s="98"/>
      <c r="AK322" s="98"/>
      <c r="AL322" s="98"/>
    </row>
    <row r="323" ht="14.25" customHeight="1">
      <c r="A323" s="92" t="s">
        <v>1285</v>
      </c>
      <c r="B323" s="93">
        <v>45701.0</v>
      </c>
      <c r="C323" s="94" t="s">
        <v>1286</v>
      </c>
      <c r="D323" s="94" t="s">
        <v>572</v>
      </c>
      <c r="E323" s="107">
        <v>30495.0</v>
      </c>
      <c r="F323" s="100" t="s">
        <v>1287</v>
      </c>
      <c r="G323" s="101" t="s">
        <v>96</v>
      </c>
      <c r="H323" s="94" t="s">
        <v>68</v>
      </c>
      <c r="I323" s="101" t="s">
        <v>1288</v>
      </c>
      <c r="J323" s="95" t="s">
        <v>140</v>
      </c>
      <c r="K323" s="97">
        <v>31920.0</v>
      </c>
      <c r="L323" s="108">
        <f t="shared" ref="L323:L324" si="159">K323/1.12*0.05</f>
        <v>1425</v>
      </c>
      <c r="M323" s="97">
        <f t="shared" si="122"/>
        <v>30495</v>
      </c>
      <c r="N323" s="87">
        <f t="shared" si="134"/>
        <v>0</v>
      </c>
      <c r="O323" s="96"/>
      <c r="P323" s="97"/>
      <c r="Q323" s="97"/>
      <c r="R323" s="98"/>
      <c r="S323" s="98"/>
      <c r="T323" s="98"/>
      <c r="U323" s="98"/>
      <c r="V323" s="98"/>
      <c r="W323" s="98"/>
      <c r="X323" s="88">
        <f t="shared" si="158"/>
        <v>31920</v>
      </c>
      <c r="Y323" s="90">
        <f t="shared" si="118"/>
        <v>28500</v>
      </c>
      <c r="Z323" s="90">
        <f t="shared" si="119"/>
        <v>3420</v>
      </c>
      <c r="AA323" s="98"/>
      <c r="AB323" s="88">
        <v>31920.0</v>
      </c>
      <c r="AC323" s="90">
        <v>28499.999999999996</v>
      </c>
      <c r="AD323" s="90">
        <v>3419.9999999999995</v>
      </c>
      <c r="AE323" s="48"/>
      <c r="AF323" s="91">
        <f t="shared" si="7"/>
        <v>0</v>
      </c>
      <c r="AG323" s="98"/>
      <c r="AH323" s="98"/>
      <c r="AI323" s="98"/>
      <c r="AJ323" s="98"/>
      <c r="AK323" s="98"/>
      <c r="AL323" s="98"/>
    </row>
    <row r="324" ht="14.25" customHeight="1">
      <c r="A324" s="92" t="s">
        <v>1289</v>
      </c>
      <c r="B324" s="93">
        <v>45701.0</v>
      </c>
      <c r="C324" s="94" t="s">
        <v>1290</v>
      </c>
      <c r="D324" s="94" t="s">
        <v>1291</v>
      </c>
      <c r="E324" s="107">
        <v>15023.72</v>
      </c>
      <c r="F324" s="100" t="s">
        <v>1292</v>
      </c>
      <c r="G324" s="101" t="s">
        <v>96</v>
      </c>
      <c r="H324" s="94" t="s">
        <v>132</v>
      </c>
      <c r="I324" s="112" t="s">
        <v>133</v>
      </c>
      <c r="J324" s="95" t="s">
        <v>76</v>
      </c>
      <c r="K324" s="97">
        <v>15725.76</v>
      </c>
      <c r="L324" s="108">
        <f t="shared" si="159"/>
        <v>702.0428571</v>
      </c>
      <c r="M324" s="97">
        <f t="shared" si="122"/>
        <v>15023.71714</v>
      </c>
      <c r="N324" s="87">
        <f t="shared" si="134"/>
        <v>0.002857142856</v>
      </c>
      <c r="O324" s="96"/>
      <c r="P324" s="97"/>
      <c r="Q324" s="97"/>
      <c r="R324" s="98"/>
      <c r="S324" s="98"/>
      <c r="T324" s="98"/>
      <c r="U324" s="98"/>
      <c r="V324" s="98"/>
      <c r="W324" s="98"/>
      <c r="X324" s="88">
        <f t="shared" si="158"/>
        <v>15725.76</v>
      </c>
      <c r="Y324" s="90">
        <f t="shared" si="118"/>
        <v>14040.85714</v>
      </c>
      <c r="Z324" s="90">
        <f t="shared" si="119"/>
        <v>1684.902857</v>
      </c>
      <c r="AA324" s="98"/>
      <c r="AB324" s="88">
        <v>15725.76</v>
      </c>
      <c r="AC324" s="90">
        <v>14040.857142857141</v>
      </c>
      <c r="AD324" s="90">
        <v>1684.9028571428569</v>
      </c>
      <c r="AE324" s="48"/>
      <c r="AF324" s="91">
        <f t="shared" si="7"/>
        <v>0</v>
      </c>
      <c r="AG324" s="98"/>
      <c r="AH324" s="98"/>
      <c r="AI324" s="98"/>
      <c r="AJ324" s="98"/>
      <c r="AK324" s="98"/>
      <c r="AL324" s="98"/>
    </row>
    <row r="325" ht="14.25" customHeight="1">
      <c r="A325" s="92" t="s">
        <v>1293</v>
      </c>
      <c r="B325" s="93">
        <v>45701.0</v>
      </c>
      <c r="C325" s="94" t="s">
        <v>1294</v>
      </c>
      <c r="D325" s="94" t="s">
        <v>325</v>
      </c>
      <c r="E325" s="99">
        <v>300.0</v>
      </c>
      <c r="F325" s="100" t="s">
        <v>1030</v>
      </c>
      <c r="G325" s="101" t="s">
        <v>1284</v>
      </c>
      <c r="H325" s="94" t="s">
        <v>68</v>
      </c>
      <c r="I325" s="101"/>
      <c r="J325" s="95" t="s">
        <v>69</v>
      </c>
      <c r="K325" s="50">
        <f t="shared" ref="K325:K326" si="160">E325</f>
        <v>300</v>
      </c>
      <c r="L325" s="50">
        <v>0.0</v>
      </c>
      <c r="M325" s="50">
        <f t="shared" si="122"/>
        <v>300</v>
      </c>
      <c r="N325" s="87">
        <f t="shared" si="134"/>
        <v>0</v>
      </c>
      <c r="O325" s="96"/>
      <c r="P325" s="131">
        <v>7.31</v>
      </c>
      <c r="Q325" s="132">
        <f t="shared" ref="Q325:Q326" si="161">E325-P325</f>
        <v>292.69</v>
      </c>
      <c r="R325" s="98"/>
      <c r="S325" s="98"/>
      <c r="T325" s="98"/>
      <c r="U325" s="98"/>
      <c r="V325" s="98"/>
      <c r="W325" s="98"/>
      <c r="X325" s="88">
        <f>E325</f>
        <v>300</v>
      </c>
      <c r="Y325" s="90">
        <f t="shared" si="118"/>
        <v>267.8571429</v>
      </c>
      <c r="Z325" s="90">
        <f t="shared" si="119"/>
        <v>32.14285714</v>
      </c>
      <c r="AA325" s="98"/>
      <c r="AB325" s="88">
        <v>300.0</v>
      </c>
      <c r="AC325" s="90">
        <v>267.85714285714283</v>
      </c>
      <c r="AD325" s="90">
        <v>32.14285714285714</v>
      </c>
      <c r="AE325" s="48"/>
      <c r="AF325" s="91">
        <f t="shared" si="7"/>
        <v>0</v>
      </c>
      <c r="AG325" s="98"/>
      <c r="AH325" s="98"/>
      <c r="AI325" s="98"/>
      <c r="AJ325" s="98"/>
      <c r="AK325" s="98"/>
      <c r="AL325" s="98"/>
    </row>
    <row r="326" ht="14.25" customHeight="1">
      <c r="A326" s="92" t="s">
        <v>1295</v>
      </c>
      <c r="B326" s="93">
        <v>45701.0</v>
      </c>
      <c r="C326" s="94" t="s">
        <v>1296</v>
      </c>
      <c r="D326" s="94" t="s">
        <v>448</v>
      </c>
      <c r="E326" s="103">
        <v>3000.0</v>
      </c>
      <c r="F326" s="100" t="s">
        <v>1297</v>
      </c>
      <c r="G326" s="101" t="s">
        <v>117</v>
      </c>
      <c r="H326" s="94" t="s">
        <v>68</v>
      </c>
      <c r="I326" s="101"/>
      <c r="J326" s="95"/>
      <c r="K326" s="50">
        <f t="shared" si="160"/>
        <v>3000</v>
      </c>
      <c r="L326" s="50">
        <v>0.0</v>
      </c>
      <c r="M326" s="50">
        <f t="shared" si="122"/>
        <v>3000</v>
      </c>
      <c r="N326" s="87">
        <f t="shared" si="134"/>
        <v>0</v>
      </c>
      <c r="O326" s="96"/>
      <c r="P326" s="97">
        <v>98.51</v>
      </c>
      <c r="Q326" s="108">
        <f t="shared" si="161"/>
        <v>2901.49</v>
      </c>
      <c r="R326" s="98"/>
      <c r="S326" s="98"/>
      <c r="T326" s="98"/>
      <c r="U326" s="98"/>
      <c r="V326" s="98"/>
      <c r="W326" s="98"/>
      <c r="X326" s="88">
        <f t="shared" ref="X326:X338" si="162">K326</f>
        <v>3000</v>
      </c>
      <c r="Y326" s="90">
        <f t="shared" si="118"/>
        <v>2678.571429</v>
      </c>
      <c r="Z326" s="90">
        <f t="shared" si="119"/>
        <v>321.4285714</v>
      </c>
      <c r="AA326" s="98"/>
      <c r="AB326" s="88">
        <v>3000.0</v>
      </c>
      <c r="AC326" s="90">
        <v>2678.5714285714284</v>
      </c>
      <c r="AD326" s="90">
        <v>321.4285714285714</v>
      </c>
      <c r="AE326" s="48"/>
      <c r="AF326" s="91">
        <f t="shared" si="7"/>
        <v>0</v>
      </c>
      <c r="AG326" s="98"/>
      <c r="AH326" s="98"/>
      <c r="AI326" s="98"/>
      <c r="AJ326" s="98"/>
      <c r="AK326" s="98"/>
      <c r="AL326" s="98"/>
    </row>
    <row r="327" ht="14.25" customHeight="1">
      <c r="A327" s="92" t="s">
        <v>1298</v>
      </c>
      <c r="B327" s="93">
        <v>45701.0</v>
      </c>
      <c r="C327" s="94" t="s">
        <v>1299</v>
      </c>
      <c r="D327" s="94" t="s">
        <v>1300</v>
      </c>
      <c r="E327" s="107">
        <v>3582.59</v>
      </c>
      <c r="F327" s="100" t="s">
        <v>1301</v>
      </c>
      <c r="G327" s="101" t="s">
        <v>96</v>
      </c>
      <c r="H327" s="94" t="s">
        <v>68</v>
      </c>
      <c r="I327" s="101" t="s">
        <v>1302</v>
      </c>
      <c r="J327" s="95" t="s">
        <v>76</v>
      </c>
      <c r="K327" s="97">
        <v>3750.0</v>
      </c>
      <c r="L327" s="108">
        <f t="shared" ref="L327:L328" si="163">K327/1.12*0.05</f>
        <v>167.4107143</v>
      </c>
      <c r="M327" s="97">
        <f t="shared" si="122"/>
        <v>3582.589286</v>
      </c>
      <c r="N327" s="87">
        <f t="shared" si="134"/>
        <v>0.0007142857144</v>
      </c>
      <c r="O327" s="96"/>
      <c r="P327" s="97"/>
      <c r="Q327" s="97"/>
      <c r="R327" s="98"/>
      <c r="S327" s="98"/>
      <c r="T327" s="98"/>
      <c r="U327" s="98"/>
      <c r="V327" s="98"/>
      <c r="W327" s="98"/>
      <c r="X327" s="88">
        <f t="shared" si="162"/>
        <v>3750</v>
      </c>
      <c r="Y327" s="90">
        <f t="shared" si="118"/>
        <v>3348.214286</v>
      </c>
      <c r="Z327" s="90">
        <f t="shared" si="119"/>
        <v>401.7857143</v>
      </c>
      <c r="AA327" s="98"/>
      <c r="AB327" s="88">
        <v>3750.0</v>
      </c>
      <c r="AC327" s="90">
        <v>3348.2142857142853</v>
      </c>
      <c r="AD327" s="90">
        <v>401.7857142857142</v>
      </c>
      <c r="AE327" s="48"/>
      <c r="AF327" s="91">
        <f t="shared" si="7"/>
        <v>0</v>
      </c>
      <c r="AG327" s="98"/>
      <c r="AH327" s="98"/>
      <c r="AI327" s="98"/>
      <c r="AJ327" s="98"/>
      <c r="AK327" s="98"/>
      <c r="AL327" s="98"/>
    </row>
    <row r="328" ht="14.25" customHeight="1">
      <c r="A328" s="92" t="s">
        <v>1303</v>
      </c>
      <c r="B328" s="93">
        <v>45701.0</v>
      </c>
      <c r="C328" s="94" t="s">
        <v>1304</v>
      </c>
      <c r="D328" s="94" t="s">
        <v>454</v>
      </c>
      <c r="E328" s="107">
        <v>58811.78</v>
      </c>
      <c r="F328" s="100" t="s">
        <v>1305</v>
      </c>
      <c r="G328" s="101" t="s">
        <v>96</v>
      </c>
      <c r="H328" s="94" t="s">
        <v>68</v>
      </c>
      <c r="I328" s="101" t="s">
        <v>1306</v>
      </c>
      <c r="J328" s="95" t="s">
        <v>102</v>
      </c>
      <c r="K328" s="97">
        <v>61560.0</v>
      </c>
      <c r="L328" s="108">
        <f t="shared" si="163"/>
        <v>2748.214286</v>
      </c>
      <c r="M328" s="97">
        <f t="shared" si="122"/>
        <v>58811.78571</v>
      </c>
      <c r="N328" s="87">
        <f t="shared" si="134"/>
        <v>-0.005714285719</v>
      </c>
      <c r="O328" s="96"/>
      <c r="P328" s="97"/>
      <c r="Q328" s="97"/>
      <c r="R328" s="98"/>
      <c r="S328" s="98"/>
      <c r="T328" s="98"/>
      <c r="U328" s="98"/>
      <c r="V328" s="98"/>
      <c r="W328" s="98"/>
      <c r="X328" s="88">
        <f t="shared" si="162"/>
        <v>61560</v>
      </c>
      <c r="Y328" s="90">
        <f t="shared" si="118"/>
        <v>54964.28571</v>
      </c>
      <c r="Z328" s="90">
        <f t="shared" si="119"/>
        <v>6595.714286</v>
      </c>
      <c r="AA328" s="98"/>
      <c r="AB328" s="88">
        <v>61560.0</v>
      </c>
      <c r="AC328" s="90">
        <v>54964.28571428571</v>
      </c>
      <c r="AD328" s="90">
        <v>6595.714285714285</v>
      </c>
      <c r="AE328" s="48"/>
      <c r="AF328" s="91">
        <f t="shared" si="7"/>
        <v>0</v>
      </c>
      <c r="AG328" s="98"/>
      <c r="AH328" s="98"/>
      <c r="AI328" s="98"/>
      <c r="AJ328" s="98"/>
      <c r="AK328" s="98"/>
      <c r="AL328" s="98"/>
    </row>
    <row r="329" ht="14.25" customHeight="1">
      <c r="A329" s="92" t="s">
        <v>1307</v>
      </c>
      <c r="B329" s="93">
        <v>45701.0</v>
      </c>
      <c r="C329" s="94" t="s">
        <v>1308</v>
      </c>
      <c r="D329" s="94" t="s">
        <v>1309</v>
      </c>
      <c r="E329" s="99">
        <v>300.0</v>
      </c>
      <c r="F329" s="100" t="s">
        <v>1310</v>
      </c>
      <c r="G329" s="101" t="s">
        <v>1284</v>
      </c>
      <c r="H329" s="94" t="s">
        <v>68</v>
      </c>
      <c r="I329" s="101"/>
      <c r="J329" s="95" t="s">
        <v>69</v>
      </c>
      <c r="K329" s="50">
        <f t="shared" ref="K329:K333" si="164">E329</f>
        <v>300</v>
      </c>
      <c r="L329" s="50">
        <v>0.0</v>
      </c>
      <c r="M329" s="50">
        <f t="shared" si="122"/>
        <v>300</v>
      </c>
      <c r="N329" s="87">
        <f t="shared" si="134"/>
        <v>0</v>
      </c>
      <c r="O329" s="96"/>
      <c r="P329" s="131">
        <v>7.31</v>
      </c>
      <c r="Q329" s="132">
        <f t="shared" ref="Q329:Q330" si="165">E329-P329</f>
        <v>292.69</v>
      </c>
      <c r="R329" s="98"/>
      <c r="S329" s="98"/>
      <c r="T329" s="98"/>
      <c r="U329" s="98"/>
      <c r="V329" s="98"/>
      <c r="W329" s="98"/>
      <c r="X329" s="88">
        <f t="shared" si="162"/>
        <v>300</v>
      </c>
      <c r="Y329" s="90">
        <f t="shared" si="118"/>
        <v>267.8571429</v>
      </c>
      <c r="Z329" s="90">
        <f t="shared" si="119"/>
        <v>32.14285714</v>
      </c>
      <c r="AA329" s="98"/>
      <c r="AB329" s="88">
        <v>300.0</v>
      </c>
      <c r="AC329" s="90">
        <v>267.85714285714283</v>
      </c>
      <c r="AD329" s="90">
        <v>32.14285714285714</v>
      </c>
      <c r="AE329" s="48"/>
      <c r="AF329" s="91">
        <f t="shared" si="7"/>
        <v>0</v>
      </c>
      <c r="AG329" s="98"/>
      <c r="AH329" s="98"/>
      <c r="AI329" s="98"/>
      <c r="AJ329" s="98"/>
      <c r="AK329" s="98"/>
      <c r="AL329" s="98"/>
    </row>
    <row r="330" ht="14.25" customHeight="1">
      <c r="A330" s="92" t="s">
        <v>1311</v>
      </c>
      <c r="B330" s="93">
        <v>45701.0</v>
      </c>
      <c r="C330" s="94" t="s">
        <v>1312</v>
      </c>
      <c r="D330" s="94" t="s">
        <v>1313</v>
      </c>
      <c r="E330" s="99">
        <v>216.0</v>
      </c>
      <c r="F330" s="100" t="s">
        <v>1314</v>
      </c>
      <c r="G330" s="101" t="s">
        <v>1284</v>
      </c>
      <c r="H330" s="94" t="s">
        <v>68</v>
      </c>
      <c r="I330" s="101"/>
      <c r="J330" s="95" t="s">
        <v>121</v>
      </c>
      <c r="K330" s="50">
        <f t="shared" si="164"/>
        <v>216</v>
      </c>
      <c r="L330" s="50">
        <v>0.0</v>
      </c>
      <c r="M330" s="50">
        <f t="shared" si="122"/>
        <v>216</v>
      </c>
      <c r="N330" s="87">
        <f t="shared" si="134"/>
        <v>0</v>
      </c>
      <c r="O330" s="96"/>
      <c r="P330" s="131">
        <v>5.26</v>
      </c>
      <c r="Q330" s="132">
        <f t="shared" si="165"/>
        <v>210.74</v>
      </c>
      <c r="R330" s="98"/>
      <c r="S330" s="98"/>
      <c r="T330" s="98"/>
      <c r="U330" s="98"/>
      <c r="V330" s="98"/>
      <c r="W330" s="98"/>
      <c r="X330" s="88">
        <f t="shared" si="162"/>
        <v>216</v>
      </c>
      <c r="Y330" s="90">
        <f t="shared" si="118"/>
        <v>192.8571429</v>
      </c>
      <c r="Z330" s="90">
        <f t="shared" si="119"/>
        <v>23.14285714</v>
      </c>
      <c r="AA330" s="98"/>
      <c r="AB330" s="88">
        <v>216.0</v>
      </c>
      <c r="AC330" s="90">
        <v>192.85714285714283</v>
      </c>
      <c r="AD330" s="90">
        <v>23.14285714285714</v>
      </c>
      <c r="AE330" s="48"/>
      <c r="AF330" s="91">
        <f t="shared" si="7"/>
        <v>0</v>
      </c>
      <c r="AG330" s="98"/>
      <c r="AH330" s="98"/>
      <c r="AI330" s="98"/>
      <c r="AJ330" s="98"/>
      <c r="AK330" s="98"/>
      <c r="AL330" s="98"/>
    </row>
    <row r="331" ht="14.25" customHeight="1">
      <c r="A331" s="92" t="s">
        <v>1315</v>
      </c>
      <c r="B331" s="93"/>
      <c r="D331" s="48" t="s">
        <v>87</v>
      </c>
      <c r="K331" s="50" t="str">
        <f t="shared" si="164"/>
        <v/>
      </c>
      <c r="L331" s="50">
        <v>0.0</v>
      </c>
      <c r="M331" s="50">
        <f t="shared" si="122"/>
        <v>0</v>
      </c>
      <c r="N331" s="87">
        <f t="shared" si="134"/>
        <v>0</v>
      </c>
      <c r="O331" s="96"/>
      <c r="P331" s="97"/>
      <c r="Q331" s="97"/>
      <c r="R331" s="98"/>
      <c r="S331" s="98"/>
      <c r="T331" s="98"/>
      <c r="U331" s="98"/>
      <c r="V331" s="98"/>
      <c r="W331" s="98"/>
      <c r="X331" s="88" t="str">
        <f t="shared" si="162"/>
        <v/>
      </c>
      <c r="Y331" s="90">
        <f t="shared" si="118"/>
        <v>0</v>
      </c>
      <c r="Z331" s="90">
        <f t="shared" si="119"/>
        <v>0</v>
      </c>
      <c r="AA331" s="98"/>
      <c r="AB331" s="106"/>
      <c r="AC331" s="42"/>
      <c r="AD331" s="42"/>
      <c r="AE331" s="48"/>
      <c r="AF331" s="91">
        <f t="shared" si="7"/>
        <v>0</v>
      </c>
      <c r="AG331" s="98"/>
      <c r="AH331" s="98"/>
      <c r="AI331" s="98"/>
      <c r="AJ331" s="98"/>
      <c r="AK331" s="98"/>
      <c r="AL331" s="98"/>
    </row>
    <row r="332" ht="14.25" customHeight="1">
      <c r="A332" s="92" t="s">
        <v>1316</v>
      </c>
      <c r="B332" s="93">
        <v>45701.0</v>
      </c>
      <c r="C332" s="94" t="s">
        <v>1317</v>
      </c>
      <c r="D332" s="94" t="s">
        <v>280</v>
      </c>
      <c r="E332" s="103">
        <v>300.0</v>
      </c>
      <c r="F332" s="100" t="s">
        <v>1030</v>
      </c>
      <c r="G332" s="101" t="s">
        <v>112</v>
      </c>
      <c r="H332" s="94" t="s">
        <v>127</v>
      </c>
      <c r="I332" s="101"/>
      <c r="J332" s="95" t="s">
        <v>69</v>
      </c>
      <c r="K332" s="50">
        <f t="shared" si="164"/>
        <v>300</v>
      </c>
      <c r="L332" s="50">
        <v>0.0</v>
      </c>
      <c r="M332" s="50">
        <f t="shared" si="122"/>
        <v>300</v>
      </c>
      <c r="N332" s="87">
        <f t="shared" si="134"/>
        <v>0</v>
      </c>
      <c r="O332" s="96"/>
      <c r="P332" s="97"/>
      <c r="Q332" s="97"/>
      <c r="R332" s="98"/>
      <c r="S332" s="98"/>
      <c r="T332" s="98"/>
      <c r="U332" s="98"/>
      <c r="V332" s="98"/>
      <c r="W332" s="98"/>
      <c r="X332" s="88">
        <f t="shared" si="162"/>
        <v>300</v>
      </c>
      <c r="Y332" s="90">
        <f t="shared" si="118"/>
        <v>267.8571429</v>
      </c>
      <c r="Z332" s="90">
        <f t="shared" si="119"/>
        <v>32.14285714</v>
      </c>
      <c r="AA332" s="98"/>
      <c r="AB332" s="88">
        <v>300.0</v>
      </c>
      <c r="AC332" s="90">
        <v>267.85714285714283</v>
      </c>
      <c r="AD332" s="90">
        <v>32.14285714285714</v>
      </c>
      <c r="AE332" s="48"/>
      <c r="AF332" s="91">
        <f t="shared" si="7"/>
        <v>0</v>
      </c>
      <c r="AG332" s="98"/>
      <c r="AH332" s="98"/>
      <c r="AI332" s="98"/>
      <c r="AJ332" s="98"/>
      <c r="AK332" s="98"/>
      <c r="AL332" s="98"/>
    </row>
    <row r="333" ht="14.25" customHeight="1">
      <c r="A333" s="92" t="s">
        <v>1318</v>
      </c>
      <c r="B333" s="93"/>
      <c r="C333" s="113"/>
      <c r="D333" s="48" t="s">
        <v>87</v>
      </c>
      <c r="E333" s="107"/>
      <c r="F333" s="100"/>
      <c r="G333" s="101"/>
      <c r="H333" s="94"/>
      <c r="I333" s="101"/>
      <c r="J333" s="95" t="s">
        <v>102</v>
      </c>
      <c r="K333" s="50" t="str">
        <f t="shared" si="164"/>
        <v/>
      </c>
      <c r="L333" s="50">
        <v>0.0</v>
      </c>
      <c r="M333" s="50">
        <f t="shared" si="122"/>
        <v>0</v>
      </c>
      <c r="N333" s="87">
        <f t="shared" si="134"/>
        <v>0</v>
      </c>
      <c r="O333" s="96"/>
      <c r="P333" s="97"/>
      <c r="Q333" s="97"/>
      <c r="R333" s="98"/>
      <c r="S333" s="98"/>
      <c r="T333" s="98"/>
      <c r="U333" s="98"/>
      <c r="V333" s="98"/>
      <c r="W333" s="98"/>
      <c r="X333" s="88" t="str">
        <f t="shared" si="162"/>
        <v/>
      </c>
      <c r="Y333" s="90">
        <f t="shared" si="118"/>
        <v>0</v>
      </c>
      <c r="Z333" s="90">
        <f t="shared" si="119"/>
        <v>0</v>
      </c>
      <c r="AA333" s="98"/>
      <c r="AB333" s="106"/>
      <c r="AC333" s="42"/>
      <c r="AD333" s="42"/>
      <c r="AE333" s="48"/>
      <c r="AF333" s="91">
        <f t="shared" si="7"/>
        <v>0</v>
      </c>
      <c r="AG333" s="98"/>
      <c r="AH333" s="98"/>
      <c r="AI333" s="98"/>
      <c r="AJ333" s="98"/>
      <c r="AK333" s="98"/>
      <c r="AL333" s="98"/>
    </row>
    <row r="334" ht="14.25" customHeight="1">
      <c r="A334" s="92" t="s">
        <v>1319</v>
      </c>
      <c r="B334" s="93">
        <v>45701.0</v>
      </c>
      <c r="C334" s="48" t="s">
        <v>1320</v>
      </c>
      <c r="D334" s="94" t="s">
        <v>804</v>
      </c>
      <c r="E334" s="107">
        <v>25794.64</v>
      </c>
      <c r="F334" s="100" t="s">
        <v>1321</v>
      </c>
      <c r="G334" s="101" t="s">
        <v>96</v>
      </c>
      <c r="H334" s="94" t="s">
        <v>68</v>
      </c>
      <c r="I334" s="101" t="s">
        <v>1322</v>
      </c>
      <c r="J334" s="95" t="s">
        <v>102</v>
      </c>
      <c r="K334" s="97">
        <v>27000.0</v>
      </c>
      <c r="L334" s="108">
        <f>K334/1.12*0.05</f>
        <v>1205.357143</v>
      </c>
      <c r="M334" s="97">
        <f t="shared" si="122"/>
        <v>25794.64286</v>
      </c>
      <c r="N334" s="87">
        <f t="shared" si="134"/>
        <v>-0.002857142859</v>
      </c>
      <c r="O334" s="96"/>
      <c r="P334" s="97"/>
      <c r="Q334" s="97"/>
      <c r="R334" s="98"/>
      <c r="S334" s="98"/>
      <c r="T334" s="98"/>
      <c r="U334" s="98"/>
      <c r="V334" s="98"/>
      <c r="W334" s="98"/>
      <c r="X334" s="88">
        <f t="shared" si="162"/>
        <v>27000</v>
      </c>
      <c r="Y334" s="90">
        <f t="shared" si="118"/>
        <v>24107.14286</v>
      </c>
      <c r="Z334" s="90">
        <f t="shared" si="119"/>
        <v>2892.857143</v>
      </c>
      <c r="AA334" s="98"/>
      <c r="AB334" s="88">
        <v>27000.0</v>
      </c>
      <c r="AC334" s="90">
        <v>24107.142857142855</v>
      </c>
      <c r="AD334" s="90">
        <v>2892.8571428571427</v>
      </c>
      <c r="AE334" s="48"/>
      <c r="AF334" s="91">
        <f t="shared" si="7"/>
        <v>0</v>
      </c>
      <c r="AG334" s="98"/>
      <c r="AH334" s="98"/>
      <c r="AI334" s="98"/>
      <c r="AJ334" s="98"/>
      <c r="AK334" s="98"/>
      <c r="AL334" s="98"/>
    </row>
    <row r="335" ht="14.25" customHeight="1">
      <c r="A335" s="92" t="s">
        <v>1323</v>
      </c>
      <c r="B335" s="93">
        <v>45701.0</v>
      </c>
      <c r="C335" s="48" t="s">
        <v>1324</v>
      </c>
      <c r="D335" s="94" t="s">
        <v>347</v>
      </c>
      <c r="E335" s="103">
        <v>1080.0</v>
      </c>
      <c r="F335" s="100" t="s">
        <v>1325</v>
      </c>
      <c r="G335" s="101" t="s">
        <v>96</v>
      </c>
      <c r="H335" s="94" t="s">
        <v>68</v>
      </c>
      <c r="I335" s="101" t="s">
        <v>1326</v>
      </c>
      <c r="J335" s="95" t="s">
        <v>102</v>
      </c>
      <c r="K335" s="50">
        <f>E335</f>
        <v>1080</v>
      </c>
      <c r="L335" s="50">
        <v>0.0</v>
      </c>
      <c r="M335" s="50">
        <f t="shared" si="122"/>
        <v>1080</v>
      </c>
      <c r="N335" s="87">
        <f t="shared" si="134"/>
        <v>0</v>
      </c>
      <c r="O335" s="96"/>
      <c r="P335" s="97"/>
      <c r="Q335" s="97"/>
      <c r="R335" s="98"/>
      <c r="S335" s="98"/>
      <c r="T335" s="98"/>
      <c r="U335" s="98"/>
      <c r="V335" s="98"/>
      <c r="W335" s="98"/>
      <c r="X335" s="88">
        <f t="shared" si="162"/>
        <v>1080</v>
      </c>
      <c r="Y335" s="90">
        <f t="shared" si="118"/>
        <v>964.2857143</v>
      </c>
      <c r="Z335" s="90">
        <f t="shared" si="119"/>
        <v>115.7142857</v>
      </c>
      <c r="AA335" s="98"/>
      <c r="AB335" s="88">
        <v>1080.0</v>
      </c>
      <c r="AC335" s="90">
        <v>964.2857142857142</v>
      </c>
      <c r="AD335" s="90">
        <v>115.71428571428571</v>
      </c>
      <c r="AE335" s="48"/>
      <c r="AF335" s="91">
        <f t="shared" si="7"/>
        <v>0</v>
      </c>
      <c r="AG335" s="98"/>
      <c r="AH335" s="98"/>
      <c r="AI335" s="98"/>
      <c r="AJ335" s="98"/>
      <c r="AK335" s="98"/>
      <c r="AL335" s="98"/>
    </row>
    <row r="336" ht="14.25" customHeight="1">
      <c r="A336" s="92" t="s">
        <v>1327</v>
      </c>
      <c r="B336" s="93">
        <v>45701.0</v>
      </c>
      <c r="C336" s="48" t="s">
        <v>1328</v>
      </c>
      <c r="D336" s="94" t="s">
        <v>94</v>
      </c>
      <c r="E336" s="107">
        <v>2866.07</v>
      </c>
      <c r="F336" s="100" t="s">
        <v>1329</v>
      </c>
      <c r="G336" s="101" t="s">
        <v>96</v>
      </c>
      <c r="H336" s="94" t="s">
        <v>68</v>
      </c>
      <c r="I336" s="101" t="s">
        <v>1330</v>
      </c>
      <c r="J336" s="95" t="s">
        <v>76</v>
      </c>
      <c r="K336" s="97">
        <v>3000.0</v>
      </c>
      <c r="L336" s="108">
        <f t="shared" ref="L336:L338" si="166">K336/1.12*0.05</f>
        <v>133.9285714</v>
      </c>
      <c r="M336" s="97">
        <f t="shared" si="122"/>
        <v>2866.071429</v>
      </c>
      <c r="N336" s="87">
        <f t="shared" si="134"/>
        <v>-0.001428571428</v>
      </c>
      <c r="O336" s="96"/>
      <c r="P336" s="97"/>
      <c r="Q336" s="97"/>
      <c r="R336" s="98"/>
      <c r="S336" s="98"/>
      <c r="T336" s="98"/>
      <c r="U336" s="98"/>
      <c r="V336" s="98"/>
      <c r="W336" s="98"/>
      <c r="X336" s="88">
        <f t="shared" si="162"/>
        <v>3000</v>
      </c>
      <c r="Y336" s="90">
        <f t="shared" si="118"/>
        <v>2678.571429</v>
      </c>
      <c r="Z336" s="90">
        <f t="shared" si="119"/>
        <v>321.4285714</v>
      </c>
      <c r="AA336" s="98"/>
      <c r="AB336" s="88">
        <v>3000.0</v>
      </c>
      <c r="AC336" s="90">
        <v>2678.5714285714284</v>
      </c>
      <c r="AD336" s="90">
        <v>321.4285714285714</v>
      </c>
      <c r="AE336" s="48"/>
      <c r="AF336" s="91">
        <f t="shared" si="7"/>
        <v>0</v>
      </c>
      <c r="AG336" s="98"/>
      <c r="AH336" s="98"/>
      <c r="AI336" s="98"/>
      <c r="AJ336" s="98"/>
      <c r="AK336" s="98"/>
      <c r="AL336" s="98"/>
    </row>
    <row r="337" ht="14.25" customHeight="1">
      <c r="A337" s="92" t="s">
        <v>1331</v>
      </c>
      <c r="B337" s="93">
        <v>45701.0</v>
      </c>
      <c r="C337" s="48" t="s">
        <v>1332</v>
      </c>
      <c r="D337" s="94" t="s">
        <v>337</v>
      </c>
      <c r="E337" s="156">
        <v>1194.2</v>
      </c>
      <c r="F337" s="100" t="s">
        <v>1333</v>
      </c>
      <c r="G337" s="101" t="s">
        <v>96</v>
      </c>
      <c r="H337" s="94" t="s">
        <v>68</v>
      </c>
      <c r="I337" s="101" t="s">
        <v>1334</v>
      </c>
      <c r="J337" s="95" t="s">
        <v>76</v>
      </c>
      <c r="K337" s="97">
        <v>1250.0</v>
      </c>
      <c r="L337" s="108">
        <f t="shared" si="166"/>
        <v>55.80357143</v>
      </c>
      <c r="M337" s="97">
        <f t="shared" si="122"/>
        <v>1194.196429</v>
      </c>
      <c r="N337" s="87">
        <f t="shared" si="134"/>
        <v>0.003571428571</v>
      </c>
      <c r="O337" s="96"/>
      <c r="P337" s="97"/>
      <c r="Q337" s="97"/>
      <c r="R337" s="98"/>
      <c r="S337" s="98"/>
      <c r="T337" s="98"/>
      <c r="U337" s="98"/>
      <c r="V337" s="98"/>
      <c r="W337" s="98"/>
      <c r="X337" s="88">
        <f t="shared" si="162"/>
        <v>1250</v>
      </c>
      <c r="Y337" s="90">
        <f t="shared" si="118"/>
        <v>1116.071429</v>
      </c>
      <c r="Z337" s="90">
        <f t="shared" si="119"/>
        <v>133.9285714</v>
      </c>
      <c r="AA337" s="98"/>
      <c r="AB337" s="88">
        <v>1250.0</v>
      </c>
      <c r="AC337" s="90">
        <v>1116.0714285714284</v>
      </c>
      <c r="AD337" s="90">
        <v>133.92857142857142</v>
      </c>
      <c r="AE337" s="48"/>
      <c r="AF337" s="91">
        <f t="shared" si="7"/>
        <v>0</v>
      </c>
      <c r="AG337" s="98"/>
      <c r="AH337" s="98"/>
      <c r="AI337" s="98"/>
      <c r="AJ337" s="98"/>
      <c r="AK337" s="98"/>
      <c r="AL337" s="98"/>
    </row>
    <row r="338" ht="14.25" customHeight="1">
      <c r="A338" s="92" t="s">
        <v>1335</v>
      </c>
      <c r="B338" s="93">
        <v>45701.0</v>
      </c>
      <c r="C338" s="48" t="s">
        <v>1336</v>
      </c>
      <c r="D338" s="94" t="s">
        <v>337</v>
      </c>
      <c r="E338" s="156">
        <v>1194.2</v>
      </c>
      <c r="F338" s="100" t="s">
        <v>1337</v>
      </c>
      <c r="G338" s="101" t="s">
        <v>96</v>
      </c>
      <c r="H338" s="94" t="s">
        <v>68</v>
      </c>
      <c r="I338" s="101" t="s">
        <v>1338</v>
      </c>
      <c r="J338" s="95" t="s">
        <v>76</v>
      </c>
      <c r="K338" s="97">
        <v>1250.0</v>
      </c>
      <c r="L338" s="97">
        <f t="shared" si="166"/>
        <v>55.80357143</v>
      </c>
      <c r="M338" s="97">
        <f t="shared" si="122"/>
        <v>1194.196429</v>
      </c>
      <c r="N338" s="87">
        <f t="shared" si="134"/>
        <v>0.003571428571</v>
      </c>
      <c r="O338" s="96"/>
      <c r="P338" s="97"/>
      <c r="Q338" s="97"/>
      <c r="R338" s="98"/>
      <c r="S338" s="98"/>
      <c r="T338" s="98"/>
      <c r="U338" s="98"/>
      <c r="V338" s="98"/>
      <c r="W338" s="98"/>
      <c r="X338" s="88">
        <f t="shared" si="162"/>
        <v>1250</v>
      </c>
      <c r="Y338" s="90">
        <f t="shared" si="118"/>
        <v>1116.071429</v>
      </c>
      <c r="Z338" s="90">
        <f t="shared" si="119"/>
        <v>133.9285714</v>
      </c>
      <c r="AA338" s="98"/>
      <c r="AB338" s="88">
        <v>1250.0</v>
      </c>
      <c r="AC338" s="90">
        <v>1116.0714285714284</v>
      </c>
      <c r="AD338" s="90">
        <v>133.92857142857142</v>
      </c>
      <c r="AE338" s="48"/>
      <c r="AF338" s="91">
        <f t="shared" si="7"/>
        <v>0</v>
      </c>
      <c r="AG338" s="98"/>
      <c r="AH338" s="98"/>
      <c r="AI338" s="98"/>
      <c r="AJ338" s="98"/>
      <c r="AK338" s="98"/>
      <c r="AL338" s="98"/>
    </row>
    <row r="339" ht="14.25" customHeight="1">
      <c r="A339" s="92" t="s">
        <v>1339</v>
      </c>
      <c r="B339" s="93">
        <v>45701.0</v>
      </c>
      <c r="C339" s="94" t="s">
        <v>1340</v>
      </c>
      <c r="D339" s="94" t="s">
        <v>302</v>
      </c>
      <c r="E339" s="99">
        <v>720.0</v>
      </c>
      <c r="F339" s="100" t="s">
        <v>1341</v>
      </c>
      <c r="G339" s="101" t="s">
        <v>1284</v>
      </c>
      <c r="H339" s="94" t="s">
        <v>68</v>
      </c>
      <c r="I339" s="101"/>
      <c r="J339" s="95" t="s">
        <v>102</v>
      </c>
      <c r="K339" s="50">
        <f t="shared" ref="K339:K347" si="167">E339</f>
        <v>720</v>
      </c>
      <c r="L339" s="50">
        <v>0.0</v>
      </c>
      <c r="M339" s="50">
        <f t="shared" si="122"/>
        <v>720</v>
      </c>
      <c r="N339" s="87">
        <f t="shared" si="134"/>
        <v>0</v>
      </c>
      <c r="O339" s="96"/>
      <c r="P339" s="131">
        <v>17.54</v>
      </c>
      <c r="Q339" s="132">
        <f t="shared" ref="Q339:Q340" si="168">E339-P339</f>
        <v>702.46</v>
      </c>
      <c r="R339" s="98"/>
      <c r="S339" s="98"/>
      <c r="T339" s="98"/>
      <c r="U339" s="98"/>
      <c r="V339" s="98"/>
      <c r="W339" s="98"/>
      <c r="X339" s="88">
        <f t="shared" ref="X339:X346" si="169">E339</f>
        <v>720</v>
      </c>
      <c r="Y339" s="90">
        <f t="shared" si="118"/>
        <v>642.8571429</v>
      </c>
      <c r="Z339" s="90">
        <f t="shared" si="119"/>
        <v>77.14285714</v>
      </c>
      <c r="AA339" s="98"/>
      <c r="AB339" s="88">
        <v>720.0</v>
      </c>
      <c r="AC339" s="90">
        <v>642.8571428571428</v>
      </c>
      <c r="AD339" s="90">
        <v>77.14285714285712</v>
      </c>
      <c r="AE339" s="48"/>
      <c r="AF339" s="91">
        <f t="shared" si="7"/>
        <v>0</v>
      </c>
      <c r="AG339" s="98"/>
      <c r="AH339" s="98"/>
      <c r="AI339" s="98"/>
      <c r="AJ339" s="98"/>
      <c r="AK339" s="98"/>
      <c r="AL339" s="98"/>
    </row>
    <row r="340" ht="14.25" customHeight="1">
      <c r="A340" s="92" t="s">
        <v>1342</v>
      </c>
      <c r="B340" s="93">
        <v>45701.0</v>
      </c>
      <c r="C340" s="48" t="s">
        <v>1343</v>
      </c>
      <c r="D340" s="94" t="s">
        <v>1344</v>
      </c>
      <c r="E340" s="103">
        <v>5000.0</v>
      </c>
      <c r="F340" s="100" t="s">
        <v>1345</v>
      </c>
      <c r="G340" s="101" t="s">
        <v>1346</v>
      </c>
      <c r="H340" s="94" t="s">
        <v>68</v>
      </c>
      <c r="I340" s="94" t="s">
        <v>1347</v>
      </c>
      <c r="J340" s="95" t="s">
        <v>102</v>
      </c>
      <c r="K340" s="50">
        <f t="shared" si="167"/>
        <v>5000</v>
      </c>
      <c r="L340" s="50">
        <v>0.0</v>
      </c>
      <c r="M340" s="50">
        <f t="shared" si="122"/>
        <v>5000</v>
      </c>
      <c r="N340" s="87">
        <f t="shared" si="134"/>
        <v>0</v>
      </c>
      <c r="O340" s="96"/>
      <c r="P340" s="128">
        <v>72.1</v>
      </c>
      <c r="Q340" s="128">
        <f t="shared" si="168"/>
        <v>4927.9</v>
      </c>
      <c r="R340" s="98"/>
      <c r="S340" s="98"/>
      <c r="T340" s="98"/>
      <c r="U340" s="98"/>
      <c r="V340" s="98"/>
      <c r="W340" s="98"/>
      <c r="X340" s="88">
        <f t="shared" si="169"/>
        <v>5000</v>
      </c>
      <c r="Y340" s="90">
        <f t="shared" si="118"/>
        <v>4464.285714</v>
      </c>
      <c r="Z340" s="90">
        <f t="shared" si="119"/>
        <v>535.7142857</v>
      </c>
      <c r="AA340" s="98"/>
      <c r="AB340" s="88">
        <v>5000.0</v>
      </c>
      <c r="AC340" s="90">
        <v>4464.285714285714</v>
      </c>
      <c r="AD340" s="90">
        <v>535.7142857142857</v>
      </c>
      <c r="AE340" s="48"/>
      <c r="AF340" s="91">
        <f t="shared" si="7"/>
        <v>0</v>
      </c>
      <c r="AG340" s="98"/>
      <c r="AH340" s="98"/>
      <c r="AI340" s="98"/>
      <c r="AJ340" s="98"/>
      <c r="AK340" s="98"/>
      <c r="AL340" s="98"/>
    </row>
    <row r="341" ht="14.25" customHeight="1">
      <c r="A341" s="92" t="s">
        <v>1348</v>
      </c>
      <c r="B341" s="93">
        <v>45702.0</v>
      </c>
      <c r="C341" s="94" t="s">
        <v>1349</v>
      </c>
      <c r="D341" s="94" t="s">
        <v>1350</v>
      </c>
      <c r="E341" s="103">
        <v>300.0</v>
      </c>
      <c r="F341" s="100" t="s">
        <v>1030</v>
      </c>
      <c r="G341" s="101" t="s">
        <v>112</v>
      </c>
      <c r="H341" s="94" t="s">
        <v>127</v>
      </c>
      <c r="I341" s="101"/>
      <c r="J341" s="95" t="s">
        <v>69</v>
      </c>
      <c r="K341" s="50">
        <f t="shared" si="167"/>
        <v>300</v>
      </c>
      <c r="L341" s="50">
        <v>0.0</v>
      </c>
      <c r="M341" s="50">
        <f t="shared" si="122"/>
        <v>300</v>
      </c>
      <c r="N341" s="87">
        <f t="shared" si="134"/>
        <v>0</v>
      </c>
      <c r="O341" s="96"/>
      <c r="P341" s="97"/>
      <c r="Q341" s="97"/>
      <c r="R341" s="98"/>
      <c r="S341" s="98"/>
      <c r="T341" s="98"/>
      <c r="U341" s="98"/>
      <c r="V341" s="98"/>
      <c r="W341" s="98"/>
      <c r="X341" s="88">
        <f t="shared" si="169"/>
        <v>300</v>
      </c>
      <c r="Y341" s="90">
        <f t="shared" si="118"/>
        <v>267.8571429</v>
      </c>
      <c r="Z341" s="90">
        <f t="shared" si="119"/>
        <v>32.14285714</v>
      </c>
      <c r="AA341" s="98"/>
      <c r="AB341" s="88">
        <v>300.0</v>
      </c>
      <c r="AC341" s="90">
        <v>267.85714285714283</v>
      </c>
      <c r="AD341" s="90">
        <v>32.14285714285714</v>
      </c>
      <c r="AE341" s="48"/>
      <c r="AF341" s="91">
        <f t="shared" si="7"/>
        <v>0</v>
      </c>
      <c r="AG341" s="98"/>
      <c r="AH341" s="98"/>
      <c r="AI341" s="98"/>
      <c r="AJ341" s="98"/>
      <c r="AK341" s="98"/>
      <c r="AL341" s="98"/>
    </row>
    <row r="342" ht="14.25" customHeight="1">
      <c r="A342" s="92" t="s">
        <v>1351</v>
      </c>
      <c r="B342" s="93">
        <v>45702.0</v>
      </c>
      <c r="C342" s="94" t="s">
        <v>1352</v>
      </c>
      <c r="D342" s="94" t="s">
        <v>1353</v>
      </c>
      <c r="E342" s="99">
        <v>1400.0</v>
      </c>
      <c r="F342" s="100" t="s">
        <v>1354</v>
      </c>
      <c r="G342" s="101" t="s">
        <v>1355</v>
      </c>
      <c r="H342" s="94" t="s">
        <v>68</v>
      </c>
      <c r="I342" s="101"/>
      <c r="J342" s="95" t="s">
        <v>102</v>
      </c>
      <c r="K342" s="50">
        <f t="shared" si="167"/>
        <v>1400</v>
      </c>
      <c r="L342" s="50">
        <v>0.0</v>
      </c>
      <c r="M342" s="50">
        <f t="shared" si="122"/>
        <v>1400</v>
      </c>
      <c r="N342" s="87">
        <f t="shared" si="134"/>
        <v>0</v>
      </c>
      <c r="O342" s="96"/>
      <c r="P342" s="131">
        <v>17.06</v>
      </c>
      <c r="Q342" s="132">
        <f>700-P342</f>
        <v>682.94</v>
      </c>
      <c r="R342" s="98"/>
      <c r="S342" s="98"/>
      <c r="T342" s="98"/>
      <c r="U342" s="98"/>
      <c r="V342" s="98"/>
      <c r="W342" s="98"/>
      <c r="X342" s="88">
        <f t="shared" si="169"/>
        <v>1400</v>
      </c>
      <c r="Y342" s="90">
        <f t="shared" si="118"/>
        <v>1250</v>
      </c>
      <c r="Z342" s="90">
        <f t="shared" si="119"/>
        <v>150</v>
      </c>
      <c r="AA342" s="98"/>
      <c r="AB342" s="88">
        <v>1400.0</v>
      </c>
      <c r="AC342" s="90">
        <v>1249.9999999999998</v>
      </c>
      <c r="AD342" s="90">
        <v>149.99999999999997</v>
      </c>
      <c r="AE342" s="48"/>
      <c r="AF342" s="91">
        <f t="shared" si="7"/>
        <v>0</v>
      </c>
      <c r="AG342" s="98"/>
      <c r="AH342" s="98"/>
      <c r="AI342" s="98"/>
      <c r="AJ342" s="98"/>
      <c r="AK342" s="98"/>
      <c r="AL342" s="98"/>
    </row>
    <row r="343" ht="14.25" customHeight="1">
      <c r="A343" s="92" t="s">
        <v>1356</v>
      </c>
      <c r="B343" s="93">
        <v>45703.0</v>
      </c>
      <c r="C343" s="94" t="s">
        <v>1357</v>
      </c>
      <c r="D343" s="94" t="s">
        <v>1358</v>
      </c>
      <c r="E343" s="103">
        <v>700.0</v>
      </c>
      <c r="F343" s="100" t="s">
        <v>1359</v>
      </c>
      <c r="G343" s="101" t="s">
        <v>96</v>
      </c>
      <c r="H343" s="94" t="s">
        <v>68</v>
      </c>
      <c r="I343" s="101" t="s">
        <v>1360</v>
      </c>
      <c r="J343" s="95" t="s">
        <v>102</v>
      </c>
      <c r="K343" s="50">
        <f t="shared" si="167"/>
        <v>700</v>
      </c>
      <c r="L343" s="50">
        <v>0.0</v>
      </c>
      <c r="M343" s="50">
        <f t="shared" si="122"/>
        <v>700</v>
      </c>
      <c r="N343" s="87">
        <f t="shared" si="134"/>
        <v>0</v>
      </c>
      <c r="O343" s="96"/>
      <c r="P343" s="97"/>
      <c r="Q343" s="97"/>
      <c r="R343" s="98"/>
      <c r="S343" s="98"/>
      <c r="T343" s="98"/>
      <c r="U343" s="98"/>
      <c r="V343" s="98"/>
      <c r="W343" s="98"/>
      <c r="X343" s="88">
        <f t="shared" si="169"/>
        <v>700</v>
      </c>
      <c r="Y343" s="90">
        <f t="shared" si="118"/>
        <v>625</v>
      </c>
      <c r="Z343" s="90">
        <f t="shared" si="119"/>
        <v>75</v>
      </c>
      <c r="AA343" s="98"/>
      <c r="AB343" s="159">
        <v>700.0</v>
      </c>
      <c r="AC343" s="160">
        <v>624.9999999999999</v>
      </c>
      <c r="AD343" s="90">
        <v>74.99999999999999</v>
      </c>
      <c r="AE343" s="48"/>
      <c r="AF343" s="91">
        <f t="shared" si="7"/>
        <v>0</v>
      </c>
      <c r="AG343" s="98"/>
      <c r="AH343" s="98"/>
      <c r="AI343" s="98"/>
      <c r="AJ343" s="98"/>
      <c r="AK343" s="98"/>
      <c r="AL343" s="98"/>
    </row>
    <row r="344" ht="14.25" customHeight="1">
      <c r="A344" s="92" t="s">
        <v>1361</v>
      </c>
      <c r="B344" s="93">
        <v>45703.0</v>
      </c>
      <c r="C344" s="94" t="s">
        <v>1362</v>
      </c>
      <c r="D344" s="94" t="s">
        <v>1363</v>
      </c>
      <c r="E344" s="103">
        <v>300.0</v>
      </c>
      <c r="F344" s="100" t="s">
        <v>975</v>
      </c>
      <c r="G344" s="101" t="s">
        <v>112</v>
      </c>
      <c r="H344" s="94" t="s">
        <v>127</v>
      </c>
      <c r="I344" s="101"/>
      <c r="J344" s="95" t="s">
        <v>69</v>
      </c>
      <c r="K344" s="50">
        <f t="shared" si="167"/>
        <v>300</v>
      </c>
      <c r="L344" s="50">
        <v>0.0</v>
      </c>
      <c r="M344" s="50">
        <f t="shared" si="122"/>
        <v>300</v>
      </c>
      <c r="N344" s="87">
        <f t="shared" si="134"/>
        <v>0</v>
      </c>
      <c r="O344" s="96"/>
      <c r="P344" s="97"/>
      <c r="Q344" s="97"/>
      <c r="R344" s="98"/>
      <c r="S344" s="98"/>
      <c r="T344" s="98"/>
      <c r="U344" s="98"/>
      <c r="V344" s="98"/>
      <c r="W344" s="98"/>
      <c r="X344" s="88">
        <f t="shared" si="169"/>
        <v>300</v>
      </c>
      <c r="Y344" s="90">
        <f t="shared" si="118"/>
        <v>267.8571429</v>
      </c>
      <c r="Z344" s="90">
        <f t="shared" si="119"/>
        <v>32.14285714</v>
      </c>
      <c r="AA344" s="98"/>
      <c r="AB344" s="88">
        <v>300.0</v>
      </c>
      <c r="AC344" s="90">
        <v>267.85714285714283</v>
      </c>
      <c r="AD344" s="90">
        <v>32.14285714285714</v>
      </c>
      <c r="AE344" s="48"/>
      <c r="AF344" s="91">
        <f t="shared" si="7"/>
        <v>0</v>
      </c>
      <c r="AG344" s="98"/>
      <c r="AH344" s="98"/>
      <c r="AI344" s="98"/>
      <c r="AJ344" s="98"/>
      <c r="AK344" s="98"/>
      <c r="AL344" s="98"/>
    </row>
    <row r="345" ht="14.25" customHeight="1">
      <c r="A345" s="92" t="s">
        <v>1364</v>
      </c>
      <c r="B345" s="93">
        <v>45703.0</v>
      </c>
      <c r="C345" s="94" t="s">
        <v>1365</v>
      </c>
      <c r="D345" s="94" t="s">
        <v>1366</v>
      </c>
      <c r="E345" s="103">
        <v>300.0</v>
      </c>
      <c r="F345" s="100" t="s">
        <v>975</v>
      </c>
      <c r="G345" s="101" t="s">
        <v>117</v>
      </c>
      <c r="H345" s="94" t="s">
        <v>68</v>
      </c>
      <c r="J345" s="95" t="s">
        <v>69</v>
      </c>
      <c r="K345" s="50">
        <f t="shared" si="167"/>
        <v>300</v>
      </c>
      <c r="L345" s="50">
        <v>0.0</v>
      </c>
      <c r="M345" s="50">
        <f t="shared" si="122"/>
        <v>300</v>
      </c>
      <c r="N345" s="87">
        <f t="shared" si="134"/>
        <v>0</v>
      </c>
      <c r="O345" s="96"/>
      <c r="P345" s="97">
        <v>9.85</v>
      </c>
      <c r="Q345" s="97">
        <f>E345-P345</f>
        <v>290.15</v>
      </c>
      <c r="R345" s="98"/>
      <c r="S345" s="98"/>
      <c r="T345" s="98"/>
      <c r="U345" s="98"/>
      <c r="V345" s="98"/>
      <c r="W345" s="98"/>
      <c r="X345" s="88">
        <f t="shared" si="169"/>
        <v>300</v>
      </c>
      <c r="Y345" s="90">
        <f t="shared" si="118"/>
        <v>267.8571429</v>
      </c>
      <c r="Z345" s="90">
        <f t="shared" si="119"/>
        <v>32.14285714</v>
      </c>
      <c r="AA345" s="98"/>
      <c r="AB345" s="88">
        <v>300.0</v>
      </c>
      <c r="AC345" s="90">
        <v>267.85714285714283</v>
      </c>
      <c r="AD345" s="90">
        <v>32.14285714285714</v>
      </c>
      <c r="AE345" s="48"/>
      <c r="AF345" s="91">
        <f t="shared" si="7"/>
        <v>0</v>
      </c>
      <c r="AG345" s="98"/>
      <c r="AH345" s="98"/>
      <c r="AI345" s="98"/>
      <c r="AJ345" s="98"/>
      <c r="AK345" s="98"/>
      <c r="AL345" s="98"/>
    </row>
    <row r="346" ht="14.25" customHeight="1">
      <c r="A346" s="92" t="s">
        <v>1367</v>
      </c>
      <c r="B346" s="93">
        <v>45705.0</v>
      </c>
      <c r="C346" s="94" t="s">
        <v>1368</v>
      </c>
      <c r="D346" s="94" t="s">
        <v>1252</v>
      </c>
      <c r="E346" s="103">
        <v>2600.0</v>
      </c>
      <c r="F346" s="100" t="s">
        <v>1369</v>
      </c>
      <c r="G346" s="101" t="s">
        <v>96</v>
      </c>
      <c r="H346" s="94" t="s">
        <v>132</v>
      </c>
      <c r="I346" s="112" t="s">
        <v>607</v>
      </c>
      <c r="J346" s="95" t="s">
        <v>102</v>
      </c>
      <c r="K346" s="50">
        <f t="shared" si="167"/>
        <v>2600</v>
      </c>
      <c r="L346" s="50">
        <v>0.0</v>
      </c>
      <c r="M346" s="50">
        <f t="shared" si="122"/>
        <v>2600</v>
      </c>
      <c r="N346" s="87">
        <f t="shared" si="134"/>
        <v>0</v>
      </c>
      <c r="O346" s="96"/>
      <c r="P346" s="97"/>
      <c r="Q346" s="97"/>
      <c r="R346" s="98"/>
      <c r="S346" s="98"/>
      <c r="T346" s="98"/>
      <c r="U346" s="98"/>
      <c r="V346" s="98"/>
      <c r="W346" s="98"/>
      <c r="X346" s="88">
        <f t="shared" si="169"/>
        <v>2600</v>
      </c>
      <c r="Y346" s="90">
        <f t="shared" si="118"/>
        <v>2321.428571</v>
      </c>
      <c r="Z346" s="90">
        <f t="shared" si="119"/>
        <v>278.5714286</v>
      </c>
      <c r="AA346" s="98"/>
      <c r="AB346" s="88">
        <v>2600.0</v>
      </c>
      <c r="AC346" s="90">
        <v>2321.428571428571</v>
      </c>
      <c r="AD346" s="90">
        <v>278.5714285714285</v>
      </c>
      <c r="AE346" s="48"/>
      <c r="AF346" s="91">
        <f t="shared" si="7"/>
        <v>0</v>
      </c>
      <c r="AG346" s="98"/>
      <c r="AH346" s="98"/>
      <c r="AI346" s="98"/>
      <c r="AJ346" s="98"/>
      <c r="AK346" s="98"/>
      <c r="AL346" s="98"/>
    </row>
    <row r="347" ht="14.25" customHeight="1">
      <c r="A347" s="92" t="s">
        <v>1370</v>
      </c>
      <c r="B347" s="93">
        <v>45705.0</v>
      </c>
      <c r="C347" s="94" t="s">
        <v>1371</v>
      </c>
      <c r="D347" s="94" t="s">
        <v>1366</v>
      </c>
      <c r="E347" s="103">
        <v>5000.0</v>
      </c>
      <c r="F347" s="100" t="s">
        <v>1372</v>
      </c>
      <c r="G347" s="101" t="s">
        <v>117</v>
      </c>
      <c r="H347" s="94" t="s">
        <v>68</v>
      </c>
      <c r="I347" s="101"/>
      <c r="J347" s="95" t="s">
        <v>261</v>
      </c>
      <c r="K347" s="50">
        <f t="shared" si="167"/>
        <v>5000</v>
      </c>
      <c r="L347" s="50">
        <v>0.0</v>
      </c>
      <c r="M347" s="50">
        <f t="shared" si="122"/>
        <v>5000</v>
      </c>
      <c r="N347" s="87">
        <f t="shared" si="134"/>
        <v>0</v>
      </c>
      <c r="O347" s="96"/>
      <c r="P347" s="97">
        <v>164.19</v>
      </c>
      <c r="Q347" s="108">
        <f>E347-P347</f>
        <v>4835.81</v>
      </c>
      <c r="R347" s="98"/>
      <c r="S347" s="98"/>
      <c r="T347" s="98"/>
      <c r="U347" s="98"/>
      <c r="V347" s="98"/>
      <c r="W347" s="98"/>
      <c r="X347" s="88">
        <f t="shared" ref="X347:X348" si="170">K347</f>
        <v>5000</v>
      </c>
      <c r="Y347" s="90">
        <f t="shared" si="118"/>
        <v>4464.285714</v>
      </c>
      <c r="Z347" s="90">
        <f t="shared" si="119"/>
        <v>535.7142857</v>
      </c>
      <c r="AA347" s="98"/>
      <c r="AB347" s="88">
        <v>5000.0</v>
      </c>
      <c r="AC347" s="90">
        <v>4464.285714285714</v>
      </c>
      <c r="AD347" s="90">
        <v>535.7142857142857</v>
      </c>
      <c r="AE347" s="48"/>
      <c r="AF347" s="91">
        <f t="shared" si="7"/>
        <v>0</v>
      </c>
      <c r="AG347" s="98"/>
      <c r="AH347" s="98"/>
      <c r="AI347" s="98"/>
      <c r="AJ347" s="98"/>
      <c r="AK347" s="98"/>
      <c r="AL347" s="98"/>
    </row>
    <row r="348" ht="14.25" customHeight="1">
      <c r="A348" s="92" t="s">
        <v>1373</v>
      </c>
      <c r="B348" s="93">
        <v>45705.0</v>
      </c>
      <c r="C348" s="48" t="s">
        <v>1374</v>
      </c>
      <c r="D348" s="94" t="s">
        <v>629</v>
      </c>
      <c r="E348" s="107">
        <v>200090.0</v>
      </c>
      <c r="F348" s="100" t="s">
        <v>1375</v>
      </c>
      <c r="G348" s="101" t="s">
        <v>1376</v>
      </c>
      <c r="H348" s="94" t="s">
        <v>68</v>
      </c>
      <c r="I348" s="101" t="s">
        <v>1377</v>
      </c>
      <c r="J348" s="95" t="s">
        <v>140</v>
      </c>
      <c r="K348" s="97">
        <v>209440.0</v>
      </c>
      <c r="L348" s="108">
        <f>K348/1.12*0.05</f>
        <v>9350</v>
      </c>
      <c r="M348" s="97">
        <f t="shared" si="122"/>
        <v>200090</v>
      </c>
      <c r="N348" s="87">
        <f t="shared" si="134"/>
        <v>0</v>
      </c>
      <c r="O348" s="96"/>
      <c r="P348" s="97"/>
      <c r="Q348" s="108"/>
      <c r="R348" s="98"/>
      <c r="S348" s="98"/>
      <c r="T348" s="98"/>
      <c r="U348" s="98"/>
      <c r="V348" s="98"/>
      <c r="W348" s="98"/>
      <c r="X348" s="88">
        <f t="shared" si="170"/>
        <v>209440</v>
      </c>
      <c r="Y348" s="90">
        <f t="shared" si="118"/>
        <v>187000</v>
      </c>
      <c r="Z348" s="90">
        <f t="shared" si="119"/>
        <v>22440</v>
      </c>
      <c r="AA348" s="98"/>
      <c r="AB348" s="88">
        <v>209440.0</v>
      </c>
      <c r="AC348" s="90">
        <v>186999.99999999997</v>
      </c>
      <c r="AD348" s="90">
        <v>22439.999999999996</v>
      </c>
      <c r="AE348" s="48"/>
      <c r="AF348" s="91">
        <f t="shared" si="7"/>
        <v>0</v>
      </c>
      <c r="AG348" s="98"/>
      <c r="AH348" s="98"/>
      <c r="AI348" s="98"/>
      <c r="AJ348" s="98"/>
      <c r="AK348" s="98"/>
      <c r="AL348" s="98"/>
    </row>
    <row r="349" ht="14.25" customHeight="1">
      <c r="A349" s="92" t="s">
        <v>1378</v>
      </c>
      <c r="B349" s="93">
        <v>45705.0</v>
      </c>
      <c r="C349" s="94" t="s">
        <v>1379</v>
      </c>
      <c r="D349" s="94" t="s">
        <v>594</v>
      </c>
      <c r="E349" s="103">
        <v>2600.0</v>
      </c>
      <c r="F349" s="100" t="s">
        <v>1380</v>
      </c>
      <c r="G349" s="101" t="s">
        <v>96</v>
      </c>
      <c r="H349" s="94" t="s">
        <v>68</v>
      </c>
      <c r="I349" s="101" t="s">
        <v>1381</v>
      </c>
      <c r="J349" s="95" t="s">
        <v>102</v>
      </c>
      <c r="K349" s="50">
        <f t="shared" ref="K349:K354" si="171">E349</f>
        <v>2600</v>
      </c>
      <c r="L349" s="50">
        <v>0.0</v>
      </c>
      <c r="M349" s="50">
        <f t="shared" si="122"/>
        <v>2600</v>
      </c>
      <c r="N349" s="87">
        <f t="shared" si="134"/>
        <v>0</v>
      </c>
      <c r="O349" s="96"/>
      <c r="P349" s="97"/>
      <c r="Q349" s="108"/>
      <c r="R349" s="98"/>
      <c r="S349" s="98"/>
      <c r="T349" s="98"/>
      <c r="U349" s="98"/>
      <c r="V349" s="98"/>
      <c r="W349" s="98"/>
      <c r="X349" s="88">
        <f t="shared" ref="X349:X353" si="172">E349</f>
        <v>2600</v>
      </c>
      <c r="Y349" s="90">
        <f t="shared" si="118"/>
        <v>2321.428571</v>
      </c>
      <c r="Z349" s="90">
        <f t="shared" si="119"/>
        <v>278.5714286</v>
      </c>
      <c r="AA349" s="98"/>
      <c r="AB349" s="88">
        <v>2600.0</v>
      </c>
      <c r="AC349" s="90">
        <v>2321.428571428571</v>
      </c>
      <c r="AD349" s="90">
        <v>278.5714285714285</v>
      </c>
      <c r="AE349" s="48"/>
      <c r="AF349" s="91">
        <f t="shared" si="7"/>
        <v>0</v>
      </c>
      <c r="AG349" s="98"/>
      <c r="AH349" s="98"/>
      <c r="AI349" s="98"/>
      <c r="AJ349" s="98"/>
      <c r="AK349" s="98"/>
      <c r="AL349" s="98"/>
    </row>
    <row r="350" ht="14.25" customHeight="1">
      <c r="A350" s="92" t="s">
        <v>1382</v>
      </c>
      <c r="B350" s="93">
        <v>45705.0</v>
      </c>
      <c r="C350" s="94" t="s">
        <v>1383</v>
      </c>
      <c r="D350" s="94" t="s">
        <v>110</v>
      </c>
      <c r="E350" s="103">
        <v>300.0</v>
      </c>
      <c r="F350" s="100" t="s">
        <v>1030</v>
      </c>
      <c r="G350" s="101" t="s">
        <v>112</v>
      </c>
      <c r="H350" s="94" t="s">
        <v>127</v>
      </c>
      <c r="I350" s="101"/>
      <c r="J350" s="95" t="s">
        <v>69</v>
      </c>
      <c r="K350" s="50">
        <f t="shared" si="171"/>
        <v>300</v>
      </c>
      <c r="L350" s="50">
        <v>0.0</v>
      </c>
      <c r="M350" s="50">
        <f t="shared" si="122"/>
        <v>300</v>
      </c>
      <c r="N350" s="87">
        <f t="shared" si="134"/>
        <v>0</v>
      </c>
      <c r="O350" s="96"/>
      <c r="P350" s="97"/>
      <c r="Q350" s="108"/>
      <c r="R350" s="98"/>
      <c r="S350" s="98"/>
      <c r="T350" s="98"/>
      <c r="U350" s="98"/>
      <c r="V350" s="98"/>
      <c r="W350" s="98"/>
      <c r="X350" s="88">
        <f t="shared" si="172"/>
        <v>300</v>
      </c>
      <c r="Y350" s="90">
        <f t="shared" si="118"/>
        <v>267.8571429</v>
      </c>
      <c r="Z350" s="90">
        <f t="shared" si="119"/>
        <v>32.14285714</v>
      </c>
      <c r="AA350" s="98"/>
      <c r="AB350" s="88">
        <v>300.0</v>
      </c>
      <c r="AC350" s="90">
        <v>267.85714285714283</v>
      </c>
      <c r="AD350" s="90">
        <v>32.14285714285714</v>
      </c>
      <c r="AE350" s="48"/>
      <c r="AF350" s="91">
        <f t="shared" si="7"/>
        <v>0</v>
      </c>
      <c r="AG350" s="98"/>
      <c r="AH350" s="98"/>
      <c r="AI350" s="98"/>
      <c r="AJ350" s="98"/>
      <c r="AK350" s="98"/>
      <c r="AL350" s="98"/>
    </row>
    <row r="351" ht="14.25" customHeight="1">
      <c r="A351" s="92" t="s">
        <v>1384</v>
      </c>
      <c r="B351" s="93">
        <v>45705.0</v>
      </c>
      <c r="C351" s="94" t="s">
        <v>1385</v>
      </c>
      <c r="D351" s="94" t="s">
        <v>1386</v>
      </c>
      <c r="E351" s="103">
        <v>440.0</v>
      </c>
      <c r="F351" s="100" t="s">
        <v>1030</v>
      </c>
      <c r="G351" s="101" t="s">
        <v>117</v>
      </c>
      <c r="H351" s="94" t="s">
        <v>68</v>
      </c>
      <c r="I351" s="101"/>
      <c r="J351" s="95" t="s">
        <v>69</v>
      </c>
      <c r="K351" s="50">
        <f t="shared" si="171"/>
        <v>440</v>
      </c>
      <c r="L351" s="50">
        <v>0.0</v>
      </c>
      <c r="M351" s="50">
        <f t="shared" si="122"/>
        <v>440</v>
      </c>
      <c r="N351" s="87">
        <f t="shared" si="134"/>
        <v>0</v>
      </c>
      <c r="O351" s="96"/>
      <c r="P351" s="97">
        <v>14.45</v>
      </c>
      <c r="Q351" s="108">
        <f>E351-P351</f>
        <v>425.55</v>
      </c>
      <c r="R351" s="98"/>
      <c r="S351" s="98"/>
      <c r="T351" s="98"/>
      <c r="U351" s="98"/>
      <c r="V351" s="98"/>
      <c r="W351" s="98"/>
      <c r="X351" s="88">
        <f t="shared" si="172"/>
        <v>440</v>
      </c>
      <c r="Y351" s="90">
        <f t="shared" si="118"/>
        <v>392.8571429</v>
      </c>
      <c r="Z351" s="90">
        <f t="shared" si="119"/>
        <v>47.14285714</v>
      </c>
      <c r="AA351" s="98"/>
      <c r="AB351" s="88">
        <v>440.0</v>
      </c>
      <c r="AC351" s="90">
        <v>392.85714285714283</v>
      </c>
      <c r="AD351" s="90">
        <v>47.14285714285714</v>
      </c>
      <c r="AE351" s="48"/>
      <c r="AF351" s="91">
        <f t="shared" si="7"/>
        <v>0</v>
      </c>
      <c r="AG351" s="98"/>
      <c r="AH351" s="98"/>
      <c r="AI351" s="98"/>
      <c r="AJ351" s="98"/>
      <c r="AK351" s="98"/>
      <c r="AL351" s="98"/>
    </row>
    <row r="352" ht="14.25" customHeight="1">
      <c r="A352" s="92" t="s">
        <v>1387</v>
      </c>
      <c r="B352" s="93">
        <v>45705.0</v>
      </c>
      <c r="C352" s="94" t="s">
        <v>1388</v>
      </c>
      <c r="D352" s="94" t="s">
        <v>1083</v>
      </c>
      <c r="E352" s="103">
        <v>720.0</v>
      </c>
      <c r="F352" s="100" t="s">
        <v>1389</v>
      </c>
      <c r="G352" s="101" t="s">
        <v>112</v>
      </c>
      <c r="H352" s="94" t="s">
        <v>127</v>
      </c>
      <c r="I352" s="101"/>
      <c r="J352" s="95" t="s">
        <v>102</v>
      </c>
      <c r="K352" s="50">
        <f t="shared" si="171"/>
        <v>720</v>
      </c>
      <c r="L352" s="50">
        <v>0.0</v>
      </c>
      <c r="M352" s="50">
        <f t="shared" si="122"/>
        <v>720</v>
      </c>
      <c r="N352" s="87">
        <f t="shared" si="134"/>
        <v>0</v>
      </c>
      <c r="O352" s="96"/>
      <c r="P352" s="97"/>
      <c r="Q352" s="108"/>
      <c r="R352" s="98"/>
      <c r="S352" s="98"/>
      <c r="T352" s="98"/>
      <c r="U352" s="98"/>
      <c r="V352" s="98"/>
      <c r="W352" s="98"/>
      <c r="X352" s="88">
        <f t="shared" si="172"/>
        <v>720</v>
      </c>
      <c r="Y352" s="90">
        <f t="shared" si="118"/>
        <v>642.8571429</v>
      </c>
      <c r="Z352" s="90">
        <f t="shared" si="119"/>
        <v>77.14285714</v>
      </c>
      <c r="AA352" s="98"/>
      <c r="AB352" s="88">
        <v>720.0</v>
      </c>
      <c r="AC352" s="90">
        <v>642.8571428571428</v>
      </c>
      <c r="AD352" s="90">
        <v>77.14285714285712</v>
      </c>
      <c r="AE352" s="48"/>
      <c r="AF352" s="91">
        <f t="shared" si="7"/>
        <v>0</v>
      </c>
      <c r="AG352" s="98"/>
      <c r="AH352" s="98"/>
      <c r="AI352" s="98"/>
      <c r="AJ352" s="98"/>
      <c r="AK352" s="98"/>
      <c r="AL352" s="98"/>
    </row>
    <row r="353" ht="14.25" customHeight="1">
      <c r="A353" s="92" t="s">
        <v>1390</v>
      </c>
      <c r="B353" s="93">
        <v>45705.0</v>
      </c>
      <c r="C353" s="94" t="s">
        <v>1391</v>
      </c>
      <c r="D353" s="94" t="s">
        <v>471</v>
      </c>
      <c r="E353" s="103">
        <v>700.0</v>
      </c>
      <c r="F353" s="100" t="s">
        <v>1392</v>
      </c>
      <c r="G353" s="101" t="s">
        <v>117</v>
      </c>
      <c r="H353" s="94" t="s">
        <v>68</v>
      </c>
      <c r="I353" s="101"/>
      <c r="J353" s="95" t="s">
        <v>102</v>
      </c>
      <c r="K353" s="50">
        <f t="shared" si="171"/>
        <v>700</v>
      </c>
      <c r="L353" s="50">
        <v>0.0</v>
      </c>
      <c r="M353" s="50">
        <f t="shared" si="122"/>
        <v>700</v>
      </c>
      <c r="N353" s="87">
        <f t="shared" si="134"/>
        <v>0</v>
      </c>
      <c r="O353" s="96"/>
      <c r="P353" s="97">
        <v>22.99</v>
      </c>
      <c r="Q353" s="108">
        <f>E353-P353</f>
        <v>677.01</v>
      </c>
      <c r="R353" s="97">
        <f>SUM(Q347:Q353)</f>
        <v>5938.37</v>
      </c>
      <c r="S353" s="98"/>
      <c r="T353" s="98"/>
      <c r="U353" s="98"/>
      <c r="V353" s="98"/>
      <c r="W353" s="98"/>
      <c r="X353" s="88">
        <f t="shared" si="172"/>
        <v>700</v>
      </c>
      <c r="Y353" s="90">
        <f t="shared" si="118"/>
        <v>625</v>
      </c>
      <c r="Z353" s="90">
        <f t="shared" si="119"/>
        <v>75</v>
      </c>
      <c r="AA353" s="98"/>
      <c r="AB353" s="88">
        <v>700.0</v>
      </c>
      <c r="AC353" s="90">
        <v>624.9999999999999</v>
      </c>
      <c r="AD353" s="90">
        <v>74.99999999999999</v>
      </c>
      <c r="AE353" s="48"/>
      <c r="AF353" s="91">
        <f t="shared" si="7"/>
        <v>0</v>
      </c>
      <c r="AG353" s="98"/>
      <c r="AH353" s="98"/>
      <c r="AI353" s="98"/>
      <c r="AJ353" s="98"/>
      <c r="AK353" s="98"/>
      <c r="AL353" s="98"/>
    </row>
    <row r="354" ht="14.25" customHeight="1">
      <c r="A354" s="92" t="s">
        <v>1393</v>
      </c>
      <c r="B354" s="93">
        <v>45705.0</v>
      </c>
      <c r="C354" s="94" t="s">
        <v>1394</v>
      </c>
      <c r="D354" s="94" t="s">
        <v>908</v>
      </c>
      <c r="E354" s="103">
        <v>66000.0</v>
      </c>
      <c r="F354" s="100" t="s">
        <v>1395</v>
      </c>
      <c r="G354" s="101" t="s">
        <v>74</v>
      </c>
      <c r="H354" s="94" t="s">
        <v>68</v>
      </c>
      <c r="I354" s="101" t="s">
        <v>1396</v>
      </c>
      <c r="J354" s="95" t="s">
        <v>140</v>
      </c>
      <c r="K354" s="50">
        <f t="shared" si="171"/>
        <v>66000</v>
      </c>
      <c r="L354" s="50">
        <v>0.0</v>
      </c>
      <c r="M354" s="50">
        <f t="shared" si="122"/>
        <v>66000</v>
      </c>
      <c r="N354" s="87">
        <f t="shared" si="134"/>
        <v>0</v>
      </c>
      <c r="O354" s="96"/>
      <c r="P354" s="97"/>
      <c r="Q354" s="97"/>
      <c r="R354" s="98"/>
      <c r="S354" s="98"/>
      <c r="T354" s="98"/>
      <c r="U354" s="98"/>
      <c r="V354" s="98"/>
      <c r="W354" s="98"/>
      <c r="X354" s="88">
        <f t="shared" ref="X354:X355" si="173">K354</f>
        <v>66000</v>
      </c>
      <c r="Y354" s="90">
        <f t="shared" si="118"/>
        <v>58928.57143</v>
      </c>
      <c r="Z354" s="90">
        <f t="shared" si="119"/>
        <v>7071.428571</v>
      </c>
      <c r="AA354" s="98"/>
      <c r="AB354" s="88">
        <v>66000.0</v>
      </c>
      <c r="AC354" s="90">
        <v>58928.57142857142</v>
      </c>
      <c r="AD354" s="90">
        <v>7071.42857142857</v>
      </c>
      <c r="AE354" s="48"/>
      <c r="AF354" s="91">
        <f t="shared" si="7"/>
        <v>0</v>
      </c>
      <c r="AG354" s="98"/>
      <c r="AH354" s="98"/>
      <c r="AI354" s="98"/>
      <c r="AJ354" s="98"/>
      <c r="AK354" s="98"/>
      <c r="AL354" s="98"/>
    </row>
    <row r="355" ht="14.25" customHeight="1">
      <c r="A355" s="92" t="s">
        <v>1397</v>
      </c>
      <c r="B355" s="93">
        <v>45705.0</v>
      </c>
      <c r="C355" s="94" t="s">
        <v>1398</v>
      </c>
      <c r="D355" s="94" t="s">
        <v>908</v>
      </c>
      <c r="E355" s="107">
        <v>70620.0</v>
      </c>
      <c r="F355" s="100" t="s">
        <v>1399</v>
      </c>
      <c r="G355" s="101" t="s">
        <v>74</v>
      </c>
      <c r="H355" s="94" t="s">
        <v>68</v>
      </c>
      <c r="I355" s="101" t="s">
        <v>1396</v>
      </c>
      <c r="J355" s="95" t="s">
        <v>140</v>
      </c>
      <c r="K355" s="97">
        <v>73920.0</v>
      </c>
      <c r="L355" s="108">
        <f>K355/1.12*0.05</f>
        <v>3300</v>
      </c>
      <c r="M355" s="97">
        <f t="shared" si="122"/>
        <v>70620</v>
      </c>
      <c r="N355" s="87">
        <f t="shared" si="134"/>
        <v>0</v>
      </c>
      <c r="O355" s="96"/>
      <c r="P355" s="97"/>
      <c r="Q355" s="97"/>
      <c r="R355" s="98"/>
      <c r="S355" s="98"/>
      <c r="T355" s="98"/>
      <c r="U355" s="98"/>
      <c r="V355" s="98"/>
      <c r="W355" s="98"/>
      <c r="X355" s="88">
        <f t="shared" si="173"/>
        <v>73920</v>
      </c>
      <c r="Y355" s="90">
        <f t="shared" si="118"/>
        <v>66000</v>
      </c>
      <c r="Z355" s="90">
        <f t="shared" si="119"/>
        <v>7920</v>
      </c>
      <c r="AA355" s="98"/>
      <c r="AB355" s="88">
        <v>73920.0</v>
      </c>
      <c r="AC355" s="90">
        <v>66000.0</v>
      </c>
      <c r="AD355" s="90">
        <v>7920.0</v>
      </c>
      <c r="AE355" s="48"/>
      <c r="AF355" s="91">
        <f t="shared" si="7"/>
        <v>0</v>
      </c>
      <c r="AG355" s="98"/>
      <c r="AH355" s="98"/>
      <c r="AI355" s="98"/>
      <c r="AJ355" s="98"/>
      <c r="AK355" s="98"/>
      <c r="AL355" s="98"/>
    </row>
    <row r="356" ht="14.25" customHeight="1">
      <c r="A356" s="92" t="s">
        <v>1400</v>
      </c>
      <c r="B356" s="93">
        <v>45706.0</v>
      </c>
      <c r="C356" s="48" t="s">
        <v>1401</v>
      </c>
      <c r="D356" s="48" t="s">
        <v>1402</v>
      </c>
      <c r="E356" s="130">
        <v>440.0</v>
      </c>
      <c r="F356" s="48" t="s">
        <v>964</v>
      </c>
      <c r="G356" s="48" t="s">
        <v>112</v>
      </c>
      <c r="H356" s="94" t="s">
        <v>127</v>
      </c>
      <c r="J356" s="95" t="s">
        <v>69</v>
      </c>
      <c r="K356" s="50">
        <f t="shared" ref="K356:K362" si="174">E356</f>
        <v>440</v>
      </c>
      <c r="L356" s="50">
        <v>0.0</v>
      </c>
      <c r="M356" s="50">
        <f t="shared" si="122"/>
        <v>440</v>
      </c>
      <c r="N356" s="87">
        <f t="shared" si="134"/>
        <v>0</v>
      </c>
      <c r="O356" s="96"/>
      <c r="P356" s="97"/>
      <c r="Q356" s="97"/>
      <c r="R356" s="98"/>
      <c r="S356" s="98"/>
      <c r="T356" s="98"/>
      <c r="U356" s="98"/>
      <c r="V356" s="98"/>
      <c r="W356" s="98"/>
      <c r="X356" s="88">
        <f t="shared" ref="X356:X361" si="175">E356</f>
        <v>440</v>
      </c>
      <c r="Y356" s="90">
        <f t="shared" si="118"/>
        <v>392.8571429</v>
      </c>
      <c r="Z356" s="90">
        <f t="shared" si="119"/>
        <v>47.14285714</v>
      </c>
      <c r="AA356" s="98"/>
      <c r="AB356" s="88">
        <v>440.0</v>
      </c>
      <c r="AC356" s="90">
        <v>392.85714285714283</v>
      </c>
      <c r="AD356" s="90">
        <v>47.14285714285714</v>
      </c>
      <c r="AE356" s="48"/>
      <c r="AF356" s="91">
        <f t="shared" si="7"/>
        <v>0</v>
      </c>
      <c r="AG356" s="98"/>
      <c r="AH356" s="98"/>
      <c r="AI356" s="98"/>
      <c r="AJ356" s="98"/>
      <c r="AK356" s="98"/>
      <c r="AL356" s="98"/>
    </row>
    <row r="357" ht="14.25" customHeight="1">
      <c r="A357" s="92" t="s">
        <v>1403</v>
      </c>
      <c r="B357" s="93">
        <v>45706.0</v>
      </c>
      <c r="C357" s="94" t="s">
        <v>1404</v>
      </c>
      <c r="D357" s="94" t="s">
        <v>1405</v>
      </c>
      <c r="E357" s="103">
        <v>2100.0</v>
      </c>
      <c r="F357" s="100" t="s">
        <v>1406</v>
      </c>
      <c r="G357" s="101" t="s">
        <v>96</v>
      </c>
      <c r="H357" s="94" t="s">
        <v>68</v>
      </c>
      <c r="I357" s="101" t="s">
        <v>1407</v>
      </c>
      <c r="J357" s="95" t="s">
        <v>102</v>
      </c>
      <c r="K357" s="50">
        <f t="shared" si="174"/>
        <v>2100</v>
      </c>
      <c r="L357" s="50">
        <v>0.0</v>
      </c>
      <c r="M357" s="50">
        <f t="shared" si="122"/>
        <v>2100</v>
      </c>
      <c r="N357" s="87">
        <f t="shared" si="134"/>
        <v>0</v>
      </c>
      <c r="O357" s="96"/>
      <c r="P357" s="97"/>
      <c r="Q357" s="97"/>
      <c r="R357" s="98"/>
      <c r="S357" s="98"/>
      <c r="T357" s="98"/>
      <c r="U357" s="98"/>
      <c r="V357" s="98"/>
      <c r="W357" s="98"/>
      <c r="X357" s="88">
        <f t="shared" si="175"/>
        <v>2100</v>
      </c>
      <c r="Y357" s="90">
        <f t="shared" si="118"/>
        <v>1875</v>
      </c>
      <c r="Z357" s="90">
        <f t="shared" si="119"/>
        <v>225</v>
      </c>
      <c r="AA357" s="98"/>
      <c r="AB357" s="88">
        <v>2100.0</v>
      </c>
      <c r="AC357" s="90">
        <v>1874.9999999999998</v>
      </c>
      <c r="AD357" s="90">
        <v>224.99999999999997</v>
      </c>
      <c r="AE357" s="48"/>
      <c r="AF357" s="91">
        <f t="shared" si="7"/>
        <v>0</v>
      </c>
      <c r="AG357" s="98"/>
      <c r="AH357" s="98"/>
      <c r="AI357" s="98"/>
      <c r="AJ357" s="98"/>
      <c r="AK357" s="98"/>
      <c r="AL357" s="98"/>
    </row>
    <row r="358" ht="14.25" customHeight="1">
      <c r="A358" s="92" t="s">
        <v>1408</v>
      </c>
      <c r="B358" s="93">
        <v>45706.0</v>
      </c>
      <c r="C358" s="94" t="s">
        <v>1409</v>
      </c>
      <c r="D358" s="94" t="s">
        <v>1410</v>
      </c>
      <c r="E358" s="103">
        <v>2100.0</v>
      </c>
      <c r="F358" s="100" t="s">
        <v>1411</v>
      </c>
      <c r="G358" s="101" t="s">
        <v>74</v>
      </c>
      <c r="H358" s="94" t="s">
        <v>68</v>
      </c>
      <c r="I358" s="101" t="s">
        <v>1412</v>
      </c>
      <c r="J358" s="95" t="s">
        <v>102</v>
      </c>
      <c r="K358" s="50">
        <f t="shared" si="174"/>
        <v>2100</v>
      </c>
      <c r="L358" s="50">
        <v>0.0</v>
      </c>
      <c r="M358" s="50">
        <f t="shared" si="122"/>
        <v>2100</v>
      </c>
      <c r="N358" s="87">
        <f t="shared" si="134"/>
        <v>0</v>
      </c>
      <c r="O358" s="96"/>
      <c r="P358" s="97"/>
      <c r="Q358" s="97"/>
      <c r="R358" s="98"/>
      <c r="S358" s="98"/>
      <c r="T358" s="98"/>
      <c r="U358" s="98"/>
      <c r="V358" s="98"/>
      <c r="W358" s="98"/>
      <c r="X358" s="88">
        <f t="shared" si="175"/>
        <v>2100</v>
      </c>
      <c r="Y358" s="90">
        <f t="shared" si="118"/>
        <v>1875</v>
      </c>
      <c r="Z358" s="90">
        <f t="shared" si="119"/>
        <v>225</v>
      </c>
      <c r="AA358" s="98"/>
      <c r="AB358" s="88">
        <v>2100.0</v>
      </c>
      <c r="AC358" s="90">
        <v>1874.9999999999998</v>
      </c>
      <c r="AD358" s="90">
        <v>224.99999999999997</v>
      </c>
      <c r="AE358" s="48"/>
      <c r="AF358" s="91">
        <f t="shared" si="7"/>
        <v>0</v>
      </c>
      <c r="AG358" s="98"/>
      <c r="AH358" s="98"/>
      <c r="AI358" s="98"/>
      <c r="AJ358" s="98"/>
      <c r="AK358" s="98"/>
      <c r="AL358" s="98"/>
    </row>
    <row r="359" ht="14.25" customHeight="1">
      <c r="A359" s="92" t="s">
        <v>1413</v>
      </c>
      <c r="B359" s="93">
        <v>45706.0</v>
      </c>
      <c r="C359" s="94" t="s">
        <v>1414</v>
      </c>
      <c r="D359" s="94" t="s">
        <v>616</v>
      </c>
      <c r="E359" s="103">
        <v>3940.0</v>
      </c>
      <c r="F359" s="100" t="s">
        <v>1415</v>
      </c>
      <c r="G359" s="101" t="s">
        <v>96</v>
      </c>
      <c r="H359" s="94" t="s">
        <v>68</v>
      </c>
      <c r="I359" s="101" t="s">
        <v>1416</v>
      </c>
      <c r="J359" s="95" t="s">
        <v>102</v>
      </c>
      <c r="K359" s="50">
        <f t="shared" si="174"/>
        <v>3940</v>
      </c>
      <c r="L359" s="50">
        <v>0.0</v>
      </c>
      <c r="M359" s="50">
        <f t="shared" si="122"/>
        <v>3940</v>
      </c>
      <c r="N359" s="87">
        <f t="shared" si="134"/>
        <v>0</v>
      </c>
      <c r="O359" s="96"/>
      <c r="P359" s="97"/>
      <c r="Q359" s="97"/>
      <c r="R359" s="98"/>
      <c r="S359" s="98"/>
      <c r="T359" s="98"/>
      <c r="U359" s="98"/>
      <c r="V359" s="98"/>
      <c r="W359" s="98"/>
      <c r="X359" s="88">
        <f t="shared" si="175"/>
        <v>3940</v>
      </c>
      <c r="Y359" s="90">
        <f t="shared" si="118"/>
        <v>3517.857143</v>
      </c>
      <c r="Z359" s="90">
        <f t="shared" si="119"/>
        <v>422.1428571</v>
      </c>
      <c r="AA359" s="98"/>
      <c r="AB359" s="88">
        <v>3940.0</v>
      </c>
      <c r="AC359" s="90">
        <v>3517.8571428571427</v>
      </c>
      <c r="AD359" s="90">
        <v>422.1428571428571</v>
      </c>
      <c r="AE359" s="48"/>
      <c r="AF359" s="91">
        <f t="shared" si="7"/>
        <v>0</v>
      </c>
      <c r="AG359" s="98"/>
      <c r="AH359" s="98"/>
      <c r="AI359" s="98"/>
      <c r="AJ359" s="98"/>
      <c r="AK359" s="98"/>
      <c r="AL359" s="98"/>
    </row>
    <row r="360" ht="14.25" customHeight="1">
      <c r="A360" s="92" t="s">
        <v>1417</v>
      </c>
      <c r="B360" s="93">
        <v>45707.0</v>
      </c>
      <c r="C360" s="94" t="s">
        <v>1418</v>
      </c>
      <c r="D360" s="94" t="s">
        <v>1419</v>
      </c>
      <c r="E360" s="103">
        <v>440.0</v>
      </c>
      <c r="F360" s="48" t="s">
        <v>964</v>
      </c>
      <c r="G360" s="101" t="s">
        <v>112</v>
      </c>
      <c r="H360" s="94" t="s">
        <v>127</v>
      </c>
      <c r="I360" s="101"/>
      <c r="J360" s="95" t="s">
        <v>69</v>
      </c>
      <c r="K360" s="50">
        <f t="shared" si="174"/>
        <v>440</v>
      </c>
      <c r="L360" s="50">
        <v>0.0</v>
      </c>
      <c r="M360" s="50">
        <f t="shared" si="122"/>
        <v>440</v>
      </c>
      <c r="N360" s="87">
        <f t="shared" si="134"/>
        <v>0</v>
      </c>
      <c r="O360" s="96"/>
      <c r="P360" s="97"/>
      <c r="Q360" s="97"/>
      <c r="R360" s="98"/>
      <c r="S360" s="98"/>
      <c r="T360" s="98"/>
      <c r="U360" s="98"/>
      <c r="V360" s="98"/>
      <c r="W360" s="98"/>
      <c r="X360" s="88">
        <f t="shared" si="175"/>
        <v>440</v>
      </c>
      <c r="Y360" s="90">
        <f t="shared" si="118"/>
        <v>392.8571429</v>
      </c>
      <c r="Z360" s="90">
        <f t="shared" si="119"/>
        <v>47.14285714</v>
      </c>
      <c r="AA360" s="98"/>
      <c r="AB360" s="88">
        <v>440.0</v>
      </c>
      <c r="AC360" s="90">
        <v>392.85714285714283</v>
      </c>
      <c r="AD360" s="90">
        <v>47.14285714285714</v>
      </c>
      <c r="AE360" s="48"/>
      <c r="AF360" s="91">
        <f t="shared" si="7"/>
        <v>0</v>
      </c>
      <c r="AG360" s="98"/>
      <c r="AH360" s="98"/>
      <c r="AI360" s="98"/>
      <c r="AJ360" s="98"/>
      <c r="AK360" s="98"/>
      <c r="AL360" s="98"/>
    </row>
    <row r="361" ht="14.25" customHeight="1">
      <c r="A361" s="92" t="s">
        <v>1420</v>
      </c>
      <c r="B361" s="93">
        <v>45707.0</v>
      </c>
      <c r="C361" s="94" t="s">
        <v>1421</v>
      </c>
      <c r="D361" s="94" t="s">
        <v>1422</v>
      </c>
      <c r="E361" s="103">
        <v>720.0</v>
      </c>
      <c r="F361" s="100" t="s">
        <v>1423</v>
      </c>
      <c r="G361" s="101" t="s">
        <v>96</v>
      </c>
      <c r="H361" s="94" t="s">
        <v>68</v>
      </c>
      <c r="I361" s="101" t="s">
        <v>1424</v>
      </c>
      <c r="J361" s="95" t="s">
        <v>102</v>
      </c>
      <c r="K361" s="50">
        <f t="shared" si="174"/>
        <v>720</v>
      </c>
      <c r="L361" s="50">
        <v>0.0</v>
      </c>
      <c r="M361" s="50">
        <f t="shared" si="122"/>
        <v>720</v>
      </c>
      <c r="N361" s="87">
        <f t="shared" si="134"/>
        <v>0</v>
      </c>
      <c r="O361" s="96"/>
      <c r="P361" s="97"/>
      <c r="Q361" s="97"/>
      <c r="R361" s="98"/>
      <c r="S361" s="98"/>
      <c r="T361" s="98"/>
      <c r="U361" s="98"/>
      <c r="V361" s="98"/>
      <c r="W361" s="98"/>
      <c r="X361" s="88">
        <f t="shared" si="175"/>
        <v>720</v>
      </c>
      <c r="Y361" s="90">
        <f t="shared" si="118"/>
        <v>642.8571429</v>
      </c>
      <c r="Z361" s="90">
        <f t="shared" si="119"/>
        <v>77.14285714</v>
      </c>
      <c r="AA361" s="98"/>
      <c r="AB361" s="88">
        <v>720.0</v>
      </c>
      <c r="AC361" s="90">
        <v>642.8571428571428</v>
      </c>
      <c r="AD361" s="90">
        <v>77.14285714285712</v>
      </c>
      <c r="AE361" s="48"/>
      <c r="AF361" s="91">
        <f t="shared" si="7"/>
        <v>0</v>
      </c>
      <c r="AG361" s="98"/>
      <c r="AH361" s="98"/>
      <c r="AI361" s="98"/>
      <c r="AJ361" s="98"/>
      <c r="AK361" s="98"/>
      <c r="AL361" s="98"/>
    </row>
    <row r="362" ht="14.25" customHeight="1">
      <c r="A362" s="92" t="s">
        <v>1425</v>
      </c>
      <c r="B362" s="93">
        <v>45707.0</v>
      </c>
      <c r="C362" s="94" t="s">
        <v>1426</v>
      </c>
      <c r="D362" s="94" t="s">
        <v>701</v>
      </c>
      <c r="E362" s="103">
        <v>1250.0</v>
      </c>
      <c r="F362" s="100" t="s">
        <v>1427</v>
      </c>
      <c r="G362" s="101" t="s">
        <v>74</v>
      </c>
      <c r="H362" s="94" t="s">
        <v>68</v>
      </c>
      <c r="I362" s="101" t="s">
        <v>1428</v>
      </c>
      <c r="J362" s="95" t="s">
        <v>76</v>
      </c>
      <c r="K362" s="50">
        <f t="shared" si="174"/>
        <v>1250</v>
      </c>
      <c r="L362" s="50">
        <v>0.0</v>
      </c>
      <c r="M362" s="50">
        <f t="shared" si="122"/>
        <v>1250</v>
      </c>
      <c r="N362" s="87">
        <f t="shared" si="134"/>
        <v>0</v>
      </c>
      <c r="O362" s="96"/>
      <c r="P362" s="97"/>
      <c r="Q362" s="97"/>
      <c r="R362" s="98"/>
      <c r="S362" s="98"/>
      <c r="T362" s="98"/>
      <c r="U362" s="98"/>
      <c r="V362" s="98"/>
      <c r="W362" s="98"/>
      <c r="X362" s="88">
        <f t="shared" ref="X362:X364" si="176">K362</f>
        <v>1250</v>
      </c>
      <c r="Y362" s="90">
        <f t="shared" si="118"/>
        <v>1116.071429</v>
      </c>
      <c r="Z362" s="90">
        <f t="shared" si="119"/>
        <v>133.9285714</v>
      </c>
      <c r="AA362" s="98"/>
      <c r="AB362" s="88">
        <v>1250.0</v>
      </c>
      <c r="AC362" s="90">
        <v>1116.0714285714284</v>
      </c>
      <c r="AD362" s="90">
        <v>133.92857142857142</v>
      </c>
      <c r="AE362" s="48"/>
      <c r="AF362" s="91">
        <f t="shared" si="7"/>
        <v>0</v>
      </c>
      <c r="AG362" s="98"/>
      <c r="AH362" s="98"/>
      <c r="AI362" s="98"/>
      <c r="AJ362" s="98"/>
      <c r="AK362" s="98"/>
      <c r="AL362" s="98"/>
    </row>
    <row r="363" ht="14.25" customHeight="1">
      <c r="A363" s="92" t="s">
        <v>1429</v>
      </c>
      <c r="B363" s="93">
        <v>45707.0</v>
      </c>
      <c r="C363" s="94" t="s">
        <v>1430</v>
      </c>
      <c r="D363" s="94" t="s">
        <v>454</v>
      </c>
      <c r="E363" s="161">
        <v>4776.79</v>
      </c>
      <c r="F363" s="48" t="s">
        <v>1431</v>
      </c>
      <c r="G363" s="101" t="s">
        <v>96</v>
      </c>
      <c r="H363" s="94" t="s">
        <v>68</v>
      </c>
      <c r="I363" s="101" t="s">
        <v>1432</v>
      </c>
      <c r="J363" s="95" t="s">
        <v>102</v>
      </c>
      <c r="K363" s="97">
        <v>5000.0</v>
      </c>
      <c r="L363" s="108">
        <f t="shared" ref="L363:L364" si="177">K363/1.12*0.05</f>
        <v>223.2142857</v>
      </c>
      <c r="M363" s="97">
        <f t="shared" si="122"/>
        <v>4776.785714</v>
      </c>
      <c r="N363" s="87">
        <f t="shared" si="134"/>
        <v>0.004285714285</v>
      </c>
      <c r="O363" s="96"/>
      <c r="P363" s="97"/>
      <c r="Q363" s="97"/>
      <c r="R363" s="98"/>
      <c r="S363" s="98"/>
      <c r="T363" s="98"/>
      <c r="U363" s="98"/>
      <c r="V363" s="98"/>
      <c r="W363" s="98"/>
      <c r="X363" s="88">
        <f t="shared" si="176"/>
        <v>5000</v>
      </c>
      <c r="Y363" s="90">
        <f t="shared" si="118"/>
        <v>4464.285714</v>
      </c>
      <c r="Z363" s="90">
        <f t="shared" si="119"/>
        <v>535.7142857</v>
      </c>
      <c r="AA363" s="98"/>
      <c r="AB363" s="88">
        <v>5000.0</v>
      </c>
      <c r="AC363" s="90">
        <v>4464.285714285714</v>
      </c>
      <c r="AD363" s="90">
        <v>535.7142857142857</v>
      </c>
      <c r="AE363" s="48"/>
      <c r="AF363" s="91">
        <f t="shared" si="7"/>
        <v>0</v>
      </c>
      <c r="AG363" s="98"/>
      <c r="AH363" s="98"/>
      <c r="AI363" s="98"/>
      <c r="AJ363" s="98"/>
      <c r="AK363" s="98"/>
      <c r="AL363" s="98"/>
    </row>
    <row r="364" ht="14.25" customHeight="1">
      <c r="A364" s="92" t="s">
        <v>1433</v>
      </c>
      <c r="B364" s="93">
        <v>45707.0</v>
      </c>
      <c r="C364" s="94" t="s">
        <v>1434</v>
      </c>
      <c r="D364" s="94" t="s">
        <v>1435</v>
      </c>
      <c r="E364" s="107">
        <v>1194.2</v>
      </c>
      <c r="F364" s="100" t="s">
        <v>1436</v>
      </c>
      <c r="G364" s="101" t="s">
        <v>96</v>
      </c>
      <c r="H364" s="94" t="s">
        <v>68</v>
      </c>
      <c r="I364" s="101"/>
      <c r="J364" s="95" t="s">
        <v>76</v>
      </c>
      <c r="K364" s="97">
        <v>1250.0</v>
      </c>
      <c r="L364" s="108">
        <f t="shared" si="177"/>
        <v>55.80357143</v>
      </c>
      <c r="M364" s="97">
        <f t="shared" si="122"/>
        <v>1194.196429</v>
      </c>
      <c r="N364" s="87">
        <f t="shared" si="134"/>
        <v>0.003571428571</v>
      </c>
      <c r="O364" s="96"/>
      <c r="P364" s="97"/>
      <c r="Q364" s="97"/>
      <c r="R364" s="98"/>
      <c r="S364" s="98"/>
      <c r="T364" s="98"/>
      <c r="U364" s="98"/>
      <c r="V364" s="98"/>
      <c r="W364" s="98"/>
      <c r="X364" s="88">
        <f t="shared" si="176"/>
        <v>1250</v>
      </c>
      <c r="Y364" s="90">
        <f t="shared" si="118"/>
        <v>1116.071429</v>
      </c>
      <c r="Z364" s="90">
        <f t="shared" si="119"/>
        <v>133.9285714</v>
      </c>
      <c r="AA364" s="98"/>
      <c r="AB364" s="88">
        <v>1250.0</v>
      </c>
      <c r="AC364" s="90">
        <v>1116.0714285714284</v>
      </c>
      <c r="AD364" s="90">
        <v>133.92857142857142</v>
      </c>
      <c r="AE364" s="48"/>
      <c r="AF364" s="91">
        <f t="shared" si="7"/>
        <v>0</v>
      </c>
      <c r="AG364" s="98"/>
      <c r="AH364" s="98"/>
      <c r="AI364" s="98"/>
      <c r="AJ364" s="98"/>
      <c r="AK364" s="98"/>
      <c r="AL364" s="98"/>
    </row>
    <row r="365" ht="14.25" customHeight="1">
      <c r="A365" s="92" t="s">
        <v>1437</v>
      </c>
      <c r="B365" s="93">
        <v>45707.0</v>
      </c>
      <c r="C365" s="94" t="s">
        <v>1438</v>
      </c>
      <c r="D365" s="94" t="s">
        <v>1439</v>
      </c>
      <c r="E365" s="103">
        <v>2600.0</v>
      </c>
      <c r="F365" s="100" t="s">
        <v>1440</v>
      </c>
      <c r="G365" s="101" t="s">
        <v>96</v>
      </c>
      <c r="H365" s="94" t="s">
        <v>68</v>
      </c>
      <c r="I365" s="101" t="s">
        <v>1441</v>
      </c>
      <c r="J365" s="95" t="s">
        <v>102</v>
      </c>
      <c r="K365" s="50">
        <f t="shared" ref="K365:K378" si="178">E365</f>
        <v>2600</v>
      </c>
      <c r="L365" s="50">
        <v>0.0</v>
      </c>
      <c r="M365" s="50">
        <f t="shared" si="122"/>
        <v>2600</v>
      </c>
      <c r="N365" s="87">
        <f t="shared" si="134"/>
        <v>0</v>
      </c>
      <c r="O365" s="96"/>
      <c r="P365" s="97"/>
      <c r="Q365" s="97"/>
      <c r="R365" s="98"/>
      <c r="S365" s="98"/>
      <c r="T365" s="98"/>
      <c r="U365" s="98"/>
      <c r="V365" s="98"/>
      <c r="W365" s="98"/>
      <c r="X365" s="88">
        <f t="shared" ref="X365:X377" si="179">E365</f>
        <v>2600</v>
      </c>
      <c r="Y365" s="90">
        <f t="shared" si="118"/>
        <v>2321.428571</v>
      </c>
      <c r="Z365" s="90">
        <f t="shared" si="119"/>
        <v>278.5714286</v>
      </c>
      <c r="AA365" s="98"/>
      <c r="AB365" s="88">
        <v>2600.0</v>
      </c>
      <c r="AC365" s="90">
        <v>2321.428571428571</v>
      </c>
      <c r="AD365" s="90">
        <v>278.5714285714285</v>
      </c>
      <c r="AE365" s="48"/>
      <c r="AF365" s="91">
        <f t="shared" si="7"/>
        <v>0</v>
      </c>
      <c r="AG365" s="98"/>
      <c r="AH365" s="98"/>
      <c r="AI365" s="98"/>
      <c r="AJ365" s="98"/>
      <c r="AK365" s="98"/>
      <c r="AL365" s="98"/>
    </row>
    <row r="366" ht="14.25" customHeight="1">
      <c r="A366" s="92" t="s">
        <v>1442</v>
      </c>
      <c r="B366" s="93">
        <v>45707.0</v>
      </c>
      <c r="C366" s="94" t="s">
        <v>1443</v>
      </c>
      <c r="D366" s="94" t="s">
        <v>562</v>
      </c>
      <c r="E366" s="103">
        <v>1250.0</v>
      </c>
      <c r="F366" s="100" t="s">
        <v>1444</v>
      </c>
      <c r="G366" s="101" t="s">
        <v>74</v>
      </c>
      <c r="H366" s="94" t="s">
        <v>68</v>
      </c>
      <c r="I366" s="101" t="s">
        <v>1445</v>
      </c>
      <c r="J366" s="95" t="s">
        <v>76</v>
      </c>
      <c r="K366" s="50">
        <f t="shared" si="178"/>
        <v>1250</v>
      </c>
      <c r="L366" s="50">
        <v>0.0</v>
      </c>
      <c r="M366" s="50">
        <f t="shared" si="122"/>
        <v>1250</v>
      </c>
      <c r="N366" s="87">
        <f t="shared" si="134"/>
        <v>0</v>
      </c>
      <c r="O366" s="96"/>
      <c r="P366" s="97"/>
      <c r="Q366" s="97"/>
      <c r="R366" s="98"/>
      <c r="S366" s="98"/>
      <c r="T366" s="98"/>
      <c r="U366" s="98"/>
      <c r="V366" s="98"/>
      <c r="W366" s="98"/>
      <c r="X366" s="88">
        <f t="shared" si="179"/>
        <v>1250</v>
      </c>
      <c r="Y366" s="90">
        <f t="shared" si="118"/>
        <v>1116.071429</v>
      </c>
      <c r="Z366" s="90">
        <f t="shared" si="119"/>
        <v>133.9285714</v>
      </c>
      <c r="AA366" s="98"/>
      <c r="AB366" s="88">
        <v>1250.0</v>
      </c>
      <c r="AC366" s="90">
        <v>1116.0714285714284</v>
      </c>
      <c r="AD366" s="90">
        <v>133.92857142857142</v>
      </c>
      <c r="AE366" s="48"/>
      <c r="AF366" s="91">
        <f t="shared" si="7"/>
        <v>0</v>
      </c>
      <c r="AG366" s="98"/>
      <c r="AH366" s="98"/>
      <c r="AI366" s="98"/>
      <c r="AJ366" s="98"/>
      <c r="AK366" s="98"/>
      <c r="AL366" s="98"/>
    </row>
    <row r="367" ht="14.25" customHeight="1">
      <c r="A367" s="92" t="s">
        <v>1446</v>
      </c>
      <c r="B367" s="93">
        <v>45707.0</v>
      </c>
      <c r="C367" s="94" t="s">
        <v>1447</v>
      </c>
      <c r="D367" s="94" t="s">
        <v>110</v>
      </c>
      <c r="E367" s="103">
        <v>440.0</v>
      </c>
      <c r="F367" s="100" t="s">
        <v>964</v>
      </c>
      <c r="G367" s="101" t="s">
        <v>112</v>
      </c>
      <c r="H367" s="94" t="s">
        <v>127</v>
      </c>
      <c r="I367" s="101"/>
      <c r="J367" s="95" t="s">
        <v>69</v>
      </c>
      <c r="K367" s="50">
        <f t="shared" si="178"/>
        <v>440</v>
      </c>
      <c r="L367" s="50">
        <v>0.0</v>
      </c>
      <c r="M367" s="50">
        <f t="shared" si="122"/>
        <v>440</v>
      </c>
      <c r="N367" s="87">
        <f t="shared" si="134"/>
        <v>0</v>
      </c>
      <c r="O367" s="96"/>
      <c r="P367" s="97"/>
      <c r="Q367" s="97"/>
      <c r="R367" s="98"/>
      <c r="S367" s="98"/>
      <c r="T367" s="98"/>
      <c r="U367" s="98"/>
      <c r="V367" s="98"/>
      <c r="W367" s="98"/>
      <c r="X367" s="88">
        <f t="shared" si="179"/>
        <v>440</v>
      </c>
      <c r="Y367" s="90">
        <f t="shared" si="118"/>
        <v>392.8571429</v>
      </c>
      <c r="Z367" s="90">
        <f t="shared" si="119"/>
        <v>47.14285714</v>
      </c>
      <c r="AA367" s="98"/>
      <c r="AB367" s="88">
        <v>440.0</v>
      </c>
      <c r="AC367" s="90">
        <v>392.85714285714283</v>
      </c>
      <c r="AD367" s="90">
        <v>47.14285714285714</v>
      </c>
      <c r="AE367" s="48"/>
      <c r="AF367" s="91">
        <f t="shared" si="7"/>
        <v>0</v>
      </c>
      <c r="AG367" s="98"/>
      <c r="AH367" s="98"/>
      <c r="AI367" s="98"/>
      <c r="AJ367" s="98"/>
      <c r="AK367" s="98"/>
      <c r="AL367" s="98"/>
    </row>
    <row r="368" ht="14.25" customHeight="1">
      <c r="A368" s="92" t="s">
        <v>1448</v>
      </c>
      <c r="B368" s="93">
        <v>45707.0</v>
      </c>
      <c r="C368" s="94" t="s">
        <v>1449</v>
      </c>
      <c r="D368" s="94" t="s">
        <v>280</v>
      </c>
      <c r="E368" s="103">
        <v>300.0</v>
      </c>
      <c r="F368" s="100" t="s">
        <v>975</v>
      </c>
      <c r="G368" s="101" t="s">
        <v>112</v>
      </c>
      <c r="H368" s="94" t="s">
        <v>127</v>
      </c>
      <c r="I368" s="101"/>
      <c r="J368" s="95" t="s">
        <v>69</v>
      </c>
      <c r="K368" s="50">
        <f t="shared" si="178"/>
        <v>300</v>
      </c>
      <c r="L368" s="50">
        <v>0.0</v>
      </c>
      <c r="M368" s="50">
        <f t="shared" si="122"/>
        <v>300</v>
      </c>
      <c r="N368" s="87">
        <f t="shared" si="134"/>
        <v>0</v>
      </c>
      <c r="O368" s="96"/>
      <c r="P368" s="97"/>
      <c r="Q368" s="97"/>
      <c r="R368" s="98"/>
      <c r="S368" s="98"/>
      <c r="T368" s="98"/>
      <c r="U368" s="98"/>
      <c r="V368" s="98"/>
      <c r="W368" s="98"/>
      <c r="X368" s="88">
        <f t="shared" si="179"/>
        <v>300</v>
      </c>
      <c r="Y368" s="90">
        <f t="shared" si="118"/>
        <v>267.8571429</v>
      </c>
      <c r="Z368" s="90">
        <f t="shared" si="119"/>
        <v>32.14285714</v>
      </c>
      <c r="AA368" s="98"/>
      <c r="AB368" s="88">
        <v>300.0</v>
      </c>
      <c r="AC368" s="90">
        <v>267.85714285714283</v>
      </c>
      <c r="AD368" s="90">
        <v>32.14285714285714</v>
      </c>
      <c r="AE368" s="48"/>
      <c r="AF368" s="91">
        <f t="shared" si="7"/>
        <v>0</v>
      </c>
      <c r="AG368" s="98"/>
      <c r="AH368" s="98"/>
      <c r="AI368" s="98"/>
      <c r="AJ368" s="98"/>
      <c r="AK368" s="98"/>
      <c r="AL368" s="98"/>
    </row>
    <row r="369" ht="14.25" customHeight="1">
      <c r="A369" s="92" t="s">
        <v>1450</v>
      </c>
      <c r="B369" s="93">
        <v>45707.0</v>
      </c>
      <c r="C369" s="48" t="s">
        <v>1451</v>
      </c>
      <c r="D369" s="94" t="s">
        <v>1452</v>
      </c>
      <c r="E369" s="103">
        <v>16500.0</v>
      </c>
      <c r="F369" s="100" t="s">
        <v>343</v>
      </c>
      <c r="G369" s="101" t="s">
        <v>96</v>
      </c>
      <c r="H369" s="94" t="s">
        <v>68</v>
      </c>
      <c r="I369" s="101" t="s">
        <v>1453</v>
      </c>
      <c r="J369" s="95" t="s">
        <v>76</v>
      </c>
      <c r="K369" s="50">
        <f t="shared" si="178"/>
        <v>16500</v>
      </c>
      <c r="L369" s="50">
        <v>0.0</v>
      </c>
      <c r="M369" s="50">
        <f t="shared" si="122"/>
        <v>16500</v>
      </c>
      <c r="N369" s="87">
        <f t="shared" si="134"/>
        <v>0</v>
      </c>
      <c r="O369" s="96"/>
      <c r="P369" s="97"/>
      <c r="Q369" s="97"/>
      <c r="R369" s="98"/>
      <c r="S369" s="98"/>
      <c r="T369" s="98"/>
      <c r="U369" s="98"/>
      <c r="V369" s="98"/>
      <c r="W369" s="98"/>
      <c r="X369" s="88">
        <f t="shared" si="179"/>
        <v>16500</v>
      </c>
      <c r="Y369" s="90">
        <f t="shared" si="118"/>
        <v>14732.14286</v>
      </c>
      <c r="Z369" s="90">
        <f t="shared" si="119"/>
        <v>1767.857143</v>
      </c>
      <c r="AA369" s="98"/>
      <c r="AB369" s="88">
        <v>16500.0</v>
      </c>
      <c r="AC369" s="90">
        <v>14732.142857142855</v>
      </c>
      <c r="AD369" s="90">
        <v>1767.8571428571424</v>
      </c>
      <c r="AE369" s="48"/>
      <c r="AF369" s="91">
        <f t="shared" si="7"/>
        <v>0</v>
      </c>
      <c r="AG369" s="98"/>
      <c r="AH369" s="98"/>
      <c r="AI369" s="98"/>
      <c r="AJ369" s="98"/>
      <c r="AK369" s="98"/>
      <c r="AL369" s="98"/>
    </row>
    <row r="370" ht="14.25" customHeight="1">
      <c r="A370" s="92" t="s">
        <v>1454</v>
      </c>
      <c r="B370" s="93">
        <v>45707.0</v>
      </c>
      <c r="C370" s="94" t="s">
        <v>1455</v>
      </c>
      <c r="D370" s="94" t="s">
        <v>1452</v>
      </c>
      <c r="E370" s="103">
        <v>5700.0</v>
      </c>
      <c r="F370" s="100" t="s">
        <v>1456</v>
      </c>
      <c r="G370" s="101" t="s">
        <v>1457</v>
      </c>
      <c r="H370" s="94" t="s">
        <v>127</v>
      </c>
      <c r="I370" s="101" t="s">
        <v>1458</v>
      </c>
      <c r="J370" s="95" t="s">
        <v>102</v>
      </c>
      <c r="K370" s="50">
        <f t="shared" si="178"/>
        <v>5700</v>
      </c>
      <c r="L370" s="50">
        <v>0.0</v>
      </c>
      <c r="M370" s="50">
        <f t="shared" si="122"/>
        <v>5700</v>
      </c>
      <c r="N370" s="87">
        <f t="shared" si="134"/>
        <v>0</v>
      </c>
      <c r="O370" s="96"/>
      <c r="P370" s="97"/>
      <c r="Q370" s="97"/>
      <c r="R370" s="98"/>
      <c r="S370" s="98"/>
      <c r="T370" s="98"/>
      <c r="U370" s="98"/>
      <c r="V370" s="98"/>
      <c r="W370" s="98"/>
      <c r="X370" s="88">
        <f t="shared" si="179"/>
        <v>5700</v>
      </c>
      <c r="Y370" s="90">
        <f t="shared" si="118"/>
        <v>5089.285714</v>
      </c>
      <c r="Z370" s="90">
        <f t="shared" si="119"/>
        <v>610.7142857</v>
      </c>
      <c r="AA370" s="98"/>
      <c r="AB370" s="88">
        <v>5700.0</v>
      </c>
      <c r="AC370" s="90">
        <v>5089.285714285714</v>
      </c>
      <c r="AD370" s="90">
        <v>610.7142857142857</v>
      </c>
      <c r="AE370" s="48"/>
      <c r="AF370" s="91">
        <f t="shared" si="7"/>
        <v>0</v>
      </c>
      <c r="AG370" s="98"/>
      <c r="AH370" s="98"/>
      <c r="AI370" s="98"/>
      <c r="AJ370" s="98"/>
      <c r="AK370" s="98"/>
      <c r="AL370" s="98"/>
    </row>
    <row r="371" ht="14.25" customHeight="1">
      <c r="A371" s="92" t="s">
        <v>1459</v>
      </c>
      <c r="B371" s="93">
        <v>45708.0</v>
      </c>
      <c r="C371" s="94" t="s">
        <v>1460</v>
      </c>
      <c r="D371" s="94" t="s">
        <v>963</v>
      </c>
      <c r="E371" s="130">
        <v>440.0</v>
      </c>
      <c r="F371" s="100" t="s">
        <v>964</v>
      </c>
      <c r="G371" s="101" t="s">
        <v>117</v>
      </c>
      <c r="H371" s="101" t="s">
        <v>68</v>
      </c>
      <c r="I371" s="101"/>
      <c r="J371" s="95" t="s">
        <v>69</v>
      </c>
      <c r="K371" s="50">
        <f t="shared" si="178"/>
        <v>440</v>
      </c>
      <c r="L371" s="50">
        <v>0.0</v>
      </c>
      <c r="M371" s="50">
        <f t="shared" si="122"/>
        <v>440</v>
      </c>
      <c r="N371" s="87">
        <f t="shared" si="134"/>
        <v>0</v>
      </c>
      <c r="O371" s="96"/>
      <c r="P371" s="97">
        <v>14.45</v>
      </c>
      <c r="Q371" s="97">
        <f>E371-P371</f>
        <v>425.55</v>
      </c>
      <c r="R371" s="98"/>
      <c r="S371" s="98"/>
      <c r="T371" s="98"/>
      <c r="U371" s="98"/>
      <c r="V371" s="98"/>
      <c r="W371" s="98"/>
      <c r="X371" s="88">
        <f t="shared" si="179"/>
        <v>440</v>
      </c>
      <c r="Y371" s="90">
        <f t="shared" si="118"/>
        <v>392.8571429</v>
      </c>
      <c r="Z371" s="90">
        <f t="shared" si="119"/>
        <v>47.14285714</v>
      </c>
      <c r="AA371" s="98"/>
      <c r="AB371" s="88">
        <v>440.0</v>
      </c>
      <c r="AC371" s="90">
        <v>392.85714285714283</v>
      </c>
      <c r="AD371" s="90">
        <v>47.14285714285714</v>
      </c>
      <c r="AE371" s="48"/>
      <c r="AF371" s="91">
        <f t="shared" si="7"/>
        <v>0</v>
      </c>
      <c r="AG371" s="98"/>
      <c r="AH371" s="98"/>
      <c r="AI371" s="98"/>
      <c r="AJ371" s="98"/>
      <c r="AK371" s="98"/>
      <c r="AL371" s="98"/>
    </row>
    <row r="372" ht="14.25" customHeight="1">
      <c r="A372" s="92" t="s">
        <v>1461</v>
      </c>
      <c r="B372" s="93">
        <v>45708.0</v>
      </c>
      <c r="C372" s="48" t="s">
        <v>1462</v>
      </c>
      <c r="D372" s="48" t="s">
        <v>347</v>
      </c>
      <c r="E372" s="103">
        <v>2600.0</v>
      </c>
      <c r="F372" s="48" t="s">
        <v>1463</v>
      </c>
      <c r="G372" s="101" t="s">
        <v>96</v>
      </c>
      <c r="H372" s="94" t="s">
        <v>68</v>
      </c>
      <c r="I372" s="101" t="s">
        <v>1464</v>
      </c>
      <c r="J372" s="95" t="s">
        <v>102</v>
      </c>
      <c r="K372" s="50">
        <f t="shared" si="178"/>
        <v>2600</v>
      </c>
      <c r="L372" s="50">
        <v>0.0</v>
      </c>
      <c r="M372" s="50">
        <f t="shared" si="122"/>
        <v>2600</v>
      </c>
      <c r="N372" s="87">
        <f t="shared" si="134"/>
        <v>0</v>
      </c>
      <c r="O372" s="96"/>
      <c r="P372" s="97"/>
      <c r="Q372" s="97"/>
      <c r="R372" s="98"/>
      <c r="S372" s="98"/>
      <c r="T372" s="98"/>
      <c r="U372" s="98"/>
      <c r="V372" s="98"/>
      <c r="W372" s="98"/>
      <c r="X372" s="88">
        <f t="shared" si="179"/>
        <v>2600</v>
      </c>
      <c r="Y372" s="90">
        <f t="shared" si="118"/>
        <v>2321.428571</v>
      </c>
      <c r="Z372" s="90">
        <f t="shared" si="119"/>
        <v>278.5714286</v>
      </c>
      <c r="AA372" s="98"/>
      <c r="AB372" s="88">
        <v>2600.0</v>
      </c>
      <c r="AC372" s="90">
        <v>2321.428571428571</v>
      </c>
      <c r="AD372" s="90">
        <v>278.5714285714285</v>
      </c>
      <c r="AE372" s="48"/>
      <c r="AF372" s="91">
        <f t="shared" si="7"/>
        <v>0</v>
      </c>
      <c r="AG372" s="98"/>
      <c r="AH372" s="98"/>
      <c r="AI372" s="98"/>
      <c r="AJ372" s="98"/>
      <c r="AK372" s="98"/>
      <c r="AL372" s="98"/>
    </row>
    <row r="373" ht="14.25" customHeight="1">
      <c r="A373" s="92" t="s">
        <v>1465</v>
      </c>
      <c r="B373" s="93">
        <v>45708.0</v>
      </c>
      <c r="C373" s="48" t="s">
        <v>1466</v>
      </c>
      <c r="D373" s="94" t="s">
        <v>347</v>
      </c>
      <c r="E373" s="103">
        <v>720.0</v>
      </c>
      <c r="F373" s="100" t="s">
        <v>1467</v>
      </c>
      <c r="G373" s="101" t="s">
        <v>96</v>
      </c>
      <c r="H373" s="101" t="s">
        <v>68</v>
      </c>
      <c r="I373" s="101" t="s">
        <v>1468</v>
      </c>
      <c r="J373" s="95" t="s">
        <v>102</v>
      </c>
      <c r="K373" s="50">
        <f t="shared" si="178"/>
        <v>720</v>
      </c>
      <c r="L373" s="50">
        <v>0.0</v>
      </c>
      <c r="M373" s="50">
        <f t="shared" si="122"/>
        <v>720</v>
      </c>
      <c r="N373" s="87">
        <f t="shared" si="134"/>
        <v>0</v>
      </c>
      <c r="O373" s="96"/>
      <c r="P373" s="97"/>
      <c r="Q373" s="97"/>
      <c r="R373" s="98"/>
      <c r="S373" s="98"/>
      <c r="T373" s="98"/>
      <c r="U373" s="98"/>
      <c r="V373" s="98"/>
      <c r="W373" s="98"/>
      <c r="X373" s="88">
        <f t="shared" si="179"/>
        <v>720</v>
      </c>
      <c r="Y373" s="90">
        <f t="shared" si="118"/>
        <v>642.8571429</v>
      </c>
      <c r="Z373" s="90">
        <f t="shared" si="119"/>
        <v>77.14285714</v>
      </c>
      <c r="AA373" s="98"/>
      <c r="AB373" s="88">
        <v>720.0</v>
      </c>
      <c r="AC373" s="90">
        <v>642.8571428571428</v>
      </c>
      <c r="AD373" s="90">
        <v>77.14285714285712</v>
      </c>
      <c r="AE373" s="48"/>
      <c r="AF373" s="91">
        <f t="shared" si="7"/>
        <v>0</v>
      </c>
      <c r="AG373" s="98"/>
      <c r="AH373" s="98"/>
      <c r="AI373" s="98"/>
      <c r="AJ373" s="98"/>
      <c r="AK373" s="98"/>
      <c r="AL373" s="98"/>
    </row>
    <row r="374" ht="14.25" customHeight="1">
      <c r="A374" s="92" t="s">
        <v>1469</v>
      </c>
      <c r="B374" s="93">
        <v>45708.0</v>
      </c>
      <c r="C374" s="94" t="s">
        <v>1470</v>
      </c>
      <c r="D374" s="94" t="s">
        <v>1471</v>
      </c>
      <c r="E374" s="103">
        <v>300.0</v>
      </c>
      <c r="F374" s="100" t="s">
        <v>1030</v>
      </c>
      <c r="G374" s="101" t="s">
        <v>112</v>
      </c>
      <c r="H374" s="101" t="s">
        <v>127</v>
      </c>
      <c r="I374" s="101"/>
      <c r="J374" s="95" t="s">
        <v>69</v>
      </c>
      <c r="K374" s="50">
        <f t="shared" si="178"/>
        <v>300</v>
      </c>
      <c r="L374" s="50">
        <v>0.0</v>
      </c>
      <c r="M374" s="50">
        <f t="shared" si="122"/>
        <v>300</v>
      </c>
      <c r="N374" s="87">
        <f t="shared" si="134"/>
        <v>0</v>
      </c>
      <c r="O374" s="96"/>
      <c r="P374" s="97"/>
      <c r="Q374" s="97"/>
      <c r="R374" s="98"/>
      <c r="S374" s="98"/>
      <c r="T374" s="98"/>
      <c r="U374" s="98"/>
      <c r="V374" s="98"/>
      <c r="W374" s="98"/>
      <c r="X374" s="88">
        <f t="shared" si="179"/>
        <v>300</v>
      </c>
      <c r="Y374" s="90">
        <f t="shared" si="118"/>
        <v>267.8571429</v>
      </c>
      <c r="Z374" s="90">
        <f t="shared" si="119"/>
        <v>32.14285714</v>
      </c>
      <c r="AA374" s="98"/>
      <c r="AB374" s="88">
        <v>300.0</v>
      </c>
      <c r="AC374" s="90">
        <v>267.85714285714283</v>
      </c>
      <c r="AD374" s="90">
        <v>32.14285714285714</v>
      </c>
      <c r="AE374" s="48"/>
      <c r="AF374" s="91">
        <f t="shared" si="7"/>
        <v>0</v>
      </c>
      <c r="AG374" s="98"/>
      <c r="AH374" s="98"/>
      <c r="AI374" s="98"/>
      <c r="AJ374" s="98"/>
      <c r="AK374" s="98"/>
      <c r="AL374" s="98"/>
    </row>
    <row r="375" ht="14.25" customHeight="1">
      <c r="A375" s="92" t="s">
        <v>1472</v>
      </c>
      <c r="B375" s="93">
        <v>45708.0</v>
      </c>
      <c r="C375" s="94" t="s">
        <v>1473</v>
      </c>
      <c r="D375" s="94" t="s">
        <v>1386</v>
      </c>
      <c r="E375" s="103">
        <v>440.0</v>
      </c>
      <c r="F375" s="100" t="s">
        <v>979</v>
      </c>
      <c r="G375" s="101" t="s">
        <v>117</v>
      </c>
      <c r="H375" s="101" t="s">
        <v>68</v>
      </c>
      <c r="I375" s="101"/>
      <c r="J375" s="95" t="s">
        <v>69</v>
      </c>
      <c r="K375" s="50">
        <f t="shared" si="178"/>
        <v>440</v>
      </c>
      <c r="L375" s="50">
        <v>0.0</v>
      </c>
      <c r="M375" s="50">
        <f t="shared" si="122"/>
        <v>440</v>
      </c>
      <c r="N375" s="87">
        <f t="shared" si="134"/>
        <v>0</v>
      </c>
      <c r="O375" s="96"/>
      <c r="P375" s="97">
        <v>14.45</v>
      </c>
      <c r="Q375" s="97">
        <f>E375-P375</f>
        <v>425.55</v>
      </c>
      <c r="R375" s="128">
        <f>SUM(Q371:Q375)</f>
        <v>851.1</v>
      </c>
      <c r="S375" s="98"/>
      <c r="T375" s="98"/>
      <c r="U375" s="98"/>
      <c r="V375" s="98"/>
      <c r="W375" s="98"/>
      <c r="X375" s="88">
        <f t="shared" si="179"/>
        <v>440</v>
      </c>
      <c r="Y375" s="90">
        <f t="shared" si="118"/>
        <v>392.8571429</v>
      </c>
      <c r="Z375" s="90">
        <f t="shared" si="119"/>
        <v>47.14285714</v>
      </c>
      <c r="AA375" s="98"/>
      <c r="AB375" s="88">
        <v>440.0</v>
      </c>
      <c r="AC375" s="90">
        <v>392.85714285714283</v>
      </c>
      <c r="AD375" s="90">
        <v>47.14285714285714</v>
      </c>
      <c r="AE375" s="48"/>
      <c r="AF375" s="91">
        <f t="shared" si="7"/>
        <v>0</v>
      </c>
      <c r="AG375" s="98"/>
      <c r="AH375" s="98"/>
      <c r="AI375" s="98"/>
      <c r="AJ375" s="98"/>
      <c r="AK375" s="98"/>
      <c r="AL375" s="98"/>
    </row>
    <row r="376" ht="14.25" customHeight="1">
      <c r="A376" s="92" t="s">
        <v>1474</v>
      </c>
      <c r="B376" s="93">
        <v>45708.0</v>
      </c>
      <c r="C376" s="94" t="s">
        <v>1475</v>
      </c>
      <c r="D376" s="94" t="s">
        <v>1476</v>
      </c>
      <c r="E376" s="103">
        <v>300.0</v>
      </c>
      <c r="F376" s="100" t="s">
        <v>1030</v>
      </c>
      <c r="G376" s="101" t="s">
        <v>112</v>
      </c>
      <c r="H376" s="101" t="s">
        <v>127</v>
      </c>
      <c r="I376" s="101"/>
      <c r="J376" s="95" t="s">
        <v>69</v>
      </c>
      <c r="K376" s="50">
        <f t="shared" si="178"/>
        <v>300</v>
      </c>
      <c r="L376" s="50">
        <v>0.0</v>
      </c>
      <c r="M376" s="50">
        <f t="shared" si="122"/>
        <v>300</v>
      </c>
      <c r="N376" s="87">
        <f t="shared" si="134"/>
        <v>0</v>
      </c>
      <c r="O376" s="96"/>
      <c r="P376" s="97"/>
      <c r="Q376" s="97"/>
      <c r="R376" s="98"/>
      <c r="S376" s="98"/>
      <c r="T376" s="98"/>
      <c r="U376" s="98"/>
      <c r="V376" s="98"/>
      <c r="W376" s="98"/>
      <c r="X376" s="88">
        <f t="shared" si="179"/>
        <v>300</v>
      </c>
      <c r="Y376" s="90">
        <f t="shared" si="118"/>
        <v>267.8571429</v>
      </c>
      <c r="Z376" s="90">
        <f t="shared" si="119"/>
        <v>32.14285714</v>
      </c>
      <c r="AA376" s="98"/>
      <c r="AB376" s="88">
        <v>300.0</v>
      </c>
      <c r="AC376" s="90">
        <v>267.85714285714283</v>
      </c>
      <c r="AD376" s="90">
        <v>32.14285714285714</v>
      </c>
      <c r="AE376" s="48"/>
      <c r="AF376" s="91">
        <f t="shared" si="7"/>
        <v>0</v>
      </c>
      <c r="AG376" s="98"/>
      <c r="AH376" s="98"/>
      <c r="AI376" s="98"/>
      <c r="AJ376" s="98"/>
      <c r="AK376" s="98"/>
      <c r="AL376" s="98"/>
    </row>
    <row r="377" ht="14.25" customHeight="1">
      <c r="A377" s="92" t="s">
        <v>1477</v>
      </c>
      <c r="B377" s="93">
        <v>45708.0</v>
      </c>
      <c r="C377" s="94" t="s">
        <v>1478</v>
      </c>
      <c r="D377" s="94" t="s">
        <v>280</v>
      </c>
      <c r="E377" s="103">
        <v>300.0</v>
      </c>
      <c r="F377" s="100" t="s">
        <v>1030</v>
      </c>
      <c r="G377" s="101" t="s">
        <v>112</v>
      </c>
      <c r="H377" s="101" t="s">
        <v>127</v>
      </c>
      <c r="I377" s="101"/>
      <c r="J377" s="95" t="s">
        <v>69</v>
      </c>
      <c r="K377" s="50">
        <f t="shared" si="178"/>
        <v>300</v>
      </c>
      <c r="L377" s="50">
        <v>0.0</v>
      </c>
      <c r="M377" s="50">
        <f t="shared" si="122"/>
        <v>300</v>
      </c>
      <c r="N377" s="87">
        <f t="shared" si="134"/>
        <v>0</v>
      </c>
      <c r="O377" s="96"/>
      <c r="P377" s="97"/>
      <c r="Q377" s="97"/>
      <c r="R377" s="98"/>
      <c r="S377" s="98"/>
      <c r="T377" s="98"/>
      <c r="U377" s="98"/>
      <c r="V377" s="98"/>
      <c r="W377" s="98"/>
      <c r="X377" s="88">
        <f t="shared" si="179"/>
        <v>300</v>
      </c>
      <c r="Y377" s="90">
        <f t="shared" si="118"/>
        <v>267.8571429</v>
      </c>
      <c r="Z377" s="90">
        <f t="shared" si="119"/>
        <v>32.14285714</v>
      </c>
      <c r="AA377" s="98"/>
      <c r="AB377" s="88">
        <v>300.0</v>
      </c>
      <c r="AC377" s="90">
        <v>267.85714285714283</v>
      </c>
      <c r="AD377" s="90">
        <v>32.14285714285714</v>
      </c>
      <c r="AE377" s="48"/>
      <c r="AF377" s="91">
        <f t="shared" si="7"/>
        <v>0</v>
      </c>
      <c r="AG377" s="98"/>
      <c r="AH377" s="98"/>
      <c r="AI377" s="98"/>
      <c r="AJ377" s="98"/>
      <c r="AK377" s="98"/>
      <c r="AL377" s="98"/>
    </row>
    <row r="378" ht="14.25" customHeight="1">
      <c r="A378" s="92" t="s">
        <v>1479</v>
      </c>
      <c r="B378" s="93">
        <v>45708.0</v>
      </c>
      <c r="C378" s="94" t="s">
        <v>1480</v>
      </c>
      <c r="D378" s="94" t="s">
        <v>1274</v>
      </c>
      <c r="E378" s="103">
        <v>5000.0</v>
      </c>
      <c r="F378" s="100" t="s">
        <v>1481</v>
      </c>
      <c r="G378" s="101" t="s">
        <v>431</v>
      </c>
      <c r="H378" s="101" t="s">
        <v>132</v>
      </c>
      <c r="I378" s="112" t="s">
        <v>133</v>
      </c>
      <c r="J378" s="95" t="s">
        <v>102</v>
      </c>
      <c r="K378" s="50">
        <f t="shared" si="178"/>
        <v>5000</v>
      </c>
      <c r="L378" s="50">
        <v>0.0</v>
      </c>
      <c r="M378" s="50">
        <f t="shared" si="122"/>
        <v>5000</v>
      </c>
      <c r="N378" s="87">
        <f t="shared" si="134"/>
        <v>0</v>
      </c>
      <c r="O378" s="96"/>
      <c r="P378" s="97"/>
      <c r="Q378" s="97"/>
      <c r="R378" s="98"/>
      <c r="S378" s="98"/>
      <c r="T378" s="98"/>
      <c r="U378" s="98"/>
      <c r="V378" s="98"/>
      <c r="W378" s="98"/>
      <c r="X378" s="88">
        <f t="shared" ref="X378:X381" si="180">K378</f>
        <v>5000</v>
      </c>
      <c r="Y378" s="90">
        <f t="shared" si="118"/>
        <v>4464.285714</v>
      </c>
      <c r="Z378" s="90">
        <f t="shared" si="119"/>
        <v>535.7142857</v>
      </c>
      <c r="AA378" s="98"/>
      <c r="AB378" s="88">
        <v>5000.0</v>
      </c>
      <c r="AC378" s="90">
        <v>4464.285714285714</v>
      </c>
      <c r="AD378" s="90">
        <v>535.7142857142857</v>
      </c>
      <c r="AE378" s="48"/>
      <c r="AF378" s="91">
        <f t="shared" si="7"/>
        <v>0</v>
      </c>
      <c r="AG378" s="98"/>
      <c r="AH378" s="98"/>
      <c r="AI378" s="98"/>
      <c r="AJ378" s="98"/>
      <c r="AK378" s="98"/>
      <c r="AL378" s="98"/>
    </row>
    <row r="379" ht="14.25" customHeight="1">
      <c r="A379" s="92" t="s">
        <v>1482</v>
      </c>
      <c r="B379" s="93">
        <v>45708.0</v>
      </c>
      <c r="C379" s="48" t="s">
        <v>1483</v>
      </c>
      <c r="D379" s="94" t="s">
        <v>454</v>
      </c>
      <c r="E379" s="107">
        <v>8598.21</v>
      </c>
      <c r="F379" s="100" t="s">
        <v>1484</v>
      </c>
      <c r="G379" s="101" t="s">
        <v>431</v>
      </c>
      <c r="H379" s="101" t="s">
        <v>68</v>
      </c>
      <c r="I379" s="101" t="s">
        <v>1485</v>
      </c>
      <c r="J379" s="95" t="s">
        <v>102</v>
      </c>
      <c r="K379" s="97">
        <v>9000.0</v>
      </c>
      <c r="L379" s="108">
        <f>K379/1.12*0.05</f>
        <v>401.7857143</v>
      </c>
      <c r="M379" s="97">
        <f t="shared" si="122"/>
        <v>8598.214286</v>
      </c>
      <c r="N379" s="87">
        <f t="shared" si="134"/>
        <v>-0.004285714287</v>
      </c>
      <c r="O379" s="96"/>
      <c r="P379" s="97"/>
      <c r="Q379" s="97"/>
      <c r="R379" s="98"/>
      <c r="S379" s="98"/>
      <c r="T379" s="98"/>
      <c r="U379" s="98"/>
      <c r="V379" s="98"/>
      <c r="W379" s="98"/>
      <c r="X379" s="88">
        <f t="shared" si="180"/>
        <v>9000</v>
      </c>
      <c r="Y379" s="90">
        <f t="shared" si="118"/>
        <v>8035.714286</v>
      </c>
      <c r="Z379" s="90">
        <f t="shared" si="119"/>
        <v>964.2857143</v>
      </c>
      <c r="AA379" s="98"/>
      <c r="AB379" s="88">
        <v>9000.0</v>
      </c>
      <c r="AC379" s="90">
        <v>8035.714285714285</v>
      </c>
      <c r="AD379" s="90">
        <v>964.2857142857142</v>
      </c>
      <c r="AE379" s="48"/>
      <c r="AF379" s="91">
        <f t="shared" si="7"/>
        <v>0</v>
      </c>
      <c r="AG379" s="98"/>
      <c r="AH379" s="98"/>
      <c r="AI379" s="98"/>
      <c r="AJ379" s="98"/>
      <c r="AK379" s="98"/>
      <c r="AL379" s="98"/>
    </row>
    <row r="380" ht="14.25" customHeight="1">
      <c r="A380" s="92" t="s">
        <v>1486</v>
      </c>
      <c r="B380" s="93">
        <v>45708.0</v>
      </c>
      <c r="C380" s="48" t="s">
        <v>1487</v>
      </c>
      <c r="D380" s="94" t="s">
        <v>674</v>
      </c>
      <c r="E380" s="103">
        <v>3000.0</v>
      </c>
      <c r="F380" s="100" t="s">
        <v>1488</v>
      </c>
      <c r="G380" s="101" t="s">
        <v>74</v>
      </c>
      <c r="H380" s="101" t="s">
        <v>68</v>
      </c>
      <c r="I380" s="101" t="s">
        <v>1489</v>
      </c>
      <c r="J380" s="95" t="s">
        <v>76</v>
      </c>
      <c r="K380" s="50">
        <f>E380</f>
        <v>3000</v>
      </c>
      <c r="L380" s="50">
        <v>0.0</v>
      </c>
      <c r="M380" s="50">
        <f t="shared" si="122"/>
        <v>3000</v>
      </c>
      <c r="N380" s="87">
        <f t="shared" si="134"/>
        <v>0</v>
      </c>
      <c r="O380" s="96"/>
      <c r="P380" s="97"/>
      <c r="Q380" s="97"/>
      <c r="R380" s="98"/>
      <c r="S380" s="98"/>
      <c r="T380" s="98"/>
      <c r="U380" s="98"/>
      <c r="V380" s="98"/>
      <c r="W380" s="98"/>
      <c r="X380" s="88">
        <f t="shared" si="180"/>
        <v>3000</v>
      </c>
      <c r="Y380" s="90">
        <f t="shared" si="118"/>
        <v>2678.571429</v>
      </c>
      <c r="Z380" s="90">
        <f t="shared" si="119"/>
        <v>321.4285714</v>
      </c>
      <c r="AA380" s="98"/>
      <c r="AB380" s="88">
        <v>3000.0</v>
      </c>
      <c r="AC380" s="90">
        <v>2678.5714285714284</v>
      </c>
      <c r="AD380" s="90">
        <v>321.4285714285714</v>
      </c>
      <c r="AE380" s="48"/>
      <c r="AF380" s="91">
        <f t="shared" si="7"/>
        <v>0</v>
      </c>
      <c r="AG380" s="98"/>
      <c r="AH380" s="98"/>
      <c r="AI380" s="98"/>
      <c r="AJ380" s="98"/>
      <c r="AK380" s="98"/>
      <c r="AL380" s="98"/>
    </row>
    <row r="381" ht="14.25" customHeight="1">
      <c r="A381" s="92" t="s">
        <v>1490</v>
      </c>
      <c r="B381" s="93">
        <v>45708.0</v>
      </c>
      <c r="C381" s="94" t="s">
        <v>1491</v>
      </c>
      <c r="D381" s="94" t="s">
        <v>567</v>
      </c>
      <c r="E381" s="107">
        <v>21782.14</v>
      </c>
      <c r="F381" s="100" t="s">
        <v>1492</v>
      </c>
      <c r="G381" s="101" t="s">
        <v>96</v>
      </c>
      <c r="H381" s="101" t="s">
        <v>68</v>
      </c>
      <c r="I381" s="101" t="s">
        <v>1493</v>
      </c>
      <c r="J381" s="95" t="s">
        <v>102</v>
      </c>
      <c r="K381" s="97">
        <v>22800.0</v>
      </c>
      <c r="L381" s="108">
        <f>K381/1.12*0.05</f>
        <v>1017.857143</v>
      </c>
      <c r="M381" s="97">
        <f t="shared" si="122"/>
        <v>21782.14286</v>
      </c>
      <c r="N381" s="87">
        <f t="shared" si="134"/>
        <v>-0.002857142859</v>
      </c>
      <c r="O381" s="96"/>
      <c r="P381" s="97"/>
      <c r="Q381" s="97"/>
      <c r="R381" s="98"/>
      <c r="S381" s="98"/>
      <c r="T381" s="98"/>
      <c r="U381" s="98"/>
      <c r="V381" s="98"/>
      <c r="W381" s="98"/>
      <c r="X381" s="88">
        <f t="shared" si="180"/>
        <v>22800</v>
      </c>
      <c r="Y381" s="90">
        <f t="shared" si="118"/>
        <v>20357.14286</v>
      </c>
      <c r="Z381" s="90">
        <f t="shared" si="119"/>
        <v>2442.857143</v>
      </c>
      <c r="AA381" s="98"/>
      <c r="AB381" s="88">
        <v>22800.0</v>
      </c>
      <c r="AC381" s="90">
        <v>20357.142857142855</v>
      </c>
      <c r="AD381" s="90">
        <v>2442.8571428571427</v>
      </c>
      <c r="AE381" s="48"/>
      <c r="AF381" s="91">
        <f t="shared" si="7"/>
        <v>0</v>
      </c>
      <c r="AG381" s="98"/>
      <c r="AH381" s="98"/>
      <c r="AI381" s="98"/>
      <c r="AJ381" s="98"/>
      <c r="AK381" s="98"/>
      <c r="AL381" s="98"/>
    </row>
    <row r="382" ht="14.25" customHeight="1">
      <c r="A382" s="92" t="s">
        <v>1494</v>
      </c>
      <c r="B382" s="93">
        <v>45708.0</v>
      </c>
      <c r="C382" s="94" t="s">
        <v>1495</v>
      </c>
      <c r="D382" s="94" t="s">
        <v>1496</v>
      </c>
      <c r="E382" s="99">
        <v>720.0</v>
      </c>
      <c r="F382" s="100" t="s">
        <v>1497</v>
      </c>
      <c r="G382" s="101" t="s">
        <v>1241</v>
      </c>
      <c r="H382" s="162" t="s">
        <v>450</v>
      </c>
      <c r="I382" s="94"/>
      <c r="J382" s="95" t="s">
        <v>102</v>
      </c>
      <c r="K382" s="50">
        <f t="shared" ref="K382:K384" si="181">E382</f>
        <v>720</v>
      </c>
      <c r="L382" s="50">
        <v>0.0</v>
      </c>
      <c r="M382" s="50">
        <f t="shared" si="122"/>
        <v>720</v>
      </c>
      <c r="N382" s="87">
        <f t="shared" si="134"/>
        <v>0</v>
      </c>
      <c r="O382" s="96"/>
      <c r="P382" s="131">
        <v>17.54</v>
      </c>
      <c r="Q382" s="131">
        <f>E382-P382</f>
        <v>702.46</v>
      </c>
      <c r="R382" s="98"/>
      <c r="S382" s="98"/>
      <c r="T382" s="98"/>
      <c r="U382" s="98"/>
      <c r="V382" s="98"/>
      <c r="W382" s="98"/>
      <c r="X382" s="88">
        <f t="shared" ref="X382:X384" si="182">E382</f>
        <v>720</v>
      </c>
      <c r="Y382" s="90">
        <f t="shared" si="118"/>
        <v>642.8571429</v>
      </c>
      <c r="Z382" s="90">
        <f t="shared" si="119"/>
        <v>77.14285714</v>
      </c>
      <c r="AA382" s="98"/>
      <c r="AB382" s="88">
        <v>720.0</v>
      </c>
      <c r="AC382" s="90">
        <v>642.8571428571428</v>
      </c>
      <c r="AD382" s="90">
        <v>77.14285714285712</v>
      </c>
      <c r="AE382" s="48"/>
      <c r="AF382" s="91">
        <f t="shared" si="7"/>
        <v>0</v>
      </c>
      <c r="AG382" s="98"/>
      <c r="AH382" s="98"/>
      <c r="AI382" s="98"/>
      <c r="AJ382" s="98"/>
      <c r="AK382" s="98"/>
      <c r="AL382" s="98"/>
    </row>
    <row r="383" ht="14.25" customHeight="1">
      <c r="A383" s="92" t="s">
        <v>1498</v>
      </c>
      <c r="B383" s="93">
        <v>45709.0</v>
      </c>
      <c r="C383" s="94" t="s">
        <v>1499</v>
      </c>
      <c r="D383" s="94" t="s">
        <v>1196</v>
      </c>
      <c r="E383" s="103">
        <v>2100.0</v>
      </c>
      <c r="F383" s="100" t="s">
        <v>1500</v>
      </c>
      <c r="G383" s="101" t="s">
        <v>219</v>
      </c>
      <c r="H383" s="101" t="s">
        <v>132</v>
      </c>
      <c r="I383" s="112" t="s">
        <v>392</v>
      </c>
      <c r="J383" s="95" t="s">
        <v>102</v>
      </c>
      <c r="K383" s="50">
        <f t="shared" si="181"/>
        <v>2100</v>
      </c>
      <c r="L383" s="50">
        <v>0.0</v>
      </c>
      <c r="M383" s="50">
        <f t="shared" si="122"/>
        <v>2100</v>
      </c>
      <c r="N383" s="87">
        <f t="shared" si="134"/>
        <v>0</v>
      </c>
      <c r="O383" s="96"/>
      <c r="P383" s="97"/>
      <c r="Q383" s="97"/>
      <c r="R383" s="98"/>
      <c r="S383" s="98"/>
      <c r="T383" s="98"/>
      <c r="U383" s="98"/>
      <c r="V383" s="98"/>
      <c r="W383" s="98"/>
      <c r="X383" s="88">
        <f t="shared" si="182"/>
        <v>2100</v>
      </c>
      <c r="Y383" s="90">
        <f t="shared" si="118"/>
        <v>1875</v>
      </c>
      <c r="Z383" s="90">
        <f t="shared" si="119"/>
        <v>225</v>
      </c>
      <c r="AA383" s="98"/>
      <c r="AB383" s="88">
        <v>2100.0</v>
      </c>
      <c r="AC383" s="90">
        <v>1874.9999999999998</v>
      </c>
      <c r="AD383" s="90">
        <v>224.99999999999997</v>
      </c>
      <c r="AE383" s="48"/>
      <c r="AF383" s="91">
        <f t="shared" si="7"/>
        <v>0</v>
      </c>
      <c r="AG383" s="98"/>
      <c r="AH383" s="98"/>
      <c r="AI383" s="98"/>
      <c r="AJ383" s="98"/>
      <c r="AK383" s="98"/>
      <c r="AL383" s="98"/>
    </row>
    <row r="384" ht="14.25" customHeight="1">
      <c r="A384" s="92" t="s">
        <v>1501</v>
      </c>
      <c r="B384" s="93">
        <v>45709.0</v>
      </c>
      <c r="C384" s="94" t="s">
        <v>1502</v>
      </c>
      <c r="D384" s="94" t="s">
        <v>1503</v>
      </c>
      <c r="E384" s="103">
        <v>600.0</v>
      </c>
      <c r="F384" s="100" t="s">
        <v>1504</v>
      </c>
      <c r="G384" s="101" t="s">
        <v>112</v>
      </c>
      <c r="H384" s="101" t="s">
        <v>127</v>
      </c>
      <c r="I384" s="101"/>
      <c r="J384" s="95" t="s">
        <v>121</v>
      </c>
      <c r="K384" s="50">
        <f t="shared" si="181"/>
        <v>600</v>
      </c>
      <c r="L384" s="50">
        <v>0.0</v>
      </c>
      <c r="M384" s="50">
        <f t="shared" si="122"/>
        <v>600</v>
      </c>
      <c r="N384" s="87">
        <f t="shared" si="134"/>
        <v>0</v>
      </c>
      <c r="O384" s="96"/>
      <c r="P384" s="97"/>
      <c r="Q384" s="97"/>
      <c r="R384" s="98"/>
      <c r="S384" s="98"/>
      <c r="T384" s="98"/>
      <c r="U384" s="98"/>
      <c r="V384" s="98"/>
      <c r="W384" s="98"/>
      <c r="X384" s="109">
        <f t="shared" si="182"/>
        <v>600</v>
      </c>
      <c r="Y384" s="110">
        <f t="shared" si="118"/>
        <v>535.7142857</v>
      </c>
      <c r="Z384" s="110">
        <f t="shared" si="119"/>
        <v>64.28571429</v>
      </c>
      <c r="AA384" s="98"/>
      <c r="AB384" s="88">
        <v>600.0</v>
      </c>
      <c r="AC384" s="90">
        <v>535.7142857142857</v>
      </c>
      <c r="AD384" s="90">
        <v>64.28571428571428</v>
      </c>
      <c r="AE384" s="48"/>
      <c r="AF384" s="91">
        <f t="shared" si="7"/>
        <v>0</v>
      </c>
      <c r="AG384" s="98"/>
      <c r="AH384" s="98"/>
      <c r="AI384" s="98"/>
      <c r="AJ384" s="98"/>
      <c r="AK384" s="98"/>
      <c r="AL384" s="98"/>
    </row>
    <row r="385" ht="14.25" customHeight="1">
      <c r="A385" s="92" t="s">
        <v>1505</v>
      </c>
      <c r="B385" s="93">
        <v>45709.0</v>
      </c>
      <c r="C385" s="48" t="s">
        <v>1506</v>
      </c>
      <c r="D385" s="94" t="s">
        <v>804</v>
      </c>
      <c r="E385" s="107">
        <v>3181.34</v>
      </c>
      <c r="F385" s="100" t="s">
        <v>1507</v>
      </c>
      <c r="G385" s="101" t="s">
        <v>96</v>
      </c>
      <c r="H385" s="101" t="s">
        <v>68</v>
      </c>
      <c r="I385" s="101" t="s">
        <v>1508</v>
      </c>
      <c r="J385" s="95" t="s">
        <v>102</v>
      </c>
      <c r="K385" s="97">
        <v>3330.0</v>
      </c>
      <c r="L385" s="108">
        <f>K385/1.12*0.05</f>
        <v>148.6607143</v>
      </c>
      <c r="M385" s="97">
        <f t="shared" si="122"/>
        <v>3181.339286</v>
      </c>
      <c r="N385" s="87">
        <f t="shared" si="134"/>
        <v>0.0007142857144</v>
      </c>
      <c r="O385" s="96"/>
      <c r="P385" s="97"/>
      <c r="Q385" s="97"/>
      <c r="R385" s="98"/>
      <c r="S385" s="98"/>
      <c r="T385" s="98"/>
      <c r="U385" s="98"/>
      <c r="V385" s="98"/>
      <c r="W385" s="98"/>
      <c r="X385" s="88">
        <f>K385</f>
        <v>3330</v>
      </c>
      <c r="Y385" s="90">
        <f t="shared" si="118"/>
        <v>2973.214286</v>
      </c>
      <c r="Z385" s="90">
        <f t="shared" si="119"/>
        <v>356.7857143</v>
      </c>
      <c r="AA385" s="98"/>
      <c r="AB385" s="104">
        <v>3330.0</v>
      </c>
      <c r="AC385" s="105">
        <f>AB385/1.12</f>
        <v>2973.214286</v>
      </c>
      <c r="AD385" s="105">
        <f>AC385*12%</f>
        <v>356.7857143</v>
      </c>
      <c r="AE385" s="48"/>
      <c r="AF385" s="91">
        <f t="shared" si="7"/>
        <v>0</v>
      </c>
      <c r="AG385" s="98"/>
      <c r="AH385" s="98"/>
      <c r="AI385" s="98"/>
      <c r="AJ385" s="98"/>
      <c r="AK385" s="98"/>
      <c r="AL385" s="98"/>
    </row>
    <row r="386" ht="14.25" customHeight="1">
      <c r="A386" s="92" t="s">
        <v>1509</v>
      </c>
      <c r="B386" s="93">
        <v>45709.0</v>
      </c>
      <c r="C386" s="48" t="s">
        <v>1510</v>
      </c>
      <c r="D386" s="94" t="s">
        <v>529</v>
      </c>
      <c r="E386" s="103">
        <v>3000.0</v>
      </c>
      <c r="F386" s="100" t="s">
        <v>1511</v>
      </c>
      <c r="G386" s="101" t="s">
        <v>74</v>
      </c>
      <c r="H386" s="101" t="s">
        <v>68</v>
      </c>
      <c r="I386" s="101" t="s">
        <v>1512</v>
      </c>
      <c r="J386" s="95" t="s">
        <v>76</v>
      </c>
      <c r="K386" s="50">
        <f t="shared" ref="K386:K406" si="183">E386</f>
        <v>3000</v>
      </c>
      <c r="L386" s="50">
        <v>0.0</v>
      </c>
      <c r="M386" s="50">
        <f t="shared" si="122"/>
        <v>3000</v>
      </c>
      <c r="N386" s="87">
        <f t="shared" si="134"/>
        <v>0</v>
      </c>
      <c r="O386" s="96"/>
      <c r="P386" s="97"/>
      <c r="Q386" s="97"/>
      <c r="R386" s="98"/>
      <c r="S386" s="98"/>
      <c r="T386" s="98"/>
      <c r="U386" s="98"/>
      <c r="V386" s="98"/>
      <c r="W386" s="98"/>
      <c r="X386" s="88">
        <f t="shared" ref="X386:X403" si="184">E386</f>
        <v>3000</v>
      </c>
      <c r="Y386" s="90">
        <f t="shared" si="118"/>
        <v>2678.571429</v>
      </c>
      <c r="Z386" s="90">
        <f t="shared" si="119"/>
        <v>321.4285714</v>
      </c>
      <c r="AA386" s="98"/>
      <c r="AB386" s="88">
        <v>3000.0</v>
      </c>
      <c r="AC386" s="90">
        <v>2678.5714285714284</v>
      </c>
      <c r="AD386" s="90">
        <v>321.4285714285714</v>
      </c>
      <c r="AE386" s="48"/>
      <c r="AF386" s="91">
        <f t="shared" si="7"/>
        <v>0</v>
      </c>
      <c r="AG386" s="98"/>
      <c r="AH386" s="98"/>
      <c r="AI386" s="98"/>
      <c r="AJ386" s="98"/>
      <c r="AK386" s="98"/>
      <c r="AL386" s="98"/>
    </row>
    <row r="387" ht="14.25" customHeight="1">
      <c r="A387" s="92" t="s">
        <v>1513</v>
      </c>
      <c r="B387" s="93">
        <v>45709.0</v>
      </c>
      <c r="C387" s="48" t="s">
        <v>1514</v>
      </c>
      <c r="D387" s="94" t="s">
        <v>804</v>
      </c>
      <c r="E387" s="99">
        <v>48.0</v>
      </c>
      <c r="F387" s="100" t="s">
        <v>1314</v>
      </c>
      <c r="G387" s="143" t="s">
        <v>1515</v>
      </c>
      <c r="H387" s="101" t="s">
        <v>68</v>
      </c>
      <c r="I387" s="101"/>
      <c r="J387" s="95" t="s">
        <v>121</v>
      </c>
      <c r="K387" s="50">
        <f t="shared" si="183"/>
        <v>48</v>
      </c>
      <c r="L387" s="50">
        <v>0.0</v>
      </c>
      <c r="M387" s="50">
        <f t="shared" si="122"/>
        <v>48</v>
      </c>
      <c r="N387" s="87">
        <f t="shared" si="134"/>
        <v>0</v>
      </c>
      <c r="O387" s="96"/>
      <c r="P387" s="131">
        <v>1.17</v>
      </c>
      <c r="Q387" s="131">
        <f>E387-P387</f>
        <v>46.83</v>
      </c>
      <c r="R387" s="98"/>
      <c r="S387" s="98"/>
      <c r="T387" s="98"/>
      <c r="U387" s="98"/>
      <c r="V387" s="98"/>
      <c r="W387" s="98"/>
      <c r="X387" s="88">
        <f t="shared" si="184"/>
        <v>48</v>
      </c>
      <c r="Y387" s="90">
        <f t="shared" si="118"/>
        <v>42.85714286</v>
      </c>
      <c r="Z387" s="90">
        <f t="shared" si="119"/>
        <v>5.142857143</v>
      </c>
      <c r="AA387" s="98"/>
      <c r="AB387" s="88">
        <v>48.0</v>
      </c>
      <c r="AC387" s="90">
        <v>42.857142857142854</v>
      </c>
      <c r="AD387" s="90">
        <v>5.142857142857142</v>
      </c>
      <c r="AE387" s="48"/>
      <c r="AF387" s="91">
        <f t="shared" si="7"/>
        <v>0</v>
      </c>
      <c r="AG387" s="98"/>
      <c r="AH387" s="98"/>
      <c r="AI387" s="98"/>
      <c r="AJ387" s="98"/>
      <c r="AK387" s="98"/>
      <c r="AL387" s="98"/>
    </row>
    <row r="388" ht="14.25" customHeight="1">
      <c r="A388" s="92" t="s">
        <v>1516</v>
      </c>
      <c r="B388" s="93">
        <v>45709.0</v>
      </c>
      <c r="C388" s="94" t="s">
        <v>1517</v>
      </c>
      <c r="D388" s="48" t="s">
        <v>710</v>
      </c>
      <c r="E388" s="103">
        <v>300.0</v>
      </c>
      <c r="F388" s="94" t="s">
        <v>1518</v>
      </c>
      <c r="G388" s="101" t="s">
        <v>112</v>
      </c>
      <c r="H388" s="101" t="s">
        <v>127</v>
      </c>
      <c r="I388" s="101"/>
      <c r="J388" s="95" t="s">
        <v>121</v>
      </c>
      <c r="K388" s="50">
        <f t="shared" si="183"/>
        <v>300</v>
      </c>
      <c r="L388" s="50">
        <v>0.0</v>
      </c>
      <c r="M388" s="50">
        <f t="shared" si="122"/>
        <v>300</v>
      </c>
      <c r="N388" s="87">
        <f t="shared" si="134"/>
        <v>0</v>
      </c>
      <c r="O388" s="96"/>
      <c r="P388" s="97"/>
      <c r="Q388" s="97"/>
      <c r="R388" s="98"/>
      <c r="S388" s="98"/>
      <c r="T388" s="98"/>
      <c r="U388" s="98"/>
      <c r="V388" s="98"/>
      <c r="W388" s="98"/>
      <c r="X388" s="88">
        <f t="shared" si="184"/>
        <v>300</v>
      </c>
      <c r="Y388" s="90">
        <f t="shared" si="118"/>
        <v>267.8571429</v>
      </c>
      <c r="Z388" s="90">
        <f t="shared" si="119"/>
        <v>32.14285714</v>
      </c>
      <c r="AA388" s="98"/>
      <c r="AB388" s="88">
        <v>300.0</v>
      </c>
      <c r="AC388" s="90">
        <v>267.85714285714283</v>
      </c>
      <c r="AD388" s="90">
        <v>32.14285714285714</v>
      </c>
      <c r="AE388" s="48"/>
      <c r="AF388" s="91">
        <f t="shared" si="7"/>
        <v>0</v>
      </c>
      <c r="AG388" s="98"/>
      <c r="AH388" s="98"/>
      <c r="AI388" s="98"/>
      <c r="AJ388" s="98"/>
      <c r="AK388" s="98"/>
      <c r="AL388" s="98"/>
    </row>
    <row r="389" ht="14.25" customHeight="1">
      <c r="A389" s="92" t="s">
        <v>1519</v>
      </c>
      <c r="B389" s="93">
        <v>45709.0</v>
      </c>
      <c r="C389" s="94" t="s">
        <v>1520</v>
      </c>
      <c r="D389" s="94" t="s">
        <v>1521</v>
      </c>
      <c r="E389" s="103">
        <v>21000.0</v>
      </c>
      <c r="F389" s="100" t="s">
        <v>1522</v>
      </c>
      <c r="G389" s="101" t="s">
        <v>96</v>
      </c>
      <c r="H389" s="101" t="s">
        <v>132</v>
      </c>
      <c r="I389" s="101"/>
      <c r="J389" s="95" t="s">
        <v>76</v>
      </c>
      <c r="K389" s="50">
        <f t="shared" si="183"/>
        <v>21000</v>
      </c>
      <c r="L389" s="50">
        <v>0.0</v>
      </c>
      <c r="M389" s="50">
        <f t="shared" si="122"/>
        <v>21000</v>
      </c>
      <c r="N389" s="87">
        <f t="shared" si="134"/>
        <v>0</v>
      </c>
      <c r="O389" s="96"/>
      <c r="P389" s="97"/>
      <c r="Q389" s="97"/>
      <c r="R389" s="98"/>
      <c r="S389" s="98"/>
      <c r="T389" s="98"/>
      <c r="U389" s="98"/>
      <c r="V389" s="98"/>
      <c r="W389" s="98"/>
      <c r="X389" s="88">
        <f t="shared" si="184"/>
        <v>21000</v>
      </c>
      <c r="Y389" s="90">
        <f t="shared" si="118"/>
        <v>18750</v>
      </c>
      <c r="Z389" s="90">
        <f t="shared" si="119"/>
        <v>2250</v>
      </c>
      <c r="AA389" s="98"/>
      <c r="AB389" s="88">
        <v>21000.0</v>
      </c>
      <c r="AC389" s="90">
        <v>18750.0</v>
      </c>
      <c r="AD389" s="90">
        <v>2250.0</v>
      </c>
      <c r="AE389" s="48"/>
      <c r="AF389" s="91">
        <f t="shared" si="7"/>
        <v>0</v>
      </c>
      <c r="AG389" s="98"/>
      <c r="AH389" s="98"/>
      <c r="AI389" s="98"/>
      <c r="AJ389" s="98"/>
      <c r="AK389" s="98"/>
      <c r="AL389" s="98"/>
    </row>
    <row r="390" ht="14.25" customHeight="1">
      <c r="A390" s="92" t="s">
        <v>1523</v>
      </c>
      <c r="B390" s="93">
        <v>45709.0</v>
      </c>
      <c r="C390" s="48" t="s">
        <v>1524</v>
      </c>
      <c r="D390" s="94" t="s">
        <v>679</v>
      </c>
      <c r="E390" s="103">
        <v>1250.0</v>
      </c>
      <c r="F390" s="100" t="s">
        <v>1525</v>
      </c>
      <c r="G390" s="101" t="s">
        <v>74</v>
      </c>
      <c r="H390" s="101" t="s">
        <v>68</v>
      </c>
      <c r="I390" s="101" t="s">
        <v>1526</v>
      </c>
      <c r="J390" s="95" t="s">
        <v>76</v>
      </c>
      <c r="K390" s="50">
        <f t="shared" si="183"/>
        <v>1250</v>
      </c>
      <c r="L390" s="50">
        <v>0.0</v>
      </c>
      <c r="M390" s="50">
        <f t="shared" si="122"/>
        <v>1250</v>
      </c>
      <c r="N390" s="87">
        <f t="shared" si="134"/>
        <v>0</v>
      </c>
      <c r="O390" s="96"/>
      <c r="P390" s="97"/>
      <c r="Q390" s="97"/>
      <c r="R390" s="98"/>
      <c r="S390" s="98"/>
      <c r="T390" s="98"/>
      <c r="U390" s="98"/>
      <c r="V390" s="98"/>
      <c r="W390" s="98"/>
      <c r="X390" s="88">
        <f t="shared" si="184"/>
        <v>1250</v>
      </c>
      <c r="Y390" s="90">
        <f t="shared" si="118"/>
        <v>1116.071429</v>
      </c>
      <c r="Z390" s="90">
        <f t="shared" si="119"/>
        <v>133.9285714</v>
      </c>
      <c r="AA390" s="98"/>
      <c r="AB390" s="88">
        <v>1250.0</v>
      </c>
      <c r="AC390" s="90">
        <v>1116.0714285714284</v>
      </c>
      <c r="AD390" s="90">
        <v>133.92857142857142</v>
      </c>
      <c r="AE390" s="48"/>
      <c r="AF390" s="91">
        <f t="shared" si="7"/>
        <v>0</v>
      </c>
      <c r="AG390" s="98"/>
      <c r="AH390" s="98"/>
      <c r="AI390" s="98"/>
      <c r="AJ390" s="98"/>
      <c r="AK390" s="98"/>
      <c r="AL390" s="98"/>
    </row>
    <row r="391" ht="14.25" customHeight="1">
      <c r="A391" s="92" t="s">
        <v>1527</v>
      </c>
      <c r="B391" s="93">
        <v>45709.0</v>
      </c>
      <c r="C391" s="48" t="s">
        <v>1528</v>
      </c>
      <c r="D391" s="94" t="s">
        <v>217</v>
      </c>
      <c r="E391" s="103">
        <v>3300.0</v>
      </c>
      <c r="F391" s="100" t="s">
        <v>1529</v>
      </c>
      <c r="G391" s="101" t="s">
        <v>96</v>
      </c>
      <c r="H391" s="101" t="s">
        <v>68</v>
      </c>
      <c r="I391" s="101"/>
      <c r="J391" s="95" t="s">
        <v>102</v>
      </c>
      <c r="K391" s="50">
        <f t="shared" si="183"/>
        <v>3300</v>
      </c>
      <c r="L391" s="50">
        <v>0.0</v>
      </c>
      <c r="M391" s="50">
        <f t="shared" si="122"/>
        <v>3300</v>
      </c>
      <c r="N391" s="87">
        <f t="shared" si="134"/>
        <v>0</v>
      </c>
      <c r="O391" s="96"/>
      <c r="P391" s="97"/>
      <c r="Q391" s="97"/>
      <c r="R391" s="98"/>
      <c r="S391" s="98"/>
      <c r="T391" s="98"/>
      <c r="U391" s="98"/>
      <c r="V391" s="98"/>
      <c r="W391" s="98"/>
      <c r="X391" s="88">
        <f t="shared" si="184"/>
        <v>3300</v>
      </c>
      <c r="Y391" s="90">
        <f t="shared" si="118"/>
        <v>2946.428571</v>
      </c>
      <c r="Z391" s="90">
        <f t="shared" si="119"/>
        <v>353.5714286</v>
      </c>
      <c r="AA391" s="98"/>
      <c r="AB391" s="88">
        <v>3300.0</v>
      </c>
      <c r="AC391" s="90">
        <v>2946.428571428571</v>
      </c>
      <c r="AD391" s="90">
        <v>353.5714285714285</v>
      </c>
      <c r="AE391" s="48"/>
      <c r="AF391" s="91">
        <f t="shared" si="7"/>
        <v>0</v>
      </c>
      <c r="AG391" s="98"/>
      <c r="AH391" s="98"/>
      <c r="AI391" s="98"/>
      <c r="AJ391" s="98"/>
      <c r="AK391" s="98"/>
      <c r="AL391" s="98"/>
    </row>
    <row r="392" ht="14.25" customHeight="1">
      <c r="A392" s="92" t="s">
        <v>1530</v>
      </c>
      <c r="B392" s="93">
        <v>45709.0</v>
      </c>
      <c r="C392" s="94" t="s">
        <v>1531</v>
      </c>
      <c r="D392" s="94" t="s">
        <v>501</v>
      </c>
      <c r="E392" s="103">
        <v>880.0</v>
      </c>
      <c r="F392" s="100" t="s">
        <v>1532</v>
      </c>
      <c r="G392" s="101" t="s">
        <v>112</v>
      </c>
      <c r="H392" s="101" t="s">
        <v>127</v>
      </c>
      <c r="I392" s="101"/>
      <c r="J392" s="95" t="s">
        <v>69</v>
      </c>
      <c r="K392" s="50">
        <f t="shared" si="183"/>
        <v>880</v>
      </c>
      <c r="L392" s="50">
        <v>0.0</v>
      </c>
      <c r="M392" s="50">
        <f t="shared" si="122"/>
        <v>880</v>
      </c>
      <c r="N392" s="87">
        <f t="shared" si="134"/>
        <v>0</v>
      </c>
      <c r="O392" s="96"/>
      <c r="P392" s="97"/>
      <c r="Q392" s="97"/>
      <c r="R392" s="98"/>
      <c r="S392" s="98"/>
      <c r="T392" s="98"/>
      <c r="U392" s="98"/>
      <c r="V392" s="98"/>
      <c r="W392" s="98"/>
      <c r="X392" s="88">
        <f t="shared" si="184"/>
        <v>880</v>
      </c>
      <c r="Y392" s="90">
        <f t="shared" si="118"/>
        <v>785.7142857</v>
      </c>
      <c r="Z392" s="90">
        <f t="shared" si="119"/>
        <v>94.28571429</v>
      </c>
      <c r="AA392" s="98"/>
      <c r="AB392" s="88">
        <v>880.0</v>
      </c>
      <c r="AC392" s="90">
        <v>785.7142857142857</v>
      </c>
      <c r="AD392" s="90">
        <v>94.28571428571428</v>
      </c>
      <c r="AE392" s="48"/>
      <c r="AF392" s="91">
        <f t="shared" si="7"/>
        <v>0</v>
      </c>
      <c r="AG392" s="98"/>
      <c r="AH392" s="98"/>
      <c r="AI392" s="98"/>
      <c r="AJ392" s="98"/>
      <c r="AK392" s="98"/>
      <c r="AL392" s="98"/>
    </row>
    <row r="393" ht="14.25" customHeight="1">
      <c r="A393" s="92" t="s">
        <v>1533</v>
      </c>
      <c r="B393" s="93">
        <v>45709.0</v>
      </c>
      <c r="C393" s="94" t="s">
        <v>1534</v>
      </c>
      <c r="D393" s="94" t="s">
        <v>594</v>
      </c>
      <c r="E393" s="103">
        <v>2600.0</v>
      </c>
      <c r="F393" s="100" t="s">
        <v>1535</v>
      </c>
      <c r="G393" s="101" t="s">
        <v>96</v>
      </c>
      <c r="H393" s="101" t="s">
        <v>68</v>
      </c>
      <c r="I393" s="101" t="s">
        <v>1536</v>
      </c>
      <c r="J393" s="95" t="s">
        <v>102</v>
      </c>
      <c r="K393" s="50">
        <f t="shared" si="183"/>
        <v>2600</v>
      </c>
      <c r="L393" s="50">
        <v>0.0</v>
      </c>
      <c r="M393" s="50">
        <f t="shared" si="122"/>
        <v>2600</v>
      </c>
      <c r="N393" s="87">
        <f t="shared" si="134"/>
        <v>0</v>
      </c>
      <c r="O393" s="96"/>
      <c r="P393" s="97"/>
      <c r="Q393" s="97"/>
      <c r="R393" s="98"/>
      <c r="S393" s="98"/>
      <c r="T393" s="98"/>
      <c r="U393" s="98"/>
      <c r="V393" s="98"/>
      <c r="W393" s="98"/>
      <c r="X393" s="88">
        <f t="shared" si="184"/>
        <v>2600</v>
      </c>
      <c r="Y393" s="90">
        <f t="shared" si="118"/>
        <v>2321.428571</v>
      </c>
      <c r="Z393" s="90">
        <f t="shared" si="119"/>
        <v>278.5714286</v>
      </c>
      <c r="AA393" s="98"/>
      <c r="AB393" s="88">
        <v>2600.0</v>
      </c>
      <c r="AC393" s="90">
        <v>2321.428571428571</v>
      </c>
      <c r="AD393" s="90">
        <v>278.5714285714285</v>
      </c>
      <c r="AE393" s="48"/>
      <c r="AF393" s="91">
        <f t="shared" si="7"/>
        <v>0</v>
      </c>
      <c r="AG393" s="98"/>
      <c r="AH393" s="98"/>
      <c r="AI393" s="98"/>
      <c r="AJ393" s="98"/>
      <c r="AK393" s="98"/>
      <c r="AL393" s="98"/>
    </row>
    <row r="394" ht="14.25" customHeight="1">
      <c r="A394" s="92" t="s">
        <v>1537</v>
      </c>
      <c r="B394" s="93">
        <v>45710.0</v>
      </c>
      <c r="C394" s="94" t="s">
        <v>1538</v>
      </c>
      <c r="D394" s="94" t="s">
        <v>1539</v>
      </c>
      <c r="E394" s="103">
        <v>1650.0</v>
      </c>
      <c r="F394" s="100" t="s">
        <v>1540</v>
      </c>
      <c r="G394" s="101" t="s">
        <v>117</v>
      </c>
      <c r="H394" s="101" t="s">
        <v>68</v>
      </c>
      <c r="I394" s="101"/>
      <c r="J394" s="95" t="s">
        <v>102</v>
      </c>
      <c r="K394" s="50">
        <f t="shared" si="183"/>
        <v>1650</v>
      </c>
      <c r="L394" s="50">
        <v>0.0</v>
      </c>
      <c r="M394" s="50">
        <f t="shared" si="122"/>
        <v>1650</v>
      </c>
      <c r="N394" s="87">
        <f t="shared" si="134"/>
        <v>0</v>
      </c>
      <c r="O394" s="96"/>
      <c r="P394" s="97">
        <v>54.18</v>
      </c>
      <c r="Q394" s="108">
        <f>E394-P394</f>
        <v>1595.82</v>
      </c>
      <c r="R394" s="98"/>
      <c r="S394" s="98"/>
      <c r="T394" s="98"/>
      <c r="U394" s="98"/>
      <c r="V394" s="98"/>
      <c r="W394" s="98"/>
      <c r="X394" s="88">
        <f t="shared" si="184"/>
        <v>1650</v>
      </c>
      <c r="Y394" s="90">
        <f t="shared" si="118"/>
        <v>1473.214286</v>
      </c>
      <c r="Z394" s="90">
        <f t="shared" si="119"/>
        <v>176.7857143</v>
      </c>
      <c r="AA394" s="98"/>
      <c r="AB394" s="88">
        <v>1650.0</v>
      </c>
      <c r="AC394" s="90">
        <v>1473.2142857142856</v>
      </c>
      <c r="AD394" s="90">
        <v>176.78571428571425</v>
      </c>
      <c r="AE394" s="48"/>
      <c r="AF394" s="91">
        <f t="shared" si="7"/>
        <v>0</v>
      </c>
      <c r="AG394" s="98"/>
      <c r="AH394" s="98"/>
      <c r="AI394" s="98"/>
      <c r="AJ394" s="98"/>
      <c r="AK394" s="98"/>
      <c r="AL394" s="98"/>
    </row>
    <row r="395" ht="14.25" customHeight="1">
      <c r="A395" s="92" t="s">
        <v>1541</v>
      </c>
      <c r="B395" s="93">
        <v>45710.0</v>
      </c>
      <c r="C395" s="94" t="s">
        <v>1542</v>
      </c>
      <c r="D395" s="94" t="s">
        <v>1543</v>
      </c>
      <c r="E395" s="103">
        <v>2600.0</v>
      </c>
      <c r="F395" s="100" t="s">
        <v>1544</v>
      </c>
      <c r="G395" s="101" t="s">
        <v>96</v>
      </c>
      <c r="H395" s="101" t="s">
        <v>132</v>
      </c>
      <c r="I395" s="112" t="s">
        <v>392</v>
      </c>
      <c r="J395" s="95" t="s">
        <v>102</v>
      </c>
      <c r="K395" s="50">
        <f t="shared" si="183"/>
        <v>2600</v>
      </c>
      <c r="L395" s="50">
        <v>0.0</v>
      </c>
      <c r="M395" s="50">
        <f t="shared" si="122"/>
        <v>2600</v>
      </c>
      <c r="N395" s="87">
        <f t="shared" si="134"/>
        <v>0</v>
      </c>
      <c r="O395" s="96"/>
      <c r="P395" s="97"/>
      <c r="Q395" s="108"/>
      <c r="R395" s="98"/>
      <c r="S395" s="98"/>
      <c r="T395" s="98"/>
      <c r="U395" s="98"/>
      <c r="V395" s="98"/>
      <c r="W395" s="98"/>
      <c r="X395" s="88">
        <f t="shared" si="184"/>
        <v>2600</v>
      </c>
      <c r="Y395" s="90">
        <f t="shared" si="118"/>
        <v>2321.428571</v>
      </c>
      <c r="Z395" s="90">
        <f t="shared" si="119"/>
        <v>278.5714286</v>
      </c>
      <c r="AA395" s="98"/>
      <c r="AB395" s="88">
        <v>2600.0</v>
      </c>
      <c r="AC395" s="90">
        <v>2321.428571428571</v>
      </c>
      <c r="AD395" s="90">
        <v>278.5714285714285</v>
      </c>
      <c r="AE395" s="48"/>
      <c r="AF395" s="91">
        <f t="shared" si="7"/>
        <v>0</v>
      </c>
      <c r="AG395" s="98"/>
      <c r="AH395" s="98"/>
      <c r="AI395" s="98"/>
      <c r="AJ395" s="98"/>
      <c r="AK395" s="98"/>
      <c r="AL395" s="98"/>
    </row>
    <row r="396" ht="14.25" customHeight="1">
      <c r="A396" s="92" t="s">
        <v>1545</v>
      </c>
      <c r="B396" s="93">
        <v>45710.0</v>
      </c>
      <c r="C396" s="94" t="s">
        <v>1546</v>
      </c>
      <c r="D396" s="48" t="s">
        <v>1547</v>
      </c>
      <c r="E396" s="103">
        <v>1400.0</v>
      </c>
      <c r="F396" s="100" t="s">
        <v>1548</v>
      </c>
      <c r="G396" s="101" t="s">
        <v>117</v>
      </c>
      <c r="H396" s="101" t="s">
        <v>68</v>
      </c>
      <c r="I396" s="101"/>
      <c r="J396" s="95" t="s">
        <v>102</v>
      </c>
      <c r="K396" s="50">
        <f t="shared" si="183"/>
        <v>1400</v>
      </c>
      <c r="L396" s="50">
        <v>0.0</v>
      </c>
      <c r="M396" s="50">
        <f t="shared" si="122"/>
        <v>1400</v>
      </c>
      <c r="N396" s="87">
        <f t="shared" si="134"/>
        <v>0</v>
      </c>
      <c r="O396" s="96"/>
      <c r="P396" s="97">
        <v>45.98</v>
      </c>
      <c r="Q396" s="108">
        <f t="shared" ref="Q396:Q397" si="185">E396-P396</f>
        <v>1354.02</v>
      </c>
      <c r="R396" s="128">
        <f>SUM(Q394:Q396)</f>
        <v>2949.84</v>
      </c>
      <c r="S396" s="98"/>
      <c r="T396" s="98"/>
      <c r="U396" s="98"/>
      <c r="V396" s="98"/>
      <c r="W396" s="98"/>
      <c r="X396" s="88">
        <f t="shared" si="184"/>
        <v>1400</v>
      </c>
      <c r="Y396" s="90">
        <f t="shared" si="118"/>
        <v>1250</v>
      </c>
      <c r="Z396" s="90">
        <f t="shared" si="119"/>
        <v>150</v>
      </c>
      <c r="AA396" s="98"/>
      <c r="AB396" s="88">
        <v>1400.0</v>
      </c>
      <c r="AC396" s="90">
        <v>1249.9999999999998</v>
      </c>
      <c r="AD396" s="90">
        <v>149.99999999999997</v>
      </c>
      <c r="AE396" s="48"/>
      <c r="AF396" s="91">
        <f t="shared" si="7"/>
        <v>0</v>
      </c>
      <c r="AG396" s="98"/>
      <c r="AH396" s="98"/>
      <c r="AI396" s="98"/>
      <c r="AJ396" s="98"/>
      <c r="AK396" s="98"/>
      <c r="AL396" s="98"/>
    </row>
    <row r="397" ht="14.25" customHeight="1">
      <c r="A397" s="92" t="s">
        <v>1549</v>
      </c>
      <c r="B397" s="93">
        <v>45712.0</v>
      </c>
      <c r="C397" s="94" t="s">
        <v>1550</v>
      </c>
      <c r="D397" s="94" t="s">
        <v>1551</v>
      </c>
      <c r="E397" s="99">
        <v>5500.0</v>
      </c>
      <c r="F397" s="100" t="s">
        <v>1552</v>
      </c>
      <c r="G397" s="143" t="s">
        <v>1241</v>
      </c>
      <c r="H397" s="101" t="s">
        <v>68</v>
      </c>
      <c r="I397" s="101"/>
      <c r="J397" s="95" t="s">
        <v>102</v>
      </c>
      <c r="K397" s="50">
        <f t="shared" si="183"/>
        <v>5500</v>
      </c>
      <c r="L397" s="50">
        <v>0.0</v>
      </c>
      <c r="M397" s="50">
        <f t="shared" si="122"/>
        <v>5500</v>
      </c>
      <c r="N397" s="87">
        <f t="shared" si="134"/>
        <v>0</v>
      </c>
      <c r="O397" s="96"/>
      <c r="P397" s="131">
        <v>134.0</v>
      </c>
      <c r="Q397" s="132">
        <f t="shared" si="185"/>
        <v>5366</v>
      </c>
      <c r="R397" s="98"/>
      <c r="S397" s="98"/>
      <c r="T397" s="98"/>
      <c r="U397" s="98"/>
      <c r="V397" s="98"/>
      <c r="W397" s="98"/>
      <c r="X397" s="88">
        <f t="shared" si="184"/>
        <v>5500</v>
      </c>
      <c r="Y397" s="90">
        <f t="shared" si="118"/>
        <v>4910.714286</v>
      </c>
      <c r="Z397" s="90">
        <f t="shared" si="119"/>
        <v>589.2857143</v>
      </c>
      <c r="AA397" s="98"/>
      <c r="AB397" s="88">
        <v>5500.0</v>
      </c>
      <c r="AC397" s="90">
        <v>4910.714285714285</v>
      </c>
      <c r="AD397" s="90">
        <v>589.2857142857142</v>
      </c>
      <c r="AE397" s="48"/>
      <c r="AF397" s="91">
        <f t="shared" si="7"/>
        <v>0</v>
      </c>
      <c r="AG397" s="98"/>
      <c r="AH397" s="98"/>
      <c r="AI397" s="98"/>
      <c r="AJ397" s="98"/>
      <c r="AK397" s="98"/>
      <c r="AL397" s="98"/>
    </row>
    <row r="398" ht="14.25" customHeight="1">
      <c r="A398" s="92" t="s">
        <v>1553</v>
      </c>
      <c r="B398" s="93">
        <v>45712.0</v>
      </c>
      <c r="C398" s="94" t="s">
        <v>1554</v>
      </c>
      <c r="D398" s="94" t="s">
        <v>110</v>
      </c>
      <c r="E398" s="103">
        <v>440.0</v>
      </c>
      <c r="F398" s="100" t="s">
        <v>979</v>
      </c>
      <c r="G398" s="101" t="s">
        <v>112</v>
      </c>
      <c r="H398" s="101" t="s">
        <v>127</v>
      </c>
      <c r="I398" s="101"/>
      <c r="J398" s="95" t="s">
        <v>69</v>
      </c>
      <c r="K398" s="50">
        <f t="shared" si="183"/>
        <v>440</v>
      </c>
      <c r="L398" s="50">
        <v>0.0</v>
      </c>
      <c r="M398" s="50">
        <f t="shared" si="122"/>
        <v>440</v>
      </c>
      <c r="N398" s="87">
        <f t="shared" si="134"/>
        <v>0</v>
      </c>
      <c r="O398" s="96"/>
      <c r="P398" s="131"/>
      <c r="Q398" s="132"/>
      <c r="R398" s="98"/>
      <c r="S398" s="98"/>
      <c r="T398" s="98"/>
      <c r="U398" s="98"/>
      <c r="V398" s="98"/>
      <c r="W398" s="98"/>
      <c r="X398" s="88">
        <f t="shared" si="184"/>
        <v>440</v>
      </c>
      <c r="Y398" s="90">
        <f t="shared" si="118"/>
        <v>392.8571429</v>
      </c>
      <c r="Z398" s="90">
        <f t="shared" si="119"/>
        <v>47.14285714</v>
      </c>
      <c r="AA398" s="98"/>
      <c r="AB398" s="88">
        <v>440.0</v>
      </c>
      <c r="AC398" s="90">
        <v>392.85714285714283</v>
      </c>
      <c r="AD398" s="90">
        <v>47.14285714285714</v>
      </c>
      <c r="AE398" s="48"/>
      <c r="AF398" s="91">
        <f t="shared" si="7"/>
        <v>0</v>
      </c>
      <c r="AG398" s="98"/>
      <c r="AH398" s="98"/>
      <c r="AI398" s="98"/>
      <c r="AJ398" s="98"/>
      <c r="AK398" s="98"/>
      <c r="AL398" s="98"/>
    </row>
    <row r="399" ht="14.25" customHeight="1">
      <c r="A399" s="92" t="s">
        <v>1555</v>
      </c>
      <c r="B399" s="93">
        <v>45712.0</v>
      </c>
      <c r="C399" s="94" t="s">
        <v>1556</v>
      </c>
      <c r="D399" s="94" t="s">
        <v>1107</v>
      </c>
      <c r="E399" s="99">
        <v>440.0</v>
      </c>
      <c r="F399" s="100" t="s">
        <v>979</v>
      </c>
      <c r="G399" s="143" t="s">
        <v>1241</v>
      </c>
      <c r="H399" s="101" t="s">
        <v>68</v>
      </c>
      <c r="I399" s="101"/>
      <c r="J399" s="95" t="s">
        <v>69</v>
      </c>
      <c r="K399" s="50">
        <f t="shared" si="183"/>
        <v>440</v>
      </c>
      <c r="L399" s="50">
        <v>0.0</v>
      </c>
      <c r="M399" s="50">
        <f t="shared" si="122"/>
        <v>440</v>
      </c>
      <c r="N399" s="87">
        <f t="shared" si="134"/>
        <v>0</v>
      </c>
      <c r="O399" s="96"/>
      <c r="P399" s="131">
        <v>10.72</v>
      </c>
      <c r="Q399" s="132">
        <f t="shared" ref="Q399:Q400" si="186">E399-P399</f>
        <v>429.28</v>
      </c>
      <c r="R399" s="98"/>
      <c r="S399" s="98"/>
      <c r="T399" s="98"/>
      <c r="U399" s="98"/>
      <c r="V399" s="98"/>
      <c r="W399" s="98"/>
      <c r="X399" s="88">
        <f t="shared" si="184"/>
        <v>440</v>
      </c>
      <c r="Y399" s="90">
        <f t="shared" si="118"/>
        <v>392.8571429</v>
      </c>
      <c r="Z399" s="90">
        <f t="shared" si="119"/>
        <v>47.14285714</v>
      </c>
      <c r="AA399" s="98"/>
      <c r="AB399" s="88">
        <v>440.0</v>
      </c>
      <c r="AC399" s="90">
        <v>392.85714285714283</v>
      </c>
      <c r="AD399" s="90">
        <v>47.14285714285714</v>
      </c>
      <c r="AE399" s="48"/>
      <c r="AF399" s="91">
        <f t="shared" si="7"/>
        <v>0</v>
      </c>
      <c r="AG399" s="98"/>
      <c r="AH399" s="98"/>
      <c r="AI399" s="98"/>
      <c r="AJ399" s="98"/>
      <c r="AK399" s="98"/>
      <c r="AL399" s="98"/>
    </row>
    <row r="400" ht="14.25" customHeight="1">
      <c r="A400" s="92" t="s">
        <v>1557</v>
      </c>
      <c r="B400" s="93">
        <v>45712.0</v>
      </c>
      <c r="C400" s="94" t="s">
        <v>1558</v>
      </c>
      <c r="D400" s="94" t="s">
        <v>737</v>
      </c>
      <c r="E400" s="99">
        <v>720.0</v>
      </c>
      <c r="F400" s="100" t="s">
        <v>1559</v>
      </c>
      <c r="G400" s="145" t="s">
        <v>1241</v>
      </c>
      <c r="H400" s="101" t="s">
        <v>68</v>
      </c>
      <c r="I400" s="101"/>
      <c r="J400" s="95" t="s">
        <v>102</v>
      </c>
      <c r="K400" s="50">
        <f t="shared" si="183"/>
        <v>720</v>
      </c>
      <c r="L400" s="50">
        <v>0.0</v>
      </c>
      <c r="M400" s="50">
        <f t="shared" si="122"/>
        <v>720</v>
      </c>
      <c r="N400" s="87">
        <f t="shared" si="134"/>
        <v>0</v>
      </c>
      <c r="O400" s="96"/>
      <c r="P400" s="131">
        <v>17.54</v>
      </c>
      <c r="Q400" s="132">
        <f t="shared" si="186"/>
        <v>702.46</v>
      </c>
      <c r="R400" s="98"/>
      <c r="S400" s="98"/>
      <c r="T400" s="98"/>
      <c r="U400" s="98"/>
      <c r="V400" s="98"/>
      <c r="W400" s="98"/>
      <c r="X400" s="88">
        <f t="shared" si="184"/>
        <v>720</v>
      </c>
      <c r="Y400" s="90">
        <f t="shared" si="118"/>
        <v>642.8571429</v>
      </c>
      <c r="Z400" s="90">
        <f t="shared" si="119"/>
        <v>77.14285714</v>
      </c>
      <c r="AA400" s="98"/>
      <c r="AB400" s="88">
        <v>720.0</v>
      </c>
      <c r="AC400" s="90">
        <v>642.8571428571428</v>
      </c>
      <c r="AD400" s="90">
        <v>77.14285714285712</v>
      </c>
      <c r="AE400" s="48"/>
      <c r="AF400" s="91">
        <f t="shared" si="7"/>
        <v>0</v>
      </c>
      <c r="AG400" s="98"/>
      <c r="AH400" s="98"/>
      <c r="AI400" s="98"/>
      <c r="AJ400" s="98"/>
      <c r="AK400" s="98"/>
      <c r="AL400" s="98"/>
    </row>
    <row r="401" ht="14.25" customHeight="1">
      <c r="A401" s="92" t="s">
        <v>1560</v>
      </c>
      <c r="B401" s="93">
        <v>45712.0</v>
      </c>
      <c r="C401" s="94" t="s">
        <v>1561</v>
      </c>
      <c r="D401" s="94" t="s">
        <v>1562</v>
      </c>
      <c r="E401" s="103">
        <v>300.0</v>
      </c>
      <c r="F401" s="100" t="s">
        <v>975</v>
      </c>
      <c r="G401" s="101" t="s">
        <v>112</v>
      </c>
      <c r="H401" s="101" t="s">
        <v>127</v>
      </c>
      <c r="I401" s="101"/>
      <c r="J401" s="95" t="s">
        <v>102</v>
      </c>
      <c r="K401" s="50">
        <f t="shared" si="183"/>
        <v>300</v>
      </c>
      <c r="L401" s="50">
        <v>0.0</v>
      </c>
      <c r="M401" s="50">
        <f t="shared" si="122"/>
        <v>300</v>
      </c>
      <c r="N401" s="87">
        <f t="shared" si="134"/>
        <v>0</v>
      </c>
      <c r="O401" s="96"/>
      <c r="P401" s="97"/>
      <c r="Q401" s="97"/>
      <c r="R401" s="98"/>
      <c r="S401" s="98"/>
      <c r="T401" s="98"/>
      <c r="U401" s="98"/>
      <c r="V401" s="98"/>
      <c r="W401" s="98"/>
      <c r="X401" s="88">
        <f t="shared" si="184"/>
        <v>300</v>
      </c>
      <c r="Y401" s="90">
        <f t="shared" si="118"/>
        <v>267.8571429</v>
      </c>
      <c r="Z401" s="90">
        <f t="shared" si="119"/>
        <v>32.14285714</v>
      </c>
      <c r="AA401" s="98"/>
      <c r="AB401" s="88">
        <v>300.0</v>
      </c>
      <c r="AC401" s="90">
        <v>267.85714285714283</v>
      </c>
      <c r="AD401" s="90">
        <v>32.14285714285714</v>
      </c>
      <c r="AE401" s="48"/>
      <c r="AF401" s="91">
        <f t="shared" si="7"/>
        <v>0</v>
      </c>
      <c r="AG401" s="98"/>
      <c r="AH401" s="98"/>
      <c r="AI401" s="98"/>
      <c r="AJ401" s="98"/>
      <c r="AK401" s="98"/>
      <c r="AL401" s="98"/>
    </row>
    <row r="402" ht="14.25" customHeight="1">
      <c r="A402" s="92" t="s">
        <v>1563</v>
      </c>
      <c r="B402" s="93">
        <v>45712.0</v>
      </c>
      <c r="C402" s="94" t="s">
        <v>1564</v>
      </c>
      <c r="D402" s="94" t="s">
        <v>785</v>
      </c>
      <c r="E402" s="103">
        <v>1890.0</v>
      </c>
      <c r="F402" s="100" t="s">
        <v>1565</v>
      </c>
      <c r="G402" s="101" t="s">
        <v>1566</v>
      </c>
      <c r="H402" s="101" t="s">
        <v>68</v>
      </c>
      <c r="I402" s="101" t="s">
        <v>1567</v>
      </c>
      <c r="J402" s="95"/>
      <c r="K402" s="50">
        <f t="shared" si="183"/>
        <v>1890</v>
      </c>
      <c r="L402" s="50">
        <v>0.0</v>
      </c>
      <c r="M402" s="50">
        <f t="shared" si="122"/>
        <v>1890</v>
      </c>
      <c r="N402" s="87">
        <f t="shared" si="134"/>
        <v>0</v>
      </c>
      <c r="O402" s="96"/>
      <c r="P402" s="97"/>
      <c r="Q402" s="97"/>
      <c r="R402" s="98"/>
      <c r="S402" s="98"/>
      <c r="T402" s="98"/>
      <c r="U402" s="98"/>
      <c r="V402" s="98"/>
      <c r="W402" s="98"/>
      <c r="X402" s="88">
        <f t="shared" si="184"/>
        <v>1890</v>
      </c>
      <c r="Y402" s="90">
        <f t="shared" si="118"/>
        <v>1687.5</v>
      </c>
      <c r="Z402" s="90">
        <f t="shared" si="119"/>
        <v>202.5</v>
      </c>
      <c r="AA402" s="98"/>
      <c r="AB402" s="88">
        <v>1890.0</v>
      </c>
      <c r="AC402" s="90">
        <v>1687.4999999999998</v>
      </c>
      <c r="AD402" s="90">
        <v>202.49999999999997</v>
      </c>
      <c r="AE402" s="48"/>
      <c r="AF402" s="91">
        <f t="shared" si="7"/>
        <v>0</v>
      </c>
      <c r="AG402" s="98"/>
      <c r="AH402" s="98"/>
      <c r="AI402" s="98"/>
      <c r="AJ402" s="98"/>
      <c r="AK402" s="98"/>
      <c r="AL402" s="98"/>
    </row>
    <row r="403" ht="14.25" customHeight="1">
      <c r="A403" s="92" t="s">
        <v>1568</v>
      </c>
      <c r="B403" s="93">
        <v>45712.0</v>
      </c>
      <c r="C403" s="163" t="s">
        <v>1569</v>
      </c>
      <c r="D403" s="94" t="s">
        <v>429</v>
      </c>
      <c r="E403" s="103">
        <v>72.0</v>
      </c>
      <c r="F403" s="100" t="s">
        <v>1570</v>
      </c>
      <c r="G403" s="101" t="s">
        <v>96</v>
      </c>
      <c r="H403" s="101" t="s">
        <v>132</v>
      </c>
      <c r="I403" s="112" t="s">
        <v>392</v>
      </c>
      <c r="J403" s="95"/>
      <c r="K403" s="50">
        <f t="shared" si="183"/>
        <v>72</v>
      </c>
      <c r="L403" s="50">
        <v>0.0</v>
      </c>
      <c r="M403" s="50">
        <f t="shared" si="122"/>
        <v>72</v>
      </c>
      <c r="N403" s="87">
        <f t="shared" si="134"/>
        <v>0</v>
      </c>
      <c r="O403" s="96"/>
      <c r="P403" s="97"/>
      <c r="Q403" s="97"/>
      <c r="R403" s="98"/>
      <c r="S403" s="98"/>
      <c r="T403" s="98"/>
      <c r="U403" s="98"/>
      <c r="V403" s="98"/>
      <c r="W403" s="98"/>
      <c r="X403" s="88">
        <f t="shared" si="184"/>
        <v>72</v>
      </c>
      <c r="Y403" s="90">
        <f t="shared" si="118"/>
        <v>64.28571429</v>
      </c>
      <c r="Z403" s="90">
        <f t="shared" si="119"/>
        <v>7.714285714</v>
      </c>
      <c r="AA403" s="98"/>
      <c r="AB403" s="88">
        <v>72.0</v>
      </c>
      <c r="AC403" s="90">
        <v>64.28571428571428</v>
      </c>
      <c r="AD403" s="90">
        <v>7.714285714285713</v>
      </c>
      <c r="AE403" s="48"/>
      <c r="AF403" s="91">
        <f t="shared" si="7"/>
        <v>0</v>
      </c>
      <c r="AG403" s="98"/>
      <c r="AH403" s="98"/>
      <c r="AI403" s="98"/>
      <c r="AJ403" s="98"/>
      <c r="AK403" s="98"/>
      <c r="AL403" s="98"/>
    </row>
    <row r="404" ht="14.25" customHeight="1">
      <c r="A404" s="92" t="s">
        <v>1571</v>
      </c>
      <c r="B404" s="93">
        <v>45712.0</v>
      </c>
      <c r="C404" s="48" t="s">
        <v>1572</v>
      </c>
      <c r="D404" s="94" t="s">
        <v>1573</v>
      </c>
      <c r="E404" s="103">
        <v>13750.0</v>
      </c>
      <c r="F404" s="100" t="s">
        <v>1204</v>
      </c>
      <c r="G404" s="101" t="s">
        <v>96</v>
      </c>
      <c r="H404" s="101" t="s">
        <v>68</v>
      </c>
      <c r="I404" s="101" t="s">
        <v>1574</v>
      </c>
      <c r="J404" s="95"/>
      <c r="K404" s="50">
        <f t="shared" si="183"/>
        <v>13750</v>
      </c>
      <c r="L404" s="50">
        <v>0.0</v>
      </c>
      <c r="M404" s="50">
        <f t="shared" si="122"/>
        <v>13750</v>
      </c>
      <c r="N404" s="87">
        <f t="shared" si="134"/>
        <v>0</v>
      </c>
      <c r="O404" s="96"/>
      <c r="P404" s="97"/>
      <c r="Q404" s="97"/>
      <c r="R404" s="98"/>
      <c r="S404" s="98"/>
      <c r="T404" s="98"/>
      <c r="U404" s="98"/>
      <c r="V404" s="98"/>
      <c r="W404" s="98"/>
      <c r="X404" s="106"/>
      <c r="Y404" s="42"/>
      <c r="Z404" s="42"/>
      <c r="AA404" s="98"/>
      <c r="AB404" s="88"/>
      <c r="AC404" s="90"/>
      <c r="AD404" s="90"/>
      <c r="AE404" s="48"/>
      <c r="AF404" s="91">
        <f t="shared" si="7"/>
        <v>0</v>
      </c>
      <c r="AG404" s="98"/>
      <c r="AH404" s="98"/>
      <c r="AI404" s="98"/>
      <c r="AJ404" s="98"/>
      <c r="AK404" s="98"/>
      <c r="AL404" s="98"/>
    </row>
    <row r="405" ht="14.25" customHeight="1">
      <c r="A405" s="92" t="s">
        <v>1575</v>
      </c>
      <c r="B405" s="93"/>
      <c r="C405" s="94"/>
      <c r="D405" s="94" t="s">
        <v>87</v>
      </c>
      <c r="E405" s="103"/>
      <c r="F405" s="100"/>
      <c r="G405" s="101"/>
      <c r="H405" s="101"/>
      <c r="I405" s="101"/>
      <c r="J405" s="95"/>
      <c r="K405" s="50" t="str">
        <f t="shared" si="183"/>
        <v/>
      </c>
      <c r="L405" s="50">
        <v>0.0</v>
      </c>
      <c r="M405" s="50">
        <f t="shared" si="122"/>
        <v>0</v>
      </c>
      <c r="N405" s="87">
        <f t="shared" si="134"/>
        <v>0</v>
      </c>
      <c r="O405" s="96"/>
      <c r="P405" s="97"/>
      <c r="Q405" s="97"/>
      <c r="R405" s="98"/>
      <c r="S405" s="98"/>
      <c r="T405" s="98"/>
      <c r="U405" s="98"/>
      <c r="V405" s="98"/>
      <c r="W405" s="98"/>
      <c r="X405" s="88" t="str">
        <f>E405</f>
        <v/>
      </c>
      <c r="Y405" s="90">
        <f t="shared" ref="Y405:Y419" si="187">X405/1.12</f>
        <v>0</v>
      </c>
      <c r="Z405" s="90">
        <f t="shared" ref="Z405:Z419" si="188">Y405*0.12</f>
        <v>0</v>
      </c>
      <c r="AA405" s="98"/>
      <c r="AB405" s="106"/>
      <c r="AC405" s="42"/>
      <c r="AD405" s="42"/>
      <c r="AE405" s="48"/>
      <c r="AF405" s="91">
        <f t="shared" si="7"/>
        <v>0</v>
      </c>
      <c r="AG405" s="98"/>
      <c r="AH405" s="98"/>
      <c r="AI405" s="98"/>
      <c r="AJ405" s="98"/>
      <c r="AK405" s="98"/>
      <c r="AL405" s="98"/>
    </row>
    <row r="406" ht="14.25" customHeight="1">
      <c r="A406" s="92" t="s">
        <v>1576</v>
      </c>
      <c r="B406" s="93">
        <v>45712.0</v>
      </c>
      <c r="C406" s="94" t="s">
        <v>1577</v>
      </c>
      <c r="D406" s="94" t="s">
        <v>1578</v>
      </c>
      <c r="E406" s="99">
        <v>4700.0</v>
      </c>
      <c r="F406" s="48" t="s">
        <v>1579</v>
      </c>
      <c r="G406" s="145" t="s">
        <v>1580</v>
      </c>
      <c r="H406" s="101" t="s">
        <v>68</v>
      </c>
      <c r="I406" s="101"/>
      <c r="J406" s="95" t="s">
        <v>102</v>
      </c>
      <c r="K406" s="50">
        <f t="shared" si="183"/>
        <v>4700</v>
      </c>
      <c r="L406" s="50">
        <v>0.0</v>
      </c>
      <c r="M406" s="50">
        <f t="shared" si="122"/>
        <v>4700</v>
      </c>
      <c r="N406" s="87">
        <f t="shared" si="134"/>
        <v>0</v>
      </c>
      <c r="O406" s="96"/>
      <c r="P406" s="97"/>
      <c r="Q406" s="97"/>
      <c r="R406" s="98"/>
      <c r="S406" s="98"/>
      <c r="T406" s="98"/>
      <c r="U406" s="98"/>
      <c r="V406" s="98"/>
      <c r="W406" s="98"/>
      <c r="X406" s="88">
        <f t="shared" ref="X406:X408" si="189">K406</f>
        <v>4700</v>
      </c>
      <c r="Y406" s="90">
        <f t="shared" si="187"/>
        <v>4196.428571</v>
      </c>
      <c r="Z406" s="90">
        <f t="shared" si="188"/>
        <v>503.5714286</v>
      </c>
      <c r="AA406" s="98"/>
      <c r="AB406" s="88">
        <v>4700.0</v>
      </c>
      <c r="AC406" s="90">
        <v>4196.428571428571</v>
      </c>
      <c r="AD406" s="90">
        <v>503.57142857142844</v>
      </c>
      <c r="AE406" s="48"/>
      <c r="AF406" s="91">
        <f t="shared" si="7"/>
        <v>0</v>
      </c>
      <c r="AG406" s="98"/>
      <c r="AH406" s="98"/>
      <c r="AI406" s="98"/>
      <c r="AJ406" s="98"/>
      <c r="AK406" s="98"/>
      <c r="AL406" s="98"/>
    </row>
    <row r="407" ht="14.25" customHeight="1">
      <c r="A407" s="92" t="s">
        <v>1581</v>
      </c>
      <c r="B407" s="93">
        <v>45713.0</v>
      </c>
      <c r="C407" s="94" t="s">
        <v>1582</v>
      </c>
      <c r="D407" s="94" t="s">
        <v>899</v>
      </c>
      <c r="E407" s="107">
        <v>2866.07</v>
      </c>
      <c r="F407" s="100" t="s">
        <v>1488</v>
      </c>
      <c r="G407" s="101" t="s">
        <v>74</v>
      </c>
      <c r="H407" s="101" t="s">
        <v>68</v>
      </c>
      <c r="I407" s="101" t="s">
        <v>1583</v>
      </c>
      <c r="J407" s="95" t="s">
        <v>76</v>
      </c>
      <c r="K407" s="97">
        <v>3000.0</v>
      </c>
      <c r="L407" s="108">
        <f t="shared" ref="L407:L408" si="190">K407/1.12*0.05</f>
        <v>133.9285714</v>
      </c>
      <c r="M407" s="97">
        <f t="shared" si="122"/>
        <v>2866.071429</v>
      </c>
      <c r="N407" s="87">
        <f t="shared" si="134"/>
        <v>-0.001428571428</v>
      </c>
      <c r="O407" s="96"/>
      <c r="P407" s="97"/>
      <c r="Q407" s="97"/>
      <c r="R407" s="98"/>
      <c r="S407" s="98"/>
      <c r="T407" s="98"/>
      <c r="U407" s="98"/>
      <c r="V407" s="98"/>
      <c r="W407" s="98"/>
      <c r="X407" s="88">
        <f t="shared" si="189"/>
        <v>3000</v>
      </c>
      <c r="Y407" s="90">
        <f t="shared" si="187"/>
        <v>2678.571429</v>
      </c>
      <c r="Z407" s="90">
        <f t="shared" si="188"/>
        <v>321.4285714</v>
      </c>
      <c r="AA407" s="98"/>
      <c r="AB407" s="88">
        <v>3000.0</v>
      </c>
      <c r="AC407" s="90">
        <v>2678.5714285714284</v>
      </c>
      <c r="AD407" s="90">
        <v>321.4285714285714</v>
      </c>
      <c r="AE407" s="48"/>
      <c r="AF407" s="91">
        <f t="shared" si="7"/>
        <v>0</v>
      </c>
      <c r="AG407" s="98"/>
      <c r="AH407" s="98"/>
      <c r="AI407" s="98"/>
      <c r="AJ407" s="98"/>
      <c r="AK407" s="98"/>
      <c r="AL407" s="98"/>
    </row>
    <row r="408" ht="14.25" customHeight="1">
      <c r="A408" s="92" t="s">
        <v>1584</v>
      </c>
      <c r="B408" s="93">
        <v>45713.0</v>
      </c>
      <c r="C408" s="48" t="s">
        <v>1585</v>
      </c>
      <c r="D408" s="94" t="s">
        <v>804</v>
      </c>
      <c r="E408" s="107">
        <v>2006.25</v>
      </c>
      <c r="F408" s="100" t="s">
        <v>1586</v>
      </c>
      <c r="G408" s="101" t="s">
        <v>96</v>
      </c>
      <c r="H408" s="101" t="s">
        <v>68</v>
      </c>
      <c r="I408" s="101" t="s">
        <v>1508</v>
      </c>
      <c r="J408" s="95" t="s">
        <v>102</v>
      </c>
      <c r="K408" s="97">
        <v>2100.0</v>
      </c>
      <c r="L408" s="108">
        <f t="shared" si="190"/>
        <v>93.75</v>
      </c>
      <c r="M408" s="97">
        <f t="shared" si="122"/>
        <v>2006.25</v>
      </c>
      <c r="N408" s="87">
        <f t="shared" si="134"/>
        <v>0</v>
      </c>
      <c r="O408" s="96"/>
      <c r="P408" s="97"/>
      <c r="Q408" s="97"/>
      <c r="R408" s="98"/>
      <c r="S408" s="98"/>
      <c r="T408" s="98"/>
      <c r="U408" s="98"/>
      <c r="V408" s="98"/>
      <c r="W408" s="98"/>
      <c r="X408" s="88">
        <f t="shared" si="189"/>
        <v>2100</v>
      </c>
      <c r="Y408" s="90">
        <f t="shared" si="187"/>
        <v>1875</v>
      </c>
      <c r="Z408" s="90">
        <f t="shared" si="188"/>
        <v>225</v>
      </c>
      <c r="AA408" s="98"/>
      <c r="AB408" s="88">
        <v>2100.0</v>
      </c>
      <c r="AC408" s="90">
        <v>1874.9999999999998</v>
      </c>
      <c r="AD408" s="90">
        <v>224.99999999999997</v>
      </c>
      <c r="AE408" s="48"/>
      <c r="AF408" s="91">
        <f t="shared" si="7"/>
        <v>0</v>
      </c>
      <c r="AG408" s="98"/>
      <c r="AH408" s="98"/>
      <c r="AI408" s="98"/>
      <c r="AJ408" s="98"/>
      <c r="AK408" s="98"/>
      <c r="AL408" s="98"/>
    </row>
    <row r="409" ht="14.25" customHeight="1">
      <c r="A409" s="92" t="s">
        <v>1587</v>
      </c>
      <c r="B409" s="93">
        <v>45713.0</v>
      </c>
      <c r="C409" s="94" t="s">
        <v>1588</v>
      </c>
      <c r="D409" s="94" t="s">
        <v>1589</v>
      </c>
      <c r="E409" s="103">
        <v>300.0</v>
      </c>
      <c r="F409" s="100" t="s">
        <v>975</v>
      </c>
      <c r="G409" s="101" t="s">
        <v>112</v>
      </c>
      <c r="H409" s="101" t="s">
        <v>127</v>
      </c>
      <c r="I409" s="101"/>
      <c r="J409" s="95" t="s">
        <v>69</v>
      </c>
      <c r="K409" s="50">
        <f t="shared" ref="K409:K435" si="191">E409</f>
        <v>300</v>
      </c>
      <c r="L409" s="50">
        <v>0.0</v>
      </c>
      <c r="M409" s="50">
        <f t="shared" si="122"/>
        <v>300</v>
      </c>
      <c r="N409" s="87">
        <f t="shared" si="134"/>
        <v>0</v>
      </c>
      <c r="O409" s="96"/>
      <c r="P409" s="97"/>
      <c r="Q409" s="97"/>
      <c r="R409" s="98"/>
      <c r="S409" s="98"/>
      <c r="T409" s="98"/>
      <c r="U409" s="98"/>
      <c r="V409" s="98"/>
      <c r="W409" s="98"/>
      <c r="X409" s="88">
        <f t="shared" ref="X409:X419" si="192">E409</f>
        <v>300</v>
      </c>
      <c r="Y409" s="90">
        <f t="shared" si="187"/>
        <v>267.8571429</v>
      </c>
      <c r="Z409" s="90">
        <f t="shared" si="188"/>
        <v>32.14285714</v>
      </c>
      <c r="AA409" s="98"/>
      <c r="AB409" s="88">
        <v>300.0</v>
      </c>
      <c r="AC409" s="90">
        <v>267.85714285714283</v>
      </c>
      <c r="AD409" s="90">
        <v>32.14285714285714</v>
      </c>
      <c r="AE409" s="48"/>
      <c r="AF409" s="91">
        <f t="shared" si="7"/>
        <v>0</v>
      </c>
      <c r="AG409" s="98"/>
      <c r="AH409" s="98"/>
      <c r="AI409" s="98"/>
      <c r="AJ409" s="98"/>
      <c r="AK409" s="98"/>
      <c r="AL409" s="98"/>
    </row>
    <row r="410" ht="14.25" customHeight="1">
      <c r="A410" s="92" t="s">
        <v>1590</v>
      </c>
      <c r="B410" s="93">
        <v>45713.0</v>
      </c>
      <c r="C410" s="94" t="s">
        <v>1591</v>
      </c>
      <c r="D410" s="94" t="s">
        <v>1439</v>
      </c>
      <c r="E410" s="103">
        <v>21000.0</v>
      </c>
      <c r="F410" s="100" t="s">
        <v>1592</v>
      </c>
      <c r="G410" s="101" t="s">
        <v>96</v>
      </c>
      <c r="H410" s="101" t="s">
        <v>68</v>
      </c>
      <c r="I410" s="101" t="s">
        <v>1593</v>
      </c>
      <c r="J410" s="95" t="s">
        <v>102</v>
      </c>
      <c r="K410" s="50">
        <f t="shared" si="191"/>
        <v>21000</v>
      </c>
      <c r="L410" s="50">
        <v>0.0</v>
      </c>
      <c r="M410" s="50">
        <f t="shared" si="122"/>
        <v>21000</v>
      </c>
      <c r="N410" s="87">
        <f t="shared" si="134"/>
        <v>0</v>
      </c>
      <c r="O410" s="96"/>
      <c r="P410" s="97"/>
      <c r="Q410" s="97"/>
      <c r="R410" s="98"/>
      <c r="S410" s="98"/>
      <c r="T410" s="98"/>
      <c r="U410" s="98"/>
      <c r="V410" s="98"/>
      <c r="W410" s="98"/>
      <c r="X410" s="88">
        <f t="shared" si="192"/>
        <v>21000</v>
      </c>
      <c r="Y410" s="90">
        <f t="shared" si="187"/>
        <v>18750</v>
      </c>
      <c r="Z410" s="90">
        <f t="shared" si="188"/>
        <v>2250</v>
      </c>
      <c r="AA410" s="98"/>
      <c r="AB410" s="88">
        <v>21000.0</v>
      </c>
      <c r="AC410" s="90">
        <v>18750.0</v>
      </c>
      <c r="AD410" s="90">
        <v>2250.0</v>
      </c>
      <c r="AE410" s="48"/>
      <c r="AF410" s="91">
        <f t="shared" si="7"/>
        <v>0</v>
      </c>
      <c r="AG410" s="98"/>
      <c r="AH410" s="98"/>
      <c r="AI410" s="98"/>
      <c r="AJ410" s="98"/>
      <c r="AK410" s="98"/>
      <c r="AL410" s="98"/>
    </row>
    <row r="411" ht="14.25" customHeight="1">
      <c r="A411" s="92" t="s">
        <v>1594</v>
      </c>
      <c r="B411" s="93">
        <v>45713.0</v>
      </c>
      <c r="C411" s="94" t="s">
        <v>1595</v>
      </c>
      <c r="D411" s="94" t="s">
        <v>1236</v>
      </c>
      <c r="E411" s="103">
        <v>300.0</v>
      </c>
      <c r="F411" s="100" t="s">
        <v>975</v>
      </c>
      <c r="G411" s="101" t="s">
        <v>112</v>
      </c>
      <c r="H411" s="101" t="s">
        <v>127</v>
      </c>
      <c r="I411" s="101"/>
      <c r="J411" s="95" t="s">
        <v>69</v>
      </c>
      <c r="K411" s="50">
        <f t="shared" si="191"/>
        <v>300</v>
      </c>
      <c r="L411" s="50">
        <v>0.0</v>
      </c>
      <c r="M411" s="50">
        <f t="shared" si="122"/>
        <v>300</v>
      </c>
      <c r="N411" s="87">
        <f t="shared" si="134"/>
        <v>0</v>
      </c>
      <c r="O411" s="96"/>
      <c r="P411" s="97"/>
      <c r="Q411" s="97"/>
      <c r="R411" s="98"/>
      <c r="S411" s="98"/>
      <c r="T411" s="98"/>
      <c r="U411" s="98"/>
      <c r="V411" s="98"/>
      <c r="W411" s="98"/>
      <c r="X411" s="88">
        <f t="shared" si="192"/>
        <v>300</v>
      </c>
      <c r="Y411" s="90">
        <f t="shared" si="187"/>
        <v>267.8571429</v>
      </c>
      <c r="Z411" s="90">
        <f t="shared" si="188"/>
        <v>32.14285714</v>
      </c>
      <c r="AA411" s="98"/>
      <c r="AB411" s="88">
        <v>300.0</v>
      </c>
      <c r="AC411" s="90">
        <v>267.85714285714283</v>
      </c>
      <c r="AD411" s="90">
        <v>32.14285714285714</v>
      </c>
      <c r="AE411" s="48"/>
      <c r="AF411" s="91">
        <f t="shared" si="7"/>
        <v>0</v>
      </c>
      <c r="AG411" s="98"/>
      <c r="AH411" s="98"/>
      <c r="AI411" s="98"/>
      <c r="AJ411" s="98"/>
      <c r="AK411" s="98"/>
      <c r="AL411" s="98"/>
    </row>
    <row r="412" ht="14.25" customHeight="1">
      <c r="A412" s="92" t="s">
        <v>1596</v>
      </c>
      <c r="B412" s="93">
        <v>45713.0</v>
      </c>
      <c r="C412" s="94" t="s">
        <v>1597</v>
      </c>
      <c r="D412" s="94" t="s">
        <v>1439</v>
      </c>
      <c r="E412" s="99">
        <v>1500.0</v>
      </c>
      <c r="F412" s="100" t="s">
        <v>1598</v>
      </c>
      <c r="G412" s="101" t="s">
        <v>1599</v>
      </c>
      <c r="H412" s="101" t="s">
        <v>68</v>
      </c>
      <c r="I412" s="101" t="s">
        <v>1593</v>
      </c>
      <c r="J412" s="95" t="s">
        <v>102</v>
      </c>
      <c r="K412" s="50">
        <f t="shared" si="191"/>
        <v>1500</v>
      </c>
      <c r="L412" s="50">
        <v>0.0</v>
      </c>
      <c r="M412" s="50">
        <f t="shared" si="122"/>
        <v>1500</v>
      </c>
      <c r="N412" s="87">
        <f t="shared" si="134"/>
        <v>0</v>
      </c>
      <c r="O412" s="96"/>
      <c r="P412" s="131">
        <v>12.18</v>
      </c>
      <c r="Q412" s="102">
        <f>500-P412</f>
        <v>487.82</v>
      </c>
      <c r="R412" s="98"/>
      <c r="S412" s="98"/>
      <c r="T412" s="98"/>
      <c r="U412" s="98"/>
      <c r="V412" s="98"/>
      <c r="W412" s="98"/>
      <c r="X412" s="88">
        <f t="shared" si="192"/>
        <v>1500</v>
      </c>
      <c r="Y412" s="90">
        <f t="shared" si="187"/>
        <v>1339.285714</v>
      </c>
      <c r="Z412" s="90">
        <f t="shared" si="188"/>
        <v>160.7142857</v>
      </c>
      <c r="AA412" s="98"/>
      <c r="AB412" s="88">
        <v>1500.0</v>
      </c>
      <c r="AC412" s="90">
        <v>1339.2857142857142</v>
      </c>
      <c r="AD412" s="90">
        <v>160.7142857142857</v>
      </c>
      <c r="AE412" s="48"/>
      <c r="AF412" s="91">
        <f t="shared" si="7"/>
        <v>0</v>
      </c>
      <c r="AG412" s="98"/>
      <c r="AH412" s="98"/>
      <c r="AI412" s="98"/>
      <c r="AJ412" s="98"/>
      <c r="AK412" s="98"/>
      <c r="AL412" s="98"/>
    </row>
    <row r="413" ht="14.25" customHeight="1">
      <c r="A413" s="92" t="s">
        <v>1600</v>
      </c>
      <c r="B413" s="93">
        <v>45713.0</v>
      </c>
      <c r="C413" s="94" t="s">
        <v>1601</v>
      </c>
      <c r="D413" s="94" t="s">
        <v>321</v>
      </c>
      <c r="E413" s="103">
        <v>92.0</v>
      </c>
      <c r="F413" s="100" t="s">
        <v>1314</v>
      </c>
      <c r="G413" s="101" t="s">
        <v>112</v>
      </c>
      <c r="H413" s="101" t="s">
        <v>127</v>
      </c>
      <c r="I413" s="101"/>
      <c r="J413" s="95" t="s">
        <v>121</v>
      </c>
      <c r="K413" s="50">
        <f t="shared" si="191"/>
        <v>92</v>
      </c>
      <c r="L413" s="50">
        <v>0.0</v>
      </c>
      <c r="M413" s="50">
        <f t="shared" si="122"/>
        <v>92</v>
      </c>
      <c r="N413" s="87">
        <f t="shared" si="134"/>
        <v>0</v>
      </c>
      <c r="O413" s="96"/>
      <c r="P413" s="97"/>
      <c r="Q413" s="97"/>
      <c r="R413" s="98"/>
      <c r="S413" s="98"/>
      <c r="T413" s="98"/>
      <c r="U413" s="98"/>
      <c r="V413" s="98"/>
      <c r="W413" s="98"/>
      <c r="X413" s="88">
        <f t="shared" si="192"/>
        <v>92</v>
      </c>
      <c r="Y413" s="90">
        <f t="shared" si="187"/>
        <v>82.14285714</v>
      </c>
      <c r="Z413" s="90">
        <f t="shared" si="188"/>
        <v>9.857142857</v>
      </c>
      <c r="AA413" s="98"/>
      <c r="AB413" s="88">
        <v>92.0</v>
      </c>
      <c r="AC413" s="90">
        <v>82.14285714285714</v>
      </c>
      <c r="AD413" s="90">
        <v>9.857142857142856</v>
      </c>
      <c r="AE413" s="48"/>
      <c r="AF413" s="91">
        <f t="shared" si="7"/>
        <v>0</v>
      </c>
      <c r="AG413" s="98"/>
      <c r="AH413" s="98"/>
      <c r="AI413" s="98"/>
      <c r="AJ413" s="98"/>
      <c r="AK413" s="98"/>
      <c r="AL413" s="98"/>
    </row>
    <row r="414" ht="14.25" customHeight="1">
      <c r="A414" s="92" t="s">
        <v>1602</v>
      </c>
      <c r="B414" s="93">
        <v>45714.0</v>
      </c>
      <c r="C414" s="94" t="s">
        <v>1603</v>
      </c>
      <c r="D414" s="94" t="s">
        <v>1252</v>
      </c>
      <c r="E414" s="103">
        <v>5500.0</v>
      </c>
      <c r="F414" s="100" t="s">
        <v>1604</v>
      </c>
      <c r="G414" s="101" t="s">
        <v>1605</v>
      </c>
      <c r="H414" s="101" t="s">
        <v>127</v>
      </c>
      <c r="I414" s="112" t="s">
        <v>607</v>
      </c>
      <c r="J414" s="95" t="s">
        <v>102</v>
      </c>
      <c r="K414" s="50">
        <f t="shared" si="191"/>
        <v>5500</v>
      </c>
      <c r="L414" s="50">
        <v>0.0</v>
      </c>
      <c r="M414" s="50">
        <f t="shared" si="122"/>
        <v>5500</v>
      </c>
      <c r="N414" s="87">
        <f t="shared" si="134"/>
        <v>0</v>
      </c>
      <c r="O414" s="96"/>
      <c r="P414" s="97"/>
      <c r="Q414" s="97"/>
      <c r="R414" s="98"/>
      <c r="S414" s="98"/>
      <c r="T414" s="98"/>
      <c r="U414" s="98"/>
      <c r="V414" s="98"/>
      <c r="W414" s="98"/>
      <c r="X414" s="88">
        <f t="shared" si="192"/>
        <v>5500</v>
      </c>
      <c r="Y414" s="90">
        <f t="shared" si="187"/>
        <v>4910.714286</v>
      </c>
      <c r="Z414" s="90">
        <f t="shared" si="188"/>
        <v>589.2857143</v>
      </c>
      <c r="AA414" s="98"/>
      <c r="AB414" s="88">
        <v>5500.0</v>
      </c>
      <c r="AC414" s="90">
        <v>4910.714285714285</v>
      </c>
      <c r="AD414" s="90">
        <v>589.2857142857142</v>
      </c>
      <c r="AE414" s="48"/>
      <c r="AF414" s="91">
        <f t="shared" si="7"/>
        <v>0</v>
      </c>
      <c r="AG414" s="98"/>
      <c r="AH414" s="98"/>
      <c r="AI414" s="98"/>
      <c r="AJ414" s="98"/>
      <c r="AK414" s="98"/>
      <c r="AL414" s="98"/>
    </row>
    <row r="415" ht="14.25" customHeight="1">
      <c r="A415" s="92" t="s">
        <v>1606</v>
      </c>
      <c r="B415" s="93">
        <v>45714.0</v>
      </c>
      <c r="C415" s="94" t="s">
        <v>1607</v>
      </c>
      <c r="D415" s="94" t="s">
        <v>1608</v>
      </c>
      <c r="E415" s="103">
        <v>240.0</v>
      </c>
      <c r="F415" s="100" t="s">
        <v>1609</v>
      </c>
      <c r="G415" s="101" t="s">
        <v>112</v>
      </c>
      <c r="H415" s="101" t="s">
        <v>127</v>
      </c>
      <c r="I415" s="101"/>
      <c r="J415" s="95" t="s">
        <v>69</v>
      </c>
      <c r="K415" s="50">
        <f t="shared" si="191"/>
        <v>240</v>
      </c>
      <c r="L415" s="50">
        <v>0.0</v>
      </c>
      <c r="M415" s="50">
        <f t="shared" si="122"/>
        <v>240</v>
      </c>
      <c r="N415" s="87">
        <f t="shared" si="134"/>
        <v>0</v>
      </c>
      <c r="O415" s="96"/>
      <c r="P415" s="97"/>
      <c r="Q415" s="97"/>
      <c r="R415" s="98"/>
      <c r="S415" s="98"/>
      <c r="T415" s="98"/>
      <c r="U415" s="98"/>
      <c r="V415" s="98"/>
      <c r="W415" s="98"/>
      <c r="X415" s="88">
        <f t="shared" si="192"/>
        <v>240</v>
      </c>
      <c r="Y415" s="90">
        <f t="shared" si="187"/>
        <v>214.2857143</v>
      </c>
      <c r="Z415" s="90">
        <f t="shared" si="188"/>
        <v>25.71428571</v>
      </c>
      <c r="AA415" s="98"/>
      <c r="AB415" s="88">
        <v>240.0</v>
      </c>
      <c r="AC415" s="90">
        <v>214.28571428571428</v>
      </c>
      <c r="AD415" s="90">
        <v>25.71428571428571</v>
      </c>
      <c r="AE415" s="48"/>
      <c r="AF415" s="91">
        <f t="shared" si="7"/>
        <v>0</v>
      </c>
      <c r="AG415" s="98"/>
      <c r="AH415" s="98"/>
      <c r="AI415" s="98"/>
      <c r="AJ415" s="98"/>
      <c r="AK415" s="98"/>
      <c r="AL415" s="98"/>
    </row>
    <row r="416" ht="14.25" customHeight="1">
      <c r="A416" s="92" t="s">
        <v>1610</v>
      </c>
      <c r="B416" s="93">
        <v>45714.0</v>
      </c>
      <c r="C416" s="94" t="s">
        <v>1611</v>
      </c>
      <c r="D416" s="94" t="s">
        <v>1612</v>
      </c>
      <c r="E416" s="103">
        <v>440.0</v>
      </c>
      <c r="F416" s="100" t="s">
        <v>979</v>
      </c>
      <c r="G416" s="101" t="s">
        <v>117</v>
      </c>
      <c r="H416" s="101" t="s">
        <v>68</v>
      </c>
      <c r="I416" s="101"/>
      <c r="J416" s="95" t="s">
        <v>69</v>
      </c>
      <c r="K416" s="50">
        <f t="shared" si="191"/>
        <v>440</v>
      </c>
      <c r="L416" s="50">
        <v>0.0</v>
      </c>
      <c r="M416" s="50">
        <f t="shared" si="122"/>
        <v>440</v>
      </c>
      <c r="N416" s="87">
        <f t="shared" si="134"/>
        <v>0</v>
      </c>
      <c r="O416" s="96"/>
      <c r="P416" s="97">
        <v>14.45</v>
      </c>
      <c r="Q416" s="108">
        <f>E416-P416</f>
        <v>425.55</v>
      </c>
      <c r="R416" s="98"/>
      <c r="S416" s="98"/>
      <c r="T416" s="98"/>
      <c r="U416" s="98"/>
      <c r="V416" s="98"/>
      <c r="W416" s="98"/>
      <c r="X416" s="88">
        <f t="shared" si="192"/>
        <v>440</v>
      </c>
      <c r="Y416" s="90">
        <f t="shared" si="187"/>
        <v>392.8571429</v>
      </c>
      <c r="Z416" s="90">
        <f t="shared" si="188"/>
        <v>47.14285714</v>
      </c>
      <c r="AA416" s="98"/>
      <c r="AB416" s="88">
        <v>440.0</v>
      </c>
      <c r="AC416" s="90">
        <v>392.85714285714283</v>
      </c>
      <c r="AD416" s="90">
        <v>47.14285714285714</v>
      </c>
      <c r="AE416" s="48"/>
      <c r="AF416" s="91">
        <f t="shared" si="7"/>
        <v>0</v>
      </c>
      <c r="AG416" s="98"/>
      <c r="AH416" s="98"/>
      <c r="AI416" s="98"/>
      <c r="AJ416" s="98"/>
      <c r="AK416" s="98"/>
      <c r="AL416" s="98"/>
    </row>
    <row r="417" ht="14.25" customHeight="1">
      <c r="A417" s="92" t="s">
        <v>1613</v>
      </c>
      <c r="B417" s="93">
        <v>45714.0</v>
      </c>
      <c r="C417" s="94" t="s">
        <v>1614</v>
      </c>
      <c r="D417" s="94" t="s">
        <v>321</v>
      </c>
      <c r="E417" s="103">
        <v>64.0</v>
      </c>
      <c r="F417" s="100" t="s">
        <v>1615</v>
      </c>
      <c r="G417" s="101" t="s">
        <v>112</v>
      </c>
      <c r="H417" s="101" t="s">
        <v>127</v>
      </c>
      <c r="I417" s="101"/>
      <c r="J417" s="95" t="s">
        <v>121</v>
      </c>
      <c r="K417" s="50">
        <f t="shared" si="191"/>
        <v>64</v>
      </c>
      <c r="L417" s="50">
        <v>0.0</v>
      </c>
      <c r="M417" s="50">
        <f t="shared" si="122"/>
        <v>64</v>
      </c>
      <c r="N417" s="87">
        <f t="shared" si="134"/>
        <v>0</v>
      </c>
      <c r="O417" s="96"/>
      <c r="P417" s="97"/>
      <c r="Q417" s="97"/>
      <c r="R417" s="98"/>
      <c r="S417" s="98"/>
      <c r="T417" s="98"/>
      <c r="U417" s="98"/>
      <c r="V417" s="98"/>
      <c r="W417" s="98"/>
      <c r="X417" s="88">
        <f t="shared" si="192"/>
        <v>64</v>
      </c>
      <c r="Y417" s="90">
        <f t="shared" si="187"/>
        <v>57.14285714</v>
      </c>
      <c r="Z417" s="90">
        <f t="shared" si="188"/>
        <v>6.857142857</v>
      </c>
      <c r="AA417" s="98"/>
      <c r="AB417" s="88">
        <v>64.0</v>
      </c>
      <c r="AC417" s="90">
        <v>57.14285714285714</v>
      </c>
      <c r="AD417" s="90">
        <v>6.857142857142857</v>
      </c>
      <c r="AE417" s="48"/>
      <c r="AF417" s="91">
        <f t="shared" si="7"/>
        <v>0</v>
      </c>
      <c r="AG417" s="98"/>
      <c r="AH417" s="98"/>
      <c r="AI417" s="98"/>
      <c r="AJ417" s="98"/>
      <c r="AK417" s="98"/>
      <c r="AL417" s="98"/>
    </row>
    <row r="418" ht="14.25" customHeight="1">
      <c r="A418" s="92" t="s">
        <v>1616</v>
      </c>
      <c r="B418" s="93">
        <v>45714.0</v>
      </c>
      <c r="C418" s="94" t="s">
        <v>1617</v>
      </c>
      <c r="D418" s="94" t="s">
        <v>512</v>
      </c>
      <c r="E418" s="103">
        <v>300.0</v>
      </c>
      <c r="F418" s="100" t="s">
        <v>975</v>
      </c>
      <c r="G418" s="101" t="s">
        <v>112</v>
      </c>
      <c r="H418" s="101" t="s">
        <v>127</v>
      </c>
      <c r="I418" s="101"/>
      <c r="J418" s="95" t="s">
        <v>69</v>
      </c>
      <c r="K418" s="50">
        <f t="shared" si="191"/>
        <v>300</v>
      </c>
      <c r="L418" s="50">
        <v>0.0</v>
      </c>
      <c r="M418" s="50">
        <f t="shared" si="122"/>
        <v>300</v>
      </c>
      <c r="N418" s="87">
        <f t="shared" si="134"/>
        <v>0</v>
      </c>
      <c r="O418" s="96"/>
      <c r="P418" s="97"/>
      <c r="Q418" s="97"/>
      <c r="R418" s="98"/>
      <c r="S418" s="98"/>
      <c r="T418" s="98"/>
      <c r="U418" s="98"/>
      <c r="V418" s="98"/>
      <c r="W418" s="98"/>
      <c r="X418" s="88">
        <f t="shared" si="192"/>
        <v>300</v>
      </c>
      <c r="Y418" s="90">
        <f t="shared" si="187"/>
        <v>267.8571429</v>
      </c>
      <c r="Z418" s="90">
        <f t="shared" si="188"/>
        <v>32.14285714</v>
      </c>
      <c r="AA418" s="98"/>
      <c r="AB418" s="88">
        <v>300.0</v>
      </c>
      <c r="AC418" s="90">
        <v>267.85714285714283</v>
      </c>
      <c r="AD418" s="90">
        <v>32.14285714285714</v>
      </c>
      <c r="AE418" s="48"/>
      <c r="AF418" s="91">
        <f t="shared" si="7"/>
        <v>0</v>
      </c>
      <c r="AG418" s="98"/>
      <c r="AH418" s="98"/>
      <c r="AI418" s="98"/>
      <c r="AJ418" s="98"/>
      <c r="AK418" s="98"/>
      <c r="AL418" s="98"/>
    </row>
    <row r="419" ht="14.25" customHeight="1">
      <c r="A419" s="92" t="s">
        <v>1618</v>
      </c>
      <c r="B419" s="93">
        <v>45715.0</v>
      </c>
      <c r="C419" s="94" t="s">
        <v>1619</v>
      </c>
      <c r="D419" s="94" t="s">
        <v>1620</v>
      </c>
      <c r="E419" s="103">
        <v>440.0</v>
      </c>
      <c r="F419" s="100" t="s">
        <v>979</v>
      </c>
      <c r="G419" s="101" t="s">
        <v>112</v>
      </c>
      <c r="H419" s="101" t="s">
        <v>127</v>
      </c>
      <c r="I419" s="101"/>
      <c r="J419" s="95" t="s">
        <v>69</v>
      </c>
      <c r="K419" s="50">
        <f t="shared" si="191"/>
        <v>440</v>
      </c>
      <c r="L419" s="50">
        <v>0.0</v>
      </c>
      <c r="M419" s="50">
        <f t="shared" si="122"/>
        <v>440</v>
      </c>
      <c r="N419" s="87">
        <f t="shared" si="134"/>
        <v>0</v>
      </c>
      <c r="O419" s="96"/>
      <c r="P419" s="97"/>
      <c r="Q419" s="108"/>
      <c r="R419" s="98"/>
      <c r="S419" s="98"/>
      <c r="T419" s="98"/>
      <c r="U419" s="98"/>
      <c r="V419" s="98"/>
      <c r="W419" s="98"/>
      <c r="X419" s="88">
        <f t="shared" si="192"/>
        <v>440</v>
      </c>
      <c r="Y419" s="90">
        <f t="shared" si="187"/>
        <v>392.8571429</v>
      </c>
      <c r="Z419" s="90">
        <f t="shared" si="188"/>
        <v>47.14285714</v>
      </c>
      <c r="AA419" s="98"/>
      <c r="AB419" s="88">
        <v>440.0</v>
      </c>
      <c r="AC419" s="90">
        <v>392.85714285714283</v>
      </c>
      <c r="AD419" s="90">
        <v>47.14285714285714</v>
      </c>
      <c r="AE419" s="48"/>
      <c r="AF419" s="91">
        <f t="shared" si="7"/>
        <v>0</v>
      </c>
      <c r="AG419" s="98"/>
      <c r="AH419" s="98"/>
      <c r="AI419" s="98"/>
      <c r="AJ419" s="98"/>
      <c r="AK419" s="98"/>
      <c r="AL419" s="98"/>
    </row>
    <row r="420" ht="14.25" customHeight="1">
      <c r="A420" s="92" t="s">
        <v>1621</v>
      </c>
      <c r="B420" s="93">
        <v>45715.0</v>
      </c>
      <c r="C420" s="94" t="s">
        <v>1622</v>
      </c>
      <c r="D420" s="94" t="s">
        <v>963</v>
      </c>
      <c r="E420" s="103">
        <v>440.0</v>
      </c>
      <c r="F420" s="100" t="s">
        <v>979</v>
      </c>
      <c r="G420" s="101" t="s">
        <v>117</v>
      </c>
      <c r="H420" s="101" t="s">
        <v>68</v>
      </c>
      <c r="I420" s="101"/>
      <c r="J420" s="95" t="s">
        <v>69</v>
      </c>
      <c r="K420" s="50">
        <f t="shared" si="191"/>
        <v>440</v>
      </c>
      <c r="L420" s="50">
        <v>0.0</v>
      </c>
      <c r="M420" s="50">
        <f t="shared" si="122"/>
        <v>440</v>
      </c>
      <c r="N420" s="87">
        <f t="shared" si="134"/>
        <v>0</v>
      </c>
      <c r="O420" s="96"/>
      <c r="P420" s="97">
        <v>14.45</v>
      </c>
      <c r="Q420" s="108">
        <f>E420-P420</f>
        <v>425.55</v>
      </c>
      <c r="R420" s="98"/>
      <c r="S420" s="98"/>
      <c r="T420" s="98"/>
      <c r="U420" s="98"/>
      <c r="V420" s="98"/>
      <c r="W420" s="98"/>
      <c r="X420" s="106"/>
      <c r="Y420" s="42"/>
      <c r="Z420" s="42"/>
      <c r="AA420" s="98"/>
      <c r="AB420" s="88"/>
      <c r="AC420" s="90"/>
      <c r="AD420" s="90"/>
      <c r="AE420" s="48"/>
      <c r="AF420" s="91"/>
      <c r="AG420" s="98"/>
      <c r="AH420" s="98"/>
      <c r="AI420" s="98"/>
      <c r="AJ420" s="98"/>
      <c r="AK420" s="98"/>
      <c r="AL420" s="98"/>
    </row>
    <row r="421" ht="14.25" customHeight="1">
      <c r="A421" s="92" t="s">
        <v>1623</v>
      </c>
      <c r="B421" s="93"/>
      <c r="C421" s="94"/>
      <c r="D421" s="94" t="s">
        <v>87</v>
      </c>
      <c r="E421" s="103"/>
      <c r="F421" s="100"/>
      <c r="G421" s="101"/>
      <c r="H421" s="101"/>
      <c r="I421" s="101"/>
      <c r="J421" s="95"/>
      <c r="K421" s="50" t="str">
        <f t="shared" si="191"/>
        <v/>
      </c>
      <c r="L421" s="50">
        <v>0.0</v>
      </c>
      <c r="M421" s="50">
        <f t="shared" si="122"/>
        <v>0</v>
      </c>
      <c r="N421" s="87">
        <f t="shared" si="134"/>
        <v>0</v>
      </c>
      <c r="O421" s="96"/>
      <c r="P421" s="97"/>
      <c r="Q421" s="108"/>
      <c r="R421" s="98"/>
      <c r="S421" s="98"/>
      <c r="T421" s="98"/>
      <c r="U421" s="98"/>
      <c r="V421" s="98"/>
      <c r="W421" s="98"/>
      <c r="X421" s="88" t="str">
        <f t="shared" ref="X421:X425" si="193">E421</f>
        <v/>
      </c>
      <c r="Y421" s="90">
        <f t="shared" ref="Y421:Y425" si="194">X421/1.12</f>
        <v>0</v>
      </c>
      <c r="Z421" s="90">
        <f t="shared" ref="Z421:Z425" si="195">Y421*0.12</f>
        <v>0</v>
      </c>
      <c r="AA421" s="98"/>
      <c r="AB421" s="106"/>
      <c r="AC421" s="42"/>
      <c r="AD421" s="42"/>
      <c r="AE421" s="48"/>
      <c r="AF421" s="91">
        <f t="shared" ref="AF421:AF425" si="196">AC421-Y421</f>
        <v>0</v>
      </c>
      <c r="AG421" s="98"/>
      <c r="AH421" s="98"/>
      <c r="AI421" s="98"/>
      <c r="AJ421" s="98"/>
      <c r="AK421" s="98"/>
      <c r="AL421" s="98"/>
    </row>
    <row r="422" ht="14.25" customHeight="1">
      <c r="A422" s="92" t="s">
        <v>1624</v>
      </c>
      <c r="B422" s="93">
        <v>45715.0</v>
      </c>
      <c r="C422" s="94" t="s">
        <v>1625</v>
      </c>
      <c r="D422" s="94" t="s">
        <v>1128</v>
      </c>
      <c r="E422" s="103">
        <v>300.0</v>
      </c>
      <c r="F422" s="100" t="s">
        <v>1626</v>
      </c>
      <c r="G422" s="101" t="s">
        <v>112</v>
      </c>
      <c r="H422" s="101" t="s">
        <v>127</v>
      </c>
      <c r="I422" s="101"/>
      <c r="J422" s="95" t="s">
        <v>69</v>
      </c>
      <c r="K422" s="50">
        <f t="shared" si="191"/>
        <v>300</v>
      </c>
      <c r="L422" s="50">
        <v>0.0</v>
      </c>
      <c r="M422" s="50">
        <f t="shared" si="122"/>
        <v>300</v>
      </c>
      <c r="N422" s="87">
        <f t="shared" si="134"/>
        <v>0</v>
      </c>
      <c r="O422" s="96"/>
      <c r="P422" s="97"/>
      <c r="Q422" s="108"/>
      <c r="R422" s="98"/>
      <c r="S422" s="98"/>
      <c r="T422" s="98"/>
      <c r="U422" s="98"/>
      <c r="V422" s="98"/>
      <c r="W422" s="98"/>
      <c r="X422" s="88">
        <f t="shared" si="193"/>
        <v>300</v>
      </c>
      <c r="Y422" s="90">
        <f t="shared" si="194"/>
        <v>267.8571429</v>
      </c>
      <c r="Z422" s="90">
        <f t="shared" si="195"/>
        <v>32.14285714</v>
      </c>
      <c r="AA422" s="98"/>
      <c r="AB422" s="88">
        <v>300.0</v>
      </c>
      <c r="AC422" s="90">
        <v>267.85714285714283</v>
      </c>
      <c r="AD422" s="90">
        <v>32.14285714285714</v>
      </c>
      <c r="AE422" s="48"/>
      <c r="AF422" s="91">
        <f t="shared" si="196"/>
        <v>0</v>
      </c>
      <c r="AG422" s="98"/>
      <c r="AH422" s="98"/>
      <c r="AI422" s="98"/>
      <c r="AJ422" s="98"/>
      <c r="AK422" s="98"/>
      <c r="AL422" s="98"/>
    </row>
    <row r="423" ht="14.25" customHeight="1">
      <c r="A423" s="92" t="s">
        <v>1627</v>
      </c>
      <c r="B423" s="93">
        <v>45715.0</v>
      </c>
      <c r="C423" s="94" t="s">
        <v>1628</v>
      </c>
      <c r="D423" s="94" t="s">
        <v>280</v>
      </c>
      <c r="E423" s="103">
        <v>300.0</v>
      </c>
      <c r="F423" s="100" t="s">
        <v>975</v>
      </c>
      <c r="G423" s="101" t="s">
        <v>117</v>
      </c>
      <c r="H423" s="101" t="s">
        <v>68</v>
      </c>
      <c r="I423" s="101"/>
      <c r="J423" s="95" t="s">
        <v>69</v>
      </c>
      <c r="K423" s="50">
        <f t="shared" si="191"/>
        <v>300</v>
      </c>
      <c r="L423" s="50">
        <v>0.0</v>
      </c>
      <c r="M423" s="50">
        <f t="shared" si="122"/>
        <v>300</v>
      </c>
      <c r="N423" s="87">
        <f t="shared" si="134"/>
        <v>0</v>
      </c>
      <c r="O423" s="96"/>
      <c r="P423" s="97">
        <v>9.85</v>
      </c>
      <c r="Q423" s="108">
        <f t="shared" ref="Q423:Q424" si="197">E423-P423</f>
        <v>290.15</v>
      </c>
      <c r="R423" s="98"/>
      <c r="S423" s="98"/>
      <c r="T423" s="98"/>
      <c r="U423" s="98"/>
      <c r="V423" s="98"/>
      <c r="W423" s="98"/>
      <c r="X423" s="88">
        <f t="shared" si="193"/>
        <v>300</v>
      </c>
      <c r="Y423" s="90">
        <f t="shared" si="194"/>
        <v>267.8571429</v>
      </c>
      <c r="Z423" s="90">
        <f t="shared" si="195"/>
        <v>32.14285714</v>
      </c>
      <c r="AA423" s="98"/>
      <c r="AB423" s="88">
        <v>300.0</v>
      </c>
      <c r="AC423" s="90">
        <v>267.85714285714283</v>
      </c>
      <c r="AD423" s="90">
        <v>32.14285714285714</v>
      </c>
      <c r="AE423" s="48"/>
      <c r="AF423" s="91">
        <f t="shared" si="196"/>
        <v>0</v>
      </c>
      <c r="AG423" s="98"/>
      <c r="AH423" s="98"/>
      <c r="AI423" s="98"/>
      <c r="AJ423" s="98"/>
      <c r="AK423" s="98"/>
      <c r="AL423" s="98"/>
    </row>
    <row r="424" ht="14.25" customHeight="1">
      <c r="A424" s="92" t="s">
        <v>1629</v>
      </c>
      <c r="B424" s="93">
        <v>45715.0</v>
      </c>
      <c r="C424" s="94" t="s">
        <v>1630</v>
      </c>
      <c r="D424" s="94" t="s">
        <v>1631</v>
      </c>
      <c r="E424" s="103">
        <v>300.0</v>
      </c>
      <c r="F424" s="100" t="s">
        <v>975</v>
      </c>
      <c r="G424" s="101" t="s">
        <v>117</v>
      </c>
      <c r="H424" s="101" t="s">
        <v>68</v>
      </c>
      <c r="I424" s="101"/>
      <c r="J424" s="95" t="s">
        <v>69</v>
      </c>
      <c r="K424" s="50">
        <f t="shared" si="191"/>
        <v>300</v>
      </c>
      <c r="L424" s="50">
        <v>0.0</v>
      </c>
      <c r="M424" s="50">
        <f t="shared" si="122"/>
        <v>300</v>
      </c>
      <c r="N424" s="87">
        <f t="shared" si="134"/>
        <v>0</v>
      </c>
      <c r="O424" s="96"/>
      <c r="P424" s="97">
        <v>9.85</v>
      </c>
      <c r="Q424" s="108">
        <f t="shared" si="197"/>
        <v>290.15</v>
      </c>
      <c r="R424" s="128">
        <f>SUM(Q420:Q424)</f>
        <v>1005.85</v>
      </c>
      <c r="S424" s="98"/>
      <c r="T424" s="98"/>
      <c r="U424" s="98"/>
      <c r="V424" s="98"/>
      <c r="W424" s="98"/>
      <c r="X424" s="88">
        <f t="shared" si="193"/>
        <v>300</v>
      </c>
      <c r="Y424" s="90">
        <f t="shared" si="194"/>
        <v>267.8571429</v>
      </c>
      <c r="Z424" s="90">
        <f t="shared" si="195"/>
        <v>32.14285714</v>
      </c>
      <c r="AA424" s="98"/>
      <c r="AB424" s="88">
        <v>300.0</v>
      </c>
      <c r="AC424" s="90">
        <v>267.85714285714283</v>
      </c>
      <c r="AD424" s="90">
        <v>32.14285714285714</v>
      </c>
      <c r="AE424" s="48"/>
      <c r="AF424" s="91">
        <f t="shared" si="196"/>
        <v>0</v>
      </c>
      <c r="AG424" s="98"/>
      <c r="AH424" s="98"/>
      <c r="AI424" s="98"/>
      <c r="AJ424" s="98"/>
      <c r="AK424" s="98"/>
      <c r="AL424" s="98"/>
    </row>
    <row r="425" ht="14.25" customHeight="1">
      <c r="A425" s="92" t="s">
        <v>1632</v>
      </c>
      <c r="B425" s="93">
        <v>45715.0</v>
      </c>
      <c r="C425" s="94" t="s">
        <v>1633</v>
      </c>
      <c r="D425" s="94" t="s">
        <v>1634</v>
      </c>
      <c r="E425" s="103">
        <v>5000.0</v>
      </c>
      <c r="F425" s="100" t="s">
        <v>1635</v>
      </c>
      <c r="G425" s="101" t="s">
        <v>96</v>
      </c>
      <c r="H425" s="101" t="s">
        <v>132</v>
      </c>
      <c r="I425" s="112" t="s">
        <v>133</v>
      </c>
      <c r="J425" s="95" t="s">
        <v>102</v>
      </c>
      <c r="K425" s="50">
        <f t="shared" si="191"/>
        <v>5000</v>
      </c>
      <c r="L425" s="50">
        <v>0.0</v>
      </c>
      <c r="M425" s="50">
        <f t="shared" si="122"/>
        <v>5000</v>
      </c>
      <c r="N425" s="87">
        <f t="shared" si="134"/>
        <v>0</v>
      </c>
      <c r="O425" s="96"/>
      <c r="P425" s="97"/>
      <c r="Q425" s="97"/>
      <c r="R425" s="98"/>
      <c r="S425" s="98"/>
      <c r="T425" s="98"/>
      <c r="U425" s="98"/>
      <c r="V425" s="98"/>
      <c r="W425" s="98"/>
      <c r="X425" s="88">
        <f t="shared" si="193"/>
        <v>5000</v>
      </c>
      <c r="Y425" s="90">
        <f t="shared" si="194"/>
        <v>4464.285714</v>
      </c>
      <c r="Z425" s="90">
        <f t="shared" si="195"/>
        <v>535.7142857</v>
      </c>
      <c r="AA425" s="98"/>
      <c r="AB425" s="88">
        <v>5000.0</v>
      </c>
      <c r="AC425" s="90">
        <v>4464.285714285714</v>
      </c>
      <c r="AD425" s="90">
        <v>535.7142857142857</v>
      </c>
      <c r="AE425" s="48"/>
      <c r="AF425" s="91">
        <f t="shared" si="196"/>
        <v>0</v>
      </c>
      <c r="AG425" s="98"/>
      <c r="AH425" s="98"/>
      <c r="AI425" s="98"/>
      <c r="AJ425" s="98"/>
      <c r="AK425" s="98"/>
      <c r="AL425" s="98"/>
    </row>
    <row r="426" ht="14.25" customHeight="1">
      <c r="A426" s="92" t="s">
        <v>1636</v>
      </c>
      <c r="B426" s="93">
        <v>45715.0</v>
      </c>
      <c r="C426" s="94" t="s">
        <v>1637</v>
      </c>
      <c r="D426" s="94" t="s">
        <v>1638</v>
      </c>
      <c r="E426" s="99">
        <v>300.0</v>
      </c>
      <c r="F426" s="100" t="s">
        <v>975</v>
      </c>
      <c r="G426" s="143" t="s">
        <v>1639</v>
      </c>
      <c r="H426" s="101" t="s">
        <v>68</v>
      </c>
      <c r="I426" s="101"/>
      <c r="J426" s="95" t="s">
        <v>69</v>
      </c>
      <c r="K426" s="50">
        <f t="shared" si="191"/>
        <v>300</v>
      </c>
      <c r="L426" s="50">
        <v>0.0</v>
      </c>
      <c r="M426" s="50">
        <f t="shared" si="122"/>
        <v>300</v>
      </c>
      <c r="N426" s="87">
        <f t="shared" si="134"/>
        <v>0</v>
      </c>
      <c r="O426" s="96"/>
      <c r="P426" s="147">
        <v>7.31</v>
      </c>
      <c r="Q426" s="102">
        <f>E426-P426</f>
        <v>292.69</v>
      </c>
      <c r="R426" s="98"/>
      <c r="S426" s="98"/>
      <c r="T426" s="98"/>
      <c r="U426" s="98"/>
      <c r="V426" s="98"/>
      <c r="W426" s="98"/>
      <c r="X426" s="106"/>
      <c r="Y426" s="42"/>
      <c r="Z426" s="42"/>
      <c r="AA426" s="98"/>
      <c r="AB426" s="88"/>
      <c r="AC426" s="90"/>
      <c r="AD426" s="90"/>
      <c r="AE426" s="48"/>
      <c r="AF426" s="91"/>
      <c r="AG426" s="98"/>
      <c r="AH426" s="98"/>
      <c r="AI426" s="98"/>
      <c r="AJ426" s="98"/>
      <c r="AK426" s="98"/>
      <c r="AL426" s="98"/>
    </row>
    <row r="427" ht="14.25" customHeight="1">
      <c r="A427" s="92" t="s">
        <v>1640</v>
      </c>
      <c r="B427" s="93"/>
      <c r="C427" s="94"/>
      <c r="D427" s="94" t="s">
        <v>87</v>
      </c>
      <c r="E427" s="103"/>
      <c r="F427" s="100"/>
      <c r="G427" s="101"/>
      <c r="H427" s="101"/>
      <c r="I427" s="101"/>
      <c r="J427" s="95"/>
      <c r="K427" s="50" t="str">
        <f t="shared" si="191"/>
        <v/>
      </c>
      <c r="L427" s="50">
        <v>0.0</v>
      </c>
      <c r="M427" s="50">
        <f t="shared" si="122"/>
        <v>0</v>
      </c>
      <c r="N427" s="87">
        <f t="shared" si="134"/>
        <v>0</v>
      </c>
      <c r="O427" s="96"/>
      <c r="P427" s="97"/>
      <c r="Q427" s="97"/>
      <c r="R427" s="98"/>
      <c r="S427" s="98"/>
      <c r="T427" s="98"/>
      <c r="U427" s="98"/>
      <c r="V427" s="98"/>
      <c r="W427" s="98"/>
      <c r="X427" s="88" t="str">
        <f t="shared" ref="X427:X431" si="198">E427</f>
        <v/>
      </c>
      <c r="Y427" s="90">
        <f t="shared" ref="Y427:Y431" si="199">X427/1.12</f>
        <v>0</v>
      </c>
      <c r="Z427" s="90">
        <f t="shared" ref="Z427:Z431" si="200">Y427*0.12</f>
        <v>0</v>
      </c>
      <c r="AA427" s="98"/>
      <c r="AB427" s="106"/>
      <c r="AC427" s="42"/>
      <c r="AD427" s="42"/>
      <c r="AE427" s="48"/>
      <c r="AF427" s="91">
        <f t="shared" ref="AF427:AF431" si="201">AC427-Y427</f>
        <v>0</v>
      </c>
      <c r="AG427" s="98"/>
      <c r="AH427" s="98"/>
      <c r="AI427" s="98"/>
      <c r="AJ427" s="98"/>
      <c r="AK427" s="98"/>
      <c r="AL427" s="98"/>
    </row>
    <row r="428" ht="14.25" customHeight="1">
      <c r="A428" s="92" t="s">
        <v>1641</v>
      </c>
      <c r="B428" s="93">
        <v>45715.0</v>
      </c>
      <c r="C428" s="94" t="s">
        <v>1642</v>
      </c>
      <c r="D428" s="94" t="s">
        <v>1551</v>
      </c>
      <c r="E428" s="103">
        <v>5500.0</v>
      </c>
      <c r="F428" s="100" t="s">
        <v>1643</v>
      </c>
      <c r="G428" s="101" t="s">
        <v>96</v>
      </c>
      <c r="H428" s="101" t="s">
        <v>68</v>
      </c>
      <c r="I428" s="101" t="s">
        <v>1644</v>
      </c>
      <c r="J428" s="95" t="s">
        <v>102</v>
      </c>
      <c r="K428" s="50">
        <f t="shared" si="191"/>
        <v>5500</v>
      </c>
      <c r="L428" s="50">
        <v>0.0</v>
      </c>
      <c r="M428" s="50">
        <f t="shared" si="122"/>
        <v>5500</v>
      </c>
      <c r="N428" s="87">
        <f t="shared" si="134"/>
        <v>0</v>
      </c>
      <c r="O428" s="96"/>
      <c r="P428" s="97"/>
      <c r="Q428" s="97"/>
      <c r="R428" s="98"/>
      <c r="S428" s="98"/>
      <c r="T428" s="98"/>
      <c r="U428" s="98"/>
      <c r="V428" s="98"/>
      <c r="W428" s="98"/>
      <c r="X428" s="88">
        <f t="shared" si="198"/>
        <v>5500</v>
      </c>
      <c r="Y428" s="90">
        <f t="shared" si="199"/>
        <v>4910.714286</v>
      </c>
      <c r="Z428" s="90">
        <f t="shared" si="200"/>
        <v>589.2857143</v>
      </c>
      <c r="AA428" s="98"/>
      <c r="AB428" s="88">
        <v>5500.0</v>
      </c>
      <c r="AC428" s="90">
        <v>4910.714285714285</v>
      </c>
      <c r="AD428" s="90">
        <v>589.2857142857142</v>
      </c>
      <c r="AE428" s="48"/>
      <c r="AF428" s="91">
        <f t="shared" si="201"/>
        <v>0</v>
      </c>
      <c r="AG428" s="98"/>
      <c r="AH428" s="98"/>
      <c r="AI428" s="98"/>
      <c r="AJ428" s="98"/>
      <c r="AK428" s="98"/>
      <c r="AL428" s="98"/>
    </row>
    <row r="429" ht="14.25" customHeight="1">
      <c r="A429" s="92" t="s">
        <v>1645</v>
      </c>
      <c r="B429" s="93">
        <v>45716.0</v>
      </c>
      <c r="C429" s="48" t="s">
        <v>1646</v>
      </c>
      <c r="D429" s="94" t="s">
        <v>616</v>
      </c>
      <c r="E429" s="103">
        <v>360.0</v>
      </c>
      <c r="F429" s="100" t="s">
        <v>1647</v>
      </c>
      <c r="G429" s="101" t="s">
        <v>96</v>
      </c>
      <c r="H429" s="101" t="s">
        <v>68</v>
      </c>
      <c r="I429" s="101" t="s">
        <v>1648</v>
      </c>
      <c r="J429" s="95" t="s">
        <v>102</v>
      </c>
      <c r="K429" s="50">
        <f t="shared" si="191"/>
        <v>360</v>
      </c>
      <c r="L429" s="50">
        <v>0.0</v>
      </c>
      <c r="M429" s="50">
        <f t="shared" si="122"/>
        <v>360</v>
      </c>
      <c r="N429" s="87">
        <f t="shared" si="134"/>
        <v>0</v>
      </c>
      <c r="O429" s="96"/>
      <c r="P429" s="97"/>
      <c r="Q429" s="97"/>
      <c r="R429" s="98"/>
      <c r="S429" s="98"/>
      <c r="T429" s="98"/>
      <c r="U429" s="98"/>
      <c r="V429" s="98"/>
      <c r="W429" s="98"/>
      <c r="X429" s="88">
        <f t="shared" si="198"/>
        <v>360</v>
      </c>
      <c r="Y429" s="90">
        <f t="shared" si="199"/>
        <v>321.4285714</v>
      </c>
      <c r="Z429" s="90">
        <f t="shared" si="200"/>
        <v>38.57142857</v>
      </c>
      <c r="AA429" s="98"/>
      <c r="AB429" s="88">
        <v>360.0</v>
      </c>
      <c r="AC429" s="90">
        <v>321.4285714285714</v>
      </c>
      <c r="AD429" s="90">
        <v>38.57142857142856</v>
      </c>
      <c r="AE429" s="48"/>
      <c r="AF429" s="91">
        <f t="shared" si="201"/>
        <v>0</v>
      </c>
      <c r="AG429" s="98"/>
      <c r="AH429" s="98"/>
      <c r="AI429" s="98"/>
      <c r="AJ429" s="98"/>
      <c r="AK429" s="98"/>
      <c r="AL429" s="98"/>
    </row>
    <row r="430" ht="14.25" customHeight="1">
      <c r="A430" s="92" t="s">
        <v>1649</v>
      </c>
      <c r="B430" s="93">
        <v>45716.0</v>
      </c>
      <c r="C430" s="94" t="s">
        <v>1650</v>
      </c>
      <c r="D430" s="94" t="s">
        <v>1651</v>
      </c>
      <c r="E430" s="103">
        <v>300.0</v>
      </c>
      <c r="F430" s="100" t="s">
        <v>975</v>
      </c>
      <c r="G430" s="101" t="s">
        <v>112</v>
      </c>
      <c r="H430" s="101" t="s">
        <v>127</v>
      </c>
      <c r="I430" s="101"/>
      <c r="J430" s="95" t="s">
        <v>69</v>
      </c>
      <c r="K430" s="50">
        <f t="shared" si="191"/>
        <v>300</v>
      </c>
      <c r="L430" s="50">
        <v>0.0</v>
      </c>
      <c r="M430" s="50">
        <f t="shared" si="122"/>
        <v>300</v>
      </c>
      <c r="N430" s="87">
        <f t="shared" si="134"/>
        <v>0</v>
      </c>
      <c r="O430" s="96"/>
      <c r="P430" s="97"/>
      <c r="Q430" s="97"/>
      <c r="R430" s="98"/>
      <c r="S430" s="98"/>
      <c r="T430" s="98"/>
      <c r="U430" s="98"/>
      <c r="V430" s="98"/>
      <c r="W430" s="98"/>
      <c r="X430" s="88">
        <f t="shared" si="198"/>
        <v>300</v>
      </c>
      <c r="Y430" s="90">
        <f t="shared" si="199"/>
        <v>267.8571429</v>
      </c>
      <c r="Z430" s="90">
        <f t="shared" si="200"/>
        <v>32.14285714</v>
      </c>
      <c r="AA430" s="98"/>
      <c r="AB430" s="88">
        <v>300.0</v>
      </c>
      <c r="AC430" s="90">
        <v>267.85714285714283</v>
      </c>
      <c r="AD430" s="90">
        <v>32.14285714285714</v>
      </c>
      <c r="AE430" s="48"/>
      <c r="AF430" s="91">
        <f t="shared" si="201"/>
        <v>0</v>
      </c>
      <c r="AG430" s="98"/>
      <c r="AH430" s="98"/>
      <c r="AI430" s="98"/>
      <c r="AJ430" s="98"/>
      <c r="AK430" s="98"/>
      <c r="AL430" s="98"/>
    </row>
    <row r="431" ht="14.25" customHeight="1">
      <c r="A431" s="92" t="s">
        <v>1652</v>
      </c>
      <c r="B431" s="93">
        <v>45716.0</v>
      </c>
      <c r="C431" s="94" t="s">
        <v>1653</v>
      </c>
      <c r="D431" s="94" t="s">
        <v>1654</v>
      </c>
      <c r="E431" s="103">
        <v>300.0</v>
      </c>
      <c r="F431" s="100" t="s">
        <v>975</v>
      </c>
      <c r="G431" s="101" t="s">
        <v>112</v>
      </c>
      <c r="H431" s="101" t="s">
        <v>127</v>
      </c>
      <c r="I431" s="101"/>
      <c r="J431" s="95" t="s">
        <v>69</v>
      </c>
      <c r="K431" s="50">
        <f t="shared" si="191"/>
        <v>300</v>
      </c>
      <c r="L431" s="50">
        <v>0.0</v>
      </c>
      <c r="M431" s="50">
        <f t="shared" si="122"/>
        <v>300</v>
      </c>
      <c r="N431" s="87">
        <f t="shared" si="134"/>
        <v>0</v>
      </c>
      <c r="O431" s="96"/>
      <c r="P431" s="97"/>
      <c r="Q431" s="97"/>
      <c r="R431" s="98"/>
      <c r="S431" s="98"/>
      <c r="T431" s="98"/>
      <c r="U431" s="98"/>
      <c r="V431" s="98"/>
      <c r="W431" s="98"/>
      <c r="X431" s="88">
        <f t="shared" si="198"/>
        <v>300</v>
      </c>
      <c r="Y431" s="90">
        <f t="shared" si="199"/>
        <v>267.8571429</v>
      </c>
      <c r="Z431" s="90">
        <f t="shared" si="200"/>
        <v>32.14285714</v>
      </c>
      <c r="AA431" s="98"/>
      <c r="AB431" s="88">
        <v>300.0</v>
      </c>
      <c r="AC431" s="90">
        <v>267.85714285714283</v>
      </c>
      <c r="AD431" s="90">
        <v>32.14285714285714</v>
      </c>
      <c r="AE431" s="48"/>
      <c r="AF431" s="91">
        <f t="shared" si="201"/>
        <v>0</v>
      </c>
      <c r="AG431" s="98"/>
      <c r="AH431" s="98"/>
      <c r="AI431" s="98"/>
      <c r="AJ431" s="98"/>
      <c r="AK431" s="98"/>
      <c r="AL431" s="98"/>
    </row>
    <row r="432" ht="14.25" customHeight="1">
      <c r="A432" s="92" t="s">
        <v>1655</v>
      </c>
      <c r="B432" s="93">
        <v>45716.0</v>
      </c>
      <c r="C432" s="94" t="s">
        <v>1656</v>
      </c>
      <c r="D432" s="94" t="s">
        <v>1651</v>
      </c>
      <c r="E432" s="103">
        <v>360.0</v>
      </c>
      <c r="F432" s="100" t="s">
        <v>1657</v>
      </c>
      <c r="G432" s="101" t="s">
        <v>112</v>
      </c>
      <c r="H432" s="101" t="s">
        <v>127</v>
      </c>
      <c r="I432" s="101"/>
      <c r="J432" s="95" t="s">
        <v>102</v>
      </c>
      <c r="K432" s="50">
        <f t="shared" si="191"/>
        <v>360</v>
      </c>
      <c r="L432" s="50">
        <v>0.0</v>
      </c>
      <c r="M432" s="50">
        <f t="shared" si="122"/>
        <v>360</v>
      </c>
      <c r="N432" s="87">
        <f t="shared" si="134"/>
        <v>0</v>
      </c>
      <c r="O432" s="96"/>
      <c r="P432" s="97"/>
      <c r="Q432" s="97"/>
      <c r="R432" s="98"/>
      <c r="S432" s="98"/>
      <c r="T432" s="98"/>
      <c r="U432" s="98"/>
      <c r="V432" s="98"/>
      <c r="W432" s="98"/>
      <c r="X432" s="106"/>
      <c r="Y432" s="42"/>
      <c r="Z432" s="42"/>
      <c r="AA432" s="98"/>
      <c r="AB432" s="88"/>
      <c r="AC432" s="90"/>
      <c r="AD432" s="90"/>
      <c r="AE432" s="48"/>
      <c r="AF432" s="91"/>
      <c r="AG432" s="98"/>
      <c r="AH432" s="98"/>
      <c r="AI432" s="98"/>
      <c r="AJ432" s="98"/>
      <c r="AK432" s="98"/>
      <c r="AL432" s="98"/>
    </row>
    <row r="433" ht="14.25" customHeight="1">
      <c r="A433" s="92" t="s">
        <v>1658</v>
      </c>
      <c r="B433" s="93"/>
      <c r="C433" s="94"/>
      <c r="D433" s="94" t="s">
        <v>87</v>
      </c>
      <c r="E433" s="103"/>
      <c r="F433" s="100"/>
      <c r="G433" s="101"/>
      <c r="H433" s="101"/>
      <c r="I433" s="101"/>
      <c r="J433" s="95"/>
      <c r="K433" s="50" t="str">
        <f t="shared" si="191"/>
        <v/>
      </c>
      <c r="L433" s="50">
        <v>0.0</v>
      </c>
      <c r="M433" s="50">
        <f t="shared" si="122"/>
        <v>0</v>
      </c>
      <c r="N433" s="87">
        <f t="shared" si="134"/>
        <v>0</v>
      </c>
      <c r="O433" s="96"/>
      <c r="P433" s="97"/>
      <c r="Q433" s="97"/>
      <c r="R433" s="98"/>
      <c r="S433" s="98"/>
      <c r="T433" s="98"/>
      <c r="U433" s="98"/>
      <c r="V433" s="98"/>
      <c r="W433" s="98"/>
      <c r="X433" s="88" t="str">
        <f t="shared" ref="X433:X439" si="202">E433</f>
        <v/>
      </c>
      <c r="Y433" s="90">
        <f t="shared" ref="Y433:Y496" si="203">X433/1.12</f>
        <v>0</v>
      </c>
      <c r="Z433" s="90">
        <f t="shared" ref="Z433:Z496" si="204">Y433*0.12</f>
        <v>0</v>
      </c>
      <c r="AA433" s="98"/>
      <c r="AB433" s="106"/>
      <c r="AC433" s="42"/>
      <c r="AD433" s="42"/>
      <c r="AE433" s="48"/>
      <c r="AF433" s="91">
        <f t="shared" ref="AF433:AF435" si="205">AC433-Y433</f>
        <v>0</v>
      </c>
      <c r="AG433" s="98"/>
      <c r="AH433" s="98"/>
      <c r="AI433" s="98"/>
      <c r="AJ433" s="98"/>
      <c r="AK433" s="98"/>
      <c r="AL433" s="98"/>
    </row>
    <row r="434" ht="14.25" customHeight="1">
      <c r="A434" s="92" t="s">
        <v>1659</v>
      </c>
      <c r="B434" s="93">
        <v>45716.0</v>
      </c>
      <c r="C434" s="48" t="s">
        <v>1660</v>
      </c>
      <c r="D434" s="94" t="s">
        <v>429</v>
      </c>
      <c r="E434" s="103">
        <v>40.0</v>
      </c>
      <c r="F434" s="100" t="s">
        <v>1661</v>
      </c>
      <c r="G434" s="101" t="s">
        <v>96</v>
      </c>
      <c r="H434" s="101" t="s">
        <v>132</v>
      </c>
      <c r="I434" s="112" t="s">
        <v>392</v>
      </c>
      <c r="J434" s="95" t="s">
        <v>121</v>
      </c>
      <c r="K434" s="50">
        <f t="shared" si="191"/>
        <v>40</v>
      </c>
      <c r="L434" s="50">
        <v>0.0</v>
      </c>
      <c r="M434" s="50">
        <f t="shared" si="122"/>
        <v>40</v>
      </c>
      <c r="N434" s="87">
        <f t="shared" si="134"/>
        <v>0</v>
      </c>
      <c r="O434" s="96"/>
      <c r="P434" s="97"/>
      <c r="Q434" s="97"/>
      <c r="R434" s="98"/>
      <c r="S434" s="98"/>
      <c r="T434" s="98"/>
      <c r="U434" s="98"/>
      <c r="V434" s="98"/>
      <c r="W434" s="98"/>
      <c r="X434" s="88">
        <f t="shared" si="202"/>
        <v>40</v>
      </c>
      <c r="Y434" s="90">
        <f t="shared" si="203"/>
        <v>35.71428571</v>
      </c>
      <c r="Z434" s="90">
        <f t="shared" si="204"/>
        <v>4.285714286</v>
      </c>
      <c r="AA434" s="98"/>
      <c r="AB434" s="88">
        <v>40.0</v>
      </c>
      <c r="AC434" s="90">
        <v>35.71428571428571</v>
      </c>
      <c r="AD434" s="90">
        <v>4.285714285714285</v>
      </c>
      <c r="AE434" s="48"/>
      <c r="AF434" s="91">
        <f t="shared" si="205"/>
        <v>0</v>
      </c>
      <c r="AG434" s="98"/>
      <c r="AH434" s="98"/>
      <c r="AI434" s="98"/>
      <c r="AJ434" s="98"/>
      <c r="AK434" s="98"/>
      <c r="AL434" s="98"/>
    </row>
    <row r="435" ht="14.25" customHeight="1">
      <c r="A435" s="164" t="s">
        <v>1662</v>
      </c>
      <c r="B435" s="165">
        <v>45716.0</v>
      </c>
      <c r="C435" s="166" t="s">
        <v>1663</v>
      </c>
      <c r="D435" s="167" t="s">
        <v>616</v>
      </c>
      <c r="E435" s="168">
        <v>1400.0</v>
      </c>
      <c r="F435" s="169" t="s">
        <v>1664</v>
      </c>
      <c r="G435" s="170" t="s">
        <v>96</v>
      </c>
      <c r="H435" s="170" t="s">
        <v>68</v>
      </c>
      <c r="I435" s="170" t="s">
        <v>1665</v>
      </c>
      <c r="J435" s="171" t="s">
        <v>102</v>
      </c>
      <c r="K435" s="50">
        <f t="shared" si="191"/>
        <v>1400</v>
      </c>
      <c r="L435" s="50">
        <v>0.0</v>
      </c>
      <c r="M435" s="50">
        <f t="shared" si="122"/>
        <v>1400</v>
      </c>
      <c r="N435" s="87">
        <f t="shared" si="134"/>
        <v>0</v>
      </c>
      <c r="O435" s="172"/>
      <c r="P435" s="173"/>
      <c r="Q435" s="173"/>
      <c r="R435" s="174"/>
      <c r="S435" s="174"/>
      <c r="T435" s="174"/>
      <c r="U435" s="174"/>
      <c r="V435" s="174"/>
      <c r="W435" s="174"/>
      <c r="X435" s="88">
        <f t="shared" si="202"/>
        <v>1400</v>
      </c>
      <c r="Y435" s="90">
        <f t="shared" si="203"/>
        <v>1250</v>
      </c>
      <c r="Z435" s="90">
        <f t="shared" si="204"/>
        <v>150</v>
      </c>
      <c r="AA435" s="98"/>
      <c r="AB435" s="88">
        <v>1400.0</v>
      </c>
      <c r="AC435" s="90">
        <v>1249.9999999999998</v>
      </c>
      <c r="AD435" s="90">
        <v>149.99999999999997</v>
      </c>
      <c r="AE435" s="48"/>
      <c r="AF435" s="91">
        <f t="shared" si="205"/>
        <v>0</v>
      </c>
      <c r="AG435" s="98"/>
      <c r="AH435" s="98"/>
      <c r="AI435" s="98"/>
      <c r="AJ435" s="98"/>
      <c r="AK435" s="98"/>
      <c r="AL435" s="98"/>
    </row>
    <row r="436" ht="14.25" customHeight="1">
      <c r="A436" s="92"/>
      <c r="B436" s="93"/>
      <c r="C436" s="94"/>
      <c r="D436" s="94"/>
      <c r="E436" s="103"/>
      <c r="F436" s="100"/>
      <c r="G436" s="101"/>
      <c r="H436" s="101"/>
      <c r="I436" s="101"/>
      <c r="J436" s="95"/>
      <c r="K436" s="50"/>
      <c r="L436" s="50"/>
      <c r="M436" s="50"/>
      <c r="N436" s="87"/>
      <c r="O436" s="96"/>
      <c r="P436" s="97"/>
      <c r="Q436" s="97"/>
      <c r="R436" s="98"/>
      <c r="S436" s="98"/>
      <c r="T436" s="98"/>
      <c r="U436" s="98"/>
      <c r="V436" s="98"/>
      <c r="W436" s="98"/>
      <c r="X436" s="88" t="str">
        <f t="shared" si="202"/>
        <v/>
      </c>
      <c r="Y436" s="90">
        <f t="shared" si="203"/>
        <v>0</v>
      </c>
      <c r="Z436" s="90">
        <f t="shared" si="204"/>
        <v>0</v>
      </c>
      <c r="AA436" s="98"/>
      <c r="AB436" s="88"/>
      <c r="AC436" s="90"/>
      <c r="AD436" s="90"/>
      <c r="AE436" s="48"/>
      <c r="AF436" s="91"/>
      <c r="AG436" s="98"/>
      <c r="AH436" s="98"/>
      <c r="AI436" s="98"/>
      <c r="AJ436" s="98"/>
      <c r="AK436" s="98"/>
      <c r="AL436" s="98"/>
    </row>
    <row r="437" ht="14.25" customHeight="1">
      <c r="A437" s="92" t="s">
        <v>1666</v>
      </c>
      <c r="B437" s="93">
        <v>45717.0</v>
      </c>
      <c r="C437" s="94" t="s">
        <v>1667</v>
      </c>
      <c r="D437" s="94" t="s">
        <v>1668</v>
      </c>
      <c r="E437" s="103">
        <v>2100.0</v>
      </c>
      <c r="F437" s="100" t="s">
        <v>1669</v>
      </c>
      <c r="G437" s="101" t="s">
        <v>96</v>
      </c>
      <c r="H437" s="101" t="s">
        <v>68</v>
      </c>
      <c r="I437" s="101" t="s">
        <v>1670</v>
      </c>
      <c r="J437" s="95" t="s">
        <v>102</v>
      </c>
      <c r="K437" s="50">
        <f t="shared" ref="K437:K441" si="206">E437</f>
        <v>2100</v>
      </c>
      <c r="L437" s="50">
        <v>0.0</v>
      </c>
      <c r="M437" s="50">
        <f t="shared" ref="M437:M683" si="207">K437-L437</f>
        <v>2100</v>
      </c>
      <c r="N437" s="87">
        <f t="shared" ref="N437:N479" si="208">E437-M437</f>
        <v>0</v>
      </c>
      <c r="O437" s="96"/>
      <c r="P437" s="97"/>
      <c r="Q437" s="97"/>
      <c r="R437" s="98"/>
      <c r="S437" s="98"/>
      <c r="T437" s="98"/>
      <c r="U437" s="98"/>
      <c r="V437" s="98"/>
      <c r="W437" s="98"/>
      <c r="X437" s="88">
        <f t="shared" si="202"/>
        <v>2100</v>
      </c>
      <c r="Y437" s="90">
        <f t="shared" si="203"/>
        <v>1875</v>
      </c>
      <c r="Z437" s="90">
        <f t="shared" si="204"/>
        <v>225</v>
      </c>
      <c r="AA437" s="98"/>
      <c r="AB437" s="88">
        <v>2100.0</v>
      </c>
      <c r="AC437" s="90">
        <v>1874.9999999999998</v>
      </c>
      <c r="AD437" s="90">
        <v>224.99999999999997</v>
      </c>
      <c r="AE437" s="48"/>
      <c r="AF437" s="91">
        <f t="shared" ref="AF437:AF682" si="209">AC437-Y437</f>
        <v>0</v>
      </c>
      <c r="AG437" s="98"/>
      <c r="AH437" s="98"/>
      <c r="AI437" s="98"/>
      <c r="AJ437" s="98"/>
      <c r="AK437" s="98"/>
      <c r="AL437" s="98"/>
    </row>
    <row r="438" ht="14.25" customHeight="1">
      <c r="A438" s="92" t="s">
        <v>1671</v>
      </c>
      <c r="B438" s="93">
        <v>45717.0</v>
      </c>
      <c r="C438" s="94" t="s">
        <v>1667</v>
      </c>
      <c r="D438" s="94" t="s">
        <v>1668</v>
      </c>
      <c r="E438" s="103">
        <v>700.0</v>
      </c>
      <c r="F438" s="100" t="s">
        <v>1672</v>
      </c>
      <c r="G438" s="101" t="s">
        <v>112</v>
      </c>
      <c r="H438" s="101" t="s">
        <v>127</v>
      </c>
      <c r="I438" s="101"/>
      <c r="J438" s="95" t="s">
        <v>102</v>
      </c>
      <c r="K438" s="50">
        <f t="shared" si="206"/>
        <v>700</v>
      </c>
      <c r="L438" s="50">
        <v>0.0</v>
      </c>
      <c r="M438" s="50">
        <f t="shared" si="207"/>
        <v>700</v>
      </c>
      <c r="N438" s="87">
        <f t="shared" si="208"/>
        <v>0</v>
      </c>
      <c r="O438" s="96"/>
      <c r="P438" s="97"/>
      <c r="Q438" s="97"/>
      <c r="R438" s="98"/>
      <c r="S438" s="98"/>
      <c r="T438" s="98"/>
      <c r="U438" s="98"/>
      <c r="V438" s="98"/>
      <c r="W438" s="98"/>
      <c r="X438" s="88">
        <f t="shared" si="202"/>
        <v>700</v>
      </c>
      <c r="Y438" s="90">
        <f t="shared" si="203"/>
        <v>625</v>
      </c>
      <c r="Z438" s="90">
        <f t="shared" si="204"/>
        <v>75</v>
      </c>
      <c r="AA438" s="98"/>
      <c r="AB438" s="88">
        <v>700.0</v>
      </c>
      <c r="AC438" s="90">
        <v>624.9999999999999</v>
      </c>
      <c r="AD438" s="90">
        <v>74.99999999999999</v>
      </c>
      <c r="AE438" s="48"/>
      <c r="AF438" s="91">
        <f t="shared" si="209"/>
        <v>0</v>
      </c>
      <c r="AG438" s="98"/>
      <c r="AH438" s="98"/>
      <c r="AI438" s="98"/>
      <c r="AJ438" s="98"/>
      <c r="AK438" s="98"/>
      <c r="AL438" s="98"/>
    </row>
    <row r="439" ht="14.25" customHeight="1">
      <c r="A439" s="92" t="s">
        <v>1673</v>
      </c>
      <c r="B439" s="93">
        <v>45719.0</v>
      </c>
      <c r="C439" s="94" t="s">
        <v>1674</v>
      </c>
      <c r="D439" s="94" t="s">
        <v>110</v>
      </c>
      <c r="E439" s="103">
        <v>440.0</v>
      </c>
      <c r="F439" s="100" t="s">
        <v>964</v>
      </c>
      <c r="G439" s="101" t="s">
        <v>112</v>
      </c>
      <c r="H439" s="101" t="s">
        <v>127</v>
      </c>
      <c r="I439" s="101"/>
      <c r="J439" s="95" t="s">
        <v>69</v>
      </c>
      <c r="K439" s="50">
        <f t="shared" si="206"/>
        <v>440</v>
      </c>
      <c r="L439" s="50">
        <v>0.0</v>
      </c>
      <c r="M439" s="50">
        <f t="shared" si="207"/>
        <v>440</v>
      </c>
      <c r="N439" s="87">
        <f t="shared" si="208"/>
        <v>0</v>
      </c>
      <c r="O439" s="96"/>
      <c r="P439" s="97"/>
      <c r="Q439" s="97"/>
      <c r="R439" s="98"/>
      <c r="S439" s="98"/>
      <c r="T439" s="98"/>
      <c r="U439" s="98"/>
      <c r="V439" s="98"/>
      <c r="W439" s="98"/>
      <c r="X439" s="88">
        <f t="shared" si="202"/>
        <v>440</v>
      </c>
      <c r="Y439" s="90">
        <f t="shared" si="203"/>
        <v>392.8571429</v>
      </c>
      <c r="Z439" s="90">
        <f t="shared" si="204"/>
        <v>47.14285714</v>
      </c>
      <c r="AA439" s="98"/>
      <c r="AB439" s="88">
        <v>440.0</v>
      </c>
      <c r="AC439" s="90">
        <v>392.85714285714283</v>
      </c>
      <c r="AD439" s="90">
        <v>47.14285714285714</v>
      </c>
      <c r="AE439" s="48"/>
      <c r="AF439" s="91">
        <f t="shared" si="209"/>
        <v>0</v>
      </c>
      <c r="AG439" s="98"/>
      <c r="AH439" s="98"/>
      <c r="AI439" s="98"/>
      <c r="AJ439" s="98"/>
      <c r="AK439" s="98"/>
      <c r="AL439" s="98"/>
    </row>
    <row r="440" ht="14.25" customHeight="1">
      <c r="A440" s="92" t="s">
        <v>1675</v>
      </c>
      <c r="B440" s="93">
        <v>45719.0</v>
      </c>
      <c r="C440" s="94" t="s">
        <v>1676</v>
      </c>
      <c r="D440" s="94" t="s">
        <v>1366</v>
      </c>
      <c r="E440" s="103">
        <v>76.0</v>
      </c>
      <c r="F440" s="100" t="s">
        <v>1314</v>
      </c>
      <c r="G440" s="101" t="s">
        <v>112</v>
      </c>
      <c r="H440" s="101" t="s">
        <v>127</v>
      </c>
      <c r="I440" s="101"/>
      <c r="J440" s="95" t="s">
        <v>121</v>
      </c>
      <c r="K440" s="50">
        <f t="shared" si="206"/>
        <v>76</v>
      </c>
      <c r="L440" s="50">
        <v>0.0</v>
      </c>
      <c r="M440" s="50">
        <f t="shared" si="207"/>
        <v>76</v>
      </c>
      <c r="N440" s="87">
        <f t="shared" si="208"/>
        <v>0</v>
      </c>
      <c r="O440" s="96"/>
      <c r="P440" s="97"/>
      <c r="Q440" s="97"/>
      <c r="R440" s="98"/>
      <c r="S440" s="98"/>
      <c r="T440" s="98"/>
      <c r="U440" s="98"/>
      <c r="V440" s="98"/>
      <c r="W440" s="98"/>
      <c r="X440" s="88">
        <f t="shared" ref="X440:X447" si="210">K440</f>
        <v>76</v>
      </c>
      <c r="Y440" s="90">
        <f t="shared" si="203"/>
        <v>67.85714286</v>
      </c>
      <c r="Z440" s="90">
        <f t="shared" si="204"/>
        <v>8.142857143</v>
      </c>
      <c r="AA440" s="98"/>
      <c r="AB440" s="88">
        <v>76.0</v>
      </c>
      <c r="AC440" s="90">
        <v>67.85714285714285</v>
      </c>
      <c r="AD440" s="90">
        <v>8.14285714285714</v>
      </c>
      <c r="AE440" s="48"/>
      <c r="AF440" s="91">
        <f t="shared" si="209"/>
        <v>0</v>
      </c>
      <c r="AG440" s="98"/>
      <c r="AH440" s="98"/>
      <c r="AI440" s="98"/>
      <c r="AJ440" s="98"/>
      <c r="AK440" s="98"/>
      <c r="AL440" s="98"/>
    </row>
    <row r="441" ht="14.25" customHeight="1">
      <c r="A441" s="92" t="s">
        <v>1677</v>
      </c>
      <c r="B441" s="93">
        <v>45719.0</v>
      </c>
      <c r="C441" s="94" t="s">
        <v>1678</v>
      </c>
      <c r="D441" s="94" t="s">
        <v>1679</v>
      </c>
      <c r="E441" s="103">
        <v>35000.0</v>
      </c>
      <c r="F441" s="100" t="s">
        <v>1680</v>
      </c>
      <c r="G441" s="101" t="s">
        <v>117</v>
      </c>
      <c r="H441" s="101" t="s">
        <v>68</v>
      </c>
      <c r="I441" s="101"/>
      <c r="J441" s="95" t="s">
        <v>76</v>
      </c>
      <c r="K441" s="50">
        <f t="shared" si="206"/>
        <v>35000</v>
      </c>
      <c r="L441" s="50">
        <v>0.0</v>
      </c>
      <c r="M441" s="50">
        <f t="shared" si="207"/>
        <v>35000</v>
      </c>
      <c r="N441" s="87">
        <f t="shared" si="208"/>
        <v>0</v>
      </c>
      <c r="O441" s="96"/>
      <c r="P441" s="97">
        <v>1149.3</v>
      </c>
      <c r="Q441" s="108">
        <f>E441-P441</f>
        <v>33850.7</v>
      </c>
      <c r="R441" s="98"/>
      <c r="S441" s="98"/>
      <c r="T441" s="98"/>
      <c r="U441" s="98"/>
      <c r="V441" s="98"/>
      <c r="W441" s="98"/>
      <c r="X441" s="88">
        <f t="shared" si="210"/>
        <v>35000</v>
      </c>
      <c r="Y441" s="90">
        <f t="shared" si="203"/>
        <v>31250</v>
      </c>
      <c r="Z441" s="90">
        <f t="shared" si="204"/>
        <v>3750</v>
      </c>
      <c r="AA441" s="98"/>
      <c r="AB441" s="88">
        <v>35000.0</v>
      </c>
      <c r="AC441" s="90">
        <v>31249.999999999996</v>
      </c>
      <c r="AD441" s="90">
        <v>3749.9999999999995</v>
      </c>
      <c r="AE441" s="48"/>
      <c r="AF441" s="91">
        <f t="shared" si="209"/>
        <v>0</v>
      </c>
      <c r="AG441" s="98"/>
      <c r="AH441" s="98"/>
      <c r="AI441" s="98"/>
      <c r="AJ441" s="98"/>
      <c r="AK441" s="98"/>
      <c r="AL441" s="98"/>
    </row>
    <row r="442" ht="14.25" customHeight="1">
      <c r="A442" s="92" t="s">
        <v>1681</v>
      </c>
      <c r="B442" s="93">
        <v>45719.0</v>
      </c>
      <c r="C442" s="48" t="s">
        <v>1682</v>
      </c>
      <c r="D442" s="48" t="s">
        <v>1683</v>
      </c>
      <c r="E442" s="116">
        <v>13051.27</v>
      </c>
      <c r="F442" s="48" t="s">
        <v>1684</v>
      </c>
      <c r="G442" s="48" t="s">
        <v>96</v>
      </c>
      <c r="H442" s="42" t="s">
        <v>68</v>
      </c>
      <c r="I442" s="48" t="s">
        <v>1685</v>
      </c>
      <c r="J442" s="95" t="s">
        <v>76</v>
      </c>
      <c r="K442" s="106">
        <v>13661.15</v>
      </c>
      <c r="L442" s="127">
        <f t="shared" ref="L442:L443" si="211">K442/1.12*0.05</f>
        <v>609.8727679</v>
      </c>
      <c r="M442" s="106">
        <f t="shared" si="207"/>
        <v>13051.27723</v>
      </c>
      <c r="N442" s="50">
        <f t="shared" si="208"/>
        <v>-0.007232142856</v>
      </c>
      <c r="O442" s="96"/>
      <c r="P442" s="97"/>
      <c r="Q442" s="97"/>
      <c r="R442" s="98"/>
      <c r="S442" s="98"/>
      <c r="T442" s="98"/>
      <c r="U442" s="98"/>
      <c r="V442" s="98"/>
      <c r="W442" s="98"/>
      <c r="X442" s="88">
        <f t="shared" si="210"/>
        <v>13661.15</v>
      </c>
      <c r="Y442" s="90">
        <f t="shared" si="203"/>
        <v>12197.45536</v>
      </c>
      <c r="Z442" s="90">
        <f t="shared" si="204"/>
        <v>1463.694643</v>
      </c>
      <c r="AA442" s="98"/>
      <c r="AB442" s="88">
        <v>13661.15</v>
      </c>
      <c r="AC442" s="90">
        <v>12197.455357142855</v>
      </c>
      <c r="AD442" s="90">
        <v>1463.6946428571425</v>
      </c>
      <c r="AE442" s="48"/>
      <c r="AF442" s="91">
        <f t="shared" si="209"/>
        <v>0</v>
      </c>
      <c r="AG442" s="98"/>
      <c r="AH442" s="98"/>
      <c r="AI442" s="98"/>
      <c r="AJ442" s="98"/>
      <c r="AK442" s="98"/>
      <c r="AL442" s="98"/>
    </row>
    <row r="443" ht="14.25" customHeight="1">
      <c r="A443" s="92" t="s">
        <v>1686</v>
      </c>
      <c r="B443" s="93">
        <v>45719.0</v>
      </c>
      <c r="C443" s="48" t="s">
        <v>1687</v>
      </c>
      <c r="D443" s="48" t="s">
        <v>1688</v>
      </c>
      <c r="E443" s="116">
        <v>14330.36</v>
      </c>
      <c r="F443" s="48" t="s">
        <v>1689</v>
      </c>
      <c r="G443" s="48" t="s">
        <v>74</v>
      </c>
      <c r="H443" s="42" t="s">
        <v>68</v>
      </c>
      <c r="I443" s="48" t="s">
        <v>1690</v>
      </c>
      <c r="J443" s="95" t="s">
        <v>76</v>
      </c>
      <c r="K443" s="106">
        <v>15000.0</v>
      </c>
      <c r="L443" s="127">
        <f t="shared" si="211"/>
        <v>669.6428571</v>
      </c>
      <c r="M443" s="106">
        <f t="shared" si="207"/>
        <v>14330.35714</v>
      </c>
      <c r="N443" s="87">
        <f t="shared" si="208"/>
        <v>0.002857142857</v>
      </c>
      <c r="O443" s="96"/>
      <c r="P443" s="97"/>
      <c r="Q443" s="97"/>
      <c r="R443" s="98"/>
      <c r="S443" s="98"/>
      <c r="T443" s="98"/>
      <c r="U443" s="98"/>
      <c r="V443" s="98"/>
      <c r="W443" s="98"/>
      <c r="X443" s="88">
        <f t="shared" si="210"/>
        <v>15000</v>
      </c>
      <c r="Y443" s="90">
        <f t="shared" si="203"/>
        <v>13392.85714</v>
      </c>
      <c r="Z443" s="90">
        <f t="shared" si="204"/>
        <v>1607.142857</v>
      </c>
      <c r="AA443" s="98"/>
      <c r="AB443" s="88">
        <v>15000.0</v>
      </c>
      <c r="AC443" s="90">
        <v>13392.857142857141</v>
      </c>
      <c r="AD443" s="90">
        <v>1607.1428571428569</v>
      </c>
      <c r="AE443" s="48"/>
      <c r="AF443" s="91">
        <f t="shared" si="209"/>
        <v>0</v>
      </c>
      <c r="AG443" s="98"/>
      <c r="AH443" s="98"/>
      <c r="AI443" s="98"/>
      <c r="AJ443" s="98"/>
      <c r="AK443" s="98"/>
      <c r="AL443" s="98"/>
    </row>
    <row r="444" ht="14.25" customHeight="1">
      <c r="A444" s="92" t="s">
        <v>1691</v>
      </c>
      <c r="B444" s="93">
        <v>45719.0</v>
      </c>
      <c r="C444" s="48" t="s">
        <v>1692</v>
      </c>
      <c r="D444" s="48" t="s">
        <v>1693</v>
      </c>
      <c r="E444" s="50">
        <v>35000.0</v>
      </c>
      <c r="F444" s="48" t="s">
        <v>1694</v>
      </c>
      <c r="G444" s="48" t="s">
        <v>117</v>
      </c>
      <c r="H444" s="42" t="s">
        <v>68</v>
      </c>
      <c r="I444" s="101"/>
      <c r="J444" s="95" t="s">
        <v>76</v>
      </c>
      <c r="K444" s="50">
        <f>E444</f>
        <v>35000</v>
      </c>
      <c r="L444" s="50">
        <v>0.0</v>
      </c>
      <c r="M444" s="50">
        <f t="shared" si="207"/>
        <v>35000</v>
      </c>
      <c r="N444" s="87">
        <f t="shared" si="208"/>
        <v>0</v>
      </c>
      <c r="O444" s="96"/>
      <c r="P444" s="97">
        <v>1149.3</v>
      </c>
      <c r="Q444" s="118">
        <f>E444-P444</f>
        <v>33850.7</v>
      </c>
      <c r="R444" s="98"/>
      <c r="S444" s="98"/>
      <c r="T444" s="98"/>
      <c r="U444" s="98"/>
      <c r="V444" s="98"/>
      <c r="W444" s="98"/>
      <c r="X444" s="88">
        <f t="shared" si="210"/>
        <v>35000</v>
      </c>
      <c r="Y444" s="90">
        <f t="shared" si="203"/>
        <v>31250</v>
      </c>
      <c r="Z444" s="90">
        <f t="shared" si="204"/>
        <v>3750</v>
      </c>
      <c r="AA444" s="98"/>
      <c r="AB444" s="88">
        <v>35000.0</v>
      </c>
      <c r="AC444" s="90">
        <v>31249.999999999996</v>
      </c>
      <c r="AD444" s="90">
        <v>3749.9999999999995</v>
      </c>
      <c r="AE444" s="48"/>
      <c r="AF444" s="91">
        <f t="shared" si="209"/>
        <v>0</v>
      </c>
      <c r="AG444" s="98"/>
      <c r="AH444" s="98"/>
      <c r="AI444" s="98"/>
      <c r="AJ444" s="98"/>
      <c r="AK444" s="98"/>
      <c r="AL444" s="98"/>
    </row>
    <row r="445" ht="14.25" customHeight="1">
      <c r="A445" s="92" t="s">
        <v>1695</v>
      </c>
      <c r="B445" s="93">
        <v>45719.0</v>
      </c>
      <c r="C445" s="94" t="s">
        <v>1696</v>
      </c>
      <c r="D445" s="94" t="s">
        <v>1697</v>
      </c>
      <c r="E445" s="107">
        <v>32100.0</v>
      </c>
      <c r="F445" s="100" t="s">
        <v>1698</v>
      </c>
      <c r="G445" s="48" t="s">
        <v>74</v>
      </c>
      <c r="H445" s="101" t="s">
        <v>68</v>
      </c>
      <c r="I445" s="101" t="s">
        <v>1699</v>
      </c>
      <c r="J445" s="95" t="s">
        <v>140</v>
      </c>
      <c r="K445" s="97">
        <v>33600.0</v>
      </c>
      <c r="L445" s="108">
        <f t="shared" ref="L445:L447" si="212">K445/1.12*0.05</f>
        <v>1500</v>
      </c>
      <c r="M445" s="97">
        <f t="shared" si="207"/>
        <v>32100</v>
      </c>
      <c r="N445" s="87">
        <f t="shared" si="208"/>
        <v>0</v>
      </c>
      <c r="O445" s="96"/>
      <c r="P445" s="97"/>
      <c r="Q445" s="97"/>
      <c r="R445" s="98"/>
      <c r="S445" s="98"/>
      <c r="T445" s="98"/>
      <c r="U445" s="98"/>
      <c r="V445" s="98"/>
      <c r="W445" s="98"/>
      <c r="X445" s="88">
        <f t="shared" si="210"/>
        <v>33600</v>
      </c>
      <c r="Y445" s="90">
        <f t="shared" si="203"/>
        <v>30000</v>
      </c>
      <c r="Z445" s="90">
        <f t="shared" si="204"/>
        <v>3600</v>
      </c>
      <c r="AA445" s="98"/>
      <c r="AB445" s="88">
        <v>33600.0</v>
      </c>
      <c r="AC445" s="90">
        <v>29999.999999999996</v>
      </c>
      <c r="AD445" s="90">
        <v>3599.9999999999995</v>
      </c>
      <c r="AE445" s="48"/>
      <c r="AF445" s="91">
        <f t="shared" si="209"/>
        <v>0</v>
      </c>
      <c r="AG445" s="98"/>
      <c r="AH445" s="98"/>
      <c r="AI445" s="98"/>
      <c r="AJ445" s="98"/>
      <c r="AK445" s="98"/>
      <c r="AL445" s="98"/>
    </row>
    <row r="446" ht="14.25" customHeight="1">
      <c r="A446" s="92" t="s">
        <v>1700</v>
      </c>
      <c r="B446" s="93">
        <v>45719.0</v>
      </c>
      <c r="C446" s="94" t="s">
        <v>1701</v>
      </c>
      <c r="D446" s="94" t="s">
        <v>143</v>
      </c>
      <c r="E446" s="107">
        <v>32100.0</v>
      </c>
      <c r="F446" s="100" t="s">
        <v>1698</v>
      </c>
      <c r="G446" s="48" t="s">
        <v>74</v>
      </c>
      <c r="H446" s="101" t="s">
        <v>68</v>
      </c>
      <c r="I446" s="101" t="s">
        <v>1702</v>
      </c>
      <c r="J446" s="95" t="s">
        <v>140</v>
      </c>
      <c r="K446" s="97">
        <v>33600.0</v>
      </c>
      <c r="L446" s="108">
        <f t="shared" si="212"/>
        <v>1500</v>
      </c>
      <c r="M446" s="97">
        <f t="shared" si="207"/>
        <v>32100</v>
      </c>
      <c r="N446" s="87">
        <f t="shared" si="208"/>
        <v>0</v>
      </c>
      <c r="O446" s="96"/>
      <c r="P446" s="97"/>
      <c r="Q446" s="97"/>
      <c r="R446" s="98"/>
      <c r="S446" s="98"/>
      <c r="T446" s="98"/>
      <c r="U446" s="98"/>
      <c r="V446" s="98"/>
      <c r="W446" s="98"/>
      <c r="X446" s="88">
        <f t="shared" si="210"/>
        <v>33600</v>
      </c>
      <c r="Y446" s="90">
        <f t="shared" si="203"/>
        <v>30000</v>
      </c>
      <c r="Z446" s="90">
        <f t="shared" si="204"/>
        <v>3600</v>
      </c>
      <c r="AA446" s="98"/>
      <c r="AB446" s="88">
        <v>33600.0</v>
      </c>
      <c r="AC446" s="90">
        <v>29999.999999999996</v>
      </c>
      <c r="AD446" s="90">
        <v>3599.9999999999995</v>
      </c>
      <c r="AE446" s="48"/>
      <c r="AF446" s="91">
        <f t="shared" si="209"/>
        <v>0</v>
      </c>
      <c r="AG446" s="98"/>
      <c r="AH446" s="98"/>
      <c r="AI446" s="98"/>
      <c r="AJ446" s="98"/>
      <c r="AK446" s="98"/>
      <c r="AL446" s="98"/>
    </row>
    <row r="447" ht="14.25" customHeight="1">
      <c r="A447" s="92" t="s">
        <v>1703</v>
      </c>
      <c r="B447" s="93">
        <v>45720.0</v>
      </c>
      <c r="C447" s="94" t="s">
        <v>1704</v>
      </c>
      <c r="D447" s="94" t="s">
        <v>1044</v>
      </c>
      <c r="E447" s="107">
        <v>86650.89</v>
      </c>
      <c r="F447" s="100" t="s">
        <v>1705</v>
      </c>
      <c r="G447" s="48" t="s">
        <v>74</v>
      </c>
      <c r="H447" s="101" t="s">
        <v>68</v>
      </c>
      <c r="I447" s="101" t="s">
        <v>1706</v>
      </c>
      <c r="J447" s="95" t="s">
        <v>140</v>
      </c>
      <c r="K447" s="97">
        <v>90700.0</v>
      </c>
      <c r="L447" s="108">
        <f t="shared" si="212"/>
        <v>4049.107143</v>
      </c>
      <c r="M447" s="97">
        <f t="shared" si="207"/>
        <v>86650.89286</v>
      </c>
      <c r="N447" s="87">
        <f t="shared" si="208"/>
        <v>-0.002857142856</v>
      </c>
      <c r="O447" s="96"/>
      <c r="P447" s="97"/>
      <c r="Q447" s="97"/>
      <c r="R447" s="98"/>
      <c r="S447" s="98"/>
      <c r="T447" s="98"/>
      <c r="U447" s="98"/>
      <c r="V447" s="98"/>
      <c r="W447" s="98"/>
      <c r="X447" s="88">
        <f t="shared" si="210"/>
        <v>90700</v>
      </c>
      <c r="Y447" s="90">
        <f t="shared" si="203"/>
        <v>80982.14286</v>
      </c>
      <c r="Z447" s="90">
        <f t="shared" si="204"/>
        <v>9717.857143</v>
      </c>
      <c r="AA447" s="98"/>
      <c r="AB447" s="88">
        <v>90700.0</v>
      </c>
      <c r="AC447" s="90">
        <v>80982.14285714286</v>
      </c>
      <c r="AD447" s="90">
        <v>9717.857142857143</v>
      </c>
      <c r="AE447" s="48"/>
      <c r="AF447" s="91">
        <f t="shared" si="209"/>
        <v>0</v>
      </c>
      <c r="AG447" s="98"/>
      <c r="AH447" s="98"/>
      <c r="AI447" s="98"/>
      <c r="AJ447" s="98"/>
      <c r="AK447" s="98"/>
      <c r="AL447" s="98"/>
    </row>
    <row r="448" ht="14.25" customHeight="1">
      <c r="A448" s="92" t="s">
        <v>1707</v>
      </c>
      <c r="B448" s="93">
        <v>45720.0</v>
      </c>
      <c r="C448" s="94" t="s">
        <v>1708</v>
      </c>
      <c r="D448" s="94" t="s">
        <v>1709</v>
      </c>
      <c r="E448" s="103">
        <v>440.0</v>
      </c>
      <c r="F448" s="100" t="s">
        <v>979</v>
      </c>
      <c r="G448" s="101" t="s">
        <v>112</v>
      </c>
      <c r="H448" s="101" t="s">
        <v>127</v>
      </c>
      <c r="I448" s="101"/>
      <c r="J448" s="95" t="s">
        <v>69</v>
      </c>
      <c r="K448" s="50">
        <f t="shared" ref="K448:K471" si="213">E448</f>
        <v>440</v>
      </c>
      <c r="L448" s="50">
        <v>0.0</v>
      </c>
      <c r="M448" s="50">
        <f t="shared" si="207"/>
        <v>440</v>
      </c>
      <c r="N448" s="87">
        <f t="shared" si="208"/>
        <v>0</v>
      </c>
      <c r="O448" s="96"/>
      <c r="P448" s="97"/>
      <c r="Q448" s="97"/>
      <c r="R448" s="98"/>
      <c r="S448" s="98"/>
      <c r="T448" s="98"/>
      <c r="U448" s="98"/>
      <c r="V448" s="98"/>
      <c r="W448" s="98"/>
      <c r="X448" s="88">
        <f t="shared" ref="X448:X469" si="214">E448</f>
        <v>440</v>
      </c>
      <c r="Y448" s="90">
        <f t="shared" si="203"/>
        <v>392.8571429</v>
      </c>
      <c r="Z448" s="90">
        <f t="shared" si="204"/>
        <v>47.14285714</v>
      </c>
      <c r="AA448" s="98"/>
      <c r="AB448" s="88">
        <v>440.0</v>
      </c>
      <c r="AC448" s="90">
        <v>392.85714285714283</v>
      </c>
      <c r="AD448" s="90">
        <v>47.14285714285714</v>
      </c>
      <c r="AE448" s="48"/>
      <c r="AF448" s="91">
        <f t="shared" si="209"/>
        <v>0</v>
      </c>
      <c r="AG448" s="98"/>
      <c r="AH448" s="98"/>
      <c r="AI448" s="98"/>
      <c r="AJ448" s="98"/>
      <c r="AK448" s="98"/>
      <c r="AL448" s="98"/>
    </row>
    <row r="449" ht="14.25" customHeight="1">
      <c r="A449" s="92" t="s">
        <v>1710</v>
      </c>
      <c r="B449" s="93">
        <v>45720.0</v>
      </c>
      <c r="C449" s="48" t="s">
        <v>1711</v>
      </c>
      <c r="D449" s="94" t="s">
        <v>1712</v>
      </c>
      <c r="E449" s="103">
        <v>5000.0</v>
      </c>
      <c r="F449" s="100" t="s">
        <v>1713</v>
      </c>
      <c r="G449" s="101" t="s">
        <v>96</v>
      </c>
      <c r="H449" s="101" t="s">
        <v>68</v>
      </c>
      <c r="I449" s="101" t="s">
        <v>1714</v>
      </c>
      <c r="J449" s="95" t="s">
        <v>261</v>
      </c>
      <c r="K449" s="50">
        <f t="shared" si="213"/>
        <v>5000</v>
      </c>
      <c r="L449" s="50">
        <v>0.0</v>
      </c>
      <c r="M449" s="50">
        <f t="shared" si="207"/>
        <v>5000</v>
      </c>
      <c r="N449" s="87">
        <f t="shared" si="208"/>
        <v>0</v>
      </c>
      <c r="O449" s="96"/>
      <c r="P449" s="97"/>
      <c r="Q449" s="97"/>
      <c r="R449" s="98"/>
      <c r="S449" s="98"/>
      <c r="T449" s="98"/>
      <c r="U449" s="98"/>
      <c r="V449" s="98"/>
      <c r="W449" s="98"/>
      <c r="X449" s="88">
        <f t="shared" si="214"/>
        <v>5000</v>
      </c>
      <c r="Y449" s="90">
        <f t="shared" si="203"/>
        <v>4464.285714</v>
      </c>
      <c r="Z449" s="90">
        <f t="shared" si="204"/>
        <v>535.7142857</v>
      </c>
      <c r="AA449" s="98"/>
      <c r="AB449" s="104">
        <v>5000.0</v>
      </c>
      <c r="AC449" s="105">
        <v>4464.285714285714</v>
      </c>
      <c r="AD449" s="105">
        <v>535.7142857142857</v>
      </c>
      <c r="AE449" s="48"/>
      <c r="AF449" s="91">
        <f t="shared" si="209"/>
        <v>0</v>
      </c>
      <c r="AG449" s="98"/>
      <c r="AH449" s="98"/>
      <c r="AI449" s="98"/>
      <c r="AJ449" s="98"/>
      <c r="AK449" s="98"/>
      <c r="AL449" s="98"/>
    </row>
    <row r="450" ht="14.25" customHeight="1">
      <c r="A450" s="92" t="s">
        <v>1715</v>
      </c>
      <c r="B450" s="93">
        <v>45720.0</v>
      </c>
      <c r="C450" s="48" t="s">
        <v>1716</v>
      </c>
      <c r="D450" s="94" t="s">
        <v>1712</v>
      </c>
      <c r="E450" s="103">
        <v>5000.0</v>
      </c>
      <c r="F450" s="100" t="s">
        <v>1717</v>
      </c>
      <c r="G450" s="101" t="s">
        <v>96</v>
      </c>
      <c r="H450" s="101" t="s">
        <v>68</v>
      </c>
      <c r="I450" s="101" t="s">
        <v>1714</v>
      </c>
      <c r="J450" s="95" t="s">
        <v>261</v>
      </c>
      <c r="K450" s="50">
        <f t="shared" si="213"/>
        <v>5000</v>
      </c>
      <c r="L450" s="50">
        <v>0.0</v>
      </c>
      <c r="M450" s="50">
        <f t="shared" si="207"/>
        <v>5000</v>
      </c>
      <c r="N450" s="87">
        <f t="shared" si="208"/>
        <v>0</v>
      </c>
      <c r="O450" s="96"/>
      <c r="P450" s="97"/>
      <c r="Q450" s="97"/>
      <c r="R450" s="98"/>
      <c r="S450" s="98"/>
      <c r="T450" s="98"/>
      <c r="U450" s="98"/>
      <c r="V450" s="98"/>
      <c r="W450" s="98"/>
      <c r="X450" s="88">
        <f t="shared" si="214"/>
        <v>5000</v>
      </c>
      <c r="Y450" s="90">
        <f t="shared" si="203"/>
        <v>4464.285714</v>
      </c>
      <c r="Z450" s="90">
        <f t="shared" si="204"/>
        <v>535.7142857</v>
      </c>
      <c r="AA450" s="98"/>
      <c r="AB450" s="88">
        <v>5000.0</v>
      </c>
      <c r="AC450" s="90">
        <v>4464.285714285714</v>
      </c>
      <c r="AD450" s="90">
        <v>535.7142857142857</v>
      </c>
      <c r="AE450" s="48"/>
      <c r="AF450" s="91">
        <f t="shared" si="209"/>
        <v>0</v>
      </c>
      <c r="AG450" s="98"/>
      <c r="AH450" s="98"/>
      <c r="AI450" s="98"/>
      <c r="AJ450" s="98"/>
      <c r="AK450" s="98"/>
      <c r="AL450" s="98"/>
    </row>
    <row r="451" ht="14.25" customHeight="1">
      <c r="A451" s="92" t="s">
        <v>1718</v>
      </c>
      <c r="B451" s="93">
        <v>45720.0</v>
      </c>
      <c r="C451" s="48" t="s">
        <v>1719</v>
      </c>
      <c r="D451" s="94" t="s">
        <v>1712</v>
      </c>
      <c r="E451" s="103">
        <v>5000.0</v>
      </c>
      <c r="F451" s="100" t="s">
        <v>1720</v>
      </c>
      <c r="G451" s="101" t="s">
        <v>1721</v>
      </c>
      <c r="H451" s="101" t="s">
        <v>68</v>
      </c>
      <c r="I451" s="101"/>
      <c r="J451" s="95" t="s">
        <v>261</v>
      </c>
      <c r="K451" s="50">
        <f t="shared" si="213"/>
        <v>5000</v>
      </c>
      <c r="L451" s="50">
        <v>0.0</v>
      </c>
      <c r="M451" s="50">
        <f t="shared" si="207"/>
        <v>5000</v>
      </c>
      <c r="N451" s="87">
        <f t="shared" si="208"/>
        <v>0</v>
      </c>
      <c r="O451" s="96"/>
      <c r="P451" s="97"/>
      <c r="Q451" s="97"/>
      <c r="R451" s="98"/>
      <c r="S451" s="98"/>
      <c r="T451" s="98"/>
      <c r="U451" s="98"/>
      <c r="V451" s="98"/>
      <c r="W451" s="98"/>
      <c r="X451" s="88">
        <f t="shared" si="214"/>
        <v>5000</v>
      </c>
      <c r="Y451" s="90">
        <f t="shared" si="203"/>
        <v>4464.285714</v>
      </c>
      <c r="Z451" s="90">
        <f t="shared" si="204"/>
        <v>535.7142857</v>
      </c>
      <c r="AA451" s="98"/>
      <c r="AB451" s="88">
        <v>5000.0</v>
      </c>
      <c r="AC451" s="90">
        <v>4464.285714285714</v>
      </c>
      <c r="AD451" s="90">
        <v>535.7142857142857</v>
      </c>
      <c r="AE451" s="48"/>
      <c r="AF451" s="91">
        <f t="shared" si="209"/>
        <v>0</v>
      </c>
      <c r="AG451" s="98"/>
      <c r="AH451" s="98"/>
      <c r="AI451" s="98"/>
      <c r="AJ451" s="98"/>
      <c r="AK451" s="98"/>
      <c r="AL451" s="98"/>
    </row>
    <row r="452" ht="14.25" customHeight="1">
      <c r="A452" s="92" t="s">
        <v>1722</v>
      </c>
      <c r="B452" s="93">
        <v>45720.0</v>
      </c>
      <c r="C452" s="48" t="s">
        <v>1723</v>
      </c>
      <c r="D452" s="94" t="s">
        <v>1712</v>
      </c>
      <c r="E452" s="103">
        <v>5000.0</v>
      </c>
      <c r="F452" s="48" t="s">
        <v>1724</v>
      </c>
      <c r="G452" s="101" t="s">
        <v>1008</v>
      </c>
      <c r="H452" s="101" t="s">
        <v>68</v>
      </c>
      <c r="I452" s="101"/>
      <c r="J452" s="95" t="s">
        <v>261</v>
      </c>
      <c r="K452" s="50">
        <f t="shared" si="213"/>
        <v>5000</v>
      </c>
      <c r="L452" s="50">
        <v>0.0</v>
      </c>
      <c r="M452" s="50">
        <f t="shared" si="207"/>
        <v>5000</v>
      </c>
      <c r="N452" s="87">
        <f t="shared" si="208"/>
        <v>0</v>
      </c>
      <c r="O452" s="96"/>
      <c r="P452" s="97">
        <v>164.19</v>
      </c>
      <c r="Q452" s="108">
        <f t="shared" ref="Q452:Q453" si="215">E452-P452</f>
        <v>4835.81</v>
      </c>
      <c r="R452" s="98"/>
      <c r="S452" s="98"/>
      <c r="T452" s="98"/>
      <c r="U452" s="98"/>
      <c r="V452" s="98"/>
      <c r="W452" s="98"/>
      <c r="X452" s="88">
        <f t="shared" si="214"/>
        <v>5000</v>
      </c>
      <c r="Y452" s="90">
        <f t="shared" si="203"/>
        <v>4464.285714</v>
      </c>
      <c r="Z452" s="90">
        <f t="shared" si="204"/>
        <v>535.7142857</v>
      </c>
      <c r="AA452" s="98"/>
      <c r="AB452" s="88">
        <v>5000.0</v>
      </c>
      <c r="AC452" s="90">
        <v>4464.285714285714</v>
      </c>
      <c r="AD452" s="90">
        <v>535.7142857142857</v>
      </c>
      <c r="AE452" s="48"/>
      <c r="AF452" s="91">
        <f t="shared" si="209"/>
        <v>0</v>
      </c>
      <c r="AG452" s="98"/>
      <c r="AH452" s="98"/>
      <c r="AI452" s="98"/>
      <c r="AJ452" s="98"/>
      <c r="AK452" s="98"/>
      <c r="AL452" s="98"/>
    </row>
    <row r="453" ht="14.25" customHeight="1">
      <c r="A453" s="92" t="s">
        <v>1725</v>
      </c>
      <c r="B453" s="93">
        <v>45720.0</v>
      </c>
      <c r="C453" s="48" t="s">
        <v>1726</v>
      </c>
      <c r="D453" s="94" t="s">
        <v>1712</v>
      </c>
      <c r="E453" s="103">
        <v>5000.0</v>
      </c>
      <c r="F453" s="100" t="s">
        <v>1727</v>
      </c>
      <c r="G453" s="101" t="s">
        <v>1728</v>
      </c>
      <c r="H453" s="101" t="s">
        <v>68</v>
      </c>
      <c r="I453" s="101"/>
      <c r="J453" s="95" t="s">
        <v>261</v>
      </c>
      <c r="K453" s="50">
        <f t="shared" si="213"/>
        <v>5000</v>
      </c>
      <c r="L453" s="50">
        <v>0.0</v>
      </c>
      <c r="M453" s="50">
        <f t="shared" si="207"/>
        <v>5000</v>
      </c>
      <c r="N453" s="87">
        <f t="shared" si="208"/>
        <v>0</v>
      </c>
      <c r="O453" s="96"/>
      <c r="P453" s="97">
        <v>164.19</v>
      </c>
      <c r="Q453" s="108">
        <f t="shared" si="215"/>
        <v>4835.81</v>
      </c>
      <c r="R453" s="98"/>
      <c r="S453" s="98"/>
      <c r="T453" s="98"/>
      <c r="U453" s="98"/>
      <c r="V453" s="98"/>
      <c r="W453" s="98"/>
      <c r="X453" s="88">
        <f t="shared" si="214"/>
        <v>5000</v>
      </c>
      <c r="Y453" s="90">
        <f t="shared" si="203"/>
        <v>4464.285714</v>
      </c>
      <c r="Z453" s="90">
        <f t="shared" si="204"/>
        <v>535.7142857</v>
      </c>
      <c r="AA453" s="98"/>
      <c r="AB453" s="88">
        <v>5000.0</v>
      </c>
      <c r="AC453" s="90">
        <v>4464.285714285714</v>
      </c>
      <c r="AD453" s="90">
        <v>535.7142857142857</v>
      </c>
      <c r="AE453" s="48"/>
      <c r="AF453" s="91">
        <f t="shared" si="209"/>
        <v>0</v>
      </c>
      <c r="AG453" s="98"/>
      <c r="AH453" s="98"/>
      <c r="AI453" s="98"/>
      <c r="AJ453" s="98"/>
      <c r="AK453" s="98"/>
      <c r="AL453" s="98"/>
    </row>
    <row r="454" ht="14.25" customHeight="1">
      <c r="A454" s="92" t="s">
        <v>1729</v>
      </c>
      <c r="B454" s="93">
        <v>45720.0</v>
      </c>
      <c r="C454" s="48" t="s">
        <v>1730</v>
      </c>
      <c r="D454" s="94" t="s">
        <v>629</v>
      </c>
      <c r="E454" s="103">
        <v>8377.6</v>
      </c>
      <c r="F454" s="100" t="s">
        <v>1731</v>
      </c>
      <c r="G454" s="101" t="s">
        <v>74</v>
      </c>
      <c r="H454" s="101" t="s">
        <v>68</v>
      </c>
      <c r="I454" s="101"/>
      <c r="J454" s="95" t="s">
        <v>121</v>
      </c>
      <c r="K454" s="50">
        <f t="shared" si="213"/>
        <v>8377.6</v>
      </c>
      <c r="L454" s="50">
        <v>0.0</v>
      </c>
      <c r="M454" s="50">
        <f t="shared" si="207"/>
        <v>8377.6</v>
      </c>
      <c r="N454" s="87">
        <f t="shared" si="208"/>
        <v>0</v>
      </c>
      <c r="O454" s="96"/>
      <c r="P454" s="97"/>
      <c r="Q454" s="97"/>
      <c r="R454" s="98"/>
      <c r="S454" s="98"/>
      <c r="T454" s="98"/>
      <c r="U454" s="98"/>
      <c r="V454" s="98"/>
      <c r="W454" s="98"/>
      <c r="X454" s="88">
        <f t="shared" si="214"/>
        <v>8377.6</v>
      </c>
      <c r="Y454" s="90">
        <f t="shared" si="203"/>
        <v>7480</v>
      </c>
      <c r="Z454" s="90">
        <f t="shared" si="204"/>
        <v>897.6</v>
      </c>
      <c r="AA454" s="98"/>
      <c r="AB454" s="88">
        <v>8377.6</v>
      </c>
      <c r="AC454" s="90">
        <v>7480.0</v>
      </c>
      <c r="AD454" s="90">
        <v>897.6</v>
      </c>
      <c r="AE454" s="48"/>
      <c r="AF454" s="91">
        <f t="shared" si="209"/>
        <v>0</v>
      </c>
      <c r="AG454" s="98"/>
      <c r="AH454" s="98"/>
      <c r="AI454" s="98"/>
      <c r="AJ454" s="98"/>
      <c r="AK454" s="98"/>
      <c r="AL454" s="98"/>
    </row>
    <row r="455" ht="14.25" customHeight="1">
      <c r="A455" s="92" t="s">
        <v>1732</v>
      </c>
      <c r="B455" s="93">
        <v>45720.0</v>
      </c>
      <c r="C455" s="94" t="s">
        <v>1733</v>
      </c>
      <c r="D455" s="94" t="s">
        <v>594</v>
      </c>
      <c r="E455" s="103">
        <v>2600.0</v>
      </c>
      <c r="F455" s="100" t="s">
        <v>1734</v>
      </c>
      <c r="G455" s="101" t="s">
        <v>96</v>
      </c>
      <c r="H455" s="101" t="s">
        <v>68</v>
      </c>
      <c r="I455" s="101" t="s">
        <v>1735</v>
      </c>
      <c r="J455" s="95" t="s">
        <v>102</v>
      </c>
      <c r="K455" s="50">
        <f t="shared" si="213"/>
        <v>2600</v>
      </c>
      <c r="L455" s="50">
        <v>0.0</v>
      </c>
      <c r="M455" s="50">
        <f t="shared" si="207"/>
        <v>2600</v>
      </c>
      <c r="N455" s="87">
        <f t="shared" si="208"/>
        <v>0</v>
      </c>
      <c r="O455" s="96"/>
      <c r="P455" s="97"/>
      <c r="Q455" s="97"/>
      <c r="R455" s="98"/>
      <c r="S455" s="98"/>
      <c r="T455" s="98"/>
      <c r="U455" s="98"/>
      <c r="V455" s="98"/>
      <c r="W455" s="98"/>
      <c r="X455" s="88">
        <f t="shared" si="214"/>
        <v>2600</v>
      </c>
      <c r="Y455" s="90">
        <f t="shared" si="203"/>
        <v>2321.428571</v>
      </c>
      <c r="Z455" s="90">
        <f t="shared" si="204"/>
        <v>278.5714286</v>
      </c>
      <c r="AA455" s="98"/>
      <c r="AB455" s="88">
        <v>2600.0</v>
      </c>
      <c r="AC455" s="90">
        <v>2321.428571428571</v>
      </c>
      <c r="AD455" s="90">
        <v>278.5714285714285</v>
      </c>
      <c r="AE455" s="48"/>
      <c r="AF455" s="91">
        <f t="shared" si="209"/>
        <v>0</v>
      </c>
      <c r="AG455" s="98"/>
      <c r="AH455" s="98"/>
      <c r="AI455" s="98"/>
      <c r="AJ455" s="98"/>
      <c r="AK455" s="98"/>
      <c r="AL455" s="98"/>
    </row>
    <row r="456" ht="14.25" customHeight="1">
      <c r="A456" s="92" t="s">
        <v>1736</v>
      </c>
      <c r="B456" s="93">
        <v>45720.0</v>
      </c>
      <c r="C456" s="94" t="s">
        <v>1737</v>
      </c>
      <c r="D456" s="94" t="s">
        <v>1738</v>
      </c>
      <c r="E456" s="103">
        <v>240.0</v>
      </c>
      <c r="F456" s="100" t="s">
        <v>1739</v>
      </c>
      <c r="G456" s="101" t="s">
        <v>112</v>
      </c>
      <c r="H456" s="101" t="s">
        <v>127</v>
      </c>
      <c r="I456" s="101"/>
      <c r="J456" s="95" t="s">
        <v>69</v>
      </c>
      <c r="K456" s="50">
        <f t="shared" si="213"/>
        <v>240</v>
      </c>
      <c r="L456" s="50">
        <v>0.0</v>
      </c>
      <c r="M456" s="50">
        <f t="shared" si="207"/>
        <v>240</v>
      </c>
      <c r="N456" s="87">
        <f t="shared" si="208"/>
        <v>0</v>
      </c>
      <c r="O456" s="96"/>
      <c r="P456" s="97"/>
      <c r="Q456" s="97"/>
      <c r="R456" s="98"/>
      <c r="S456" s="98"/>
      <c r="T456" s="98"/>
      <c r="U456" s="98"/>
      <c r="V456" s="98"/>
      <c r="W456" s="98"/>
      <c r="X456" s="88">
        <f t="shared" si="214"/>
        <v>240</v>
      </c>
      <c r="Y456" s="90">
        <f t="shared" si="203"/>
        <v>214.2857143</v>
      </c>
      <c r="Z456" s="90">
        <f t="shared" si="204"/>
        <v>25.71428571</v>
      </c>
      <c r="AA456" s="98"/>
      <c r="AB456" s="88">
        <v>240.0</v>
      </c>
      <c r="AC456" s="90">
        <v>214.28571428571428</v>
      </c>
      <c r="AD456" s="90">
        <v>25.71428571428571</v>
      </c>
      <c r="AE456" s="48"/>
      <c r="AF456" s="91">
        <f t="shared" si="209"/>
        <v>0</v>
      </c>
      <c r="AG456" s="98"/>
      <c r="AH456" s="98"/>
      <c r="AI456" s="98"/>
      <c r="AJ456" s="98"/>
      <c r="AK456" s="98"/>
      <c r="AL456" s="98"/>
    </row>
    <row r="457" ht="14.25" customHeight="1">
      <c r="A457" s="92" t="s">
        <v>1740</v>
      </c>
      <c r="B457" s="93">
        <v>45720.0</v>
      </c>
      <c r="C457" s="94" t="s">
        <v>1741</v>
      </c>
      <c r="D457" s="94" t="s">
        <v>1742</v>
      </c>
      <c r="E457" s="103">
        <v>3300.0</v>
      </c>
      <c r="F457" s="100" t="s">
        <v>1743</v>
      </c>
      <c r="G457" s="101" t="s">
        <v>1744</v>
      </c>
      <c r="H457" s="101" t="s">
        <v>68</v>
      </c>
      <c r="I457" s="112" t="s">
        <v>392</v>
      </c>
      <c r="J457" s="95" t="s">
        <v>102</v>
      </c>
      <c r="K457" s="50">
        <f t="shared" si="213"/>
        <v>3300</v>
      </c>
      <c r="L457" s="50">
        <v>0.0</v>
      </c>
      <c r="M457" s="50">
        <f t="shared" si="207"/>
        <v>3300</v>
      </c>
      <c r="N457" s="87">
        <f t="shared" si="208"/>
        <v>0</v>
      </c>
      <c r="O457" s="96"/>
      <c r="P457" s="97">
        <v>54.18</v>
      </c>
      <c r="Q457" s="108">
        <f>1650-P457</f>
        <v>1595.82</v>
      </c>
      <c r="R457" s="153">
        <v>1595.82</v>
      </c>
      <c r="S457" s="98"/>
      <c r="T457" s="98"/>
      <c r="U457" s="98"/>
      <c r="V457" s="98"/>
      <c r="W457" s="98"/>
      <c r="X457" s="88">
        <f t="shared" si="214"/>
        <v>3300</v>
      </c>
      <c r="Y457" s="90">
        <f t="shared" si="203"/>
        <v>2946.428571</v>
      </c>
      <c r="Z457" s="90">
        <f t="shared" si="204"/>
        <v>353.5714286</v>
      </c>
      <c r="AA457" s="98"/>
      <c r="AB457" s="88">
        <v>3300.0</v>
      </c>
      <c r="AC457" s="90">
        <v>2946.428571428571</v>
      </c>
      <c r="AD457" s="90">
        <v>353.5714285714285</v>
      </c>
      <c r="AE457" s="48"/>
      <c r="AF457" s="91">
        <f t="shared" si="209"/>
        <v>0</v>
      </c>
      <c r="AG457" s="98"/>
      <c r="AH457" s="98"/>
      <c r="AI457" s="98"/>
      <c r="AJ457" s="98"/>
      <c r="AK457" s="98"/>
      <c r="AL457" s="98"/>
    </row>
    <row r="458" ht="14.25" customHeight="1">
      <c r="A458" s="92" t="s">
        <v>1745</v>
      </c>
      <c r="B458" s="93">
        <v>45720.0</v>
      </c>
      <c r="C458" s="94" t="s">
        <v>1746</v>
      </c>
      <c r="D458" s="94" t="s">
        <v>1128</v>
      </c>
      <c r="E458" s="99">
        <v>300.0</v>
      </c>
      <c r="F458" s="100" t="s">
        <v>1310</v>
      </c>
      <c r="G458" s="145" t="s">
        <v>67</v>
      </c>
      <c r="H458" s="101" t="s">
        <v>68</v>
      </c>
      <c r="I458" s="101"/>
      <c r="J458" s="95" t="s">
        <v>69</v>
      </c>
      <c r="K458" s="50">
        <f t="shared" si="213"/>
        <v>300</v>
      </c>
      <c r="L458" s="50">
        <v>0.0</v>
      </c>
      <c r="M458" s="50">
        <f t="shared" si="207"/>
        <v>300</v>
      </c>
      <c r="N458" s="87">
        <f t="shared" si="208"/>
        <v>0</v>
      </c>
      <c r="O458" s="175"/>
      <c r="P458" s="131">
        <v>7.31</v>
      </c>
      <c r="Q458" s="132">
        <f>E458-P458</f>
        <v>292.69</v>
      </c>
      <c r="R458" s="98"/>
      <c r="S458" s="98"/>
      <c r="T458" s="98"/>
      <c r="U458" s="98"/>
      <c r="V458" s="98"/>
      <c r="W458" s="98"/>
      <c r="X458" s="88">
        <f t="shared" si="214"/>
        <v>300</v>
      </c>
      <c r="Y458" s="90">
        <f t="shared" si="203"/>
        <v>267.8571429</v>
      </c>
      <c r="Z458" s="90">
        <f t="shared" si="204"/>
        <v>32.14285714</v>
      </c>
      <c r="AA458" s="98"/>
      <c r="AB458" s="88">
        <v>300.0</v>
      </c>
      <c r="AC458" s="90">
        <v>267.85714285714283</v>
      </c>
      <c r="AD458" s="90">
        <v>32.14285714285714</v>
      </c>
      <c r="AE458" s="48"/>
      <c r="AF458" s="91">
        <f t="shared" si="209"/>
        <v>0</v>
      </c>
      <c r="AG458" s="98"/>
      <c r="AH458" s="98"/>
      <c r="AI458" s="98"/>
      <c r="AJ458" s="98"/>
      <c r="AK458" s="98"/>
      <c r="AL458" s="98"/>
    </row>
    <row r="459" ht="14.25" customHeight="1">
      <c r="A459" s="92" t="s">
        <v>1747</v>
      </c>
      <c r="B459" s="93">
        <v>45720.0</v>
      </c>
      <c r="C459" s="94" t="s">
        <v>1748</v>
      </c>
      <c r="D459" s="94" t="s">
        <v>1749</v>
      </c>
      <c r="E459" s="103">
        <v>300.0</v>
      </c>
      <c r="F459" s="100" t="s">
        <v>1750</v>
      </c>
      <c r="G459" s="101" t="s">
        <v>112</v>
      </c>
      <c r="H459" s="101" t="s">
        <v>127</v>
      </c>
      <c r="I459" s="101"/>
      <c r="J459" s="95" t="s">
        <v>69</v>
      </c>
      <c r="K459" s="50">
        <f t="shared" si="213"/>
        <v>300</v>
      </c>
      <c r="L459" s="50">
        <v>0.0</v>
      </c>
      <c r="M459" s="50">
        <f t="shared" si="207"/>
        <v>300</v>
      </c>
      <c r="N459" s="87">
        <f t="shared" si="208"/>
        <v>0</v>
      </c>
      <c r="O459" s="96"/>
      <c r="P459" s="97"/>
      <c r="Q459" s="97"/>
      <c r="R459" s="98"/>
      <c r="S459" s="98"/>
      <c r="T459" s="98"/>
      <c r="U459" s="98"/>
      <c r="V459" s="98"/>
      <c r="W459" s="98"/>
      <c r="X459" s="88">
        <f t="shared" si="214"/>
        <v>300</v>
      </c>
      <c r="Y459" s="90">
        <f t="shared" si="203"/>
        <v>267.8571429</v>
      </c>
      <c r="Z459" s="90">
        <f t="shared" si="204"/>
        <v>32.14285714</v>
      </c>
      <c r="AA459" s="98"/>
      <c r="AB459" s="88">
        <v>300.0</v>
      </c>
      <c r="AC459" s="90">
        <v>267.85714285714283</v>
      </c>
      <c r="AD459" s="90">
        <v>32.14285714285714</v>
      </c>
      <c r="AE459" s="48"/>
      <c r="AF459" s="91">
        <f t="shared" si="209"/>
        <v>0</v>
      </c>
      <c r="AG459" s="98"/>
      <c r="AH459" s="98"/>
      <c r="AI459" s="98"/>
      <c r="AJ459" s="98"/>
      <c r="AK459" s="98"/>
      <c r="AL459" s="98"/>
    </row>
    <row r="460" ht="14.25" customHeight="1">
      <c r="A460" s="92" t="s">
        <v>1751</v>
      </c>
      <c r="B460" s="93">
        <v>45720.0</v>
      </c>
      <c r="C460" s="94" t="s">
        <v>1752</v>
      </c>
      <c r="D460" s="94" t="s">
        <v>1753</v>
      </c>
      <c r="E460" s="103">
        <v>300.0</v>
      </c>
      <c r="F460" s="100" t="s">
        <v>1750</v>
      </c>
      <c r="G460" s="101" t="s">
        <v>112</v>
      </c>
      <c r="H460" s="101" t="s">
        <v>127</v>
      </c>
      <c r="I460" s="101"/>
      <c r="J460" s="95" t="s">
        <v>69</v>
      </c>
      <c r="K460" s="50">
        <f t="shared" si="213"/>
        <v>300</v>
      </c>
      <c r="L460" s="50">
        <v>0.0</v>
      </c>
      <c r="M460" s="50">
        <f t="shared" si="207"/>
        <v>300</v>
      </c>
      <c r="N460" s="87">
        <f t="shared" si="208"/>
        <v>0</v>
      </c>
      <c r="O460" s="96"/>
      <c r="P460" s="97"/>
      <c r="Q460" s="97"/>
      <c r="R460" s="98"/>
      <c r="S460" s="98"/>
      <c r="T460" s="98"/>
      <c r="U460" s="98"/>
      <c r="V460" s="98"/>
      <c r="W460" s="98"/>
      <c r="X460" s="88">
        <f t="shared" si="214"/>
        <v>300</v>
      </c>
      <c r="Y460" s="90">
        <f t="shared" si="203"/>
        <v>267.8571429</v>
      </c>
      <c r="Z460" s="90">
        <f t="shared" si="204"/>
        <v>32.14285714</v>
      </c>
      <c r="AA460" s="98"/>
      <c r="AB460" s="88">
        <v>300.0</v>
      </c>
      <c r="AC460" s="90">
        <v>267.85714285714283</v>
      </c>
      <c r="AD460" s="90">
        <v>32.14285714285714</v>
      </c>
      <c r="AE460" s="48"/>
      <c r="AF460" s="91">
        <f t="shared" si="209"/>
        <v>0</v>
      </c>
      <c r="AG460" s="98"/>
      <c r="AH460" s="98"/>
      <c r="AI460" s="98"/>
      <c r="AJ460" s="98"/>
      <c r="AK460" s="98"/>
      <c r="AL460" s="98"/>
    </row>
    <row r="461" ht="14.25" customHeight="1">
      <c r="A461" s="92" t="s">
        <v>1754</v>
      </c>
      <c r="B461" s="93">
        <v>45720.0</v>
      </c>
      <c r="C461" s="94" t="s">
        <v>1755</v>
      </c>
      <c r="D461" s="94" t="s">
        <v>1756</v>
      </c>
      <c r="E461" s="103">
        <v>600.0</v>
      </c>
      <c r="F461" s="100" t="s">
        <v>1757</v>
      </c>
      <c r="G461" s="101" t="s">
        <v>112</v>
      </c>
      <c r="H461" s="101" t="s">
        <v>127</v>
      </c>
      <c r="I461" s="101"/>
      <c r="J461" s="95" t="s">
        <v>69</v>
      </c>
      <c r="K461" s="50">
        <f t="shared" si="213"/>
        <v>600</v>
      </c>
      <c r="L461" s="50">
        <v>0.0</v>
      </c>
      <c r="M461" s="50">
        <f t="shared" si="207"/>
        <v>600</v>
      </c>
      <c r="N461" s="87">
        <f t="shared" si="208"/>
        <v>0</v>
      </c>
      <c r="O461" s="96"/>
      <c r="P461" s="97"/>
      <c r="Q461" s="97"/>
      <c r="R461" s="98"/>
      <c r="S461" s="98"/>
      <c r="T461" s="98"/>
      <c r="U461" s="98"/>
      <c r="V461" s="98"/>
      <c r="W461" s="98"/>
      <c r="X461" s="88">
        <f t="shared" si="214"/>
        <v>600</v>
      </c>
      <c r="Y461" s="90">
        <f t="shared" si="203"/>
        <v>535.7142857</v>
      </c>
      <c r="Z461" s="90">
        <f t="shared" si="204"/>
        <v>64.28571429</v>
      </c>
      <c r="AA461" s="98"/>
      <c r="AB461" s="88">
        <v>600.0</v>
      </c>
      <c r="AC461" s="90">
        <v>535.7142857142857</v>
      </c>
      <c r="AD461" s="90">
        <v>64.28571428571428</v>
      </c>
      <c r="AE461" s="48"/>
      <c r="AF461" s="91">
        <f t="shared" si="209"/>
        <v>0</v>
      </c>
      <c r="AG461" s="98"/>
      <c r="AH461" s="98"/>
      <c r="AI461" s="98"/>
      <c r="AJ461" s="98"/>
      <c r="AK461" s="98"/>
      <c r="AL461" s="98"/>
    </row>
    <row r="462" ht="14.25" customHeight="1">
      <c r="A462" s="92" t="s">
        <v>1758</v>
      </c>
      <c r="B462" s="176">
        <v>45720.0</v>
      </c>
      <c r="C462" s="177" t="s">
        <v>1759</v>
      </c>
      <c r="D462" s="177" t="s">
        <v>1760</v>
      </c>
      <c r="E462" s="178">
        <v>29419.25</v>
      </c>
      <c r="F462" s="179" t="s">
        <v>1761</v>
      </c>
      <c r="G462" s="180" t="s">
        <v>112</v>
      </c>
      <c r="H462" s="101" t="s">
        <v>127</v>
      </c>
      <c r="I462" s="101"/>
      <c r="J462" s="95" t="s">
        <v>76</v>
      </c>
      <c r="K462" s="50">
        <f t="shared" si="213"/>
        <v>29419.25</v>
      </c>
      <c r="L462" s="50">
        <v>0.0</v>
      </c>
      <c r="M462" s="50">
        <f t="shared" si="207"/>
        <v>29419.25</v>
      </c>
      <c r="N462" s="87">
        <f t="shared" si="208"/>
        <v>0</v>
      </c>
      <c r="O462" s="96"/>
      <c r="P462" s="97"/>
      <c r="Q462" s="97"/>
      <c r="R462" s="98"/>
      <c r="S462" s="98"/>
      <c r="T462" s="98"/>
      <c r="U462" s="98"/>
      <c r="V462" s="98"/>
      <c r="W462" s="98"/>
      <c r="X462" s="88">
        <f t="shared" si="214"/>
        <v>29419.25</v>
      </c>
      <c r="Y462" s="90">
        <f t="shared" si="203"/>
        <v>26267.1875</v>
      </c>
      <c r="Z462" s="90">
        <f t="shared" si="204"/>
        <v>3152.0625</v>
      </c>
      <c r="AA462" s="98"/>
      <c r="AB462" s="88">
        <v>29419.25</v>
      </c>
      <c r="AC462" s="90">
        <v>26267.187499999996</v>
      </c>
      <c r="AD462" s="90">
        <v>3152.0624999999995</v>
      </c>
      <c r="AE462" s="48"/>
      <c r="AF462" s="91">
        <f t="shared" si="209"/>
        <v>0</v>
      </c>
      <c r="AG462" s="98"/>
      <c r="AH462" s="98"/>
      <c r="AI462" s="98"/>
      <c r="AJ462" s="98"/>
      <c r="AK462" s="98"/>
      <c r="AL462" s="98"/>
    </row>
    <row r="463" ht="14.25" customHeight="1">
      <c r="A463" s="92" t="s">
        <v>1762</v>
      </c>
      <c r="B463" s="93">
        <v>45720.0</v>
      </c>
      <c r="C463" s="94" t="s">
        <v>1763</v>
      </c>
      <c r="D463" s="94" t="s">
        <v>1764</v>
      </c>
      <c r="E463" s="103">
        <v>440.0</v>
      </c>
      <c r="F463" s="100" t="s">
        <v>964</v>
      </c>
      <c r="G463" s="101" t="s">
        <v>112</v>
      </c>
      <c r="H463" s="101" t="s">
        <v>127</v>
      </c>
      <c r="I463" s="101"/>
      <c r="J463" s="95" t="s">
        <v>69</v>
      </c>
      <c r="K463" s="50">
        <f t="shared" si="213"/>
        <v>440</v>
      </c>
      <c r="L463" s="50">
        <v>0.0</v>
      </c>
      <c r="M463" s="50">
        <f t="shared" si="207"/>
        <v>440</v>
      </c>
      <c r="N463" s="87">
        <f t="shared" si="208"/>
        <v>0</v>
      </c>
      <c r="O463" s="96"/>
      <c r="P463" s="97"/>
      <c r="Q463" s="97"/>
      <c r="R463" s="98"/>
      <c r="S463" s="98"/>
      <c r="T463" s="98"/>
      <c r="U463" s="98"/>
      <c r="V463" s="98"/>
      <c r="W463" s="98"/>
      <c r="X463" s="88">
        <f t="shared" si="214"/>
        <v>440</v>
      </c>
      <c r="Y463" s="90">
        <f t="shared" si="203"/>
        <v>392.8571429</v>
      </c>
      <c r="Z463" s="90">
        <f t="shared" si="204"/>
        <v>47.14285714</v>
      </c>
      <c r="AA463" s="98"/>
      <c r="AB463" s="88">
        <v>440.0</v>
      </c>
      <c r="AC463" s="90">
        <v>392.85714285714283</v>
      </c>
      <c r="AD463" s="90">
        <v>47.14285714285714</v>
      </c>
      <c r="AE463" s="48"/>
      <c r="AF463" s="91">
        <f t="shared" si="209"/>
        <v>0</v>
      </c>
      <c r="AG463" s="98"/>
      <c r="AH463" s="98"/>
      <c r="AI463" s="98"/>
      <c r="AJ463" s="98"/>
      <c r="AK463" s="98"/>
      <c r="AL463" s="98"/>
    </row>
    <row r="464" ht="14.25" customHeight="1">
      <c r="A464" s="92" t="s">
        <v>1765</v>
      </c>
      <c r="B464" s="176">
        <v>45720.0</v>
      </c>
      <c r="C464" s="177" t="s">
        <v>1766</v>
      </c>
      <c r="D464" s="177" t="s">
        <v>1767</v>
      </c>
      <c r="E464" s="178">
        <v>28548.32</v>
      </c>
      <c r="F464" s="179" t="s">
        <v>1768</v>
      </c>
      <c r="G464" s="180" t="s">
        <v>96</v>
      </c>
      <c r="H464" s="101" t="s">
        <v>132</v>
      </c>
      <c r="I464" s="112" t="s">
        <v>392</v>
      </c>
      <c r="J464" s="95" t="s">
        <v>76</v>
      </c>
      <c r="K464" s="50">
        <f t="shared" si="213"/>
        <v>28548.32</v>
      </c>
      <c r="L464" s="50">
        <v>0.0</v>
      </c>
      <c r="M464" s="50">
        <f t="shared" si="207"/>
        <v>28548.32</v>
      </c>
      <c r="N464" s="87">
        <f t="shared" si="208"/>
        <v>0</v>
      </c>
      <c r="O464" s="96"/>
      <c r="P464" s="97"/>
      <c r="Q464" s="97"/>
      <c r="R464" s="98"/>
      <c r="S464" s="98"/>
      <c r="T464" s="98"/>
      <c r="U464" s="98"/>
      <c r="V464" s="98"/>
      <c r="W464" s="98"/>
      <c r="X464" s="88">
        <f t="shared" si="214"/>
        <v>28548.32</v>
      </c>
      <c r="Y464" s="90">
        <f t="shared" si="203"/>
        <v>25489.57143</v>
      </c>
      <c r="Z464" s="90">
        <f t="shared" si="204"/>
        <v>3058.748571</v>
      </c>
      <c r="AA464" s="98"/>
      <c r="AB464" s="88">
        <v>28548.32</v>
      </c>
      <c r="AC464" s="90">
        <v>25489.571428571428</v>
      </c>
      <c r="AD464" s="90">
        <v>3058.7485714285713</v>
      </c>
      <c r="AE464" s="48"/>
      <c r="AF464" s="91">
        <f t="shared" si="209"/>
        <v>0</v>
      </c>
      <c r="AG464" s="98"/>
      <c r="AH464" s="98"/>
      <c r="AI464" s="98"/>
      <c r="AJ464" s="98"/>
      <c r="AK464" s="98"/>
      <c r="AL464" s="98"/>
    </row>
    <row r="465" ht="14.25" customHeight="1">
      <c r="A465" s="92" t="s">
        <v>1769</v>
      </c>
      <c r="B465" s="93">
        <v>45720.0</v>
      </c>
      <c r="C465" s="94" t="s">
        <v>1770</v>
      </c>
      <c r="D465" s="48" t="s">
        <v>264</v>
      </c>
      <c r="E465" s="88">
        <v>11200.0</v>
      </c>
      <c r="F465" s="50" t="s">
        <v>1771</v>
      </c>
      <c r="G465" s="42" t="s">
        <v>96</v>
      </c>
      <c r="H465" s="101" t="s">
        <v>68</v>
      </c>
      <c r="I465" s="101" t="s">
        <v>1772</v>
      </c>
      <c r="J465" s="95" t="s">
        <v>140</v>
      </c>
      <c r="K465" s="50">
        <f t="shared" si="213"/>
        <v>11200</v>
      </c>
      <c r="L465" s="50">
        <v>0.0</v>
      </c>
      <c r="M465" s="50">
        <f t="shared" si="207"/>
        <v>11200</v>
      </c>
      <c r="N465" s="87">
        <f t="shared" si="208"/>
        <v>0</v>
      </c>
      <c r="O465" s="96"/>
      <c r="P465" s="97"/>
      <c r="Q465" s="97"/>
      <c r="R465" s="98"/>
      <c r="S465" s="98"/>
      <c r="T465" s="98"/>
      <c r="U465" s="98"/>
      <c r="V465" s="98"/>
      <c r="W465" s="98"/>
      <c r="X465" s="88">
        <f t="shared" si="214"/>
        <v>11200</v>
      </c>
      <c r="Y465" s="90">
        <f t="shared" si="203"/>
        <v>10000</v>
      </c>
      <c r="Z465" s="90">
        <f t="shared" si="204"/>
        <v>1200</v>
      </c>
      <c r="AA465" s="98"/>
      <c r="AB465" s="88">
        <v>11200.0</v>
      </c>
      <c r="AC465" s="90">
        <v>9999.999999999998</v>
      </c>
      <c r="AD465" s="90">
        <v>1199.9999999999998</v>
      </c>
      <c r="AE465" s="48"/>
      <c r="AF465" s="91">
        <f t="shared" si="209"/>
        <v>0</v>
      </c>
      <c r="AG465" s="98"/>
      <c r="AH465" s="98"/>
      <c r="AI465" s="98"/>
      <c r="AJ465" s="98"/>
      <c r="AK465" s="98"/>
      <c r="AL465" s="98"/>
    </row>
    <row r="466" ht="14.25" customHeight="1">
      <c r="A466" s="92" t="s">
        <v>1773</v>
      </c>
      <c r="B466" s="93">
        <v>45720.0</v>
      </c>
      <c r="C466" s="94" t="s">
        <v>1770</v>
      </c>
      <c r="D466" s="48" t="s">
        <v>793</v>
      </c>
      <c r="E466" s="88">
        <v>11200.0</v>
      </c>
      <c r="F466" s="50" t="s">
        <v>1771</v>
      </c>
      <c r="G466" s="101" t="s">
        <v>117</v>
      </c>
      <c r="H466" s="101" t="s">
        <v>68</v>
      </c>
      <c r="I466" s="101"/>
      <c r="J466" s="95" t="s">
        <v>140</v>
      </c>
      <c r="K466" s="50">
        <f t="shared" si="213"/>
        <v>11200</v>
      </c>
      <c r="L466" s="50">
        <v>0.0</v>
      </c>
      <c r="M466" s="50">
        <f t="shared" si="207"/>
        <v>11200</v>
      </c>
      <c r="N466" s="87">
        <f t="shared" si="208"/>
        <v>0</v>
      </c>
      <c r="O466" s="96"/>
      <c r="P466" s="91">
        <v>367.78</v>
      </c>
      <c r="Q466" s="117">
        <f>E466-P466</f>
        <v>10832.22</v>
      </c>
      <c r="R466" s="128">
        <f>R457+Q466+AR!R473</f>
        <v>47874.55</v>
      </c>
      <c r="S466" s="98"/>
      <c r="T466" s="98"/>
      <c r="U466" s="98"/>
      <c r="V466" s="98"/>
      <c r="W466" s="98"/>
      <c r="X466" s="88">
        <f t="shared" si="214"/>
        <v>11200</v>
      </c>
      <c r="Y466" s="90">
        <f t="shared" si="203"/>
        <v>10000</v>
      </c>
      <c r="Z466" s="90">
        <f t="shared" si="204"/>
        <v>1200</v>
      </c>
      <c r="AA466" s="98"/>
      <c r="AB466" s="88">
        <v>11200.0</v>
      </c>
      <c r="AC466" s="90">
        <v>9999.999999999998</v>
      </c>
      <c r="AD466" s="90">
        <v>1199.9999999999998</v>
      </c>
      <c r="AE466" s="48"/>
      <c r="AF466" s="91">
        <f t="shared" si="209"/>
        <v>0</v>
      </c>
      <c r="AG466" s="98"/>
      <c r="AH466" s="98"/>
      <c r="AI466" s="98"/>
      <c r="AJ466" s="98"/>
      <c r="AK466" s="98"/>
      <c r="AL466" s="98"/>
    </row>
    <row r="467" ht="14.25" customHeight="1">
      <c r="A467" s="92" t="s">
        <v>1774</v>
      </c>
      <c r="B467" s="93">
        <v>45720.0</v>
      </c>
      <c r="C467" s="94" t="s">
        <v>1775</v>
      </c>
      <c r="D467" s="94" t="s">
        <v>1776</v>
      </c>
      <c r="E467" s="103">
        <v>12500.0</v>
      </c>
      <c r="F467" s="100" t="s">
        <v>1777</v>
      </c>
      <c r="G467" s="48" t="s">
        <v>74</v>
      </c>
      <c r="H467" s="42" t="s">
        <v>68</v>
      </c>
      <c r="I467" s="48" t="s">
        <v>1778</v>
      </c>
      <c r="J467" s="95" t="s">
        <v>76</v>
      </c>
      <c r="K467" s="50">
        <f t="shared" si="213"/>
        <v>12500</v>
      </c>
      <c r="L467" s="50">
        <v>0.0</v>
      </c>
      <c r="M467" s="50">
        <f t="shared" si="207"/>
        <v>12500</v>
      </c>
      <c r="N467" s="87">
        <f t="shared" si="208"/>
        <v>0</v>
      </c>
      <c r="O467" s="96"/>
      <c r="P467" s="97"/>
      <c r="Q467" s="97"/>
      <c r="R467" s="98"/>
      <c r="S467" s="98"/>
      <c r="T467" s="98"/>
      <c r="U467" s="98"/>
      <c r="V467" s="98"/>
      <c r="W467" s="98"/>
      <c r="X467" s="88">
        <f t="shared" si="214"/>
        <v>12500</v>
      </c>
      <c r="Y467" s="90">
        <f t="shared" si="203"/>
        <v>11160.71429</v>
      </c>
      <c r="Z467" s="90">
        <f t="shared" si="204"/>
        <v>1339.285714</v>
      </c>
      <c r="AA467" s="98"/>
      <c r="AB467" s="88">
        <v>12500.0</v>
      </c>
      <c r="AC467" s="90">
        <v>11160.714285714284</v>
      </c>
      <c r="AD467" s="90">
        <v>1339.285714285714</v>
      </c>
      <c r="AE467" s="48"/>
      <c r="AF467" s="91">
        <f t="shared" si="209"/>
        <v>0</v>
      </c>
      <c r="AG467" s="98"/>
      <c r="AH467" s="98"/>
      <c r="AI467" s="98"/>
      <c r="AJ467" s="98"/>
      <c r="AK467" s="98"/>
      <c r="AL467" s="98"/>
    </row>
    <row r="468" ht="14.25" customHeight="1">
      <c r="A468" s="92" t="s">
        <v>1779</v>
      </c>
      <c r="B468" s="93">
        <v>45721.0</v>
      </c>
      <c r="C468" s="94" t="s">
        <v>1780</v>
      </c>
      <c r="D468" s="94" t="s">
        <v>1252</v>
      </c>
      <c r="E468" s="103">
        <v>5000.0</v>
      </c>
      <c r="F468" s="100" t="s">
        <v>1781</v>
      </c>
      <c r="G468" s="101" t="s">
        <v>1782</v>
      </c>
      <c r="H468" s="101" t="s">
        <v>127</v>
      </c>
      <c r="I468" s="101"/>
      <c r="J468" s="95" t="s">
        <v>102</v>
      </c>
      <c r="K468" s="50">
        <f t="shared" si="213"/>
        <v>5000</v>
      </c>
      <c r="L468" s="50">
        <v>0.0</v>
      </c>
      <c r="M468" s="50">
        <f t="shared" si="207"/>
        <v>5000</v>
      </c>
      <c r="N468" s="87">
        <f t="shared" si="208"/>
        <v>0</v>
      </c>
      <c r="O468" s="96"/>
      <c r="P468" s="97"/>
      <c r="Q468" s="97"/>
      <c r="R468" s="98"/>
      <c r="S468" s="98"/>
      <c r="T468" s="98"/>
      <c r="U468" s="98"/>
      <c r="V468" s="98"/>
      <c r="W468" s="98"/>
      <c r="X468" s="88">
        <f t="shared" si="214"/>
        <v>5000</v>
      </c>
      <c r="Y468" s="90">
        <f t="shared" si="203"/>
        <v>4464.285714</v>
      </c>
      <c r="Z468" s="90">
        <f t="shared" si="204"/>
        <v>535.7142857</v>
      </c>
      <c r="AA468" s="98"/>
      <c r="AB468" s="88">
        <v>5000.0</v>
      </c>
      <c r="AC468" s="90">
        <v>4464.285714285714</v>
      </c>
      <c r="AD468" s="90">
        <v>535.7142857142857</v>
      </c>
      <c r="AE468" s="48"/>
      <c r="AF468" s="91">
        <f t="shared" si="209"/>
        <v>0</v>
      </c>
      <c r="AG468" s="98"/>
      <c r="AH468" s="98"/>
      <c r="AI468" s="98"/>
      <c r="AJ468" s="98"/>
      <c r="AK468" s="98"/>
      <c r="AL468" s="98"/>
    </row>
    <row r="469" ht="14.25" customHeight="1">
      <c r="A469" s="92" t="s">
        <v>1783</v>
      </c>
      <c r="B469" s="93">
        <v>45721.0</v>
      </c>
      <c r="C469" s="94" t="s">
        <v>1784</v>
      </c>
      <c r="D469" s="94" t="s">
        <v>434</v>
      </c>
      <c r="E469" s="103">
        <v>40.0</v>
      </c>
      <c r="F469" s="100" t="s">
        <v>1314</v>
      </c>
      <c r="G469" s="101" t="s">
        <v>1785</v>
      </c>
      <c r="H469" s="101" t="s">
        <v>68</v>
      </c>
      <c r="I469" s="101"/>
      <c r="J469" s="95" t="s">
        <v>121</v>
      </c>
      <c r="K469" s="50">
        <f t="shared" si="213"/>
        <v>40</v>
      </c>
      <c r="L469" s="50">
        <v>0.0</v>
      </c>
      <c r="M469" s="50">
        <f t="shared" si="207"/>
        <v>40</v>
      </c>
      <c r="N469" s="87">
        <f t="shared" si="208"/>
        <v>0</v>
      </c>
      <c r="O469" s="96"/>
      <c r="P469" s="131">
        <v>0.97</v>
      </c>
      <c r="Q469" s="132">
        <f>E469-P469</f>
        <v>39.03</v>
      </c>
      <c r="R469" s="98"/>
      <c r="S469" s="98"/>
      <c r="T469" s="98"/>
      <c r="U469" s="98"/>
      <c r="V469" s="98"/>
      <c r="W469" s="98"/>
      <c r="X469" s="88">
        <f t="shared" si="214"/>
        <v>40</v>
      </c>
      <c r="Y469" s="90">
        <f t="shared" si="203"/>
        <v>35.71428571</v>
      </c>
      <c r="Z469" s="90">
        <f t="shared" si="204"/>
        <v>4.285714286</v>
      </c>
      <c r="AA469" s="98"/>
      <c r="AB469" s="88">
        <v>40.0</v>
      </c>
      <c r="AC469" s="90">
        <v>35.71428571428571</v>
      </c>
      <c r="AD469" s="90">
        <v>4.285714285714285</v>
      </c>
      <c r="AE469" s="48"/>
      <c r="AF469" s="91">
        <f t="shared" si="209"/>
        <v>0</v>
      </c>
      <c r="AG469" s="98"/>
      <c r="AH469" s="98"/>
      <c r="AI469" s="98"/>
      <c r="AJ469" s="98"/>
      <c r="AK469" s="98"/>
      <c r="AL469" s="98"/>
    </row>
    <row r="470" ht="14.25" customHeight="1">
      <c r="A470" s="92" t="s">
        <v>1786</v>
      </c>
      <c r="B470" s="93">
        <v>45721.0</v>
      </c>
      <c r="C470" s="94" t="s">
        <v>1787</v>
      </c>
      <c r="D470" s="94" t="s">
        <v>1788</v>
      </c>
      <c r="E470" s="103">
        <v>21000.0</v>
      </c>
      <c r="F470" s="100" t="s">
        <v>1789</v>
      </c>
      <c r="G470" s="101" t="s">
        <v>74</v>
      </c>
      <c r="H470" s="101" t="s">
        <v>68</v>
      </c>
      <c r="I470" s="101" t="s">
        <v>1790</v>
      </c>
      <c r="J470" s="95" t="s">
        <v>76</v>
      </c>
      <c r="K470" s="50">
        <f t="shared" si="213"/>
        <v>21000</v>
      </c>
      <c r="L470" s="50">
        <v>0.0</v>
      </c>
      <c r="M470" s="50">
        <f t="shared" si="207"/>
        <v>21000</v>
      </c>
      <c r="N470" s="87">
        <f t="shared" si="208"/>
        <v>0</v>
      </c>
      <c r="O470" s="96"/>
      <c r="P470" s="97"/>
      <c r="Q470" s="97"/>
      <c r="R470" s="98"/>
      <c r="S470" s="98"/>
      <c r="T470" s="98"/>
      <c r="U470" s="98"/>
      <c r="V470" s="98"/>
      <c r="W470" s="98"/>
      <c r="X470" s="88">
        <f t="shared" ref="X470:X472" si="216">K470</f>
        <v>21000</v>
      </c>
      <c r="Y470" s="90">
        <f t="shared" si="203"/>
        <v>18750</v>
      </c>
      <c r="Z470" s="90">
        <f t="shared" si="204"/>
        <v>2250</v>
      </c>
      <c r="AA470" s="98"/>
      <c r="AB470" s="88">
        <v>21000.0</v>
      </c>
      <c r="AC470" s="90">
        <v>18750.0</v>
      </c>
      <c r="AD470" s="90">
        <v>2250.0</v>
      </c>
      <c r="AE470" s="48"/>
      <c r="AF470" s="91">
        <f t="shared" si="209"/>
        <v>0</v>
      </c>
      <c r="AG470" s="98"/>
      <c r="AH470" s="98"/>
      <c r="AI470" s="98"/>
      <c r="AJ470" s="98"/>
      <c r="AK470" s="98"/>
      <c r="AL470" s="98"/>
    </row>
    <row r="471" ht="14.25" customHeight="1">
      <c r="A471" s="92" t="s">
        <v>1791</v>
      </c>
      <c r="B471" s="93">
        <v>45721.0</v>
      </c>
      <c r="C471" s="94" t="s">
        <v>1792</v>
      </c>
      <c r="D471" s="94" t="s">
        <v>737</v>
      </c>
      <c r="E471" s="103">
        <v>720.0</v>
      </c>
      <c r="F471" s="100" t="s">
        <v>1793</v>
      </c>
      <c r="G471" s="143" t="s">
        <v>67</v>
      </c>
      <c r="H471" s="101" t="s">
        <v>68</v>
      </c>
      <c r="I471" s="101"/>
      <c r="J471" s="95" t="s">
        <v>102</v>
      </c>
      <c r="K471" s="50">
        <f t="shared" si="213"/>
        <v>720</v>
      </c>
      <c r="L471" s="50">
        <v>0.0</v>
      </c>
      <c r="M471" s="50">
        <f t="shared" si="207"/>
        <v>720</v>
      </c>
      <c r="N471" s="87">
        <f t="shared" si="208"/>
        <v>0</v>
      </c>
      <c r="O471" s="96"/>
      <c r="P471" s="131">
        <v>17.54</v>
      </c>
      <c r="Q471" s="131">
        <f>E471-P471</f>
        <v>702.46</v>
      </c>
      <c r="R471" s="98"/>
      <c r="S471" s="98"/>
      <c r="T471" s="98"/>
      <c r="U471" s="98"/>
      <c r="V471" s="98"/>
      <c r="W471" s="98"/>
      <c r="X471" s="88">
        <f t="shared" si="216"/>
        <v>720</v>
      </c>
      <c r="Y471" s="90">
        <f t="shared" si="203"/>
        <v>642.8571429</v>
      </c>
      <c r="Z471" s="90">
        <f t="shared" si="204"/>
        <v>77.14285714</v>
      </c>
      <c r="AA471" s="98"/>
      <c r="AB471" s="88">
        <v>720.0</v>
      </c>
      <c r="AC471" s="90">
        <v>642.8571428571428</v>
      </c>
      <c r="AD471" s="90">
        <v>77.14285714285712</v>
      </c>
      <c r="AE471" s="48"/>
      <c r="AF471" s="91">
        <f t="shared" si="209"/>
        <v>0</v>
      </c>
      <c r="AG471" s="98"/>
      <c r="AH471" s="98"/>
      <c r="AI471" s="98"/>
      <c r="AJ471" s="98"/>
      <c r="AK471" s="98"/>
      <c r="AL471" s="98"/>
    </row>
    <row r="472" ht="14.25" customHeight="1">
      <c r="A472" s="92" t="s">
        <v>1794</v>
      </c>
      <c r="B472" s="93">
        <v>45721.0</v>
      </c>
      <c r="C472" s="94" t="s">
        <v>1795</v>
      </c>
      <c r="D472" s="94" t="s">
        <v>1796</v>
      </c>
      <c r="E472" s="107">
        <v>13644.6</v>
      </c>
      <c r="F472" s="100" t="s">
        <v>1797</v>
      </c>
      <c r="G472" s="101" t="s">
        <v>96</v>
      </c>
      <c r="H472" s="101" t="s">
        <v>132</v>
      </c>
      <c r="I472" s="112" t="s">
        <v>938</v>
      </c>
      <c r="J472" s="95" t="s">
        <v>76</v>
      </c>
      <c r="K472" s="97">
        <v>14282.2</v>
      </c>
      <c r="L472" s="108">
        <f>K472/1.12*0.05</f>
        <v>637.5982143</v>
      </c>
      <c r="M472" s="97">
        <f t="shared" si="207"/>
        <v>13644.60179</v>
      </c>
      <c r="N472" s="87">
        <f t="shared" si="208"/>
        <v>-0.001785714287</v>
      </c>
      <c r="O472" s="96"/>
      <c r="P472" s="97"/>
      <c r="Q472" s="97"/>
      <c r="R472" s="98"/>
      <c r="S472" s="98"/>
      <c r="T472" s="98"/>
      <c r="U472" s="98"/>
      <c r="V472" s="98"/>
      <c r="W472" s="98"/>
      <c r="X472" s="88">
        <f t="shared" si="216"/>
        <v>14282.2</v>
      </c>
      <c r="Y472" s="90">
        <f t="shared" si="203"/>
        <v>12751.96429</v>
      </c>
      <c r="Z472" s="90">
        <f t="shared" si="204"/>
        <v>1530.235714</v>
      </c>
      <c r="AA472" s="98"/>
      <c r="AB472" s="88">
        <v>14282.2</v>
      </c>
      <c r="AC472" s="90">
        <v>12751.964285714284</v>
      </c>
      <c r="AD472" s="90">
        <v>1530.235714285714</v>
      </c>
      <c r="AE472" s="48"/>
      <c r="AF472" s="91">
        <f t="shared" si="209"/>
        <v>0</v>
      </c>
      <c r="AG472" s="98"/>
      <c r="AH472" s="98"/>
      <c r="AI472" s="98"/>
      <c r="AJ472" s="98"/>
      <c r="AK472" s="98"/>
      <c r="AL472" s="98"/>
    </row>
    <row r="473" ht="14.25" customHeight="1">
      <c r="A473" s="92" t="s">
        <v>1798</v>
      </c>
      <c r="B473" s="93">
        <v>45721.0</v>
      </c>
      <c r="C473" s="94" t="s">
        <v>1799</v>
      </c>
      <c r="D473" s="94" t="s">
        <v>963</v>
      </c>
      <c r="E473" s="103">
        <v>440.0</v>
      </c>
      <c r="F473" s="100" t="s">
        <v>964</v>
      </c>
      <c r="G473" s="101" t="s">
        <v>112</v>
      </c>
      <c r="H473" s="101" t="s">
        <v>127</v>
      </c>
      <c r="I473" s="101"/>
      <c r="J473" s="95" t="s">
        <v>69</v>
      </c>
      <c r="K473" s="50">
        <f t="shared" ref="K473:K478" si="217">E473</f>
        <v>440</v>
      </c>
      <c r="L473" s="50">
        <v>0.0</v>
      </c>
      <c r="M473" s="50">
        <f t="shared" si="207"/>
        <v>440</v>
      </c>
      <c r="N473" s="87">
        <f t="shared" si="208"/>
        <v>0</v>
      </c>
      <c r="O473" s="96"/>
      <c r="P473" s="97"/>
      <c r="Q473" s="97"/>
      <c r="R473" s="98"/>
      <c r="S473" s="98"/>
      <c r="T473" s="98"/>
      <c r="U473" s="98"/>
      <c r="V473" s="98"/>
      <c r="W473" s="98"/>
      <c r="X473" s="88">
        <f t="shared" ref="X473:X476" si="218">E473</f>
        <v>440</v>
      </c>
      <c r="Y473" s="90">
        <f t="shared" si="203"/>
        <v>392.8571429</v>
      </c>
      <c r="Z473" s="90">
        <f t="shared" si="204"/>
        <v>47.14285714</v>
      </c>
      <c r="AA473" s="98"/>
      <c r="AB473" s="88">
        <v>440.0</v>
      </c>
      <c r="AC473" s="90">
        <v>392.85714285714283</v>
      </c>
      <c r="AD473" s="90">
        <v>47.14285714285714</v>
      </c>
      <c r="AE473" s="48"/>
      <c r="AF473" s="91">
        <f t="shared" si="209"/>
        <v>0</v>
      </c>
      <c r="AG473" s="98"/>
      <c r="AH473" s="98"/>
      <c r="AI473" s="98"/>
      <c r="AJ473" s="98"/>
      <c r="AK473" s="98"/>
      <c r="AL473" s="98"/>
    </row>
    <row r="474" ht="14.25" customHeight="1">
      <c r="A474" s="92" t="s">
        <v>1800</v>
      </c>
      <c r="B474" s="93">
        <v>45721.0</v>
      </c>
      <c r="C474" s="94" t="s">
        <v>1801</v>
      </c>
      <c r="D474" s="94" t="s">
        <v>1802</v>
      </c>
      <c r="E474" s="103">
        <v>24.0</v>
      </c>
      <c r="F474" s="100" t="s">
        <v>1314</v>
      </c>
      <c r="G474" s="145" t="s">
        <v>1803</v>
      </c>
      <c r="H474" s="101" t="s">
        <v>68</v>
      </c>
      <c r="I474" s="101"/>
      <c r="J474" s="95" t="s">
        <v>121</v>
      </c>
      <c r="K474" s="50">
        <f t="shared" si="217"/>
        <v>24</v>
      </c>
      <c r="L474" s="50">
        <v>0.0</v>
      </c>
      <c r="M474" s="50">
        <f t="shared" si="207"/>
        <v>24</v>
      </c>
      <c r="N474" s="87">
        <f t="shared" si="208"/>
        <v>0</v>
      </c>
      <c r="O474" s="175"/>
      <c r="P474" s="131">
        <v>0.58</v>
      </c>
      <c r="Q474" s="132">
        <f>E474-P474</f>
        <v>23.42</v>
      </c>
      <c r="R474" s="98"/>
      <c r="S474" s="98"/>
      <c r="T474" s="98"/>
      <c r="U474" s="98"/>
      <c r="V474" s="98"/>
      <c r="W474" s="98"/>
      <c r="X474" s="88">
        <f t="shared" si="218"/>
        <v>24</v>
      </c>
      <c r="Y474" s="90">
        <f t="shared" si="203"/>
        <v>21.42857143</v>
      </c>
      <c r="Z474" s="90">
        <f t="shared" si="204"/>
        <v>2.571428571</v>
      </c>
      <c r="AA474" s="98"/>
      <c r="AB474" s="88">
        <v>24.0</v>
      </c>
      <c r="AC474" s="90">
        <v>21.428571428571427</v>
      </c>
      <c r="AD474" s="90">
        <v>2.571428571428571</v>
      </c>
      <c r="AE474" s="48"/>
      <c r="AF474" s="91">
        <f t="shared" si="209"/>
        <v>0</v>
      </c>
      <c r="AG474" s="98"/>
      <c r="AH474" s="98"/>
      <c r="AI474" s="98"/>
      <c r="AJ474" s="98"/>
      <c r="AK474" s="98"/>
      <c r="AL474" s="98"/>
    </row>
    <row r="475" ht="14.25" customHeight="1">
      <c r="A475" s="92" t="s">
        <v>1804</v>
      </c>
      <c r="B475" s="93">
        <v>45721.0</v>
      </c>
      <c r="C475" s="94" t="s">
        <v>1805</v>
      </c>
      <c r="D475" s="94" t="s">
        <v>1806</v>
      </c>
      <c r="E475" s="103">
        <v>440.0</v>
      </c>
      <c r="F475" s="100" t="s">
        <v>964</v>
      </c>
      <c r="G475" s="101" t="s">
        <v>112</v>
      </c>
      <c r="H475" s="101" t="s">
        <v>127</v>
      </c>
      <c r="I475" s="101"/>
      <c r="J475" s="95" t="s">
        <v>69</v>
      </c>
      <c r="K475" s="50">
        <f t="shared" si="217"/>
        <v>440</v>
      </c>
      <c r="L475" s="50">
        <v>0.0</v>
      </c>
      <c r="M475" s="50">
        <f t="shared" si="207"/>
        <v>440</v>
      </c>
      <c r="N475" s="87">
        <f t="shared" si="208"/>
        <v>0</v>
      </c>
      <c r="O475" s="96"/>
      <c r="P475" s="97"/>
      <c r="Q475" s="97"/>
      <c r="R475" s="98"/>
      <c r="S475" s="98"/>
      <c r="T475" s="98"/>
      <c r="U475" s="98"/>
      <c r="V475" s="98"/>
      <c r="W475" s="98"/>
      <c r="X475" s="88">
        <f t="shared" si="218"/>
        <v>440</v>
      </c>
      <c r="Y475" s="90">
        <f t="shared" si="203"/>
        <v>392.8571429</v>
      </c>
      <c r="Z475" s="90">
        <f t="shared" si="204"/>
        <v>47.14285714</v>
      </c>
      <c r="AA475" s="98"/>
      <c r="AB475" s="88">
        <v>440.0</v>
      </c>
      <c r="AC475" s="90">
        <v>392.85714285714283</v>
      </c>
      <c r="AD475" s="90">
        <v>47.14285714285714</v>
      </c>
      <c r="AE475" s="48"/>
      <c r="AF475" s="91">
        <f t="shared" si="209"/>
        <v>0</v>
      </c>
      <c r="AG475" s="98"/>
      <c r="AH475" s="98"/>
      <c r="AI475" s="98"/>
      <c r="AJ475" s="98"/>
      <c r="AK475" s="98"/>
      <c r="AL475" s="98"/>
    </row>
    <row r="476" ht="14.25" customHeight="1">
      <c r="A476" s="92" t="s">
        <v>1807</v>
      </c>
      <c r="B476" s="93">
        <v>45721.0</v>
      </c>
      <c r="C476" s="94" t="s">
        <v>1808</v>
      </c>
      <c r="D476" s="94" t="s">
        <v>1809</v>
      </c>
      <c r="E476" s="103">
        <v>300.0</v>
      </c>
      <c r="F476" s="100" t="s">
        <v>1750</v>
      </c>
      <c r="G476" s="101" t="s">
        <v>112</v>
      </c>
      <c r="H476" s="101" t="s">
        <v>127</v>
      </c>
      <c r="I476" s="101"/>
      <c r="J476" s="95" t="s">
        <v>69</v>
      </c>
      <c r="K476" s="50">
        <f t="shared" si="217"/>
        <v>300</v>
      </c>
      <c r="L476" s="50">
        <v>0.0</v>
      </c>
      <c r="M476" s="50">
        <f t="shared" si="207"/>
        <v>300</v>
      </c>
      <c r="N476" s="87">
        <f t="shared" si="208"/>
        <v>0</v>
      </c>
      <c r="O476" s="96"/>
      <c r="P476" s="97"/>
      <c r="Q476" s="97"/>
      <c r="R476" s="98"/>
      <c r="S476" s="98"/>
      <c r="T476" s="98"/>
      <c r="U476" s="98"/>
      <c r="V476" s="98"/>
      <c r="W476" s="98"/>
      <c r="X476" s="88">
        <f t="shared" si="218"/>
        <v>300</v>
      </c>
      <c r="Y476" s="90">
        <f t="shared" si="203"/>
        <v>267.8571429</v>
      </c>
      <c r="Z476" s="90">
        <f t="shared" si="204"/>
        <v>32.14285714</v>
      </c>
      <c r="AA476" s="98"/>
      <c r="AB476" s="88">
        <v>300.0</v>
      </c>
      <c r="AC476" s="90">
        <v>267.85714285714283</v>
      </c>
      <c r="AD476" s="90">
        <v>32.14285714285714</v>
      </c>
      <c r="AE476" s="48"/>
      <c r="AF476" s="91">
        <f t="shared" si="209"/>
        <v>0</v>
      </c>
      <c r="AG476" s="98"/>
      <c r="AH476" s="98"/>
      <c r="AI476" s="98"/>
      <c r="AJ476" s="98"/>
      <c r="AK476" s="98"/>
      <c r="AL476" s="98"/>
    </row>
    <row r="477" ht="14.25" customHeight="1">
      <c r="A477" s="92" t="s">
        <v>1810</v>
      </c>
      <c r="B477" s="93">
        <v>45722.0</v>
      </c>
      <c r="C477" s="94" t="s">
        <v>1811</v>
      </c>
      <c r="D477" s="94" t="s">
        <v>1812</v>
      </c>
      <c r="E477" s="103">
        <v>440.0</v>
      </c>
      <c r="F477" s="100" t="s">
        <v>964</v>
      </c>
      <c r="G477" s="101" t="s">
        <v>117</v>
      </c>
      <c r="H477" s="101" t="s">
        <v>68</v>
      </c>
      <c r="I477" s="101"/>
      <c r="J477" s="95" t="s">
        <v>69</v>
      </c>
      <c r="K477" s="50">
        <f t="shared" si="217"/>
        <v>440</v>
      </c>
      <c r="L477" s="50">
        <v>0.0</v>
      </c>
      <c r="M477" s="50">
        <f t="shared" si="207"/>
        <v>440</v>
      </c>
      <c r="N477" s="87">
        <f t="shared" si="208"/>
        <v>0</v>
      </c>
      <c r="O477" s="96"/>
      <c r="P477" s="97">
        <v>14.45</v>
      </c>
      <c r="Q477" s="108">
        <f t="shared" ref="Q477:Q478" si="219">E477-P477</f>
        <v>425.55</v>
      </c>
      <c r="R477" s="98"/>
      <c r="S477" s="98"/>
      <c r="T477" s="98"/>
      <c r="U477" s="98"/>
      <c r="V477" s="98"/>
      <c r="W477" s="98"/>
      <c r="X477" s="88">
        <f t="shared" ref="X477:X480" si="220">K477</f>
        <v>440</v>
      </c>
      <c r="Y477" s="90">
        <f t="shared" si="203"/>
        <v>392.8571429</v>
      </c>
      <c r="Z477" s="90">
        <f t="shared" si="204"/>
        <v>47.14285714</v>
      </c>
      <c r="AA477" s="98"/>
      <c r="AB477" s="88">
        <v>440.0</v>
      </c>
      <c r="AC477" s="90">
        <v>392.85714285714283</v>
      </c>
      <c r="AD477" s="90">
        <v>47.14285714285714</v>
      </c>
      <c r="AE477" s="48"/>
      <c r="AF477" s="91">
        <f t="shared" si="209"/>
        <v>0</v>
      </c>
      <c r="AG477" s="98"/>
      <c r="AH477" s="98"/>
      <c r="AI477" s="98"/>
      <c r="AJ477" s="98"/>
      <c r="AK477" s="98"/>
      <c r="AL477" s="98"/>
    </row>
    <row r="478" ht="14.25" customHeight="1">
      <c r="A478" s="92" t="s">
        <v>1813</v>
      </c>
      <c r="B478" s="93">
        <v>45722.0</v>
      </c>
      <c r="C478" s="94" t="s">
        <v>1814</v>
      </c>
      <c r="D478" s="94" t="s">
        <v>1815</v>
      </c>
      <c r="E478" s="103">
        <v>440.0</v>
      </c>
      <c r="F478" s="100" t="s">
        <v>964</v>
      </c>
      <c r="G478" s="101" t="s">
        <v>117</v>
      </c>
      <c r="H478" s="101" t="s">
        <v>68</v>
      </c>
      <c r="I478" s="101"/>
      <c r="J478" s="95" t="s">
        <v>69</v>
      </c>
      <c r="K478" s="50">
        <f t="shared" si="217"/>
        <v>440</v>
      </c>
      <c r="L478" s="50">
        <v>0.0</v>
      </c>
      <c r="M478" s="50">
        <f t="shared" si="207"/>
        <v>440</v>
      </c>
      <c r="N478" s="87">
        <f t="shared" si="208"/>
        <v>0</v>
      </c>
      <c r="O478" s="96"/>
      <c r="P478" s="97">
        <v>14.45</v>
      </c>
      <c r="Q478" s="108">
        <f t="shared" si="219"/>
        <v>425.55</v>
      </c>
      <c r="R478" s="98"/>
      <c r="S478" s="98"/>
      <c r="T478" s="98"/>
      <c r="U478" s="98"/>
      <c r="V478" s="98"/>
      <c r="W478" s="98"/>
      <c r="X478" s="88">
        <f t="shared" si="220"/>
        <v>440</v>
      </c>
      <c r="Y478" s="90">
        <f t="shared" si="203"/>
        <v>392.8571429</v>
      </c>
      <c r="Z478" s="90">
        <f t="shared" si="204"/>
        <v>47.14285714</v>
      </c>
      <c r="AA478" s="98"/>
      <c r="AB478" s="88">
        <v>440.0</v>
      </c>
      <c r="AC478" s="90">
        <v>392.85714285714283</v>
      </c>
      <c r="AD478" s="90">
        <v>47.14285714285714</v>
      </c>
      <c r="AE478" s="48"/>
      <c r="AF478" s="91">
        <f t="shared" si="209"/>
        <v>0</v>
      </c>
      <c r="AG478" s="98"/>
      <c r="AH478" s="98"/>
      <c r="AI478" s="98"/>
      <c r="AJ478" s="98"/>
      <c r="AK478" s="98"/>
      <c r="AL478" s="98"/>
    </row>
    <row r="479" ht="14.25" customHeight="1">
      <c r="A479" s="92" t="s">
        <v>1816</v>
      </c>
      <c r="B479" s="93">
        <v>45722.0</v>
      </c>
      <c r="C479" s="48" t="s">
        <v>1817</v>
      </c>
      <c r="D479" s="94" t="s">
        <v>454</v>
      </c>
      <c r="E479" s="107">
        <v>44108.84</v>
      </c>
      <c r="F479" s="100" t="s">
        <v>1818</v>
      </c>
      <c r="G479" s="101" t="s">
        <v>96</v>
      </c>
      <c r="H479" s="101" t="s">
        <v>68</v>
      </c>
      <c r="I479" s="101" t="s">
        <v>1819</v>
      </c>
      <c r="J479" s="95" t="s">
        <v>102</v>
      </c>
      <c r="K479" s="97">
        <v>46170.0</v>
      </c>
      <c r="L479" s="108">
        <f t="shared" ref="L479:L480" si="221">K479/1.12*0.05</f>
        <v>2061.160714</v>
      </c>
      <c r="M479" s="97">
        <f t="shared" si="207"/>
        <v>44108.83929</v>
      </c>
      <c r="N479" s="87">
        <f t="shared" si="208"/>
        <v>0.0007142857139</v>
      </c>
      <c r="O479" s="96"/>
      <c r="P479" s="97"/>
      <c r="Q479" s="108"/>
      <c r="R479" s="98"/>
      <c r="S479" s="98"/>
      <c r="T479" s="98"/>
      <c r="U479" s="98"/>
      <c r="V479" s="98"/>
      <c r="W479" s="98"/>
      <c r="X479" s="88">
        <f t="shared" si="220"/>
        <v>46170</v>
      </c>
      <c r="Y479" s="90">
        <f t="shared" si="203"/>
        <v>41223.21429</v>
      </c>
      <c r="Z479" s="90">
        <f t="shared" si="204"/>
        <v>4946.785714</v>
      </c>
      <c r="AA479" s="98"/>
      <c r="AB479" s="88">
        <v>46170.0</v>
      </c>
      <c r="AC479" s="90">
        <v>41223.21428571428</v>
      </c>
      <c r="AD479" s="90">
        <v>4946.785714285714</v>
      </c>
      <c r="AE479" s="48"/>
      <c r="AF479" s="91">
        <f t="shared" si="209"/>
        <v>0</v>
      </c>
      <c r="AG479" s="98"/>
      <c r="AH479" s="98"/>
      <c r="AI479" s="98"/>
      <c r="AJ479" s="98"/>
      <c r="AK479" s="98"/>
      <c r="AL479" s="98"/>
    </row>
    <row r="480" ht="14.25" customHeight="1">
      <c r="A480" s="92" t="s">
        <v>1820</v>
      </c>
      <c r="B480" s="93">
        <v>45722.0</v>
      </c>
      <c r="C480" s="48" t="s">
        <v>1821</v>
      </c>
      <c r="D480" s="94" t="s">
        <v>629</v>
      </c>
      <c r="E480" s="107">
        <v>48150.0</v>
      </c>
      <c r="F480" s="100" t="s">
        <v>1822</v>
      </c>
      <c r="G480" s="101" t="s">
        <v>74</v>
      </c>
      <c r="H480" s="101" t="s">
        <v>68</v>
      </c>
      <c r="I480" s="101" t="s">
        <v>1823</v>
      </c>
      <c r="J480" s="95" t="s">
        <v>140</v>
      </c>
      <c r="K480" s="97">
        <v>50400.0</v>
      </c>
      <c r="L480" s="108">
        <f t="shared" si="221"/>
        <v>2250</v>
      </c>
      <c r="M480" s="97">
        <f t="shared" si="207"/>
        <v>48150</v>
      </c>
      <c r="N480" s="87"/>
      <c r="O480" s="96"/>
      <c r="P480" s="97"/>
      <c r="Q480" s="108"/>
      <c r="R480" s="98"/>
      <c r="S480" s="98"/>
      <c r="T480" s="98"/>
      <c r="U480" s="98"/>
      <c r="V480" s="98"/>
      <c r="W480" s="98"/>
      <c r="X480" s="88">
        <f t="shared" si="220"/>
        <v>50400</v>
      </c>
      <c r="Y480" s="90">
        <f t="shared" si="203"/>
        <v>45000</v>
      </c>
      <c r="Z480" s="90">
        <f t="shared" si="204"/>
        <v>5400</v>
      </c>
      <c r="AA480" s="98"/>
      <c r="AB480" s="88">
        <v>50400.0</v>
      </c>
      <c r="AC480" s="90">
        <v>44999.99999999999</v>
      </c>
      <c r="AD480" s="90">
        <v>5399.999999999999</v>
      </c>
      <c r="AE480" s="48"/>
      <c r="AF480" s="91">
        <f t="shared" si="209"/>
        <v>0</v>
      </c>
      <c r="AG480" s="98"/>
      <c r="AH480" s="98"/>
      <c r="AI480" s="98"/>
      <c r="AJ480" s="98"/>
      <c r="AK480" s="98"/>
      <c r="AL480" s="98"/>
    </row>
    <row r="481" ht="14.25" customHeight="1">
      <c r="A481" s="92" t="s">
        <v>1824</v>
      </c>
      <c r="B481" s="93">
        <v>45722.0</v>
      </c>
      <c r="C481" s="94" t="s">
        <v>1825</v>
      </c>
      <c r="D481" s="94" t="s">
        <v>1826</v>
      </c>
      <c r="E481" s="103">
        <v>440.0</v>
      </c>
      <c r="F481" s="100" t="s">
        <v>979</v>
      </c>
      <c r="G481" s="101" t="s">
        <v>1827</v>
      </c>
      <c r="H481" s="42" t="s">
        <v>68</v>
      </c>
      <c r="J481" s="95" t="s">
        <v>69</v>
      </c>
      <c r="K481" s="50">
        <f t="shared" ref="K481:K483" si="222">E481</f>
        <v>440</v>
      </c>
      <c r="L481" s="50">
        <v>0.0</v>
      </c>
      <c r="M481" s="50">
        <f t="shared" si="207"/>
        <v>440</v>
      </c>
      <c r="N481" s="87">
        <f t="shared" ref="N481:N513" si="223">E481-M481</f>
        <v>0</v>
      </c>
      <c r="O481" s="96"/>
      <c r="P481" s="128">
        <v>8.53</v>
      </c>
      <c r="Q481" s="141">
        <f>E481-P481</f>
        <v>431.47</v>
      </c>
      <c r="R481" s="98"/>
      <c r="S481" s="98"/>
      <c r="T481" s="98"/>
      <c r="U481" s="98"/>
      <c r="V481" s="98"/>
      <c r="W481" s="98"/>
      <c r="X481" s="88">
        <f>E481</f>
        <v>440</v>
      </c>
      <c r="Y481" s="90">
        <f t="shared" si="203"/>
        <v>392.8571429</v>
      </c>
      <c r="Z481" s="90">
        <f t="shared" si="204"/>
        <v>47.14285714</v>
      </c>
      <c r="AA481" s="98"/>
      <c r="AB481" s="88">
        <v>440.0</v>
      </c>
      <c r="AC481" s="90">
        <v>392.85714285714283</v>
      </c>
      <c r="AD481" s="90">
        <v>47.14285714285714</v>
      </c>
      <c r="AE481" s="48"/>
      <c r="AF481" s="91">
        <f t="shared" si="209"/>
        <v>0</v>
      </c>
      <c r="AG481" s="98"/>
      <c r="AH481" s="98"/>
      <c r="AI481" s="98"/>
      <c r="AJ481" s="98"/>
      <c r="AK481" s="98"/>
      <c r="AL481" s="98"/>
    </row>
    <row r="482" ht="14.25" customHeight="1">
      <c r="A482" s="92" t="s">
        <v>1828</v>
      </c>
      <c r="B482" s="93">
        <v>45722.0</v>
      </c>
      <c r="C482" s="94" t="s">
        <v>1829</v>
      </c>
      <c r="D482" s="48" t="s">
        <v>182</v>
      </c>
      <c r="E482" s="50">
        <v>2100.0</v>
      </c>
      <c r="F482" s="48" t="s">
        <v>195</v>
      </c>
      <c r="G482" s="48" t="s">
        <v>74</v>
      </c>
      <c r="H482" s="101" t="s">
        <v>68</v>
      </c>
      <c r="I482" s="48" t="s">
        <v>1830</v>
      </c>
      <c r="J482" s="95" t="s">
        <v>102</v>
      </c>
      <c r="K482" s="50">
        <f t="shared" si="222"/>
        <v>2100</v>
      </c>
      <c r="L482" s="50">
        <v>0.0</v>
      </c>
      <c r="M482" s="50">
        <f t="shared" si="207"/>
        <v>2100</v>
      </c>
      <c r="N482" s="87">
        <f t="shared" si="223"/>
        <v>0</v>
      </c>
      <c r="O482" s="96"/>
      <c r="P482" s="97"/>
      <c r="Q482" s="108"/>
      <c r="R482" s="98"/>
      <c r="S482" s="98"/>
      <c r="T482" s="98"/>
      <c r="U482" s="98"/>
      <c r="V482" s="98"/>
      <c r="W482" s="98"/>
      <c r="X482" s="88">
        <f t="shared" ref="X482:X485" si="224">K482</f>
        <v>2100</v>
      </c>
      <c r="Y482" s="90">
        <f t="shared" si="203"/>
        <v>1875</v>
      </c>
      <c r="Z482" s="90">
        <f t="shared" si="204"/>
        <v>225</v>
      </c>
      <c r="AA482" s="98"/>
      <c r="AB482" s="88">
        <v>2100.0</v>
      </c>
      <c r="AC482" s="90">
        <v>1874.9999999999998</v>
      </c>
      <c r="AD482" s="90">
        <v>224.99999999999997</v>
      </c>
      <c r="AE482" s="48"/>
      <c r="AF482" s="91">
        <f t="shared" si="209"/>
        <v>0</v>
      </c>
      <c r="AG482" s="98"/>
      <c r="AH482" s="98"/>
      <c r="AI482" s="98"/>
      <c r="AJ482" s="98"/>
      <c r="AK482" s="98"/>
      <c r="AL482" s="98"/>
    </row>
    <row r="483" ht="14.25" customHeight="1">
      <c r="A483" s="92" t="s">
        <v>1831</v>
      </c>
      <c r="B483" s="93">
        <v>45722.0</v>
      </c>
      <c r="C483" s="94" t="s">
        <v>1832</v>
      </c>
      <c r="D483" s="94" t="s">
        <v>280</v>
      </c>
      <c r="E483" s="103">
        <v>300.0</v>
      </c>
      <c r="F483" s="100" t="s">
        <v>1833</v>
      </c>
      <c r="G483" s="48" t="s">
        <v>112</v>
      </c>
      <c r="H483" s="101" t="s">
        <v>127</v>
      </c>
      <c r="J483" s="95" t="s">
        <v>69</v>
      </c>
      <c r="K483" s="50">
        <f t="shared" si="222"/>
        <v>300</v>
      </c>
      <c r="L483" s="50">
        <v>0.0</v>
      </c>
      <c r="M483" s="50">
        <f t="shared" si="207"/>
        <v>300</v>
      </c>
      <c r="N483" s="87">
        <f t="shared" si="223"/>
        <v>0</v>
      </c>
      <c r="O483" s="96"/>
      <c r="P483" s="97"/>
      <c r="Q483" s="108"/>
      <c r="R483" s="98"/>
      <c r="S483" s="98"/>
      <c r="T483" s="98"/>
      <c r="U483" s="98"/>
      <c r="V483" s="98"/>
      <c r="W483" s="98"/>
      <c r="X483" s="88">
        <f t="shared" si="224"/>
        <v>300</v>
      </c>
      <c r="Y483" s="90">
        <f t="shared" si="203"/>
        <v>267.8571429</v>
      </c>
      <c r="Z483" s="90">
        <f t="shared" si="204"/>
        <v>32.14285714</v>
      </c>
      <c r="AA483" s="98"/>
      <c r="AB483" s="88">
        <v>300.0</v>
      </c>
      <c r="AC483" s="90">
        <v>267.85714285714283</v>
      </c>
      <c r="AD483" s="90">
        <v>32.14285714285714</v>
      </c>
      <c r="AE483" s="48"/>
      <c r="AF483" s="91">
        <f t="shared" si="209"/>
        <v>0</v>
      </c>
      <c r="AG483" s="98"/>
      <c r="AH483" s="98"/>
      <c r="AI483" s="98"/>
      <c r="AJ483" s="98"/>
      <c r="AK483" s="98"/>
      <c r="AL483" s="98"/>
    </row>
    <row r="484" ht="14.25" customHeight="1">
      <c r="A484" s="92" t="s">
        <v>1834</v>
      </c>
      <c r="B484" s="93">
        <v>45722.0</v>
      </c>
      <c r="C484" s="94" t="s">
        <v>1835</v>
      </c>
      <c r="D484" s="94" t="s">
        <v>1836</v>
      </c>
      <c r="E484" s="107">
        <v>955.36</v>
      </c>
      <c r="F484" s="100" t="s">
        <v>1837</v>
      </c>
      <c r="G484" s="101" t="s">
        <v>74</v>
      </c>
      <c r="H484" s="101" t="s">
        <v>68</v>
      </c>
      <c r="I484" s="101" t="s">
        <v>1838</v>
      </c>
      <c r="J484" s="95" t="s">
        <v>76</v>
      </c>
      <c r="K484" s="97">
        <v>1000.0</v>
      </c>
      <c r="L484" s="108">
        <f t="shared" ref="L484:L485" si="225">K484/1.12*0.05</f>
        <v>44.64285714</v>
      </c>
      <c r="M484" s="97">
        <f t="shared" si="207"/>
        <v>955.3571429</v>
      </c>
      <c r="N484" s="87">
        <f t="shared" si="223"/>
        <v>0.002857142857</v>
      </c>
      <c r="O484" s="96"/>
      <c r="P484" s="97"/>
      <c r="Q484" s="108"/>
      <c r="R484" s="98"/>
      <c r="S484" s="98"/>
      <c r="T484" s="98"/>
      <c r="U484" s="98"/>
      <c r="V484" s="98"/>
      <c r="W484" s="98"/>
      <c r="X484" s="88">
        <f t="shared" si="224"/>
        <v>1000</v>
      </c>
      <c r="Y484" s="90">
        <f t="shared" si="203"/>
        <v>892.8571429</v>
      </c>
      <c r="Z484" s="90">
        <f t="shared" si="204"/>
        <v>107.1428571</v>
      </c>
      <c r="AA484" s="98"/>
      <c r="AB484" s="88">
        <v>1000.0</v>
      </c>
      <c r="AC484" s="90">
        <v>892.8571428571428</v>
      </c>
      <c r="AD484" s="90">
        <v>107.14285714285712</v>
      </c>
      <c r="AE484" s="48"/>
      <c r="AF484" s="91">
        <f t="shared" si="209"/>
        <v>0</v>
      </c>
      <c r="AG484" s="98"/>
      <c r="AH484" s="98"/>
      <c r="AI484" s="98"/>
      <c r="AJ484" s="98"/>
      <c r="AK484" s="98"/>
      <c r="AL484" s="98"/>
    </row>
    <row r="485" ht="14.25" customHeight="1">
      <c r="A485" s="92" t="s">
        <v>1839</v>
      </c>
      <c r="B485" s="93">
        <v>45722.0</v>
      </c>
      <c r="C485" s="94" t="s">
        <v>1840</v>
      </c>
      <c r="D485" s="94" t="s">
        <v>448</v>
      </c>
      <c r="E485" s="107">
        <v>3152.68</v>
      </c>
      <c r="F485" s="100" t="s">
        <v>1841</v>
      </c>
      <c r="G485" s="101" t="s">
        <v>74</v>
      </c>
      <c r="H485" s="101" t="s">
        <v>68</v>
      </c>
      <c r="I485" s="101" t="s">
        <v>1842</v>
      </c>
      <c r="J485" s="95" t="s">
        <v>76</v>
      </c>
      <c r="K485" s="97">
        <v>3300.0</v>
      </c>
      <c r="L485" s="108">
        <f t="shared" si="225"/>
        <v>147.3214286</v>
      </c>
      <c r="M485" s="97">
        <f t="shared" si="207"/>
        <v>3152.678571</v>
      </c>
      <c r="N485" s="87">
        <f t="shared" si="223"/>
        <v>0.001428571428</v>
      </c>
      <c r="O485" s="96"/>
      <c r="P485" s="97"/>
      <c r="Q485" s="108"/>
      <c r="R485" s="98"/>
      <c r="S485" s="98"/>
      <c r="T485" s="98"/>
      <c r="U485" s="98"/>
      <c r="V485" s="98"/>
      <c r="W485" s="98"/>
      <c r="X485" s="88">
        <f t="shared" si="224"/>
        <v>3300</v>
      </c>
      <c r="Y485" s="90">
        <f t="shared" si="203"/>
        <v>2946.428571</v>
      </c>
      <c r="Z485" s="90">
        <f t="shared" si="204"/>
        <v>353.5714286</v>
      </c>
      <c r="AA485" s="98"/>
      <c r="AB485" s="88">
        <v>3300.0</v>
      </c>
      <c r="AC485" s="90">
        <v>2946.428571428571</v>
      </c>
      <c r="AD485" s="90">
        <v>353.5714285714285</v>
      </c>
      <c r="AE485" s="48"/>
      <c r="AF485" s="91">
        <f t="shared" si="209"/>
        <v>0</v>
      </c>
      <c r="AG485" s="98"/>
      <c r="AH485" s="98"/>
      <c r="AI485" s="98"/>
      <c r="AJ485" s="98"/>
      <c r="AK485" s="98"/>
      <c r="AL485" s="98"/>
    </row>
    <row r="486" ht="14.25" customHeight="1">
      <c r="A486" s="92" t="s">
        <v>1843</v>
      </c>
      <c r="B486" s="93">
        <v>45722.0</v>
      </c>
      <c r="C486" s="94" t="s">
        <v>1844</v>
      </c>
      <c r="D486" s="94" t="s">
        <v>168</v>
      </c>
      <c r="E486" s="103">
        <v>1250.0</v>
      </c>
      <c r="F486" s="100" t="s">
        <v>1845</v>
      </c>
      <c r="G486" s="101" t="s">
        <v>74</v>
      </c>
      <c r="H486" s="101" t="s">
        <v>68</v>
      </c>
      <c r="I486" s="101" t="s">
        <v>1846</v>
      </c>
      <c r="J486" s="95" t="s">
        <v>76</v>
      </c>
      <c r="K486" s="50">
        <f t="shared" ref="K486:K490" si="226">E486</f>
        <v>1250</v>
      </c>
      <c r="L486" s="50">
        <v>0.0</v>
      </c>
      <c r="M486" s="50">
        <f t="shared" si="207"/>
        <v>1250</v>
      </c>
      <c r="N486" s="87">
        <f t="shared" si="223"/>
        <v>0</v>
      </c>
      <c r="O486" s="96"/>
      <c r="P486" s="97"/>
      <c r="Q486" s="108"/>
      <c r="R486" s="98"/>
      <c r="S486" s="98"/>
      <c r="T486" s="98"/>
      <c r="U486" s="98"/>
      <c r="V486" s="98"/>
      <c r="W486" s="98"/>
      <c r="X486" s="88">
        <f>E486</f>
        <v>1250</v>
      </c>
      <c r="Y486" s="90">
        <f t="shared" si="203"/>
        <v>1116.071429</v>
      </c>
      <c r="Z486" s="90">
        <f t="shared" si="204"/>
        <v>133.9285714</v>
      </c>
      <c r="AA486" s="98"/>
      <c r="AB486" s="88">
        <v>1250.0</v>
      </c>
      <c r="AC486" s="90">
        <v>1116.0714285714284</v>
      </c>
      <c r="AD486" s="90">
        <v>133.92857142857142</v>
      </c>
      <c r="AE486" s="48"/>
      <c r="AF486" s="91">
        <f t="shared" si="209"/>
        <v>0</v>
      </c>
      <c r="AG486" s="98"/>
      <c r="AH486" s="98"/>
      <c r="AI486" s="98"/>
      <c r="AJ486" s="98"/>
      <c r="AK486" s="98"/>
      <c r="AL486" s="98"/>
    </row>
    <row r="487" ht="14.25" customHeight="1">
      <c r="A487" s="92" t="s">
        <v>1847</v>
      </c>
      <c r="B487" s="93">
        <v>45722.0</v>
      </c>
      <c r="C487" s="94" t="s">
        <v>1848</v>
      </c>
      <c r="D487" s="94" t="s">
        <v>1119</v>
      </c>
      <c r="E487" s="103">
        <v>3500.0</v>
      </c>
      <c r="F487" s="100" t="s">
        <v>1849</v>
      </c>
      <c r="G487" s="101" t="s">
        <v>74</v>
      </c>
      <c r="H487" s="101" t="s">
        <v>68</v>
      </c>
      <c r="I487" s="101" t="s">
        <v>1850</v>
      </c>
      <c r="J487" s="95" t="s">
        <v>76</v>
      </c>
      <c r="K487" s="50">
        <f t="shared" si="226"/>
        <v>3500</v>
      </c>
      <c r="L487" s="50">
        <v>0.0</v>
      </c>
      <c r="M487" s="50">
        <f t="shared" si="207"/>
        <v>3500</v>
      </c>
      <c r="N487" s="87">
        <f t="shared" si="223"/>
        <v>0</v>
      </c>
      <c r="O487" s="96"/>
      <c r="P487" s="97"/>
      <c r="Q487" s="108"/>
      <c r="R487" s="98"/>
      <c r="S487" s="98"/>
      <c r="T487" s="98"/>
      <c r="U487" s="98"/>
      <c r="V487" s="98"/>
      <c r="W487" s="98"/>
      <c r="X487" s="88">
        <f t="shared" ref="X487:X489" si="227">K487</f>
        <v>3500</v>
      </c>
      <c r="Y487" s="90">
        <f t="shared" si="203"/>
        <v>3125</v>
      </c>
      <c r="Z487" s="90">
        <f t="shared" si="204"/>
        <v>375</v>
      </c>
      <c r="AA487" s="98"/>
      <c r="AB487" s="88">
        <v>3500.0</v>
      </c>
      <c r="AC487" s="90">
        <v>3124.9999999999995</v>
      </c>
      <c r="AD487" s="90">
        <v>374.99999999999994</v>
      </c>
      <c r="AE487" s="48"/>
      <c r="AF487" s="91">
        <f t="shared" si="209"/>
        <v>0</v>
      </c>
      <c r="AG487" s="98"/>
      <c r="AH487" s="98"/>
      <c r="AI487" s="98"/>
      <c r="AJ487" s="98"/>
      <c r="AK487" s="98"/>
      <c r="AL487" s="98"/>
    </row>
    <row r="488" ht="14.25" customHeight="1">
      <c r="A488" s="92" t="s">
        <v>1851</v>
      </c>
      <c r="B488" s="93">
        <v>45722.0</v>
      </c>
      <c r="C488" s="94" t="s">
        <v>1852</v>
      </c>
      <c r="D488" s="94" t="s">
        <v>182</v>
      </c>
      <c r="E488" s="103">
        <v>1250.0</v>
      </c>
      <c r="F488" s="100" t="s">
        <v>1845</v>
      </c>
      <c r="G488" s="101" t="s">
        <v>74</v>
      </c>
      <c r="H488" s="101" t="s">
        <v>68</v>
      </c>
      <c r="I488" s="101" t="s">
        <v>1853</v>
      </c>
      <c r="J488" s="95" t="s">
        <v>76</v>
      </c>
      <c r="K488" s="50">
        <f t="shared" si="226"/>
        <v>1250</v>
      </c>
      <c r="L488" s="50">
        <v>0.0</v>
      </c>
      <c r="M488" s="50">
        <f t="shared" si="207"/>
        <v>1250</v>
      </c>
      <c r="N488" s="87">
        <f t="shared" si="223"/>
        <v>0</v>
      </c>
      <c r="O488" s="96"/>
      <c r="P488" s="97"/>
      <c r="Q488" s="108"/>
      <c r="R488" s="98"/>
      <c r="S488" s="98"/>
      <c r="T488" s="98"/>
      <c r="U488" s="98"/>
      <c r="V488" s="98"/>
      <c r="W488" s="98"/>
      <c r="X488" s="88">
        <f t="shared" si="227"/>
        <v>1250</v>
      </c>
      <c r="Y488" s="90">
        <f t="shared" si="203"/>
        <v>1116.071429</v>
      </c>
      <c r="Z488" s="90">
        <f t="shared" si="204"/>
        <v>133.9285714</v>
      </c>
      <c r="AA488" s="98"/>
      <c r="AB488" s="88">
        <v>1250.0</v>
      </c>
      <c r="AC488" s="90">
        <v>1116.0714285714284</v>
      </c>
      <c r="AD488" s="90">
        <v>133.92857142857142</v>
      </c>
      <c r="AE488" s="48"/>
      <c r="AF488" s="91">
        <f t="shared" si="209"/>
        <v>0</v>
      </c>
      <c r="AG488" s="98"/>
      <c r="AH488" s="98"/>
      <c r="AI488" s="98"/>
      <c r="AJ488" s="98"/>
      <c r="AK488" s="98"/>
      <c r="AL488" s="98"/>
    </row>
    <row r="489" ht="14.25" customHeight="1">
      <c r="A489" s="92" t="s">
        <v>1854</v>
      </c>
      <c r="B489" s="93">
        <v>45722.0</v>
      </c>
      <c r="C489" s="94" t="s">
        <v>1855</v>
      </c>
      <c r="D489" s="94" t="s">
        <v>1856</v>
      </c>
      <c r="E489" s="103">
        <v>1250.0</v>
      </c>
      <c r="F489" s="100" t="s">
        <v>1845</v>
      </c>
      <c r="G489" s="101" t="s">
        <v>74</v>
      </c>
      <c r="H489" s="101" t="s">
        <v>68</v>
      </c>
      <c r="I489" s="101" t="s">
        <v>1857</v>
      </c>
      <c r="J489" s="95" t="s">
        <v>76</v>
      </c>
      <c r="K489" s="50">
        <f t="shared" si="226"/>
        <v>1250</v>
      </c>
      <c r="L489" s="50">
        <v>0.0</v>
      </c>
      <c r="M489" s="50">
        <f t="shared" si="207"/>
        <v>1250</v>
      </c>
      <c r="N489" s="87">
        <f t="shared" si="223"/>
        <v>0</v>
      </c>
      <c r="O489" s="96"/>
      <c r="P489" s="97"/>
      <c r="Q489" s="108"/>
      <c r="R489" s="98"/>
      <c r="S489" s="98"/>
      <c r="T489" s="98"/>
      <c r="U489" s="98"/>
      <c r="V489" s="98"/>
      <c r="W489" s="98"/>
      <c r="X489" s="88">
        <f t="shared" si="227"/>
        <v>1250</v>
      </c>
      <c r="Y489" s="90">
        <f t="shared" si="203"/>
        <v>1116.071429</v>
      </c>
      <c r="Z489" s="90">
        <f t="shared" si="204"/>
        <v>133.9285714</v>
      </c>
      <c r="AA489" s="98"/>
      <c r="AB489" s="88">
        <v>1250.0</v>
      </c>
      <c r="AC489" s="90">
        <v>1116.0714285714284</v>
      </c>
      <c r="AD489" s="90">
        <v>133.92857142857142</v>
      </c>
      <c r="AE489" s="48"/>
      <c r="AF489" s="91">
        <f t="shared" si="209"/>
        <v>0</v>
      </c>
      <c r="AG489" s="98"/>
      <c r="AH489" s="98"/>
      <c r="AI489" s="98"/>
      <c r="AJ489" s="98"/>
      <c r="AK489" s="98"/>
      <c r="AL489" s="98"/>
    </row>
    <row r="490" ht="14.25" customHeight="1">
      <c r="A490" s="92" t="s">
        <v>1858</v>
      </c>
      <c r="B490" s="93"/>
      <c r="C490" s="113"/>
      <c r="D490" s="94" t="s">
        <v>87</v>
      </c>
      <c r="E490" s="107"/>
      <c r="F490" s="100"/>
      <c r="G490" s="101"/>
      <c r="H490" s="101"/>
      <c r="I490" s="101"/>
      <c r="J490" s="95" t="s">
        <v>140</v>
      </c>
      <c r="K490" s="50" t="str">
        <f t="shared" si="226"/>
        <v/>
      </c>
      <c r="L490" s="50">
        <v>0.0</v>
      </c>
      <c r="M490" s="50">
        <f t="shared" si="207"/>
        <v>0</v>
      </c>
      <c r="N490" s="87">
        <f t="shared" si="223"/>
        <v>0</v>
      </c>
      <c r="O490" s="96"/>
      <c r="P490" s="97"/>
      <c r="Q490" s="108"/>
      <c r="R490" s="98"/>
      <c r="S490" s="98"/>
      <c r="T490" s="98"/>
      <c r="U490" s="98"/>
      <c r="V490" s="98"/>
      <c r="W490" s="98"/>
      <c r="X490" s="88" t="str">
        <f>E490</f>
        <v/>
      </c>
      <c r="Y490" s="90">
        <f t="shared" si="203"/>
        <v>0</v>
      </c>
      <c r="Z490" s="90">
        <f t="shared" si="204"/>
        <v>0</v>
      </c>
      <c r="AA490" s="98"/>
      <c r="AB490" s="106"/>
      <c r="AC490" s="42"/>
      <c r="AD490" s="42"/>
      <c r="AE490" s="48"/>
      <c r="AF490" s="91">
        <f t="shared" si="209"/>
        <v>0</v>
      </c>
      <c r="AG490" s="98"/>
      <c r="AH490" s="98"/>
      <c r="AI490" s="98"/>
      <c r="AJ490" s="98"/>
      <c r="AK490" s="98"/>
      <c r="AL490" s="98"/>
    </row>
    <row r="491" ht="14.25" customHeight="1">
      <c r="A491" s="92" t="s">
        <v>1859</v>
      </c>
      <c r="B491" s="93">
        <v>45722.0</v>
      </c>
      <c r="C491" s="94" t="s">
        <v>1860</v>
      </c>
      <c r="D491" s="94" t="s">
        <v>1185</v>
      </c>
      <c r="E491" s="107">
        <v>19298.21</v>
      </c>
      <c r="F491" s="100" t="s">
        <v>1861</v>
      </c>
      <c r="G491" s="101" t="s">
        <v>74</v>
      </c>
      <c r="H491" s="101" t="s">
        <v>68</v>
      </c>
      <c r="I491" s="101" t="s">
        <v>1862</v>
      </c>
      <c r="J491" s="95" t="s">
        <v>140</v>
      </c>
      <c r="K491" s="97">
        <v>20200.0</v>
      </c>
      <c r="L491" s="108">
        <f>K491/1.12*0.05</f>
        <v>901.7857143</v>
      </c>
      <c r="M491" s="97">
        <f t="shared" si="207"/>
        <v>19298.21429</v>
      </c>
      <c r="N491" s="87">
        <f t="shared" si="223"/>
        <v>-0.004285714287</v>
      </c>
      <c r="O491" s="96"/>
      <c r="P491" s="97"/>
      <c r="Q491" s="108"/>
      <c r="R491" s="98"/>
      <c r="S491" s="98"/>
      <c r="T491" s="98"/>
      <c r="U491" s="98"/>
      <c r="V491" s="98"/>
      <c r="W491" s="98"/>
      <c r="X491" s="88">
        <f t="shared" ref="X491:X492" si="228">K491</f>
        <v>20200</v>
      </c>
      <c r="Y491" s="90">
        <f t="shared" si="203"/>
        <v>18035.71429</v>
      </c>
      <c r="Z491" s="90">
        <f t="shared" si="204"/>
        <v>2164.285714</v>
      </c>
      <c r="AA491" s="98"/>
      <c r="AB491" s="88">
        <v>20200.0</v>
      </c>
      <c r="AC491" s="90">
        <v>18035.714285714283</v>
      </c>
      <c r="AD491" s="90">
        <v>2164.2857142857138</v>
      </c>
      <c r="AE491" s="48"/>
      <c r="AF491" s="91">
        <f t="shared" si="209"/>
        <v>0</v>
      </c>
      <c r="AG491" s="98"/>
      <c r="AH491" s="98"/>
      <c r="AI491" s="98"/>
      <c r="AJ491" s="98"/>
      <c r="AK491" s="98"/>
      <c r="AL491" s="98"/>
    </row>
    <row r="492" ht="14.25" customHeight="1">
      <c r="A492" s="92" t="s">
        <v>1863</v>
      </c>
      <c r="B492" s="93">
        <v>45722.0</v>
      </c>
      <c r="C492" s="48" t="s">
        <v>1770</v>
      </c>
      <c r="D492" s="48" t="s">
        <v>309</v>
      </c>
      <c r="E492" s="88">
        <v>11200.0</v>
      </c>
      <c r="F492" s="50" t="s">
        <v>1864</v>
      </c>
      <c r="G492" s="101" t="s">
        <v>1865</v>
      </c>
      <c r="H492" s="101" t="s">
        <v>68</v>
      </c>
      <c r="I492" s="101"/>
      <c r="J492" s="95" t="s">
        <v>140</v>
      </c>
      <c r="K492" s="50">
        <f t="shared" ref="K492:K497" si="229">E492</f>
        <v>11200</v>
      </c>
      <c r="L492" s="50">
        <v>0.0</v>
      </c>
      <c r="M492" s="50">
        <f t="shared" si="207"/>
        <v>11200</v>
      </c>
      <c r="N492" s="87">
        <f t="shared" si="223"/>
        <v>0</v>
      </c>
      <c r="O492" s="96"/>
      <c r="P492" s="97">
        <v>367.78</v>
      </c>
      <c r="Q492" s="108">
        <f>E492-P492</f>
        <v>10832.22</v>
      </c>
      <c r="R492" s="98"/>
      <c r="S492" s="98"/>
      <c r="T492" s="98"/>
      <c r="U492" s="98"/>
      <c r="V492" s="98"/>
      <c r="W492" s="98"/>
      <c r="X492" s="88">
        <f t="shared" si="228"/>
        <v>11200</v>
      </c>
      <c r="Y492" s="90">
        <f t="shared" si="203"/>
        <v>10000</v>
      </c>
      <c r="Z492" s="90">
        <f t="shared" si="204"/>
        <v>1200</v>
      </c>
      <c r="AA492" s="98"/>
      <c r="AB492" s="88">
        <v>11200.0</v>
      </c>
      <c r="AC492" s="90">
        <v>9999.999999999998</v>
      </c>
      <c r="AD492" s="90">
        <v>1199.9999999999998</v>
      </c>
      <c r="AE492" s="48"/>
      <c r="AF492" s="91">
        <f t="shared" si="209"/>
        <v>0</v>
      </c>
      <c r="AG492" s="98"/>
      <c r="AH492" s="98"/>
      <c r="AI492" s="98"/>
      <c r="AJ492" s="98"/>
      <c r="AK492" s="98"/>
      <c r="AL492" s="98"/>
    </row>
    <row r="493" ht="14.25" customHeight="1">
      <c r="A493" s="92" t="s">
        <v>1866</v>
      </c>
      <c r="B493" s="93">
        <v>45722.0</v>
      </c>
      <c r="C493" s="94" t="s">
        <v>1867</v>
      </c>
      <c r="D493" s="94" t="s">
        <v>1868</v>
      </c>
      <c r="E493" s="103">
        <v>12298.32</v>
      </c>
      <c r="F493" s="100" t="s">
        <v>1869</v>
      </c>
      <c r="G493" s="101" t="s">
        <v>96</v>
      </c>
      <c r="H493" s="101" t="s">
        <v>132</v>
      </c>
      <c r="I493" s="112" t="s">
        <v>392</v>
      </c>
      <c r="J493" s="95" t="s">
        <v>76</v>
      </c>
      <c r="K493" s="50">
        <f t="shared" si="229"/>
        <v>12298.32</v>
      </c>
      <c r="L493" s="50">
        <v>0.0</v>
      </c>
      <c r="M493" s="50">
        <f t="shared" si="207"/>
        <v>12298.32</v>
      </c>
      <c r="N493" s="87">
        <f t="shared" si="223"/>
        <v>0</v>
      </c>
      <c r="O493" s="96"/>
      <c r="P493" s="97"/>
      <c r="Q493" s="108"/>
      <c r="R493" s="98"/>
      <c r="S493" s="98"/>
      <c r="T493" s="98"/>
      <c r="U493" s="98"/>
      <c r="V493" s="98"/>
      <c r="W493" s="98"/>
      <c r="X493" s="88">
        <f t="shared" ref="X493:X494" si="230">E493</f>
        <v>12298.32</v>
      </c>
      <c r="Y493" s="90">
        <f t="shared" si="203"/>
        <v>10980.64286</v>
      </c>
      <c r="Z493" s="90">
        <f t="shared" si="204"/>
        <v>1317.677143</v>
      </c>
      <c r="AA493" s="98"/>
      <c r="AB493" s="88">
        <v>12298.32</v>
      </c>
      <c r="AC493" s="90">
        <v>10980.642857142855</v>
      </c>
      <c r="AD493" s="90">
        <v>1317.6771428571426</v>
      </c>
      <c r="AE493" s="48"/>
      <c r="AF493" s="91">
        <f t="shared" si="209"/>
        <v>0</v>
      </c>
      <c r="AG493" s="98"/>
      <c r="AH493" s="98"/>
      <c r="AI493" s="98"/>
      <c r="AJ493" s="98"/>
      <c r="AK493" s="98"/>
      <c r="AL493" s="98"/>
    </row>
    <row r="494" ht="14.25" customHeight="1">
      <c r="A494" s="92" t="s">
        <v>1870</v>
      </c>
      <c r="B494" s="93">
        <v>45722.0</v>
      </c>
      <c r="C494" s="94" t="s">
        <v>1871</v>
      </c>
      <c r="D494" s="94" t="s">
        <v>1872</v>
      </c>
      <c r="E494" s="103">
        <v>4000.0</v>
      </c>
      <c r="F494" s="100" t="s">
        <v>1873</v>
      </c>
      <c r="G494" s="101" t="s">
        <v>117</v>
      </c>
      <c r="H494" s="101" t="s">
        <v>68</v>
      </c>
      <c r="I494" s="101"/>
      <c r="J494" s="95" t="s">
        <v>102</v>
      </c>
      <c r="K494" s="50">
        <f t="shared" si="229"/>
        <v>4000</v>
      </c>
      <c r="L494" s="50">
        <v>0.0</v>
      </c>
      <c r="M494" s="50">
        <f t="shared" si="207"/>
        <v>4000</v>
      </c>
      <c r="N494" s="87">
        <f t="shared" si="223"/>
        <v>0</v>
      </c>
      <c r="O494" s="96"/>
      <c r="P494" s="97">
        <v>131.35</v>
      </c>
      <c r="Q494" s="108">
        <f t="shared" ref="Q494:Q495" si="231">E494-P494</f>
        <v>3868.65</v>
      </c>
      <c r="R494" s="128">
        <f>SUM(Q477:Q494)</f>
        <v>15983.44</v>
      </c>
      <c r="S494" s="98"/>
      <c r="T494" s="98"/>
      <c r="U494" s="98"/>
      <c r="V494" s="98"/>
      <c r="W494" s="98"/>
      <c r="X494" s="88">
        <f t="shared" si="230"/>
        <v>4000</v>
      </c>
      <c r="Y494" s="90">
        <f t="shared" si="203"/>
        <v>3571.428571</v>
      </c>
      <c r="Z494" s="90">
        <f t="shared" si="204"/>
        <v>428.5714286</v>
      </c>
      <c r="AA494" s="98"/>
      <c r="AB494" s="88">
        <v>4000.0</v>
      </c>
      <c r="AC494" s="90">
        <v>3571.428571428571</v>
      </c>
      <c r="AD494" s="90">
        <v>428.5714285714285</v>
      </c>
      <c r="AE494" s="48"/>
      <c r="AF494" s="91">
        <f t="shared" si="209"/>
        <v>0</v>
      </c>
      <c r="AG494" s="98"/>
      <c r="AH494" s="98"/>
      <c r="AI494" s="98"/>
      <c r="AJ494" s="98"/>
      <c r="AK494" s="98"/>
      <c r="AL494" s="98"/>
    </row>
    <row r="495" ht="14.25" customHeight="1">
      <c r="A495" s="92" t="s">
        <v>1874</v>
      </c>
      <c r="B495" s="93">
        <v>45722.0</v>
      </c>
      <c r="C495" s="94" t="s">
        <v>1875</v>
      </c>
      <c r="D495" s="94" t="s">
        <v>1876</v>
      </c>
      <c r="E495" s="99">
        <v>600.0</v>
      </c>
      <c r="F495" s="100" t="s">
        <v>1877</v>
      </c>
      <c r="G495" s="143" t="s">
        <v>521</v>
      </c>
      <c r="H495" s="101" t="s">
        <v>68</v>
      </c>
      <c r="I495" s="101"/>
      <c r="J495" s="95" t="s">
        <v>69</v>
      </c>
      <c r="K495" s="50">
        <f t="shared" si="229"/>
        <v>600</v>
      </c>
      <c r="L495" s="50">
        <v>0.0</v>
      </c>
      <c r="M495" s="50">
        <f t="shared" si="207"/>
        <v>600</v>
      </c>
      <c r="N495" s="87">
        <f t="shared" si="223"/>
        <v>0</v>
      </c>
      <c r="O495" s="96"/>
      <c r="P495" s="131">
        <v>14.62</v>
      </c>
      <c r="Q495" s="132">
        <f t="shared" si="231"/>
        <v>585.38</v>
      </c>
      <c r="R495" s="98"/>
      <c r="S495" s="98"/>
      <c r="T495" s="98"/>
      <c r="U495" s="98"/>
      <c r="V495" s="98"/>
      <c r="W495" s="98"/>
      <c r="X495" s="88">
        <f t="shared" ref="X495:X496" si="232">K495</f>
        <v>600</v>
      </c>
      <c r="Y495" s="90">
        <f t="shared" si="203"/>
        <v>535.7142857</v>
      </c>
      <c r="Z495" s="90">
        <f t="shared" si="204"/>
        <v>64.28571429</v>
      </c>
      <c r="AA495" s="98"/>
      <c r="AB495" s="88">
        <v>600.0</v>
      </c>
      <c r="AC495" s="90">
        <v>535.7142857142857</v>
      </c>
      <c r="AD495" s="90">
        <v>64.28571428571428</v>
      </c>
      <c r="AE495" s="48"/>
      <c r="AF495" s="91">
        <f t="shared" si="209"/>
        <v>0</v>
      </c>
      <c r="AG495" s="98"/>
      <c r="AH495" s="98"/>
      <c r="AI495" s="98"/>
      <c r="AJ495" s="98"/>
      <c r="AK495" s="98"/>
      <c r="AL495" s="98"/>
    </row>
    <row r="496" ht="14.25" customHeight="1">
      <c r="A496" s="92" t="s">
        <v>1878</v>
      </c>
      <c r="B496" s="93">
        <v>45722.0</v>
      </c>
      <c r="C496" s="94" t="s">
        <v>1879</v>
      </c>
      <c r="D496" s="94" t="s">
        <v>1880</v>
      </c>
      <c r="E496" s="103">
        <v>11532.24</v>
      </c>
      <c r="F496" s="100" t="s">
        <v>1881</v>
      </c>
      <c r="G496" s="101" t="s">
        <v>96</v>
      </c>
      <c r="H496" s="101" t="s">
        <v>68</v>
      </c>
      <c r="I496" s="101" t="s">
        <v>1882</v>
      </c>
      <c r="J496" s="95" t="s">
        <v>76</v>
      </c>
      <c r="K496" s="50">
        <f t="shared" si="229"/>
        <v>11532.24</v>
      </c>
      <c r="L496" s="50">
        <v>0.0</v>
      </c>
      <c r="M496" s="50">
        <f t="shared" si="207"/>
        <v>11532.24</v>
      </c>
      <c r="N496" s="87">
        <f t="shared" si="223"/>
        <v>0</v>
      </c>
      <c r="O496" s="96"/>
      <c r="P496" s="97"/>
      <c r="Q496" s="97"/>
      <c r="R496" s="98"/>
      <c r="S496" s="98"/>
      <c r="T496" s="98"/>
      <c r="U496" s="98"/>
      <c r="V496" s="98"/>
      <c r="W496" s="98"/>
      <c r="X496" s="88">
        <f t="shared" si="232"/>
        <v>11532.24</v>
      </c>
      <c r="Y496" s="90">
        <f t="shared" si="203"/>
        <v>10296.64286</v>
      </c>
      <c r="Z496" s="90">
        <f t="shared" si="204"/>
        <v>1235.597143</v>
      </c>
      <c r="AA496" s="98"/>
      <c r="AB496" s="88">
        <v>11532.24</v>
      </c>
      <c r="AC496" s="90">
        <v>10296.642857142855</v>
      </c>
      <c r="AD496" s="90">
        <v>1235.5971428571427</v>
      </c>
      <c r="AE496" s="48"/>
      <c r="AF496" s="91">
        <f t="shared" si="209"/>
        <v>0</v>
      </c>
      <c r="AG496" s="98"/>
      <c r="AH496" s="98"/>
      <c r="AI496" s="98"/>
      <c r="AJ496" s="98"/>
      <c r="AK496" s="98"/>
      <c r="AL496" s="98"/>
    </row>
    <row r="497" ht="14.25" customHeight="1">
      <c r="A497" s="92" t="s">
        <v>1883</v>
      </c>
      <c r="B497" s="93"/>
      <c r="D497" s="48" t="s">
        <v>87</v>
      </c>
      <c r="J497" s="95"/>
      <c r="K497" s="50" t="str">
        <f t="shared" si="229"/>
        <v/>
      </c>
      <c r="L497" s="50">
        <v>0.0</v>
      </c>
      <c r="M497" s="50">
        <f t="shared" si="207"/>
        <v>0</v>
      </c>
      <c r="N497" s="87">
        <f t="shared" si="223"/>
        <v>0</v>
      </c>
      <c r="O497" s="96"/>
      <c r="P497" s="97"/>
      <c r="Q497" s="97"/>
      <c r="R497" s="98"/>
      <c r="S497" s="98"/>
      <c r="T497" s="98"/>
      <c r="U497" s="98"/>
      <c r="V497" s="98"/>
      <c r="W497" s="98"/>
      <c r="X497" s="106"/>
      <c r="Y497" s="42"/>
      <c r="Z497" s="42"/>
      <c r="AA497" s="98"/>
      <c r="AB497" s="106"/>
      <c r="AC497" s="42"/>
      <c r="AD497" s="42"/>
      <c r="AE497" s="48"/>
      <c r="AF497" s="91">
        <f t="shared" si="209"/>
        <v>0</v>
      </c>
      <c r="AG497" s="98"/>
      <c r="AH497" s="98"/>
      <c r="AI497" s="98"/>
      <c r="AJ497" s="98"/>
      <c r="AK497" s="98"/>
      <c r="AL497" s="98"/>
    </row>
    <row r="498" ht="14.25" customHeight="1">
      <c r="A498" s="92" t="s">
        <v>1884</v>
      </c>
      <c r="B498" s="93">
        <v>45723.0</v>
      </c>
      <c r="C498" s="94" t="s">
        <v>1885</v>
      </c>
      <c r="D498" s="94" t="s">
        <v>895</v>
      </c>
      <c r="E498" s="107">
        <v>67448.21</v>
      </c>
      <c r="F498" s="100" t="s">
        <v>1886</v>
      </c>
      <c r="G498" s="101" t="s">
        <v>74</v>
      </c>
      <c r="H498" s="101" t="s">
        <v>68</v>
      </c>
      <c r="I498" s="101" t="s">
        <v>1887</v>
      </c>
      <c r="J498" s="95" t="s">
        <v>140</v>
      </c>
      <c r="K498" s="97">
        <v>70600.0</v>
      </c>
      <c r="L498" s="108">
        <f>K498/1.12*0.05</f>
        <v>3151.785714</v>
      </c>
      <c r="M498" s="97">
        <f t="shared" si="207"/>
        <v>67448.21429</v>
      </c>
      <c r="N498" s="87">
        <f t="shared" si="223"/>
        <v>-0.004285714283</v>
      </c>
      <c r="O498" s="96"/>
      <c r="P498" s="97"/>
      <c r="Q498" s="97"/>
      <c r="R498" s="98"/>
      <c r="S498" s="98"/>
      <c r="T498" s="98"/>
      <c r="U498" s="98"/>
      <c r="V498" s="98"/>
      <c r="W498" s="98"/>
      <c r="X498" s="88">
        <f>K498</f>
        <v>70600</v>
      </c>
      <c r="Y498" s="90">
        <f t="shared" ref="Y498:Y540" si="233">X498/1.12</f>
        <v>63035.71429</v>
      </c>
      <c r="Z498" s="90">
        <f t="shared" ref="Z498:Z540" si="234">Y498*0.12</f>
        <v>7564.285714</v>
      </c>
      <c r="AA498" s="98"/>
      <c r="AB498" s="88">
        <v>70600.0</v>
      </c>
      <c r="AC498" s="90">
        <v>63035.71428571428</v>
      </c>
      <c r="AD498" s="90">
        <v>7564.285714285714</v>
      </c>
      <c r="AE498" s="48"/>
      <c r="AF498" s="91">
        <f t="shared" si="209"/>
        <v>0</v>
      </c>
      <c r="AG498" s="98"/>
      <c r="AH498" s="98"/>
      <c r="AI498" s="98"/>
      <c r="AJ498" s="98"/>
      <c r="AK498" s="98"/>
      <c r="AL498" s="98"/>
    </row>
    <row r="499" ht="14.25" customHeight="1">
      <c r="A499" s="92" t="s">
        <v>1888</v>
      </c>
      <c r="B499" s="93"/>
      <c r="D499" s="48" t="s">
        <v>87</v>
      </c>
      <c r="J499" s="95"/>
      <c r="K499" s="50" t="str">
        <f t="shared" ref="K499:K504" si="235">E499</f>
        <v/>
      </c>
      <c r="L499" s="50">
        <v>0.0</v>
      </c>
      <c r="M499" s="50">
        <f t="shared" si="207"/>
        <v>0</v>
      </c>
      <c r="N499" s="87">
        <f t="shared" si="223"/>
        <v>0</v>
      </c>
      <c r="O499" s="96"/>
      <c r="P499" s="97"/>
      <c r="Q499" s="97"/>
      <c r="R499" s="98"/>
      <c r="S499" s="98"/>
      <c r="T499" s="98"/>
      <c r="U499" s="98"/>
      <c r="V499" s="98"/>
      <c r="W499" s="98"/>
      <c r="X499" s="88" t="str">
        <f t="shared" ref="X499:X502" si="236">E499</f>
        <v/>
      </c>
      <c r="Y499" s="90">
        <f t="shared" si="233"/>
        <v>0</v>
      </c>
      <c r="Z499" s="90">
        <f t="shared" si="234"/>
        <v>0</v>
      </c>
      <c r="AA499" s="98"/>
      <c r="AB499" s="106"/>
      <c r="AC499" s="42"/>
      <c r="AD499" s="42"/>
      <c r="AE499" s="48"/>
      <c r="AF499" s="91">
        <f t="shared" si="209"/>
        <v>0</v>
      </c>
      <c r="AG499" s="98"/>
      <c r="AH499" s="98"/>
      <c r="AI499" s="98"/>
      <c r="AJ499" s="98"/>
      <c r="AK499" s="98"/>
      <c r="AL499" s="98"/>
    </row>
    <row r="500" ht="14.25" customHeight="1">
      <c r="A500" s="92" t="s">
        <v>1889</v>
      </c>
      <c r="B500" s="93">
        <v>45723.0</v>
      </c>
      <c r="C500" s="94" t="s">
        <v>1890</v>
      </c>
      <c r="D500" s="94" t="s">
        <v>737</v>
      </c>
      <c r="E500" s="99">
        <v>720.0</v>
      </c>
      <c r="F500" s="100" t="s">
        <v>1891</v>
      </c>
      <c r="G500" s="143" t="s">
        <v>521</v>
      </c>
      <c r="H500" s="101" t="s">
        <v>68</v>
      </c>
      <c r="I500" s="101"/>
      <c r="J500" s="95" t="s">
        <v>102</v>
      </c>
      <c r="K500" s="50">
        <f t="shared" si="235"/>
        <v>720</v>
      </c>
      <c r="L500" s="50">
        <v>0.0</v>
      </c>
      <c r="M500" s="50">
        <f t="shared" si="207"/>
        <v>720</v>
      </c>
      <c r="N500" s="87">
        <f t="shared" si="223"/>
        <v>0</v>
      </c>
      <c r="O500" s="96"/>
      <c r="P500" s="131">
        <v>17.54</v>
      </c>
      <c r="Q500" s="132">
        <f>E500-P500</f>
        <v>702.46</v>
      </c>
      <c r="R500" s="98"/>
      <c r="S500" s="98"/>
      <c r="T500" s="98"/>
      <c r="U500" s="98"/>
      <c r="V500" s="98"/>
      <c r="W500" s="98"/>
      <c r="X500" s="88">
        <f t="shared" si="236"/>
        <v>720</v>
      </c>
      <c r="Y500" s="90">
        <f t="shared" si="233"/>
        <v>642.8571429</v>
      </c>
      <c r="Z500" s="90">
        <f t="shared" si="234"/>
        <v>77.14285714</v>
      </c>
      <c r="AA500" s="98"/>
      <c r="AB500" s="88">
        <v>720.0</v>
      </c>
      <c r="AC500" s="90">
        <v>642.8571428571428</v>
      </c>
      <c r="AD500" s="90">
        <v>77.14285714285712</v>
      </c>
      <c r="AE500" s="48"/>
      <c r="AF500" s="91">
        <f t="shared" si="209"/>
        <v>0</v>
      </c>
      <c r="AG500" s="98"/>
      <c r="AH500" s="98"/>
      <c r="AI500" s="98"/>
      <c r="AJ500" s="98"/>
      <c r="AK500" s="98"/>
      <c r="AL500" s="98"/>
    </row>
    <row r="501" ht="14.25" customHeight="1">
      <c r="A501" s="92" t="s">
        <v>1892</v>
      </c>
      <c r="B501" s="93">
        <v>45723.0</v>
      </c>
      <c r="C501" s="94" t="s">
        <v>1893</v>
      </c>
      <c r="D501" s="94" t="s">
        <v>1894</v>
      </c>
      <c r="E501" s="103">
        <v>300.0</v>
      </c>
      <c r="F501" s="100" t="s">
        <v>1750</v>
      </c>
      <c r="G501" s="101" t="s">
        <v>96</v>
      </c>
      <c r="H501" s="101" t="s">
        <v>127</v>
      </c>
      <c r="I501" s="101"/>
      <c r="J501" s="95" t="s">
        <v>69</v>
      </c>
      <c r="K501" s="50">
        <f t="shared" si="235"/>
        <v>300</v>
      </c>
      <c r="L501" s="50">
        <v>0.0</v>
      </c>
      <c r="M501" s="50">
        <f t="shared" si="207"/>
        <v>300</v>
      </c>
      <c r="N501" s="87">
        <f t="shared" si="223"/>
        <v>0</v>
      </c>
      <c r="O501" s="96"/>
      <c r="P501" s="97"/>
      <c r="Q501" s="108"/>
      <c r="R501" s="98"/>
      <c r="S501" s="98"/>
      <c r="T501" s="98"/>
      <c r="U501" s="98"/>
      <c r="V501" s="98"/>
      <c r="W501" s="98"/>
      <c r="X501" s="88">
        <f t="shared" si="236"/>
        <v>300</v>
      </c>
      <c r="Y501" s="90">
        <f t="shared" si="233"/>
        <v>267.8571429</v>
      </c>
      <c r="Z501" s="90">
        <f t="shared" si="234"/>
        <v>32.14285714</v>
      </c>
      <c r="AA501" s="98"/>
      <c r="AB501" s="88">
        <v>300.0</v>
      </c>
      <c r="AC501" s="90">
        <v>267.85714285714283</v>
      </c>
      <c r="AD501" s="90">
        <v>32.14285714285714</v>
      </c>
      <c r="AE501" s="48"/>
      <c r="AF501" s="91">
        <f t="shared" si="209"/>
        <v>0</v>
      </c>
      <c r="AG501" s="98"/>
      <c r="AH501" s="98"/>
      <c r="AI501" s="98"/>
      <c r="AJ501" s="98"/>
      <c r="AK501" s="98"/>
      <c r="AL501" s="98"/>
    </row>
    <row r="502" ht="14.25" customHeight="1">
      <c r="A502" s="92" t="s">
        <v>1895</v>
      </c>
      <c r="B502" s="93">
        <v>45723.0</v>
      </c>
      <c r="C502" s="94" t="s">
        <v>1896</v>
      </c>
      <c r="D502" s="94" t="s">
        <v>1897</v>
      </c>
      <c r="E502" s="103">
        <v>13483.75</v>
      </c>
      <c r="F502" s="100" t="s">
        <v>1898</v>
      </c>
      <c r="H502" s="101" t="s">
        <v>132</v>
      </c>
      <c r="I502" s="112" t="s">
        <v>392</v>
      </c>
      <c r="J502" s="95" t="s">
        <v>76</v>
      </c>
      <c r="K502" s="50">
        <f t="shared" si="235"/>
        <v>13483.75</v>
      </c>
      <c r="L502" s="50">
        <v>0.0</v>
      </c>
      <c r="M502" s="50">
        <f t="shared" si="207"/>
        <v>13483.75</v>
      </c>
      <c r="N502" s="87">
        <f t="shared" si="223"/>
        <v>0</v>
      </c>
      <c r="O502" s="96"/>
      <c r="P502" s="97"/>
      <c r="Q502" s="108"/>
      <c r="R502" s="98"/>
      <c r="S502" s="98"/>
      <c r="T502" s="98"/>
      <c r="U502" s="98"/>
      <c r="V502" s="98"/>
      <c r="W502" s="98"/>
      <c r="X502" s="88">
        <f t="shared" si="236"/>
        <v>13483.75</v>
      </c>
      <c r="Y502" s="90">
        <f t="shared" si="233"/>
        <v>12039.0625</v>
      </c>
      <c r="Z502" s="90">
        <f t="shared" si="234"/>
        <v>1444.6875</v>
      </c>
      <c r="AA502" s="98"/>
      <c r="AB502" s="88">
        <v>13483.75</v>
      </c>
      <c r="AC502" s="90">
        <v>12039.062499999998</v>
      </c>
      <c r="AD502" s="90">
        <v>1444.6874999999998</v>
      </c>
      <c r="AE502" s="48"/>
      <c r="AF502" s="91">
        <f t="shared" si="209"/>
        <v>0</v>
      </c>
      <c r="AG502" s="98"/>
      <c r="AH502" s="98"/>
      <c r="AI502" s="98"/>
      <c r="AJ502" s="98"/>
      <c r="AK502" s="98"/>
      <c r="AL502" s="98"/>
    </row>
    <row r="503" ht="14.25" customHeight="1">
      <c r="A503" s="92" t="s">
        <v>1899</v>
      </c>
      <c r="B503" s="93">
        <v>45723.0</v>
      </c>
      <c r="C503" s="94" t="s">
        <v>1900</v>
      </c>
      <c r="D503" s="94" t="s">
        <v>737</v>
      </c>
      <c r="E503" s="99">
        <v>360.0</v>
      </c>
      <c r="F503" s="100" t="s">
        <v>1901</v>
      </c>
      <c r="G503" s="143" t="s">
        <v>521</v>
      </c>
      <c r="H503" s="101" t="s">
        <v>68</v>
      </c>
      <c r="I503" s="101"/>
      <c r="J503" s="95" t="s">
        <v>102</v>
      </c>
      <c r="K503" s="50">
        <f t="shared" si="235"/>
        <v>360</v>
      </c>
      <c r="L503" s="50">
        <v>0.0</v>
      </c>
      <c r="M503" s="50">
        <f t="shared" si="207"/>
        <v>360</v>
      </c>
      <c r="N503" s="87">
        <f t="shared" si="223"/>
        <v>0</v>
      </c>
      <c r="O503" s="96"/>
      <c r="P503" s="131">
        <v>8.77</v>
      </c>
      <c r="Q503" s="132">
        <f>E503-P503</f>
        <v>351.23</v>
      </c>
      <c r="R503" s="98"/>
      <c r="S503" s="98"/>
      <c r="T503" s="98"/>
      <c r="U503" s="98"/>
      <c r="V503" s="98"/>
      <c r="W503" s="98"/>
      <c r="X503" s="88">
        <f t="shared" ref="X503:X506" si="237">K503</f>
        <v>360</v>
      </c>
      <c r="Y503" s="90">
        <f t="shared" si="233"/>
        <v>321.4285714</v>
      </c>
      <c r="Z503" s="90">
        <f t="shared" si="234"/>
        <v>38.57142857</v>
      </c>
      <c r="AA503" s="98"/>
      <c r="AB503" s="88">
        <v>360.0</v>
      </c>
      <c r="AC503" s="90">
        <v>321.4285714285714</v>
      </c>
      <c r="AD503" s="90">
        <v>38.57142857142856</v>
      </c>
      <c r="AE503" s="48"/>
      <c r="AF503" s="91">
        <f t="shared" si="209"/>
        <v>0</v>
      </c>
      <c r="AG503" s="98"/>
      <c r="AH503" s="98"/>
      <c r="AI503" s="98"/>
      <c r="AJ503" s="98"/>
      <c r="AK503" s="98"/>
      <c r="AL503" s="98"/>
    </row>
    <row r="504" ht="14.25" customHeight="1">
      <c r="A504" s="92" t="s">
        <v>1902</v>
      </c>
      <c r="B504" s="93">
        <v>45723.0</v>
      </c>
      <c r="C504" s="94" t="s">
        <v>1903</v>
      </c>
      <c r="D504" s="94" t="s">
        <v>1904</v>
      </c>
      <c r="E504" s="103">
        <v>33419.3</v>
      </c>
      <c r="F504" s="100" t="s">
        <v>1905</v>
      </c>
      <c r="G504" s="101" t="s">
        <v>96</v>
      </c>
      <c r="H504" s="101" t="s">
        <v>132</v>
      </c>
      <c r="I504" s="112" t="s">
        <v>392</v>
      </c>
      <c r="J504" s="95" t="s">
        <v>76</v>
      </c>
      <c r="K504" s="50">
        <f t="shared" si="235"/>
        <v>33419.3</v>
      </c>
      <c r="L504" s="50">
        <v>0.0</v>
      </c>
      <c r="M504" s="50">
        <f t="shared" si="207"/>
        <v>33419.3</v>
      </c>
      <c r="N504" s="87">
        <f t="shared" si="223"/>
        <v>0</v>
      </c>
      <c r="O504" s="96"/>
      <c r="P504" s="97"/>
      <c r="Q504" s="108"/>
      <c r="R504" s="98"/>
      <c r="S504" s="98"/>
      <c r="T504" s="98"/>
      <c r="U504" s="98"/>
      <c r="V504" s="98"/>
      <c r="W504" s="98"/>
      <c r="X504" s="88">
        <f t="shared" si="237"/>
        <v>33419.3</v>
      </c>
      <c r="Y504" s="90">
        <f t="shared" si="233"/>
        <v>29838.66071</v>
      </c>
      <c r="Z504" s="90">
        <f t="shared" si="234"/>
        <v>3580.639286</v>
      </c>
      <c r="AA504" s="98"/>
      <c r="AB504" s="88">
        <v>33419.3</v>
      </c>
      <c r="AC504" s="90">
        <v>29838.660714285714</v>
      </c>
      <c r="AD504" s="90">
        <v>3580.6392857142855</v>
      </c>
      <c r="AE504" s="48"/>
      <c r="AF504" s="91">
        <f t="shared" si="209"/>
        <v>0</v>
      </c>
      <c r="AG504" s="98"/>
      <c r="AH504" s="98"/>
      <c r="AI504" s="98"/>
      <c r="AJ504" s="98"/>
      <c r="AK504" s="98"/>
      <c r="AL504" s="98"/>
    </row>
    <row r="505" ht="14.25" customHeight="1">
      <c r="A505" s="92" t="s">
        <v>1906</v>
      </c>
      <c r="B505" s="93">
        <v>45723.0</v>
      </c>
      <c r="C505" s="94" t="s">
        <v>1907</v>
      </c>
      <c r="D505" s="94" t="s">
        <v>572</v>
      </c>
      <c r="E505" s="107">
        <v>30495.0</v>
      </c>
      <c r="F505" s="100" t="s">
        <v>1908</v>
      </c>
      <c r="G505" s="101" t="s">
        <v>96</v>
      </c>
      <c r="H505" s="101" t="s">
        <v>68</v>
      </c>
      <c r="I505" s="101" t="s">
        <v>1909</v>
      </c>
      <c r="J505" s="95" t="s">
        <v>140</v>
      </c>
      <c r="K505" s="97">
        <v>31920.0</v>
      </c>
      <c r="L505" s="108">
        <f t="shared" ref="L505:L506" si="238">K505/1.12*0.05</f>
        <v>1425</v>
      </c>
      <c r="M505" s="97">
        <f t="shared" si="207"/>
        <v>30495</v>
      </c>
      <c r="N505" s="87">
        <f t="shared" si="223"/>
        <v>0</v>
      </c>
      <c r="O505" s="96"/>
      <c r="P505" s="97"/>
      <c r="Q505" s="108"/>
      <c r="R505" s="98"/>
      <c r="S505" s="98"/>
      <c r="T505" s="98"/>
      <c r="U505" s="98"/>
      <c r="V505" s="98"/>
      <c r="W505" s="98"/>
      <c r="X505" s="88">
        <f t="shared" si="237"/>
        <v>31920</v>
      </c>
      <c r="Y505" s="90">
        <f t="shared" si="233"/>
        <v>28500</v>
      </c>
      <c r="Z505" s="90">
        <f t="shared" si="234"/>
        <v>3420</v>
      </c>
      <c r="AA505" s="98"/>
      <c r="AB505" s="88">
        <v>31920.0</v>
      </c>
      <c r="AC505" s="90">
        <v>28499.999999999996</v>
      </c>
      <c r="AD505" s="90">
        <v>3419.9999999999995</v>
      </c>
      <c r="AE505" s="48"/>
      <c r="AF505" s="91">
        <f t="shared" si="209"/>
        <v>0</v>
      </c>
      <c r="AG505" s="98"/>
      <c r="AH505" s="98"/>
      <c r="AI505" s="98"/>
      <c r="AJ505" s="98"/>
      <c r="AK505" s="98"/>
      <c r="AL505" s="98"/>
    </row>
    <row r="506" ht="14.25" customHeight="1">
      <c r="A506" s="92" t="s">
        <v>1910</v>
      </c>
      <c r="B506" s="93">
        <v>45723.0</v>
      </c>
      <c r="C506" s="94" t="s">
        <v>1911</v>
      </c>
      <c r="D506" s="94" t="s">
        <v>1912</v>
      </c>
      <c r="E506" s="107">
        <v>94160.0</v>
      </c>
      <c r="F506" s="100" t="s">
        <v>1913</v>
      </c>
      <c r="G506" s="101" t="s">
        <v>96</v>
      </c>
      <c r="H506" s="101" t="s">
        <v>68</v>
      </c>
      <c r="I506" s="101" t="s">
        <v>1914</v>
      </c>
      <c r="J506" s="95" t="s">
        <v>140</v>
      </c>
      <c r="K506" s="97">
        <v>98560.0</v>
      </c>
      <c r="L506" s="108">
        <f t="shared" si="238"/>
        <v>4400</v>
      </c>
      <c r="M506" s="97">
        <f t="shared" si="207"/>
        <v>94160</v>
      </c>
      <c r="N506" s="87">
        <f t="shared" si="223"/>
        <v>0</v>
      </c>
      <c r="O506" s="96"/>
      <c r="P506" s="97"/>
      <c r="Q506" s="108"/>
      <c r="R506" s="98"/>
      <c r="S506" s="98"/>
      <c r="T506" s="98"/>
      <c r="U506" s="98"/>
      <c r="V506" s="98"/>
      <c r="W506" s="98"/>
      <c r="X506" s="88">
        <f t="shared" si="237"/>
        <v>98560</v>
      </c>
      <c r="Y506" s="90">
        <f t="shared" si="233"/>
        <v>88000</v>
      </c>
      <c r="Z506" s="90">
        <f t="shared" si="234"/>
        <v>10560</v>
      </c>
      <c r="AA506" s="98"/>
      <c r="AB506" s="88">
        <v>98560.0</v>
      </c>
      <c r="AC506" s="90">
        <v>87999.99999999999</v>
      </c>
      <c r="AD506" s="90">
        <v>10559.999999999998</v>
      </c>
      <c r="AE506" s="48"/>
      <c r="AF506" s="91">
        <f t="shared" si="209"/>
        <v>0</v>
      </c>
      <c r="AG506" s="98"/>
      <c r="AH506" s="98"/>
      <c r="AI506" s="98"/>
      <c r="AJ506" s="98"/>
      <c r="AK506" s="98"/>
      <c r="AL506" s="98"/>
    </row>
    <row r="507" ht="14.25" customHeight="1">
      <c r="A507" s="92" t="s">
        <v>1915</v>
      </c>
      <c r="B507" s="93">
        <v>45723.0</v>
      </c>
      <c r="C507" s="48" t="s">
        <v>1916</v>
      </c>
      <c r="D507" s="48" t="s">
        <v>695</v>
      </c>
      <c r="E507" s="103">
        <v>6700.0</v>
      </c>
      <c r="F507" s="100" t="s">
        <v>1917</v>
      </c>
      <c r="G507" s="101" t="s">
        <v>74</v>
      </c>
      <c r="H507" s="101" t="s">
        <v>68</v>
      </c>
      <c r="I507" s="101" t="s">
        <v>1918</v>
      </c>
      <c r="J507" s="95" t="s">
        <v>698</v>
      </c>
      <c r="K507" s="50">
        <f t="shared" ref="K507:K513" si="239">E507</f>
        <v>6700</v>
      </c>
      <c r="L507" s="50">
        <v>0.0</v>
      </c>
      <c r="M507" s="50">
        <f t="shared" si="207"/>
        <v>6700</v>
      </c>
      <c r="N507" s="87">
        <f t="shared" si="223"/>
        <v>0</v>
      </c>
      <c r="O507" s="96"/>
      <c r="P507" s="97"/>
      <c r="Q507" s="108"/>
      <c r="R507" s="98"/>
      <c r="S507" s="98"/>
      <c r="T507" s="98"/>
      <c r="U507" s="98"/>
      <c r="V507" s="98"/>
      <c r="W507" s="98"/>
      <c r="X507" s="88">
        <f t="shared" ref="X507:X511" si="240">E507</f>
        <v>6700</v>
      </c>
      <c r="Y507" s="90">
        <f t="shared" si="233"/>
        <v>5982.142857</v>
      </c>
      <c r="Z507" s="90">
        <f t="shared" si="234"/>
        <v>717.8571429</v>
      </c>
      <c r="AA507" s="98"/>
      <c r="AB507" s="88">
        <v>6700.0</v>
      </c>
      <c r="AC507" s="90">
        <v>5982.142857142857</v>
      </c>
      <c r="AD507" s="90">
        <v>717.8571428571428</v>
      </c>
      <c r="AE507" s="48"/>
      <c r="AF507" s="91">
        <f t="shared" si="209"/>
        <v>0</v>
      </c>
      <c r="AG507" s="98"/>
      <c r="AH507" s="98"/>
      <c r="AI507" s="98"/>
      <c r="AJ507" s="98"/>
      <c r="AK507" s="98"/>
      <c r="AL507" s="98"/>
    </row>
    <row r="508" ht="14.25" customHeight="1">
      <c r="A508" s="92" t="s">
        <v>1919</v>
      </c>
      <c r="B508" s="93">
        <v>45723.0</v>
      </c>
      <c r="C508" s="94" t="s">
        <v>1920</v>
      </c>
      <c r="D508" s="94" t="s">
        <v>674</v>
      </c>
      <c r="E508" s="103">
        <v>3000.0</v>
      </c>
      <c r="F508" s="100" t="s">
        <v>1921</v>
      </c>
      <c r="G508" s="101" t="s">
        <v>74</v>
      </c>
      <c r="H508" s="101" t="s">
        <v>68</v>
      </c>
      <c r="I508" s="101" t="s">
        <v>1922</v>
      </c>
      <c r="J508" s="95" t="s">
        <v>76</v>
      </c>
      <c r="K508" s="50">
        <f t="shared" si="239"/>
        <v>3000</v>
      </c>
      <c r="L508" s="50">
        <v>0.0</v>
      </c>
      <c r="M508" s="50">
        <f t="shared" si="207"/>
        <v>3000</v>
      </c>
      <c r="N508" s="87">
        <f t="shared" si="223"/>
        <v>0</v>
      </c>
      <c r="O508" s="96"/>
      <c r="P508" s="97"/>
      <c r="Q508" s="108"/>
      <c r="R508" s="98"/>
      <c r="S508" s="98"/>
      <c r="T508" s="98"/>
      <c r="U508" s="98"/>
      <c r="V508" s="98"/>
      <c r="W508" s="98"/>
      <c r="X508" s="88">
        <f t="shared" si="240"/>
        <v>3000</v>
      </c>
      <c r="Y508" s="90">
        <f t="shared" si="233"/>
        <v>2678.571429</v>
      </c>
      <c r="Z508" s="90">
        <f t="shared" si="234"/>
        <v>321.4285714</v>
      </c>
      <c r="AA508" s="98"/>
      <c r="AB508" s="88">
        <v>3000.0</v>
      </c>
      <c r="AC508" s="90">
        <v>2678.5714285714284</v>
      </c>
      <c r="AD508" s="90">
        <v>321.4285714285714</v>
      </c>
      <c r="AE508" s="48"/>
      <c r="AF508" s="91">
        <f t="shared" si="209"/>
        <v>0</v>
      </c>
      <c r="AG508" s="98"/>
      <c r="AH508" s="98"/>
      <c r="AI508" s="98"/>
      <c r="AJ508" s="98"/>
      <c r="AK508" s="98"/>
      <c r="AL508" s="98"/>
    </row>
    <row r="509" ht="14.25" customHeight="1">
      <c r="A509" s="92" t="s">
        <v>1923</v>
      </c>
      <c r="B509" s="93">
        <v>45723.0</v>
      </c>
      <c r="C509" s="94" t="s">
        <v>1924</v>
      </c>
      <c r="D509" s="94" t="s">
        <v>1925</v>
      </c>
      <c r="E509" s="99">
        <v>440.0</v>
      </c>
      <c r="F509" s="100" t="s">
        <v>979</v>
      </c>
      <c r="G509" s="143" t="s">
        <v>521</v>
      </c>
      <c r="H509" s="101" t="s">
        <v>68</v>
      </c>
      <c r="I509" s="101"/>
      <c r="J509" s="95" t="s">
        <v>69</v>
      </c>
      <c r="K509" s="50">
        <f t="shared" si="239"/>
        <v>440</v>
      </c>
      <c r="L509" s="50">
        <v>0.0</v>
      </c>
      <c r="M509" s="50">
        <f t="shared" si="207"/>
        <v>440</v>
      </c>
      <c r="N509" s="87">
        <f t="shared" si="223"/>
        <v>0</v>
      </c>
      <c r="O509" s="96"/>
      <c r="P509" s="131">
        <v>10.72</v>
      </c>
      <c r="Q509" s="132">
        <f>E509-P509</f>
        <v>429.28</v>
      </c>
      <c r="R509" s="98"/>
      <c r="S509" s="98"/>
      <c r="T509" s="98"/>
      <c r="U509" s="98"/>
      <c r="V509" s="98"/>
      <c r="W509" s="98"/>
      <c r="X509" s="88">
        <f t="shared" si="240"/>
        <v>440</v>
      </c>
      <c r="Y509" s="90">
        <f t="shared" si="233"/>
        <v>392.8571429</v>
      </c>
      <c r="Z509" s="90">
        <f t="shared" si="234"/>
        <v>47.14285714</v>
      </c>
      <c r="AA509" s="98"/>
      <c r="AB509" s="88">
        <v>440.0</v>
      </c>
      <c r="AC509" s="90">
        <v>392.85714285714283</v>
      </c>
      <c r="AD509" s="90">
        <v>47.14285714285714</v>
      </c>
      <c r="AE509" s="48"/>
      <c r="AF509" s="91">
        <f t="shared" si="209"/>
        <v>0</v>
      </c>
      <c r="AG509" s="98"/>
      <c r="AH509" s="98"/>
      <c r="AI509" s="98"/>
      <c r="AJ509" s="98"/>
      <c r="AK509" s="98"/>
      <c r="AL509" s="98"/>
    </row>
    <row r="510" ht="14.25" customHeight="1">
      <c r="A510" s="92" t="s">
        <v>1926</v>
      </c>
      <c r="B510" s="93">
        <v>45723.0</v>
      </c>
      <c r="C510" s="48" t="s">
        <v>1927</v>
      </c>
      <c r="D510" s="94" t="s">
        <v>710</v>
      </c>
      <c r="E510" s="103">
        <v>300.0</v>
      </c>
      <c r="F510" s="100" t="s">
        <v>1928</v>
      </c>
      <c r="G510" s="101" t="s">
        <v>112</v>
      </c>
      <c r="H510" s="101" t="s">
        <v>127</v>
      </c>
      <c r="I510" s="101"/>
      <c r="J510" s="95" t="s">
        <v>121</v>
      </c>
      <c r="K510" s="50">
        <f t="shared" si="239"/>
        <v>300</v>
      </c>
      <c r="L510" s="50">
        <v>0.0</v>
      </c>
      <c r="M510" s="50">
        <f t="shared" si="207"/>
        <v>300</v>
      </c>
      <c r="N510" s="87">
        <f t="shared" si="223"/>
        <v>0</v>
      </c>
      <c r="O510" s="96"/>
      <c r="P510" s="97"/>
      <c r="Q510" s="108"/>
      <c r="R510" s="98"/>
      <c r="S510" s="98"/>
      <c r="T510" s="98"/>
      <c r="U510" s="98"/>
      <c r="V510" s="98"/>
      <c r="W510" s="98"/>
      <c r="X510" s="88">
        <f t="shared" si="240"/>
        <v>300</v>
      </c>
      <c r="Y510" s="90">
        <f t="shared" si="233"/>
        <v>267.8571429</v>
      </c>
      <c r="Z510" s="90">
        <f t="shared" si="234"/>
        <v>32.14285714</v>
      </c>
      <c r="AA510" s="98"/>
      <c r="AB510" s="88">
        <v>300.0</v>
      </c>
      <c r="AC510" s="90">
        <v>267.85714285714283</v>
      </c>
      <c r="AD510" s="90">
        <v>32.14285714285714</v>
      </c>
      <c r="AE510" s="48"/>
      <c r="AF510" s="91">
        <f t="shared" si="209"/>
        <v>0</v>
      </c>
      <c r="AG510" s="98"/>
      <c r="AH510" s="98"/>
      <c r="AI510" s="98"/>
      <c r="AJ510" s="98"/>
      <c r="AK510" s="98"/>
      <c r="AL510" s="98"/>
    </row>
    <row r="511" ht="14.25" customHeight="1">
      <c r="A511" s="92" t="s">
        <v>1929</v>
      </c>
      <c r="B511" s="93">
        <v>45723.0</v>
      </c>
      <c r="C511" s="94" t="s">
        <v>1930</v>
      </c>
      <c r="D511" s="94" t="s">
        <v>1931</v>
      </c>
      <c r="E511" s="103">
        <v>10500.0</v>
      </c>
      <c r="F511" s="100" t="s">
        <v>1932</v>
      </c>
      <c r="G511" s="101" t="s">
        <v>74</v>
      </c>
      <c r="H511" s="101" t="s">
        <v>68</v>
      </c>
      <c r="I511" s="101" t="s">
        <v>1933</v>
      </c>
      <c r="J511" s="95" t="s">
        <v>76</v>
      </c>
      <c r="K511" s="50">
        <f t="shared" si="239"/>
        <v>10500</v>
      </c>
      <c r="L511" s="50">
        <v>0.0</v>
      </c>
      <c r="M511" s="50">
        <f t="shared" si="207"/>
        <v>10500</v>
      </c>
      <c r="N511" s="87">
        <f t="shared" si="223"/>
        <v>0</v>
      </c>
      <c r="O511" s="96"/>
      <c r="P511" s="97"/>
      <c r="Q511" s="108"/>
      <c r="R511" s="98"/>
      <c r="S511" s="98"/>
      <c r="T511" s="98"/>
      <c r="U511" s="98"/>
      <c r="V511" s="98"/>
      <c r="W511" s="98"/>
      <c r="X511" s="88">
        <f t="shared" si="240"/>
        <v>10500</v>
      </c>
      <c r="Y511" s="90">
        <f t="shared" si="233"/>
        <v>9375</v>
      </c>
      <c r="Z511" s="90">
        <f t="shared" si="234"/>
        <v>1125</v>
      </c>
      <c r="AA511" s="98"/>
      <c r="AB511" s="88">
        <v>10500.0</v>
      </c>
      <c r="AC511" s="90">
        <v>9375.0</v>
      </c>
      <c r="AD511" s="90">
        <v>1125.0</v>
      </c>
      <c r="AE511" s="48"/>
      <c r="AF511" s="91">
        <f t="shared" si="209"/>
        <v>0</v>
      </c>
      <c r="AG511" s="98"/>
      <c r="AH511" s="98"/>
      <c r="AI511" s="98"/>
      <c r="AJ511" s="98"/>
      <c r="AK511" s="98"/>
      <c r="AL511" s="98"/>
    </row>
    <row r="512" ht="14.25" customHeight="1">
      <c r="A512" s="92" t="s">
        <v>1934</v>
      </c>
      <c r="B512" s="93">
        <v>45723.0</v>
      </c>
      <c r="C512" s="94" t="s">
        <v>1935</v>
      </c>
      <c r="D512" s="94" t="s">
        <v>1936</v>
      </c>
      <c r="E512" s="99">
        <v>440.0</v>
      </c>
      <c r="F512" s="100" t="s">
        <v>979</v>
      </c>
      <c r="G512" s="143" t="s">
        <v>521</v>
      </c>
      <c r="H512" s="101" t="s">
        <v>68</v>
      </c>
      <c r="J512" s="95" t="s">
        <v>69</v>
      </c>
      <c r="K512" s="50">
        <f t="shared" si="239"/>
        <v>440</v>
      </c>
      <c r="L512" s="50">
        <v>0.0</v>
      </c>
      <c r="M512" s="50">
        <f t="shared" si="207"/>
        <v>440</v>
      </c>
      <c r="N512" s="87">
        <f t="shared" si="223"/>
        <v>0</v>
      </c>
      <c r="O512" s="96"/>
      <c r="P512" s="131">
        <v>10.72</v>
      </c>
      <c r="Q512" s="132">
        <f>E512-P512</f>
        <v>429.28</v>
      </c>
      <c r="R512" s="98"/>
      <c r="S512" s="98"/>
      <c r="T512" s="98"/>
      <c r="U512" s="98"/>
      <c r="V512" s="98"/>
      <c r="W512" s="98"/>
      <c r="X512" s="88">
        <f>K512</f>
        <v>440</v>
      </c>
      <c r="Y512" s="90">
        <f t="shared" si="233"/>
        <v>392.8571429</v>
      </c>
      <c r="Z512" s="90">
        <f t="shared" si="234"/>
        <v>47.14285714</v>
      </c>
      <c r="AA512" s="98"/>
      <c r="AB512" s="88">
        <v>440.0</v>
      </c>
      <c r="AC512" s="90">
        <v>392.85714285714283</v>
      </c>
      <c r="AD512" s="90">
        <v>47.14285714285714</v>
      </c>
      <c r="AE512" s="48"/>
      <c r="AF512" s="91">
        <f t="shared" si="209"/>
        <v>0</v>
      </c>
      <c r="AG512" s="98"/>
      <c r="AH512" s="98"/>
      <c r="AI512" s="98"/>
      <c r="AJ512" s="98"/>
      <c r="AK512" s="98"/>
      <c r="AL512" s="98"/>
    </row>
    <row r="513" ht="14.25" customHeight="1">
      <c r="A513" s="92" t="s">
        <v>1937</v>
      </c>
      <c r="B513" s="93">
        <v>45723.0</v>
      </c>
      <c r="C513" s="94" t="s">
        <v>1938</v>
      </c>
      <c r="D513" s="94" t="s">
        <v>529</v>
      </c>
      <c r="E513" s="103">
        <v>3000.0</v>
      </c>
      <c r="F513" s="100" t="s">
        <v>1939</v>
      </c>
      <c r="G513" s="101" t="s">
        <v>74</v>
      </c>
      <c r="H513" s="101" t="s">
        <v>68</v>
      </c>
      <c r="I513" s="101" t="s">
        <v>1940</v>
      </c>
      <c r="J513" s="95" t="s">
        <v>76</v>
      </c>
      <c r="K513" s="50">
        <f t="shared" si="239"/>
        <v>3000</v>
      </c>
      <c r="L513" s="50">
        <v>0.0</v>
      </c>
      <c r="M513" s="50">
        <f t="shared" si="207"/>
        <v>3000</v>
      </c>
      <c r="N513" s="87">
        <f t="shared" si="223"/>
        <v>0</v>
      </c>
      <c r="O513" s="96"/>
      <c r="P513" s="97"/>
      <c r="Q513" s="97"/>
      <c r="R513" s="98"/>
      <c r="S513" s="98"/>
      <c r="T513" s="98"/>
      <c r="U513" s="98"/>
      <c r="V513" s="98"/>
      <c r="W513" s="98"/>
      <c r="X513" s="88">
        <f>E513</f>
        <v>3000</v>
      </c>
      <c r="Y513" s="90">
        <f t="shared" si="233"/>
        <v>2678.571429</v>
      </c>
      <c r="Z513" s="90">
        <f t="shared" si="234"/>
        <v>321.4285714</v>
      </c>
      <c r="AA513" s="98"/>
      <c r="AB513" s="88">
        <v>3000.0</v>
      </c>
      <c r="AC513" s="90">
        <v>2678.5714285714284</v>
      </c>
      <c r="AD513" s="90">
        <v>321.4285714285714</v>
      </c>
      <c r="AE513" s="48"/>
      <c r="AF513" s="91">
        <f t="shared" si="209"/>
        <v>0</v>
      </c>
      <c r="AG513" s="98"/>
      <c r="AH513" s="98"/>
      <c r="AI513" s="98"/>
      <c r="AJ513" s="98"/>
      <c r="AK513" s="98"/>
      <c r="AL513" s="98"/>
    </row>
    <row r="514" ht="14.25" customHeight="1">
      <c r="A514" s="92" t="s">
        <v>1941</v>
      </c>
      <c r="B514" s="93">
        <v>45723.0</v>
      </c>
      <c r="C514" s="48" t="s">
        <v>1942</v>
      </c>
      <c r="D514" s="48" t="s">
        <v>337</v>
      </c>
      <c r="E514" s="107">
        <v>1194.2</v>
      </c>
      <c r="F514" s="100" t="s">
        <v>1943</v>
      </c>
      <c r="G514" s="101" t="s">
        <v>96</v>
      </c>
      <c r="H514" s="101" t="s">
        <v>68</v>
      </c>
      <c r="I514" s="101" t="s">
        <v>1944</v>
      </c>
      <c r="J514" s="95" t="s">
        <v>76</v>
      </c>
      <c r="K514" s="97">
        <v>1250.0</v>
      </c>
      <c r="L514" s="108">
        <f>K514/1.12*0.05</f>
        <v>55.80357143</v>
      </c>
      <c r="M514" s="97">
        <f t="shared" si="207"/>
        <v>1194.196429</v>
      </c>
      <c r="N514" s="87"/>
      <c r="O514" s="96"/>
      <c r="P514" s="97"/>
      <c r="Q514" s="97"/>
      <c r="R514" s="98"/>
      <c r="S514" s="98"/>
      <c r="T514" s="98"/>
      <c r="U514" s="98"/>
      <c r="V514" s="98"/>
      <c r="W514" s="98"/>
      <c r="X514" s="88">
        <f t="shared" ref="X514:X515" si="241">K514</f>
        <v>1250</v>
      </c>
      <c r="Y514" s="90">
        <f t="shared" si="233"/>
        <v>1116.071429</v>
      </c>
      <c r="Z514" s="90">
        <f t="shared" si="234"/>
        <v>133.9285714</v>
      </c>
      <c r="AA514" s="98"/>
      <c r="AB514" s="88">
        <v>1250.0</v>
      </c>
      <c r="AC514" s="90">
        <v>1116.0714285714284</v>
      </c>
      <c r="AD514" s="90">
        <v>133.92857142857142</v>
      </c>
      <c r="AE514" s="48"/>
      <c r="AF514" s="91">
        <f t="shared" si="209"/>
        <v>0</v>
      </c>
      <c r="AG514" s="98"/>
      <c r="AH514" s="98"/>
      <c r="AI514" s="98"/>
      <c r="AJ514" s="98"/>
      <c r="AK514" s="98"/>
      <c r="AL514" s="98"/>
    </row>
    <row r="515" ht="14.25" customHeight="1">
      <c r="A515" s="92" t="s">
        <v>1945</v>
      </c>
      <c r="B515" s="93">
        <v>45723.0</v>
      </c>
      <c r="C515" s="94" t="s">
        <v>1946</v>
      </c>
      <c r="D515" s="48" t="s">
        <v>562</v>
      </c>
      <c r="E515" s="103">
        <v>1250.0</v>
      </c>
      <c r="F515" s="100" t="s">
        <v>1947</v>
      </c>
      <c r="G515" s="101" t="s">
        <v>74</v>
      </c>
      <c r="H515" s="101" t="s">
        <v>68</v>
      </c>
      <c r="I515" s="101" t="s">
        <v>1948</v>
      </c>
      <c r="J515" s="95" t="s">
        <v>76</v>
      </c>
      <c r="K515" s="50">
        <f t="shared" ref="K515:K535" si="242">E515</f>
        <v>1250</v>
      </c>
      <c r="L515" s="50">
        <v>0.0</v>
      </c>
      <c r="M515" s="50">
        <f t="shared" si="207"/>
        <v>1250</v>
      </c>
      <c r="N515" s="87">
        <f t="shared" ref="N515:N535" si="243">E515-M515</f>
        <v>0</v>
      </c>
      <c r="O515" s="96"/>
      <c r="P515" s="97"/>
      <c r="Q515" s="97"/>
      <c r="R515" s="98"/>
      <c r="S515" s="98"/>
      <c r="T515" s="98"/>
      <c r="U515" s="98"/>
      <c r="V515" s="98"/>
      <c r="W515" s="98"/>
      <c r="X515" s="88">
        <f t="shared" si="241"/>
        <v>1250</v>
      </c>
      <c r="Y515" s="90">
        <f t="shared" si="233"/>
        <v>1116.071429</v>
      </c>
      <c r="Z515" s="90">
        <f t="shared" si="234"/>
        <v>133.9285714</v>
      </c>
      <c r="AA515" s="98"/>
      <c r="AB515" s="88">
        <v>1250.0</v>
      </c>
      <c r="AC515" s="90">
        <v>1116.0714285714284</v>
      </c>
      <c r="AD515" s="90">
        <v>133.92857142857142</v>
      </c>
      <c r="AE515" s="48"/>
      <c r="AF515" s="91">
        <f t="shared" si="209"/>
        <v>0</v>
      </c>
      <c r="AG515" s="98"/>
      <c r="AH515" s="98"/>
      <c r="AI515" s="98"/>
      <c r="AJ515" s="98"/>
      <c r="AK515" s="98"/>
      <c r="AL515" s="98"/>
    </row>
    <row r="516" ht="14.25" customHeight="1">
      <c r="A516" s="92" t="s">
        <v>1949</v>
      </c>
      <c r="B516" s="93">
        <v>45724.0</v>
      </c>
      <c r="C516" s="94" t="s">
        <v>1950</v>
      </c>
      <c r="D516" s="94" t="s">
        <v>1951</v>
      </c>
      <c r="E516" s="103">
        <v>2100.0</v>
      </c>
      <c r="F516" s="100" t="s">
        <v>1952</v>
      </c>
      <c r="G516" s="101" t="s">
        <v>1953</v>
      </c>
      <c r="H516" s="101" t="s">
        <v>68</v>
      </c>
      <c r="I516" s="112" t="s">
        <v>344</v>
      </c>
      <c r="J516" s="95" t="s">
        <v>102</v>
      </c>
      <c r="K516" s="50">
        <f t="shared" si="242"/>
        <v>2100</v>
      </c>
      <c r="L516" s="50">
        <v>0.0</v>
      </c>
      <c r="M516" s="50">
        <f t="shared" si="207"/>
        <v>2100</v>
      </c>
      <c r="N516" s="87">
        <f t="shared" si="243"/>
        <v>0</v>
      </c>
      <c r="O516" s="96"/>
      <c r="P516" s="97">
        <v>34.48</v>
      </c>
      <c r="Q516" s="108">
        <f>1050-P516</f>
        <v>1015.52</v>
      </c>
      <c r="R516" s="98"/>
      <c r="S516" s="98"/>
      <c r="T516" s="98"/>
      <c r="U516" s="98"/>
      <c r="V516" s="98"/>
      <c r="W516" s="98"/>
      <c r="X516" s="88">
        <f t="shared" ref="X516:X517" si="244">E516</f>
        <v>2100</v>
      </c>
      <c r="Y516" s="90">
        <f t="shared" si="233"/>
        <v>1875</v>
      </c>
      <c r="Z516" s="90">
        <f t="shared" si="234"/>
        <v>225</v>
      </c>
      <c r="AA516" s="98"/>
      <c r="AB516" s="88">
        <v>2100.0</v>
      </c>
      <c r="AC516" s="90">
        <v>1874.9999999999998</v>
      </c>
      <c r="AD516" s="90">
        <v>224.99999999999997</v>
      </c>
      <c r="AE516" s="48"/>
      <c r="AF516" s="91">
        <f t="shared" si="209"/>
        <v>0</v>
      </c>
      <c r="AG516" s="98"/>
      <c r="AH516" s="98"/>
      <c r="AI516" s="98"/>
      <c r="AJ516" s="98"/>
      <c r="AK516" s="98"/>
      <c r="AL516" s="98"/>
    </row>
    <row r="517" ht="14.25" customHeight="1">
      <c r="A517" s="92" t="s">
        <v>1954</v>
      </c>
      <c r="B517" s="93">
        <v>45724.0</v>
      </c>
      <c r="C517" s="94" t="s">
        <v>1955</v>
      </c>
      <c r="D517" s="94" t="s">
        <v>1956</v>
      </c>
      <c r="E517" s="103">
        <v>10000.0</v>
      </c>
      <c r="F517" s="100" t="s">
        <v>1957</v>
      </c>
      <c r="G517" s="101" t="s">
        <v>1958</v>
      </c>
      <c r="H517" s="101" t="s">
        <v>127</v>
      </c>
      <c r="I517" s="101" t="s">
        <v>1959</v>
      </c>
      <c r="J517" s="95" t="s">
        <v>102</v>
      </c>
      <c r="K517" s="50">
        <f t="shared" si="242"/>
        <v>10000</v>
      </c>
      <c r="L517" s="50">
        <v>0.0</v>
      </c>
      <c r="M517" s="50">
        <f t="shared" si="207"/>
        <v>10000</v>
      </c>
      <c r="N517" s="87">
        <f t="shared" si="243"/>
        <v>0</v>
      </c>
      <c r="O517" s="96"/>
      <c r="P517" s="97"/>
      <c r="Q517" s="97"/>
      <c r="R517" s="98"/>
      <c r="S517" s="98"/>
      <c r="T517" s="98"/>
      <c r="U517" s="98"/>
      <c r="V517" s="98"/>
      <c r="W517" s="98"/>
      <c r="X517" s="88">
        <f t="shared" si="244"/>
        <v>10000</v>
      </c>
      <c r="Y517" s="90">
        <f t="shared" si="233"/>
        <v>8928.571429</v>
      </c>
      <c r="Z517" s="90">
        <f t="shared" si="234"/>
        <v>1071.428571</v>
      </c>
      <c r="AA517" s="98"/>
      <c r="AB517" s="88">
        <v>10000.0</v>
      </c>
      <c r="AC517" s="90">
        <v>8928.571428571428</v>
      </c>
      <c r="AD517" s="90">
        <v>1071.4285714285713</v>
      </c>
      <c r="AE517" s="48"/>
      <c r="AF517" s="91">
        <f t="shared" si="209"/>
        <v>0</v>
      </c>
      <c r="AG517" s="98"/>
      <c r="AH517" s="98"/>
      <c r="AI517" s="98"/>
      <c r="AJ517" s="98"/>
      <c r="AK517" s="98"/>
      <c r="AL517" s="98"/>
    </row>
    <row r="518" ht="14.25" customHeight="1">
      <c r="A518" s="92" t="s">
        <v>1960</v>
      </c>
      <c r="B518" s="93">
        <v>45726.0</v>
      </c>
      <c r="C518" s="94" t="s">
        <v>1961</v>
      </c>
      <c r="D518" s="94" t="s">
        <v>110</v>
      </c>
      <c r="E518" s="103">
        <v>440.0</v>
      </c>
      <c r="F518" s="100" t="s">
        <v>979</v>
      </c>
      <c r="G518" s="101" t="s">
        <v>112</v>
      </c>
      <c r="H518" s="101" t="s">
        <v>127</v>
      </c>
      <c r="I518" s="101"/>
      <c r="J518" s="95" t="s">
        <v>69</v>
      </c>
      <c r="K518" s="50">
        <f t="shared" si="242"/>
        <v>440</v>
      </c>
      <c r="L518" s="50">
        <v>0.0</v>
      </c>
      <c r="M518" s="50">
        <f t="shared" si="207"/>
        <v>440</v>
      </c>
      <c r="N518" s="87">
        <f t="shared" si="243"/>
        <v>0</v>
      </c>
      <c r="O518" s="96"/>
      <c r="P518" s="97"/>
      <c r="Q518" s="97"/>
      <c r="R518" s="98"/>
      <c r="S518" s="98"/>
      <c r="T518" s="98"/>
      <c r="U518" s="98"/>
      <c r="V518" s="98"/>
      <c r="W518" s="98"/>
      <c r="X518" s="88">
        <f>K518</f>
        <v>440</v>
      </c>
      <c r="Y518" s="90">
        <f t="shared" si="233"/>
        <v>392.8571429</v>
      </c>
      <c r="Z518" s="90">
        <f t="shared" si="234"/>
        <v>47.14285714</v>
      </c>
      <c r="AA518" s="98"/>
      <c r="AB518" s="88">
        <v>440.0</v>
      </c>
      <c r="AC518" s="90">
        <v>392.85714285714283</v>
      </c>
      <c r="AD518" s="90">
        <v>47.14285714285714</v>
      </c>
      <c r="AE518" s="48"/>
      <c r="AF518" s="91">
        <f t="shared" si="209"/>
        <v>0</v>
      </c>
      <c r="AG518" s="98"/>
      <c r="AH518" s="98"/>
      <c r="AI518" s="98"/>
      <c r="AJ518" s="98"/>
      <c r="AK518" s="98"/>
      <c r="AL518" s="98"/>
    </row>
    <row r="519" ht="14.25" customHeight="1">
      <c r="A519" s="92" t="s">
        <v>1962</v>
      </c>
      <c r="B519" s="93">
        <v>45726.0</v>
      </c>
      <c r="C519" s="94" t="s">
        <v>1963</v>
      </c>
      <c r="D519" s="94" t="s">
        <v>1964</v>
      </c>
      <c r="E519" s="103">
        <v>1375.0</v>
      </c>
      <c r="F519" s="100" t="s">
        <v>1965</v>
      </c>
      <c r="G519" s="101" t="s">
        <v>1966</v>
      </c>
      <c r="H519" s="101" t="s">
        <v>68</v>
      </c>
      <c r="I519" s="101" t="s">
        <v>1967</v>
      </c>
      <c r="J519" s="71" t="s">
        <v>76</v>
      </c>
      <c r="K519" s="50">
        <f t="shared" si="242"/>
        <v>1375</v>
      </c>
      <c r="L519" s="50">
        <v>0.0</v>
      </c>
      <c r="M519" s="50">
        <f t="shared" si="207"/>
        <v>1375</v>
      </c>
      <c r="N519" s="87">
        <f t="shared" si="243"/>
        <v>0</v>
      </c>
      <c r="O519" s="96"/>
      <c r="P519" s="97"/>
      <c r="Q519" s="97"/>
      <c r="R519" s="98"/>
      <c r="S519" s="98"/>
      <c r="T519" s="98"/>
      <c r="U519" s="98"/>
      <c r="V519" s="98"/>
      <c r="W519" s="98"/>
      <c r="X519" s="88">
        <f t="shared" ref="X519:X520" si="245">E519</f>
        <v>1375</v>
      </c>
      <c r="Y519" s="90">
        <f t="shared" si="233"/>
        <v>1227.678571</v>
      </c>
      <c r="Z519" s="90">
        <f t="shared" si="234"/>
        <v>147.3214286</v>
      </c>
      <c r="AA519" s="98"/>
      <c r="AB519" s="88">
        <v>1375.0</v>
      </c>
      <c r="AC519" s="90">
        <v>1227.6785714285713</v>
      </c>
      <c r="AD519" s="90">
        <v>147.32142857142856</v>
      </c>
      <c r="AE519" s="48"/>
      <c r="AF519" s="91">
        <f t="shared" si="209"/>
        <v>0</v>
      </c>
      <c r="AG519" s="98"/>
      <c r="AH519" s="98"/>
      <c r="AI519" s="98"/>
      <c r="AJ519" s="98"/>
      <c r="AK519" s="98"/>
      <c r="AL519" s="98"/>
    </row>
    <row r="520" ht="14.25" customHeight="1">
      <c r="A520" s="92" t="s">
        <v>1968</v>
      </c>
      <c r="B520" s="93"/>
      <c r="D520" s="94" t="s">
        <v>87</v>
      </c>
      <c r="H520" s="101"/>
      <c r="I520" s="101"/>
      <c r="J520" s="95"/>
      <c r="K520" s="50" t="str">
        <f t="shared" si="242"/>
        <v/>
      </c>
      <c r="L520" s="50">
        <v>0.0</v>
      </c>
      <c r="M520" s="50">
        <f t="shared" si="207"/>
        <v>0</v>
      </c>
      <c r="N520" s="87">
        <f t="shared" si="243"/>
        <v>0</v>
      </c>
      <c r="O520" s="96"/>
      <c r="P520" s="97"/>
      <c r="Q520" s="97"/>
      <c r="R520" s="98"/>
      <c r="S520" s="98"/>
      <c r="T520" s="98"/>
      <c r="U520" s="98"/>
      <c r="V520" s="98"/>
      <c r="W520" s="98"/>
      <c r="X520" s="88" t="str">
        <f t="shared" si="245"/>
        <v/>
      </c>
      <c r="Y520" s="90">
        <f t="shared" si="233"/>
        <v>0</v>
      </c>
      <c r="Z520" s="90">
        <f t="shared" si="234"/>
        <v>0</v>
      </c>
      <c r="AA520" s="98"/>
      <c r="AB520" s="106"/>
      <c r="AC520" s="42"/>
      <c r="AD520" s="42"/>
      <c r="AE520" s="48"/>
      <c r="AF520" s="91">
        <f t="shared" si="209"/>
        <v>0</v>
      </c>
      <c r="AG520" s="98"/>
      <c r="AH520" s="98"/>
      <c r="AI520" s="98"/>
      <c r="AJ520" s="98"/>
      <c r="AK520" s="98"/>
      <c r="AL520" s="98"/>
    </row>
    <row r="521" ht="14.25" customHeight="1">
      <c r="A521" s="92" t="s">
        <v>1969</v>
      </c>
      <c r="B521" s="93">
        <v>45726.0</v>
      </c>
      <c r="C521" s="48" t="s">
        <v>1970</v>
      </c>
      <c r="D521" s="94" t="s">
        <v>347</v>
      </c>
      <c r="E521" s="103">
        <v>360.0</v>
      </c>
      <c r="F521" s="100" t="s">
        <v>1971</v>
      </c>
      <c r="G521" s="101" t="s">
        <v>96</v>
      </c>
      <c r="H521" s="101" t="s">
        <v>68</v>
      </c>
      <c r="I521" s="101" t="s">
        <v>1972</v>
      </c>
      <c r="J521" s="95" t="s">
        <v>102</v>
      </c>
      <c r="K521" s="50">
        <f t="shared" si="242"/>
        <v>360</v>
      </c>
      <c r="L521" s="50">
        <v>0.0</v>
      </c>
      <c r="M521" s="50">
        <f t="shared" si="207"/>
        <v>360</v>
      </c>
      <c r="N521" s="87">
        <f t="shared" si="243"/>
        <v>0</v>
      </c>
      <c r="O521" s="96"/>
      <c r="P521" s="97"/>
      <c r="Q521" s="97"/>
      <c r="R521" s="98"/>
      <c r="S521" s="98"/>
      <c r="T521" s="98"/>
      <c r="U521" s="98"/>
      <c r="V521" s="98"/>
      <c r="W521" s="98"/>
      <c r="X521" s="88">
        <f>K521</f>
        <v>360</v>
      </c>
      <c r="Y521" s="90">
        <f t="shared" si="233"/>
        <v>321.4285714</v>
      </c>
      <c r="Z521" s="90">
        <f t="shared" si="234"/>
        <v>38.57142857</v>
      </c>
      <c r="AA521" s="98"/>
      <c r="AB521" s="88">
        <v>360.0</v>
      </c>
      <c r="AC521" s="90">
        <v>321.4285714285714</v>
      </c>
      <c r="AD521" s="90">
        <v>38.57142857142856</v>
      </c>
      <c r="AE521" s="48"/>
      <c r="AF521" s="91">
        <f t="shared" si="209"/>
        <v>0</v>
      </c>
      <c r="AG521" s="98"/>
      <c r="AH521" s="98"/>
      <c r="AI521" s="98"/>
      <c r="AJ521" s="98"/>
      <c r="AK521" s="98"/>
      <c r="AL521" s="98"/>
    </row>
    <row r="522" ht="14.25" customHeight="1">
      <c r="A522" s="92" t="s">
        <v>1973</v>
      </c>
      <c r="B522" s="93">
        <v>45726.0</v>
      </c>
      <c r="C522" s="94" t="s">
        <v>1974</v>
      </c>
      <c r="D522" s="94" t="s">
        <v>949</v>
      </c>
      <c r="E522" s="103">
        <v>18000.0</v>
      </c>
      <c r="F522" s="48" t="s">
        <v>1975</v>
      </c>
      <c r="G522" s="101" t="s">
        <v>117</v>
      </c>
      <c r="H522" s="101" t="s">
        <v>68</v>
      </c>
      <c r="J522" s="95" t="s">
        <v>102</v>
      </c>
      <c r="K522" s="50">
        <f t="shared" si="242"/>
        <v>18000</v>
      </c>
      <c r="L522" s="50">
        <v>0.0</v>
      </c>
      <c r="M522" s="50">
        <f t="shared" si="207"/>
        <v>18000</v>
      </c>
      <c r="N522" s="87">
        <f t="shared" si="243"/>
        <v>0</v>
      </c>
      <c r="O522" s="96"/>
      <c r="P522" s="97">
        <v>591.07</v>
      </c>
      <c r="Q522" s="108">
        <f>E522-P522</f>
        <v>17408.93</v>
      </c>
      <c r="R522" s="98"/>
      <c r="S522" s="98"/>
      <c r="T522" s="98"/>
      <c r="U522" s="98"/>
      <c r="V522" s="98"/>
      <c r="W522" s="98"/>
      <c r="X522" s="88">
        <f t="shared" ref="X522:X529" si="246">E522</f>
        <v>18000</v>
      </c>
      <c r="Y522" s="90">
        <f t="shared" si="233"/>
        <v>16071.42857</v>
      </c>
      <c r="Z522" s="90">
        <f t="shared" si="234"/>
        <v>1928.571429</v>
      </c>
      <c r="AA522" s="98"/>
      <c r="AB522" s="88">
        <v>18000.0</v>
      </c>
      <c r="AC522" s="90">
        <v>16071.42857142857</v>
      </c>
      <c r="AD522" s="90">
        <v>1928.5714285714284</v>
      </c>
      <c r="AE522" s="48"/>
      <c r="AF522" s="91">
        <f t="shared" si="209"/>
        <v>0</v>
      </c>
      <c r="AG522" s="98"/>
      <c r="AH522" s="98"/>
      <c r="AI522" s="98"/>
      <c r="AJ522" s="98"/>
      <c r="AK522" s="98"/>
      <c r="AL522" s="98"/>
    </row>
    <row r="523" ht="14.25" customHeight="1">
      <c r="A523" s="92" t="s">
        <v>1976</v>
      </c>
      <c r="B523" s="93"/>
      <c r="C523" s="94"/>
      <c r="D523" s="48" t="s">
        <v>87</v>
      </c>
      <c r="E523" s="103"/>
      <c r="F523" s="100"/>
      <c r="G523" s="101"/>
      <c r="H523" s="101"/>
      <c r="I523" s="101"/>
      <c r="J523" s="95"/>
      <c r="K523" s="50" t="str">
        <f t="shared" si="242"/>
        <v/>
      </c>
      <c r="L523" s="50">
        <v>0.0</v>
      </c>
      <c r="M523" s="50">
        <f t="shared" si="207"/>
        <v>0</v>
      </c>
      <c r="N523" s="87">
        <f t="shared" si="243"/>
        <v>0</v>
      </c>
      <c r="O523" s="96"/>
      <c r="P523" s="97"/>
      <c r="Q523" s="97"/>
      <c r="R523" s="98"/>
      <c r="S523" s="98"/>
      <c r="T523" s="98"/>
      <c r="U523" s="98"/>
      <c r="V523" s="98"/>
      <c r="W523" s="98"/>
      <c r="X523" s="88" t="str">
        <f t="shared" si="246"/>
        <v/>
      </c>
      <c r="Y523" s="90">
        <f t="shared" si="233"/>
        <v>0</v>
      </c>
      <c r="Z523" s="90">
        <f t="shared" si="234"/>
        <v>0</v>
      </c>
      <c r="AA523" s="98"/>
      <c r="AB523" s="106"/>
      <c r="AC523" s="42"/>
      <c r="AD523" s="42"/>
      <c r="AE523" s="48"/>
      <c r="AF523" s="91">
        <f t="shared" si="209"/>
        <v>0</v>
      </c>
      <c r="AG523" s="98"/>
      <c r="AH523" s="98"/>
      <c r="AI523" s="98"/>
      <c r="AJ523" s="98"/>
      <c r="AK523" s="98"/>
      <c r="AL523" s="98"/>
    </row>
    <row r="524" ht="14.25" customHeight="1">
      <c r="A524" s="92" t="s">
        <v>1977</v>
      </c>
      <c r="B524" s="93">
        <v>45726.0</v>
      </c>
      <c r="C524" s="94" t="s">
        <v>1978</v>
      </c>
      <c r="D524" s="94" t="s">
        <v>1274</v>
      </c>
      <c r="E524" s="103">
        <v>5000.0</v>
      </c>
      <c r="F524" s="100" t="s">
        <v>1979</v>
      </c>
      <c r="G524" s="101" t="s">
        <v>96</v>
      </c>
      <c r="H524" s="101" t="s">
        <v>132</v>
      </c>
      <c r="I524" s="112" t="s">
        <v>344</v>
      </c>
      <c r="J524" s="95" t="s">
        <v>102</v>
      </c>
      <c r="K524" s="50">
        <f t="shared" si="242"/>
        <v>5000</v>
      </c>
      <c r="L524" s="50">
        <v>0.0</v>
      </c>
      <c r="M524" s="50">
        <f t="shared" si="207"/>
        <v>5000</v>
      </c>
      <c r="N524" s="87">
        <f t="shared" si="243"/>
        <v>0</v>
      </c>
      <c r="O524" s="96"/>
      <c r="P524" s="97"/>
      <c r="Q524" s="97"/>
      <c r="R524" s="98"/>
      <c r="S524" s="98"/>
      <c r="T524" s="98"/>
      <c r="U524" s="98"/>
      <c r="V524" s="98"/>
      <c r="W524" s="98"/>
      <c r="X524" s="88">
        <f t="shared" si="246"/>
        <v>5000</v>
      </c>
      <c r="Y524" s="90">
        <f t="shared" si="233"/>
        <v>4464.285714</v>
      </c>
      <c r="Z524" s="90">
        <f t="shared" si="234"/>
        <v>535.7142857</v>
      </c>
      <c r="AA524" s="98"/>
      <c r="AB524" s="88">
        <v>5000.0</v>
      </c>
      <c r="AC524" s="90">
        <v>4464.285714285714</v>
      </c>
      <c r="AD524" s="90">
        <v>535.7142857142857</v>
      </c>
      <c r="AE524" s="48"/>
      <c r="AF524" s="91">
        <f t="shared" si="209"/>
        <v>0</v>
      </c>
      <c r="AG524" s="98"/>
      <c r="AH524" s="98"/>
      <c r="AI524" s="98"/>
      <c r="AJ524" s="98"/>
      <c r="AK524" s="98"/>
      <c r="AL524" s="98"/>
    </row>
    <row r="525" ht="14.25" customHeight="1">
      <c r="A525" s="92" t="s">
        <v>1980</v>
      </c>
      <c r="B525" s="93">
        <v>45726.0</v>
      </c>
      <c r="C525" s="94" t="s">
        <v>1981</v>
      </c>
      <c r="D525" s="94" t="s">
        <v>1982</v>
      </c>
      <c r="E525" s="103">
        <v>33983.3</v>
      </c>
      <c r="F525" s="100" t="s">
        <v>1983</v>
      </c>
      <c r="G525" s="101" t="s">
        <v>96</v>
      </c>
      <c r="H525" s="101" t="s">
        <v>132</v>
      </c>
      <c r="I525" s="112" t="s">
        <v>392</v>
      </c>
      <c r="J525" s="95" t="s">
        <v>76</v>
      </c>
      <c r="K525" s="50">
        <f t="shared" si="242"/>
        <v>33983.3</v>
      </c>
      <c r="L525" s="50">
        <v>0.0</v>
      </c>
      <c r="M525" s="50">
        <f t="shared" si="207"/>
        <v>33983.3</v>
      </c>
      <c r="N525" s="87">
        <f t="shared" si="243"/>
        <v>0</v>
      </c>
      <c r="O525" s="96"/>
      <c r="P525" s="97"/>
      <c r="Q525" s="97"/>
      <c r="R525" s="98"/>
      <c r="S525" s="98"/>
      <c r="T525" s="98"/>
      <c r="U525" s="98"/>
      <c r="V525" s="98"/>
      <c r="W525" s="98"/>
      <c r="X525" s="88">
        <f t="shared" si="246"/>
        <v>33983.3</v>
      </c>
      <c r="Y525" s="90">
        <f t="shared" si="233"/>
        <v>30342.23214</v>
      </c>
      <c r="Z525" s="90">
        <f t="shared" si="234"/>
        <v>3641.067857</v>
      </c>
      <c r="AA525" s="98"/>
      <c r="AB525" s="88">
        <v>33983.3</v>
      </c>
      <c r="AC525" s="90">
        <v>30342.23214285714</v>
      </c>
      <c r="AD525" s="90">
        <v>3641.0678571428566</v>
      </c>
      <c r="AE525" s="48"/>
      <c r="AF525" s="91">
        <f t="shared" si="209"/>
        <v>0</v>
      </c>
      <c r="AG525" s="98"/>
      <c r="AH525" s="98"/>
      <c r="AI525" s="98"/>
      <c r="AJ525" s="98"/>
      <c r="AK525" s="98"/>
      <c r="AL525" s="98"/>
    </row>
    <row r="526" ht="14.25" customHeight="1">
      <c r="A526" s="92" t="s">
        <v>1984</v>
      </c>
      <c r="B526" s="93">
        <v>45726.0</v>
      </c>
      <c r="C526" s="94" t="s">
        <v>1985</v>
      </c>
      <c r="D526" s="94" t="s">
        <v>1986</v>
      </c>
      <c r="E526" s="103">
        <v>33983.3</v>
      </c>
      <c r="F526" s="100" t="s">
        <v>1983</v>
      </c>
      <c r="G526" s="101" t="s">
        <v>96</v>
      </c>
      <c r="H526" s="101" t="s">
        <v>132</v>
      </c>
      <c r="I526" s="112" t="s">
        <v>392</v>
      </c>
      <c r="J526" s="95" t="s">
        <v>76</v>
      </c>
      <c r="K526" s="50">
        <f t="shared" si="242"/>
        <v>33983.3</v>
      </c>
      <c r="L526" s="50">
        <v>0.0</v>
      </c>
      <c r="M526" s="50">
        <f t="shared" si="207"/>
        <v>33983.3</v>
      </c>
      <c r="N526" s="87">
        <f t="shared" si="243"/>
        <v>0</v>
      </c>
      <c r="O526" s="96"/>
      <c r="P526" s="97"/>
      <c r="Q526" s="97"/>
      <c r="R526" s="98"/>
      <c r="S526" s="98"/>
      <c r="T526" s="98"/>
      <c r="U526" s="98"/>
      <c r="V526" s="98"/>
      <c r="W526" s="98"/>
      <c r="X526" s="88">
        <f t="shared" si="246"/>
        <v>33983.3</v>
      </c>
      <c r="Y526" s="90">
        <f t="shared" si="233"/>
        <v>30342.23214</v>
      </c>
      <c r="Z526" s="90">
        <f t="shared" si="234"/>
        <v>3641.067857</v>
      </c>
      <c r="AA526" s="98"/>
      <c r="AB526" s="88">
        <v>33983.3</v>
      </c>
      <c r="AC526" s="90">
        <v>30342.23214285714</v>
      </c>
      <c r="AD526" s="90">
        <v>3641.0678571428566</v>
      </c>
      <c r="AE526" s="48"/>
      <c r="AF526" s="91">
        <f t="shared" si="209"/>
        <v>0</v>
      </c>
      <c r="AG526" s="98"/>
      <c r="AH526" s="98"/>
      <c r="AI526" s="98"/>
      <c r="AJ526" s="98"/>
      <c r="AK526" s="98"/>
      <c r="AL526" s="98"/>
    </row>
    <row r="527" ht="14.25" customHeight="1">
      <c r="A527" s="92" t="s">
        <v>1987</v>
      </c>
      <c r="B527" s="93">
        <v>45726.0</v>
      </c>
      <c r="C527" s="94" t="s">
        <v>1988</v>
      </c>
      <c r="D527" s="94" t="s">
        <v>1989</v>
      </c>
      <c r="E527" s="103">
        <v>11128.96</v>
      </c>
      <c r="F527" s="100" t="s">
        <v>1990</v>
      </c>
      <c r="G527" s="101" t="s">
        <v>96</v>
      </c>
      <c r="H527" s="101" t="s">
        <v>132</v>
      </c>
      <c r="I527" s="112" t="s">
        <v>392</v>
      </c>
      <c r="J527" s="95" t="s">
        <v>76</v>
      </c>
      <c r="K527" s="50">
        <f t="shared" si="242"/>
        <v>11128.96</v>
      </c>
      <c r="L527" s="50">
        <v>0.0</v>
      </c>
      <c r="M527" s="50">
        <f t="shared" si="207"/>
        <v>11128.96</v>
      </c>
      <c r="N527" s="87">
        <f t="shared" si="243"/>
        <v>0</v>
      </c>
      <c r="O527" s="96"/>
      <c r="P527" s="97"/>
      <c r="Q527" s="97"/>
      <c r="R527" s="98"/>
      <c r="S527" s="98"/>
      <c r="T527" s="98"/>
      <c r="U527" s="98"/>
      <c r="V527" s="98"/>
      <c r="W527" s="98"/>
      <c r="X527" s="88">
        <f t="shared" si="246"/>
        <v>11128.96</v>
      </c>
      <c r="Y527" s="90">
        <f t="shared" si="233"/>
        <v>9936.571429</v>
      </c>
      <c r="Z527" s="90">
        <f t="shared" si="234"/>
        <v>1192.388571</v>
      </c>
      <c r="AA527" s="98"/>
      <c r="AB527" s="104">
        <v>11128.96</v>
      </c>
      <c r="AC527" s="105">
        <v>9936.571428571428</v>
      </c>
      <c r="AD527" s="90">
        <v>1192.3885714285714</v>
      </c>
      <c r="AE527" s="48"/>
      <c r="AF527" s="91">
        <f t="shared" si="209"/>
        <v>0</v>
      </c>
      <c r="AG527" s="98"/>
      <c r="AH527" s="98"/>
      <c r="AI527" s="98"/>
      <c r="AJ527" s="98"/>
      <c r="AK527" s="98"/>
      <c r="AL527" s="98"/>
    </row>
    <row r="528" ht="14.25" customHeight="1">
      <c r="A528" s="92" t="s">
        <v>1991</v>
      </c>
      <c r="B528" s="93">
        <v>45726.0</v>
      </c>
      <c r="C528" s="94" t="s">
        <v>1992</v>
      </c>
      <c r="D528" s="94" t="s">
        <v>1993</v>
      </c>
      <c r="E528" s="103">
        <v>14725.7</v>
      </c>
      <c r="F528" s="100" t="s">
        <v>1994</v>
      </c>
      <c r="G528" s="101" t="s">
        <v>96</v>
      </c>
      <c r="H528" s="101" t="s">
        <v>68</v>
      </c>
      <c r="I528" s="101" t="s">
        <v>1995</v>
      </c>
      <c r="J528" s="95" t="s">
        <v>76</v>
      </c>
      <c r="K528" s="50">
        <f t="shared" si="242"/>
        <v>14725.7</v>
      </c>
      <c r="L528" s="50">
        <v>0.0</v>
      </c>
      <c r="M528" s="50">
        <f t="shared" si="207"/>
        <v>14725.7</v>
      </c>
      <c r="N528" s="87">
        <f t="shared" si="243"/>
        <v>0</v>
      </c>
      <c r="O528" s="96"/>
      <c r="P528" s="97"/>
      <c r="Q528" s="97"/>
      <c r="R528" s="98"/>
      <c r="S528" s="98"/>
      <c r="T528" s="98"/>
      <c r="U528" s="98"/>
      <c r="V528" s="98"/>
      <c r="W528" s="98"/>
      <c r="X528" s="88">
        <f t="shared" si="246"/>
        <v>14725.7</v>
      </c>
      <c r="Y528" s="90">
        <f t="shared" si="233"/>
        <v>13147.94643</v>
      </c>
      <c r="Z528" s="90">
        <f t="shared" si="234"/>
        <v>1577.753571</v>
      </c>
      <c r="AA528" s="98"/>
      <c r="AB528" s="88">
        <v>14725.7</v>
      </c>
      <c r="AC528" s="90">
        <v>13147.946428571428</v>
      </c>
      <c r="AD528" s="90">
        <v>1577.7535714285711</v>
      </c>
      <c r="AE528" s="48"/>
      <c r="AF528" s="91">
        <f t="shared" si="209"/>
        <v>0</v>
      </c>
      <c r="AG528" s="98"/>
      <c r="AH528" s="98"/>
      <c r="AI528" s="98"/>
      <c r="AJ528" s="98"/>
      <c r="AK528" s="98"/>
      <c r="AL528" s="98"/>
    </row>
    <row r="529" ht="14.25" customHeight="1">
      <c r="A529" s="92" t="s">
        <v>1996</v>
      </c>
      <c r="B529" s="93">
        <v>45726.0</v>
      </c>
      <c r="C529" s="94" t="s">
        <v>1997</v>
      </c>
      <c r="D529" s="94" t="s">
        <v>1998</v>
      </c>
      <c r="E529" s="103">
        <v>1680.0</v>
      </c>
      <c r="F529" s="100" t="s">
        <v>1999</v>
      </c>
      <c r="G529" s="101" t="s">
        <v>112</v>
      </c>
      <c r="H529" s="101" t="s">
        <v>127</v>
      </c>
      <c r="I529" s="101"/>
      <c r="J529" s="95" t="s">
        <v>69</v>
      </c>
      <c r="K529" s="50">
        <f t="shared" si="242"/>
        <v>1680</v>
      </c>
      <c r="L529" s="50">
        <v>0.0</v>
      </c>
      <c r="M529" s="50">
        <f t="shared" si="207"/>
        <v>1680</v>
      </c>
      <c r="N529" s="87">
        <f t="shared" si="243"/>
        <v>0</v>
      </c>
      <c r="O529" s="96"/>
      <c r="P529" s="97"/>
      <c r="Q529" s="97"/>
      <c r="R529" s="98"/>
      <c r="S529" s="98"/>
      <c r="T529" s="98"/>
      <c r="U529" s="98"/>
      <c r="V529" s="98"/>
      <c r="W529" s="98"/>
      <c r="X529" s="88">
        <f t="shared" si="246"/>
        <v>1680</v>
      </c>
      <c r="Y529" s="90">
        <f t="shared" si="233"/>
        <v>1500</v>
      </c>
      <c r="Z529" s="90">
        <f t="shared" si="234"/>
        <v>180</v>
      </c>
      <c r="AA529" s="98"/>
      <c r="AB529" s="88">
        <v>1680.0</v>
      </c>
      <c r="AC529" s="90">
        <v>1499.9999999999998</v>
      </c>
      <c r="AD529" s="90">
        <v>179.99999999999997</v>
      </c>
      <c r="AE529" s="48"/>
      <c r="AF529" s="91">
        <f t="shared" si="209"/>
        <v>0</v>
      </c>
      <c r="AG529" s="98"/>
      <c r="AH529" s="98"/>
      <c r="AI529" s="98"/>
      <c r="AJ529" s="98"/>
      <c r="AK529" s="98"/>
      <c r="AL529" s="98"/>
    </row>
    <row r="530" ht="14.25" customHeight="1">
      <c r="A530" s="92" t="s">
        <v>2000</v>
      </c>
      <c r="B530" s="93">
        <v>45726.0</v>
      </c>
      <c r="C530" s="94" t="s">
        <v>2001</v>
      </c>
      <c r="D530" s="94" t="s">
        <v>2002</v>
      </c>
      <c r="E530" s="103">
        <v>360.0</v>
      </c>
      <c r="F530" s="100" t="s">
        <v>2003</v>
      </c>
      <c r="G530" s="101" t="s">
        <v>117</v>
      </c>
      <c r="H530" s="101" t="s">
        <v>68</v>
      </c>
      <c r="I530" s="101"/>
      <c r="J530" s="95" t="s">
        <v>102</v>
      </c>
      <c r="K530" s="50">
        <f t="shared" si="242"/>
        <v>360</v>
      </c>
      <c r="L530" s="50">
        <v>0.0</v>
      </c>
      <c r="M530" s="50">
        <f t="shared" si="207"/>
        <v>360</v>
      </c>
      <c r="N530" s="87">
        <f t="shared" si="243"/>
        <v>0</v>
      </c>
      <c r="O530" s="96"/>
      <c r="P530" s="97">
        <v>11.82</v>
      </c>
      <c r="Q530" s="108">
        <f>E530-P530</f>
        <v>348.18</v>
      </c>
      <c r="R530" s="128">
        <f>SUM(Q522:Q530)</f>
        <v>17757.11</v>
      </c>
      <c r="S530" s="98"/>
      <c r="T530" s="98"/>
      <c r="U530" s="98"/>
      <c r="V530" s="98"/>
      <c r="W530" s="98"/>
      <c r="X530" s="88">
        <f>K530</f>
        <v>360</v>
      </c>
      <c r="Y530" s="90">
        <f t="shared" si="233"/>
        <v>321.4285714</v>
      </c>
      <c r="Z530" s="90">
        <f t="shared" si="234"/>
        <v>38.57142857</v>
      </c>
      <c r="AA530" s="98"/>
      <c r="AB530" s="88">
        <v>360.0</v>
      </c>
      <c r="AC530" s="90">
        <v>321.4285714285714</v>
      </c>
      <c r="AD530" s="90">
        <v>38.57142857142856</v>
      </c>
      <c r="AE530" s="48"/>
      <c r="AF530" s="91">
        <f t="shared" si="209"/>
        <v>0</v>
      </c>
      <c r="AG530" s="98"/>
      <c r="AH530" s="98"/>
      <c r="AI530" s="98"/>
      <c r="AJ530" s="98"/>
      <c r="AK530" s="98"/>
      <c r="AL530" s="98"/>
    </row>
    <row r="531" ht="14.25" customHeight="1">
      <c r="A531" s="92" t="s">
        <v>2004</v>
      </c>
      <c r="B531" s="93">
        <v>45726.0</v>
      </c>
      <c r="C531" s="48" t="s">
        <v>1970</v>
      </c>
      <c r="D531" s="94" t="s">
        <v>347</v>
      </c>
      <c r="E531" s="103">
        <v>5000.0</v>
      </c>
      <c r="F531" s="100" t="s">
        <v>2005</v>
      </c>
      <c r="G531" s="101" t="s">
        <v>96</v>
      </c>
      <c r="H531" s="101" t="s">
        <v>68</v>
      </c>
      <c r="I531" s="101" t="s">
        <v>2006</v>
      </c>
      <c r="J531" s="95" t="s">
        <v>102</v>
      </c>
      <c r="K531" s="50">
        <f t="shared" si="242"/>
        <v>5000</v>
      </c>
      <c r="L531" s="50">
        <v>0.0</v>
      </c>
      <c r="M531" s="50">
        <f t="shared" si="207"/>
        <v>5000</v>
      </c>
      <c r="N531" s="87">
        <f t="shared" si="243"/>
        <v>0</v>
      </c>
      <c r="O531" s="96"/>
      <c r="P531" s="97"/>
      <c r="Q531" s="97"/>
      <c r="R531" s="98"/>
      <c r="S531" s="98"/>
      <c r="T531" s="98"/>
      <c r="U531" s="98"/>
      <c r="V531" s="98"/>
      <c r="W531" s="98"/>
      <c r="X531" s="88">
        <f t="shared" ref="X531:X535" si="247">E531</f>
        <v>5000</v>
      </c>
      <c r="Y531" s="90">
        <f t="shared" si="233"/>
        <v>4464.285714</v>
      </c>
      <c r="Z531" s="90">
        <f t="shared" si="234"/>
        <v>535.7142857</v>
      </c>
      <c r="AA531" s="98"/>
      <c r="AB531" s="88">
        <v>5000.0</v>
      </c>
      <c r="AC531" s="90">
        <v>4464.285714285714</v>
      </c>
      <c r="AD531" s="90">
        <v>535.7142857142857</v>
      </c>
      <c r="AE531" s="48"/>
      <c r="AF531" s="91">
        <f t="shared" si="209"/>
        <v>0</v>
      </c>
      <c r="AG531" s="98"/>
      <c r="AH531" s="98"/>
      <c r="AI531" s="98"/>
      <c r="AJ531" s="98"/>
      <c r="AK531" s="98"/>
      <c r="AL531" s="98"/>
    </row>
    <row r="532" ht="14.25" customHeight="1">
      <c r="A532" s="92" t="s">
        <v>2007</v>
      </c>
      <c r="B532" s="93"/>
      <c r="C532" s="94"/>
      <c r="D532" s="94" t="s">
        <v>87</v>
      </c>
      <c r="E532" s="103"/>
      <c r="F532" s="100"/>
      <c r="G532" s="101"/>
      <c r="H532" s="101"/>
      <c r="I532" s="101"/>
      <c r="J532" s="95"/>
      <c r="K532" s="50" t="str">
        <f t="shared" si="242"/>
        <v/>
      </c>
      <c r="L532" s="50">
        <v>0.0</v>
      </c>
      <c r="M532" s="50">
        <f t="shared" si="207"/>
        <v>0</v>
      </c>
      <c r="N532" s="87">
        <f t="shared" si="243"/>
        <v>0</v>
      </c>
      <c r="O532" s="96"/>
      <c r="P532" s="97"/>
      <c r="Q532" s="97"/>
      <c r="R532" s="98"/>
      <c r="S532" s="98"/>
      <c r="T532" s="98"/>
      <c r="U532" s="98"/>
      <c r="V532" s="98"/>
      <c r="W532" s="98"/>
      <c r="X532" s="88" t="str">
        <f t="shared" si="247"/>
        <v/>
      </c>
      <c r="Y532" s="90">
        <f t="shared" si="233"/>
        <v>0</v>
      </c>
      <c r="Z532" s="90">
        <f t="shared" si="234"/>
        <v>0</v>
      </c>
      <c r="AA532" s="98"/>
      <c r="AB532" s="106"/>
      <c r="AC532" s="42"/>
      <c r="AD532" s="42"/>
      <c r="AE532" s="48"/>
      <c r="AF532" s="91">
        <f t="shared" si="209"/>
        <v>0</v>
      </c>
      <c r="AG532" s="98"/>
      <c r="AH532" s="98"/>
      <c r="AI532" s="98"/>
      <c r="AJ532" s="98"/>
      <c r="AK532" s="98"/>
      <c r="AL532" s="98"/>
    </row>
    <row r="533" ht="14.25" customHeight="1">
      <c r="A533" s="92" t="s">
        <v>2008</v>
      </c>
      <c r="B533" s="93">
        <v>45726.0</v>
      </c>
      <c r="C533" s="48" t="s">
        <v>2009</v>
      </c>
      <c r="D533" s="94" t="s">
        <v>785</v>
      </c>
      <c r="E533" s="99">
        <v>1890.0</v>
      </c>
      <c r="F533" s="100" t="s">
        <v>2010</v>
      </c>
      <c r="G533" s="101" t="s">
        <v>2011</v>
      </c>
      <c r="H533" s="101" t="s">
        <v>68</v>
      </c>
      <c r="I533" s="101" t="s">
        <v>2012</v>
      </c>
      <c r="J533" s="95" t="s">
        <v>102</v>
      </c>
      <c r="K533" s="50">
        <f t="shared" si="242"/>
        <v>1890</v>
      </c>
      <c r="L533" s="50">
        <v>0.0</v>
      </c>
      <c r="M533" s="50">
        <f t="shared" si="207"/>
        <v>1890</v>
      </c>
      <c r="N533" s="87">
        <f t="shared" si="243"/>
        <v>0</v>
      </c>
      <c r="O533" s="96"/>
      <c r="P533" s="131">
        <v>23.02</v>
      </c>
      <c r="Q533" s="132">
        <f>945-P533</f>
        <v>921.98</v>
      </c>
      <c r="R533" s="98"/>
      <c r="S533" s="98"/>
      <c r="T533" s="98"/>
      <c r="U533" s="98"/>
      <c r="V533" s="98"/>
      <c r="W533" s="98"/>
      <c r="X533" s="88">
        <f t="shared" si="247"/>
        <v>1890</v>
      </c>
      <c r="Y533" s="90">
        <f t="shared" si="233"/>
        <v>1687.5</v>
      </c>
      <c r="Z533" s="90">
        <f t="shared" si="234"/>
        <v>202.5</v>
      </c>
      <c r="AA533" s="98"/>
      <c r="AB533" s="88">
        <v>1890.0</v>
      </c>
      <c r="AC533" s="90">
        <v>1687.4999999999998</v>
      </c>
      <c r="AD533" s="90">
        <v>202.49999999999997</v>
      </c>
      <c r="AE533" s="48"/>
      <c r="AF533" s="91">
        <f t="shared" si="209"/>
        <v>0</v>
      </c>
      <c r="AG533" s="98"/>
      <c r="AH533" s="98"/>
      <c r="AI533" s="98"/>
      <c r="AJ533" s="98"/>
      <c r="AK533" s="98"/>
      <c r="AL533" s="98"/>
    </row>
    <row r="534" ht="14.25" customHeight="1">
      <c r="A534" s="92" t="s">
        <v>2013</v>
      </c>
      <c r="B534" s="93">
        <v>45727.0</v>
      </c>
      <c r="C534" s="94" t="s">
        <v>2014</v>
      </c>
      <c r="D534" s="94" t="s">
        <v>242</v>
      </c>
      <c r="E534" s="103">
        <v>3000.0</v>
      </c>
      <c r="F534" s="100" t="s">
        <v>2015</v>
      </c>
      <c r="G534" s="101" t="s">
        <v>117</v>
      </c>
      <c r="H534" s="101" t="s">
        <v>68</v>
      </c>
      <c r="I534" s="101"/>
      <c r="J534" s="95" t="s">
        <v>69</v>
      </c>
      <c r="K534" s="50">
        <f t="shared" si="242"/>
        <v>3000</v>
      </c>
      <c r="L534" s="50">
        <v>0.0</v>
      </c>
      <c r="M534" s="50">
        <f t="shared" si="207"/>
        <v>3000</v>
      </c>
      <c r="N534" s="87">
        <f t="shared" si="243"/>
        <v>0</v>
      </c>
      <c r="O534" s="96"/>
      <c r="P534" s="97">
        <v>98.51</v>
      </c>
      <c r="Q534" s="108">
        <f t="shared" ref="Q534:Q535" si="248">E534-P534</f>
        <v>2901.49</v>
      </c>
      <c r="R534" s="98"/>
      <c r="S534" s="98"/>
      <c r="T534" s="98"/>
      <c r="U534" s="98"/>
      <c r="V534" s="98"/>
      <c r="W534" s="98"/>
      <c r="X534" s="109">
        <f t="shared" si="247"/>
        <v>3000</v>
      </c>
      <c r="Y534" s="110">
        <f t="shared" si="233"/>
        <v>2678.571429</v>
      </c>
      <c r="Z534" s="110">
        <f t="shared" si="234"/>
        <v>321.4285714</v>
      </c>
      <c r="AA534" s="98"/>
      <c r="AB534" s="88">
        <v>3000.0</v>
      </c>
      <c r="AC534" s="90">
        <v>2678.5714285714284</v>
      </c>
      <c r="AD534" s="90">
        <v>321.4285714285714</v>
      </c>
      <c r="AE534" s="48"/>
      <c r="AF534" s="91">
        <f t="shared" si="209"/>
        <v>0</v>
      </c>
      <c r="AG534" s="98"/>
      <c r="AH534" s="98"/>
      <c r="AI534" s="98"/>
      <c r="AJ534" s="98"/>
      <c r="AK534" s="98"/>
      <c r="AL534" s="98"/>
    </row>
    <row r="535" ht="14.25" customHeight="1">
      <c r="A535" s="92" t="s">
        <v>2016</v>
      </c>
      <c r="B535" s="93">
        <v>45727.0</v>
      </c>
      <c r="C535" s="94" t="s">
        <v>2017</v>
      </c>
      <c r="D535" s="94" t="s">
        <v>2018</v>
      </c>
      <c r="E535" s="103">
        <v>880.0</v>
      </c>
      <c r="F535" s="100" t="s">
        <v>1532</v>
      </c>
      <c r="G535" s="101" t="s">
        <v>117</v>
      </c>
      <c r="H535" s="101" t="s">
        <v>68</v>
      </c>
      <c r="I535" s="101"/>
      <c r="J535" s="95" t="s">
        <v>69</v>
      </c>
      <c r="K535" s="50">
        <f t="shared" si="242"/>
        <v>880</v>
      </c>
      <c r="L535" s="50">
        <v>0.0</v>
      </c>
      <c r="M535" s="50">
        <f t="shared" si="207"/>
        <v>880</v>
      </c>
      <c r="N535" s="87">
        <f t="shared" si="243"/>
        <v>0</v>
      </c>
      <c r="O535" s="96"/>
      <c r="P535" s="97">
        <v>28.9</v>
      </c>
      <c r="Q535" s="108">
        <f t="shared" si="248"/>
        <v>851.1</v>
      </c>
      <c r="R535" s="98"/>
      <c r="S535" s="98"/>
      <c r="T535" s="98"/>
      <c r="U535" s="98"/>
      <c r="V535" s="98"/>
      <c r="W535" s="98"/>
      <c r="X535" s="88">
        <f t="shared" si="247"/>
        <v>880</v>
      </c>
      <c r="Y535" s="90">
        <f t="shared" si="233"/>
        <v>785.7142857</v>
      </c>
      <c r="Z535" s="90">
        <f t="shared" si="234"/>
        <v>94.28571429</v>
      </c>
      <c r="AA535" s="98"/>
      <c r="AB535" s="88">
        <v>880.0</v>
      </c>
      <c r="AC535" s="90">
        <v>785.7142857142857</v>
      </c>
      <c r="AD535" s="90">
        <v>94.28571428571428</v>
      </c>
      <c r="AE535" s="48"/>
      <c r="AF535" s="91">
        <f t="shared" si="209"/>
        <v>0</v>
      </c>
      <c r="AG535" s="98"/>
      <c r="AH535" s="98"/>
      <c r="AI535" s="98"/>
      <c r="AJ535" s="98"/>
      <c r="AK535" s="98"/>
      <c r="AL535" s="98"/>
    </row>
    <row r="536" ht="14.25" customHeight="1">
      <c r="A536" s="92" t="s">
        <v>2019</v>
      </c>
      <c r="B536" s="93">
        <v>45727.0</v>
      </c>
      <c r="C536" s="94" t="s">
        <v>2020</v>
      </c>
      <c r="D536" s="94" t="s">
        <v>2021</v>
      </c>
      <c r="E536" s="107">
        <v>12596.8</v>
      </c>
      <c r="F536" s="100" t="s">
        <v>2022</v>
      </c>
      <c r="G536" s="101" t="s">
        <v>96</v>
      </c>
      <c r="H536" s="101" t="s">
        <v>68</v>
      </c>
      <c r="I536" s="101" t="s">
        <v>2023</v>
      </c>
      <c r="J536" s="95" t="s">
        <v>76</v>
      </c>
      <c r="K536" s="97">
        <v>13185.44</v>
      </c>
      <c r="L536" s="108">
        <v>588.64</v>
      </c>
      <c r="M536" s="97">
        <f t="shared" si="207"/>
        <v>12596.8</v>
      </c>
      <c r="N536" s="87"/>
      <c r="O536" s="96"/>
      <c r="P536" s="97"/>
      <c r="Q536" s="108"/>
      <c r="R536" s="98"/>
      <c r="S536" s="98"/>
      <c r="T536" s="98"/>
      <c r="U536" s="98"/>
      <c r="V536" s="98"/>
      <c r="W536" s="98"/>
      <c r="X536" s="88">
        <f>K536</f>
        <v>13185.44</v>
      </c>
      <c r="Y536" s="90">
        <f t="shared" si="233"/>
        <v>11772.71429</v>
      </c>
      <c r="Z536" s="90">
        <f t="shared" si="234"/>
        <v>1412.725714</v>
      </c>
      <c r="AA536" s="98"/>
      <c r="AB536" s="104">
        <v>13185.44</v>
      </c>
      <c r="AC536" s="105">
        <f>AB536/1.12</f>
        <v>11772.71429</v>
      </c>
      <c r="AD536" s="105">
        <f>AC536*12%</f>
        <v>1412.725714</v>
      </c>
      <c r="AE536" s="48"/>
      <c r="AF536" s="91">
        <f t="shared" si="209"/>
        <v>0</v>
      </c>
      <c r="AG536" s="98"/>
      <c r="AH536" s="98"/>
      <c r="AI536" s="98"/>
      <c r="AJ536" s="98"/>
      <c r="AK536" s="98"/>
      <c r="AL536" s="98"/>
    </row>
    <row r="537" ht="14.25" customHeight="1">
      <c r="A537" s="92" t="s">
        <v>2024</v>
      </c>
      <c r="B537" s="93">
        <v>45727.0</v>
      </c>
      <c r="C537" s="94" t="s">
        <v>2025</v>
      </c>
      <c r="D537" s="94" t="s">
        <v>594</v>
      </c>
      <c r="E537" s="103">
        <v>300.0</v>
      </c>
      <c r="F537" s="100" t="s">
        <v>2026</v>
      </c>
      <c r="G537" s="101" t="s">
        <v>112</v>
      </c>
      <c r="H537" s="101" t="s">
        <v>127</v>
      </c>
      <c r="I537" s="101"/>
      <c r="J537" s="95" t="s">
        <v>69</v>
      </c>
      <c r="K537" s="50">
        <f t="shared" ref="K537:K540" si="249">E537</f>
        <v>300</v>
      </c>
      <c r="L537" s="50">
        <v>0.0</v>
      </c>
      <c r="M537" s="50">
        <f t="shared" si="207"/>
        <v>300</v>
      </c>
      <c r="N537" s="87">
        <f t="shared" ref="N537:N541" si="250">E537-M537</f>
        <v>0</v>
      </c>
      <c r="O537" s="96"/>
      <c r="P537" s="97"/>
      <c r="Q537" s="108"/>
      <c r="R537" s="98"/>
      <c r="S537" s="98"/>
      <c r="T537" s="98"/>
      <c r="U537" s="98"/>
      <c r="V537" s="98"/>
      <c r="W537" s="98"/>
      <c r="X537" s="88">
        <f t="shared" ref="X537:X538" si="251">E537</f>
        <v>300</v>
      </c>
      <c r="Y537" s="90">
        <f t="shared" si="233"/>
        <v>267.8571429</v>
      </c>
      <c r="Z537" s="90">
        <f t="shared" si="234"/>
        <v>32.14285714</v>
      </c>
      <c r="AA537" s="98"/>
      <c r="AB537" s="88">
        <v>300.0</v>
      </c>
      <c r="AC537" s="90">
        <v>267.85714285714283</v>
      </c>
      <c r="AD537" s="90">
        <v>32.14285714285714</v>
      </c>
      <c r="AE537" s="48"/>
      <c r="AF537" s="91">
        <f t="shared" si="209"/>
        <v>0</v>
      </c>
      <c r="AG537" s="98"/>
      <c r="AH537" s="98"/>
      <c r="AI537" s="98"/>
      <c r="AJ537" s="98"/>
      <c r="AK537" s="98"/>
      <c r="AL537" s="98"/>
    </row>
    <row r="538" ht="14.25" customHeight="1">
      <c r="A538" s="92" t="s">
        <v>2027</v>
      </c>
      <c r="B538" s="93">
        <v>45727.0</v>
      </c>
      <c r="C538" s="94" t="s">
        <v>2028</v>
      </c>
      <c r="D538" s="94" t="s">
        <v>2029</v>
      </c>
      <c r="E538" s="103">
        <v>12177.36</v>
      </c>
      <c r="F538" s="100" t="s">
        <v>2030</v>
      </c>
      <c r="G538" s="101" t="s">
        <v>117</v>
      </c>
      <c r="H538" s="101" t="s">
        <v>68</v>
      </c>
      <c r="I538" s="101"/>
      <c r="J538" s="95" t="s">
        <v>76</v>
      </c>
      <c r="K538" s="50">
        <f t="shared" si="249"/>
        <v>12177.36</v>
      </c>
      <c r="L538" s="50">
        <v>0.0</v>
      </c>
      <c r="M538" s="50">
        <f t="shared" si="207"/>
        <v>12177.36</v>
      </c>
      <c r="N538" s="87">
        <f t="shared" si="250"/>
        <v>0</v>
      </c>
      <c r="O538" s="96"/>
      <c r="P538" s="97">
        <v>399.87</v>
      </c>
      <c r="Q538" s="108">
        <f>E538-P538</f>
        <v>11777.49</v>
      </c>
      <c r="R538" s="128">
        <f>SUM(Q534:Q538)</f>
        <v>15530.08</v>
      </c>
      <c r="S538" s="98"/>
      <c r="T538" s="98"/>
      <c r="U538" s="98"/>
      <c r="V538" s="98"/>
      <c r="W538" s="98"/>
      <c r="X538" s="88">
        <f t="shared" si="251"/>
        <v>12177.36</v>
      </c>
      <c r="Y538" s="90">
        <f t="shared" si="233"/>
        <v>10872.64286</v>
      </c>
      <c r="Z538" s="90">
        <f t="shared" si="234"/>
        <v>1304.717143</v>
      </c>
      <c r="AA538" s="98"/>
      <c r="AB538" s="88">
        <v>12177.36</v>
      </c>
      <c r="AC538" s="90">
        <v>10872.642857142857</v>
      </c>
      <c r="AD538" s="90">
        <v>1304.7171428571428</v>
      </c>
      <c r="AE538" s="48"/>
      <c r="AF538" s="91">
        <f t="shared" si="209"/>
        <v>0</v>
      </c>
      <c r="AG538" s="98"/>
      <c r="AH538" s="98"/>
      <c r="AI538" s="98"/>
      <c r="AJ538" s="98"/>
      <c r="AK538" s="98"/>
      <c r="AL538" s="98"/>
    </row>
    <row r="539" ht="14.25" customHeight="1">
      <c r="A539" s="92" t="s">
        <v>2031</v>
      </c>
      <c r="B539" s="93">
        <v>45727.0</v>
      </c>
      <c r="C539" s="94" t="s">
        <v>2032</v>
      </c>
      <c r="D539" s="94" t="s">
        <v>1998</v>
      </c>
      <c r="E539" s="103">
        <v>880.0</v>
      </c>
      <c r="F539" s="100" t="s">
        <v>2033</v>
      </c>
      <c r="G539" s="101" t="s">
        <v>112</v>
      </c>
      <c r="H539" s="101" t="s">
        <v>127</v>
      </c>
      <c r="I539" s="101"/>
      <c r="J539" s="95" t="s">
        <v>69</v>
      </c>
      <c r="K539" s="50">
        <f t="shared" si="249"/>
        <v>880</v>
      </c>
      <c r="L539" s="50">
        <v>0.0</v>
      </c>
      <c r="M539" s="50">
        <f t="shared" si="207"/>
        <v>880</v>
      </c>
      <c r="N539" s="87">
        <f t="shared" si="250"/>
        <v>0</v>
      </c>
      <c r="O539" s="96"/>
      <c r="P539" s="97"/>
      <c r="Q539" s="97"/>
      <c r="R539" s="98"/>
      <c r="S539" s="98"/>
      <c r="T539" s="98"/>
      <c r="U539" s="98"/>
      <c r="V539" s="98"/>
      <c r="W539" s="98"/>
      <c r="X539" s="88">
        <f t="shared" ref="X539:X540" si="252">K539</f>
        <v>880</v>
      </c>
      <c r="Y539" s="90">
        <f t="shared" si="233"/>
        <v>785.7142857</v>
      </c>
      <c r="Z539" s="90">
        <f t="shared" si="234"/>
        <v>94.28571429</v>
      </c>
      <c r="AA539" s="98"/>
      <c r="AB539" s="88">
        <v>880.0</v>
      </c>
      <c r="AC539" s="90">
        <v>785.7142857142857</v>
      </c>
      <c r="AD539" s="90">
        <v>94.28571428571428</v>
      </c>
      <c r="AE539" s="48"/>
      <c r="AF539" s="91">
        <f t="shared" si="209"/>
        <v>0</v>
      </c>
      <c r="AG539" s="98"/>
      <c r="AH539" s="98"/>
      <c r="AI539" s="98"/>
      <c r="AJ539" s="98"/>
      <c r="AK539" s="98"/>
      <c r="AL539" s="98"/>
    </row>
    <row r="540" ht="14.25" customHeight="1">
      <c r="A540" s="92" t="s">
        <v>2034</v>
      </c>
      <c r="B540" s="93">
        <v>45727.0</v>
      </c>
      <c r="C540" s="94" t="s">
        <v>2035</v>
      </c>
      <c r="D540" s="94" t="s">
        <v>801</v>
      </c>
      <c r="E540" s="99">
        <v>300.0</v>
      </c>
      <c r="F540" s="100" t="s">
        <v>2026</v>
      </c>
      <c r="G540" s="145" t="s">
        <v>2036</v>
      </c>
      <c r="H540" s="101" t="s">
        <v>68</v>
      </c>
      <c r="I540" s="101"/>
      <c r="J540" s="95" t="s">
        <v>69</v>
      </c>
      <c r="K540" s="50">
        <f t="shared" si="249"/>
        <v>300</v>
      </c>
      <c r="L540" s="50">
        <v>0.0</v>
      </c>
      <c r="M540" s="50">
        <f t="shared" si="207"/>
        <v>300</v>
      </c>
      <c r="N540" s="87">
        <f t="shared" si="250"/>
        <v>0</v>
      </c>
      <c r="O540" s="96"/>
      <c r="P540" s="131">
        <v>7.31</v>
      </c>
      <c r="Q540" s="132">
        <f>E540-P540</f>
        <v>292.69</v>
      </c>
      <c r="R540" s="98"/>
      <c r="S540" s="98"/>
      <c r="T540" s="98"/>
      <c r="U540" s="98"/>
      <c r="V540" s="98"/>
      <c r="W540" s="98"/>
      <c r="X540" s="88">
        <f t="shared" si="252"/>
        <v>300</v>
      </c>
      <c r="Y540" s="90">
        <f t="shared" si="233"/>
        <v>267.8571429</v>
      </c>
      <c r="Z540" s="90">
        <f t="shared" si="234"/>
        <v>32.14285714</v>
      </c>
      <c r="AA540" s="98"/>
      <c r="AB540" s="88">
        <v>300.0</v>
      </c>
      <c r="AC540" s="90">
        <v>267.85714285714283</v>
      </c>
      <c r="AD540" s="90">
        <v>32.14285714285714</v>
      </c>
      <c r="AE540" s="48"/>
      <c r="AF540" s="91">
        <f t="shared" si="209"/>
        <v>0</v>
      </c>
      <c r="AG540" s="98"/>
      <c r="AH540" s="98"/>
      <c r="AI540" s="98"/>
      <c r="AJ540" s="98"/>
      <c r="AK540" s="98"/>
      <c r="AL540" s="98"/>
    </row>
    <row r="541" ht="14.25" customHeight="1">
      <c r="A541" s="92" t="s">
        <v>2037</v>
      </c>
      <c r="B541" s="93">
        <v>45727.0</v>
      </c>
      <c r="C541" s="94" t="s">
        <v>2038</v>
      </c>
      <c r="D541" s="94" t="s">
        <v>305</v>
      </c>
      <c r="E541" s="107">
        <v>21400.0</v>
      </c>
      <c r="F541" s="100" t="s">
        <v>2039</v>
      </c>
      <c r="G541" s="101" t="s">
        <v>74</v>
      </c>
      <c r="H541" s="101" t="s">
        <v>68</v>
      </c>
      <c r="I541" s="101" t="s">
        <v>2040</v>
      </c>
      <c r="J541" s="95" t="s">
        <v>102</v>
      </c>
      <c r="K541" s="97">
        <v>22400.0</v>
      </c>
      <c r="L541" s="108">
        <f t="shared" ref="L541:L542" si="253">K541/1.12*0.05</f>
        <v>1000</v>
      </c>
      <c r="M541" s="97">
        <f t="shared" si="207"/>
        <v>21400</v>
      </c>
      <c r="N541" s="87">
        <f t="shared" si="250"/>
        <v>0</v>
      </c>
      <c r="O541" s="96"/>
      <c r="P541" s="97"/>
      <c r="Q541" s="97"/>
      <c r="R541" s="98"/>
      <c r="S541" s="98"/>
      <c r="T541" s="98"/>
      <c r="U541" s="98"/>
      <c r="V541" s="98"/>
      <c r="W541" s="98"/>
      <c r="X541" s="106"/>
      <c r="Y541" s="42"/>
      <c r="Z541" s="42"/>
      <c r="AA541" s="98"/>
      <c r="AB541" s="88"/>
      <c r="AC541" s="90"/>
      <c r="AD541" s="90"/>
      <c r="AE541" s="48"/>
      <c r="AF541" s="91">
        <f t="shared" si="209"/>
        <v>0</v>
      </c>
      <c r="AG541" s="98"/>
      <c r="AH541" s="98"/>
      <c r="AI541" s="98"/>
      <c r="AJ541" s="98"/>
      <c r="AK541" s="98"/>
      <c r="AL541" s="98"/>
    </row>
    <row r="542" ht="14.25" customHeight="1">
      <c r="A542" s="92" t="s">
        <v>2041</v>
      </c>
      <c r="B542" s="93">
        <v>45727.0</v>
      </c>
      <c r="C542" s="48" t="s">
        <v>2042</v>
      </c>
      <c r="D542" s="94" t="s">
        <v>804</v>
      </c>
      <c r="E542" s="107">
        <v>2483.93</v>
      </c>
      <c r="F542" s="100" t="s">
        <v>2043</v>
      </c>
      <c r="G542" s="101" t="s">
        <v>96</v>
      </c>
      <c r="H542" s="101" t="s">
        <v>68</v>
      </c>
      <c r="I542" s="101" t="s">
        <v>2044</v>
      </c>
      <c r="J542" s="95" t="s">
        <v>102</v>
      </c>
      <c r="K542" s="97">
        <v>2600.0</v>
      </c>
      <c r="L542" s="108">
        <f t="shared" si="253"/>
        <v>116.0714286</v>
      </c>
      <c r="M542" s="97">
        <f t="shared" si="207"/>
        <v>2483.928571</v>
      </c>
      <c r="N542" s="87"/>
      <c r="O542" s="96"/>
      <c r="P542" s="97"/>
      <c r="Q542" s="97"/>
      <c r="R542" s="98"/>
      <c r="S542" s="98"/>
      <c r="T542" s="98"/>
      <c r="U542" s="98"/>
      <c r="V542" s="98"/>
      <c r="W542" s="98"/>
      <c r="X542" s="88">
        <f t="shared" ref="X542:X543" si="254">K542</f>
        <v>2600</v>
      </c>
      <c r="Y542" s="90">
        <f t="shared" ref="Y542:Y561" si="255">X542/1.12</f>
        <v>2321.428571</v>
      </c>
      <c r="Z542" s="90">
        <f t="shared" ref="Z542:Z561" si="256">Y542*0.12</f>
        <v>278.5714286</v>
      </c>
      <c r="AA542" s="98"/>
      <c r="AB542" s="88">
        <v>2600.0</v>
      </c>
      <c r="AC542" s="90">
        <v>2321.428571428571</v>
      </c>
      <c r="AD542" s="90">
        <v>278.5714285714285</v>
      </c>
      <c r="AE542" s="48"/>
      <c r="AF542" s="91">
        <f t="shared" si="209"/>
        <v>0</v>
      </c>
      <c r="AG542" s="98"/>
      <c r="AH542" s="98"/>
      <c r="AI542" s="98"/>
      <c r="AJ542" s="98"/>
      <c r="AK542" s="98"/>
      <c r="AL542" s="98"/>
    </row>
    <row r="543" ht="14.25" customHeight="1">
      <c r="A543" s="92" t="s">
        <v>2045</v>
      </c>
      <c r="B543" s="93"/>
      <c r="C543" s="94"/>
      <c r="D543" s="94" t="s">
        <v>87</v>
      </c>
      <c r="E543" s="103"/>
      <c r="F543" s="100"/>
      <c r="G543" s="101"/>
      <c r="H543" s="101"/>
      <c r="J543" s="95"/>
      <c r="K543" s="50" t="str">
        <f t="shared" ref="K543:K544" si="257">E543</f>
        <v/>
      </c>
      <c r="L543" s="50">
        <v>0.0</v>
      </c>
      <c r="M543" s="50">
        <f t="shared" si="207"/>
        <v>0</v>
      </c>
      <c r="N543" s="87">
        <f t="shared" ref="N543:N544" si="258">E543-M543</f>
        <v>0</v>
      </c>
      <c r="O543" s="96"/>
      <c r="P543" s="97"/>
      <c r="Q543" s="97"/>
      <c r="R543" s="98"/>
      <c r="S543" s="98"/>
      <c r="T543" s="98"/>
      <c r="U543" s="98"/>
      <c r="V543" s="98"/>
      <c r="W543" s="98"/>
      <c r="X543" s="88" t="str">
        <f t="shared" si="254"/>
        <v/>
      </c>
      <c r="Y543" s="90">
        <f t="shared" si="255"/>
        <v>0</v>
      </c>
      <c r="Z543" s="90">
        <f t="shared" si="256"/>
        <v>0</v>
      </c>
      <c r="AA543" s="98"/>
      <c r="AB543" s="106"/>
      <c r="AC543" s="42"/>
      <c r="AD543" s="42"/>
      <c r="AE543" s="48"/>
      <c r="AF543" s="91">
        <f t="shared" si="209"/>
        <v>0</v>
      </c>
      <c r="AG543" s="98"/>
      <c r="AH543" s="98"/>
      <c r="AI543" s="98"/>
      <c r="AJ543" s="98"/>
      <c r="AK543" s="98"/>
      <c r="AL543" s="98"/>
    </row>
    <row r="544" ht="14.25" customHeight="1">
      <c r="A544" s="92" t="s">
        <v>2046</v>
      </c>
      <c r="B544" s="93">
        <v>45728.0</v>
      </c>
      <c r="C544" s="94" t="s">
        <v>2047</v>
      </c>
      <c r="D544" s="94" t="s">
        <v>110</v>
      </c>
      <c r="E544" s="103">
        <v>440.0</v>
      </c>
      <c r="F544" s="100" t="s">
        <v>979</v>
      </c>
      <c r="G544" s="101" t="s">
        <v>2048</v>
      </c>
      <c r="H544" s="101" t="s">
        <v>127</v>
      </c>
      <c r="I544" s="101"/>
      <c r="J544" s="95" t="s">
        <v>69</v>
      </c>
      <c r="K544" s="50">
        <f t="shared" si="257"/>
        <v>440</v>
      </c>
      <c r="L544" s="50">
        <v>0.0</v>
      </c>
      <c r="M544" s="50">
        <f t="shared" si="207"/>
        <v>440</v>
      </c>
      <c r="N544" s="87">
        <f t="shared" si="258"/>
        <v>0</v>
      </c>
      <c r="O544" s="96"/>
      <c r="P544" s="131">
        <v>7.67</v>
      </c>
      <c r="Q544" s="132">
        <f>315-P544</f>
        <v>307.33</v>
      </c>
      <c r="R544" s="153">
        <v>307.33</v>
      </c>
      <c r="S544" s="98"/>
      <c r="T544" s="98"/>
      <c r="U544" s="98"/>
      <c r="V544" s="98"/>
      <c r="W544" s="98"/>
      <c r="X544" s="88">
        <f>E544</f>
        <v>440</v>
      </c>
      <c r="Y544" s="90">
        <f t="shared" si="255"/>
        <v>392.8571429</v>
      </c>
      <c r="Z544" s="90">
        <f t="shared" si="256"/>
        <v>47.14285714</v>
      </c>
      <c r="AA544" s="98"/>
      <c r="AB544" s="88">
        <v>440.0</v>
      </c>
      <c r="AC544" s="90">
        <v>392.85714285714283</v>
      </c>
      <c r="AD544" s="90">
        <v>47.14285714285714</v>
      </c>
      <c r="AE544" s="48"/>
      <c r="AF544" s="91">
        <f t="shared" si="209"/>
        <v>0</v>
      </c>
      <c r="AG544" s="98"/>
      <c r="AH544" s="98"/>
      <c r="AI544" s="98"/>
      <c r="AJ544" s="98"/>
      <c r="AK544" s="98"/>
      <c r="AL544" s="98"/>
    </row>
    <row r="545" ht="14.25" customHeight="1">
      <c r="A545" s="92" t="s">
        <v>2049</v>
      </c>
      <c r="B545" s="93">
        <v>45728.0</v>
      </c>
      <c r="C545" s="94" t="s">
        <v>2050</v>
      </c>
      <c r="D545" s="94" t="s">
        <v>2051</v>
      </c>
      <c r="E545" s="107">
        <v>10901.85</v>
      </c>
      <c r="F545" s="100" t="s">
        <v>2052</v>
      </c>
      <c r="G545" s="101" t="s">
        <v>74</v>
      </c>
      <c r="H545" s="101" t="s">
        <v>68</v>
      </c>
      <c r="I545" s="101" t="s">
        <v>2053</v>
      </c>
      <c r="J545" s="95" t="s">
        <v>76</v>
      </c>
      <c r="K545" s="97">
        <v>11411.28</v>
      </c>
      <c r="L545" s="108">
        <f>K545/1.12*0.05</f>
        <v>509.4321429</v>
      </c>
      <c r="M545" s="97">
        <f t="shared" si="207"/>
        <v>10901.84786</v>
      </c>
      <c r="N545" s="87"/>
      <c r="O545" s="96"/>
      <c r="P545" s="97"/>
      <c r="Q545" s="97"/>
      <c r="R545" s="98"/>
      <c r="S545" s="98"/>
      <c r="T545" s="98"/>
      <c r="U545" s="98"/>
      <c r="V545" s="98"/>
      <c r="W545" s="98"/>
      <c r="X545" s="88">
        <f>K545</f>
        <v>11411.28</v>
      </c>
      <c r="Y545" s="90">
        <f t="shared" si="255"/>
        <v>10188.64286</v>
      </c>
      <c r="Z545" s="90">
        <f t="shared" si="256"/>
        <v>1222.637143</v>
      </c>
      <c r="AA545" s="98"/>
      <c r="AB545" s="88">
        <v>11411.28</v>
      </c>
      <c r="AC545" s="90">
        <v>10188.642857142857</v>
      </c>
      <c r="AD545" s="90">
        <v>1222.6371428571429</v>
      </c>
      <c r="AE545" s="48"/>
      <c r="AF545" s="91">
        <f t="shared" si="209"/>
        <v>0</v>
      </c>
      <c r="AG545" s="98"/>
      <c r="AH545" s="98"/>
      <c r="AI545" s="98"/>
      <c r="AJ545" s="98"/>
      <c r="AK545" s="98"/>
      <c r="AL545" s="98"/>
    </row>
    <row r="546" ht="14.25" customHeight="1">
      <c r="A546" s="92" t="s">
        <v>2054</v>
      </c>
      <c r="B546" s="93">
        <v>45728.0</v>
      </c>
      <c r="C546" s="94" t="s">
        <v>2055</v>
      </c>
      <c r="D546" s="94" t="s">
        <v>2056</v>
      </c>
      <c r="E546" s="103">
        <v>300.0</v>
      </c>
      <c r="F546" s="100" t="s">
        <v>2026</v>
      </c>
      <c r="G546" s="101" t="s">
        <v>112</v>
      </c>
      <c r="H546" s="101" t="s">
        <v>127</v>
      </c>
      <c r="I546" s="101"/>
      <c r="J546" s="95" t="s">
        <v>69</v>
      </c>
      <c r="K546" s="50">
        <f t="shared" ref="K546:K576" si="259">E546</f>
        <v>300</v>
      </c>
      <c r="L546" s="50">
        <v>0.0</v>
      </c>
      <c r="M546" s="50">
        <f t="shared" si="207"/>
        <v>300</v>
      </c>
      <c r="N546" s="87">
        <f t="shared" ref="N546:N576" si="260">E546-M546</f>
        <v>0</v>
      </c>
      <c r="O546" s="96"/>
      <c r="P546" s="97"/>
      <c r="Q546" s="97"/>
      <c r="R546" s="98"/>
      <c r="S546" s="98"/>
      <c r="T546" s="98"/>
      <c r="U546" s="98"/>
      <c r="V546" s="98"/>
      <c r="W546" s="98"/>
      <c r="X546" s="88">
        <f t="shared" ref="X546:X561" si="261">E546</f>
        <v>300</v>
      </c>
      <c r="Y546" s="90">
        <f t="shared" si="255"/>
        <v>267.8571429</v>
      </c>
      <c r="Z546" s="90">
        <f t="shared" si="256"/>
        <v>32.14285714</v>
      </c>
      <c r="AA546" s="98"/>
      <c r="AB546" s="88">
        <v>300.0</v>
      </c>
      <c r="AC546" s="90">
        <v>267.85714285714283</v>
      </c>
      <c r="AD546" s="90">
        <v>32.14285714285714</v>
      </c>
      <c r="AE546" s="48"/>
      <c r="AF546" s="91">
        <f t="shared" si="209"/>
        <v>0</v>
      </c>
      <c r="AG546" s="98"/>
      <c r="AH546" s="98"/>
      <c r="AI546" s="98"/>
      <c r="AJ546" s="98"/>
      <c r="AK546" s="98"/>
      <c r="AL546" s="98"/>
    </row>
    <row r="547" ht="14.25" customHeight="1">
      <c r="A547" s="92" t="s">
        <v>2057</v>
      </c>
      <c r="B547" s="93">
        <v>45728.0</v>
      </c>
      <c r="C547" s="94" t="s">
        <v>2058</v>
      </c>
      <c r="D547" s="94" t="s">
        <v>1128</v>
      </c>
      <c r="E547" s="103">
        <v>300.0</v>
      </c>
      <c r="F547" s="100" t="s">
        <v>1310</v>
      </c>
      <c r="G547" s="101" t="s">
        <v>112</v>
      </c>
      <c r="H547" s="101" t="s">
        <v>127</v>
      </c>
      <c r="I547" s="101"/>
      <c r="J547" s="95" t="s">
        <v>69</v>
      </c>
      <c r="K547" s="50">
        <f t="shared" si="259"/>
        <v>300</v>
      </c>
      <c r="L547" s="50">
        <v>0.0</v>
      </c>
      <c r="M547" s="50">
        <f t="shared" si="207"/>
        <v>300</v>
      </c>
      <c r="N547" s="87">
        <f t="shared" si="260"/>
        <v>0</v>
      </c>
      <c r="O547" s="96"/>
      <c r="P547" s="97"/>
      <c r="Q547" s="97"/>
      <c r="R547" s="98"/>
      <c r="S547" s="98"/>
      <c r="T547" s="98"/>
      <c r="U547" s="98"/>
      <c r="V547" s="98"/>
      <c r="W547" s="98"/>
      <c r="X547" s="88">
        <f t="shared" si="261"/>
        <v>300</v>
      </c>
      <c r="Y547" s="90">
        <f t="shared" si="255"/>
        <v>267.8571429</v>
      </c>
      <c r="Z547" s="90">
        <f t="shared" si="256"/>
        <v>32.14285714</v>
      </c>
      <c r="AA547" s="98"/>
      <c r="AB547" s="88">
        <v>300.0</v>
      </c>
      <c r="AC547" s="90">
        <v>267.85714285714283</v>
      </c>
      <c r="AD547" s="90">
        <v>32.14285714285714</v>
      </c>
      <c r="AE547" s="48"/>
      <c r="AF547" s="91">
        <f t="shared" si="209"/>
        <v>0</v>
      </c>
      <c r="AG547" s="98"/>
      <c r="AH547" s="98"/>
      <c r="AI547" s="98"/>
      <c r="AJ547" s="98"/>
      <c r="AK547" s="98"/>
      <c r="AL547" s="98"/>
    </row>
    <row r="548" ht="14.25" customHeight="1">
      <c r="A548" s="92" t="s">
        <v>2059</v>
      </c>
      <c r="B548" s="93">
        <v>45728.0</v>
      </c>
      <c r="C548" s="94" t="s">
        <v>2060</v>
      </c>
      <c r="D548" s="94" t="s">
        <v>1551</v>
      </c>
      <c r="E548" s="106">
        <v>5500.0</v>
      </c>
      <c r="F548" s="100" t="s">
        <v>2061</v>
      </c>
      <c r="G548" s="101" t="s">
        <v>96</v>
      </c>
      <c r="H548" s="101" t="s">
        <v>68</v>
      </c>
      <c r="I548" s="101" t="s">
        <v>2062</v>
      </c>
      <c r="J548" s="95" t="s">
        <v>102</v>
      </c>
      <c r="K548" s="50">
        <f t="shared" si="259"/>
        <v>5500</v>
      </c>
      <c r="L548" s="50">
        <v>0.0</v>
      </c>
      <c r="M548" s="50">
        <f t="shared" si="207"/>
        <v>5500</v>
      </c>
      <c r="N548" s="87">
        <f t="shared" si="260"/>
        <v>0</v>
      </c>
      <c r="O548" s="96"/>
      <c r="P548" s="97"/>
      <c r="Q548" s="97"/>
      <c r="R548" s="98"/>
      <c r="S548" s="98"/>
      <c r="T548" s="98"/>
      <c r="U548" s="98"/>
      <c r="V548" s="98"/>
      <c r="W548" s="98"/>
      <c r="X548" s="88">
        <f t="shared" si="261"/>
        <v>5500</v>
      </c>
      <c r="Y548" s="90">
        <f t="shared" si="255"/>
        <v>4910.714286</v>
      </c>
      <c r="Z548" s="90">
        <f t="shared" si="256"/>
        <v>589.2857143</v>
      </c>
      <c r="AA548" s="98"/>
      <c r="AB548" s="88">
        <v>5500.0</v>
      </c>
      <c r="AC548" s="90">
        <v>4910.714285714285</v>
      </c>
      <c r="AD548" s="90">
        <v>589.2857142857142</v>
      </c>
      <c r="AE548" s="48"/>
      <c r="AF548" s="91">
        <f t="shared" si="209"/>
        <v>0</v>
      </c>
      <c r="AG548" s="98"/>
      <c r="AH548" s="98"/>
      <c r="AI548" s="98"/>
      <c r="AJ548" s="98"/>
      <c r="AK548" s="98"/>
      <c r="AL548" s="98"/>
    </row>
    <row r="549" ht="14.25" customHeight="1">
      <c r="A549" s="92" t="s">
        <v>2063</v>
      </c>
      <c r="B549" s="93">
        <v>45728.0</v>
      </c>
      <c r="C549" s="94" t="s">
        <v>2064</v>
      </c>
      <c r="D549" s="94" t="s">
        <v>2065</v>
      </c>
      <c r="E549" s="103">
        <v>440.0</v>
      </c>
      <c r="F549" s="100" t="s">
        <v>979</v>
      </c>
      <c r="G549" s="101" t="s">
        <v>112</v>
      </c>
      <c r="H549" s="101" t="s">
        <v>127</v>
      </c>
      <c r="I549" s="101"/>
      <c r="J549" s="95" t="s">
        <v>69</v>
      </c>
      <c r="K549" s="50">
        <f t="shared" si="259"/>
        <v>440</v>
      </c>
      <c r="L549" s="50">
        <v>0.0</v>
      </c>
      <c r="M549" s="50">
        <f t="shared" si="207"/>
        <v>440</v>
      </c>
      <c r="N549" s="87">
        <f t="shared" si="260"/>
        <v>0</v>
      </c>
      <c r="O549" s="96"/>
      <c r="P549" s="97"/>
      <c r="Q549" s="97"/>
      <c r="R549" s="98"/>
      <c r="S549" s="98"/>
      <c r="T549" s="98"/>
      <c r="U549" s="98"/>
      <c r="V549" s="98"/>
      <c r="W549" s="98"/>
      <c r="X549" s="88">
        <f t="shared" si="261"/>
        <v>440</v>
      </c>
      <c r="Y549" s="90">
        <f t="shared" si="255"/>
        <v>392.8571429</v>
      </c>
      <c r="Z549" s="90">
        <f t="shared" si="256"/>
        <v>47.14285714</v>
      </c>
      <c r="AA549" s="98"/>
      <c r="AB549" s="88">
        <v>440.0</v>
      </c>
      <c r="AC549" s="90">
        <v>392.85714285714283</v>
      </c>
      <c r="AD549" s="90">
        <v>47.14285714285714</v>
      </c>
      <c r="AE549" s="48"/>
      <c r="AF549" s="91">
        <f t="shared" si="209"/>
        <v>0</v>
      </c>
      <c r="AG549" s="98"/>
      <c r="AH549" s="98"/>
      <c r="AI549" s="98"/>
      <c r="AJ549" s="98"/>
      <c r="AK549" s="98"/>
      <c r="AL549" s="98"/>
    </row>
    <row r="550" ht="14.25" customHeight="1">
      <c r="A550" s="92" t="s">
        <v>2066</v>
      </c>
      <c r="B550" s="93">
        <v>45728.0</v>
      </c>
      <c r="C550" s="94" t="s">
        <v>2067</v>
      </c>
      <c r="D550" s="94" t="s">
        <v>2068</v>
      </c>
      <c r="E550" s="103">
        <v>7980.0</v>
      </c>
      <c r="F550" s="100" t="s">
        <v>2069</v>
      </c>
      <c r="G550" s="101" t="s">
        <v>431</v>
      </c>
      <c r="H550" s="101" t="s">
        <v>132</v>
      </c>
      <c r="I550" s="112" t="s">
        <v>392</v>
      </c>
      <c r="J550" s="95" t="s">
        <v>102</v>
      </c>
      <c r="K550" s="50">
        <f t="shared" si="259"/>
        <v>7980</v>
      </c>
      <c r="L550" s="50">
        <v>0.0</v>
      </c>
      <c r="M550" s="50">
        <f t="shared" si="207"/>
        <v>7980</v>
      </c>
      <c r="N550" s="87">
        <f t="shared" si="260"/>
        <v>0</v>
      </c>
      <c r="O550" s="96"/>
      <c r="P550" s="97"/>
      <c r="Q550" s="97"/>
      <c r="R550" s="98"/>
      <c r="S550" s="98"/>
      <c r="T550" s="98"/>
      <c r="U550" s="98"/>
      <c r="V550" s="98"/>
      <c r="W550" s="98"/>
      <c r="X550" s="88">
        <f t="shared" si="261"/>
        <v>7980</v>
      </c>
      <c r="Y550" s="90">
        <f t="shared" si="255"/>
        <v>7125</v>
      </c>
      <c r="Z550" s="90">
        <f t="shared" si="256"/>
        <v>855</v>
      </c>
      <c r="AA550" s="98"/>
      <c r="AB550" s="88">
        <v>7980.0</v>
      </c>
      <c r="AC550" s="90">
        <v>7124.999999999999</v>
      </c>
      <c r="AD550" s="90">
        <v>854.9999999999999</v>
      </c>
      <c r="AE550" s="48"/>
      <c r="AF550" s="91">
        <f t="shared" si="209"/>
        <v>0</v>
      </c>
      <c r="AG550" s="98"/>
      <c r="AH550" s="98"/>
      <c r="AI550" s="98"/>
      <c r="AJ550" s="98"/>
      <c r="AK550" s="98"/>
      <c r="AL550" s="98"/>
    </row>
    <row r="551" ht="14.25" customHeight="1">
      <c r="A551" s="92" t="s">
        <v>2070</v>
      </c>
      <c r="B551" s="93">
        <v>45728.0</v>
      </c>
      <c r="C551" s="94" t="s">
        <v>2071</v>
      </c>
      <c r="D551" s="94" t="s">
        <v>2072</v>
      </c>
      <c r="E551" s="103">
        <v>5000.0</v>
      </c>
      <c r="F551" s="100" t="s">
        <v>2073</v>
      </c>
      <c r="G551" s="101" t="s">
        <v>117</v>
      </c>
      <c r="H551" s="101" t="s">
        <v>68</v>
      </c>
      <c r="I551" s="101"/>
      <c r="J551" s="95" t="s">
        <v>102</v>
      </c>
      <c r="K551" s="50">
        <f t="shared" si="259"/>
        <v>5000</v>
      </c>
      <c r="L551" s="50">
        <v>0.0</v>
      </c>
      <c r="M551" s="50">
        <f t="shared" si="207"/>
        <v>5000</v>
      </c>
      <c r="N551" s="87">
        <f t="shared" si="260"/>
        <v>0</v>
      </c>
      <c r="O551" s="96"/>
      <c r="P551" s="97">
        <v>164.19</v>
      </c>
      <c r="Q551" s="108">
        <f>E551-P551</f>
        <v>4835.81</v>
      </c>
      <c r="R551" s="98"/>
      <c r="S551" s="98"/>
      <c r="T551" s="98"/>
      <c r="U551" s="98"/>
      <c r="V551" s="98"/>
      <c r="W551" s="98"/>
      <c r="X551" s="88">
        <f t="shared" si="261"/>
        <v>5000</v>
      </c>
      <c r="Y551" s="90">
        <f t="shared" si="255"/>
        <v>4464.285714</v>
      </c>
      <c r="Z551" s="90">
        <f t="shared" si="256"/>
        <v>535.7142857</v>
      </c>
      <c r="AA551" s="98"/>
      <c r="AB551" s="88">
        <v>5000.0</v>
      </c>
      <c r="AC551" s="90">
        <v>4464.285714285714</v>
      </c>
      <c r="AD551" s="90">
        <v>535.7142857142857</v>
      </c>
      <c r="AE551" s="48"/>
      <c r="AF551" s="91">
        <f t="shared" si="209"/>
        <v>0</v>
      </c>
      <c r="AG551" s="98"/>
      <c r="AH551" s="98"/>
      <c r="AI551" s="98"/>
      <c r="AJ551" s="98"/>
      <c r="AK551" s="98"/>
      <c r="AL551" s="98"/>
    </row>
    <row r="552" ht="14.25" customHeight="1">
      <c r="A552" s="92" t="s">
        <v>2074</v>
      </c>
      <c r="B552" s="93">
        <v>45729.0</v>
      </c>
      <c r="C552" s="94" t="s">
        <v>2075</v>
      </c>
      <c r="D552" s="94" t="s">
        <v>1809</v>
      </c>
      <c r="E552" s="103">
        <v>300.0</v>
      </c>
      <c r="F552" s="100" t="s">
        <v>2026</v>
      </c>
      <c r="G552" s="101" t="s">
        <v>2076</v>
      </c>
      <c r="H552" s="101" t="s">
        <v>127</v>
      </c>
      <c r="I552" s="101"/>
      <c r="J552" s="95" t="s">
        <v>69</v>
      </c>
      <c r="K552" s="50">
        <f t="shared" si="259"/>
        <v>300</v>
      </c>
      <c r="L552" s="50">
        <v>0.0</v>
      </c>
      <c r="M552" s="50">
        <f t="shared" si="207"/>
        <v>300</v>
      </c>
      <c r="N552" s="87">
        <f t="shared" si="260"/>
        <v>0</v>
      </c>
      <c r="O552" s="96"/>
      <c r="P552" s="97"/>
      <c r="Q552" s="97"/>
      <c r="R552" s="98"/>
      <c r="S552" s="98"/>
      <c r="T552" s="98"/>
      <c r="U552" s="98"/>
      <c r="V552" s="98"/>
      <c r="W552" s="98"/>
      <c r="X552" s="88">
        <f t="shared" si="261"/>
        <v>300</v>
      </c>
      <c r="Y552" s="90">
        <f t="shared" si="255"/>
        <v>267.8571429</v>
      </c>
      <c r="Z552" s="90">
        <f t="shared" si="256"/>
        <v>32.14285714</v>
      </c>
      <c r="AA552" s="98"/>
      <c r="AB552" s="88">
        <v>300.0</v>
      </c>
      <c r="AC552" s="90">
        <v>267.85714285714283</v>
      </c>
      <c r="AD552" s="90">
        <v>32.14285714285714</v>
      </c>
      <c r="AE552" s="48"/>
      <c r="AF552" s="91">
        <f t="shared" si="209"/>
        <v>0</v>
      </c>
      <c r="AG552" s="98"/>
      <c r="AH552" s="98"/>
      <c r="AI552" s="98"/>
      <c r="AJ552" s="98"/>
      <c r="AK552" s="98"/>
      <c r="AL552" s="98"/>
    </row>
    <row r="553" ht="14.25" customHeight="1">
      <c r="A553" s="92" t="s">
        <v>2077</v>
      </c>
      <c r="B553" s="93">
        <v>45729.0</v>
      </c>
      <c r="C553" s="94" t="s">
        <v>2078</v>
      </c>
      <c r="D553" s="94" t="s">
        <v>2079</v>
      </c>
      <c r="E553" s="99">
        <v>440.0</v>
      </c>
      <c r="F553" s="100" t="s">
        <v>964</v>
      </c>
      <c r="G553" s="145" t="s">
        <v>1198</v>
      </c>
      <c r="H553" s="101" t="s">
        <v>68</v>
      </c>
      <c r="I553" s="101"/>
      <c r="J553" s="95" t="s">
        <v>69</v>
      </c>
      <c r="K553" s="50">
        <f t="shared" si="259"/>
        <v>440</v>
      </c>
      <c r="L553" s="50">
        <v>0.0</v>
      </c>
      <c r="M553" s="50">
        <f t="shared" si="207"/>
        <v>440</v>
      </c>
      <c r="N553" s="87">
        <f t="shared" si="260"/>
        <v>0</v>
      </c>
      <c r="O553" s="96"/>
      <c r="P553" s="131">
        <v>10.72</v>
      </c>
      <c r="Q553" s="132">
        <f t="shared" ref="Q553:Q554" si="262">E553-P553</f>
        <v>429.28</v>
      </c>
      <c r="R553" s="98"/>
      <c r="S553" s="98"/>
      <c r="T553" s="98"/>
      <c r="U553" s="98"/>
      <c r="V553" s="98"/>
      <c r="W553" s="98"/>
      <c r="X553" s="88">
        <f t="shared" si="261"/>
        <v>440</v>
      </c>
      <c r="Y553" s="90">
        <f t="shared" si="255"/>
        <v>392.8571429</v>
      </c>
      <c r="Z553" s="90">
        <f t="shared" si="256"/>
        <v>47.14285714</v>
      </c>
      <c r="AA553" s="98"/>
      <c r="AB553" s="88">
        <v>440.0</v>
      </c>
      <c r="AC553" s="90">
        <v>392.85714285714283</v>
      </c>
      <c r="AD553" s="90">
        <v>47.14285714285714</v>
      </c>
      <c r="AE553" s="48"/>
      <c r="AF553" s="91">
        <f t="shared" si="209"/>
        <v>0</v>
      </c>
      <c r="AG553" s="98"/>
      <c r="AH553" s="98"/>
      <c r="AI553" s="98"/>
      <c r="AJ553" s="98"/>
      <c r="AK553" s="98"/>
      <c r="AL553" s="98"/>
    </row>
    <row r="554" ht="14.25" customHeight="1">
      <c r="A554" s="92" t="s">
        <v>2080</v>
      </c>
      <c r="B554" s="93">
        <v>45729.0</v>
      </c>
      <c r="C554" s="94" t="s">
        <v>2081</v>
      </c>
      <c r="D554" s="94" t="s">
        <v>2018</v>
      </c>
      <c r="E554" s="103">
        <v>880.0</v>
      </c>
      <c r="F554" s="100" t="s">
        <v>964</v>
      </c>
      <c r="G554" s="101" t="s">
        <v>117</v>
      </c>
      <c r="H554" s="101" t="s">
        <v>68</v>
      </c>
      <c r="I554" s="101"/>
      <c r="J554" s="95" t="s">
        <v>69</v>
      </c>
      <c r="K554" s="50">
        <f t="shared" si="259"/>
        <v>880</v>
      </c>
      <c r="L554" s="50">
        <v>0.0</v>
      </c>
      <c r="M554" s="50">
        <f t="shared" si="207"/>
        <v>880</v>
      </c>
      <c r="N554" s="87">
        <f t="shared" si="260"/>
        <v>0</v>
      </c>
      <c r="O554" s="96"/>
      <c r="P554" s="97">
        <v>28.9</v>
      </c>
      <c r="Q554" s="108">
        <f t="shared" si="262"/>
        <v>851.1</v>
      </c>
      <c r="R554" s="98"/>
      <c r="S554" s="98"/>
      <c r="T554" s="98"/>
      <c r="U554" s="98"/>
      <c r="V554" s="98"/>
      <c r="W554" s="98"/>
      <c r="X554" s="88">
        <f t="shared" si="261"/>
        <v>880</v>
      </c>
      <c r="Y554" s="90">
        <f t="shared" si="255"/>
        <v>785.7142857</v>
      </c>
      <c r="Z554" s="90">
        <f t="shared" si="256"/>
        <v>94.28571429</v>
      </c>
      <c r="AA554" s="98"/>
      <c r="AB554" s="88">
        <v>880.0</v>
      </c>
      <c r="AC554" s="90">
        <v>785.7142857142857</v>
      </c>
      <c r="AD554" s="90">
        <v>94.28571428571428</v>
      </c>
      <c r="AE554" s="48"/>
      <c r="AF554" s="91">
        <f t="shared" si="209"/>
        <v>0</v>
      </c>
      <c r="AG554" s="98"/>
      <c r="AH554" s="98"/>
      <c r="AI554" s="98"/>
      <c r="AJ554" s="98"/>
      <c r="AK554" s="98"/>
      <c r="AL554" s="98"/>
    </row>
    <row r="555" ht="14.25" customHeight="1">
      <c r="A555" s="92" t="s">
        <v>2082</v>
      </c>
      <c r="B555" s="93">
        <v>45729.0</v>
      </c>
      <c r="C555" s="94" t="s">
        <v>2083</v>
      </c>
      <c r="D555" s="94" t="s">
        <v>616</v>
      </c>
      <c r="E555" s="103">
        <v>700.0</v>
      </c>
      <c r="F555" s="100" t="s">
        <v>2084</v>
      </c>
      <c r="G555" s="101" t="s">
        <v>96</v>
      </c>
      <c r="H555" s="101" t="s">
        <v>68</v>
      </c>
      <c r="I555" s="101" t="s">
        <v>1648</v>
      </c>
      <c r="J555" s="95" t="s">
        <v>102</v>
      </c>
      <c r="K555" s="50">
        <f t="shared" si="259"/>
        <v>700</v>
      </c>
      <c r="L555" s="50">
        <v>0.0</v>
      </c>
      <c r="M555" s="50">
        <f t="shared" si="207"/>
        <v>700</v>
      </c>
      <c r="N555" s="87">
        <f t="shared" si="260"/>
        <v>0</v>
      </c>
      <c r="O555" s="96"/>
      <c r="P555" s="97"/>
      <c r="Q555" s="97"/>
      <c r="R555" s="98"/>
      <c r="S555" s="98"/>
      <c r="T555" s="98"/>
      <c r="U555" s="98"/>
      <c r="V555" s="98"/>
      <c r="W555" s="98"/>
      <c r="X555" s="88">
        <f t="shared" si="261"/>
        <v>700</v>
      </c>
      <c r="Y555" s="90">
        <f t="shared" si="255"/>
        <v>625</v>
      </c>
      <c r="Z555" s="90">
        <f t="shared" si="256"/>
        <v>75</v>
      </c>
      <c r="AA555" s="98"/>
      <c r="AB555" s="88">
        <v>700.0</v>
      </c>
      <c r="AC555" s="90">
        <v>624.9999999999999</v>
      </c>
      <c r="AD555" s="90">
        <v>74.99999999999999</v>
      </c>
      <c r="AE555" s="48"/>
      <c r="AF555" s="91">
        <f t="shared" si="209"/>
        <v>0</v>
      </c>
      <c r="AG555" s="98"/>
      <c r="AH555" s="98"/>
      <c r="AI555" s="98"/>
      <c r="AJ555" s="98"/>
      <c r="AK555" s="98"/>
      <c r="AL555" s="98"/>
    </row>
    <row r="556" ht="14.25" customHeight="1">
      <c r="A556" s="92" t="s">
        <v>2085</v>
      </c>
      <c r="B556" s="93">
        <v>45729.0</v>
      </c>
      <c r="C556" s="94" t="s">
        <v>2086</v>
      </c>
      <c r="D556" s="94" t="s">
        <v>2087</v>
      </c>
      <c r="E556" s="99">
        <v>440.0</v>
      </c>
      <c r="F556" s="100" t="s">
        <v>964</v>
      </c>
      <c r="G556" s="145" t="s">
        <v>1198</v>
      </c>
      <c r="H556" s="101" t="s">
        <v>68</v>
      </c>
      <c r="I556" s="101"/>
      <c r="J556" s="95" t="s">
        <v>69</v>
      </c>
      <c r="K556" s="50">
        <f t="shared" si="259"/>
        <v>440</v>
      </c>
      <c r="L556" s="50">
        <v>0.0</v>
      </c>
      <c r="M556" s="50">
        <f t="shared" si="207"/>
        <v>440</v>
      </c>
      <c r="N556" s="87">
        <f t="shared" si="260"/>
        <v>0</v>
      </c>
      <c r="O556" s="96"/>
      <c r="P556" s="131">
        <v>10.72</v>
      </c>
      <c r="Q556" s="132">
        <f>E556-P556</f>
        <v>429.28</v>
      </c>
      <c r="R556" s="98"/>
      <c r="S556" s="98"/>
      <c r="T556" s="98"/>
      <c r="U556" s="98"/>
      <c r="V556" s="98"/>
      <c r="W556" s="98"/>
      <c r="X556" s="88">
        <f t="shared" si="261"/>
        <v>440</v>
      </c>
      <c r="Y556" s="90">
        <f t="shared" si="255"/>
        <v>392.8571429</v>
      </c>
      <c r="Z556" s="90">
        <f t="shared" si="256"/>
        <v>47.14285714</v>
      </c>
      <c r="AA556" s="98"/>
      <c r="AB556" s="88">
        <v>440.0</v>
      </c>
      <c r="AC556" s="90">
        <v>392.85714285714283</v>
      </c>
      <c r="AD556" s="90">
        <v>47.14285714285714</v>
      </c>
      <c r="AE556" s="48"/>
      <c r="AF556" s="91">
        <f t="shared" si="209"/>
        <v>0</v>
      </c>
      <c r="AG556" s="98"/>
      <c r="AH556" s="98"/>
      <c r="AI556" s="98"/>
      <c r="AJ556" s="98"/>
      <c r="AK556" s="98"/>
      <c r="AL556" s="98"/>
    </row>
    <row r="557" ht="14.25" customHeight="1">
      <c r="A557" s="92" t="s">
        <v>2088</v>
      </c>
      <c r="B557" s="93">
        <v>45729.0</v>
      </c>
      <c r="C557" s="94" t="s">
        <v>2089</v>
      </c>
      <c r="D557" s="94" t="s">
        <v>280</v>
      </c>
      <c r="E557" s="99">
        <v>300.0</v>
      </c>
      <c r="F557" s="100" t="s">
        <v>2026</v>
      </c>
      <c r="G557" s="145" t="s">
        <v>1198</v>
      </c>
      <c r="H557" s="101" t="s">
        <v>68</v>
      </c>
      <c r="I557" s="101"/>
      <c r="J557" s="95" t="s">
        <v>69</v>
      </c>
      <c r="K557" s="50">
        <f t="shared" si="259"/>
        <v>300</v>
      </c>
      <c r="L557" s="50">
        <v>0.0</v>
      </c>
      <c r="M557" s="50">
        <f t="shared" si="207"/>
        <v>300</v>
      </c>
      <c r="N557" s="87">
        <f t="shared" si="260"/>
        <v>0</v>
      </c>
      <c r="O557" s="96"/>
      <c r="P557" s="131">
        <v>7.31</v>
      </c>
      <c r="Q557" s="132">
        <f>E561-P557</f>
        <v>292.69</v>
      </c>
      <c r="R557" s="98"/>
      <c r="S557" s="98"/>
      <c r="T557" s="98"/>
      <c r="U557" s="98"/>
      <c r="V557" s="98"/>
      <c r="W557" s="98"/>
      <c r="X557" s="88">
        <f t="shared" si="261"/>
        <v>300</v>
      </c>
      <c r="Y557" s="90">
        <f t="shared" si="255"/>
        <v>267.8571429</v>
      </c>
      <c r="Z557" s="90">
        <f t="shared" si="256"/>
        <v>32.14285714</v>
      </c>
      <c r="AA557" s="98"/>
      <c r="AB557" s="88">
        <v>300.0</v>
      </c>
      <c r="AC557" s="90">
        <v>267.85714285714283</v>
      </c>
      <c r="AD557" s="90">
        <v>32.14285714285714</v>
      </c>
      <c r="AE557" s="48"/>
      <c r="AF557" s="91">
        <f t="shared" si="209"/>
        <v>0</v>
      </c>
      <c r="AG557" s="98"/>
      <c r="AH557" s="98"/>
      <c r="AI557" s="98"/>
      <c r="AJ557" s="98"/>
      <c r="AK557" s="98"/>
      <c r="AL557" s="98"/>
    </row>
    <row r="558" ht="14.25" customHeight="1">
      <c r="A558" s="92" t="s">
        <v>2090</v>
      </c>
      <c r="B558" s="93">
        <v>45729.0</v>
      </c>
      <c r="C558" s="94" t="s">
        <v>2091</v>
      </c>
      <c r="D558" s="94" t="s">
        <v>186</v>
      </c>
      <c r="E558" s="103">
        <v>2600.0</v>
      </c>
      <c r="F558" s="100" t="s">
        <v>2092</v>
      </c>
      <c r="G558" s="101" t="s">
        <v>117</v>
      </c>
      <c r="H558" s="101" t="s">
        <v>68</v>
      </c>
      <c r="I558" s="101"/>
      <c r="J558" s="95" t="s">
        <v>102</v>
      </c>
      <c r="K558" s="50">
        <f t="shared" si="259"/>
        <v>2600</v>
      </c>
      <c r="L558" s="50">
        <v>0.0</v>
      </c>
      <c r="M558" s="50">
        <f t="shared" si="207"/>
        <v>2600</v>
      </c>
      <c r="N558" s="87">
        <f t="shared" si="260"/>
        <v>0</v>
      </c>
      <c r="O558" s="96"/>
      <c r="P558" s="97">
        <v>85.38</v>
      </c>
      <c r="Q558" s="108">
        <f t="shared" ref="Q558:Q559" si="263">E558-P558</f>
        <v>2514.62</v>
      </c>
      <c r="R558" s="128">
        <f>Q492+Q554+Q558</f>
        <v>14197.94</v>
      </c>
      <c r="S558" s="98"/>
      <c r="T558" s="98"/>
      <c r="U558" s="98"/>
      <c r="V558" s="98"/>
      <c r="W558" s="98"/>
      <c r="X558" s="88">
        <f t="shared" si="261"/>
        <v>2600</v>
      </c>
      <c r="Y558" s="90">
        <f t="shared" si="255"/>
        <v>2321.428571</v>
      </c>
      <c r="Z558" s="90">
        <f t="shared" si="256"/>
        <v>278.5714286</v>
      </c>
      <c r="AA558" s="98"/>
      <c r="AB558" s="88">
        <v>2600.0</v>
      </c>
      <c r="AC558" s="90">
        <v>2321.428571428571</v>
      </c>
      <c r="AD558" s="90">
        <v>278.5714285714285</v>
      </c>
      <c r="AE558" s="48"/>
      <c r="AF558" s="91">
        <f t="shared" si="209"/>
        <v>0</v>
      </c>
      <c r="AG558" s="98"/>
      <c r="AH558" s="98"/>
      <c r="AI558" s="98"/>
      <c r="AJ558" s="98"/>
      <c r="AK558" s="98"/>
      <c r="AL558" s="98"/>
    </row>
    <row r="559" ht="14.25" customHeight="1">
      <c r="A559" s="92" t="s">
        <v>2093</v>
      </c>
      <c r="B559" s="93">
        <v>45729.0</v>
      </c>
      <c r="C559" s="94" t="s">
        <v>2094</v>
      </c>
      <c r="D559" s="94" t="s">
        <v>2095</v>
      </c>
      <c r="E559" s="99">
        <v>10000.0</v>
      </c>
      <c r="F559" s="100" t="s">
        <v>2096</v>
      </c>
      <c r="G559" s="145" t="s">
        <v>1198</v>
      </c>
      <c r="H559" s="101" t="s">
        <v>68</v>
      </c>
      <c r="I559" s="101"/>
      <c r="J559" s="95" t="s">
        <v>102</v>
      </c>
      <c r="K559" s="50">
        <f t="shared" si="259"/>
        <v>10000</v>
      </c>
      <c r="L559" s="50">
        <v>0.0</v>
      </c>
      <c r="M559" s="50">
        <f t="shared" si="207"/>
        <v>10000</v>
      </c>
      <c r="N559" s="87">
        <f t="shared" si="260"/>
        <v>0</v>
      </c>
      <c r="O559" s="96"/>
      <c r="P559" s="131">
        <v>243.64</v>
      </c>
      <c r="Q559" s="132">
        <f t="shared" si="263"/>
        <v>9756.36</v>
      </c>
      <c r="R559" s="98"/>
      <c r="S559" s="98"/>
      <c r="T559" s="98"/>
      <c r="U559" s="98"/>
      <c r="V559" s="98"/>
      <c r="W559" s="98"/>
      <c r="X559" s="88">
        <f t="shared" si="261"/>
        <v>10000</v>
      </c>
      <c r="Y559" s="90">
        <f t="shared" si="255"/>
        <v>8928.571429</v>
      </c>
      <c r="Z559" s="90">
        <f t="shared" si="256"/>
        <v>1071.428571</v>
      </c>
      <c r="AA559" s="98"/>
      <c r="AB559" s="88">
        <v>10000.0</v>
      </c>
      <c r="AC559" s="90">
        <v>8928.571428571428</v>
      </c>
      <c r="AD559" s="90">
        <v>1071.4285714285713</v>
      </c>
      <c r="AE559" s="48"/>
      <c r="AF559" s="91">
        <f t="shared" si="209"/>
        <v>0</v>
      </c>
      <c r="AG559" s="98"/>
      <c r="AH559" s="98"/>
      <c r="AI559" s="98"/>
      <c r="AJ559" s="98"/>
      <c r="AK559" s="98"/>
      <c r="AL559" s="98"/>
    </row>
    <row r="560" ht="14.25" customHeight="1">
      <c r="A560" s="92" t="s">
        <v>2097</v>
      </c>
      <c r="B560" s="93">
        <v>45729.0</v>
      </c>
      <c r="C560" s="48" t="s">
        <v>2098</v>
      </c>
      <c r="D560" s="94" t="s">
        <v>2099</v>
      </c>
      <c r="E560" s="103">
        <v>1100.0</v>
      </c>
      <c r="F560" s="100" t="s">
        <v>2100</v>
      </c>
      <c r="G560" s="101" t="s">
        <v>2101</v>
      </c>
      <c r="H560" s="94" t="s">
        <v>68</v>
      </c>
      <c r="I560" s="101" t="s">
        <v>2102</v>
      </c>
      <c r="J560" s="95" t="s">
        <v>69</v>
      </c>
      <c r="K560" s="50">
        <f t="shared" si="259"/>
        <v>1100</v>
      </c>
      <c r="L560" s="50">
        <v>0.0</v>
      </c>
      <c r="M560" s="50">
        <f t="shared" si="207"/>
        <v>1100</v>
      </c>
      <c r="N560" s="87">
        <f t="shared" si="260"/>
        <v>0</v>
      </c>
      <c r="O560" s="96"/>
      <c r="P560" s="97"/>
      <c r="Q560" s="97"/>
      <c r="R560" s="98"/>
      <c r="S560" s="98"/>
      <c r="T560" s="98"/>
      <c r="U560" s="98"/>
      <c r="V560" s="98"/>
      <c r="W560" s="98"/>
      <c r="X560" s="88">
        <f t="shared" si="261"/>
        <v>1100</v>
      </c>
      <c r="Y560" s="90">
        <f t="shared" si="255"/>
        <v>982.1428571</v>
      </c>
      <c r="Z560" s="90">
        <f t="shared" si="256"/>
        <v>117.8571429</v>
      </c>
      <c r="AA560" s="98"/>
      <c r="AB560" s="88">
        <v>1100.0</v>
      </c>
      <c r="AC560" s="90">
        <v>982.142857142857</v>
      </c>
      <c r="AD560" s="90">
        <v>117.85714285714283</v>
      </c>
      <c r="AE560" s="48"/>
      <c r="AF560" s="91">
        <f t="shared" si="209"/>
        <v>0</v>
      </c>
      <c r="AG560" s="98"/>
      <c r="AH560" s="98"/>
      <c r="AI560" s="98"/>
      <c r="AJ560" s="98"/>
      <c r="AK560" s="98"/>
      <c r="AL560" s="98"/>
    </row>
    <row r="561" ht="14.25" customHeight="1">
      <c r="A561" s="92" t="s">
        <v>2103</v>
      </c>
      <c r="B561" s="93">
        <v>45729.0</v>
      </c>
      <c r="C561" s="94" t="s">
        <v>2104</v>
      </c>
      <c r="D561" s="94" t="s">
        <v>2105</v>
      </c>
      <c r="E561" s="103">
        <v>300.0</v>
      </c>
      <c r="F561" s="100" t="s">
        <v>2026</v>
      </c>
      <c r="G561" s="101" t="s">
        <v>2106</v>
      </c>
      <c r="H561" s="101" t="s">
        <v>127</v>
      </c>
      <c r="I561" s="101"/>
      <c r="J561" s="95" t="s">
        <v>69</v>
      </c>
      <c r="K561" s="50">
        <f t="shared" si="259"/>
        <v>300</v>
      </c>
      <c r="L561" s="50">
        <v>0.0</v>
      </c>
      <c r="M561" s="50">
        <f t="shared" si="207"/>
        <v>300</v>
      </c>
      <c r="N561" s="87">
        <f t="shared" si="260"/>
        <v>0</v>
      </c>
      <c r="O561" s="96"/>
      <c r="R561" s="98"/>
      <c r="S561" s="98"/>
      <c r="T561" s="98"/>
      <c r="U561" s="98"/>
      <c r="V561" s="98"/>
      <c r="W561" s="98"/>
      <c r="X561" s="88">
        <f t="shared" si="261"/>
        <v>300</v>
      </c>
      <c r="Y561" s="90">
        <f t="shared" si="255"/>
        <v>267.8571429</v>
      </c>
      <c r="Z561" s="90">
        <f t="shared" si="256"/>
        <v>32.14285714</v>
      </c>
      <c r="AA561" s="98"/>
      <c r="AB561" s="88">
        <v>300.0</v>
      </c>
      <c r="AC561" s="90">
        <v>267.85714285714283</v>
      </c>
      <c r="AD561" s="90">
        <v>32.14285714285714</v>
      </c>
      <c r="AE561" s="48"/>
      <c r="AF561" s="91">
        <f t="shared" si="209"/>
        <v>0</v>
      </c>
      <c r="AG561" s="98"/>
      <c r="AH561" s="98"/>
      <c r="AI561" s="98"/>
      <c r="AJ561" s="98"/>
      <c r="AK561" s="98"/>
      <c r="AL561" s="98"/>
    </row>
    <row r="562" ht="14.25" customHeight="1">
      <c r="A562" s="92" t="s">
        <v>2107</v>
      </c>
      <c r="B562" s="93">
        <v>45730.0</v>
      </c>
      <c r="C562" s="94" t="s">
        <v>2108</v>
      </c>
      <c r="D562" s="94" t="s">
        <v>2109</v>
      </c>
      <c r="E562" s="103">
        <v>4000.0</v>
      </c>
      <c r="F562" s="100" t="s">
        <v>2110</v>
      </c>
      <c r="G562" s="101" t="s">
        <v>2101</v>
      </c>
      <c r="H562" s="101" t="s">
        <v>68</v>
      </c>
      <c r="I562" s="101" t="s">
        <v>2111</v>
      </c>
      <c r="J562" s="95" t="s">
        <v>102</v>
      </c>
      <c r="K562" s="50">
        <f t="shared" si="259"/>
        <v>4000</v>
      </c>
      <c r="L562" s="50">
        <v>0.0</v>
      </c>
      <c r="M562" s="50">
        <f t="shared" si="207"/>
        <v>4000</v>
      </c>
      <c r="N562" s="87">
        <f t="shared" si="260"/>
        <v>0</v>
      </c>
      <c r="O562" s="96"/>
      <c r="P562" s="97"/>
      <c r="Q562" s="97"/>
      <c r="R562" s="98"/>
      <c r="S562" s="98"/>
      <c r="T562" s="98"/>
      <c r="U562" s="98"/>
      <c r="V562" s="98"/>
      <c r="W562" s="98"/>
      <c r="X562" s="106"/>
      <c r="Y562" s="42"/>
      <c r="Z562" s="42"/>
      <c r="AA562" s="98"/>
      <c r="AB562" s="88"/>
      <c r="AC562" s="90"/>
      <c r="AD562" s="90"/>
      <c r="AE562" s="48"/>
      <c r="AF562" s="91">
        <f t="shared" si="209"/>
        <v>0</v>
      </c>
      <c r="AG562" s="98"/>
      <c r="AH562" s="98"/>
      <c r="AI562" s="98"/>
      <c r="AJ562" s="98"/>
      <c r="AK562" s="98"/>
      <c r="AL562" s="98"/>
    </row>
    <row r="563" ht="14.25" customHeight="1">
      <c r="A563" s="92" t="s">
        <v>2112</v>
      </c>
      <c r="B563" s="93">
        <v>45730.0</v>
      </c>
      <c r="C563" s="94" t="s">
        <v>2113</v>
      </c>
      <c r="D563" s="94" t="s">
        <v>2114</v>
      </c>
      <c r="E563" s="99">
        <v>1400.0</v>
      </c>
      <c r="F563" s="100" t="s">
        <v>2115</v>
      </c>
      <c r="G563" s="145" t="s">
        <v>1198</v>
      </c>
      <c r="H563" s="101" t="s">
        <v>68</v>
      </c>
      <c r="I563" s="101"/>
      <c r="J563" s="95" t="s">
        <v>102</v>
      </c>
      <c r="K563" s="50">
        <f t="shared" si="259"/>
        <v>1400</v>
      </c>
      <c r="L563" s="50">
        <v>0.0</v>
      </c>
      <c r="M563" s="50">
        <f t="shared" si="207"/>
        <v>1400</v>
      </c>
      <c r="N563" s="87">
        <f t="shared" si="260"/>
        <v>0</v>
      </c>
      <c r="O563" s="96"/>
      <c r="P563" s="131">
        <v>34.11</v>
      </c>
      <c r="Q563" s="132">
        <f>E563-P563</f>
        <v>1365.89</v>
      </c>
      <c r="R563" s="153"/>
      <c r="S563" s="98"/>
      <c r="T563" s="98"/>
      <c r="U563" s="98"/>
      <c r="V563" s="98"/>
      <c r="W563" s="98"/>
      <c r="X563" s="88">
        <f t="shared" ref="X563:X584" si="264">E563</f>
        <v>1400</v>
      </c>
      <c r="Y563" s="90">
        <f t="shared" ref="Y563:Y584" si="265">X563/1.12</f>
        <v>1250</v>
      </c>
      <c r="Z563" s="90">
        <f t="shared" ref="Z563:Z584" si="266">Y563*0.12</f>
        <v>150</v>
      </c>
      <c r="AA563" s="98"/>
      <c r="AB563" s="88">
        <v>1400.0</v>
      </c>
      <c r="AC563" s="90">
        <v>1249.9999999999998</v>
      </c>
      <c r="AD563" s="90">
        <v>149.99999999999997</v>
      </c>
      <c r="AE563" s="48"/>
      <c r="AF563" s="91">
        <f t="shared" si="209"/>
        <v>0</v>
      </c>
      <c r="AG563" s="98"/>
      <c r="AH563" s="98"/>
      <c r="AI563" s="98"/>
      <c r="AJ563" s="98"/>
      <c r="AK563" s="98"/>
      <c r="AL563" s="98"/>
    </row>
    <row r="564" ht="14.25" customHeight="1">
      <c r="A564" s="92" t="s">
        <v>2116</v>
      </c>
      <c r="B564" s="93"/>
      <c r="D564" s="48" t="s">
        <v>87</v>
      </c>
      <c r="K564" s="50" t="str">
        <f t="shared" si="259"/>
        <v/>
      </c>
      <c r="L564" s="50">
        <v>0.0</v>
      </c>
      <c r="M564" s="50">
        <f t="shared" si="207"/>
        <v>0</v>
      </c>
      <c r="N564" s="87">
        <f t="shared" si="260"/>
        <v>0</v>
      </c>
      <c r="O564" s="96"/>
      <c r="P564" s="97"/>
      <c r="Q564" s="97"/>
      <c r="R564" s="98"/>
      <c r="S564" s="98"/>
      <c r="T564" s="98"/>
      <c r="U564" s="98"/>
      <c r="V564" s="98"/>
      <c r="W564" s="98"/>
      <c r="X564" s="88" t="str">
        <f t="shared" si="264"/>
        <v/>
      </c>
      <c r="Y564" s="90">
        <f t="shared" si="265"/>
        <v>0</v>
      </c>
      <c r="Z564" s="90">
        <f t="shared" si="266"/>
        <v>0</v>
      </c>
      <c r="AA564" s="98"/>
      <c r="AB564" s="106"/>
      <c r="AC564" s="42"/>
      <c r="AD564" s="42"/>
      <c r="AE564" s="48"/>
      <c r="AF564" s="91">
        <f t="shared" si="209"/>
        <v>0</v>
      </c>
      <c r="AG564" s="98"/>
      <c r="AH564" s="98"/>
      <c r="AI564" s="98"/>
      <c r="AJ564" s="98"/>
      <c r="AK564" s="98"/>
      <c r="AL564" s="98"/>
    </row>
    <row r="565" ht="14.25" customHeight="1">
      <c r="A565" s="92" t="s">
        <v>2117</v>
      </c>
      <c r="B565" s="93">
        <v>45730.0</v>
      </c>
      <c r="C565" s="94" t="s">
        <v>2118</v>
      </c>
      <c r="D565" s="94" t="s">
        <v>331</v>
      </c>
      <c r="E565" s="103">
        <v>440.0</v>
      </c>
      <c r="F565" s="100" t="s">
        <v>964</v>
      </c>
      <c r="G565" s="101" t="s">
        <v>117</v>
      </c>
      <c r="H565" s="101" t="s">
        <v>68</v>
      </c>
      <c r="I565" s="101"/>
      <c r="J565" s="95" t="s">
        <v>69</v>
      </c>
      <c r="K565" s="50">
        <f t="shared" si="259"/>
        <v>440</v>
      </c>
      <c r="L565" s="50">
        <v>0.0</v>
      </c>
      <c r="M565" s="50">
        <f t="shared" si="207"/>
        <v>440</v>
      </c>
      <c r="N565" s="87">
        <f t="shared" si="260"/>
        <v>0</v>
      </c>
      <c r="O565" s="96"/>
      <c r="P565" s="97">
        <f>E565-Q565</f>
        <v>14.45</v>
      </c>
      <c r="Q565" s="108">
        <v>425.55</v>
      </c>
      <c r="R565" s="128">
        <f>Q565</f>
        <v>425.55</v>
      </c>
      <c r="S565" s="98"/>
      <c r="T565" s="98"/>
      <c r="U565" s="98"/>
      <c r="V565" s="98"/>
      <c r="W565" s="98"/>
      <c r="X565" s="88">
        <f t="shared" si="264"/>
        <v>440</v>
      </c>
      <c r="Y565" s="90">
        <f t="shared" si="265"/>
        <v>392.8571429</v>
      </c>
      <c r="Z565" s="90">
        <f t="shared" si="266"/>
        <v>47.14285714</v>
      </c>
      <c r="AA565" s="98"/>
      <c r="AB565" s="88">
        <v>440.0</v>
      </c>
      <c r="AC565" s="90">
        <v>392.85714285714283</v>
      </c>
      <c r="AD565" s="90">
        <v>47.14285714285714</v>
      </c>
      <c r="AE565" s="48"/>
      <c r="AF565" s="91">
        <f t="shared" si="209"/>
        <v>0</v>
      </c>
      <c r="AG565" s="98"/>
      <c r="AH565" s="98"/>
      <c r="AI565" s="98"/>
      <c r="AJ565" s="98"/>
      <c r="AK565" s="98"/>
      <c r="AL565" s="98"/>
    </row>
    <row r="566" ht="14.25" customHeight="1">
      <c r="A566" s="92" t="s">
        <v>2119</v>
      </c>
      <c r="B566" s="93">
        <v>45730.0</v>
      </c>
      <c r="C566" s="94" t="s">
        <v>2120</v>
      </c>
      <c r="D566" s="48" t="s">
        <v>110</v>
      </c>
      <c r="E566" s="103">
        <v>440.0</v>
      </c>
      <c r="F566" s="100" t="s">
        <v>964</v>
      </c>
      <c r="G566" s="101" t="s">
        <v>2121</v>
      </c>
      <c r="H566" s="101" t="s">
        <v>127</v>
      </c>
      <c r="I566" s="101"/>
      <c r="J566" s="95" t="s">
        <v>69</v>
      </c>
      <c r="K566" s="50">
        <f t="shared" si="259"/>
        <v>440</v>
      </c>
      <c r="L566" s="50">
        <v>0.0</v>
      </c>
      <c r="M566" s="50">
        <f t="shared" si="207"/>
        <v>440</v>
      </c>
      <c r="N566" s="87">
        <f t="shared" si="260"/>
        <v>0</v>
      </c>
      <c r="O566" s="96"/>
      <c r="P566" s="97"/>
      <c r="Q566" s="97"/>
      <c r="R566" s="98"/>
      <c r="S566" s="98"/>
      <c r="T566" s="98"/>
      <c r="U566" s="98"/>
      <c r="V566" s="98"/>
      <c r="W566" s="98"/>
      <c r="X566" s="88">
        <f t="shared" si="264"/>
        <v>440</v>
      </c>
      <c r="Y566" s="90">
        <f t="shared" si="265"/>
        <v>392.8571429</v>
      </c>
      <c r="Z566" s="90">
        <f t="shared" si="266"/>
        <v>47.14285714</v>
      </c>
      <c r="AA566" s="98"/>
      <c r="AB566" s="88">
        <v>440.0</v>
      </c>
      <c r="AC566" s="90">
        <v>392.85714285714283</v>
      </c>
      <c r="AD566" s="90">
        <v>47.14285714285714</v>
      </c>
      <c r="AE566" s="48"/>
      <c r="AF566" s="91">
        <f t="shared" si="209"/>
        <v>0</v>
      </c>
      <c r="AG566" s="98"/>
      <c r="AH566" s="98"/>
      <c r="AI566" s="98"/>
      <c r="AJ566" s="98"/>
      <c r="AK566" s="98"/>
      <c r="AL566" s="98"/>
    </row>
    <row r="567" ht="14.25" customHeight="1">
      <c r="A567" s="92" t="s">
        <v>2122</v>
      </c>
      <c r="B567" s="93">
        <v>45730.0</v>
      </c>
      <c r="C567" s="94" t="s">
        <v>2123</v>
      </c>
      <c r="D567" s="94" t="s">
        <v>2124</v>
      </c>
      <c r="E567" s="103">
        <v>6400.0</v>
      </c>
      <c r="F567" s="100" t="s">
        <v>2125</v>
      </c>
      <c r="G567" s="101" t="s">
        <v>2101</v>
      </c>
      <c r="H567" s="101" t="s">
        <v>68</v>
      </c>
      <c r="I567" s="101" t="s">
        <v>2126</v>
      </c>
      <c r="J567" s="95" t="s">
        <v>102</v>
      </c>
      <c r="K567" s="50">
        <f t="shared" si="259"/>
        <v>6400</v>
      </c>
      <c r="L567" s="50">
        <v>0.0</v>
      </c>
      <c r="M567" s="50">
        <f t="shared" si="207"/>
        <v>6400</v>
      </c>
      <c r="N567" s="87">
        <f t="shared" si="260"/>
        <v>0</v>
      </c>
      <c r="O567" s="96"/>
      <c r="P567" s="97"/>
      <c r="Q567" s="97"/>
      <c r="R567" s="98"/>
      <c r="S567" s="98"/>
      <c r="T567" s="98"/>
      <c r="U567" s="98"/>
      <c r="V567" s="98"/>
      <c r="W567" s="98"/>
      <c r="X567" s="88">
        <f t="shared" si="264"/>
        <v>6400</v>
      </c>
      <c r="Y567" s="90">
        <f t="shared" si="265"/>
        <v>5714.285714</v>
      </c>
      <c r="Z567" s="90">
        <f t="shared" si="266"/>
        <v>685.7142857</v>
      </c>
      <c r="AA567" s="98"/>
      <c r="AB567" s="88">
        <v>6400.0</v>
      </c>
      <c r="AC567" s="90">
        <v>5714.285714285714</v>
      </c>
      <c r="AD567" s="90">
        <v>685.7142857142857</v>
      </c>
      <c r="AE567" s="48"/>
      <c r="AF567" s="91">
        <f t="shared" si="209"/>
        <v>0</v>
      </c>
      <c r="AG567" s="98"/>
      <c r="AH567" s="98"/>
      <c r="AI567" s="98"/>
      <c r="AJ567" s="98"/>
      <c r="AK567" s="98"/>
      <c r="AL567" s="98"/>
    </row>
    <row r="568" ht="14.25" customHeight="1">
      <c r="A568" s="92" t="s">
        <v>2127</v>
      </c>
      <c r="B568" s="93">
        <v>45730.0</v>
      </c>
      <c r="C568" s="94" t="s">
        <v>2128</v>
      </c>
      <c r="D568" s="94" t="s">
        <v>2129</v>
      </c>
      <c r="E568" s="103">
        <v>12016.08</v>
      </c>
      <c r="F568" s="100" t="s">
        <v>2130</v>
      </c>
      <c r="G568" s="101" t="s">
        <v>2101</v>
      </c>
      <c r="H568" s="101" t="s">
        <v>132</v>
      </c>
      <c r="I568" s="101"/>
      <c r="J568" s="95" t="s">
        <v>76</v>
      </c>
      <c r="K568" s="50">
        <f t="shared" si="259"/>
        <v>12016.08</v>
      </c>
      <c r="L568" s="50">
        <v>0.0</v>
      </c>
      <c r="M568" s="50">
        <f t="shared" si="207"/>
        <v>12016.08</v>
      </c>
      <c r="N568" s="87">
        <f t="shared" si="260"/>
        <v>0</v>
      </c>
      <c r="O568" s="96"/>
      <c r="P568" s="97"/>
      <c r="Q568" s="97"/>
      <c r="R568" s="98"/>
      <c r="S568" s="98"/>
      <c r="T568" s="98"/>
      <c r="U568" s="98"/>
      <c r="V568" s="98"/>
      <c r="W568" s="98"/>
      <c r="X568" s="88">
        <f t="shared" si="264"/>
        <v>12016.08</v>
      </c>
      <c r="Y568" s="90">
        <f t="shared" si="265"/>
        <v>10728.64286</v>
      </c>
      <c r="Z568" s="90">
        <f t="shared" si="266"/>
        <v>1287.437143</v>
      </c>
      <c r="AA568" s="98"/>
      <c r="AB568" s="88">
        <v>12016.08</v>
      </c>
      <c r="AC568" s="90">
        <v>10728.642857142857</v>
      </c>
      <c r="AD568" s="90">
        <v>1287.4371428571428</v>
      </c>
      <c r="AE568" s="48"/>
      <c r="AF568" s="91">
        <f t="shared" si="209"/>
        <v>0</v>
      </c>
      <c r="AG568" s="98"/>
      <c r="AH568" s="98"/>
      <c r="AI568" s="98"/>
      <c r="AJ568" s="98"/>
      <c r="AK568" s="98"/>
      <c r="AL568" s="98"/>
    </row>
    <row r="569" ht="14.25" customHeight="1">
      <c r="A569" s="92" t="s">
        <v>2131</v>
      </c>
      <c r="B569" s="93">
        <v>45730.0</v>
      </c>
      <c r="C569" s="94" t="s">
        <v>2132</v>
      </c>
      <c r="D569" s="94" t="s">
        <v>280</v>
      </c>
      <c r="E569" s="99">
        <v>300.0</v>
      </c>
      <c r="F569" s="100" t="s">
        <v>2026</v>
      </c>
      <c r="G569" s="145" t="s">
        <v>1198</v>
      </c>
      <c r="H569" s="101" t="s">
        <v>68</v>
      </c>
      <c r="I569" s="101"/>
      <c r="J569" s="95" t="s">
        <v>69</v>
      </c>
      <c r="K569" s="50">
        <f t="shared" si="259"/>
        <v>300</v>
      </c>
      <c r="L569" s="50">
        <v>0.0</v>
      </c>
      <c r="M569" s="50">
        <f t="shared" si="207"/>
        <v>300</v>
      </c>
      <c r="N569" s="87">
        <f t="shared" si="260"/>
        <v>0</v>
      </c>
      <c r="O569" s="96"/>
      <c r="P569" s="131">
        <v>7.31</v>
      </c>
      <c r="Q569" s="132">
        <f>E569-P569</f>
        <v>292.69</v>
      </c>
      <c r="R569" s="98"/>
      <c r="S569" s="98"/>
      <c r="T569" s="98"/>
      <c r="U569" s="98"/>
      <c r="V569" s="98"/>
      <c r="W569" s="98"/>
      <c r="X569" s="88">
        <f t="shared" si="264"/>
        <v>300</v>
      </c>
      <c r="Y569" s="90">
        <f t="shared" si="265"/>
        <v>267.8571429</v>
      </c>
      <c r="Z569" s="90">
        <f t="shared" si="266"/>
        <v>32.14285714</v>
      </c>
      <c r="AA569" s="98"/>
      <c r="AB569" s="88">
        <v>300.0</v>
      </c>
      <c r="AC569" s="90">
        <v>267.85714285714283</v>
      </c>
      <c r="AD569" s="90">
        <v>32.14285714285714</v>
      </c>
      <c r="AE569" s="48"/>
      <c r="AF569" s="91">
        <f t="shared" si="209"/>
        <v>0</v>
      </c>
      <c r="AG569" s="98"/>
      <c r="AH569" s="98"/>
      <c r="AI569" s="98"/>
      <c r="AJ569" s="98"/>
      <c r="AK569" s="98"/>
      <c r="AL569" s="98"/>
    </row>
    <row r="570" ht="14.25" customHeight="1">
      <c r="A570" s="92" t="s">
        <v>2133</v>
      </c>
      <c r="B570" s="93">
        <v>45730.0</v>
      </c>
      <c r="C570" s="94" t="s">
        <v>2134</v>
      </c>
      <c r="D570" s="94" t="s">
        <v>2135</v>
      </c>
      <c r="E570" s="103">
        <v>4700.0</v>
      </c>
      <c r="F570" s="100" t="s">
        <v>2136</v>
      </c>
      <c r="G570" s="101" t="s">
        <v>112</v>
      </c>
      <c r="H570" s="101" t="s">
        <v>127</v>
      </c>
      <c r="I570" s="101"/>
      <c r="J570" s="95" t="s">
        <v>102</v>
      </c>
      <c r="K570" s="50">
        <f t="shared" si="259"/>
        <v>4700</v>
      </c>
      <c r="L570" s="50">
        <v>0.0</v>
      </c>
      <c r="M570" s="50">
        <f t="shared" si="207"/>
        <v>4700</v>
      </c>
      <c r="N570" s="87">
        <f t="shared" si="260"/>
        <v>0</v>
      </c>
      <c r="O570" s="96"/>
      <c r="P570" s="97"/>
      <c r="Q570" s="97"/>
      <c r="R570" s="98"/>
      <c r="S570" s="98"/>
      <c r="T570" s="98"/>
      <c r="U570" s="98"/>
      <c r="V570" s="98"/>
      <c r="W570" s="98"/>
      <c r="X570" s="88">
        <f t="shared" si="264"/>
        <v>4700</v>
      </c>
      <c r="Y570" s="90">
        <f t="shared" si="265"/>
        <v>4196.428571</v>
      </c>
      <c r="Z570" s="90">
        <f t="shared" si="266"/>
        <v>503.5714286</v>
      </c>
      <c r="AA570" s="98"/>
      <c r="AB570" s="88">
        <v>4700.0</v>
      </c>
      <c r="AC570" s="90">
        <v>4196.428571428571</v>
      </c>
      <c r="AD570" s="90">
        <v>503.57142857142844</v>
      </c>
      <c r="AE570" s="48"/>
      <c r="AF570" s="91">
        <f t="shared" si="209"/>
        <v>0</v>
      </c>
      <c r="AG570" s="98"/>
      <c r="AH570" s="98"/>
      <c r="AI570" s="98"/>
      <c r="AJ570" s="98"/>
      <c r="AK570" s="98"/>
      <c r="AL570" s="98"/>
    </row>
    <row r="571" ht="14.25" customHeight="1">
      <c r="A571" s="92" t="s">
        <v>2137</v>
      </c>
      <c r="B571" s="93">
        <v>45731.0</v>
      </c>
      <c r="C571" s="94" t="s">
        <v>2138</v>
      </c>
      <c r="D571" s="48" t="s">
        <v>2095</v>
      </c>
      <c r="E571" s="103">
        <v>20.0</v>
      </c>
      <c r="F571" s="100" t="s">
        <v>660</v>
      </c>
      <c r="G571" s="101" t="s">
        <v>112</v>
      </c>
      <c r="H571" s="101" t="s">
        <v>127</v>
      </c>
      <c r="I571" s="101"/>
      <c r="J571" s="95" t="s">
        <v>121</v>
      </c>
      <c r="K571" s="50">
        <f t="shared" si="259"/>
        <v>20</v>
      </c>
      <c r="L571" s="50">
        <v>0.0</v>
      </c>
      <c r="M571" s="50">
        <f t="shared" si="207"/>
        <v>20</v>
      </c>
      <c r="N571" s="87">
        <f t="shared" si="260"/>
        <v>0</v>
      </c>
      <c r="O571" s="96"/>
      <c r="P571" s="97"/>
      <c r="Q571" s="97"/>
      <c r="R571" s="98"/>
      <c r="S571" s="98"/>
      <c r="T571" s="98"/>
      <c r="U571" s="98"/>
      <c r="V571" s="98"/>
      <c r="W571" s="98"/>
      <c r="X571" s="88">
        <f t="shared" si="264"/>
        <v>20</v>
      </c>
      <c r="Y571" s="90">
        <f t="shared" si="265"/>
        <v>17.85714286</v>
      </c>
      <c r="Z571" s="90">
        <f t="shared" si="266"/>
        <v>2.142857143</v>
      </c>
      <c r="AA571" s="98"/>
      <c r="AB571" s="88">
        <v>20.0</v>
      </c>
      <c r="AC571" s="90">
        <v>17.857142857142854</v>
      </c>
      <c r="AD571" s="90">
        <v>2.1428571428571423</v>
      </c>
      <c r="AE571" s="48"/>
      <c r="AF571" s="91">
        <f t="shared" si="209"/>
        <v>0</v>
      </c>
      <c r="AG571" s="98"/>
      <c r="AH571" s="98"/>
      <c r="AI571" s="98"/>
      <c r="AJ571" s="98"/>
      <c r="AK571" s="98"/>
      <c r="AL571" s="98"/>
    </row>
    <row r="572" ht="14.25" customHeight="1">
      <c r="A572" s="92" t="s">
        <v>2139</v>
      </c>
      <c r="B572" s="93">
        <v>45733.0</v>
      </c>
      <c r="C572" s="94" t="s">
        <v>2140</v>
      </c>
      <c r="D572" s="94" t="s">
        <v>2141</v>
      </c>
      <c r="E572" s="103">
        <v>300.0</v>
      </c>
      <c r="F572" s="100" t="s">
        <v>2026</v>
      </c>
      <c r="G572" s="101" t="s">
        <v>112</v>
      </c>
      <c r="H572" s="101" t="s">
        <v>127</v>
      </c>
      <c r="I572" s="101"/>
      <c r="J572" s="95" t="s">
        <v>69</v>
      </c>
      <c r="K572" s="50">
        <f t="shared" si="259"/>
        <v>300</v>
      </c>
      <c r="L572" s="50">
        <v>0.0</v>
      </c>
      <c r="M572" s="50">
        <f t="shared" si="207"/>
        <v>300</v>
      </c>
      <c r="N572" s="87">
        <f t="shared" si="260"/>
        <v>0</v>
      </c>
      <c r="O572" s="96"/>
      <c r="P572" s="97"/>
      <c r="Q572" s="97"/>
      <c r="R572" s="98"/>
      <c r="S572" s="98"/>
      <c r="T572" s="98"/>
      <c r="U572" s="98"/>
      <c r="V572" s="98"/>
      <c r="W572" s="98"/>
      <c r="X572" s="88">
        <f t="shared" si="264"/>
        <v>300</v>
      </c>
      <c r="Y572" s="90">
        <f t="shared" si="265"/>
        <v>267.8571429</v>
      </c>
      <c r="Z572" s="90">
        <f t="shared" si="266"/>
        <v>32.14285714</v>
      </c>
      <c r="AA572" s="98"/>
      <c r="AB572" s="88">
        <v>300.0</v>
      </c>
      <c r="AC572" s="90">
        <v>267.85714285714283</v>
      </c>
      <c r="AD572" s="90">
        <v>32.14285714285714</v>
      </c>
      <c r="AE572" s="48"/>
      <c r="AF572" s="91">
        <f t="shared" si="209"/>
        <v>0</v>
      </c>
      <c r="AG572" s="98"/>
      <c r="AH572" s="98"/>
      <c r="AI572" s="98"/>
      <c r="AJ572" s="98"/>
      <c r="AK572" s="98"/>
      <c r="AL572" s="98"/>
    </row>
    <row r="573" ht="14.25" customHeight="1">
      <c r="A573" s="92" t="s">
        <v>2142</v>
      </c>
      <c r="B573" s="93">
        <v>45733.0</v>
      </c>
      <c r="C573" s="94" t="s">
        <v>2143</v>
      </c>
      <c r="D573" s="94" t="s">
        <v>2144</v>
      </c>
      <c r="E573" s="103">
        <v>2600.0</v>
      </c>
      <c r="F573" s="100" t="s">
        <v>2145</v>
      </c>
      <c r="G573" s="101" t="s">
        <v>219</v>
      </c>
      <c r="H573" s="101" t="s">
        <v>132</v>
      </c>
      <c r="I573" s="112" t="s">
        <v>607</v>
      </c>
      <c r="J573" s="95" t="s">
        <v>102</v>
      </c>
      <c r="K573" s="50">
        <f t="shared" si="259"/>
        <v>2600</v>
      </c>
      <c r="L573" s="50">
        <v>0.0</v>
      </c>
      <c r="M573" s="50">
        <f t="shared" si="207"/>
        <v>2600</v>
      </c>
      <c r="N573" s="87">
        <f t="shared" si="260"/>
        <v>0</v>
      </c>
      <c r="O573" s="96"/>
      <c r="P573" s="97"/>
      <c r="Q573" s="97"/>
      <c r="R573" s="98"/>
      <c r="S573" s="98"/>
      <c r="T573" s="98"/>
      <c r="U573" s="98"/>
      <c r="V573" s="98"/>
      <c r="W573" s="98"/>
      <c r="X573" s="88">
        <f t="shared" si="264"/>
        <v>2600</v>
      </c>
      <c r="Y573" s="90">
        <f t="shared" si="265"/>
        <v>2321.428571</v>
      </c>
      <c r="Z573" s="90">
        <f t="shared" si="266"/>
        <v>278.5714286</v>
      </c>
      <c r="AA573" s="98"/>
      <c r="AB573" s="88">
        <v>2600.0</v>
      </c>
      <c r="AC573" s="90">
        <v>2321.428571428571</v>
      </c>
      <c r="AD573" s="90">
        <v>278.5714285714285</v>
      </c>
      <c r="AE573" s="48"/>
      <c r="AF573" s="91">
        <f t="shared" si="209"/>
        <v>0</v>
      </c>
      <c r="AG573" s="98"/>
      <c r="AH573" s="98"/>
      <c r="AI573" s="98"/>
      <c r="AJ573" s="98"/>
      <c r="AK573" s="98"/>
      <c r="AL573" s="98"/>
    </row>
    <row r="574" ht="14.25" customHeight="1">
      <c r="A574" s="92" t="s">
        <v>2146</v>
      </c>
      <c r="B574" s="93">
        <v>45733.0</v>
      </c>
      <c r="C574" s="94" t="s">
        <v>2147</v>
      </c>
      <c r="D574" s="94" t="s">
        <v>1020</v>
      </c>
      <c r="E574" s="103">
        <v>2100.0</v>
      </c>
      <c r="F574" s="100" t="s">
        <v>2148</v>
      </c>
      <c r="G574" s="101" t="s">
        <v>219</v>
      </c>
      <c r="H574" s="101" t="s">
        <v>132</v>
      </c>
      <c r="I574" s="112" t="s">
        <v>2149</v>
      </c>
      <c r="J574" s="95" t="s">
        <v>102</v>
      </c>
      <c r="K574" s="50">
        <f t="shared" si="259"/>
        <v>2100</v>
      </c>
      <c r="L574" s="50">
        <v>0.0</v>
      </c>
      <c r="M574" s="50">
        <f t="shared" si="207"/>
        <v>2100</v>
      </c>
      <c r="N574" s="87">
        <f t="shared" si="260"/>
        <v>0</v>
      </c>
      <c r="O574" s="96"/>
      <c r="P574" s="97"/>
      <c r="Q574" s="97"/>
      <c r="R574" s="98"/>
      <c r="S574" s="98"/>
      <c r="T574" s="98"/>
      <c r="U574" s="98"/>
      <c r="V574" s="98"/>
      <c r="W574" s="98"/>
      <c r="X574" s="88">
        <f t="shared" si="264"/>
        <v>2100</v>
      </c>
      <c r="Y574" s="90">
        <f t="shared" si="265"/>
        <v>1875</v>
      </c>
      <c r="Z574" s="90">
        <f t="shared" si="266"/>
        <v>225</v>
      </c>
      <c r="AA574" s="98"/>
      <c r="AB574" s="88">
        <v>2100.0</v>
      </c>
      <c r="AC574" s="90">
        <v>1874.9999999999998</v>
      </c>
      <c r="AD574" s="90">
        <v>224.99999999999997</v>
      </c>
      <c r="AE574" s="48"/>
      <c r="AF574" s="91">
        <f t="shared" si="209"/>
        <v>0</v>
      </c>
      <c r="AG574" s="98"/>
      <c r="AH574" s="98"/>
      <c r="AI574" s="98"/>
      <c r="AJ574" s="98"/>
      <c r="AK574" s="98"/>
      <c r="AL574" s="98"/>
    </row>
    <row r="575" ht="14.25" customHeight="1">
      <c r="A575" s="92" t="s">
        <v>2150</v>
      </c>
      <c r="B575" s="93">
        <v>45733.0</v>
      </c>
      <c r="C575" s="94" t="s">
        <v>2151</v>
      </c>
      <c r="D575" s="94" t="s">
        <v>2144</v>
      </c>
      <c r="E575" s="103">
        <v>700.0</v>
      </c>
      <c r="F575" s="100" t="s">
        <v>2152</v>
      </c>
      <c r="G575" s="101" t="s">
        <v>117</v>
      </c>
      <c r="H575" s="101" t="s">
        <v>68</v>
      </c>
      <c r="I575" s="101"/>
      <c r="J575" s="95" t="s">
        <v>102</v>
      </c>
      <c r="K575" s="50">
        <f t="shared" si="259"/>
        <v>700</v>
      </c>
      <c r="L575" s="50">
        <v>0.0</v>
      </c>
      <c r="M575" s="50">
        <f t="shared" si="207"/>
        <v>700</v>
      </c>
      <c r="N575" s="87">
        <f t="shared" si="260"/>
        <v>0</v>
      </c>
      <c r="O575" s="96"/>
      <c r="P575" s="97">
        <v>22.99</v>
      </c>
      <c r="Q575" s="108">
        <f>E575-P575</f>
        <v>677.01</v>
      </c>
      <c r="R575" s="98"/>
      <c r="S575" s="98"/>
      <c r="T575" s="98"/>
      <c r="U575" s="98"/>
      <c r="V575" s="98"/>
      <c r="W575" s="98"/>
      <c r="X575" s="88">
        <f t="shared" si="264"/>
        <v>700</v>
      </c>
      <c r="Y575" s="90">
        <f t="shared" si="265"/>
        <v>625</v>
      </c>
      <c r="Z575" s="90">
        <f t="shared" si="266"/>
        <v>75</v>
      </c>
      <c r="AA575" s="98"/>
      <c r="AB575" s="88">
        <v>700.0</v>
      </c>
      <c r="AC575" s="90">
        <v>624.9999999999999</v>
      </c>
      <c r="AD575" s="90">
        <v>74.99999999999999</v>
      </c>
      <c r="AE575" s="48"/>
      <c r="AF575" s="91">
        <f t="shared" si="209"/>
        <v>0</v>
      </c>
      <c r="AG575" s="98"/>
      <c r="AH575" s="98"/>
      <c r="AI575" s="98"/>
      <c r="AJ575" s="98"/>
      <c r="AK575" s="98"/>
      <c r="AL575" s="98"/>
    </row>
    <row r="576" ht="14.25" customHeight="1">
      <c r="A576" s="92" t="s">
        <v>2153</v>
      </c>
      <c r="B576" s="93">
        <v>45733.0</v>
      </c>
      <c r="C576" s="94" t="s">
        <v>2154</v>
      </c>
      <c r="D576" s="94" t="s">
        <v>2155</v>
      </c>
      <c r="E576" s="103">
        <v>300.0</v>
      </c>
      <c r="F576" s="100" t="s">
        <v>2026</v>
      </c>
      <c r="G576" s="101" t="s">
        <v>112</v>
      </c>
      <c r="H576" s="101" t="s">
        <v>127</v>
      </c>
      <c r="I576" s="101"/>
      <c r="J576" s="95" t="s">
        <v>69</v>
      </c>
      <c r="K576" s="50">
        <f t="shared" si="259"/>
        <v>300</v>
      </c>
      <c r="L576" s="50">
        <v>0.0</v>
      </c>
      <c r="M576" s="50">
        <f t="shared" si="207"/>
        <v>300</v>
      </c>
      <c r="N576" s="87">
        <f t="shared" si="260"/>
        <v>0</v>
      </c>
      <c r="O576" s="96"/>
      <c r="P576" s="97"/>
      <c r="Q576" s="108"/>
      <c r="R576" s="98"/>
      <c r="S576" s="98"/>
      <c r="T576" s="98"/>
      <c r="U576" s="98"/>
      <c r="V576" s="98"/>
      <c r="W576" s="98"/>
      <c r="X576" s="88">
        <f t="shared" si="264"/>
        <v>300</v>
      </c>
      <c r="Y576" s="90">
        <f t="shared" si="265"/>
        <v>267.8571429</v>
      </c>
      <c r="Z576" s="90">
        <f t="shared" si="266"/>
        <v>32.14285714</v>
      </c>
      <c r="AA576" s="98"/>
      <c r="AB576" s="88">
        <v>300.0</v>
      </c>
      <c r="AC576" s="90">
        <v>267.85714285714283</v>
      </c>
      <c r="AD576" s="90">
        <v>32.14285714285714</v>
      </c>
      <c r="AE576" s="48"/>
      <c r="AF576" s="91">
        <f t="shared" si="209"/>
        <v>0</v>
      </c>
      <c r="AG576" s="98"/>
      <c r="AH576" s="98"/>
      <c r="AI576" s="98"/>
      <c r="AJ576" s="98"/>
      <c r="AK576" s="98"/>
      <c r="AL576" s="98"/>
    </row>
    <row r="577" ht="14.25" customHeight="1">
      <c r="A577" s="92" t="s">
        <v>2156</v>
      </c>
      <c r="B577" s="93">
        <v>45733.0</v>
      </c>
      <c r="C577" s="94" t="s">
        <v>2157</v>
      </c>
      <c r="D577" s="94" t="s">
        <v>2158</v>
      </c>
      <c r="E577" s="158">
        <v>1400.0</v>
      </c>
      <c r="F577" s="100" t="s">
        <v>2159</v>
      </c>
      <c r="G577" s="101" t="s">
        <v>117</v>
      </c>
      <c r="H577" s="101" t="s">
        <v>68</v>
      </c>
      <c r="I577" s="101"/>
      <c r="J577" s="95" t="s">
        <v>102</v>
      </c>
      <c r="K577" s="97">
        <v>1400.0</v>
      </c>
      <c r="L577" s="108">
        <f>K577/1.12*0.05</f>
        <v>62.5</v>
      </c>
      <c r="M577" s="97">
        <f t="shared" si="207"/>
        <v>1337.5</v>
      </c>
      <c r="N577" s="87"/>
      <c r="O577" s="96"/>
      <c r="P577" s="97">
        <v>43.92</v>
      </c>
      <c r="Q577" s="108">
        <f>M577-P577</f>
        <v>1293.58</v>
      </c>
      <c r="R577" s="98"/>
      <c r="S577" s="98"/>
      <c r="T577" s="98"/>
      <c r="U577" s="98"/>
      <c r="V577" s="98"/>
      <c r="W577" s="98"/>
      <c r="X577" s="88">
        <f t="shared" si="264"/>
        <v>1400</v>
      </c>
      <c r="Y577" s="90">
        <f t="shared" si="265"/>
        <v>1250</v>
      </c>
      <c r="Z577" s="90">
        <f t="shared" si="266"/>
        <v>150</v>
      </c>
      <c r="AA577" s="98"/>
      <c r="AB577" s="88">
        <v>1400.0</v>
      </c>
      <c r="AC577" s="90">
        <v>1249.9999999999998</v>
      </c>
      <c r="AD577" s="90">
        <v>149.99999999999997</v>
      </c>
      <c r="AE577" s="48"/>
      <c r="AF577" s="91">
        <f t="shared" si="209"/>
        <v>0</v>
      </c>
      <c r="AG577" s="98"/>
      <c r="AH577" s="98"/>
      <c r="AI577" s="98"/>
      <c r="AJ577" s="98"/>
      <c r="AK577" s="98"/>
      <c r="AL577" s="98"/>
    </row>
    <row r="578" ht="14.25" customHeight="1">
      <c r="A578" s="92" t="s">
        <v>2160</v>
      </c>
      <c r="B578" s="93">
        <v>45733.0</v>
      </c>
      <c r="C578" s="94" t="s">
        <v>2161</v>
      </c>
      <c r="D578" s="94" t="s">
        <v>2162</v>
      </c>
      <c r="E578" s="103">
        <v>880.0</v>
      </c>
      <c r="F578" s="100" t="s">
        <v>1532</v>
      </c>
      <c r="G578" s="101" t="s">
        <v>117</v>
      </c>
      <c r="H578" s="101" t="s">
        <v>68</v>
      </c>
      <c r="I578" s="101"/>
      <c r="J578" s="95" t="s">
        <v>69</v>
      </c>
      <c r="K578" s="50">
        <f t="shared" ref="K578:K588" si="267">E578</f>
        <v>880</v>
      </c>
      <c r="L578" s="50">
        <v>0.0</v>
      </c>
      <c r="M578" s="50">
        <f t="shared" si="207"/>
        <v>880</v>
      </c>
      <c r="N578" s="87">
        <f t="shared" ref="N578:N589" si="268">E578-M578</f>
        <v>0</v>
      </c>
      <c r="O578" s="96"/>
      <c r="P578" s="97">
        <v>28.9</v>
      </c>
      <c r="Q578" s="108">
        <f>E578-P578</f>
        <v>851.1</v>
      </c>
      <c r="R578" s="128">
        <f>SUM(Q575:Q578)</f>
        <v>2821.69</v>
      </c>
      <c r="S578" s="98"/>
      <c r="T578" s="98"/>
      <c r="U578" s="98"/>
      <c r="V578" s="98"/>
      <c r="W578" s="98"/>
      <c r="X578" s="88">
        <f t="shared" si="264"/>
        <v>880</v>
      </c>
      <c r="Y578" s="90">
        <f t="shared" si="265"/>
        <v>785.7142857</v>
      </c>
      <c r="Z578" s="90">
        <f t="shared" si="266"/>
        <v>94.28571429</v>
      </c>
      <c r="AA578" s="98"/>
      <c r="AB578" s="88">
        <v>880.0</v>
      </c>
      <c r="AC578" s="90">
        <v>785.7142857142857</v>
      </c>
      <c r="AD578" s="90">
        <v>94.28571428571428</v>
      </c>
      <c r="AE578" s="48"/>
      <c r="AF578" s="91">
        <f t="shared" si="209"/>
        <v>0</v>
      </c>
      <c r="AG578" s="98"/>
      <c r="AH578" s="98"/>
      <c r="AI578" s="98"/>
      <c r="AJ578" s="98"/>
      <c r="AK578" s="98"/>
      <c r="AL578" s="98"/>
    </row>
    <row r="579" ht="14.25" customHeight="1">
      <c r="A579" s="92" t="s">
        <v>2163</v>
      </c>
      <c r="B579" s="93">
        <v>45734.0</v>
      </c>
      <c r="C579" s="94" t="s">
        <v>2164</v>
      </c>
      <c r="D579" s="94" t="s">
        <v>797</v>
      </c>
      <c r="E579" s="103">
        <v>240.0</v>
      </c>
      <c r="F579" s="100" t="s">
        <v>2165</v>
      </c>
      <c r="G579" s="101" t="s">
        <v>112</v>
      </c>
      <c r="H579" s="101" t="s">
        <v>127</v>
      </c>
      <c r="I579" s="101"/>
      <c r="J579" s="95" t="s">
        <v>69</v>
      </c>
      <c r="K579" s="50">
        <f t="shared" si="267"/>
        <v>240</v>
      </c>
      <c r="L579" s="50">
        <v>0.0</v>
      </c>
      <c r="M579" s="50">
        <f t="shared" si="207"/>
        <v>240</v>
      </c>
      <c r="N579" s="87">
        <f t="shared" si="268"/>
        <v>0</v>
      </c>
      <c r="O579" s="96"/>
      <c r="P579" s="97"/>
      <c r="Q579" s="97"/>
      <c r="R579" s="98"/>
      <c r="S579" s="98"/>
      <c r="T579" s="98"/>
      <c r="U579" s="98"/>
      <c r="V579" s="98"/>
      <c r="W579" s="98"/>
      <c r="X579" s="88">
        <f t="shared" si="264"/>
        <v>240</v>
      </c>
      <c r="Y579" s="90">
        <f t="shared" si="265"/>
        <v>214.2857143</v>
      </c>
      <c r="Z579" s="90">
        <f t="shared" si="266"/>
        <v>25.71428571</v>
      </c>
      <c r="AA579" s="98"/>
      <c r="AB579" s="88">
        <v>240.0</v>
      </c>
      <c r="AC579" s="90">
        <v>214.28571428571428</v>
      </c>
      <c r="AD579" s="90">
        <v>25.71428571428571</v>
      </c>
      <c r="AE579" s="48"/>
      <c r="AF579" s="91">
        <f t="shared" si="209"/>
        <v>0</v>
      </c>
      <c r="AG579" s="98"/>
      <c r="AH579" s="98"/>
      <c r="AI579" s="98"/>
      <c r="AJ579" s="98"/>
      <c r="AK579" s="98"/>
      <c r="AL579" s="98"/>
    </row>
    <row r="580" ht="14.25" customHeight="1">
      <c r="A580" s="92" t="s">
        <v>2166</v>
      </c>
      <c r="B580" s="93">
        <v>45734.0</v>
      </c>
      <c r="C580" s="94" t="s">
        <v>2167</v>
      </c>
      <c r="D580" s="94" t="s">
        <v>328</v>
      </c>
      <c r="E580" s="103">
        <v>300.0</v>
      </c>
      <c r="F580" s="100" t="s">
        <v>2026</v>
      </c>
      <c r="G580" s="101" t="s">
        <v>112</v>
      </c>
      <c r="H580" s="101" t="s">
        <v>127</v>
      </c>
      <c r="I580" s="101"/>
      <c r="J580" s="95" t="s">
        <v>69</v>
      </c>
      <c r="K580" s="50">
        <f t="shared" si="267"/>
        <v>300</v>
      </c>
      <c r="L580" s="50">
        <v>0.0</v>
      </c>
      <c r="M580" s="50">
        <f t="shared" si="207"/>
        <v>300</v>
      </c>
      <c r="N580" s="87">
        <f t="shared" si="268"/>
        <v>0</v>
      </c>
      <c r="O580" s="96"/>
      <c r="P580" s="97"/>
      <c r="Q580" s="97"/>
      <c r="R580" s="98"/>
      <c r="S580" s="98"/>
      <c r="T580" s="98"/>
      <c r="U580" s="98"/>
      <c r="V580" s="98"/>
      <c r="W580" s="98"/>
      <c r="X580" s="88">
        <f t="shared" si="264"/>
        <v>300</v>
      </c>
      <c r="Y580" s="90">
        <f t="shared" si="265"/>
        <v>267.8571429</v>
      </c>
      <c r="Z580" s="90">
        <f t="shared" si="266"/>
        <v>32.14285714</v>
      </c>
      <c r="AA580" s="98"/>
      <c r="AB580" s="88">
        <v>300.0</v>
      </c>
      <c r="AC580" s="90">
        <v>267.85714285714283</v>
      </c>
      <c r="AD580" s="90">
        <v>32.14285714285714</v>
      </c>
      <c r="AE580" s="48"/>
      <c r="AF580" s="91">
        <f t="shared" si="209"/>
        <v>0</v>
      </c>
      <c r="AG580" s="98"/>
      <c r="AH580" s="98"/>
      <c r="AI580" s="98"/>
      <c r="AJ580" s="98"/>
      <c r="AK580" s="98"/>
      <c r="AL580" s="98"/>
    </row>
    <row r="581" ht="14.25" customHeight="1">
      <c r="A581" s="92" t="s">
        <v>2168</v>
      </c>
      <c r="B581" s="93">
        <v>45734.0</v>
      </c>
      <c r="C581" s="94" t="s">
        <v>2169</v>
      </c>
      <c r="D581" s="94" t="s">
        <v>2170</v>
      </c>
      <c r="E581" s="103">
        <v>440.0</v>
      </c>
      <c r="F581" s="100" t="s">
        <v>964</v>
      </c>
      <c r="G581" s="101" t="s">
        <v>112</v>
      </c>
      <c r="H581" s="101" t="s">
        <v>127</v>
      </c>
      <c r="I581" s="101"/>
      <c r="J581" s="95" t="s">
        <v>69</v>
      </c>
      <c r="K581" s="50">
        <f t="shared" si="267"/>
        <v>440</v>
      </c>
      <c r="L581" s="50">
        <v>0.0</v>
      </c>
      <c r="M581" s="50">
        <f t="shared" si="207"/>
        <v>440</v>
      </c>
      <c r="N581" s="87">
        <f t="shared" si="268"/>
        <v>0</v>
      </c>
      <c r="O581" s="96"/>
      <c r="P581" s="97"/>
      <c r="Q581" s="97"/>
      <c r="R581" s="98"/>
      <c r="S581" s="98"/>
      <c r="T581" s="98"/>
      <c r="U581" s="98"/>
      <c r="V581" s="98"/>
      <c r="W581" s="98"/>
      <c r="X581" s="88">
        <f t="shared" si="264"/>
        <v>440</v>
      </c>
      <c r="Y581" s="90">
        <f t="shared" si="265"/>
        <v>392.8571429</v>
      </c>
      <c r="Z581" s="90">
        <f t="shared" si="266"/>
        <v>47.14285714</v>
      </c>
      <c r="AA581" s="98"/>
      <c r="AB581" s="88">
        <v>440.0</v>
      </c>
      <c r="AC581" s="90">
        <v>392.85714285714283</v>
      </c>
      <c r="AD581" s="90">
        <v>47.14285714285714</v>
      </c>
      <c r="AE581" s="48"/>
      <c r="AF581" s="91">
        <f t="shared" si="209"/>
        <v>0</v>
      </c>
      <c r="AG581" s="98"/>
      <c r="AH581" s="98"/>
      <c r="AI581" s="98"/>
      <c r="AJ581" s="98"/>
      <c r="AK581" s="98"/>
      <c r="AL581" s="98"/>
    </row>
    <row r="582" ht="14.25" customHeight="1">
      <c r="A582" s="92" t="s">
        <v>2171</v>
      </c>
      <c r="B582" s="93">
        <v>45734.0</v>
      </c>
      <c r="C582" s="94" t="s">
        <v>2172</v>
      </c>
      <c r="D582" s="94" t="s">
        <v>2124</v>
      </c>
      <c r="E582" s="103">
        <v>880.0</v>
      </c>
      <c r="F582" s="100" t="s">
        <v>1532</v>
      </c>
      <c r="G582" s="101" t="s">
        <v>117</v>
      </c>
      <c r="H582" s="101" t="s">
        <v>68</v>
      </c>
      <c r="I582" s="101"/>
      <c r="J582" s="95" t="s">
        <v>69</v>
      </c>
      <c r="K582" s="50">
        <f t="shared" si="267"/>
        <v>880</v>
      </c>
      <c r="L582" s="50">
        <v>0.0</v>
      </c>
      <c r="M582" s="50">
        <f t="shared" si="207"/>
        <v>880</v>
      </c>
      <c r="N582" s="87">
        <f t="shared" si="268"/>
        <v>0</v>
      </c>
      <c r="O582" s="96"/>
      <c r="P582" s="97">
        <v>28.9</v>
      </c>
      <c r="Q582" s="108">
        <f t="shared" ref="Q582:Q583" si="269">E582-P582</f>
        <v>851.1</v>
      </c>
      <c r="R582" s="98"/>
      <c r="S582" s="98"/>
      <c r="T582" s="98"/>
      <c r="U582" s="98"/>
      <c r="V582" s="98"/>
      <c r="W582" s="98"/>
      <c r="X582" s="88">
        <f t="shared" si="264"/>
        <v>880</v>
      </c>
      <c r="Y582" s="90">
        <f t="shared" si="265"/>
        <v>785.7142857</v>
      </c>
      <c r="Z582" s="90">
        <f t="shared" si="266"/>
        <v>94.28571429</v>
      </c>
      <c r="AA582" s="98"/>
      <c r="AB582" s="88">
        <v>880.0</v>
      </c>
      <c r="AC582" s="90">
        <v>785.7142857142857</v>
      </c>
      <c r="AD582" s="90">
        <v>94.28571428571428</v>
      </c>
      <c r="AE582" s="48"/>
      <c r="AF582" s="91">
        <f t="shared" si="209"/>
        <v>0</v>
      </c>
      <c r="AG582" s="98"/>
      <c r="AH582" s="98"/>
      <c r="AI582" s="98"/>
      <c r="AJ582" s="98"/>
      <c r="AK582" s="98"/>
      <c r="AL582" s="98"/>
    </row>
    <row r="583" ht="14.25" customHeight="1">
      <c r="A583" s="92" t="s">
        <v>2173</v>
      </c>
      <c r="B583" s="93">
        <v>45734.0</v>
      </c>
      <c r="C583" s="94" t="s">
        <v>2174</v>
      </c>
      <c r="D583" s="94" t="s">
        <v>1551</v>
      </c>
      <c r="E583" s="103">
        <v>5500.0</v>
      </c>
      <c r="F583" s="100" t="s">
        <v>2175</v>
      </c>
      <c r="G583" s="101" t="s">
        <v>117</v>
      </c>
      <c r="H583" s="101" t="s">
        <v>68</v>
      </c>
      <c r="I583" s="101"/>
      <c r="J583" s="95" t="s">
        <v>102</v>
      </c>
      <c r="K583" s="50">
        <f t="shared" si="267"/>
        <v>5500</v>
      </c>
      <c r="L583" s="50">
        <v>0.0</v>
      </c>
      <c r="M583" s="50">
        <f t="shared" si="207"/>
        <v>5500</v>
      </c>
      <c r="N583" s="87">
        <f t="shared" si="268"/>
        <v>0</v>
      </c>
      <c r="O583" s="96"/>
      <c r="P583" s="97">
        <v>180.6</v>
      </c>
      <c r="Q583" s="108">
        <f t="shared" si="269"/>
        <v>5319.4</v>
      </c>
      <c r="R583" s="128">
        <f>SUM(Q582:Q583)</f>
        <v>6170.5</v>
      </c>
      <c r="S583" s="98"/>
      <c r="T583" s="98"/>
      <c r="U583" s="98"/>
      <c r="V583" s="98"/>
      <c r="W583" s="98"/>
      <c r="X583" s="88">
        <f t="shared" si="264"/>
        <v>5500</v>
      </c>
      <c r="Y583" s="90">
        <f t="shared" si="265"/>
        <v>4910.714286</v>
      </c>
      <c r="Z583" s="90">
        <f t="shared" si="266"/>
        <v>589.2857143</v>
      </c>
      <c r="AA583" s="98"/>
      <c r="AB583" s="88">
        <v>5500.0</v>
      </c>
      <c r="AC583" s="90">
        <v>4910.714285714285</v>
      </c>
      <c r="AD583" s="90">
        <v>589.2857142857142</v>
      </c>
      <c r="AE583" s="48"/>
      <c r="AF583" s="91">
        <f t="shared" si="209"/>
        <v>0</v>
      </c>
      <c r="AG583" s="98"/>
      <c r="AH583" s="98"/>
      <c r="AI583" s="98"/>
      <c r="AJ583" s="98"/>
      <c r="AK583" s="98"/>
      <c r="AL583" s="98"/>
    </row>
    <row r="584" ht="14.25" customHeight="1">
      <c r="A584" s="92" t="s">
        <v>2176</v>
      </c>
      <c r="B584" s="93">
        <v>45735.0</v>
      </c>
      <c r="C584" s="94" t="s">
        <v>2177</v>
      </c>
      <c r="D584" s="94" t="s">
        <v>487</v>
      </c>
      <c r="E584" s="103">
        <v>300.0</v>
      </c>
      <c r="F584" s="100" t="s">
        <v>2178</v>
      </c>
      <c r="G584" s="101" t="s">
        <v>1008</v>
      </c>
      <c r="H584" s="101" t="s">
        <v>68</v>
      </c>
      <c r="I584" s="101"/>
      <c r="J584" s="95" t="s">
        <v>69</v>
      </c>
      <c r="K584" s="50">
        <f t="shared" si="267"/>
        <v>300</v>
      </c>
      <c r="L584" s="50">
        <v>0.0</v>
      </c>
      <c r="M584" s="50">
        <f t="shared" si="207"/>
        <v>300</v>
      </c>
      <c r="N584" s="87">
        <f t="shared" si="268"/>
        <v>0</v>
      </c>
      <c r="O584" s="96"/>
      <c r="P584" s="97">
        <f>E584-Q584</f>
        <v>9.85</v>
      </c>
      <c r="Q584" s="108">
        <v>290.15</v>
      </c>
      <c r="R584" s="98"/>
      <c r="S584" s="98"/>
      <c r="T584" s="98"/>
      <c r="U584" s="98"/>
      <c r="V584" s="98"/>
      <c r="W584" s="98"/>
      <c r="X584" s="88">
        <f t="shared" si="264"/>
        <v>300</v>
      </c>
      <c r="Y584" s="90">
        <f t="shared" si="265"/>
        <v>267.8571429</v>
      </c>
      <c r="Z584" s="90">
        <f t="shared" si="266"/>
        <v>32.14285714</v>
      </c>
      <c r="AA584" s="98"/>
      <c r="AB584" s="88">
        <v>300.0</v>
      </c>
      <c r="AC584" s="90">
        <v>267.85714285714283</v>
      </c>
      <c r="AD584" s="90">
        <v>32.14285714285714</v>
      </c>
      <c r="AE584" s="48"/>
      <c r="AF584" s="91">
        <f t="shared" si="209"/>
        <v>0</v>
      </c>
      <c r="AG584" s="98"/>
      <c r="AH584" s="98"/>
      <c r="AI584" s="98"/>
      <c r="AJ584" s="98"/>
      <c r="AK584" s="98"/>
      <c r="AL584" s="98"/>
    </row>
    <row r="585" ht="14.25" customHeight="1">
      <c r="A585" s="92" t="s">
        <v>2179</v>
      </c>
      <c r="B585" s="93">
        <v>45735.0</v>
      </c>
      <c r="C585" s="48" t="s">
        <v>2180</v>
      </c>
      <c r="D585" s="94" t="s">
        <v>2181</v>
      </c>
      <c r="E585" s="103">
        <v>440.0</v>
      </c>
      <c r="F585" s="100" t="s">
        <v>964</v>
      </c>
      <c r="G585" s="101" t="s">
        <v>117</v>
      </c>
      <c r="H585" s="101" t="s">
        <v>68</v>
      </c>
      <c r="I585" s="101"/>
      <c r="J585" s="95" t="s">
        <v>69</v>
      </c>
      <c r="K585" s="50">
        <f t="shared" si="267"/>
        <v>440</v>
      </c>
      <c r="L585" s="50">
        <v>0.0</v>
      </c>
      <c r="M585" s="50">
        <f t="shared" si="207"/>
        <v>440</v>
      </c>
      <c r="N585" s="87">
        <f t="shared" si="268"/>
        <v>0</v>
      </c>
      <c r="O585" s="96"/>
      <c r="P585" s="97">
        <v>14.45</v>
      </c>
      <c r="Q585" s="108">
        <f t="shared" ref="Q585:Q586" si="270">E585-P585</f>
        <v>425.55</v>
      </c>
      <c r="R585" s="97">
        <f>Q584+Q585+AR!Q487</f>
        <v>6228.53</v>
      </c>
      <c r="S585" s="98"/>
      <c r="T585" s="98"/>
      <c r="U585" s="98"/>
      <c r="V585" s="98"/>
      <c r="W585" s="98"/>
      <c r="X585" s="106"/>
      <c r="Y585" s="42"/>
      <c r="Z585" s="42"/>
      <c r="AA585" s="98"/>
      <c r="AB585" s="88"/>
      <c r="AC585" s="90"/>
      <c r="AD585" s="90"/>
      <c r="AE585" s="48"/>
      <c r="AF585" s="91">
        <f t="shared" si="209"/>
        <v>0</v>
      </c>
      <c r="AG585" s="98"/>
      <c r="AH585" s="98"/>
      <c r="AI585" s="98"/>
      <c r="AJ585" s="98"/>
      <c r="AK585" s="98"/>
      <c r="AL585" s="98"/>
    </row>
    <row r="586" ht="14.25" customHeight="1">
      <c r="A586" s="92" t="s">
        <v>2182</v>
      </c>
      <c r="B586" s="93">
        <v>45735.0</v>
      </c>
      <c r="C586" s="94" t="s">
        <v>2183</v>
      </c>
      <c r="D586" s="94" t="s">
        <v>2184</v>
      </c>
      <c r="E586" s="99">
        <v>440.0</v>
      </c>
      <c r="F586" s="100" t="s">
        <v>964</v>
      </c>
      <c r="G586" s="145" t="s">
        <v>1198</v>
      </c>
      <c r="H586" s="101" t="s">
        <v>68</v>
      </c>
      <c r="I586" s="101"/>
      <c r="J586" s="95" t="s">
        <v>69</v>
      </c>
      <c r="K586" s="50">
        <f t="shared" si="267"/>
        <v>440</v>
      </c>
      <c r="L586" s="50">
        <v>0.0</v>
      </c>
      <c r="M586" s="50">
        <f t="shared" si="207"/>
        <v>440</v>
      </c>
      <c r="N586" s="87">
        <f t="shared" si="268"/>
        <v>0</v>
      </c>
      <c r="O586" s="96"/>
      <c r="P586" s="131">
        <v>10.72</v>
      </c>
      <c r="Q586" s="132">
        <f t="shared" si="270"/>
        <v>429.28</v>
      </c>
      <c r="R586" s="98"/>
      <c r="S586" s="98"/>
      <c r="T586" s="98"/>
      <c r="U586" s="98"/>
      <c r="V586" s="98"/>
      <c r="W586" s="98"/>
      <c r="X586" s="88">
        <f>E586</f>
        <v>440</v>
      </c>
      <c r="Y586" s="90">
        <f t="shared" ref="Y586:Y626" si="271">X586/1.12</f>
        <v>392.8571429</v>
      </c>
      <c r="Z586" s="90">
        <f t="shared" ref="Z586:Z626" si="272">Y586*0.12</f>
        <v>47.14285714</v>
      </c>
      <c r="AA586" s="98"/>
      <c r="AB586" s="88">
        <v>440.0</v>
      </c>
      <c r="AC586" s="90">
        <v>392.85714285714283</v>
      </c>
      <c r="AD586" s="90">
        <v>47.14285714285714</v>
      </c>
      <c r="AE586" s="48"/>
      <c r="AF586" s="91">
        <f t="shared" si="209"/>
        <v>0</v>
      </c>
      <c r="AG586" s="98"/>
      <c r="AH586" s="98"/>
      <c r="AI586" s="98"/>
      <c r="AJ586" s="98"/>
      <c r="AK586" s="98"/>
      <c r="AL586" s="98"/>
    </row>
    <row r="587" ht="14.25" customHeight="1">
      <c r="A587" s="92" t="s">
        <v>2185</v>
      </c>
      <c r="B587" s="93"/>
      <c r="D587" s="94" t="s">
        <v>87</v>
      </c>
      <c r="E587" s="103"/>
      <c r="F587" s="100"/>
      <c r="G587" s="101"/>
      <c r="H587" s="101"/>
      <c r="I587" s="101"/>
      <c r="J587" s="95"/>
      <c r="K587" s="50" t="str">
        <f t="shared" si="267"/>
        <v/>
      </c>
      <c r="L587" s="50">
        <v>0.0</v>
      </c>
      <c r="M587" s="50">
        <f t="shared" si="207"/>
        <v>0</v>
      </c>
      <c r="N587" s="87">
        <f t="shared" si="268"/>
        <v>0</v>
      </c>
      <c r="O587" s="96"/>
      <c r="P587" s="97"/>
      <c r="Q587" s="97"/>
      <c r="R587" s="98"/>
      <c r="S587" s="98"/>
      <c r="T587" s="98"/>
      <c r="U587" s="98"/>
      <c r="V587" s="98"/>
      <c r="W587" s="98"/>
      <c r="X587" s="88" t="str">
        <f t="shared" ref="X587:X590" si="273">K587</f>
        <v/>
      </c>
      <c r="Y587" s="90">
        <f t="shared" si="271"/>
        <v>0</v>
      </c>
      <c r="Z587" s="90">
        <f t="shared" si="272"/>
        <v>0</v>
      </c>
      <c r="AA587" s="98"/>
      <c r="AB587" s="106"/>
      <c r="AC587" s="42"/>
      <c r="AD587" s="42"/>
      <c r="AE587" s="48"/>
      <c r="AF587" s="91">
        <f t="shared" si="209"/>
        <v>0</v>
      </c>
      <c r="AG587" s="98"/>
      <c r="AH587" s="98"/>
      <c r="AI587" s="98"/>
      <c r="AJ587" s="98"/>
      <c r="AK587" s="98"/>
      <c r="AL587" s="98"/>
    </row>
    <row r="588" ht="14.25" customHeight="1">
      <c r="A588" s="92" t="s">
        <v>2186</v>
      </c>
      <c r="B588" s="93">
        <v>45735.0</v>
      </c>
      <c r="C588" s="94" t="s">
        <v>2187</v>
      </c>
      <c r="D588" s="94" t="s">
        <v>701</v>
      </c>
      <c r="E588" s="103">
        <v>1250.0</v>
      </c>
      <c r="F588" s="48" t="s">
        <v>2188</v>
      </c>
      <c r="G588" s="101" t="s">
        <v>74</v>
      </c>
      <c r="H588" s="101" t="s">
        <v>68</v>
      </c>
      <c r="I588" s="101" t="s">
        <v>2189</v>
      </c>
      <c r="J588" s="95" t="s">
        <v>76</v>
      </c>
      <c r="K588" s="50">
        <f t="shared" si="267"/>
        <v>1250</v>
      </c>
      <c r="L588" s="50">
        <v>0.0</v>
      </c>
      <c r="M588" s="50">
        <f t="shared" si="207"/>
        <v>1250</v>
      </c>
      <c r="N588" s="87">
        <f t="shared" si="268"/>
        <v>0</v>
      </c>
      <c r="O588" s="96"/>
      <c r="P588" s="97"/>
      <c r="Q588" s="97"/>
      <c r="R588" s="98"/>
      <c r="S588" s="98"/>
      <c r="T588" s="98"/>
      <c r="U588" s="98"/>
      <c r="V588" s="98"/>
      <c r="W588" s="98"/>
      <c r="X588" s="88">
        <f t="shared" si="273"/>
        <v>1250</v>
      </c>
      <c r="Y588" s="90">
        <f t="shared" si="271"/>
        <v>1116.071429</v>
      </c>
      <c r="Z588" s="90">
        <f t="shared" si="272"/>
        <v>133.9285714</v>
      </c>
      <c r="AA588" s="98"/>
      <c r="AB588" s="88">
        <v>1250.0</v>
      </c>
      <c r="AC588" s="90">
        <v>1116.0714285714284</v>
      </c>
      <c r="AD588" s="90">
        <v>133.92857142857142</v>
      </c>
      <c r="AE588" s="48"/>
      <c r="AF588" s="91">
        <f t="shared" si="209"/>
        <v>0</v>
      </c>
      <c r="AG588" s="98"/>
      <c r="AH588" s="98"/>
      <c r="AI588" s="98"/>
      <c r="AJ588" s="98"/>
      <c r="AK588" s="98"/>
      <c r="AL588" s="98"/>
    </row>
    <row r="589" ht="14.25" customHeight="1">
      <c r="A589" s="92" t="s">
        <v>2190</v>
      </c>
      <c r="B589" s="93">
        <v>45735.0</v>
      </c>
      <c r="C589" s="94" t="s">
        <v>2191</v>
      </c>
      <c r="D589" s="94" t="s">
        <v>1435</v>
      </c>
      <c r="E589" s="107">
        <v>1194.2</v>
      </c>
      <c r="F589" s="100" t="s">
        <v>2192</v>
      </c>
      <c r="G589" s="101" t="s">
        <v>96</v>
      </c>
      <c r="H589" s="101" t="s">
        <v>68</v>
      </c>
      <c r="I589" s="101" t="s">
        <v>517</v>
      </c>
      <c r="J589" s="95" t="s">
        <v>76</v>
      </c>
      <c r="K589" s="97">
        <v>1250.0</v>
      </c>
      <c r="L589" s="108">
        <f t="shared" ref="L589:L590" si="274">K589/1.12*0.05</f>
        <v>55.80357143</v>
      </c>
      <c r="M589" s="97">
        <f t="shared" si="207"/>
        <v>1194.196429</v>
      </c>
      <c r="N589" s="87">
        <f t="shared" si="268"/>
        <v>0.003571428571</v>
      </c>
      <c r="O589" s="96"/>
      <c r="P589" s="97"/>
      <c r="Q589" s="97"/>
      <c r="R589" s="98"/>
      <c r="S589" s="98"/>
      <c r="T589" s="98"/>
      <c r="U589" s="98"/>
      <c r="V589" s="98"/>
      <c r="W589" s="98"/>
      <c r="X589" s="88">
        <f t="shared" si="273"/>
        <v>1250</v>
      </c>
      <c r="Y589" s="90">
        <f t="shared" si="271"/>
        <v>1116.071429</v>
      </c>
      <c r="Z589" s="90">
        <f t="shared" si="272"/>
        <v>133.9285714</v>
      </c>
      <c r="AA589" s="98"/>
      <c r="AB589" s="88">
        <v>1250.0</v>
      </c>
      <c r="AC589" s="90">
        <v>1116.0714285714284</v>
      </c>
      <c r="AD589" s="90">
        <v>133.92857142857142</v>
      </c>
      <c r="AE589" s="48"/>
      <c r="AF589" s="91">
        <f t="shared" si="209"/>
        <v>0</v>
      </c>
      <c r="AG589" s="98"/>
      <c r="AH589" s="98"/>
      <c r="AI589" s="98"/>
      <c r="AJ589" s="98"/>
      <c r="AK589" s="98"/>
      <c r="AL589" s="98"/>
    </row>
    <row r="590" ht="14.25" customHeight="1">
      <c r="A590" s="92" t="s">
        <v>2193</v>
      </c>
      <c r="B590" s="93">
        <v>45735.0</v>
      </c>
      <c r="C590" s="94" t="s">
        <v>2194</v>
      </c>
      <c r="D590" s="94" t="s">
        <v>899</v>
      </c>
      <c r="E590" s="107">
        <v>2866.07</v>
      </c>
      <c r="F590" s="100" t="s">
        <v>2195</v>
      </c>
      <c r="G590" s="101" t="s">
        <v>74</v>
      </c>
      <c r="H590" s="101" t="s">
        <v>68</v>
      </c>
      <c r="I590" s="101" t="s">
        <v>2196</v>
      </c>
      <c r="J590" s="95" t="s">
        <v>76</v>
      </c>
      <c r="K590" s="97">
        <v>3000.0</v>
      </c>
      <c r="L590" s="108">
        <f t="shared" si="274"/>
        <v>133.9285714</v>
      </c>
      <c r="M590" s="97">
        <f t="shared" si="207"/>
        <v>2866.071429</v>
      </c>
      <c r="N590" s="87"/>
      <c r="O590" s="96"/>
      <c r="P590" s="97"/>
      <c r="Q590" s="97"/>
      <c r="R590" s="98"/>
      <c r="S590" s="98"/>
      <c r="T590" s="98"/>
      <c r="U590" s="98"/>
      <c r="V590" s="98"/>
      <c r="W590" s="98"/>
      <c r="X590" s="88">
        <f t="shared" si="273"/>
        <v>3000</v>
      </c>
      <c r="Y590" s="90">
        <f t="shared" si="271"/>
        <v>2678.571429</v>
      </c>
      <c r="Z590" s="90">
        <f t="shared" si="272"/>
        <v>321.4285714</v>
      </c>
      <c r="AA590" s="98"/>
      <c r="AB590" s="88">
        <v>3000.0</v>
      </c>
      <c r="AC590" s="90">
        <v>2678.5714285714284</v>
      </c>
      <c r="AD590" s="90">
        <v>321.4285714285714</v>
      </c>
      <c r="AE590" s="48"/>
      <c r="AF590" s="91">
        <f t="shared" si="209"/>
        <v>0</v>
      </c>
      <c r="AG590" s="98"/>
      <c r="AH590" s="98"/>
      <c r="AI590" s="98"/>
      <c r="AJ590" s="98"/>
      <c r="AK590" s="98"/>
      <c r="AL590" s="98"/>
    </row>
    <row r="591" ht="14.25" customHeight="1">
      <c r="A591" s="92" t="s">
        <v>2197</v>
      </c>
      <c r="B591" s="93">
        <v>45735.0</v>
      </c>
      <c r="C591" s="94" t="s">
        <v>2198</v>
      </c>
      <c r="D591" s="94" t="s">
        <v>364</v>
      </c>
      <c r="E591" s="103">
        <v>1160.0</v>
      </c>
      <c r="F591" s="100" t="s">
        <v>964</v>
      </c>
      <c r="G591" s="101" t="s">
        <v>112</v>
      </c>
      <c r="H591" s="101" t="s">
        <v>127</v>
      </c>
      <c r="I591" s="101"/>
      <c r="J591" s="95" t="s">
        <v>69</v>
      </c>
      <c r="K591" s="50">
        <f t="shared" ref="K591:K598" si="275">E591</f>
        <v>1160</v>
      </c>
      <c r="L591" s="50">
        <v>0.0</v>
      </c>
      <c r="M591" s="50">
        <f t="shared" si="207"/>
        <v>1160</v>
      </c>
      <c r="N591" s="87">
        <f t="shared" ref="N591:N598" si="276">E591-M591</f>
        <v>0</v>
      </c>
      <c r="O591" s="96"/>
      <c r="P591" s="97"/>
      <c r="Q591" s="97"/>
      <c r="R591" s="98"/>
      <c r="S591" s="98"/>
      <c r="T591" s="98"/>
      <c r="U591" s="98"/>
      <c r="V591" s="98"/>
      <c r="W591" s="98"/>
      <c r="X591" s="88">
        <f t="shared" ref="X591:X596" si="277">E591</f>
        <v>1160</v>
      </c>
      <c r="Y591" s="90">
        <f t="shared" si="271"/>
        <v>1035.714286</v>
      </c>
      <c r="Z591" s="90">
        <f t="shared" si="272"/>
        <v>124.2857143</v>
      </c>
      <c r="AA591" s="98"/>
      <c r="AB591" s="88">
        <v>1160.0</v>
      </c>
      <c r="AC591" s="90">
        <v>1035.7142857142856</v>
      </c>
      <c r="AD591" s="90">
        <v>124.28571428571426</v>
      </c>
      <c r="AE591" s="48"/>
      <c r="AF591" s="91">
        <f t="shared" si="209"/>
        <v>0</v>
      </c>
      <c r="AG591" s="98"/>
      <c r="AH591" s="98"/>
      <c r="AI591" s="98"/>
      <c r="AJ591" s="98"/>
      <c r="AK591" s="98"/>
      <c r="AL591" s="98"/>
    </row>
    <row r="592" ht="14.25" customHeight="1">
      <c r="A592" s="92" t="s">
        <v>2199</v>
      </c>
      <c r="B592" s="93">
        <v>45736.0</v>
      </c>
      <c r="C592" s="94" t="s">
        <v>2200</v>
      </c>
      <c r="D592" s="94" t="s">
        <v>325</v>
      </c>
      <c r="E592" s="103">
        <v>440.0</v>
      </c>
      <c r="F592" s="100" t="s">
        <v>964</v>
      </c>
      <c r="G592" s="101" t="s">
        <v>112</v>
      </c>
      <c r="H592" s="101" t="s">
        <v>127</v>
      </c>
      <c r="I592" s="101"/>
      <c r="J592" s="95" t="s">
        <v>69</v>
      </c>
      <c r="K592" s="50">
        <f t="shared" si="275"/>
        <v>440</v>
      </c>
      <c r="L592" s="50">
        <v>0.0</v>
      </c>
      <c r="M592" s="50">
        <f t="shared" si="207"/>
        <v>440</v>
      </c>
      <c r="N592" s="87">
        <f t="shared" si="276"/>
        <v>0</v>
      </c>
      <c r="O592" s="96"/>
      <c r="P592" s="97"/>
      <c r="Q592" s="97"/>
      <c r="R592" s="98"/>
      <c r="S592" s="98"/>
      <c r="T592" s="98"/>
      <c r="U592" s="98"/>
      <c r="V592" s="98"/>
      <c r="W592" s="98"/>
      <c r="X592" s="88">
        <f t="shared" si="277"/>
        <v>440</v>
      </c>
      <c r="Y592" s="90">
        <f t="shared" si="271"/>
        <v>392.8571429</v>
      </c>
      <c r="Z592" s="90">
        <f t="shared" si="272"/>
        <v>47.14285714</v>
      </c>
      <c r="AA592" s="98"/>
      <c r="AB592" s="88">
        <v>440.0</v>
      </c>
      <c r="AC592" s="90">
        <v>392.85714285714283</v>
      </c>
      <c r="AD592" s="90">
        <v>47.14285714285714</v>
      </c>
      <c r="AE592" s="48"/>
      <c r="AF592" s="91">
        <f t="shared" si="209"/>
        <v>0</v>
      </c>
      <c r="AG592" s="98"/>
      <c r="AH592" s="98"/>
      <c r="AI592" s="98"/>
      <c r="AJ592" s="98"/>
      <c r="AK592" s="98"/>
      <c r="AL592" s="98"/>
    </row>
    <row r="593" ht="14.25" customHeight="1">
      <c r="A593" s="92" t="s">
        <v>2201</v>
      </c>
      <c r="B593" s="93">
        <v>45736.0</v>
      </c>
      <c r="C593" s="94" t="s">
        <v>2202</v>
      </c>
      <c r="D593" s="94" t="s">
        <v>2203</v>
      </c>
      <c r="E593" s="103">
        <v>440.0</v>
      </c>
      <c r="F593" s="100" t="s">
        <v>964</v>
      </c>
      <c r="G593" s="101" t="s">
        <v>112</v>
      </c>
      <c r="H593" s="101" t="s">
        <v>127</v>
      </c>
      <c r="I593" s="101"/>
      <c r="J593" s="95" t="s">
        <v>69</v>
      </c>
      <c r="K593" s="50">
        <f t="shared" si="275"/>
        <v>440</v>
      </c>
      <c r="L593" s="50">
        <v>0.0</v>
      </c>
      <c r="M593" s="50">
        <f t="shared" si="207"/>
        <v>440</v>
      </c>
      <c r="N593" s="87">
        <f t="shared" si="276"/>
        <v>0</v>
      </c>
      <c r="O593" s="96"/>
      <c r="P593" s="97"/>
      <c r="Q593" s="97"/>
      <c r="R593" s="98"/>
      <c r="S593" s="98"/>
      <c r="T593" s="98"/>
      <c r="U593" s="98"/>
      <c r="V593" s="98"/>
      <c r="W593" s="98"/>
      <c r="X593" s="88">
        <f t="shared" si="277"/>
        <v>440</v>
      </c>
      <c r="Y593" s="90">
        <f t="shared" si="271"/>
        <v>392.8571429</v>
      </c>
      <c r="Z593" s="90">
        <f t="shared" si="272"/>
        <v>47.14285714</v>
      </c>
      <c r="AA593" s="98"/>
      <c r="AB593" s="88">
        <v>440.0</v>
      </c>
      <c r="AC593" s="90">
        <v>392.85714285714283</v>
      </c>
      <c r="AD593" s="90">
        <v>47.14285714285714</v>
      </c>
      <c r="AE593" s="48"/>
      <c r="AF593" s="91">
        <f t="shared" si="209"/>
        <v>0</v>
      </c>
      <c r="AG593" s="98"/>
      <c r="AH593" s="98"/>
      <c r="AI593" s="98"/>
      <c r="AJ593" s="98"/>
      <c r="AK593" s="98"/>
      <c r="AL593" s="98"/>
    </row>
    <row r="594" ht="14.25" customHeight="1">
      <c r="A594" s="92" t="s">
        <v>2204</v>
      </c>
      <c r="B594" s="93">
        <v>45736.0</v>
      </c>
      <c r="C594" s="94" t="s">
        <v>2205</v>
      </c>
      <c r="D594" s="94" t="s">
        <v>487</v>
      </c>
      <c r="E594" s="103">
        <v>300.0</v>
      </c>
      <c r="F594" s="100" t="s">
        <v>2178</v>
      </c>
      <c r="G594" s="101" t="s">
        <v>1008</v>
      </c>
      <c r="H594" s="101" t="s">
        <v>68</v>
      </c>
      <c r="I594" s="101"/>
      <c r="J594" s="95" t="s">
        <v>69</v>
      </c>
      <c r="K594" s="50">
        <f t="shared" si="275"/>
        <v>300</v>
      </c>
      <c r="L594" s="50">
        <v>0.0</v>
      </c>
      <c r="M594" s="50">
        <f t="shared" si="207"/>
        <v>300</v>
      </c>
      <c r="N594" s="87">
        <f t="shared" si="276"/>
        <v>0</v>
      </c>
      <c r="O594" s="96"/>
      <c r="P594" s="97">
        <v>9.85</v>
      </c>
      <c r="Q594" s="108">
        <f t="shared" ref="Q594:Q597" si="278">E594-P594</f>
        <v>290.15</v>
      </c>
      <c r="R594" s="98"/>
      <c r="S594" s="98"/>
      <c r="T594" s="98"/>
      <c r="U594" s="98"/>
      <c r="V594" s="98"/>
      <c r="W594" s="98"/>
      <c r="X594" s="88">
        <f t="shared" si="277"/>
        <v>300</v>
      </c>
      <c r="Y594" s="90">
        <f t="shared" si="271"/>
        <v>267.8571429</v>
      </c>
      <c r="Z594" s="90">
        <f t="shared" si="272"/>
        <v>32.14285714</v>
      </c>
      <c r="AA594" s="98"/>
      <c r="AB594" s="88">
        <v>300.0</v>
      </c>
      <c r="AC594" s="90">
        <v>267.85714285714283</v>
      </c>
      <c r="AD594" s="90">
        <v>32.14285714285714</v>
      </c>
      <c r="AE594" s="48"/>
      <c r="AF594" s="91">
        <f t="shared" si="209"/>
        <v>0</v>
      </c>
      <c r="AG594" s="98"/>
      <c r="AH594" s="98"/>
      <c r="AI594" s="98"/>
      <c r="AJ594" s="98"/>
      <c r="AK594" s="98"/>
      <c r="AL594" s="98"/>
    </row>
    <row r="595" ht="14.25" customHeight="1">
      <c r="A595" s="92" t="s">
        <v>2206</v>
      </c>
      <c r="B595" s="93">
        <v>45736.0</v>
      </c>
      <c r="C595" s="94" t="s">
        <v>2207</v>
      </c>
      <c r="D595" s="94" t="s">
        <v>2208</v>
      </c>
      <c r="E595" s="99">
        <v>440.0</v>
      </c>
      <c r="F595" s="100" t="s">
        <v>964</v>
      </c>
      <c r="G595" s="145" t="s">
        <v>1198</v>
      </c>
      <c r="H595" s="101" t="s">
        <v>68</v>
      </c>
      <c r="I595" s="101"/>
      <c r="J595" s="95" t="s">
        <v>69</v>
      </c>
      <c r="K595" s="50">
        <f t="shared" si="275"/>
        <v>440</v>
      </c>
      <c r="L595" s="50">
        <v>0.0</v>
      </c>
      <c r="M595" s="50">
        <f t="shared" si="207"/>
        <v>440</v>
      </c>
      <c r="N595" s="87">
        <f t="shared" si="276"/>
        <v>0</v>
      </c>
      <c r="O595" s="96"/>
      <c r="P595" s="131">
        <v>10.72</v>
      </c>
      <c r="Q595" s="132">
        <f t="shared" si="278"/>
        <v>429.28</v>
      </c>
      <c r="R595" s="98"/>
      <c r="S595" s="98"/>
      <c r="T595" s="98"/>
      <c r="U595" s="98"/>
      <c r="V595" s="98"/>
      <c r="W595" s="98"/>
      <c r="X595" s="88">
        <f t="shared" si="277"/>
        <v>440</v>
      </c>
      <c r="Y595" s="90">
        <f t="shared" si="271"/>
        <v>392.8571429</v>
      </c>
      <c r="Z595" s="90">
        <f t="shared" si="272"/>
        <v>47.14285714</v>
      </c>
      <c r="AA595" s="98"/>
      <c r="AB595" s="88">
        <v>440.0</v>
      </c>
      <c r="AC595" s="90">
        <v>392.85714285714283</v>
      </c>
      <c r="AD595" s="90">
        <v>47.14285714285714</v>
      </c>
      <c r="AE595" s="48"/>
      <c r="AF595" s="91">
        <f t="shared" si="209"/>
        <v>0</v>
      </c>
      <c r="AG595" s="98"/>
      <c r="AH595" s="98"/>
      <c r="AI595" s="98"/>
      <c r="AJ595" s="98"/>
      <c r="AK595" s="98"/>
      <c r="AL595" s="98"/>
    </row>
    <row r="596" ht="14.25" customHeight="1">
      <c r="A596" s="92" t="s">
        <v>2209</v>
      </c>
      <c r="B596" s="93">
        <v>45736.0</v>
      </c>
      <c r="C596" s="94" t="s">
        <v>2210</v>
      </c>
      <c r="D596" s="94" t="s">
        <v>2211</v>
      </c>
      <c r="E596" s="103">
        <v>300.0</v>
      </c>
      <c r="F596" s="100" t="s">
        <v>2178</v>
      </c>
      <c r="G596" s="101" t="s">
        <v>1008</v>
      </c>
      <c r="H596" s="101" t="s">
        <v>68</v>
      </c>
      <c r="I596" s="101"/>
      <c r="J596" s="95" t="s">
        <v>69</v>
      </c>
      <c r="K596" s="50">
        <f t="shared" si="275"/>
        <v>300</v>
      </c>
      <c r="L596" s="50">
        <v>0.0</v>
      </c>
      <c r="M596" s="50">
        <f t="shared" si="207"/>
        <v>300</v>
      </c>
      <c r="N596" s="87">
        <f t="shared" si="276"/>
        <v>0</v>
      </c>
      <c r="O596" s="96"/>
      <c r="P596" s="97">
        <v>9.85</v>
      </c>
      <c r="Q596" s="108">
        <f t="shared" si="278"/>
        <v>290.15</v>
      </c>
      <c r="R596" s="98"/>
      <c r="S596" s="98"/>
      <c r="T596" s="98"/>
      <c r="U596" s="98"/>
      <c r="V596" s="98"/>
      <c r="W596" s="98"/>
      <c r="X596" s="88">
        <f t="shared" si="277"/>
        <v>300</v>
      </c>
      <c r="Y596" s="90">
        <f t="shared" si="271"/>
        <v>267.8571429</v>
      </c>
      <c r="Z596" s="90">
        <f t="shared" si="272"/>
        <v>32.14285714</v>
      </c>
      <c r="AA596" s="98"/>
      <c r="AB596" s="88">
        <v>300.0</v>
      </c>
      <c r="AC596" s="90">
        <v>267.85714285714283</v>
      </c>
      <c r="AD596" s="90">
        <v>32.14285714285714</v>
      </c>
      <c r="AE596" s="48"/>
      <c r="AF596" s="91">
        <f t="shared" si="209"/>
        <v>0</v>
      </c>
      <c r="AG596" s="98"/>
      <c r="AH596" s="98"/>
      <c r="AI596" s="98"/>
      <c r="AJ596" s="98"/>
      <c r="AK596" s="98"/>
      <c r="AL596" s="98"/>
    </row>
    <row r="597" ht="14.25" customHeight="1">
      <c r="A597" s="92" t="s">
        <v>2212</v>
      </c>
      <c r="B597" s="93">
        <v>45736.0</v>
      </c>
      <c r="C597" s="48" t="s">
        <v>2213</v>
      </c>
      <c r="D597" s="94" t="s">
        <v>280</v>
      </c>
      <c r="E597" s="99">
        <v>300.0</v>
      </c>
      <c r="F597" s="100" t="s">
        <v>2178</v>
      </c>
      <c r="G597" s="145" t="s">
        <v>1198</v>
      </c>
      <c r="H597" s="101" t="s">
        <v>68</v>
      </c>
      <c r="I597" s="101"/>
      <c r="J597" s="95" t="s">
        <v>69</v>
      </c>
      <c r="K597" s="50">
        <f t="shared" si="275"/>
        <v>300</v>
      </c>
      <c r="L597" s="50">
        <v>0.0</v>
      </c>
      <c r="M597" s="50">
        <f t="shared" si="207"/>
        <v>300</v>
      </c>
      <c r="N597" s="87">
        <f t="shared" si="276"/>
        <v>0</v>
      </c>
      <c r="O597" s="96"/>
      <c r="P597" s="131">
        <v>7.31</v>
      </c>
      <c r="Q597" s="132">
        <f t="shared" si="278"/>
        <v>292.69</v>
      </c>
      <c r="R597" s="98"/>
      <c r="S597" s="98"/>
      <c r="T597" s="98"/>
      <c r="U597" s="98"/>
      <c r="V597" s="98"/>
      <c r="W597" s="98"/>
      <c r="X597" s="88">
        <f>K597</f>
        <v>300</v>
      </c>
      <c r="Y597" s="90">
        <f t="shared" si="271"/>
        <v>267.8571429</v>
      </c>
      <c r="Z597" s="90">
        <f t="shared" si="272"/>
        <v>32.14285714</v>
      </c>
      <c r="AA597" s="98"/>
      <c r="AB597" s="88">
        <v>300.0</v>
      </c>
      <c r="AC597" s="90">
        <v>267.85714285714283</v>
      </c>
      <c r="AD597" s="90">
        <v>32.14285714285714</v>
      </c>
      <c r="AE597" s="48"/>
      <c r="AF597" s="91">
        <f t="shared" si="209"/>
        <v>0</v>
      </c>
      <c r="AG597" s="98"/>
      <c r="AH597" s="98"/>
      <c r="AI597" s="98"/>
      <c r="AJ597" s="98"/>
      <c r="AK597" s="98"/>
      <c r="AL597" s="98"/>
    </row>
    <row r="598" ht="14.25" customHeight="1">
      <c r="A598" s="92" t="s">
        <v>2214</v>
      </c>
      <c r="B598" s="93">
        <v>45736.0</v>
      </c>
      <c r="C598" s="94" t="s">
        <v>2215</v>
      </c>
      <c r="D598" s="94" t="s">
        <v>217</v>
      </c>
      <c r="E598" s="103">
        <v>900.0</v>
      </c>
      <c r="F598" s="100" t="s">
        <v>2216</v>
      </c>
      <c r="G598" s="101" t="s">
        <v>96</v>
      </c>
      <c r="H598" s="101" t="s">
        <v>68</v>
      </c>
      <c r="I598" s="101" t="s">
        <v>2217</v>
      </c>
      <c r="J598" s="95" t="s">
        <v>69</v>
      </c>
      <c r="K598" s="50">
        <f t="shared" si="275"/>
        <v>900</v>
      </c>
      <c r="L598" s="50">
        <v>0.0</v>
      </c>
      <c r="M598" s="50">
        <f t="shared" si="207"/>
        <v>900</v>
      </c>
      <c r="N598" s="87">
        <f t="shared" si="276"/>
        <v>0</v>
      </c>
      <c r="O598" s="96"/>
      <c r="P598" s="97"/>
      <c r="Q598" s="97"/>
      <c r="R598" s="98"/>
      <c r="S598" s="98"/>
      <c r="T598" s="98"/>
      <c r="U598" s="98"/>
      <c r="V598" s="98"/>
      <c r="W598" s="98"/>
      <c r="X598" s="88">
        <f>E598</f>
        <v>900</v>
      </c>
      <c r="Y598" s="90">
        <f t="shared" si="271"/>
        <v>803.5714286</v>
      </c>
      <c r="Z598" s="90">
        <f t="shared" si="272"/>
        <v>96.42857143</v>
      </c>
      <c r="AA598" s="98"/>
      <c r="AB598" s="88">
        <v>900.0</v>
      </c>
      <c r="AC598" s="90">
        <v>803.5714285714284</v>
      </c>
      <c r="AD598" s="90">
        <v>96.42857142857142</v>
      </c>
      <c r="AE598" s="48"/>
      <c r="AF598" s="91">
        <f t="shared" si="209"/>
        <v>0</v>
      </c>
      <c r="AG598" s="98"/>
      <c r="AH598" s="98"/>
      <c r="AI598" s="98"/>
      <c r="AJ598" s="98"/>
      <c r="AK598" s="98"/>
      <c r="AL598" s="98"/>
    </row>
    <row r="599" ht="14.25" customHeight="1">
      <c r="A599" s="92" t="s">
        <v>2218</v>
      </c>
      <c r="B599" s="93">
        <v>45736.0</v>
      </c>
      <c r="C599" s="94" t="s">
        <v>2219</v>
      </c>
      <c r="D599" s="48" t="s">
        <v>2220</v>
      </c>
      <c r="E599" s="107">
        <v>11441.13</v>
      </c>
      <c r="F599" s="100" t="s">
        <v>2221</v>
      </c>
      <c r="G599" s="101" t="s">
        <v>2222</v>
      </c>
      <c r="H599" s="101" t="s">
        <v>132</v>
      </c>
      <c r="I599" s="112" t="s">
        <v>493</v>
      </c>
      <c r="J599" s="95" t="s">
        <v>102</v>
      </c>
      <c r="K599" s="103">
        <v>11975.76</v>
      </c>
      <c r="L599" s="108">
        <f>K599/1.12*0.05</f>
        <v>534.6321429</v>
      </c>
      <c r="M599" s="97">
        <f t="shared" si="207"/>
        <v>11441.12786</v>
      </c>
      <c r="N599" s="87">
        <f>M599-E599</f>
        <v>-0.002142857142</v>
      </c>
      <c r="O599" s="96"/>
      <c r="P599" s="97"/>
      <c r="Q599" s="97"/>
      <c r="R599" s="98"/>
      <c r="S599" s="98"/>
      <c r="T599" s="98"/>
      <c r="U599" s="98"/>
      <c r="V599" s="98"/>
      <c r="W599" s="98"/>
      <c r="X599" s="88">
        <f>K599</f>
        <v>11975.76</v>
      </c>
      <c r="Y599" s="90">
        <f t="shared" si="271"/>
        <v>10692.64286</v>
      </c>
      <c r="Z599" s="90">
        <f t="shared" si="272"/>
        <v>1283.117143</v>
      </c>
      <c r="AA599" s="98"/>
      <c r="AB599" s="88">
        <v>11975.76</v>
      </c>
      <c r="AC599" s="90">
        <v>10692.642857142857</v>
      </c>
      <c r="AD599" s="90">
        <v>1283.1171428571429</v>
      </c>
      <c r="AE599" s="48"/>
      <c r="AF599" s="91">
        <f t="shared" si="209"/>
        <v>0</v>
      </c>
      <c r="AG599" s="98"/>
      <c r="AH599" s="98"/>
      <c r="AI599" s="98"/>
      <c r="AJ599" s="98"/>
      <c r="AK599" s="98"/>
      <c r="AL599" s="98"/>
    </row>
    <row r="600" ht="14.25" customHeight="1">
      <c r="A600" s="92" t="s">
        <v>2223</v>
      </c>
      <c r="B600" s="93">
        <v>45737.0</v>
      </c>
      <c r="C600" s="94" t="s">
        <v>2224</v>
      </c>
      <c r="D600" s="48" t="s">
        <v>2225</v>
      </c>
      <c r="E600" s="103">
        <v>440.0</v>
      </c>
      <c r="F600" s="100" t="s">
        <v>964</v>
      </c>
      <c r="G600" s="101" t="s">
        <v>112</v>
      </c>
      <c r="H600" s="101" t="s">
        <v>127</v>
      </c>
      <c r="I600" s="101"/>
      <c r="J600" s="95" t="s">
        <v>69</v>
      </c>
      <c r="K600" s="50">
        <f t="shared" ref="K600:K658" si="279">E600</f>
        <v>440</v>
      </c>
      <c r="L600" s="50">
        <v>0.0</v>
      </c>
      <c r="M600" s="50">
        <f t="shared" si="207"/>
        <v>440</v>
      </c>
      <c r="N600" s="87">
        <f t="shared" ref="N600:N681" si="280">E600-M600</f>
        <v>0</v>
      </c>
      <c r="O600" s="96"/>
      <c r="P600" s="97"/>
      <c r="Q600" s="97"/>
      <c r="R600" s="98"/>
      <c r="S600" s="98"/>
      <c r="T600" s="98"/>
      <c r="U600" s="98"/>
      <c r="V600" s="98"/>
      <c r="W600" s="98"/>
      <c r="X600" s="88">
        <f t="shared" ref="X600:X626" si="281">E600</f>
        <v>440</v>
      </c>
      <c r="Y600" s="90">
        <f t="shared" si="271"/>
        <v>392.8571429</v>
      </c>
      <c r="Z600" s="90">
        <f t="shared" si="272"/>
        <v>47.14285714</v>
      </c>
      <c r="AA600" s="98"/>
      <c r="AB600" s="88">
        <v>440.0</v>
      </c>
      <c r="AC600" s="90">
        <v>392.85714285714283</v>
      </c>
      <c r="AD600" s="90">
        <v>47.14285714285714</v>
      </c>
      <c r="AE600" s="48"/>
      <c r="AF600" s="91">
        <f t="shared" si="209"/>
        <v>0</v>
      </c>
      <c r="AG600" s="98"/>
      <c r="AH600" s="98"/>
      <c r="AI600" s="98"/>
      <c r="AJ600" s="98"/>
      <c r="AK600" s="98"/>
      <c r="AL600" s="98"/>
    </row>
    <row r="601" ht="14.25" customHeight="1">
      <c r="A601" s="92" t="s">
        <v>2226</v>
      </c>
      <c r="B601" s="93">
        <v>45737.0</v>
      </c>
      <c r="C601" s="94" t="s">
        <v>2227</v>
      </c>
      <c r="D601" s="94" t="s">
        <v>1350</v>
      </c>
      <c r="E601" s="103">
        <v>300.0</v>
      </c>
      <c r="F601" s="100" t="s">
        <v>2178</v>
      </c>
      <c r="G601" s="101" t="s">
        <v>112</v>
      </c>
      <c r="H601" s="101" t="s">
        <v>127</v>
      </c>
      <c r="I601" s="101"/>
      <c r="J601" s="95" t="s">
        <v>69</v>
      </c>
      <c r="K601" s="50">
        <f t="shared" si="279"/>
        <v>300</v>
      </c>
      <c r="L601" s="50">
        <v>0.0</v>
      </c>
      <c r="M601" s="50">
        <f t="shared" si="207"/>
        <v>300</v>
      </c>
      <c r="N601" s="87">
        <f t="shared" si="280"/>
        <v>0</v>
      </c>
      <c r="O601" s="96"/>
      <c r="P601" s="97"/>
      <c r="Q601" s="97"/>
      <c r="R601" s="98"/>
      <c r="S601" s="98"/>
      <c r="T601" s="98"/>
      <c r="U601" s="98"/>
      <c r="V601" s="98"/>
      <c r="W601" s="98"/>
      <c r="X601" s="88">
        <f t="shared" si="281"/>
        <v>300</v>
      </c>
      <c r="Y601" s="90">
        <f t="shared" si="271"/>
        <v>267.8571429</v>
      </c>
      <c r="Z601" s="90">
        <f t="shared" si="272"/>
        <v>32.14285714</v>
      </c>
      <c r="AA601" s="98"/>
      <c r="AB601" s="88">
        <v>300.0</v>
      </c>
      <c r="AC601" s="90">
        <v>267.85714285714283</v>
      </c>
      <c r="AD601" s="90">
        <v>32.14285714285714</v>
      </c>
      <c r="AE601" s="48"/>
      <c r="AF601" s="91">
        <f t="shared" si="209"/>
        <v>0</v>
      </c>
      <c r="AG601" s="98"/>
      <c r="AH601" s="98"/>
      <c r="AI601" s="98"/>
      <c r="AJ601" s="98"/>
      <c r="AK601" s="98"/>
      <c r="AL601" s="98"/>
    </row>
    <row r="602" ht="14.25" customHeight="1">
      <c r="A602" s="92" t="s">
        <v>2228</v>
      </c>
      <c r="B602" s="93">
        <v>45737.0</v>
      </c>
      <c r="C602" s="94" t="s">
        <v>2229</v>
      </c>
      <c r="D602" s="94" t="s">
        <v>2230</v>
      </c>
      <c r="E602" s="103">
        <v>5700.0</v>
      </c>
      <c r="F602" s="100" t="s">
        <v>2231</v>
      </c>
      <c r="G602" s="101" t="s">
        <v>2232</v>
      </c>
      <c r="H602" s="101" t="s">
        <v>68</v>
      </c>
      <c r="I602" s="101"/>
      <c r="J602" s="95" t="s">
        <v>69</v>
      </c>
      <c r="K602" s="50">
        <f t="shared" si="279"/>
        <v>5700</v>
      </c>
      <c r="L602" s="50">
        <v>0.0</v>
      </c>
      <c r="M602" s="50">
        <f t="shared" si="207"/>
        <v>5700</v>
      </c>
      <c r="N602" s="87">
        <f t="shared" si="280"/>
        <v>0</v>
      </c>
      <c r="O602" s="96"/>
      <c r="P602" s="48">
        <v>187.17</v>
      </c>
      <c r="Q602" s="127">
        <f t="shared" ref="Q602:Q603" si="282">E602-P602</f>
        <v>5512.83</v>
      </c>
      <c r="R602" s="98"/>
      <c r="S602" s="98"/>
      <c r="T602" s="98"/>
      <c r="U602" s="98"/>
      <c r="V602" s="98"/>
      <c r="W602" s="98"/>
      <c r="X602" s="88">
        <f t="shared" si="281"/>
        <v>5700</v>
      </c>
      <c r="Y602" s="90">
        <f t="shared" si="271"/>
        <v>5089.285714</v>
      </c>
      <c r="Z602" s="90">
        <f t="shared" si="272"/>
        <v>610.7142857</v>
      </c>
      <c r="AA602" s="98"/>
      <c r="AB602" s="88">
        <v>5700.0</v>
      </c>
      <c r="AC602" s="90">
        <v>5089.285714285714</v>
      </c>
      <c r="AD602" s="90">
        <v>610.7142857142857</v>
      </c>
      <c r="AE602" s="48"/>
      <c r="AF602" s="91">
        <f t="shared" si="209"/>
        <v>0</v>
      </c>
      <c r="AG602" s="98"/>
      <c r="AH602" s="98"/>
      <c r="AI602" s="98"/>
      <c r="AJ602" s="98"/>
      <c r="AK602" s="98"/>
      <c r="AL602" s="98"/>
    </row>
    <row r="603" ht="14.25" customHeight="1">
      <c r="A603" s="92" t="s">
        <v>2233</v>
      </c>
      <c r="B603" s="93">
        <v>45737.0</v>
      </c>
      <c r="C603" s="94" t="s">
        <v>2234</v>
      </c>
      <c r="D603" s="94" t="s">
        <v>487</v>
      </c>
      <c r="E603" s="103">
        <v>440.0</v>
      </c>
      <c r="F603" s="100" t="s">
        <v>964</v>
      </c>
      <c r="G603" s="101" t="s">
        <v>2235</v>
      </c>
      <c r="H603" s="101" t="s">
        <v>68</v>
      </c>
      <c r="I603" s="101"/>
      <c r="J603" s="95" t="s">
        <v>69</v>
      </c>
      <c r="K603" s="50">
        <f t="shared" si="279"/>
        <v>440</v>
      </c>
      <c r="L603" s="50">
        <v>0.0</v>
      </c>
      <c r="M603" s="50">
        <f t="shared" si="207"/>
        <v>440</v>
      </c>
      <c r="N603" s="87">
        <f t="shared" si="280"/>
        <v>0</v>
      </c>
      <c r="O603" s="96"/>
      <c r="P603" s="97">
        <v>14.45</v>
      </c>
      <c r="Q603" s="108">
        <f t="shared" si="282"/>
        <v>425.55</v>
      </c>
      <c r="R603" s="98"/>
      <c r="S603" s="98"/>
      <c r="T603" s="98"/>
      <c r="U603" s="98"/>
      <c r="V603" s="98"/>
      <c r="W603" s="98"/>
      <c r="X603" s="88">
        <f t="shared" si="281"/>
        <v>440</v>
      </c>
      <c r="Y603" s="90">
        <f t="shared" si="271"/>
        <v>392.8571429</v>
      </c>
      <c r="Z603" s="90">
        <f t="shared" si="272"/>
        <v>47.14285714</v>
      </c>
      <c r="AA603" s="98"/>
      <c r="AB603" s="88">
        <v>440.0</v>
      </c>
      <c r="AC603" s="90">
        <v>392.85714285714283</v>
      </c>
      <c r="AD603" s="90">
        <v>47.14285714285714</v>
      </c>
      <c r="AE603" s="48"/>
      <c r="AF603" s="91">
        <f t="shared" si="209"/>
        <v>0</v>
      </c>
      <c r="AG603" s="98"/>
      <c r="AH603" s="98"/>
      <c r="AI603" s="98"/>
      <c r="AJ603" s="98"/>
      <c r="AK603" s="98"/>
      <c r="AL603" s="98"/>
    </row>
    <row r="604" ht="14.25" customHeight="1">
      <c r="A604" s="92" t="s">
        <v>2236</v>
      </c>
      <c r="B604" s="93">
        <v>45737.0</v>
      </c>
      <c r="C604" s="94" t="s">
        <v>2237</v>
      </c>
      <c r="D604" s="94" t="s">
        <v>110</v>
      </c>
      <c r="E604" s="103">
        <v>440.0</v>
      </c>
      <c r="F604" s="100" t="s">
        <v>964</v>
      </c>
      <c r="G604" s="101" t="s">
        <v>112</v>
      </c>
      <c r="H604" s="101" t="s">
        <v>127</v>
      </c>
      <c r="I604" s="101"/>
      <c r="J604" s="95" t="s">
        <v>69</v>
      </c>
      <c r="K604" s="50">
        <f t="shared" si="279"/>
        <v>440</v>
      </c>
      <c r="L604" s="50">
        <v>0.0</v>
      </c>
      <c r="M604" s="50">
        <f t="shared" si="207"/>
        <v>440</v>
      </c>
      <c r="N604" s="87">
        <f t="shared" si="280"/>
        <v>0</v>
      </c>
      <c r="O604" s="96"/>
      <c r="P604" s="97"/>
      <c r="Q604" s="97"/>
      <c r="R604" s="98"/>
      <c r="S604" s="98"/>
      <c r="T604" s="98"/>
      <c r="U604" s="98"/>
      <c r="V604" s="98"/>
      <c r="W604" s="98"/>
      <c r="X604" s="88">
        <f t="shared" si="281"/>
        <v>440</v>
      </c>
      <c r="Y604" s="90">
        <f t="shared" si="271"/>
        <v>392.8571429</v>
      </c>
      <c r="Z604" s="90">
        <f t="shared" si="272"/>
        <v>47.14285714</v>
      </c>
      <c r="AA604" s="98"/>
      <c r="AB604" s="88">
        <v>440.0</v>
      </c>
      <c r="AC604" s="90">
        <v>392.85714285714283</v>
      </c>
      <c r="AD604" s="90">
        <v>47.14285714285714</v>
      </c>
      <c r="AE604" s="48"/>
      <c r="AF604" s="91">
        <f t="shared" si="209"/>
        <v>0</v>
      </c>
      <c r="AG604" s="98"/>
      <c r="AH604" s="98"/>
      <c r="AI604" s="98"/>
      <c r="AJ604" s="98"/>
      <c r="AK604" s="98"/>
      <c r="AL604" s="98"/>
    </row>
    <row r="605" ht="14.25" customHeight="1">
      <c r="A605" s="92" t="s">
        <v>2238</v>
      </c>
      <c r="B605" s="93">
        <v>45737.0</v>
      </c>
      <c r="C605" s="94" t="s">
        <v>2239</v>
      </c>
      <c r="D605" s="94" t="s">
        <v>377</v>
      </c>
      <c r="E605" s="103">
        <v>440.0</v>
      </c>
      <c r="F605" s="100" t="s">
        <v>964</v>
      </c>
      <c r="G605" s="101" t="s">
        <v>117</v>
      </c>
      <c r="H605" s="101" t="s">
        <v>68</v>
      </c>
      <c r="I605" s="101"/>
      <c r="J605" s="95" t="s">
        <v>69</v>
      </c>
      <c r="K605" s="50">
        <f t="shared" si="279"/>
        <v>440</v>
      </c>
      <c r="L605" s="50">
        <v>0.0</v>
      </c>
      <c r="M605" s="50">
        <f t="shared" si="207"/>
        <v>440</v>
      </c>
      <c r="N605" s="87">
        <f t="shared" si="280"/>
        <v>0</v>
      </c>
      <c r="O605" s="96"/>
      <c r="P605" s="97">
        <v>14.45</v>
      </c>
      <c r="Q605" s="108">
        <f>E605-P605</f>
        <v>425.55</v>
      </c>
      <c r="R605" s="98"/>
      <c r="S605" s="98"/>
      <c r="T605" s="98"/>
      <c r="U605" s="98"/>
      <c r="V605" s="98"/>
      <c r="W605" s="98"/>
      <c r="X605" s="88">
        <f t="shared" si="281"/>
        <v>440</v>
      </c>
      <c r="Y605" s="90">
        <f t="shared" si="271"/>
        <v>392.8571429</v>
      </c>
      <c r="Z605" s="90">
        <f t="shared" si="272"/>
        <v>47.14285714</v>
      </c>
      <c r="AA605" s="98"/>
      <c r="AB605" s="88">
        <v>440.0</v>
      </c>
      <c r="AC605" s="90">
        <v>392.85714285714283</v>
      </c>
      <c r="AD605" s="90">
        <v>47.14285714285714</v>
      </c>
      <c r="AE605" s="48"/>
      <c r="AF605" s="91">
        <f t="shared" si="209"/>
        <v>0</v>
      </c>
      <c r="AG605" s="98"/>
      <c r="AH605" s="98"/>
      <c r="AI605" s="98"/>
      <c r="AJ605" s="98"/>
      <c r="AK605" s="98"/>
      <c r="AL605" s="98"/>
    </row>
    <row r="606" ht="14.25" customHeight="1">
      <c r="A606" s="92" t="s">
        <v>2240</v>
      </c>
      <c r="B606" s="93">
        <v>45737.0</v>
      </c>
      <c r="C606" s="94" t="s">
        <v>2241</v>
      </c>
      <c r="D606" s="94" t="s">
        <v>2242</v>
      </c>
      <c r="E606" s="103">
        <v>9700.0</v>
      </c>
      <c r="F606" s="100" t="s">
        <v>2243</v>
      </c>
      <c r="G606" s="101" t="s">
        <v>2222</v>
      </c>
      <c r="H606" s="101" t="s">
        <v>68</v>
      </c>
      <c r="I606" s="101" t="s">
        <v>2244</v>
      </c>
      <c r="J606" s="95" t="s">
        <v>102</v>
      </c>
      <c r="K606" s="50">
        <f t="shared" si="279"/>
        <v>9700</v>
      </c>
      <c r="L606" s="50">
        <v>0.0</v>
      </c>
      <c r="M606" s="50">
        <f t="shared" si="207"/>
        <v>9700</v>
      </c>
      <c r="N606" s="87">
        <f t="shared" si="280"/>
        <v>0</v>
      </c>
      <c r="O606" s="96"/>
      <c r="P606" s="97"/>
      <c r="Q606" s="97"/>
      <c r="R606" s="98"/>
      <c r="S606" s="98"/>
      <c r="T606" s="98"/>
      <c r="U606" s="98"/>
      <c r="V606" s="98"/>
      <c r="W606" s="98"/>
      <c r="X606" s="88">
        <f t="shared" si="281"/>
        <v>9700</v>
      </c>
      <c r="Y606" s="90">
        <f t="shared" si="271"/>
        <v>8660.714286</v>
      </c>
      <c r="Z606" s="90">
        <f t="shared" si="272"/>
        <v>1039.285714</v>
      </c>
      <c r="AA606" s="98"/>
      <c r="AB606" s="88">
        <v>9700.0</v>
      </c>
      <c r="AC606" s="90">
        <v>8660.714285714284</v>
      </c>
      <c r="AD606" s="90">
        <v>1039.285714285714</v>
      </c>
      <c r="AE606" s="48"/>
      <c r="AF606" s="91">
        <f t="shared" si="209"/>
        <v>0</v>
      </c>
      <c r="AG606" s="98"/>
      <c r="AH606" s="98"/>
      <c r="AI606" s="98"/>
      <c r="AJ606" s="98"/>
      <c r="AK606" s="98"/>
      <c r="AL606" s="98"/>
    </row>
    <row r="607" ht="14.25" customHeight="1">
      <c r="A607" s="92" t="s">
        <v>2245</v>
      </c>
      <c r="B607" s="93">
        <v>45737.0</v>
      </c>
      <c r="C607" s="94" t="s">
        <v>2246</v>
      </c>
      <c r="D607" s="94" t="s">
        <v>2247</v>
      </c>
      <c r="E607" s="99">
        <v>880.0</v>
      </c>
      <c r="F607" s="100" t="s">
        <v>964</v>
      </c>
      <c r="G607" s="145" t="s">
        <v>1198</v>
      </c>
      <c r="H607" s="101" t="s">
        <v>68</v>
      </c>
      <c r="I607" s="101"/>
      <c r="J607" s="95" t="s">
        <v>69</v>
      </c>
      <c r="K607" s="50">
        <f t="shared" si="279"/>
        <v>880</v>
      </c>
      <c r="L607" s="50">
        <v>0.0</v>
      </c>
      <c r="M607" s="50">
        <f t="shared" si="207"/>
        <v>880</v>
      </c>
      <c r="N607" s="87">
        <f t="shared" si="280"/>
        <v>0</v>
      </c>
      <c r="O607" s="96"/>
      <c r="P607" s="131">
        <v>21.44</v>
      </c>
      <c r="Q607" s="132">
        <f>E607-P607</f>
        <v>858.56</v>
      </c>
      <c r="R607" s="98"/>
      <c r="S607" s="98"/>
      <c r="T607" s="98"/>
      <c r="U607" s="98"/>
      <c r="V607" s="98"/>
      <c r="W607" s="98"/>
      <c r="X607" s="88">
        <f t="shared" si="281"/>
        <v>880</v>
      </c>
      <c r="Y607" s="90">
        <f t="shared" si="271"/>
        <v>785.7142857</v>
      </c>
      <c r="Z607" s="90">
        <f t="shared" si="272"/>
        <v>94.28571429</v>
      </c>
      <c r="AA607" s="98"/>
      <c r="AB607" s="88">
        <v>880.0</v>
      </c>
      <c r="AC607" s="90">
        <v>785.7142857142857</v>
      </c>
      <c r="AD607" s="90">
        <v>94.28571428571428</v>
      </c>
      <c r="AE607" s="48"/>
      <c r="AF607" s="91">
        <f t="shared" si="209"/>
        <v>0</v>
      </c>
      <c r="AG607" s="98"/>
      <c r="AH607" s="98"/>
      <c r="AI607" s="98"/>
      <c r="AJ607" s="98"/>
      <c r="AK607" s="98"/>
      <c r="AL607" s="98"/>
    </row>
    <row r="608" ht="14.25" customHeight="1">
      <c r="A608" s="92" t="s">
        <v>2248</v>
      </c>
      <c r="B608" s="93">
        <v>45737.0</v>
      </c>
      <c r="C608" s="94" t="s">
        <v>2249</v>
      </c>
      <c r="D608" s="94" t="s">
        <v>2250</v>
      </c>
      <c r="E608" s="103">
        <v>7000.0</v>
      </c>
      <c r="F608" s="100" t="s">
        <v>2251</v>
      </c>
      <c r="G608" s="101" t="s">
        <v>2252</v>
      </c>
      <c r="H608" s="101" t="s">
        <v>132</v>
      </c>
      <c r="I608" s="112" t="s">
        <v>392</v>
      </c>
      <c r="J608" s="95" t="s">
        <v>102</v>
      </c>
      <c r="K608" s="50">
        <f t="shared" si="279"/>
        <v>7000</v>
      </c>
      <c r="L608" s="50">
        <v>0.0</v>
      </c>
      <c r="M608" s="50">
        <f t="shared" si="207"/>
        <v>7000</v>
      </c>
      <c r="N608" s="87">
        <f t="shared" si="280"/>
        <v>0</v>
      </c>
      <c r="O608" s="96"/>
      <c r="P608" s="97"/>
      <c r="Q608" s="97"/>
      <c r="R608" s="98"/>
      <c r="S608" s="98"/>
      <c r="T608" s="98"/>
      <c r="U608" s="98"/>
      <c r="V608" s="98"/>
      <c r="W608" s="98"/>
      <c r="X608" s="88">
        <f t="shared" si="281"/>
        <v>7000</v>
      </c>
      <c r="Y608" s="90">
        <f t="shared" si="271"/>
        <v>6250</v>
      </c>
      <c r="Z608" s="90">
        <f t="shared" si="272"/>
        <v>750</v>
      </c>
      <c r="AA608" s="98"/>
      <c r="AB608" s="88">
        <v>7000.0</v>
      </c>
      <c r="AC608" s="90">
        <v>6249.999999999999</v>
      </c>
      <c r="AD608" s="90">
        <v>749.9999999999999</v>
      </c>
      <c r="AE608" s="48"/>
      <c r="AF608" s="91">
        <f t="shared" si="209"/>
        <v>0</v>
      </c>
      <c r="AG608" s="98"/>
      <c r="AH608" s="98"/>
      <c r="AI608" s="98"/>
      <c r="AJ608" s="98"/>
      <c r="AK608" s="98"/>
      <c r="AL608" s="98"/>
    </row>
    <row r="609" ht="14.25" customHeight="1">
      <c r="A609" s="92" t="s">
        <v>2253</v>
      </c>
      <c r="B609" s="93">
        <v>45737.0</v>
      </c>
      <c r="C609" s="94" t="s">
        <v>2254</v>
      </c>
      <c r="D609" s="94" t="s">
        <v>217</v>
      </c>
      <c r="E609" s="103">
        <v>1620.0</v>
      </c>
      <c r="F609" s="50" t="s">
        <v>2255</v>
      </c>
      <c r="G609" s="101" t="s">
        <v>112</v>
      </c>
      <c r="H609" s="101" t="s">
        <v>127</v>
      </c>
      <c r="I609" s="101"/>
      <c r="J609" s="95" t="s">
        <v>69</v>
      </c>
      <c r="K609" s="50">
        <f t="shared" si="279"/>
        <v>1620</v>
      </c>
      <c r="L609" s="50">
        <v>0.0</v>
      </c>
      <c r="M609" s="50">
        <f t="shared" si="207"/>
        <v>1620</v>
      </c>
      <c r="N609" s="87">
        <f t="shared" si="280"/>
        <v>0</v>
      </c>
      <c r="O609" s="96"/>
      <c r="P609" s="97"/>
      <c r="Q609" s="97"/>
      <c r="R609" s="98"/>
      <c r="S609" s="98"/>
      <c r="T609" s="98"/>
      <c r="U609" s="98"/>
      <c r="V609" s="98"/>
      <c r="W609" s="98"/>
      <c r="X609" s="88">
        <f t="shared" si="281"/>
        <v>1620</v>
      </c>
      <c r="Y609" s="90">
        <f t="shared" si="271"/>
        <v>1446.428571</v>
      </c>
      <c r="Z609" s="90">
        <f t="shared" si="272"/>
        <v>173.5714286</v>
      </c>
      <c r="AA609" s="98"/>
      <c r="AB609" s="88">
        <v>1620.0</v>
      </c>
      <c r="AC609" s="90">
        <v>1446.4285714285713</v>
      </c>
      <c r="AD609" s="90">
        <v>173.57142857142856</v>
      </c>
      <c r="AE609" s="48"/>
      <c r="AF609" s="91">
        <f t="shared" si="209"/>
        <v>0</v>
      </c>
      <c r="AG609" s="98"/>
      <c r="AH609" s="98"/>
      <c r="AI609" s="98"/>
      <c r="AJ609" s="98"/>
      <c r="AK609" s="98"/>
      <c r="AL609" s="98"/>
    </row>
    <row r="610" ht="14.25" customHeight="1">
      <c r="A610" s="92" t="s">
        <v>2256</v>
      </c>
      <c r="B610" s="93">
        <v>45737.0</v>
      </c>
      <c r="C610" s="94" t="s">
        <v>2257</v>
      </c>
      <c r="D610" s="94" t="s">
        <v>331</v>
      </c>
      <c r="E610" s="103">
        <v>300.0</v>
      </c>
      <c r="F610" s="100" t="s">
        <v>2178</v>
      </c>
      <c r="G610" s="101" t="s">
        <v>2235</v>
      </c>
      <c r="H610" s="101" t="s">
        <v>68</v>
      </c>
      <c r="I610" s="101"/>
      <c r="J610" s="95" t="s">
        <v>69</v>
      </c>
      <c r="K610" s="50">
        <f t="shared" si="279"/>
        <v>300</v>
      </c>
      <c r="L610" s="50">
        <v>0.0</v>
      </c>
      <c r="M610" s="50">
        <f t="shared" si="207"/>
        <v>300</v>
      </c>
      <c r="N610" s="87">
        <f t="shared" si="280"/>
        <v>0</v>
      </c>
      <c r="O610" s="96"/>
      <c r="P610" s="97">
        <v>9.85</v>
      </c>
      <c r="Q610" s="108">
        <f>E610-P610</f>
        <v>290.15</v>
      </c>
      <c r="R610" s="98"/>
      <c r="S610" s="98"/>
      <c r="T610" s="98"/>
      <c r="U610" s="98"/>
      <c r="V610" s="98"/>
      <c r="W610" s="98"/>
      <c r="X610" s="88">
        <f t="shared" si="281"/>
        <v>300</v>
      </c>
      <c r="Y610" s="90">
        <f t="shared" si="271"/>
        <v>267.8571429</v>
      </c>
      <c r="Z610" s="90">
        <f t="shared" si="272"/>
        <v>32.14285714</v>
      </c>
      <c r="AA610" s="98"/>
      <c r="AB610" s="88">
        <v>300.0</v>
      </c>
      <c r="AC610" s="90">
        <v>267.85714285714283</v>
      </c>
      <c r="AD610" s="90">
        <v>32.14285714285714</v>
      </c>
      <c r="AE610" s="48"/>
      <c r="AF610" s="91">
        <f t="shared" si="209"/>
        <v>0</v>
      </c>
      <c r="AG610" s="98"/>
      <c r="AH610" s="98"/>
      <c r="AI610" s="98"/>
      <c r="AJ610" s="98"/>
      <c r="AK610" s="98"/>
      <c r="AL610" s="98"/>
    </row>
    <row r="611" ht="14.25" customHeight="1">
      <c r="A611" s="92" t="s">
        <v>2258</v>
      </c>
      <c r="B611" s="93">
        <v>45737.0</v>
      </c>
      <c r="C611" s="94" t="s">
        <v>2259</v>
      </c>
      <c r="D611" s="94" t="s">
        <v>2260</v>
      </c>
      <c r="E611" s="103">
        <v>440.0</v>
      </c>
      <c r="F611" s="100" t="s">
        <v>964</v>
      </c>
      <c r="G611" s="101" t="s">
        <v>112</v>
      </c>
      <c r="H611" s="101" t="s">
        <v>127</v>
      </c>
      <c r="I611" s="101"/>
      <c r="J611" s="95" t="s">
        <v>69</v>
      </c>
      <c r="K611" s="50">
        <f t="shared" si="279"/>
        <v>440</v>
      </c>
      <c r="L611" s="50">
        <v>0.0</v>
      </c>
      <c r="M611" s="50">
        <f t="shared" si="207"/>
        <v>440</v>
      </c>
      <c r="N611" s="87">
        <f t="shared" si="280"/>
        <v>0</v>
      </c>
      <c r="O611" s="96"/>
      <c r="P611" s="97"/>
      <c r="Q611" s="97"/>
      <c r="R611" s="98"/>
      <c r="S611" s="98"/>
      <c r="T611" s="98"/>
      <c r="U611" s="98"/>
      <c r="V611" s="98"/>
      <c r="W611" s="98"/>
      <c r="X611" s="88">
        <f t="shared" si="281"/>
        <v>440</v>
      </c>
      <c r="Y611" s="90">
        <f t="shared" si="271"/>
        <v>392.8571429</v>
      </c>
      <c r="Z611" s="90">
        <f t="shared" si="272"/>
        <v>47.14285714</v>
      </c>
      <c r="AA611" s="98"/>
      <c r="AB611" s="88">
        <v>440.0</v>
      </c>
      <c r="AC611" s="90">
        <v>392.85714285714283</v>
      </c>
      <c r="AD611" s="90">
        <v>47.14285714285714</v>
      </c>
      <c r="AE611" s="48"/>
      <c r="AF611" s="91">
        <f t="shared" si="209"/>
        <v>0</v>
      </c>
      <c r="AG611" s="98"/>
      <c r="AH611" s="98"/>
      <c r="AI611" s="98"/>
      <c r="AJ611" s="98"/>
      <c r="AK611" s="98"/>
      <c r="AL611" s="98"/>
    </row>
    <row r="612" ht="14.25" customHeight="1">
      <c r="A612" s="92" t="s">
        <v>2261</v>
      </c>
      <c r="B612" s="93">
        <v>45738.0</v>
      </c>
      <c r="C612" s="94" t="s">
        <v>2262</v>
      </c>
      <c r="D612" s="94" t="s">
        <v>2263</v>
      </c>
      <c r="E612" s="103">
        <v>6500.0</v>
      </c>
      <c r="F612" s="100" t="s">
        <v>2264</v>
      </c>
      <c r="G612" s="101" t="s">
        <v>2265</v>
      </c>
      <c r="H612" s="101" t="s">
        <v>68</v>
      </c>
      <c r="I612" s="101" t="s">
        <v>2266</v>
      </c>
      <c r="J612" s="95" t="s">
        <v>102</v>
      </c>
      <c r="K612" s="50">
        <f t="shared" si="279"/>
        <v>6500</v>
      </c>
      <c r="L612" s="50">
        <v>0.0</v>
      </c>
      <c r="M612" s="50">
        <f t="shared" si="207"/>
        <v>6500</v>
      </c>
      <c r="N612" s="87">
        <f t="shared" si="280"/>
        <v>0</v>
      </c>
      <c r="O612" s="96"/>
      <c r="P612" s="97"/>
      <c r="Q612" s="97"/>
      <c r="R612" s="98"/>
      <c r="S612" s="98"/>
      <c r="T612" s="98"/>
      <c r="U612" s="98"/>
      <c r="V612" s="98"/>
      <c r="W612" s="98"/>
      <c r="X612" s="88">
        <f t="shared" si="281"/>
        <v>6500</v>
      </c>
      <c r="Y612" s="90">
        <f t="shared" si="271"/>
        <v>5803.571429</v>
      </c>
      <c r="Z612" s="90">
        <f t="shared" si="272"/>
        <v>696.4285714</v>
      </c>
      <c r="AA612" s="98"/>
      <c r="AB612" s="88">
        <v>6500.0</v>
      </c>
      <c r="AC612" s="90">
        <v>5803.571428571428</v>
      </c>
      <c r="AD612" s="90">
        <v>696.4285714285713</v>
      </c>
      <c r="AE612" s="48"/>
      <c r="AF612" s="91">
        <f t="shared" si="209"/>
        <v>0</v>
      </c>
      <c r="AG612" s="98"/>
      <c r="AH612" s="98"/>
      <c r="AI612" s="98"/>
      <c r="AJ612" s="98"/>
      <c r="AK612" s="98"/>
      <c r="AL612" s="98"/>
    </row>
    <row r="613" ht="14.25" customHeight="1">
      <c r="A613" s="92" t="s">
        <v>2267</v>
      </c>
      <c r="B613" s="93">
        <v>45738.0</v>
      </c>
      <c r="C613" s="94" t="s">
        <v>2268</v>
      </c>
      <c r="D613" s="94" t="s">
        <v>1551</v>
      </c>
      <c r="E613" s="99">
        <v>5500.0</v>
      </c>
      <c r="F613" s="100" t="s">
        <v>2269</v>
      </c>
      <c r="G613" s="145" t="s">
        <v>1198</v>
      </c>
      <c r="H613" s="101" t="s">
        <v>68</v>
      </c>
      <c r="I613" s="101"/>
      <c r="J613" s="95" t="s">
        <v>102</v>
      </c>
      <c r="K613" s="50">
        <f t="shared" si="279"/>
        <v>5500</v>
      </c>
      <c r="L613" s="50">
        <v>0.0</v>
      </c>
      <c r="M613" s="50">
        <f t="shared" si="207"/>
        <v>5500</v>
      </c>
      <c r="N613" s="87">
        <f t="shared" si="280"/>
        <v>0</v>
      </c>
      <c r="O613" s="96"/>
      <c r="P613" s="131">
        <v>134.0</v>
      </c>
      <c r="Q613" s="132">
        <f>E613-P613</f>
        <v>5366</v>
      </c>
      <c r="R613" s="98"/>
      <c r="S613" s="98"/>
      <c r="T613" s="98"/>
      <c r="U613" s="98"/>
      <c r="V613" s="98"/>
      <c r="W613" s="98"/>
      <c r="X613" s="88">
        <f t="shared" si="281"/>
        <v>5500</v>
      </c>
      <c r="Y613" s="90">
        <f t="shared" si="271"/>
        <v>4910.714286</v>
      </c>
      <c r="Z613" s="90">
        <f t="shared" si="272"/>
        <v>589.2857143</v>
      </c>
      <c r="AA613" s="98"/>
      <c r="AB613" s="88">
        <v>5500.0</v>
      </c>
      <c r="AC613" s="90">
        <v>4910.714285714285</v>
      </c>
      <c r="AD613" s="90">
        <v>589.2857142857142</v>
      </c>
      <c r="AE613" s="48"/>
      <c r="AF613" s="91">
        <f t="shared" si="209"/>
        <v>0</v>
      </c>
      <c r="AG613" s="98"/>
      <c r="AH613" s="98"/>
      <c r="AI613" s="98"/>
      <c r="AJ613" s="98"/>
      <c r="AK613" s="98"/>
      <c r="AL613" s="98"/>
    </row>
    <row r="614" ht="14.25" customHeight="1">
      <c r="A614" s="92" t="s">
        <v>2270</v>
      </c>
      <c r="B614" s="93">
        <v>45738.0</v>
      </c>
      <c r="C614" s="94" t="s">
        <v>2271</v>
      </c>
      <c r="D614" s="94" t="s">
        <v>785</v>
      </c>
      <c r="E614" s="103">
        <v>1890.0</v>
      </c>
      <c r="F614" s="100" t="s">
        <v>786</v>
      </c>
      <c r="G614" s="101" t="s">
        <v>2272</v>
      </c>
      <c r="H614" s="101" t="s">
        <v>127</v>
      </c>
      <c r="I614" s="101"/>
      <c r="J614" s="95" t="s">
        <v>102</v>
      </c>
      <c r="K614" s="50">
        <f t="shared" si="279"/>
        <v>1890</v>
      </c>
      <c r="L614" s="50">
        <v>0.0</v>
      </c>
      <c r="M614" s="50">
        <f t="shared" si="207"/>
        <v>1890</v>
      </c>
      <c r="N614" s="87">
        <f t="shared" si="280"/>
        <v>0</v>
      </c>
      <c r="O614" s="96"/>
      <c r="P614" s="97"/>
      <c r="Q614" s="97"/>
      <c r="R614" s="98"/>
      <c r="S614" s="98"/>
      <c r="T614" s="98"/>
      <c r="U614" s="98"/>
      <c r="V614" s="98"/>
      <c r="W614" s="98"/>
      <c r="X614" s="88">
        <f t="shared" si="281"/>
        <v>1890</v>
      </c>
      <c r="Y614" s="90">
        <f t="shared" si="271"/>
        <v>1687.5</v>
      </c>
      <c r="Z614" s="90">
        <f t="shared" si="272"/>
        <v>202.5</v>
      </c>
      <c r="AA614" s="98"/>
      <c r="AB614" s="88">
        <v>1890.0</v>
      </c>
      <c r="AC614" s="90">
        <v>1687.4999999999998</v>
      </c>
      <c r="AD614" s="90">
        <v>202.49999999999997</v>
      </c>
      <c r="AE614" s="157"/>
      <c r="AF614" s="91">
        <f t="shared" si="209"/>
        <v>0</v>
      </c>
      <c r="AG614" s="98"/>
      <c r="AH614" s="98"/>
      <c r="AI614" s="98"/>
      <c r="AJ614" s="98"/>
      <c r="AK614" s="98"/>
      <c r="AL614" s="98"/>
    </row>
    <row r="615" ht="14.25" customHeight="1">
      <c r="A615" s="92" t="s">
        <v>2273</v>
      </c>
      <c r="B615" s="93">
        <v>45738.0</v>
      </c>
      <c r="C615" s="94" t="s">
        <v>2274</v>
      </c>
      <c r="D615" s="94" t="s">
        <v>2242</v>
      </c>
      <c r="E615" s="103">
        <v>1540.0</v>
      </c>
      <c r="F615" s="100" t="s">
        <v>2275</v>
      </c>
      <c r="G615" s="101" t="s">
        <v>117</v>
      </c>
      <c r="H615" s="101" t="s">
        <v>68</v>
      </c>
      <c r="I615" s="101"/>
      <c r="J615" s="95" t="s">
        <v>102</v>
      </c>
      <c r="K615" s="50">
        <f t="shared" si="279"/>
        <v>1540</v>
      </c>
      <c r="L615" s="50">
        <v>0.0</v>
      </c>
      <c r="M615" s="50">
        <f t="shared" si="207"/>
        <v>1540</v>
      </c>
      <c r="N615" s="87">
        <f t="shared" si="280"/>
        <v>0</v>
      </c>
      <c r="O615" s="96"/>
      <c r="P615" s="97">
        <v>50.57</v>
      </c>
      <c r="Q615" s="108">
        <f>E615-P615</f>
        <v>1489.43</v>
      </c>
      <c r="R615" s="128">
        <f>SUM(Q603:Q605)+Q610+Q615</f>
        <v>2630.68</v>
      </c>
      <c r="S615" s="98"/>
      <c r="T615" s="98"/>
      <c r="U615" s="98"/>
      <c r="V615" s="98"/>
      <c r="W615" s="98"/>
      <c r="X615" s="88">
        <f t="shared" si="281"/>
        <v>1540</v>
      </c>
      <c r="Y615" s="90">
        <f t="shared" si="271"/>
        <v>1375</v>
      </c>
      <c r="Z615" s="90">
        <f t="shared" si="272"/>
        <v>165</v>
      </c>
      <c r="AA615" s="98"/>
      <c r="AB615" s="88">
        <v>1540.0</v>
      </c>
      <c r="AC615" s="90">
        <v>1374.9999999999998</v>
      </c>
      <c r="AD615" s="90">
        <v>164.99999999999997</v>
      </c>
      <c r="AE615" s="48"/>
      <c r="AF615" s="91">
        <f t="shared" si="209"/>
        <v>0</v>
      </c>
      <c r="AG615" s="98"/>
      <c r="AH615" s="98"/>
      <c r="AI615" s="98"/>
      <c r="AJ615" s="98"/>
      <c r="AK615" s="98"/>
      <c r="AL615" s="98"/>
    </row>
    <row r="616" ht="14.25" customHeight="1">
      <c r="A616" s="92" t="s">
        <v>2276</v>
      </c>
      <c r="B616" s="93">
        <v>45740.0</v>
      </c>
      <c r="C616" s="94" t="s">
        <v>2277</v>
      </c>
      <c r="D616" s="94" t="s">
        <v>2278</v>
      </c>
      <c r="E616" s="103">
        <v>240.0</v>
      </c>
      <c r="F616" s="100" t="s">
        <v>1314</v>
      </c>
      <c r="G616" s="101" t="s">
        <v>112</v>
      </c>
      <c r="H616" s="101" t="s">
        <v>127</v>
      </c>
      <c r="I616" s="101"/>
      <c r="J616" s="95" t="s">
        <v>121</v>
      </c>
      <c r="K616" s="50">
        <f t="shared" si="279"/>
        <v>240</v>
      </c>
      <c r="L616" s="50">
        <v>0.0</v>
      </c>
      <c r="M616" s="50">
        <f t="shared" si="207"/>
        <v>240</v>
      </c>
      <c r="N616" s="87">
        <f t="shared" si="280"/>
        <v>0</v>
      </c>
      <c r="O616" s="96"/>
      <c r="P616" s="97"/>
      <c r="Q616" s="97"/>
      <c r="R616" s="98"/>
      <c r="S616" s="98"/>
      <c r="T616" s="98"/>
      <c r="U616" s="98"/>
      <c r="V616" s="98"/>
      <c r="W616" s="98"/>
      <c r="X616" s="88">
        <f t="shared" si="281"/>
        <v>240</v>
      </c>
      <c r="Y616" s="90">
        <f t="shared" si="271"/>
        <v>214.2857143</v>
      </c>
      <c r="Z616" s="90">
        <f t="shared" si="272"/>
        <v>25.71428571</v>
      </c>
      <c r="AA616" s="98"/>
      <c r="AB616" s="88">
        <v>240.0</v>
      </c>
      <c r="AC616" s="90">
        <v>214.28571428571428</v>
      </c>
      <c r="AD616" s="90">
        <v>25.71428571428571</v>
      </c>
      <c r="AE616" s="48" t="s">
        <v>1693</v>
      </c>
      <c r="AF616" s="91">
        <f t="shared" si="209"/>
        <v>0</v>
      </c>
      <c r="AG616" s="98"/>
      <c r="AH616" s="98"/>
      <c r="AI616" s="98"/>
      <c r="AJ616" s="98"/>
      <c r="AK616" s="98"/>
      <c r="AL616" s="98"/>
    </row>
    <row r="617" ht="14.25" customHeight="1">
      <c r="A617" s="92" t="s">
        <v>2279</v>
      </c>
      <c r="B617" s="93">
        <v>45740.0</v>
      </c>
      <c r="C617" s="94" t="s">
        <v>2280</v>
      </c>
      <c r="D617" s="94" t="s">
        <v>2281</v>
      </c>
      <c r="E617" s="103">
        <v>700.0</v>
      </c>
      <c r="F617" s="100" t="s">
        <v>2282</v>
      </c>
      <c r="G617" s="101" t="s">
        <v>112</v>
      </c>
      <c r="H617" s="101" t="s">
        <v>127</v>
      </c>
      <c r="I617" s="101"/>
      <c r="J617" s="95" t="s">
        <v>102</v>
      </c>
      <c r="K617" s="50">
        <f t="shared" si="279"/>
        <v>700</v>
      </c>
      <c r="L617" s="50">
        <v>0.0</v>
      </c>
      <c r="M617" s="50">
        <f t="shared" si="207"/>
        <v>700</v>
      </c>
      <c r="N617" s="87">
        <f t="shared" si="280"/>
        <v>0</v>
      </c>
      <c r="O617" s="96"/>
      <c r="P617" s="97"/>
      <c r="Q617" s="97"/>
      <c r="R617" s="98"/>
      <c r="S617" s="98"/>
      <c r="T617" s="98"/>
      <c r="U617" s="98"/>
      <c r="V617" s="98"/>
      <c r="W617" s="98"/>
      <c r="X617" s="88">
        <f t="shared" si="281"/>
        <v>700</v>
      </c>
      <c r="Y617" s="90">
        <f t="shared" si="271"/>
        <v>625</v>
      </c>
      <c r="Z617" s="90">
        <f t="shared" si="272"/>
        <v>75</v>
      </c>
      <c r="AA617" s="98"/>
      <c r="AB617" s="88">
        <v>700.0</v>
      </c>
      <c r="AC617" s="90">
        <v>624.9999999999999</v>
      </c>
      <c r="AD617" s="90">
        <v>74.99999999999999</v>
      </c>
      <c r="AE617" s="48"/>
      <c r="AF617" s="91">
        <f t="shared" si="209"/>
        <v>0</v>
      </c>
      <c r="AG617" s="98"/>
      <c r="AH617" s="98"/>
      <c r="AI617" s="98"/>
      <c r="AJ617" s="98"/>
      <c r="AK617" s="98"/>
      <c r="AL617" s="98"/>
    </row>
    <row r="618" ht="14.25" customHeight="1">
      <c r="A618" s="92" t="s">
        <v>2283</v>
      </c>
      <c r="B618" s="93">
        <v>45740.0</v>
      </c>
      <c r="C618" s="94" t="s">
        <v>2284</v>
      </c>
      <c r="D618" s="94" t="s">
        <v>746</v>
      </c>
      <c r="E618" s="103">
        <v>440.0</v>
      </c>
      <c r="F618" s="100" t="s">
        <v>964</v>
      </c>
      <c r="G618" s="101" t="s">
        <v>112</v>
      </c>
      <c r="H618" s="101" t="s">
        <v>127</v>
      </c>
      <c r="I618" s="101"/>
      <c r="J618" s="95" t="s">
        <v>69</v>
      </c>
      <c r="K618" s="50">
        <f t="shared" si="279"/>
        <v>440</v>
      </c>
      <c r="L618" s="50">
        <v>0.0</v>
      </c>
      <c r="M618" s="50">
        <f t="shared" si="207"/>
        <v>440</v>
      </c>
      <c r="N618" s="87">
        <f t="shared" si="280"/>
        <v>0</v>
      </c>
      <c r="O618" s="96"/>
      <c r="P618" s="97"/>
      <c r="Q618" s="97"/>
      <c r="R618" s="98"/>
      <c r="S618" s="98"/>
      <c r="T618" s="98"/>
      <c r="U618" s="98"/>
      <c r="V618" s="98"/>
      <c r="W618" s="98"/>
      <c r="X618" s="88">
        <f t="shared" si="281"/>
        <v>440</v>
      </c>
      <c r="Y618" s="90">
        <f t="shared" si="271"/>
        <v>392.8571429</v>
      </c>
      <c r="Z618" s="90">
        <f t="shared" si="272"/>
        <v>47.14285714</v>
      </c>
      <c r="AA618" s="98"/>
      <c r="AB618" s="88">
        <v>440.0</v>
      </c>
      <c r="AC618" s="90">
        <v>392.85714285714283</v>
      </c>
      <c r="AD618" s="90">
        <v>47.14285714285714</v>
      </c>
      <c r="AE618" s="48"/>
      <c r="AF618" s="91">
        <f t="shared" si="209"/>
        <v>0</v>
      </c>
      <c r="AG618" s="98"/>
      <c r="AH618" s="98"/>
      <c r="AI618" s="98"/>
      <c r="AJ618" s="98"/>
      <c r="AK618" s="98"/>
      <c r="AL618" s="98"/>
    </row>
    <row r="619" ht="14.25" customHeight="1">
      <c r="A619" s="92" t="s">
        <v>2285</v>
      </c>
      <c r="B619" s="93">
        <v>45741.0</v>
      </c>
      <c r="C619" s="94" t="s">
        <v>2286</v>
      </c>
      <c r="D619" s="94" t="s">
        <v>2287</v>
      </c>
      <c r="E619" s="103">
        <v>440.0</v>
      </c>
      <c r="F619" s="100" t="s">
        <v>964</v>
      </c>
      <c r="G619" s="101" t="s">
        <v>117</v>
      </c>
      <c r="H619" s="101" t="s">
        <v>68</v>
      </c>
      <c r="I619" s="101"/>
      <c r="J619" s="95" t="s">
        <v>69</v>
      </c>
      <c r="K619" s="50">
        <f t="shared" si="279"/>
        <v>440</v>
      </c>
      <c r="L619" s="50">
        <v>0.0</v>
      </c>
      <c r="M619" s="50">
        <f t="shared" si="207"/>
        <v>440</v>
      </c>
      <c r="N619" s="87">
        <f t="shared" si="280"/>
        <v>0</v>
      </c>
      <c r="O619" s="96"/>
      <c r="P619" s="97">
        <v>14.45</v>
      </c>
      <c r="Q619" s="108">
        <f>E619-P619</f>
        <v>425.55</v>
      </c>
      <c r="R619" s="98"/>
      <c r="S619" s="98"/>
      <c r="T619" s="98"/>
      <c r="U619" s="98"/>
      <c r="V619" s="98"/>
      <c r="W619" s="98"/>
      <c r="X619" s="88">
        <f t="shared" si="281"/>
        <v>440</v>
      </c>
      <c r="Y619" s="90">
        <f t="shared" si="271"/>
        <v>392.8571429</v>
      </c>
      <c r="Z619" s="90">
        <f t="shared" si="272"/>
        <v>47.14285714</v>
      </c>
      <c r="AA619" s="98"/>
      <c r="AB619" s="88">
        <v>440.0</v>
      </c>
      <c r="AC619" s="90">
        <v>392.85714285714283</v>
      </c>
      <c r="AD619" s="90">
        <v>47.14285714285714</v>
      </c>
      <c r="AE619" s="48"/>
      <c r="AF619" s="91">
        <f t="shared" si="209"/>
        <v>0</v>
      </c>
      <c r="AG619" s="98"/>
      <c r="AH619" s="98"/>
      <c r="AI619" s="98"/>
      <c r="AJ619" s="98"/>
      <c r="AK619" s="98"/>
      <c r="AL619" s="98"/>
    </row>
    <row r="620" ht="14.25" customHeight="1">
      <c r="A620" s="92" t="s">
        <v>2288</v>
      </c>
      <c r="B620" s="93">
        <v>45741.0</v>
      </c>
      <c r="C620" s="94" t="s">
        <v>2289</v>
      </c>
      <c r="D620" s="94" t="s">
        <v>1236</v>
      </c>
      <c r="E620" s="103">
        <v>900.0</v>
      </c>
      <c r="F620" s="100" t="s">
        <v>2216</v>
      </c>
      <c r="G620" s="101" t="s">
        <v>112</v>
      </c>
      <c r="H620" s="101" t="s">
        <v>127</v>
      </c>
      <c r="I620" s="101"/>
      <c r="J620" s="95" t="s">
        <v>69</v>
      </c>
      <c r="K620" s="50">
        <f t="shared" si="279"/>
        <v>900</v>
      </c>
      <c r="L620" s="50">
        <v>0.0</v>
      </c>
      <c r="M620" s="50">
        <f t="shared" si="207"/>
        <v>900</v>
      </c>
      <c r="N620" s="87">
        <f t="shared" si="280"/>
        <v>0</v>
      </c>
      <c r="O620" s="96"/>
      <c r="P620" s="97"/>
      <c r="Q620" s="97"/>
      <c r="R620" s="98"/>
      <c r="S620" s="98"/>
      <c r="T620" s="98"/>
      <c r="U620" s="98"/>
      <c r="V620" s="98"/>
      <c r="W620" s="98"/>
      <c r="X620" s="88">
        <f t="shared" si="281"/>
        <v>900</v>
      </c>
      <c r="Y620" s="90">
        <f t="shared" si="271"/>
        <v>803.5714286</v>
      </c>
      <c r="Z620" s="90">
        <f t="shared" si="272"/>
        <v>96.42857143</v>
      </c>
      <c r="AA620" s="98"/>
      <c r="AB620" s="88">
        <v>900.0</v>
      </c>
      <c r="AC620" s="90">
        <v>803.5714285714284</v>
      </c>
      <c r="AD620" s="90">
        <v>96.42857142857142</v>
      </c>
      <c r="AE620" s="48"/>
      <c r="AF620" s="91">
        <f t="shared" si="209"/>
        <v>0</v>
      </c>
      <c r="AG620" s="98"/>
      <c r="AH620" s="98"/>
      <c r="AI620" s="98"/>
      <c r="AJ620" s="98"/>
      <c r="AK620" s="98"/>
      <c r="AL620" s="98"/>
    </row>
    <row r="621" ht="14.25" customHeight="1">
      <c r="A621" s="92" t="s">
        <v>2290</v>
      </c>
      <c r="B621" s="93">
        <v>45741.0</v>
      </c>
      <c r="C621" s="94" t="s">
        <v>2291</v>
      </c>
      <c r="D621" s="94" t="s">
        <v>2292</v>
      </c>
      <c r="E621" s="103">
        <v>32403.2</v>
      </c>
      <c r="F621" s="100" t="s">
        <v>2293</v>
      </c>
      <c r="G621" s="101" t="s">
        <v>112</v>
      </c>
      <c r="H621" s="101" t="s">
        <v>127</v>
      </c>
      <c r="I621" s="101"/>
      <c r="J621" s="95" t="s">
        <v>76</v>
      </c>
      <c r="K621" s="50">
        <f t="shared" si="279"/>
        <v>32403.2</v>
      </c>
      <c r="L621" s="50">
        <v>0.0</v>
      </c>
      <c r="M621" s="50">
        <f t="shared" si="207"/>
        <v>32403.2</v>
      </c>
      <c r="N621" s="87">
        <f t="shared" si="280"/>
        <v>0</v>
      </c>
      <c r="O621" s="96"/>
      <c r="P621" s="97"/>
      <c r="Q621" s="97"/>
      <c r="R621" s="98"/>
      <c r="S621" s="98"/>
      <c r="T621" s="98"/>
      <c r="U621" s="98"/>
      <c r="V621" s="98"/>
      <c r="W621" s="98"/>
      <c r="X621" s="88">
        <f t="shared" si="281"/>
        <v>32403.2</v>
      </c>
      <c r="Y621" s="90">
        <f t="shared" si="271"/>
        <v>28931.42857</v>
      </c>
      <c r="Z621" s="90">
        <f t="shared" si="272"/>
        <v>3471.771429</v>
      </c>
      <c r="AA621" s="98"/>
      <c r="AB621" s="88">
        <v>32403.2</v>
      </c>
      <c r="AC621" s="90">
        <v>28931.42857142857</v>
      </c>
      <c r="AD621" s="90">
        <v>3471.7714285714283</v>
      </c>
      <c r="AE621" s="48"/>
      <c r="AF621" s="91">
        <f t="shared" si="209"/>
        <v>0</v>
      </c>
      <c r="AG621" s="98"/>
      <c r="AH621" s="98"/>
      <c r="AI621" s="98"/>
      <c r="AJ621" s="98"/>
      <c r="AK621" s="98"/>
      <c r="AL621" s="98"/>
    </row>
    <row r="622" ht="14.25" customHeight="1">
      <c r="A622" s="92" t="s">
        <v>2294</v>
      </c>
      <c r="B622" s="93">
        <v>45741.0</v>
      </c>
      <c r="C622" s="94" t="s">
        <v>2295</v>
      </c>
      <c r="D622" s="94" t="s">
        <v>2296</v>
      </c>
      <c r="E622" s="103">
        <v>2600.0</v>
      </c>
      <c r="F622" s="100" t="s">
        <v>2297</v>
      </c>
      <c r="G622" s="101" t="s">
        <v>117</v>
      </c>
      <c r="H622" s="101" t="s">
        <v>68</v>
      </c>
      <c r="I622" s="101"/>
      <c r="J622" s="95" t="s">
        <v>102</v>
      </c>
      <c r="K622" s="50">
        <f t="shared" si="279"/>
        <v>2600</v>
      </c>
      <c r="L622" s="50">
        <v>0.0</v>
      </c>
      <c r="M622" s="50">
        <f t="shared" si="207"/>
        <v>2600</v>
      </c>
      <c r="N622" s="87">
        <f t="shared" si="280"/>
        <v>0</v>
      </c>
      <c r="O622" s="96"/>
      <c r="P622" s="97">
        <v>85.38</v>
      </c>
      <c r="Q622" s="108">
        <f>E622-P622</f>
        <v>2514.62</v>
      </c>
      <c r="R622" s="98"/>
      <c r="S622" s="98"/>
      <c r="T622" s="98"/>
      <c r="U622" s="98"/>
      <c r="V622" s="98"/>
      <c r="W622" s="98"/>
      <c r="X622" s="88">
        <f t="shared" si="281"/>
        <v>2600</v>
      </c>
      <c r="Y622" s="90">
        <f t="shared" si="271"/>
        <v>2321.428571</v>
      </c>
      <c r="Z622" s="90">
        <f t="shared" si="272"/>
        <v>278.5714286</v>
      </c>
      <c r="AA622" s="98"/>
      <c r="AB622" s="88">
        <v>2600.0</v>
      </c>
      <c r="AC622" s="90">
        <v>2321.428571428571</v>
      </c>
      <c r="AD622" s="90">
        <v>278.5714285714285</v>
      </c>
      <c r="AE622" s="48"/>
      <c r="AF622" s="91">
        <f t="shared" si="209"/>
        <v>0</v>
      </c>
      <c r="AG622" s="98"/>
      <c r="AH622" s="98"/>
      <c r="AI622" s="98"/>
      <c r="AJ622" s="98"/>
      <c r="AK622" s="98"/>
      <c r="AL622" s="98"/>
    </row>
    <row r="623" ht="14.25" customHeight="1">
      <c r="A623" s="92" t="s">
        <v>2298</v>
      </c>
      <c r="B623" s="93">
        <v>45741.0</v>
      </c>
      <c r="C623" s="94" t="s">
        <v>2299</v>
      </c>
      <c r="D623" s="94" t="s">
        <v>331</v>
      </c>
      <c r="E623" s="103">
        <v>440.0</v>
      </c>
      <c r="F623" s="100" t="s">
        <v>964</v>
      </c>
      <c r="G623" s="101" t="s">
        <v>112</v>
      </c>
      <c r="H623" s="101" t="s">
        <v>127</v>
      </c>
      <c r="I623" s="101"/>
      <c r="J623" s="95" t="s">
        <v>69</v>
      </c>
      <c r="K623" s="50">
        <f t="shared" si="279"/>
        <v>440</v>
      </c>
      <c r="L623" s="50">
        <v>0.0</v>
      </c>
      <c r="M623" s="50">
        <f t="shared" si="207"/>
        <v>440</v>
      </c>
      <c r="N623" s="87">
        <f t="shared" si="280"/>
        <v>0</v>
      </c>
      <c r="O623" s="96"/>
      <c r="P623" s="97"/>
      <c r="Q623" s="97"/>
      <c r="R623" s="98"/>
      <c r="S623" s="98"/>
      <c r="T623" s="98"/>
      <c r="U623" s="98"/>
      <c r="V623" s="98"/>
      <c r="W623" s="98"/>
      <c r="X623" s="88">
        <f t="shared" si="281"/>
        <v>440</v>
      </c>
      <c r="Y623" s="90">
        <f t="shared" si="271"/>
        <v>392.8571429</v>
      </c>
      <c r="Z623" s="90">
        <f t="shared" si="272"/>
        <v>47.14285714</v>
      </c>
      <c r="AA623" s="98"/>
      <c r="AB623" s="88">
        <v>440.0</v>
      </c>
      <c r="AC623" s="90">
        <v>392.85714285714283</v>
      </c>
      <c r="AD623" s="90">
        <v>47.14285714285714</v>
      </c>
      <c r="AE623" s="48"/>
      <c r="AF623" s="91">
        <f t="shared" si="209"/>
        <v>0</v>
      </c>
      <c r="AG623" s="98"/>
      <c r="AH623" s="98"/>
      <c r="AI623" s="98"/>
      <c r="AJ623" s="98"/>
      <c r="AK623" s="98"/>
      <c r="AL623" s="98"/>
    </row>
    <row r="624" ht="14.25" customHeight="1">
      <c r="A624" s="92" t="s">
        <v>2300</v>
      </c>
      <c r="B624" s="93">
        <v>45741.0</v>
      </c>
      <c r="C624" s="94" t="s">
        <v>2301</v>
      </c>
      <c r="D624" s="48" t="s">
        <v>2114</v>
      </c>
      <c r="E624" s="103">
        <v>2100.0</v>
      </c>
      <c r="F624" s="100" t="s">
        <v>2302</v>
      </c>
      <c r="G624" s="145" t="s">
        <v>2303</v>
      </c>
      <c r="H624" s="101" t="s">
        <v>68</v>
      </c>
      <c r="I624" s="101"/>
      <c r="J624" s="95" t="s">
        <v>102</v>
      </c>
      <c r="K624" s="50">
        <f t="shared" si="279"/>
        <v>2100</v>
      </c>
      <c r="L624" s="50">
        <v>0.0</v>
      </c>
      <c r="M624" s="50">
        <f t="shared" si="207"/>
        <v>2100</v>
      </c>
      <c r="N624" s="87">
        <f t="shared" si="280"/>
        <v>0</v>
      </c>
      <c r="O624" s="96"/>
      <c r="P624" s="131">
        <v>51.17</v>
      </c>
      <c r="Q624" s="132">
        <f t="shared" ref="Q624:Q625" si="283">E624-P624</f>
        <v>2048.83</v>
      </c>
      <c r="R624" s="98"/>
      <c r="S624" s="98"/>
      <c r="T624" s="98"/>
      <c r="U624" s="98"/>
      <c r="V624" s="98"/>
      <c r="W624" s="98"/>
      <c r="X624" s="88">
        <f t="shared" si="281"/>
        <v>2100</v>
      </c>
      <c r="Y624" s="90">
        <f t="shared" si="271"/>
        <v>1875</v>
      </c>
      <c r="Z624" s="90">
        <f t="shared" si="272"/>
        <v>225</v>
      </c>
      <c r="AA624" s="98"/>
      <c r="AB624" s="88">
        <v>2100.0</v>
      </c>
      <c r="AC624" s="90">
        <v>1874.9999999999998</v>
      </c>
      <c r="AD624" s="90">
        <v>224.99999999999997</v>
      </c>
      <c r="AE624" s="48"/>
      <c r="AF624" s="91">
        <f t="shared" si="209"/>
        <v>0</v>
      </c>
      <c r="AG624" s="98"/>
      <c r="AH624" s="98"/>
      <c r="AI624" s="98"/>
      <c r="AJ624" s="98"/>
      <c r="AK624" s="98"/>
      <c r="AL624" s="98"/>
    </row>
    <row r="625" ht="14.25" customHeight="1">
      <c r="A625" s="92" t="s">
        <v>2304</v>
      </c>
      <c r="B625" s="93">
        <v>45741.0</v>
      </c>
      <c r="C625" s="94" t="s">
        <v>2305</v>
      </c>
      <c r="D625" s="94" t="s">
        <v>2306</v>
      </c>
      <c r="E625" s="103">
        <v>1400.0</v>
      </c>
      <c r="F625" s="100" t="s">
        <v>2307</v>
      </c>
      <c r="G625" s="101" t="s">
        <v>117</v>
      </c>
      <c r="H625" s="101" t="s">
        <v>68</v>
      </c>
      <c r="I625" s="101"/>
      <c r="J625" s="95" t="s">
        <v>102</v>
      </c>
      <c r="K625" s="50">
        <f t="shared" si="279"/>
        <v>1400</v>
      </c>
      <c r="L625" s="50">
        <v>0.0</v>
      </c>
      <c r="M625" s="50">
        <f t="shared" si="207"/>
        <v>1400</v>
      </c>
      <c r="N625" s="87">
        <f t="shared" si="280"/>
        <v>0</v>
      </c>
      <c r="O625" s="96"/>
      <c r="P625" s="97">
        <v>45.97</v>
      </c>
      <c r="Q625" s="108">
        <f t="shared" si="283"/>
        <v>1354.03</v>
      </c>
      <c r="R625" s="98"/>
      <c r="S625" s="98"/>
      <c r="T625" s="98"/>
      <c r="U625" s="98"/>
      <c r="V625" s="98"/>
      <c r="W625" s="98"/>
      <c r="X625" s="88">
        <f t="shared" si="281"/>
        <v>1400</v>
      </c>
      <c r="Y625" s="90">
        <f t="shared" si="271"/>
        <v>1250</v>
      </c>
      <c r="Z625" s="90">
        <f t="shared" si="272"/>
        <v>150</v>
      </c>
      <c r="AA625" s="98"/>
      <c r="AB625" s="88">
        <v>1400.0</v>
      </c>
      <c r="AC625" s="90">
        <v>1249.9999999999998</v>
      </c>
      <c r="AD625" s="90">
        <v>149.99999999999997</v>
      </c>
      <c r="AE625" s="48"/>
      <c r="AF625" s="91">
        <f t="shared" si="209"/>
        <v>0</v>
      </c>
      <c r="AG625" s="98"/>
      <c r="AH625" s="98"/>
      <c r="AI625" s="98"/>
      <c r="AJ625" s="98"/>
      <c r="AK625" s="98"/>
      <c r="AL625" s="98"/>
    </row>
    <row r="626" ht="14.25" customHeight="1">
      <c r="A626" s="92" t="s">
        <v>2308</v>
      </c>
      <c r="B626" s="93">
        <v>45741.0</v>
      </c>
      <c r="C626" s="94" t="s">
        <v>2309</v>
      </c>
      <c r="D626" s="94" t="s">
        <v>594</v>
      </c>
      <c r="E626" s="103">
        <v>2600.0</v>
      </c>
      <c r="F626" s="100" t="s">
        <v>2310</v>
      </c>
      <c r="G626" s="101" t="s">
        <v>2222</v>
      </c>
      <c r="H626" s="101" t="s">
        <v>68</v>
      </c>
      <c r="I626" s="101" t="s">
        <v>2311</v>
      </c>
      <c r="J626" s="95" t="s">
        <v>102</v>
      </c>
      <c r="K626" s="50">
        <f t="shared" si="279"/>
        <v>2600</v>
      </c>
      <c r="L626" s="50">
        <v>0.0</v>
      </c>
      <c r="M626" s="50">
        <f t="shared" si="207"/>
        <v>2600</v>
      </c>
      <c r="N626" s="87">
        <f t="shared" si="280"/>
        <v>0</v>
      </c>
      <c r="O626" s="96"/>
      <c r="P626" s="97"/>
      <c r="Q626" s="97"/>
      <c r="R626" s="98"/>
      <c r="S626" s="98"/>
      <c r="T626" s="98"/>
      <c r="U626" s="98"/>
      <c r="V626" s="98"/>
      <c r="W626" s="98"/>
      <c r="X626" s="88">
        <f t="shared" si="281"/>
        <v>2600</v>
      </c>
      <c r="Y626" s="90">
        <f t="shared" si="271"/>
        <v>2321.428571</v>
      </c>
      <c r="Z626" s="90">
        <f t="shared" si="272"/>
        <v>278.5714286</v>
      </c>
      <c r="AA626" s="98"/>
      <c r="AB626" s="88">
        <v>2600.0</v>
      </c>
      <c r="AC626" s="90">
        <v>2321.428571428571</v>
      </c>
      <c r="AD626" s="90">
        <v>278.5714285714285</v>
      </c>
      <c r="AE626" s="48"/>
      <c r="AF626" s="91">
        <f t="shared" si="209"/>
        <v>0</v>
      </c>
      <c r="AG626" s="98"/>
      <c r="AH626" s="98"/>
      <c r="AI626" s="98"/>
      <c r="AJ626" s="98"/>
      <c r="AK626" s="98"/>
      <c r="AL626" s="98"/>
    </row>
    <row r="627" ht="14.25" customHeight="1">
      <c r="A627" s="92" t="s">
        <v>2312</v>
      </c>
      <c r="B627" s="93">
        <v>45741.0</v>
      </c>
      <c r="C627" s="94" t="s">
        <v>2313</v>
      </c>
      <c r="D627" s="94" t="s">
        <v>2314</v>
      </c>
      <c r="E627" s="103">
        <v>400.0</v>
      </c>
      <c r="F627" s="100" t="s">
        <v>2315</v>
      </c>
      <c r="G627" s="101" t="s">
        <v>117</v>
      </c>
      <c r="H627" s="101" t="s">
        <v>68</v>
      </c>
      <c r="I627" s="101"/>
      <c r="J627" s="95" t="s">
        <v>69</v>
      </c>
      <c r="K627" s="50">
        <f t="shared" si="279"/>
        <v>400</v>
      </c>
      <c r="L627" s="50">
        <v>0.0</v>
      </c>
      <c r="M627" s="50">
        <f t="shared" si="207"/>
        <v>400</v>
      </c>
      <c r="N627" s="87">
        <f t="shared" si="280"/>
        <v>0</v>
      </c>
      <c r="O627" s="96"/>
      <c r="P627" s="97">
        <v>13.13</v>
      </c>
      <c r="Q627" s="108">
        <f t="shared" ref="Q627:Q628" si="284">E627-P627</f>
        <v>386.87</v>
      </c>
      <c r="R627" s="98"/>
      <c r="S627" s="98"/>
      <c r="T627" s="98"/>
      <c r="U627" s="98"/>
      <c r="V627" s="98"/>
      <c r="W627" s="98"/>
      <c r="X627" s="106"/>
      <c r="Y627" s="42"/>
      <c r="Z627" s="42"/>
      <c r="AA627" s="98"/>
      <c r="AB627" s="88"/>
      <c r="AC627" s="90"/>
      <c r="AD627" s="90"/>
      <c r="AE627" s="48"/>
      <c r="AF627" s="91">
        <f t="shared" si="209"/>
        <v>0</v>
      </c>
      <c r="AG627" s="98"/>
      <c r="AH627" s="98"/>
      <c r="AI627" s="98"/>
      <c r="AJ627" s="98"/>
      <c r="AK627" s="98"/>
      <c r="AL627" s="98"/>
    </row>
    <row r="628" ht="14.25" customHeight="1">
      <c r="A628" s="92" t="s">
        <v>2316</v>
      </c>
      <c r="B628" s="93">
        <v>45741.0</v>
      </c>
      <c r="C628" s="94" t="s">
        <v>2317</v>
      </c>
      <c r="D628" s="94" t="s">
        <v>147</v>
      </c>
      <c r="E628" s="103">
        <v>700.0</v>
      </c>
      <c r="F628" s="100" t="s">
        <v>2318</v>
      </c>
      <c r="G628" s="101" t="s">
        <v>117</v>
      </c>
      <c r="H628" s="101" t="s">
        <v>68</v>
      </c>
      <c r="I628" s="101"/>
      <c r="J628" s="95" t="s">
        <v>102</v>
      </c>
      <c r="K628" s="50">
        <f t="shared" si="279"/>
        <v>700</v>
      </c>
      <c r="L628" s="50">
        <v>0.0</v>
      </c>
      <c r="M628" s="50">
        <f t="shared" si="207"/>
        <v>700</v>
      </c>
      <c r="N628" s="87">
        <f t="shared" si="280"/>
        <v>0</v>
      </c>
      <c r="O628" s="96"/>
      <c r="P628" s="97">
        <v>22.99</v>
      </c>
      <c r="Q628" s="108">
        <f t="shared" si="284"/>
        <v>677.01</v>
      </c>
      <c r="R628" s="98"/>
      <c r="S628" s="98"/>
      <c r="T628" s="98"/>
      <c r="U628" s="98"/>
      <c r="V628" s="98"/>
      <c r="W628" s="98"/>
      <c r="X628" s="88">
        <f t="shared" ref="X628:X636" si="285">E628</f>
        <v>700</v>
      </c>
      <c r="Y628" s="90">
        <f t="shared" ref="Y628:Y636" si="286">X628/1.12</f>
        <v>625</v>
      </c>
      <c r="Z628" s="90">
        <f t="shared" ref="Z628:Z636" si="287">Y628*0.12</f>
        <v>75</v>
      </c>
      <c r="AA628" s="98"/>
      <c r="AB628" s="88">
        <v>700.0</v>
      </c>
      <c r="AC628" s="90">
        <v>624.9999999999999</v>
      </c>
      <c r="AD628" s="90">
        <v>74.99999999999999</v>
      </c>
      <c r="AE628" s="48"/>
      <c r="AF628" s="91">
        <f t="shared" si="209"/>
        <v>0</v>
      </c>
      <c r="AG628" s="98"/>
      <c r="AH628" s="98"/>
      <c r="AI628" s="98"/>
      <c r="AJ628" s="98"/>
      <c r="AK628" s="98"/>
      <c r="AL628" s="98"/>
    </row>
    <row r="629" ht="14.25" customHeight="1">
      <c r="A629" s="92" t="s">
        <v>2319</v>
      </c>
      <c r="B629" s="93"/>
      <c r="C629" s="94"/>
      <c r="D629" s="94" t="s">
        <v>87</v>
      </c>
      <c r="E629" s="103"/>
      <c r="F629" s="100"/>
      <c r="G629" s="101"/>
      <c r="H629" s="101"/>
      <c r="I629" s="101"/>
      <c r="J629" s="95"/>
      <c r="K629" s="50" t="str">
        <f t="shared" si="279"/>
        <v/>
      </c>
      <c r="L629" s="50">
        <v>0.0</v>
      </c>
      <c r="M629" s="50">
        <f t="shared" si="207"/>
        <v>0</v>
      </c>
      <c r="N629" s="87">
        <f t="shared" si="280"/>
        <v>0</v>
      </c>
      <c r="O629" s="96"/>
      <c r="P629" s="97"/>
      <c r="Q629" s="97"/>
      <c r="R629" s="98"/>
      <c r="S629" s="98"/>
      <c r="T629" s="98"/>
      <c r="U629" s="98"/>
      <c r="V629" s="98"/>
      <c r="W629" s="98"/>
      <c r="X629" s="88" t="str">
        <f t="shared" si="285"/>
        <v/>
      </c>
      <c r="Y629" s="90">
        <f t="shared" si="286"/>
        <v>0</v>
      </c>
      <c r="Z629" s="90">
        <f t="shared" si="287"/>
        <v>0</v>
      </c>
      <c r="AA629" s="98"/>
      <c r="AB629" s="106"/>
      <c r="AC629" s="42"/>
      <c r="AD629" s="42"/>
      <c r="AE629" s="48"/>
      <c r="AF629" s="91">
        <f t="shared" si="209"/>
        <v>0</v>
      </c>
      <c r="AG629" s="98"/>
      <c r="AH629" s="98"/>
      <c r="AI629" s="98"/>
      <c r="AJ629" s="98"/>
      <c r="AK629" s="98"/>
      <c r="AL629" s="98"/>
    </row>
    <row r="630" ht="14.25" customHeight="1">
      <c r="A630" s="92" t="s">
        <v>2320</v>
      </c>
      <c r="B630" s="93">
        <v>45741.0</v>
      </c>
      <c r="C630" s="94" t="s">
        <v>2321</v>
      </c>
      <c r="D630" s="94" t="s">
        <v>2322</v>
      </c>
      <c r="E630" s="103">
        <v>1400.0</v>
      </c>
      <c r="F630" s="100" t="s">
        <v>2323</v>
      </c>
      <c r="G630" s="101" t="s">
        <v>117</v>
      </c>
      <c r="H630" s="101" t="s">
        <v>68</v>
      </c>
      <c r="I630" s="101"/>
      <c r="J630" s="95" t="s">
        <v>102</v>
      </c>
      <c r="K630" s="50">
        <f t="shared" si="279"/>
        <v>1400</v>
      </c>
      <c r="L630" s="50">
        <v>0.0</v>
      </c>
      <c r="M630" s="50">
        <f t="shared" si="207"/>
        <v>1400</v>
      </c>
      <c r="N630" s="87">
        <f t="shared" si="280"/>
        <v>0</v>
      </c>
      <c r="O630" s="96"/>
      <c r="P630" s="97">
        <v>45.97</v>
      </c>
      <c r="Q630" s="108">
        <f>E630-P630</f>
        <v>1354.03</v>
      </c>
      <c r="R630" s="128">
        <f>Q619+Q622+Q625+Q627+Q628+Q630</f>
        <v>6712.11</v>
      </c>
      <c r="S630" s="98"/>
      <c r="T630" s="98"/>
      <c r="U630" s="98"/>
      <c r="V630" s="98"/>
      <c r="W630" s="98"/>
      <c r="X630" s="88">
        <f t="shared" si="285"/>
        <v>1400</v>
      </c>
      <c r="Y630" s="90">
        <f t="shared" si="286"/>
        <v>1250</v>
      </c>
      <c r="Z630" s="90">
        <f t="shared" si="287"/>
        <v>150</v>
      </c>
      <c r="AA630" s="98"/>
      <c r="AB630" s="88">
        <v>1400.0</v>
      </c>
      <c r="AC630" s="90">
        <v>1249.9999999999998</v>
      </c>
      <c r="AD630" s="90">
        <v>149.99999999999997</v>
      </c>
      <c r="AE630" s="48"/>
      <c r="AF630" s="91">
        <f t="shared" si="209"/>
        <v>0</v>
      </c>
      <c r="AG630" s="98"/>
      <c r="AH630" s="98"/>
      <c r="AI630" s="98"/>
      <c r="AJ630" s="98"/>
      <c r="AK630" s="98"/>
      <c r="AL630" s="98"/>
    </row>
    <row r="631" ht="14.25" customHeight="1">
      <c r="A631" s="92" t="s">
        <v>2324</v>
      </c>
      <c r="B631" s="93">
        <v>45742.0</v>
      </c>
      <c r="C631" s="94" t="s">
        <v>2325</v>
      </c>
      <c r="D631" s="94" t="s">
        <v>1709</v>
      </c>
      <c r="E631" s="103">
        <v>440.0</v>
      </c>
      <c r="F631" s="100" t="s">
        <v>964</v>
      </c>
      <c r="G631" s="101" t="s">
        <v>112</v>
      </c>
      <c r="H631" s="101" t="s">
        <v>127</v>
      </c>
      <c r="I631" s="101"/>
      <c r="J631" s="95" t="s">
        <v>69</v>
      </c>
      <c r="K631" s="50">
        <f t="shared" si="279"/>
        <v>440</v>
      </c>
      <c r="L631" s="50">
        <v>0.0</v>
      </c>
      <c r="M631" s="50">
        <f t="shared" si="207"/>
        <v>440</v>
      </c>
      <c r="N631" s="87">
        <f t="shared" si="280"/>
        <v>0</v>
      </c>
      <c r="O631" s="96"/>
      <c r="P631" s="97"/>
      <c r="Q631" s="97"/>
      <c r="R631" s="98"/>
      <c r="S631" s="98"/>
      <c r="T631" s="98"/>
      <c r="U631" s="98"/>
      <c r="V631" s="98"/>
      <c r="W631" s="98"/>
      <c r="X631" s="88">
        <f t="shared" si="285"/>
        <v>440</v>
      </c>
      <c r="Y631" s="90">
        <f t="shared" si="286"/>
        <v>392.8571429</v>
      </c>
      <c r="Z631" s="90">
        <f t="shared" si="287"/>
        <v>47.14285714</v>
      </c>
      <c r="AA631" s="98"/>
      <c r="AB631" s="88">
        <v>440.0</v>
      </c>
      <c r="AC631" s="90">
        <v>392.85714285714283</v>
      </c>
      <c r="AD631" s="90">
        <v>47.14285714285714</v>
      </c>
      <c r="AE631" s="48"/>
      <c r="AF631" s="91">
        <f t="shared" si="209"/>
        <v>0</v>
      </c>
      <c r="AG631" s="98"/>
      <c r="AH631" s="98"/>
      <c r="AI631" s="98"/>
      <c r="AJ631" s="98"/>
      <c r="AK631" s="98"/>
      <c r="AL631" s="98"/>
    </row>
    <row r="632" ht="14.25" customHeight="1">
      <c r="A632" s="92" t="s">
        <v>2326</v>
      </c>
      <c r="B632" s="93">
        <v>45742.0</v>
      </c>
      <c r="C632" s="94" t="s">
        <v>2327</v>
      </c>
      <c r="D632" s="94" t="s">
        <v>2328</v>
      </c>
      <c r="E632" s="103">
        <v>300.0</v>
      </c>
      <c r="F632" s="100" t="s">
        <v>2178</v>
      </c>
      <c r="G632" s="101" t="s">
        <v>117</v>
      </c>
      <c r="H632" s="101" t="s">
        <v>68</v>
      </c>
      <c r="I632" s="101"/>
      <c r="J632" s="95" t="s">
        <v>69</v>
      </c>
      <c r="K632" s="50">
        <f t="shared" si="279"/>
        <v>300</v>
      </c>
      <c r="L632" s="50">
        <v>0.0</v>
      </c>
      <c r="M632" s="50">
        <f t="shared" si="207"/>
        <v>300</v>
      </c>
      <c r="N632" s="87">
        <f t="shared" si="280"/>
        <v>0</v>
      </c>
      <c r="O632" s="96"/>
      <c r="P632" s="97">
        <v>9.85</v>
      </c>
      <c r="Q632" s="181">
        <f>E632-P632</f>
        <v>290.15</v>
      </c>
      <c r="S632" s="98"/>
      <c r="T632" s="98"/>
      <c r="U632" s="98"/>
      <c r="V632" s="98"/>
      <c r="W632" s="98"/>
      <c r="X632" s="88">
        <f t="shared" si="285"/>
        <v>300</v>
      </c>
      <c r="Y632" s="90">
        <f t="shared" si="286"/>
        <v>267.8571429</v>
      </c>
      <c r="Z632" s="90">
        <f t="shared" si="287"/>
        <v>32.14285714</v>
      </c>
      <c r="AA632" s="98"/>
      <c r="AB632" s="88">
        <v>300.0</v>
      </c>
      <c r="AC632" s="90">
        <v>267.85714285714283</v>
      </c>
      <c r="AD632" s="90">
        <v>32.14285714285714</v>
      </c>
      <c r="AE632" s="48"/>
      <c r="AF632" s="91">
        <f t="shared" si="209"/>
        <v>0</v>
      </c>
      <c r="AG632" s="98"/>
      <c r="AH632" s="98"/>
      <c r="AI632" s="98"/>
      <c r="AJ632" s="98"/>
      <c r="AK632" s="98"/>
      <c r="AL632" s="98"/>
    </row>
    <row r="633" ht="14.25" customHeight="1">
      <c r="A633" s="92" t="s">
        <v>2329</v>
      </c>
      <c r="B633" s="93">
        <v>45742.0</v>
      </c>
      <c r="C633" s="94" t="s">
        <v>2330</v>
      </c>
      <c r="D633" s="94" t="s">
        <v>2281</v>
      </c>
      <c r="E633" s="103">
        <v>1400.0</v>
      </c>
      <c r="F633" s="100" t="s">
        <v>2331</v>
      </c>
      <c r="G633" s="101" t="s">
        <v>112</v>
      </c>
      <c r="H633" s="101" t="s">
        <v>127</v>
      </c>
      <c r="I633" s="101"/>
      <c r="J633" s="95" t="s">
        <v>102</v>
      </c>
      <c r="K633" s="50">
        <f t="shared" si="279"/>
        <v>1400</v>
      </c>
      <c r="L633" s="50">
        <v>0.0</v>
      </c>
      <c r="M633" s="50">
        <f t="shared" si="207"/>
        <v>1400</v>
      </c>
      <c r="N633" s="87">
        <f t="shared" si="280"/>
        <v>0</v>
      </c>
      <c r="O633" s="96"/>
      <c r="P633" s="97"/>
      <c r="Q633" s="97"/>
      <c r="R633" s="98"/>
      <c r="S633" s="98"/>
      <c r="T633" s="98"/>
      <c r="U633" s="98"/>
      <c r="V633" s="98"/>
      <c r="W633" s="98"/>
      <c r="X633" s="88">
        <f t="shared" si="285"/>
        <v>1400</v>
      </c>
      <c r="Y633" s="90">
        <f t="shared" si="286"/>
        <v>1250</v>
      </c>
      <c r="Z633" s="90">
        <f t="shared" si="287"/>
        <v>150</v>
      </c>
      <c r="AA633" s="98"/>
      <c r="AB633" s="88">
        <v>1400.0</v>
      </c>
      <c r="AC633" s="90">
        <v>1249.9999999999998</v>
      </c>
      <c r="AD633" s="90">
        <v>149.99999999999997</v>
      </c>
      <c r="AE633" s="48"/>
      <c r="AF633" s="91">
        <f t="shared" si="209"/>
        <v>0</v>
      </c>
      <c r="AG633" s="98"/>
      <c r="AH633" s="98"/>
      <c r="AI633" s="98"/>
      <c r="AJ633" s="98"/>
      <c r="AK633" s="98"/>
      <c r="AL633" s="98"/>
    </row>
    <row r="634" ht="14.25" customHeight="1">
      <c r="A634" s="92" t="s">
        <v>2332</v>
      </c>
      <c r="B634" s="93">
        <v>45742.0</v>
      </c>
      <c r="C634" s="94" t="s">
        <v>2333</v>
      </c>
      <c r="D634" s="94" t="s">
        <v>110</v>
      </c>
      <c r="E634" s="103">
        <v>440.0</v>
      </c>
      <c r="F634" s="100" t="s">
        <v>964</v>
      </c>
      <c r="G634" s="101" t="s">
        <v>112</v>
      </c>
      <c r="H634" s="101" t="s">
        <v>127</v>
      </c>
      <c r="I634" s="101"/>
      <c r="J634" s="95" t="s">
        <v>69</v>
      </c>
      <c r="K634" s="50">
        <f t="shared" si="279"/>
        <v>440</v>
      </c>
      <c r="L634" s="50">
        <v>0.0</v>
      </c>
      <c r="M634" s="50">
        <f t="shared" si="207"/>
        <v>440</v>
      </c>
      <c r="N634" s="87">
        <f t="shared" si="280"/>
        <v>0</v>
      </c>
      <c r="O634" s="96"/>
      <c r="P634" s="97"/>
      <c r="Q634" s="97"/>
      <c r="R634" s="98"/>
      <c r="S634" s="98"/>
      <c r="T634" s="98"/>
      <c r="U634" s="98"/>
      <c r="V634" s="98"/>
      <c r="W634" s="98"/>
      <c r="X634" s="88">
        <f t="shared" si="285"/>
        <v>440</v>
      </c>
      <c r="Y634" s="90">
        <f t="shared" si="286"/>
        <v>392.8571429</v>
      </c>
      <c r="Z634" s="90">
        <f t="shared" si="287"/>
        <v>47.14285714</v>
      </c>
      <c r="AA634" s="98"/>
      <c r="AB634" s="88">
        <v>440.0</v>
      </c>
      <c r="AC634" s="90">
        <v>392.85714285714283</v>
      </c>
      <c r="AD634" s="90">
        <v>47.14285714285714</v>
      </c>
      <c r="AE634" s="48"/>
      <c r="AF634" s="91">
        <f t="shared" si="209"/>
        <v>0</v>
      </c>
      <c r="AG634" s="98"/>
      <c r="AH634" s="98"/>
      <c r="AI634" s="98"/>
      <c r="AJ634" s="98"/>
      <c r="AK634" s="98"/>
      <c r="AL634" s="98"/>
    </row>
    <row r="635" ht="14.25" customHeight="1">
      <c r="A635" s="92" t="s">
        <v>2334</v>
      </c>
      <c r="B635" s="93">
        <v>45742.0</v>
      </c>
      <c r="C635" s="94" t="s">
        <v>2335</v>
      </c>
      <c r="D635" s="94" t="s">
        <v>2336</v>
      </c>
      <c r="E635" s="103">
        <v>440.0</v>
      </c>
      <c r="F635" s="100" t="s">
        <v>964</v>
      </c>
      <c r="G635" s="101" t="s">
        <v>112</v>
      </c>
      <c r="H635" s="101" t="s">
        <v>127</v>
      </c>
      <c r="I635" s="101"/>
      <c r="J635" s="95" t="s">
        <v>69</v>
      </c>
      <c r="K635" s="50">
        <f t="shared" si="279"/>
        <v>440</v>
      </c>
      <c r="L635" s="50">
        <v>0.0</v>
      </c>
      <c r="M635" s="50">
        <f t="shared" si="207"/>
        <v>440</v>
      </c>
      <c r="N635" s="87">
        <f t="shared" si="280"/>
        <v>0</v>
      </c>
      <c r="O635" s="96"/>
      <c r="P635" s="97"/>
      <c r="Q635" s="97"/>
      <c r="R635" s="98"/>
      <c r="S635" s="98"/>
      <c r="T635" s="98"/>
      <c r="U635" s="98"/>
      <c r="V635" s="98"/>
      <c r="W635" s="98"/>
      <c r="X635" s="88">
        <f t="shared" si="285"/>
        <v>440</v>
      </c>
      <c r="Y635" s="90">
        <f t="shared" si="286"/>
        <v>392.8571429</v>
      </c>
      <c r="Z635" s="90">
        <f t="shared" si="287"/>
        <v>47.14285714</v>
      </c>
      <c r="AA635" s="98"/>
      <c r="AB635" s="88">
        <v>440.0</v>
      </c>
      <c r="AC635" s="90">
        <v>392.85714285714283</v>
      </c>
      <c r="AD635" s="90">
        <v>47.14285714285714</v>
      </c>
      <c r="AE635" s="48"/>
      <c r="AF635" s="91">
        <f t="shared" si="209"/>
        <v>0</v>
      </c>
      <c r="AG635" s="98"/>
      <c r="AH635" s="98"/>
      <c r="AI635" s="98"/>
      <c r="AJ635" s="98"/>
      <c r="AK635" s="98"/>
      <c r="AL635" s="98"/>
    </row>
    <row r="636" ht="14.25" customHeight="1">
      <c r="A636" s="92" t="s">
        <v>2337</v>
      </c>
      <c r="B636" s="93">
        <v>45742.0</v>
      </c>
      <c r="C636" s="94" t="s">
        <v>2338</v>
      </c>
      <c r="D636" s="94" t="s">
        <v>2339</v>
      </c>
      <c r="E636" s="103">
        <v>880.0</v>
      </c>
      <c r="F636" s="100" t="s">
        <v>1532</v>
      </c>
      <c r="G636" s="101" t="s">
        <v>112</v>
      </c>
      <c r="H636" s="101" t="s">
        <v>127</v>
      </c>
      <c r="I636" s="101"/>
      <c r="J636" s="95" t="s">
        <v>69</v>
      </c>
      <c r="K636" s="50">
        <f t="shared" si="279"/>
        <v>880</v>
      </c>
      <c r="L636" s="50">
        <v>0.0</v>
      </c>
      <c r="M636" s="50">
        <f t="shared" si="207"/>
        <v>880</v>
      </c>
      <c r="N636" s="87">
        <f t="shared" si="280"/>
        <v>0</v>
      </c>
      <c r="O636" s="96"/>
      <c r="P636" s="97"/>
      <c r="Q636" s="97"/>
      <c r="R636" s="98"/>
      <c r="S636" s="98"/>
      <c r="T636" s="98"/>
      <c r="U636" s="98"/>
      <c r="V636" s="98"/>
      <c r="W636" s="98"/>
      <c r="X636" s="88">
        <f t="shared" si="285"/>
        <v>880</v>
      </c>
      <c r="Y636" s="90">
        <f t="shared" si="286"/>
        <v>785.7142857</v>
      </c>
      <c r="Z636" s="90">
        <f t="shared" si="287"/>
        <v>94.28571429</v>
      </c>
      <c r="AA636" s="98"/>
      <c r="AB636" s="88">
        <v>880.0</v>
      </c>
      <c r="AC636" s="90">
        <v>785.7142857142857</v>
      </c>
      <c r="AD636" s="90">
        <v>94.28571428571428</v>
      </c>
      <c r="AE636" s="48"/>
      <c r="AF636" s="91">
        <f t="shared" si="209"/>
        <v>0</v>
      </c>
      <c r="AG636" s="98"/>
      <c r="AH636" s="98"/>
      <c r="AI636" s="98"/>
      <c r="AJ636" s="98"/>
      <c r="AK636" s="98"/>
      <c r="AL636" s="98"/>
    </row>
    <row r="637" ht="14.25" customHeight="1">
      <c r="A637" s="92" t="s">
        <v>2340</v>
      </c>
      <c r="B637" s="93">
        <v>45742.0</v>
      </c>
      <c r="C637" s="94" t="s">
        <v>2341</v>
      </c>
      <c r="D637" s="94" t="s">
        <v>2342</v>
      </c>
      <c r="E637" s="99">
        <v>300.0</v>
      </c>
      <c r="F637" s="100" t="s">
        <v>2178</v>
      </c>
      <c r="G637" s="145" t="s">
        <v>1198</v>
      </c>
      <c r="H637" s="101" t="s">
        <v>68</v>
      </c>
      <c r="I637" s="101"/>
      <c r="J637" s="95" t="s">
        <v>69</v>
      </c>
      <c r="K637" s="50">
        <f t="shared" si="279"/>
        <v>300</v>
      </c>
      <c r="L637" s="50">
        <v>0.0</v>
      </c>
      <c r="M637" s="50">
        <f t="shared" si="207"/>
        <v>300</v>
      </c>
      <c r="N637" s="87">
        <f t="shared" si="280"/>
        <v>0</v>
      </c>
      <c r="O637" s="96"/>
      <c r="P637" s="131">
        <v>7.31</v>
      </c>
      <c r="Q637" s="132">
        <f t="shared" ref="Q637:Q638" si="288">E637-P637</f>
        <v>292.69</v>
      </c>
      <c r="R637" s="98"/>
      <c r="S637" s="98"/>
      <c r="T637" s="98"/>
      <c r="U637" s="98"/>
      <c r="V637" s="98"/>
      <c r="W637" s="98"/>
      <c r="X637" s="106"/>
      <c r="Y637" s="42"/>
      <c r="Z637" s="42"/>
      <c r="AA637" s="98"/>
      <c r="AB637" s="88"/>
      <c r="AC637" s="90"/>
      <c r="AD637" s="90"/>
      <c r="AE637" s="48"/>
      <c r="AF637" s="91">
        <f t="shared" si="209"/>
        <v>0</v>
      </c>
      <c r="AG637" s="98"/>
      <c r="AH637" s="98"/>
      <c r="AI637" s="98"/>
      <c r="AJ637" s="98"/>
      <c r="AK637" s="98"/>
      <c r="AL637" s="98"/>
    </row>
    <row r="638" ht="14.25" customHeight="1">
      <c r="A638" s="92" t="s">
        <v>2343</v>
      </c>
      <c r="B638" s="93">
        <v>45742.0</v>
      </c>
      <c r="C638" s="94" t="s">
        <v>2344</v>
      </c>
      <c r="D638" s="94" t="s">
        <v>1693</v>
      </c>
      <c r="E638" s="103">
        <v>1400.0</v>
      </c>
      <c r="F638" s="100" t="s">
        <v>2345</v>
      </c>
      <c r="G638" s="101" t="s">
        <v>117</v>
      </c>
      <c r="H638" s="101" t="s">
        <v>68</v>
      </c>
      <c r="I638" s="101"/>
      <c r="J638" s="95" t="s">
        <v>102</v>
      </c>
      <c r="K638" s="50">
        <f t="shared" si="279"/>
        <v>1400</v>
      </c>
      <c r="L638" s="50">
        <v>0.0</v>
      </c>
      <c r="M638" s="50">
        <f t="shared" si="207"/>
        <v>1400</v>
      </c>
      <c r="N638" s="87">
        <f t="shared" si="280"/>
        <v>0</v>
      </c>
      <c r="O638" s="96"/>
      <c r="P638" s="97">
        <v>45.97</v>
      </c>
      <c r="Q638" s="108">
        <f t="shared" si="288"/>
        <v>1354.03</v>
      </c>
      <c r="R638" s="98"/>
      <c r="S638" s="98"/>
      <c r="T638" s="98"/>
      <c r="U638" s="98"/>
      <c r="V638" s="98"/>
      <c r="W638" s="98"/>
      <c r="X638" s="88">
        <f t="shared" ref="X638:X652" si="289">E638</f>
        <v>1400</v>
      </c>
      <c r="Y638" s="90">
        <f t="shared" ref="Y638:Y652" si="290">X638/1.12</f>
        <v>1250</v>
      </c>
      <c r="Z638" s="90">
        <f t="shared" ref="Z638:Z652" si="291">Y638*0.12</f>
        <v>150</v>
      </c>
      <c r="AA638" s="98"/>
      <c r="AB638" s="88">
        <v>1400.0</v>
      </c>
      <c r="AC638" s="90">
        <v>1249.9999999999998</v>
      </c>
      <c r="AD638" s="90">
        <v>149.99999999999997</v>
      </c>
      <c r="AE638" s="48"/>
      <c r="AF638" s="91">
        <f t="shared" si="209"/>
        <v>0</v>
      </c>
      <c r="AG638" s="98"/>
      <c r="AH638" s="98"/>
      <c r="AI638" s="98"/>
      <c r="AJ638" s="98"/>
      <c r="AK638" s="98"/>
      <c r="AL638" s="98"/>
    </row>
    <row r="639" ht="14.25" customHeight="1">
      <c r="A639" s="92" t="s">
        <v>2346</v>
      </c>
      <c r="B639" s="93"/>
      <c r="C639" s="94"/>
      <c r="D639" s="94" t="s">
        <v>87</v>
      </c>
      <c r="E639" s="103"/>
      <c r="F639" s="100"/>
      <c r="G639" s="101"/>
      <c r="H639" s="101"/>
      <c r="I639" s="101"/>
      <c r="J639" s="95"/>
      <c r="K639" s="50" t="str">
        <f t="shared" si="279"/>
        <v/>
      </c>
      <c r="L639" s="50">
        <v>0.0</v>
      </c>
      <c r="M639" s="50">
        <f t="shared" si="207"/>
        <v>0</v>
      </c>
      <c r="N639" s="87">
        <f t="shared" si="280"/>
        <v>0</v>
      </c>
      <c r="O639" s="96"/>
      <c r="P639" s="97"/>
      <c r="Q639" s="97"/>
      <c r="R639" s="98"/>
      <c r="S639" s="98"/>
      <c r="T639" s="98"/>
      <c r="U639" s="98"/>
      <c r="V639" s="98"/>
      <c r="W639" s="98"/>
      <c r="X639" s="88" t="str">
        <f t="shared" si="289"/>
        <v/>
      </c>
      <c r="Y639" s="90">
        <f t="shared" si="290"/>
        <v>0</v>
      </c>
      <c r="Z639" s="90">
        <f t="shared" si="291"/>
        <v>0</v>
      </c>
      <c r="AA639" s="98"/>
      <c r="AB639" s="106"/>
      <c r="AC639" s="42"/>
      <c r="AD639" s="42"/>
      <c r="AE639" s="48"/>
      <c r="AF639" s="91">
        <f t="shared" si="209"/>
        <v>0</v>
      </c>
      <c r="AG639" s="98"/>
      <c r="AH639" s="98"/>
      <c r="AI639" s="98"/>
      <c r="AJ639" s="98"/>
      <c r="AK639" s="98"/>
      <c r="AL639" s="98"/>
    </row>
    <row r="640" ht="14.25" customHeight="1">
      <c r="A640" s="92" t="s">
        <v>2347</v>
      </c>
      <c r="B640" s="93">
        <v>45742.0</v>
      </c>
      <c r="C640" s="94" t="s">
        <v>2348</v>
      </c>
      <c r="D640" s="94" t="s">
        <v>1128</v>
      </c>
      <c r="E640" s="103">
        <v>300.0</v>
      </c>
      <c r="F640" s="100" t="s">
        <v>1310</v>
      </c>
      <c r="G640" s="101" t="s">
        <v>112</v>
      </c>
      <c r="H640" s="101" t="s">
        <v>127</v>
      </c>
      <c r="I640" s="101"/>
      <c r="J640" s="95" t="s">
        <v>69</v>
      </c>
      <c r="K640" s="50">
        <f t="shared" si="279"/>
        <v>300</v>
      </c>
      <c r="L640" s="50">
        <v>0.0</v>
      </c>
      <c r="M640" s="50">
        <f t="shared" si="207"/>
        <v>300</v>
      </c>
      <c r="N640" s="87">
        <f t="shared" si="280"/>
        <v>0</v>
      </c>
      <c r="O640" s="96"/>
      <c r="P640" s="97"/>
      <c r="Q640" s="97"/>
      <c r="R640" s="98"/>
      <c r="S640" s="98"/>
      <c r="T640" s="98"/>
      <c r="U640" s="98"/>
      <c r="V640" s="98"/>
      <c r="W640" s="98"/>
      <c r="X640" s="88">
        <f t="shared" si="289"/>
        <v>300</v>
      </c>
      <c r="Y640" s="90">
        <f t="shared" si="290"/>
        <v>267.8571429</v>
      </c>
      <c r="Z640" s="90">
        <f t="shared" si="291"/>
        <v>32.14285714</v>
      </c>
      <c r="AA640" s="98"/>
      <c r="AB640" s="88">
        <v>300.0</v>
      </c>
      <c r="AC640" s="90">
        <v>267.85714285714283</v>
      </c>
      <c r="AD640" s="90">
        <v>32.14285714285714</v>
      </c>
      <c r="AE640" s="48"/>
      <c r="AF640" s="91">
        <f t="shared" si="209"/>
        <v>0</v>
      </c>
      <c r="AG640" s="98"/>
      <c r="AH640" s="98"/>
      <c r="AI640" s="98"/>
      <c r="AJ640" s="98"/>
      <c r="AK640" s="98"/>
      <c r="AL640" s="98"/>
    </row>
    <row r="641" ht="14.25" customHeight="1">
      <c r="A641" s="92" t="s">
        <v>2349</v>
      </c>
      <c r="B641" s="93">
        <v>45742.0</v>
      </c>
      <c r="C641" s="94" t="s">
        <v>2350</v>
      </c>
      <c r="D641" s="94" t="s">
        <v>2351</v>
      </c>
      <c r="E641" s="103">
        <v>29061.27</v>
      </c>
      <c r="F641" s="100" t="s">
        <v>2352</v>
      </c>
      <c r="G641" s="101" t="s">
        <v>74</v>
      </c>
      <c r="H641" s="101" t="s">
        <v>68</v>
      </c>
      <c r="I641" s="101" t="s">
        <v>2353</v>
      </c>
      <c r="J641" s="95" t="s">
        <v>76</v>
      </c>
      <c r="K641" s="50">
        <f t="shared" si="279"/>
        <v>29061.27</v>
      </c>
      <c r="L641" s="50">
        <v>0.0</v>
      </c>
      <c r="M641" s="50">
        <f t="shared" si="207"/>
        <v>29061.27</v>
      </c>
      <c r="N641" s="87">
        <f t="shared" si="280"/>
        <v>0</v>
      </c>
      <c r="O641" s="96"/>
      <c r="P641" s="97"/>
      <c r="Q641" s="97"/>
      <c r="R641" s="98"/>
      <c r="S641" s="98"/>
      <c r="T641" s="98"/>
      <c r="U641" s="98"/>
      <c r="V641" s="98"/>
      <c r="W641" s="98"/>
      <c r="X641" s="88">
        <f t="shared" si="289"/>
        <v>29061.27</v>
      </c>
      <c r="Y641" s="90">
        <f t="shared" si="290"/>
        <v>25947.5625</v>
      </c>
      <c r="Z641" s="90">
        <f t="shared" si="291"/>
        <v>3113.7075</v>
      </c>
      <c r="AA641" s="98"/>
      <c r="AB641" s="88">
        <v>29061.27</v>
      </c>
      <c r="AC641" s="90">
        <v>25947.562499999996</v>
      </c>
      <c r="AD641" s="90">
        <v>3113.7074999999995</v>
      </c>
      <c r="AE641" s="48"/>
      <c r="AF641" s="91">
        <f t="shared" si="209"/>
        <v>0</v>
      </c>
      <c r="AG641" s="98"/>
      <c r="AH641" s="98"/>
      <c r="AI641" s="98"/>
      <c r="AJ641" s="98"/>
      <c r="AK641" s="98"/>
      <c r="AL641" s="98"/>
    </row>
    <row r="642" ht="14.25" customHeight="1">
      <c r="A642" s="92" t="s">
        <v>2354</v>
      </c>
      <c r="B642" s="93">
        <v>45742.0</v>
      </c>
      <c r="C642" s="94" t="s">
        <v>2355</v>
      </c>
      <c r="D642" s="94" t="s">
        <v>2356</v>
      </c>
      <c r="E642" s="103">
        <v>12641.1</v>
      </c>
      <c r="F642" s="100" t="s">
        <v>2357</v>
      </c>
      <c r="G642" s="101" t="s">
        <v>117</v>
      </c>
      <c r="H642" s="101" t="s">
        <v>68</v>
      </c>
      <c r="I642" s="101"/>
      <c r="J642" s="95" t="s">
        <v>76</v>
      </c>
      <c r="K642" s="50">
        <f t="shared" si="279"/>
        <v>12641.1</v>
      </c>
      <c r="L642" s="50">
        <v>0.0</v>
      </c>
      <c r="M642" s="50">
        <f t="shared" si="207"/>
        <v>12641.1</v>
      </c>
      <c r="N642" s="87">
        <f t="shared" si="280"/>
        <v>0</v>
      </c>
      <c r="O642" s="96"/>
      <c r="P642" s="97">
        <v>415.1</v>
      </c>
      <c r="Q642" s="108">
        <f t="shared" ref="Q642:Q645" si="292">E642-P642</f>
        <v>12226</v>
      </c>
      <c r="R642" s="98"/>
      <c r="S642" s="98"/>
      <c r="T642" s="98"/>
      <c r="U642" s="98"/>
      <c r="V642" s="98"/>
      <c r="W642" s="98"/>
      <c r="X642" s="88">
        <f t="shared" si="289"/>
        <v>12641.1</v>
      </c>
      <c r="Y642" s="90">
        <f t="shared" si="290"/>
        <v>11286.69643</v>
      </c>
      <c r="Z642" s="90">
        <f t="shared" si="291"/>
        <v>1354.403571</v>
      </c>
      <c r="AA642" s="98"/>
      <c r="AB642" s="88">
        <v>12641.1</v>
      </c>
      <c r="AC642" s="90">
        <v>11286.696428571428</v>
      </c>
      <c r="AD642" s="90">
        <v>1354.4035714285712</v>
      </c>
      <c r="AE642" s="48"/>
      <c r="AF642" s="91">
        <f t="shared" si="209"/>
        <v>0</v>
      </c>
      <c r="AG642" s="98"/>
      <c r="AH642" s="98"/>
      <c r="AI642" s="98"/>
      <c r="AJ642" s="98"/>
      <c r="AK642" s="98"/>
      <c r="AL642" s="98"/>
    </row>
    <row r="643" ht="14.25" customHeight="1">
      <c r="A643" s="92" t="s">
        <v>2358</v>
      </c>
      <c r="B643" s="93">
        <v>45742.0</v>
      </c>
      <c r="C643" s="94" t="s">
        <v>2359</v>
      </c>
      <c r="D643" s="94" t="s">
        <v>2360</v>
      </c>
      <c r="E643" s="103">
        <v>12641.1</v>
      </c>
      <c r="F643" s="100" t="s">
        <v>2357</v>
      </c>
      <c r="G643" s="101" t="s">
        <v>117</v>
      </c>
      <c r="H643" s="101" t="s">
        <v>68</v>
      </c>
      <c r="I643" s="101"/>
      <c r="J643" s="95" t="s">
        <v>76</v>
      </c>
      <c r="K643" s="50">
        <f t="shared" si="279"/>
        <v>12641.1</v>
      </c>
      <c r="L643" s="50">
        <v>0.0</v>
      </c>
      <c r="M643" s="50">
        <f t="shared" si="207"/>
        <v>12641.1</v>
      </c>
      <c r="N643" s="87">
        <f t="shared" si="280"/>
        <v>0</v>
      </c>
      <c r="O643" s="96"/>
      <c r="P643" s="97">
        <v>415.1</v>
      </c>
      <c r="Q643" s="108">
        <f t="shared" si="292"/>
        <v>12226</v>
      </c>
      <c r="R643" s="98"/>
      <c r="S643" s="98"/>
      <c r="T643" s="98"/>
      <c r="U643" s="98"/>
      <c r="V643" s="98"/>
      <c r="W643" s="98"/>
      <c r="X643" s="88">
        <f t="shared" si="289"/>
        <v>12641.1</v>
      </c>
      <c r="Y643" s="90">
        <f t="shared" si="290"/>
        <v>11286.69643</v>
      </c>
      <c r="Z643" s="90">
        <f t="shared" si="291"/>
        <v>1354.403571</v>
      </c>
      <c r="AA643" s="98"/>
      <c r="AB643" s="88">
        <v>12641.1</v>
      </c>
      <c r="AC643" s="90">
        <v>11286.696428571428</v>
      </c>
      <c r="AD643" s="90">
        <v>1354.4035714285712</v>
      </c>
      <c r="AE643" s="48"/>
      <c r="AF643" s="91">
        <f t="shared" si="209"/>
        <v>0</v>
      </c>
      <c r="AG643" s="98"/>
      <c r="AH643" s="98"/>
      <c r="AI643" s="98"/>
      <c r="AJ643" s="98"/>
      <c r="AK643" s="98"/>
      <c r="AL643" s="98"/>
    </row>
    <row r="644" ht="14.25" customHeight="1">
      <c r="A644" s="92" t="s">
        <v>2361</v>
      </c>
      <c r="B644" s="93">
        <v>45742.0</v>
      </c>
      <c r="C644" s="94" t="s">
        <v>2362</v>
      </c>
      <c r="D644" s="94" t="s">
        <v>2363</v>
      </c>
      <c r="E644" s="99">
        <v>300.0</v>
      </c>
      <c r="F644" s="100" t="s">
        <v>2178</v>
      </c>
      <c r="G644" s="145" t="s">
        <v>1198</v>
      </c>
      <c r="H644" s="101" t="s">
        <v>68</v>
      </c>
      <c r="I644" s="101"/>
      <c r="J644" s="95" t="s">
        <v>69</v>
      </c>
      <c r="K644" s="50">
        <f t="shared" si="279"/>
        <v>300</v>
      </c>
      <c r="L644" s="50">
        <v>0.0</v>
      </c>
      <c r="M644" s="50">
        <f t="shared" si="207"/>
        <v>300</v>
      </c>
      <c r="N644" s="87">
        <f t="shared" si="280"/>
        <v>0</v>
      </c>
      <c r="O644" s="96"/>
      <c r="P644" s="131">
        <v>7.31</v>
      </c>
      <c r="Q644" s="132">
        <f t="shared" si="292"/>
        <v>292.69</v>
      </c>
      <c r="R644" s="98"/>
      <c r="S644" s="98"/>
      <c r="T644" s="98"/>
      <c r="U644" s="98"/>
      <c r="V644" s="98"/>
      <c r="W644" s="98"/>
      <c r="X644" s="88">
        <f t="shared" si="289"/>
        <v>300</v>
      </c>
      <c r="Y644" s="90">
        <f t="shared" si="290"/>
        <v>267.8571429</v>
      </c>
      <c r="Z644" s="90">
        <f t="shared" si="291"/>
        <v>32.14285714</v>
      </c>
      <c r="AA644" s="98"/>
      <c r="AB644" s="88">
        <v>300.0</v>
      </c>
      <c r="AC644" s="90">
        <v>267.85714285714283</v>
      </c>
      <c r="AD644" s="90">
        <v>32.14285714285714</v>
      </c>
      <c r="AE644" s="48"/>
      <c r="AF644" s="91">
        <f t="shared" si="209"/>
        <v>0</v>
      </c>
      <c r="AG644" s="98"/>
      <c r="AH644" s="98"/>
      <c r="AI644" s="98"/>
      <c r="AJ644" s="98"/>
      <c r="AK644" s="98"/>
      <c r="AL644" s="98"/>
    </row>
    <row r="645" ht="14.25" customHeight="1">
      <c r="A645" s="92" t="s">
        <v>2364</v>
      </c>
      <c r="B645" s="93">
        <v>45742.0</v>
      </c>
      <c r="C645" s="94" t="s">
        <v>2365</v>
      </c>
      <c r="D645" s="94" t="s">
        <v>2181</v>
      </c>
      <c r="E645" s="103">
        <v>440.0</v>
      </c>
      <c r="F645" s="100" t="s">
        <v>964</v>
      </c>
      <c r="G645" s="101" t="s">
        <v>117</v>
      </c>
      <c r="H645" s="101" t="s">
        <v>68</v>
      </c>
      <c r="I645" s="101"/>
      <c r="J645" s="95" t="s">
        <v>69</v>
      </c>
      <c r="K645" s="50">
        <f t="shared" si="279"/>
        <v>440</v>
      </c>
      <c r="L645" s="50">
        <v>0.0</v>
      </c>
      <c r="M645" s="50">
        <f t="shared" si="207"/>
        <v>440</v>
      </c>
      <c r="N645" s="87">
        <f t="shared" si="280"/>
        <v>0</v>
      </c>
      <c r="O645" s="96"/>
      <c r="P645" s="97">
        <v>14.45</v>
      </c>
      <c r="Q645" s="108">
        <f t="shared" si="292"/>
        <v>425.55</v>
      </c>
      <c r="R645" s="98"/>
      <c r="S645" s="98"/>
      <c r="T645" s="98"/>
      <c r="U645" s="98"/>
      <c r="V645" s="98"/>
      <c r="W645" s="98"/>
      <c r="X645" s="88">
        <f t="shared" si="289"/>
        <v>440</v>
      </c>
      <c r="Y645" s="90">
        <f t="shared" si="290"/>
        <v>392.8571429</v>
      </c>
      <c r="Z645" s="90">
        <f t="shared" si="291"/>
        <v>47.14285714</v>
      </c>
      <c r="AA645" s="98"/>
      <c r="AB645" s="88">
        <v>440.0</v>
      </c>
      <c r="AC645" s="90">
        <v>392.85714285714283</v>
      </c>
      <c r="AD645" s="90">
        <v>47.14285714285714</v>
      </c>
      <c r="AE645" s="48"/>
      <c r="AF645" s="91">
        <f t="shared" si="209"/>
        <v>0</v>
      </c>
      <c r="AG645" s="98"/>
      <c r="AH645" s="98"/>
      <c r="AI645" s="98"/>
      <c r="AJ645" s="98"/>
      <c r="AK645" s="98"/>
      <c r="AL645" s="98"/>
    </row>
    <row r="646" ht="14.25" customHeight="1">
      <c r="A646" s="92" t="s">
        <v>2366</v>
      </c>
      <c r="B646" s="93">
        <v>45742.0</v>
      </c>
      <c r="C646" s="94" t="s">
        <v>2367</v>
      </c>
      <c r="D646" s="94" t="s">
        <v>679</v>
      </c>
      <c r="E646" s="103">
        <v>1250.0</v>
      </c>
      <c r="F646" s="100" t="s">
        <v>2368</v>
      </c>
      <c r="G646" s="101" t="s">
        <v>74</v>
      </c>
      <c r="H646" s="101" t="s">
        <v>68</v>
      </c>
      <c r="I646" s="101" t="s">
        <v>2369</v>
      </c>
      <c r="J646" s="95" t="s">
        <v>76</v>
      </c>
      <c r="K646" s="50">
        <f t="shared" si="279"/>
        <v>1250</v>
      </c>
      <c r="L646" s="50">
        <v>0.0</v>
      </c>
      <c r="M646" s="50">
        <f t="shared" si="207"/>
        <v>1250</v>
      </c>
      <c r="N646" s="87">
        <f t="shared" si="280"/>
        <v>0</v>
      </c>
      <c r="O646" s="96"/>
      <c r="P646" s="97"/>
      <c r="Q646" s="97"/>
      <c r="R646" s="98"/>
      <c r="S646" s="98"/>
      <c r="T646" s="98"/>
      <c r="U646" s="98"/>
      <c r="V646" s="98"/>
      <c r="W646" s="98"/>
      <c r="X646" s="88">
        <f t="shared" si="289"/>
        <v>1250</v>
      </c>
      <c r="Y646" s="90">
        <f t="shared" si="290"/>
        <v>1116.071429</v>
      </c>
      <c r="Z646" s="90">
        <f t="shared" si="291"/>
        <v>133.9285714</v>
      </c>
      <c r="AA646" s="98"/>
      <c r="AB646" s="88">
        <v>1250.0</v>
      </c>
      <c r="AC646" s="90">
        <v>1116.0714285714284</v>
      </c>
      <c r="AD646" s="90">
        <v>133.92857142857142</v>
      </c>
      <c r="AE646" s="48"/>
      <c r="AF646" s="91">
        <f t="shared" si="209"/>
        <v>0</v>
      </c>
      <c r="AG646" s="98"/>
      <c r="AH646" s="98"/>
      <c r="AI646" s="98"/>
      <c r="AJ646" s="98"/>
      <c r="AK646" s="98"/>
      <c r="AL646" s="98"/>
    </row>
    <row r="647" ht="14.25" customHeight="1">
      <c r="A647" s="92" t="s">
        <v>2370</v>
      </c>
      <c r="B647" s="93">
        <v>45742.0</v>
      </c>
      <c r="C647" s="48" t="s">
        <v>2371</v>
      </c>
      <c r="D647" s="48" t="s">
        <v>2372</v>
      </c>
      <c r="E647" s="130">
        <v>7500.0</v>
      </c>
      <c r="F647" s="48" t="s">
        <v>2373</v>
      </c>
      <c r="G647" s="48" t="s">
        <v>96</v>
      </c>
      <c r="H647" s="101" t="s">
        <v>68</v>
      </c>
      <c r="I647" s="101" t="s">
        <v>2374</v>
      </c>
      <c r="J647" s="95" t="s">
        <v>76</v>
      </c>
      <c r="K647" s="50">
        <f t="shared" si="279"/>
        <v>7500</v>
      </c>
      <c r="L647" s="50">
        <v>0.0</v>
      </c>
      <c r="M647" s="50">
        <f t="shared" si="207"/>
        <v>7500</v>
      </c>
      <c r="N647" s="87">
        <f t="shared" si="280"/>
        <v>0</v>
      </c>
      <c r="O647" s="96"/>
      <c r="P647" s="97"/>
      <c r="Q647" s="97"/>
      <c r="R647" s="98"/>
      <c r="S647" s="98"/>
      <c r="T647" s="98"/>
      <c r="U647" s="98"/>
      <c r="V647" s="98"/>
      <c r="W647" s="98"/>
      <c r="X647" s="88">
        <f t="shared" si="289"/>
        <v>7500</v>
      </c>
      <c r="Y647" s="90">
        <f t="shared" si="290"/>
        <v>6696.428571</v>
      </c>
      <c r="Z647" s="90">
        <f t="shared" si="291"/>
        <v>803.5714286</v>
      </c>
      <c r="AA647" s="98"/>
      <c r="AB647" s="88">
        <v>7500.0</v>
      </c>
      <c r="AC647" s="90">
        <v>6696.428571428571</v>
      </c>
      <c r="AD647" s="90">
        <v>803.5714285714284</v>
      </c>
      <c r="AE647" s="48"/>
      <c r="AF647" s="91">
        <f t="shared" si="209"/>
        <v>0</v>
      </c>
      <c r="AG647" s="98"/>
      <c r="AH647" s="98"/>
      <c r="AI647" s="98"/>
      <c r="AJ647" s="98"/>
      <c r="AK647" s="98"/>
      <c r="AL647" s="98"/>
    </row>
    <row r="648" ht="14.25" customHeight="1">
      <c r="A648" s="92" t="s">
        <v>2375</v>
      </c>
      <c r="B648" s="93">
        <v>45742.0</v>
      </c>
      <c r="C648" s="94" t="s">
        <v>2376</v>
      </c>
      <c r="D648" s="94" t="s">
        <v>2296</v>
      </c>
      <c r="E648" s="103">
        <v>2600.0</v>
      </c>
      <c r="F648" s="100" t="s">
        <v>2377</v>
      </c>
      <c r="G648" s="101" t="s">
        <v>117</v>
      </c>
      <c r="H648" s="101" t="s">
        <v>68</v>
      </c>
      <c r="I648" s="101"/>
      <c r="J648" s="95" t="s">
        <v>102</v>
      </c>
      <c r="K648" s="50">
        <f t="shared" si="279"/>
        <v>2600</v>
      </c>
      <c r="L648" s="50">
        <v>0.0</v>
      </c>
      <c r="M648" s="50">
        <f t="shared" si="207"/>
        <v>2600</v>
      </c>
      <c r="N648" s="87">
        <f t="shared" si="280"/>
        <v>0</v>
      </c>
      <c r="O648" s="96"/>
      <c r="P648" s="97">
        <v>85.38</v>
      </c>
      <c r="Q648" s="108">
        <f>E648-P648</f>
        <v>2514.62</v>
      </c>
      <c r="R648" s="146">
        <f>Q632+SUM(Q638:Q643)+Q645+Q648</f>
        <v>29036.35</v>
      </c>
      <c r="S648" s="98"/>
      <c r="T648" s="98"/>
      <c r="U648" s="98"/>
      <c r="V648" s="98"/>
      <c r="W648" s="98"/>
      <c r="X648" s="88">
        <f t="shared" si="289"/>
        <v>2600</v>
      </c>
      <c r="Y648" s="90">
        <f t="shared" si="290"/>
        <v>2321.428571</v>
      </c>
      <c r="Z648" s="90">
        <f t="shared" si="291"/>
        <v>278.5714286</v>
      </c>
      <c r="AA648" s="98"/>
      <c r="AB648" s="88">
        <v>2600.0</v>
      </c>
      <c r="AC648" s="90">
        <v>2321.428571428571</v>
      </c>
      <c r="AD648" s="90">
        <v>278.5714285714285</v>
      </c>
      <c r="AE648" s="48"/>
      <c r="AF648" s="91">
        <f t="shared" si="209"/>
        <v>0</v>
      </c>
      <c r="AG648" s="98"/>
      <c r="AH648" s="182" t="s">
        <v>2378</v>
      </c>
      <c r="AI648" s="157"/>
      <c r="AJ648" s="183"/>
      <c r="AK648" s="184">
        <v>5011457.29</v>
      </c>
      <c r="AL648" s="98"/>
    </row>
    <row r="649" ht="14.25" customHeight="1">
      <c r="A649" s="92" t="s">
        <v>2379</v>
      </c>
      <c r="B649" s="93">
        <v>45742.0</v>
      </c>
      <c r="C649" s="94" t="s">
        <v>2380</v>
      </c>
      <c r="D649" s="94" t="s">
        <v>2381</v>
      </c>
      <c r="E649" s="103">
        <v>440.0</v>
      </c>
      <c r="F649" s="100" t="s">
        <v>964</v>
      </c>
      <c r="G649" s="101" t="s">
        <v>112</v>
      </c>
      <c r="H649" s="101" t="s">
        <v>127</v>
      </c>
      <c r="I649" s="101"/>
      <c r="J649" s="95" t="s">
        <v>69</v>
      </c>
      <c r="K649" s="50">
        <f t="shared" si="279"/>
        <v>440</v>
      </c>
      <c r="L649" s="50">
        <v>0.0</v>
      </c>
      <c r="M649" s="50">
        <f t="shared" si="207"/>
        <v>440</v>
      </c>
      <c r="N649" s="87">
        <f t="shared" si="280"/>
        <v>0</v>
      </c>
      <c r="O649" s="96"/>
      <c r="P649" s="97"/>
      <c r="Q649" s="97"/>
      <c r="R649" s="98"/>
      <c r="S649" s="98"/>
      <c r="T649" s="98"/>
      <c r="U649" s="98"/>
      <c r="V649" s="98"/>
      <c r="W649" s="98"/>
      <c r="X649" s="88">
        <f t="shared" si="289"/>
        <v>440</v>
      </c>
      <c r="Y649" s="90">
        <f t="shared" si="290"/>
        <v>392.8571429</v>
      </c>
      <c r="Z649" s="90">
        <f t="shared" si="291"/>
        <v>47.14285714</v>
      </c>
      <c r="AA649" s="98"/>
      <c r="AB649" s="88">
        <v>440.0</v>
      </c>
      <c r="AC649" s="90">
        <v>392.85714285714283</v>
      </c>
      <c r="AD649" s="90">
        <v>47.14285714285714</v>
      </c>
      <c r="AE649" s="48"/>
      <c r="AF649" s="91">
        <f t="shared" si="209"/>
        <v>0</v>
      </c>
      <c r="AG649" s="98"/>
      <c r="AH649" s="48"/>
      <c r="AI649" s="71" t="s">
        <v>2382</v>
      </c>
      <c r="AJ649" s="88">
        <v>37500.0</v>
      </c>
      <c r="AK649" s="90">
        <v>-33482.14</v>
      </c>
      <c r="AL649" s="98" t="s">
        <v>2383</v>
      </c>
    </row>
    <row r="650" ht="14.25" customHeight="1">
      <c r="A650" s="92" t="s">
        <v>2384</v>
      </c>
      <c r="B650" s="93">
        <v>45743.0</v>
      </c>
      <c r="C650" s="94" t="s">
        <v>2385</v>
      </c>
      <c r="D650" s="94" t="s">
        <v>2386</v>
      </c>
      <c r="E650" s="103">
        <v>440.0</v>
      </c>
      <c r="F650" s="100" t="s">
        <v>964</v>
      </c>
      <c r="G650" s="101" t="s">
        <v>112</v>
      </c>
      <c r="H650" s="101" t="s">
        <v>127</v>
      </c>
      <c r="I650" s="101"/>
      <c r="J650" s="95" t="s">
        <v>69</v>
      </c>
      <c r="K650" s="50">
        <f t="shared" si="279"/>
        <v>440</v>
      </c>
      <c r="L650" s="50">
        <v>0.0</v>
      </c>
      <c r="M650" s="50">
        <f t="shared" si="207"/>
        <v>440</v>
      </c>
      <c r="N650" s="87">
        <f t="shared" si="280"/>
        <v>0</v>
      </c>
      <c r="O650" s="96"/>
      <c r="P650" s="97"/>
      <c r="Q650" s="97"/>
      <c r="R650" s="98"/>
      <c r="S650" s="98"/>
      <c r="T650" s="98"/>
      <c r="U650" s="98"/>
      <c r="V650" s="98"/>
      <c r="W650" s="98"/>
      <c r="X650" s="88">
        <f t="shared" si="289"/>
        <v>440</v>
      </c>
      <c r="Y650" s="90">
        <f t="shared" si="290"/>
        <v>392.8571429</v>
      </c>
      <c r="Z650" s="90">
        <f t="shared" si="291"/>
        <v>47.14285714</v>
      </c>
      <c r="AA650" s="98"/>
      <c r="AB650" s="88">
        <v>440.0</v>
      </c>
      <c r="AC650" s="90">
        <v>392.85714285714283</v>
      </c>
      <c r="AD650" s="90">
        <v>47.14285714285714</v>
      </c>
      <c r="AE650" s="48"/>
      <c r="AF650" s="91">
        <f t="shared" si="209"/>
        <v>0</v>
      </c>
      <c r="AG650" s="98"/>
      <c r="AH650" s="48"/>
      <c r="AI650" s="71" t="s">
        <v>2387</v>
      </c>
      <c r="AJ650" s="88">
        <v>26880.0</v>
      </c>
      <c r="AK650" s="90">
        <v>-24000.0</v>
      </c>
      <c r="AL650" s="98" t="s">
        <v>87</v>
      </c>
    </row>
    <row r="651" ht="14.25" customHeight="1">
      <c r="A651" s="92" t="s">
        <v>2388</v>
      </c>
      <c r="B651" s="93">
        <v>45743.0</v>
      </c>
      <c r="C651" s="94" t="s">
        <v>2389</v>
      </c>
      <c r="D651" s="94" t="s">
        <v>2386</v>
      </c>
      <c r="E651" s="103">
        <v>440.0</v>
      </c>
      <c r="F651" s="100" t="s">
        <v>964</v>
      </c>
      <c r="G651" s="101" t="s">
        <v>112</v>
      </c>
      <c r="H651" s="101" t="s">
        <v>127</v>
      </c>
      <c r="I651" s="101"/>
      <c r="J651" s="95" t="s">
        <v>69</v>
      </c>
      <c r="K651" s="50">
        <f t="shared" si="279"/>
        <v>440</v>
      </c>
      <c r="L651" s="50">
        <v>0.0</v>
      </c>
      <c r="M651" s="50">
        <f t="shared" si="207"/>
        <v>440</v>
      </c>
      <c r="N651" s="87">
        <f t="shared" si="280"/>
        <v>0</v>
      </c>
      <c r="O651" s="96"/>
      <c r="P651" s="97"/>
      <c r="Q651" s="97"/>
      <c r="R651" s="98"/>
      <c r="S651" s="98"/>
      <c r="T651" s="98"/>
      <c r="U651" s="98"/>
      <c r="V651" s="98"/>
      <c r="W651" s="98"/>
      <c r="X651" s="88">
        <f t="shared" si="289"/>
        <v>440</v>
      </c>
      <c r="Y651" s="90">
        <f t="shared" si="290"/>
        <v>392.8571429</v>
      </c>
      <c r="Z651" s="90">
        <f t="shared" si="291"/>
        <v>47.14285714</v>
      </c>
      <c r="AA651" s="98"/>
      <c r="AB651" s="88">
        <v>440.0</v>
      </c>
      <c r="AC651" s="90">
        <v>392.85714285714283</v>
      </c>
      <c r="AD651" s="90">
        <v>47.14285714285714</v>
      </c>
      <c r="AE651" s="48"/>
      <c r="AF651" s="91">
        <f t="shared" si="209"/>
        <v>0</v>
      </c>
      <c r="AG651" s="98"/>
      <c r="AH651" s="48"/>
      <c r="AI651" s="71" t="s">
        <v>2390</v>
      </c>
      <c r="AJ651" s="88">
        <v>26880.0</v>
      </c>
      <c r="AK651" s="90">
        <v>-24000.0</v>
      </c>
      <c r="AL651" s="98" t="s">
        <v>87</v>
      </c>
    </row>
    <row r="652" ht="14.25" customHeight="1">
      <c r="A652" s="92" t="s">
        <v>2391</v>
      </c>
      <c r="B652" s="93">
        <v>45743.0</v>
      </c>
      <c r="C652" s="94" t="s">
        <v>2392</v>
      </c>
      <c r="D652" s="94" t="s">
        <v>2393</v>
      </c>
      <c r="E652" s="103">
        <v>300.0</v>
      </c>
      <c r="F652" s="100" t="s">
        <v>2178</v>
      </c>
      <c r="G652" s="101" t="s">
        <v>117</v>
      </c>
      <c r="H652" s="101" t="s">
        <v>68</v>
      </c>
      <c r="I652" s="101"/>
      <c r="J652" s="95" t="s">
        <v>69</v>
      </c>
      <c r="K652" s="50">
        <f t="shared" si="279"/>
        <v>300</v>
      </c>
      <c r="L652" s="50">
        <v>0.0</v>
      </c>
      <c r="M652" s="50">
        <f t="shared" si="207"/>
        <v>300</v>
      </c>
      <c r="N652" s="87">
        <f t="shared" si="280"/>
        <v>0</v>
      </c>
      <c r="O652" s="96"/>
      <c r="P652" s="97">
        <v>9.85</v>
      </c>
      <c r="Q652" s="108">
        <f t="shared" ref="Q652:Q653" si="293">E652-P652</f>
        <v>290.15</v>
      </c>
      <c r="R652" s="98"/>
      <c r="S652" s="98"/>
      <c r="T652" s="98"/>
      <c r="U652" s="98"/>
      <c r="V652" s="98"/>
      <c r="W652" s="98"/>
      <c r="X652" s="88">
        <f t="shared" si="289"/>
        <v>300</v>
      </c>
      <c r="Y652" s="90">
        <f t="shared" si="290"/>
        <v>267.8571429</v>
      </c>
      <c r="Z652" s="90">
        <f t="shared" si="291"/>
        <v>32.14285714</v>
      </c>
      <c r="AA652" s="98"/>
      <c r="AB652" s="88">
        <v>300.0</v>
      </c>
      <c r="AC652" s="90">
        <v>267.85714285714283</v>
      </c>
      <c r="AD652" s="90">
        <v>32.14285714285714</v>
      </c>
      <c r="AE652" s="48"/>
      <c r="AF652" s="91">
        <f t="shared" si="209"/>
        <v>0</v>
      </c>
      <c r="AG652" s="98"/>
      <c r="AH652" s="48"/>
      <c r="AI652" s="71" t="s">
        <v>2394</v>
      </c>
      <c r="AJ652" s="48"/>
      <c r="AK652" s="91">
        <v>3615.28</v>
      </c>
      <c r="AL652" s="98" t="s">
        <v>2395</v>
      </c>
    </row>
    <row r="653" ht="14.25" customHeight="1">
      <c r="A653" s="92" t="s">
        <v>2396</v>
      </c>
      <c r="B653" s="93">
        <v>45743.0</v>
      </c>
      <c r="C653" s="94" t="s">
        <v>2397</v>
      </c>
      <c r="D653" s="94" t="s">
        <v>242</v>
      </c>
      <c r="E653" s="103">
        <v>3000.0</v>
      </c>
      <c r="F653" s="100" t="s">
        <v>2398</v>
      </c>
      <c r="G653" s="101" t="s">
        <v>117</v>
      </c>
      <c r="H653" s="101" t="s">
        <v>68</v>
      </c>
      <c r="I653" s="101"/>
      <c r="J653" s="95" t="s">
        <v>69</v>
      </c>
      <c r="K653" s="50">
        <f t="shared" si="279"/>
        <v>3000</v>
      </c>
      <c r="L653" s="50">
        <v>0.0</v>
      </c>
      <c r="M653" s="50">
        <f t="shared" si="207"/>
        <v>3000</v>
      </c>
      <c r="N653" s="87">
        <f t="shared" si="280"/>
        <v>0</v>
      </c>
      <c r="O653" s="96"/>
      <c r="P653" s="97">
        <v>98.51</v>
      </c>
      <c r="Q653" s="108">
        <f t="shared" si="293"/>
        <v>2901.49</v>
      </c>
      <c r="R653" s="98"/>
      <c r="S653" s="98"/>
      <c r="T653" s="98"/>
      <c r="U653" s="98"/>
      <c r="V653" s="98"/>
      <c r="W653" s="98"/>
      <c r="X653" s="106"/>
      <c r="Y653" s="42"/>
      <c r="Z653" s="42"/>
      <c r="AA653" s="98"/>
      <c r="AB653" s="88"/>
      <c r="AC653" s="90"/>
      <c r="AD653" s="90"/>
      <c r="AE653" s="48"/>
      <c r="AF653" s="91">
        <f t="shared" si="209"/>
        <v>0</v>
      </c>
      <c r="AG653" s="98"/>
      <c r="AH653" s="48"/>
      <c r="AI653" s="71" t="s">
        <v>2399</v>
      </c>
      <c r="AJ653" s="48"/>
      <c r="AK653" s="90">
        <v>119.58</v>
      </c>
      <c r="AL653" s="98" t="s">
        <v>2395</v>
      </c>
    </row>
    <row r="654" ht="14.25" customHeight="1">
      <c r="A654" s="92" t="s">
        <v>2400</v>
      </c>
      <c r="B654" s="93">
        <v>45743.0</v>
      </c>
      <c r="C654" s="94" t="s">
        <v>2401</v>
      </c>
      <c r="D654" s="94" t="s">
        <v>325</v>
      </c>
      <c r="E654" s="103">
        <v>300.0</v>
      </c>
      <c r="F654" s="100" t="s">
        <v>2178</v>
      </c>
      <c r="G654" s="101" t="s">
        <v>112</v>
      </c>
      <c r="H654" s="101" t="s">
        <v>127</v>
      </c>
      <c r="I654" s="101"/>
      <c r="J654" s="95" t="s">
        <v>69</v>
      </c>
      <c r="K654" s="50">
        <f t="shared" si="279"/>
        <v>300</v>
      </c>
      <c r="L654" s="50">
        <v>0.0</v>
      </c>
      <c r="M654" s="50">
        <f t="shared" si="207"/>
        <v>300</v>
      </c>
      <c r="N654" s="87">
        <f t="shared" si="280"/>
        <v>0</v>
      </c>
      <c r="O654" s="96"/>
      <c r="P654" s="97"/>
      <c r="Q654" s="97"/>
      <c r="R654" s="98"/>
      <c r="S654" s="98"/>
      <c r="T654" s="98"/>
      <c r="U654" s="98"/>
      <c r="V654" s="98"/>
      <c r="W654" s="98"/>
      <c r="X654" s="88">
        <f t="shared" ref="X654:X656" si="294">E654</f>
        <v>300</v>
      </c>
      <c r="Y654" s="90">
        <f t="shared" ref="Y654:Y678" si="295">X654/1.12</f>
        <v>267.8571429</v>
      </c>
      <c r="Z654" s="90">
        <f t="shared" ref="Z654:Z678" si="296">Y654*0.12</f>
        <v>32.14285714</v>
      </c>
      <c r="AA654" s="98"/>
      <c r="AB654" s="88">
        <v>300.0</v>
      </c>
      <c r="AC654" s="90">
        <v>267.85714285714283</v>
      </c>
      <c r="AD654" s="90">
        <v>32.14285714285714</v>
      </c>
      <c r="AE654" s="48"/>
      <c r="AF654" s="91">
        <f t="shared" si="209"/>
        <v>0</v>
      </c>
      <c r="AG654" s="98"/>
      <c r="AH654" s="48"/>
      <c r="AI654" s="71" t="s">
        <v>2402</v>
      </c>
      <c r="AJ654" s="48"/>
      <c r="AK654" s="90">
        <v>39.86</v>
      </c>
      <c r="AL654" s="98" t="s">
        <v>2395</v>
      </c>
    </row>
    <row r="655" ht="14.25" customHeight="1">
      <c r="A655" s="92" t="s">
        <v>2403</v>
      </c>
      <c r="B655" s="93"/>
      <c r="D655" s="48" t="s">
        <v>87</v>
      </c>
      <c r="K655" s="50" t="str">
        <f t="shared" si="279"/>
        <v/>
      </c>
      <c r="L655" s="50">
        <v>0.0</v>
      </c>
      <c r="M655" s="50">
        <f t="shared" si="207"/>
        <v>0</v>
      </c>
      <c r="N655" s="87">
        <f t="shared" si="280"/>
        <v>0</v>
      </c>
      <c r="O655" s="88"/>
      <c r="R655" s="98"/>
      <c r="S655" s="98"/>
      <c r="T655" s="98"/>
      <c r="U655" s="98"/>
      <c r="V655" s="98"/>
      <c r="W655" s="98"/>
      <c r="X655" s="88" t="str">
        <f t="shared" si="294"/>
        <v/>
      </c>
      <c r="Y655" s="90">
        <f t="shared" si="295"/>
        <v>0</v>
      </c>
      <c r="Z655" s="90">
        <f t="shared" si="296"/>
        <v>0</v>
      </c>
      <c r="AA655" s="98"/>
      <c r="AB655" s="106"/>
      <c r="AC655" s="42"/>
      <c r="AD655" s="42"/>
      <c r="AE655" s="48"/>
      <c r="AF655" s="91">
        <f t="shared" si="209"/>
        <v>0</v>
      </c>
      <c r="AG655" s="98"/>
      <c r="AH655" s="48"/>
      <c r="AI655" s="71" t="s">
        <v>2404</v>
      </c>
      <c r="AJ655" s="106"/>
      <c r="AK655" s="90">
        <v>717.48</v>
      </c>
      <c r="AL655" s="98" t="s">
        <v>2395</v>
      </c>
    </row>
    <row r="656" ht="14.25" customHeight="1">
      <c r="A656" s="92" t="s">
        <v>2405</v>
      </c>
      <c r="B656" s="93">
        <v>45743.0</v>
      </c>
      <c r="C656" s="94" t="s">
        <v>2406</v>
      </c>
      <c r="D656" s="94" t="s">
        <v>1589</v>
      </c>
      <c r="E656" s="103">
        <v>1080.0</v>
      </c>
      <c r="F656" s="100" t="s">
        <v>2407</v>
      </c>
      <c r="G656" s="101" t="s">
        <v>112</v>
      </c>
      <c r="H656" s="101" t="s">
        <v>127</v>
      </c>
      <c r="I656" s="101"/>
      <c r="J656" s="95" t="s">
        <v>102</v>
      </c>
      <c r="K656" s="50">
        <f t="shared" si="279"/>
        <v>1080</v>
      </c>
      <c r="L656" s="50">
        <v>0.0</v>
      </c>
      <c r="M656" s="50">
        <f t="shared" si="207"/>
        <v>1080</v>
      </c>
      <c r="N656" s="87">
        <f t="shared" si="280"/>
        <v>0</v>
      </c>
      <c r="O656" s="96"/>
      <c r="P656" s="97"/>
      <c r="Q656" s="97"/>
      <c r="R656" s="98"/>
      <c r="S656" s="98"/>
      <c r="T656" s="98"/>
      <c r="U656" s="98"/>
      <c r="V656" s="98"/>
      <c r="W656" s="98"/>
      <c r="X656" s="88">
        <f t="shared" si="294"/>
        <v>1080</v>
      </c>
      <c r="Y656" s="90">
        <f t="shared" si="295"/>
        <v>964.2857143</v>
      </c>
      <c r="Z656" s="90">
        <f t="shared" si="296"/>
        <v>115.7142857</v>
      </c>
      <c r="AA656" s="98"/>
      <c r="AB656" s="88">
        <v>1080.0</v>
      </c>
      <c r="AC656" s="90">
        <v>964.2857142857142</v>
      </c>
      <c r="AD656" s="90">
        <v>115.71428571428571</v>
      </c>
      <c r="AE656" s="48"/>
      <c r="AF656" s="91">
        <f t="shared" si="209"/>
        <v>0</v>
      </c>
      <c r="AG656" s="98"/>
      <c r="AH656" s="48"/>
      <c r="AI656" s="71" t="s">
        <v>2408</v>
      </c>
      <c r="AJ656" s="106"/>
      <c r="AK656" s="90">
        <v>-14642.86</v>
      </c>
      <c r="AL656" s="98" t="s">
        <v>2409</v>
      </c>
    </row>
    <row r="657" ht="14.25" customHeight="1">
      <c r="A657" s="92" t="s">
        <v>2410</v>
      </c>
      <c r="B657" s="93">
        <v>45743.0</v>
      </c>
      <c r="C657" s="94" t="s">
        <v>2411</v>
      </c>
      <c r="D657" s="94" t="s">
        <v>2181</v>
      </c>
      <c r="E657" s="103">
        <v>440.0</v>
      </c>
      <c r="F657" s="100" t="s">
        <v>964</v>
      </c>
      <c r="G657" s="101" t="s">
        <v>117</v>
      </c>
      <c r="H657" s="101" t="s">
        <v>68</v>
      </c>
      <c r="I657" s="101"/>
      <c r="J657" s="95" t="s">
        <v>69</v>
      </c>
      <c r="K657" s="50">
        <f t="shared" si="279"/>
        <v>440</v>
      </c>
      <c r="L657" s="50">
        <v>0.0</v>
      </c>
      <c r="M657" s="50">
        <f t="shared" si="207"/>
        <v>440</v>
      </c>
      <c r="N657" s="87">
        <f t="shared" si="280"/>
        <v>0</v>
      </c>
      <c r="O657" s="96"/>
      <c r="P657" s="97">
        <v>14.45</v>
      </c>
      <c r="Q657" s="108">
        <f>E657-P657</f>
        <v>425.55</v>
      </c>
      <c r="R657" s="98"/>
      <c r="S657" s="98"/>
      <c r="T657" s="98"/>
      <c r="U657" s="98"/>
      <c r="V657" s="98"/>
      <c r="W657" s="98"/>
      <c r="X657" s="88">
        <f t="shared" ref="X657:X661" si="297">K657</f>
        <v>440</v>
      </c>
      <c r="Y657" s="90">
        <f t="shared" si="295"/>
        <v>392.8571429</v>
      </c>
      <c r="Z657" s="90">
        <f t="shared" si="296"/>
        <v>47.14285714</v>
      </c>
      <c r="AA657" s="98"/>
      <c r="AB657" s="88">
        <v>440.0</v>
      </c>
      <c r="AC657" s="90">
        <v>392.85714285714283</v>
      </c>
      <c r="AD657" s="90">
        <v>47.14285714285714</v>
      </c>
      <c r="AE657" s="48"/>
      <c r="AF657" s="91">
        <f t="shared" si="209"/>
        <v>0</v>
      </c>
      <c r="AG657" s="98"/>
      <c r="AH657" s="48"/>
      <c r="AI657" s="71" t="s">
        <v>2412</v>
      </c>
      <c r="AJ657" s="106"/>
      <c r="AK657" s="90">
        <v>681.6</v>
      </c>
      <c r="AL657" s="98" t="s">
        <v>2395</v>
      </c>
    </row>
    <row r="658" ht="14.25" customHeight="1">
      <c r="A658" s="92" t="s">
        <v>2413</v>
      </c>
      <c r="B658" s="93">
        <v>45743.0</v>
      </c>
      <c r="C658" s="94" t="s">
        <v>2414</v>
      </c>
      <c r="D658" s="94" t="s">
        <v>2386</v>
      </c>
      <c r="E658" s="103">
        <v>440.0</v>
      </c>
      <c r="F658" s="100" t="s">
        <v>964</v>
      </c>
      <c r="G658" s="101" t="s">
        <v>112</v>
      </c>
      <c r="H658" s="101" t="s">
        <v>127</v>
      </c>
      <c r="I658" s="101"/>
      <c r="J658" s="95" t="s">
        <v>69</v>
      </c>
      <c r="K658" s="50">
        <f t="shared" si="279"/>
        <v>440</v>
      </c>
      <c r="L658" s="50">
        <v>0.0</v>
      </c>
      <c r="M658" s="50">
        <f t="shared" si="207"/>
        <v>440</v>
      </c>
      <c r="N658" s="87">
        <f t="shared" si="280"/>
        <v>0</v>
      </c>
      <c r="O658" s="96"/>
      <c r="P658" s="97"/>
      <c r="Q658" s="97"/>
      <c r="R658" s="98"/>
      <c r="S658" s="98"/>
      <c r="T658" s="98"/>
      <c r="U658" s="98"/>
      <c r="V658" s="98"/>
      <c r="W658" s="98"/>
      <c r="X658" s="88">
        <f t="shared" si="297"/>
        <v>440</v>
      </c>
      <c r="Y658" s="90">
        <f t="shared" si="295"/>
        <v>392.8571429</v>
      </c>
      <c r="Z658" s="90">
        <f t="shared" si="296"/>
        <v>47.14285714</v>
      </c>
      <c r="AA658" s="98"/>
      <c r="AB658" s="88">
        <v>440.0</v>
      </c>
      <c r="AC658" s="90">
        <v>392.85714285714283</v>
      </c>
      <c r="AD658" s="90">
        <v>47.14285714285714</v>
      </c>
      <c r="AE658" s="48"/>
      <c r="AF658" s="91">
        <f t="shared" si="209"/>
        <v>0</v>
      </c>
      <c r="AG658" s="98"/>
      <c r="AH658" s="48"/>
      <c r="AI658" s="71" t="s">
        <v>2415</v>
      </c>
      <c r="AJ658" s="48"/>
      <c r="AK658" s="90">
        <v>119.58</v>
      </c>
      <c r="AL658" s="98" t="s">
        <v>2395</v>
      </c>
    </row>
    <row r="659" ht="14.25" customHeight="1">
      <c r="A659" s="92" t="s">
        <v>2416</v>
      </c>
      <c r="B659" s="93">
        <v>45743.0</v>
      </c>
      <c r="C659" s="48" t="s">
        <v>2417</v>
      </c>
      <c r="D659" s="94" t="s">
        <v>804</v>
      </c>
      <c r="E659" s="107">
        <v>2006.25</v>
      </c>
      <c r="F659" s="100" t="s">
        <v>2418</v>
      </c>
      <c r="G659" s="101" t="s">
        <v>96</v>
      </c>
      <c r="H659" s="101" t="s">
        <v>68</v>
      </c>
      <c r="I659" s="101" t="s">
        <v>2044</v>
      </c>
      <c r="J659" s="95" t="s">
        <v>102</v>
      </c>
      <c r="K659" s="97">
        <v>2100.0</v>
      </c>
      <c r="L659" s="108">
        <f t="shared" ref="L659:L661" si="298">K659/1.12*0.05</f>
        <v>93.75</v>
      </c>
      <c r="M659" s="97">
        <f t="shared" si="207"/>
        <v>2006.25</v>
      </c>
      <c r="N659" s="87">
        <f t="shared" si="280"/>
        <v>0</v>
      </c>
      <c r="O659" s="96"/>
      <c r="P659" s="97"/>
      <c r="Q659" s="97"/>
      <c r="R659" s="98"/>
      <c r="S659" s="98"/>
      <c r="T659" s="98"/>
      <c r="U659" s="98"/>
      <c r="V659" s="98"/>
      <c r="W659" s="98"/>
      <c r="X659" s="88">
        <f t="shared" si="297"/>
        <v>2100</v>
      </c>
      <c r="Y659" s="90">
        <f t="shared" si="295"/>
        <v>1875</v>
      </c>
      <c r="Z659" s="90">
        <f t="shared" si="296"/>
        <v>225</v>
      </c>
      <c r="AA659" s="98"/>
      <c r="AB659" s="88">
        <v>2100.0</v>
      </c>
      <c r="AC659" s="90">
        <v>1874.9999999999998</v>
      </c>
      <c r="AD659" s="90">
        <v>224.99999999999997</v>
      </c>
      <c r="AE659" s="48"/>
      <c r="AF659" s="91">
        <f t="shared" si="209"/>
        <v>0</v>
      </c>
      <c r="AG659" s="98"/>
      <c r="AH659" s="48"/>
      <c r="AI659" s="71" t="s">
        <v>2419</v>
      </c>
      <c r="AJ659" s="48"/>
      <c r="AK659" s="90">
        <v>39.86</v>
      </c>
      <c r="AL659" s="98" t="s">
        <v>2395</v>
      </c>
    </row>
    <row r="660" ht="14.25" customHeight="1">
      <c r="A660" s="92" t="s">
        <v>2420</v>
      </c>
      <c r="B660" s="93">
        <v>45743.0</v>
      </c>
      <c r="C660" s="48" t="s">
        <v>2421</v>
      </c>
      <c r="D660" s="94" t="s">
        <v>804</v>
      </c>
      <c r="E660" s="107">
        <v>2006.25</v>
      </c>
      <c r="F660" s="100" t="s">
        <v>2422</v>
      </c>
      <c r="G660" s="101" t="s">
        <v>96</v>
      </c>
      <c r="H660" s="101" t="s">
        <v>68</v>
      </c>
      <c r="I660" s="101" t="s">
        <v>2044</v>
      </c>
      <c r="J660" s="95" t="s">
        <v>102</v>
      </c>
      <c r="K660" s="97">
        <v>2100.0</v>
      </c>
      <c r="L660" s="108">
        <f t="shared" si="298"/>
        <v>93.75</v>
      </c>
      <c r="M660" s="97">
        <f t="shared" si="207"/>
        <v>2006.25</v>
      </c>
      <c r="N660" s="87">
        <f t="shared" si="280"/>
        <v>0</v>
      </c>
      <c r="O660" s="96"/>
      <c r="P660" s="97"/>
      <c r="Q660" s="97"/>
      <c r="R660" s="98"/>
      <c r="S660" s="98"/>
      <c r="T660" s="98"/>
      <c r="U660" s="98"/>
      <c r="V660" s="98"/>
      <c r="W660" s="98"/>
      <c r="X660" s="88">
        <f t="shared" si="297"/>
        <v>2100</v>
      </c>
      <c r="Y660" s="90">
        <f t="shared" si="295"/>
        <v>1875</v>
      </c>
      <c r="Z660" s="90">
        <f t="shared" si="296"/>
        <v>225</v>
      </c>
      <c r="AA660" s="98"/>
      <c r="AB660" s="88">
        <v>2100.0</v>
      </c>
      <c r="AC660" s="90">
        <v>1874.9999999999998</v>
      </c>
      <c r="AD660" s="90">
        <v>224.99999999999997</v>
      </c>
      <c r="AE660" s="48"/>
      <c r="AF660" s="91">
        <f t="shared" si="209"/>
        <v>0</v>
      </c>
      <c r="AG660" s="98"/>
      <c r="AH660" s="48"/>
      <c r="AI660" s="71" t="s">
        <v>2423</v>
      </c>
      <c r="AJ660" s="48"/>
      <c r="AK660" s="90">
        <v>-803.57</v>
      </c>
      <c r="AL660" s="98" t="s">
        <v>2424</v>
      </c>
    </row>
    <row r="661" ht="14.25" customHeight="1">
      <c r="A661" s="92" t="s">
        <v>2425</v>
      </c>
      <c r="B661" s="93">
        <v>45743.0</v>
      </c>
      <c r="C661" s="48" t="s">
        <v>2426</v>
      </c>
      <c r="D661" s="94" t="s">
        <v>567</v>
      </c>
      <c r="E661" s="107">
        <v>2006.25</v>
      </c>
      <c r="F661" s="100" t="s">
        <v>2427</v>
      </c>
      <c r="G661" s="101" t="s">
        <v>96</v>
      </c>
      <c r="H661" s="101" t="s">
        <v>68</v>
      </c>
      <c r="I661" s="101" t="s">
        <v>2428</v>
      </c>
      <c r="J661" s="95" t="s">
        <v>102</v>
      </c>
      <c r="K661" s="97">
        <v>2100.0</v>
      </c>
      <c r="L661" s="108">
        <f t="shared" si="298"/>
        <v>93.75</v>
      </c>
      <c r="M661" s="97">
        <f t="shared" si="207"/>
        <v>2006.25</v>
      </c>
      <c r="N661" s="87">
        <f t="shared" si="280"/>
        <v>0</v>
      </c>
      <c r="O661" s="96"/>
      <c r="P661" s="97"/>
      <c r="Q661" s="97"/>
      <c r="R661" s="98"/>
      <c r="S661" s="98"/>
      <c r="T661" s="98"/>
      <c r="U661" s="98"/>
      <c r="V661" s="98"/>
      <c r="W661" s="98"/>
      <c r="X661" s="88">
        <f t="shared" si="297"/>
        <v>2100</v>
      </c>
      <c r="Y661" s="90">
        <f t="shared" si="295"/>
        <v>1875</v>
      </c>
      <c r="Z661" s="90">
        <f t="shared" si="296"/>
        <v>225</v>
      </c>
      <c r="AA661" s="98"/>
      <c r="AB661" s="88">
        <v>2100.0</v>
      </c>
      <c r="AC661" s="90">
        <v>1874.9999999999998</v>
      </c>
      <c r="AD661" s="90">
        <v>224.99999999999997</v>
      </c>
      <c r="AE661" s="48"/>
      <c r="AF661" s="91">
        <f t="shared" si="209"/>
        <v>0</v>
      </c>
      <c r="AG661" s="98"/>
      <c r="AH661" s="48"/>
      <c r="AI661" s="71" t="s">
        <v>2429</v>
      </c>
      <c r="AJ661" s="48"/>
      <c r="AK661" s="90">
        <v>805.13</v>
      </c>
      <c r="AL661" s="98" t="s">
        <v>2395</v>
      </c>
    </row>
    <row r="662" ht="14.25" customHeight="1">
      <c r="A662" s="92" t="s">
        <v>2430</v>
      </c>
      <c r="B662" s="93">
        <v>45743.0</v>
      </c>
      <c r="C662" s="48" t="s">
        <v>2431</v>
      </c>
      <c r="D662" s="94" t="s">
        <v>228</v>
      </c>
      <c r="E662" s="103">
        <v>5980.0</v>
      </c>
      <c r="F662" s="100" t="s">
        <v>2432</v>
      </c>
      <c r="G662" s="101" t="s">
        <v>96</v>
      </c>
      <c r="H662" s="101" t="s">
        <v>68</v>
      </c>
      <c r="I662" s="101" t="s">
        <v>2433</v>
      </c>
      <c r="J662" s="95" t="s">
        <v>102</v>
      </c>
      <c r="K662" s="50">
        <f t="shared" ref="K662:K671" si="299">E662</f>
        <v>5980</v>
      </c>
      <c r="L662" s="50">
        <v>0.0</v>
      </c>
      <c r="M662" s="50">
        <f t="shared" si="207"/>
        <v>5980</v>
      </c>
      <c r="N662" s="87">
        <f t="shared" si="280"/>
        <v>0</v>
      </c>
      <c r="O662" s="96"/>
      <c r="P662" s="97"/>
      <c r="Q662" s="97"/>
      <c r="R662" s="98"/>
      <c r="S662" s="98"/>
      <c r="T662" s="98"/>
      <c r="U662" s="98"/>
      <c r="V662" s="98"/>
      <c r="W662" s="98"/>
      <c r="X662" s="88">
        <f t="shared" ref="X662:X669" si="300">E662</f>
        <v>5980</v>
      </c>
      <c r="Y662" s="90">
        <f t="shared" si="295"/>
        <v>5339.285714</v>
      </c>
      <c r="Z662" s="90">
        <f t="shared" si="296"/>
        <v>640.7142857</v>
      </c>
      <c r="AA662" s="98"/>
      <c r="AB662" s="88">
        <v>5980.0</v>
      </c>
      <c r="AC662" s="90">
        <v>5339.285714285714</v>
      </c>
      <c r="AD662" s="90">
        <v>640.7142857142857</v>
      </c>
      <c r="AE662" s="48"/>
      <c r="AF662" s="91">
        <f t="shared" si="209"/>
        <v>0</v>
      </c>
      <c r="AG662" s="98"/>
      <c r="AH662" s="48"/>
      <c r="AI662" s="71" t="s">
        <v>2434</v>
      </c>
      <c r="AJ662" s="48"/>
      <c r="AK662" s="90">
        <v>132.73</v>
      </c>
      <c r="AL662" s="98" t="s">
        <v>2395</v>
      </c>
    </row>
    <row r="663" ht="14.25" customHeight="1">
      <c r="A663" s="92" t="s">
        <v>2435</v>
      </c>
      <c r="B663" s="93">
        <v>45743.0</v>
      </c>
      <c r="C663" s="94" t="s">
        <v>2436</v>
      </c>
      <c r="D663" s="94" t="s">
        <v>448</v>
      </c>
      <c r="E663" s="103">
        <v>3000.0</v>
      </c>
      <c r="F663" s="100" t="s">
        <v>2437</v>
      </c>
      <c r="G663" s="101" t="s">
        <v>117</v>
      </c>
      <c r="H663" s="101" t="s">
        <v>68</v>
      </c>
      <c r="I663" s="101"/>
      <c r="J663" s="95" t="s">
        <v>261</v>
      </c>
      <c r="K663" s="50">
        <f t="shared" si="299"/>
        <v>3000</v>
      </c>
      <c r="L663" s="50">
        <v>0.0</v>
      </c>
      <c r="M663" s="50">
        <f t="shared" si="207"/>
        <v>3000</v>
      </c>
      <c r="N663" s="87">
        <f t="shared" si="280"/>
        <v>0</v>
      </c>
      <c r="O663" s="96"/>
      <c r="P663" s="97">
        <v>98.51</v>
      </c>
      <c r="Q663" s="108">
        <f t="shared" ref="Q663:Q664" si="301">E663-P663</f>
        <v>2901.49</v>
      </c>
      <c r="R663" s="98"/>
      <c r="S663" s="98"/>
      <c r="T663" s="98"/>
      <c r="U663" s="98"/>
      <c r="V663" s="98"/>
      <c r="W663" s="98"/>
      <c r="X663" s="88">
        <f t="shared" si="300"/>
        <v>3000</v>
      </c>
      <c r="Y663" s="90">
        <f t="shared" si="295"/>
        <v>2678.571429</v>
      </c>
      <c r="Z663" s="90">
        <f t="shared" si="296"/>
        <v>321.4285714</v>
      </c>
      <c r="AA663" s="98"/>
      <c r="AB663" s="88">
        <v>3000.0</v>
      </c>
      <c r="AC663" s="90">
        <v>2678.5714285714284</v>
      </c>
      <c r="AD663" s="90">
        <v>321.4285714285714</v>
      </c>
      <c r="AE663" s="48"/>
      <c r="AF663" s="91">
        <f t="shared" si="209"/>
        <v>0</v>
      </c>
      <c r="AG663" s="98"/>
      <c r="AH663" s="48"/>
      <c r="AI663" s="71" t="s">
        <v>2438</v>
      </c>
      <c r="AJ663" s="48"/>
      <c r="AK663" s="185">
        <v>525.57</v>
      </c>
      <c r="AL663" s="98" t="s">
        <v>2395</v>
      </c>
    </row>
    <row r="664" ht="14.25" customHeight="1">
      <c r="A664" s="92" t="s">
        <v>2439</v>
      </c>
      <c r="B664" s="93">
        <v>45743.0</v>
      </c>
      <c r="C664" s="94" t="s">
        <v>2440</v>
      </c>
      <c r="D664" s="94" t="s">
        <v>2296</v>
      </c>
      <c r="E664" s="103">
        <v>2600.0</v>
      </c>
      <c r="F664" s="100" t="s">
        <v>2441</v>
      </c>
      <c r="G664" s="101" t="s">
        <v>117</v>
      </c>
      <c r="H664" s="101" t="s">
        <v>68</v>
      </c>
      <c r="I664" s="101"/>
      <c r="J664" s="95" t="s">
        <v>102</v>
      </c>
      <c r="K664" s="50">
        <f t="shared" si="299"/>
        <v>2600</v>
      </c>
      <c r="L664" s="50">
        <v>0.0</v>
      </c>
      <c r="M664" s="50">
        <f t="shared" si="207"/>
        <v>2600</v>
      </c>
      <c r="N664" s="87">
        <f t="shared" si="280"/>
        <v>0</v>
      </c>
      <c r="O664" s="96"/>
      <c r="P664" s="97">
        <v>85.38</v>
      </c>
      <c r="Q664" s="108">
        <f t="shared" si="301"/>
        <v>2514.62</v>
      </c>
      <c r="R664" s="128">
        <f>SUM(Q652:Q664)</f>
        <v>9033.3</v>
      </c>
      <c r="S664" s="98"/>
      <c r="T664" s="98"/>
      <c r="U664" s="98"/>
      <c r="V664" s="98"/>
      <c r="W664" s="98"/>
      <c r="X664" s="88">
        <f t="shared" si="300"/>
        <v>2600</v>
      </c>
      <c r="Y664" s="90">
        <f t="shared" si="295"/>
        <v>2321.428571</v>
      </c>
      <c r="Z664" s="90">
        <f t="shared" si="296"/>
        <v>278.5714286</v>
      </c>
      <c r="AA664" s="98"/>
      <c r="AB664" s="88">
        <v>2600.0</v>
      </c>
      <c r="AC664" s="90">
        <v>2321.428571428571</v>
      </c>
      <c r="AD664" s="90">
        <v>278.5714285714285</v>
      </c>
      <c r="AE664" s="48"/>
      <c r="AF664" s="91">
        <f t="shared" si="209"/>
        <v>0</v>
      </c>
      <c r="AG664" s="98"/>
      <c r="AH664" s="186" t="s">
        <v>2442</v>
      </c>
      <c r="AI664" s="187"/>
      <c r="AJ664" s="186"/>
      <c r="AK664" s="188">
        <f>SUM(AK647:AK663)</f>
        <v>4921325.39</v>
      </c>
      <c r="AL664" s="98"/>
    </row>
    <row r="665" ht="14.25" customHeight="1">
      <c r="A665" s="92" t="s">
        <v>2443</v>
      </c>
      <c r="B665" s="93">
        <v>45744.0</v>
      </c>
      <c r="C665" s="94" t="s">
        <v>2444</v>
      </c>
      <c r="D665" s="94" t="s">
        <v>2445</v>
      </c>
      <c r="E665" s="103">
        <v>440.0</v>
      </c>
      <c r="F665" s="100" t="s">
        <v>964</v>
      </c>
      <c r="G665" s="101" t="s">
        <v>112</v>
      </c>
      <c r="H665" s="101" t="s">
        <v>127</v>
      </c>
      <c r="I665" s="101"/>
      <c r="J665" s="95" t="s">
        <v>69</v>
      </c>
      <c r="K665" s="50">
        <f t="shared" si="299"/>
        <v>440</v>
      </c>
      <c r="L665" s="50">
        <v>0.0</v>
      </c>
      <c r="M665" s="50">
        <f t="shared" si="207"/>
        <v>440</v>
      </c>
      <c r="N665" s="87">
        <f t="shared" si="280"/>
        <v>0</v>
      </c>
      <c r="O665" s="96"/>
      <c r="P665" s="97"/>
      <c r="Q665" s="97"/>
      <c r="R665" s="98"/>
      <c r="S665" s="98"/>
      <c r="T665" s="98"/>
      <c r="U665" s="98"/>
      <c r="V665" s="98"/>
      <c r="W665" s="98"/>
      <c r="X665" s="88">
        <f t="shared" si="300"/>
        <v>440</v>
      </c>
      <c r="Y665" s="90">
        <f t="shared" si="295"/>
        <v>392.8571429</v>
      </c>
      <c r="Z665" s="90">
        <f t="shared" si="296"/>
        <v>47.14285714</v>
      </c>
      <c r="AA665" s="98"/>
      <c r="AB665" s="88">
        <v>440.0</v>
      </c>
      <c r="AC665" s="90">
        <v>392.85714285714283</v>
      </c>
      <c r="AD665" s="90">
        <v>47.14285714285714</v>
      </c>
      <c r="AE665" s="48"/>
      <c r="AF665" s="91">
        <f t="shared" si="209"/>
        <v>0</v>
      </c>
      <c r="AG665" s="98"/>
      <c r="AH665" s="98"/>
      <c r="AI665" s="98"/>
      <c r="AJ665" s="98"/>
      <c r="AK665" s="98"/>
      <c r="AL665" s="98"/>
    </row>
    <row r="666" ht="14.25" customHeight="1">
      <c r="A666" s="92" t="s">
        <v>2446</v>
      </c>
      <c r="B666" s="93">
        <v>45744.0</v>
      </c>
      <c r="C666" s="94" t="s">
        <v>2447</v>
      </c>
      <c r="D666" s="94" t="s">
        <v>110</v>
      </c>
      <c r="E666" s="103">
        <v>440.0</v>
      </c>
      <c r="F666" s="100" t="s">
        <v>964</v>
      </c>
      <c r="G666" s="101" t="s">
        <v>112</v>
      </c>
      <c r="H666" s="101" t="s">
        <v>127</v>
      </c>
      <c r="I666" s="101"/>
      <c r="J666" s="95" t="s">
        <v>69</v>
      </c>
      <c r="K666" s="50">
        <f t="shared" si="299"/>
        <v>440</v>
      </c>
      <c r="L666" s="50">
        <v>0.0</v>
      </c>
      <c r="M666" s="50">
        <f t="shared" si="207"/>
        <v>440</v>
      </c>
      <c r="N666" s="87">
        <f t="shared" si="280"/>
        <v>0</v>
      </c>
      <c r="O666" s="96"/>
      <c r="P666" s="97"/>
      <c r="Q666" s="97"/>
      <c r="R666" s="98"/>
      <c r="S666" s="98"/>
      <c r="T666" s="98"/>
      <c r="U666" s="98"/>
      <c r="V666" s="98"/>
      <c r="W666" s="98"/>
      <c r="X666" s="88">
        <f t="shared" si="300"/>
        <v>440</v>
      </c>
      <c r="Y666" s="90">
        <f t="shared" si="295"/>
        <v>392.8571429</v>
      </c>
      <c r="Z666" s="90">
        <f t="shared" si="296"/>
        <v>47.14285714</v>
      </c>
      <c r="AA666" s="98"/>
      <c r="AB666" s="88">
        <v>440.0</v>
      </c>
      <c r="AC666" s="90">
        <v>392.85714285714283</v>
      </c>
      <c r="AD666" s="90">
        <v>47.14285714285714</v>
      </c>
      <c r="AE666" s="48"/>
      <c r="AF666" s="91">
        <f t="shared" si="209"/>
        <v>0</v>
      </c>
      <c r="AG666" s="98"/>
      <c r="AH666" s="98"/>
      <c r="AI666" s="98"/>
      <c r="AJ666" s="98"/>
      <c r="AK666" s="98"/>
      <c r="AL666" s="98"/>
    </row>
    <row r="667" ht="14.25" customHeight="1">
      <c r="A667" s="92" t="s">
        <v>2448</v>
      </c>
      <c r="B667" s="93">
        <v>45744.0</v>
      </c>
      <c r="C667" s="94" t="s">
        <v>2449</v>
      </c>
      <c r="D667" s="94" t="s">
        <v>2450</v>
      </c>
      <c r="E667" s="103">
        <v>360.0</v>
      </c>
      <c r="F667" s="100" t="s">
        <v>2451</v>
      </c>
      <c r="G667" s="101" t="s">
        <v>117</v>
      </c>
      <c r="H667" s="101" t="s">
        <v>68</v>
      </c>
      <c r="I667" s="101"/>
      <c r="J667" s="95" t="s">
        <v>102</v>
      </c>
      <c r="K667" s="50">
        <f t="shared" si="299"/>
        <v>360</v>
      </c>
      <c r="L667" s="50">
        <v>0.0</v>
      </c>
      <c r="M667" s="50">
        <f t="shared" si="207"/>
        <v>360</v>
      </c>
      <c r="N667" s="87">
        <f t="shared" si="280"/>
        <v>0</v>
      </c>
      <c r="O667" s="96"/>
      <c r="P667" s="97">
        <v>11.82</v>
      </c>
      <c r="Q667" s="108">
        <f t="shared" ref="Q667:Q668" si="302">E667-P667</f>
        <v>348.18</v>
      </c>
      <c r="R667" s="128">
        <f>Q667+AR!Q495</f>
        <v>48396.84</v>
      </c>
      <c r="S667" s="98"/>
      <c r="T667" s="98"/>
      <c r="U667" s="98"/>
      <c r="V667" s="98"/>
      <c r="W667" s="98"/>
      <c r="X667" s="88">
        <f t="shared" si="300"/>
        <v>360</v>
      </c>
      <c r="Y667" s="90">
        <f t="shared" si="295"/>
        <v>321.4285714</v>
      </c>
      <c r="Z667" s="90">
        <f t="shared" si="296"/>
        <v>38.57142857</v>
      </c>
      <c r="AA667" s="98"/>
      <c r="AB667" s="88">
        <v>360.0</v>
      </c>
      <c r="AC667" s="90">
        <v>321.4285714285714</v>
      </c>
      <c r="AD667" s="90">
        <v>38.57142857142856</v>
      </c>
      <c r="AE667" s="48"/>
      <c r="AF667" s="91">
        <f t="shared" si="209"/>
        <v>0</v>
      </c>
      <c r="AG667" s="98"/>
      <c r="AH667" s="98"/>
      <c r="AI667" s="98"/>
      <c r="AJ667" s="98"/>
      <c r="AK667" s="98"/>
      <c r="AL667" s="98"/>
    </row>
    <row r="668" ht="14.25" customHeight="1">
      <c r="A668" s="92" t="s">
        <v>2452</v>
      </c>
      <c r="B668" s="93">
        <v>45744.0</v>
      </c>
      <c r="C668" s="94" t="s">
        <v>2453</v>
      </c>
      <c r="D668" s="94" t="s">
        <v>1196</v>
      </c>
      <c r="E668" s="99">
        <v>1400.0</v>
      </c>
      <c r="F668" s="100" t="s">
        <v>835</v>
      </c>
      <c r="G668" s="145" t="s">
        <v>1198</v>
      </c>
      <c r="H668" s="101" t="s">
        <v>68</v>
      </c>
      <c r="I668" s="101"/>
      <c r="J668" s="95" t="s">
        <v>102</v>
      </c>
      <c r="K668" s="50">
        <f t="shared" si="299"/>
        <v>1400</v>
      </c>
      <c r="L668" s="50">
        <v>0.0</v>
      </c>
      <c r="M668" s="50">
        <f t="shared" si="207"/>
        <v>1400</v>
      </c>
      <c r="N668" s="87">
        <f t="shared" si="280"/>
        <v>0</v>
      </c>
      <c r="O668" s="96"/>
      <c r="P668" s="131">
        <v>34.11</v>
      </c>
      <c r="Q668" s="132">
        <f t="shared" si="302"/>
        <v>1365.89</v>
      </c>
      <c r="R668" s="154"/>
      <c r="S668" s="98"/>
      <c r="T668" s="98"/>
      <c r="U668" s="98"/>
      <c r="V668" s="98"/>
      <c r="W668" s="98"/>
      <c r="X668" s="88">
        <f t="shared" si="300"/>
        <v>1400</v>
      </c>
      <c r="Y668" s="90">
        <f t="shared" si="295"/>
        <v>1250</v>
      </c>
      <c r="Z668" s="90">
        <f t="shared" si="296"/>
        <v>150</v>
      </c>
      <c r="AA668" s="98"/>
      <c r="AB668" s="88">
        <v>1400.0</v>
      </c>
      <c r="AC668" s="90">
        <v>1249.9999999999998</v>
      </c>
      <c r="AD668" s="90">
        <v>149.99999999999997</v>
      </c>
      <c r="AE668" s="48"/>
      <c r="AF668" s="91">
        <f t="shared" si="209"/>
        <v>0</v>
      </c>
      <c r="AG668" s="98"/>
      <c r="AH668" s="98"/>
      <c r="AI668" s="98"/>
      <c r="AJ668" s="98"/>
      <c r="AK668" s="98"/>
      <c r="AL668" s="98"/>
    </row>
    <row r="669" ht="14.25" customHeight="1">
      <c r="A669" s="92" t="s">
        <v>2454</v>
      </c>
      <c r="B669" s="93">
        <v>45744.0</v>
      </c>
      <c r="C669" s="48" t="s">
        <v>2455</v>
      </c>
      <c r="D669" s="48" t="s">
        <v>228</v>
      </c>
      <c r="E669" s="103">
        <v>2100.0</v>
      </c>
      <c r="F669" s="100" t="s">
        <v>2456</v>
      </c>
      <c r="G669" s="101" t="s">
        <v>96</v>
      </c>
      <c r="H669" s="101" t="s">
        <v>68</v>
      </c>
      <c r="I669" s="101" t="s">
        <v>2433</v>
      </c>
      <c r="J669" s="95" t="s">
        <v>102</v>
      </c>
      <c r="K669" s="50">
        <f t="shared" si="299"/>
        <v>2100</v>
      </c>
      <c r="L669" s="50">
        <v>0.0</v>
      </c>
      <c r="M669" s="50">
        <f t="shared" si="207"/>
        <v>2100</v>
      </c>
      <c r="N669" s="87">
        <f t="shared" si="280"/>
        <v>0</v>
      </c>
      <c r="O669" s="96"/>
      <c r="P669" s="97"/>
      <c r="Q669" s="97"/>
      <c r="R669" s="98"/>
      <c r="S669" s="98"/>
      <c r="T669" s="98"/>
      <c r="U669" s="98"/>
      <c r="V669" s="98"/>
      <c r="W669" s="98"/>
      <c r="X669" s="88">
        <f t="shared" si="300"/>
        <v>2100</v>
      </c>
      <c r="Y669" s="90">
        <f t="shared" si="295"/>
        <v>1875</v>
      </c>
      <c r="Z669" s="90">
        <f t="shared" si="296"/>
        <v>225</v>
      </c>
      <c r="AA669" s="98"/>
      <c r="AB669" s="88">
        <v>2100.0</v>
      </c>
      <c r="AC669" s="90">
        <v>1874.9999999999998</v>
      </c>
      <c r="AD669" s="90">
        <v>224.99999999999997</v>
      </c>
      <c r="AE669" s="48"/>
      <c r="AF669" s="91">
        <f t="shared" si="209"/>
        <v>0</v>
      </c>
      <c r="AG669" s="98"/>
      <c r="AH669" s="98"/>
      <c r="AI669" s="98"/>
      <c r="AJ669" s="98"/>
      <c r="AK669" s="98"/>
      <c r="AL669" s="98"/>
    </row>
    <row r="670" ht="14.25" customHeight="1">
      <c r="A670" s="92" t="s">
        <v>2457</v>
      </c>
      <c r="B670" s="93">
        <v>45744.0</v>
      </c>
      <c r="C670" s="48" t="s">
        <v>2458</v>
      </c>
      <c r="D670" s="48" t="s">
        <v>1503</v>
      </c>
      <c r="E670" s="103">
        <v>300.0</v>
      </c>
      <c r="F670" s="100" t="s">
        <v>2459</v>
      </c>
      <c r="G670" s="101" t="s">
        <v>112</v>
      </c>
      <c r="H670" s="101" t="s">
        <v>127</v>
      </c>
      <c r="I670" s="101"/>
      <c r="J670" s="95" t="s">
        <v>121</v>
      </c>
      <c r="K670" s="50">
        <f t="shared" si="299"/>
        <v>300</v>
      </c>
      <c r="L670" s="50">
        <v>0.0</v>
      </c>
      <c r="M670" s="50">
        <f t="shared" si="207"/>
        <v>300</v>
      </c>
      <c r="N670" s="87">
        <f t="shared" si="280"/>
        <v>0</v>
      </c>
      <c r="O670" s="96"/>
      <c r="P670" s="97"/>
      <c r="Q670" s="97"/>
      <c r="R670" s="98"/>
      <c r="S670" s="98"/>
      <c r="T670" s="98"/>
      <c r="U670" s="98"/>
      <c r="V670" s="98"/>
      <c r="W670" s="98"/>
      <c r="X670" s="88">
        <f t="shared" ref="X670:X672" si="303">K670</f>
        <v>300</v>
      </c>
      <c r="Y670" s="90">
        <f t="shared" si="295"/>
        <v>267.8571429</v>
      </c>
      <c r="Z670" s="90">
        <f t="shared" si="296"/>
        <v>32.14285714</v>
      </c>
      <c r="AA670" s="98"/>
      <c r="AB670" s="88">
        <v>300.0</v>
      </c>
      <c r="AC670" s="90">
        <v>267.85714285714283</v>
      </c>
      <c r="AD670" s="90">
        <v>32.14285714285714</v>
      </c>
      <c r="AE670" s="48"/>
      <c r="AF670" s="91">
        <f t="shared" si="209"/>
        <v>0</v>
      </c>
      <c r="AG670" s="98"/>
      <c r="AH670" s="98"/>
      <c r="AI670" s="98"/>
      <c r="AJ670" s="98"/>
      <c r="AK670" s="98"/>
      <c r="AL670" s="98"/>
    </row>
    <row r="671" ht="14.25" customHeight="1">
      <c r="A671" s="92" t="s">
        <v>2460</v>
      </c>
      <c r="B671" s="93">
        <v>45744.0</v>
      </c>
      <c r="C671" s="48" t="s">
        <v>2461</v>
      </c>
      <c r="D671" s="94" t="s">
        <v>1712</v>
      </c>
      <c r="E671" s="103">
        <v>5000.0</v>
      </c>
      <c r="F671" s="100" t="s">
        <v>2462</v>
      </c>
      <c r="G671" s="101" t="s">
        <v>2463</v>
      </c>
      <c r="H671" s="101" t="s">
        <v>68</v>
      </c>
      <c r="I671" s="101"/>
      <c r="J671" s="95" t="s">
        <v>261</v>
      </c>
      <c r="K671" s="50">
        <f t="shared" si="299"/>
        <v>5000</v>
      </c>
      <c r="L671" s="50">
        <v>0.0</v>
      </c>
      <c r="M671" s="50">
        <f t="shared" si="207"/>
        <v>5000</v>
      </c>
      <c r="N671" s="87">
        <f t="shared" si="280"/>
        <v>0</v>
      </c>
      <c r="O671" s="96"/>
      <c r="P671" s="97">
        <v>164.19</v>
      </c>
      <c r="Q671" s="97">
        <f>E671-P671</f>
        <v>4835.81</v>
      </c>
      <c r="R671" s="98"/>
      <c r="S671" s="98"/>
      <c r="T671" s="98"/>
      <c r="U671" s="98"/>
      <c r="V671" s="98"/>
      <c r="W671" s="98"/>
      <c r="X671" s="88">
        <f t="shared" si="303"/>
        <v>5000</v>
      </c>
      <c r="Y671" s="90">
        <f t="shared" si="295"/>
        <v>4464.285714</v>
      </c>
      <c r="Z671" s="90">
        <f t="shared" si="296"/>
        <v>535.7142857</v>
      </c>
      <c r="AA671" s="98"/>
      <c r="AB671" s="88">
        <v>5000.0</v>
      </c>
      <c r="AC671" s="90">
        <v>4464.285714285714</v>
      </c>
      <c r="AD671" s="90">
        <v>535.7142857142857</v>
      </c>
      <c r="AE671" s="48"/>
      <c r="AF671" s="91">
        <f t="shared" si="209"/>
        <v>0</v>
      </c>
      <c r="AG671" s="98"/>
      <c r="AH671" s="98"/>
      <c r="AI671" s="98"/>
      <c r="AJ671" s="98"/>
      <c r="AK671" s="98"/>
      <c r="AL671" s="98"/>
    </row>
    <row r="672" ht="14.25" customHeight="1">
      <c r="A672" s="92" t="s">
        <v>2464</v>
      </c>
      <c r="B672" s="93">
        <v>45744.0</v>
      </c>
      <c r="C672" s="48" t="s">
        <v>2465</v>
      </c>
      <c r="D672" s="94" t="s">
        <v>454</v>
      </c>
      <c r="E672" s="107">
        <v>5445.54</v>
      </c>
      <c r="F672" s="100" t="s">
        <v>2466</v>
      </c>
      <c r="G672" s="101" t="s">
        <v>96</v>
      </c>
      <c r="H672" s="101" t="s">
        <v>68</v>
      </c>
      <c r="I672" s="101" t="s">
        <v>2467</v>
      </c>
      <c r="J672" s="95" t="s">
        <v>102</v>
      </c>
      <c r="K672" s="97">
        <v>5700.0</v>
      </c>
      <c r="L672" s="108">
        <f>K672/1.12*0.05</f>
        <v>254.4642857</v>
      </c>
      <c r="M672" s="97">
        <f t="shared" si="207"/>
        <v>5445.535714</v>
      </c>
      <c r="N672" s="87">
        <f t="shared" si="280"/>
        <v>0.004285714285</v>
      </c>
      <c r="O672" s="96"/>
      <c r="P672" s="97"/>
      <c r="Q672" s="97"/>
      <c r="R672" s="98"/>
      <c r="S672" s="98"/>
      <c r="T672" s="98"/>
      <c r="U672" s="98"/>
      <c r="V672" s="98"/>
      <c r="W672" s="98"/>
      <c r="X672" s="88">
        <f t="shared" si="303"/>
        <v>5700</v>
      </c>
      <c r="Y672" s="90">
        <f t="shared" si="295"/>
        <v>5089.285714</v>
      </c>
      <c r="Z672" s="90">
        <f t="shared" si="296"/>
        <v>610.7142857</v>
      </c>
      <c r="AA672" s="98"/>
      <c r="AB672" s="88">
        <v>5700.0</v>
      </c>
      <c r="AC672" s="90">
        <v>5089.285714285714</v>
      </c>
      <c r="AD672" s="90">
        <v>610.7142857142857</v>
      </c>
      <c r="AE672" s="48"/>
      <c r="AF672" s="91">
        <f t="shared" si="209"/>
        <v>0</v>
      </c>
      <c r="AG672" s="98"/>
      <c r="AH672" s="98"/>
      <c r="AI672" s="98"/>
      <c r="AJ672" s="98"/>
      <c r="AK672" s="98"/>
      <c r="AL672" s="98"/>
    </row>
    <row r="673" ht="14.25" customHeight="1">
      <c r="A673" s="92" t="s">
        <v>2468</v>
      </c>
      <c r="B673" s="93"/>
      <c r="C673" s="94"/>
      <c r="D673" s="94" t="s">
        <v>87</v>
      </c>
      <c r="E673" s="103"/>
      <c r="F673" s="100"/>
      <c r="G673" s="101"/>
      <c r="H673" s="101"/>
      <c r="I673" s="101"/>
      <c r="J673" s="95"/>
      <c r="K673" s="50" t="str">
        <f t="shared" ref="K673:K681" si="304">E673</f>
        <v/>
      </c>
      <c r="L673" s="50">
        <v>0.0</v>
      </c>
      <c r="M673" s="50">
        <f t="shared" si="207"/>
        <v>0</v>
      </c>
      <c r="N673" s="87">
        <f t="shared" si="280"/>
        <v>0</v>
      </c>
      <c r="O673" s="96"/>
      <c r="P673" s="97"/>
      <c r="Q673" s="97"/>
      <c r="R673" s="98"/>
      <c r="S673" s="98"/>
      <c r="T673" s="98"/>
      <c r="U673" s="98"/>
      <c r="V673" s="98"/>
      <c r="W673" s="98"/>
      <c r="X673" s="88" t="str">
        <f t="shared" ref="X673:X678" si="305">E673</f>
        <v/>
      </c>
      <c r="Y673" s="90">
        <f t="shared" si="295"/>
        <v>0</v>
      </c>
      <c r="Z673" s="90">
        <f t="shared" si="296"/>
        <v>0</v>
      </c>
      <c r="AA673" s="98"/>
      <c r="AB673" s="106"/>
      <c r="AC673" s="42"/>
      <c r="AD673" s="42"/>
      <c r="AE673" s="48"/>
      <c r="AF673" s="91">
        <f t="shared" si="209"/>
        <v>0</v>
      </c>
      <c r="AG673" s="98"/>
      <c r="AH673" s="98"/>
      <c r="AI673" s="98"/>
      <c r="AJ673" s="98"/>
      <c r="AK673" s="98"/>
      <c r="AL673" s="98"/>
    </row>
    <row r="674" ht="14.25" customHeight="1">
      <c r="A674" s="92" t="s">
        <v>2469</v>
      </c>
      <c r="B674" s="93"/>
      <c r="C674" s="94"/>
      <c r="D674" s="94" t="s">
        <v>87</v>
      </c>
      <c r="E674" s="103"/>
      <c r="F674" s="100"/>
      <c r="G674" s="101"/>
      <c r="H674" s="101"/>
      <c r="I674" s="101"/>
      <c r="J674" s="95"/>
      <c r="K674" s="50" t="str">
        <f t="shared" si="304"/>
        <v/>
      </c>
      <c r="L674" s="50">
        <v>0.0</v>
      </c>
      <c r="M674" s="50">
        <f t="shared" si="207"/>
        <v>0</v>
      </c>
      <c r="N674" s="87">
        <f t="shared" si="280"/>
        <v>0</v>
      </c>
      <c r="O674" s="96"/>
      <c r="P674" s="97"/>
      <c r="Q674" s="97"/>
      <c r="R674" s="98"/>
      <c r="S674" s="98"/>
      <c r="T674" s="98"/>
      <c r="U674" s="98"/>
      <c r="V674" s="98"/>
      <c r="W674" s="98"/>
      <c r="X674" s="88" t="str">
        <f t="shared" si="305"/>
        <v/>
      </c>
      <c r="Y674" s="90">
        <f t="shared" si="295"/>
        <v>0</v>
      </c>
      <c r="Z674" s="90">
        <f t="shared" si="296"/>
        <v>0</v>
      </c>
      <c r="AA674" s="98"/>
      <c r="AB674" s="106"/>
      <c r="AC674" s="42"/>
      <c r="AD674" s="42"/>
      <c r="AE674" s="48"/>
      <c r="AF674" s="91">
        <f t="shared" si="209"/>
        <v>0</v>
      </c>
      <c r="AG674" s="98"/>
      <c r="AH674" s="98"/>
      <c r="AI674" s="98"/>
      <c r="AJ674" s="98"/>
      <c r="AK674" s="98"/>
      <c r="AL674" s="98"/>
    </row>
    <row r="675" ht="14.25" customHeight="1">
      <c r="A675" s="92" t="s">
        <v>2470</v>
      </c>
      <c r="B675" s="93">
        <v>45745.0</v>
      </c>
      <c r="C675" s="94" t="s">
        <v>2471</v>
      </c>
      <c r="D675" s="94" t="s">
        <v>2472</v>
      </c>
      <c r="E675" s="103">
        <v>2600.0</v>
      </c>
      <c r="F675" s="100" t="s">
        <v>2473</v>
      </c>
      <c r="G675" s="101" t="s">
        <v>96</v>
      </c>
      <c r="H675" s="101" t="s">
        <v>132</v>
      </c>
      <c r="I675" s="112" t="s">
        <v>392</v>
      </c>
      <c r="J675" s="95" t="s">
        <v>102</v>
      </c>
      <c r="K675" s="50">
        <f t="shared" si="304"/>
        <v>2600</v>
      </c>
      <c r="L675" s="50">
        <v>0.0</v>
      </c>
      <c r="M675" s="50">
        <f t="shared" si="207"/>
        <v>2600</v>
      </c>
      <c r="N675" s="87">
        <f t="shared" si="280"/>
        <v>0</v>
      </c>
      <c r="O675" s="96"/>
      <c r="P675" s="97"/>
      <c r="Q675" s="97"/>
      <c r="R675" s="98"/>
      <c r="S675" s="98"/>
      <c r="T675" s="98"/>
      <c r="U675" s="98"/>
      <c r="V675" s="98"/>
      <c r="W675" s="98"/>
      <c r="X675" s="88">
        <f t="shared" si="305"/>
        <v>2600</v>
      </c>
      <c r="Y675" s="90">
        <f t="shared" si="295"/>
        <v>2321.428571</v>
      </c>
      <c r="Z675" s="90">
        <f t="shared" si="296"/>
        <v>278.5714286</v>
      </c>
      <c r="AA675" s="98"/>
      <c r="AB675" s="88">
        <v>2600.0</v>
      </c>
      <c r="AC675" s="90">
        <v>2321.428571428571</v>
      </c>
      <c r="AD675" s="90">
        <v>278.5714285714285</v>
      </c>
      <c r="AE675" s="48"/>
      <c r="AF675" s="91">
        <f t="shared" si="209"/>
        <v>0</v>
      </c>
      <c r="AG675" s="98"/>
      <c r="AH675" s="98"/>
      <c r="AI675" s="98"/>
      <c r="AJ675" s="98"/>
      <c r="AK675" s="98"/>
      <c r="AL675" s="98"/>
    </row>
    <row r="676" ht="14.25" customHeight="1">
      <c r="A676" s="92" t="s">
        <v>2474</v>
      </c>
      <c r="B676" s="93">
        <v>45745.0</v>
      </c>
      <c r="C676" s="94" t="s">
        <v>2475</v>
      </c>
      <c r="D676" s="94" t="s">
        <v>1551</v>
      </c>
      <c r="E676" s="103">
        <v>5500.0</v>
      </c>
      <c r="F676" s="100" t="s">
        <v>2476</v>
      </c>
      <c r="G676" s="101" t="s">
        <v>2477</v>
      </c>
      <c r="H676" s="101" t="s">
        <v>68</v>
      </c>
      <c r="I676" s="101"/>
      <c r="J676" s="95" t="s">
        <v>102</v>
      </c>
      <c r="K676" s="50">
        <f t="shared" si="304"/>
        <v>5500</v>
      </c>
      <c r="L676" s="50">
        <v>0.0</v>
      </c>
      <c r="M676" s="50">
        <f t="shared" si="207"/>
        <v>5500</v>
      </c>
      <c r="N676" s="87">
        <f t="shared" si="280"/>
        <v>0</v>
      </c>
      <c r="O676" s="96"/>
      <c r="P676" s="128">
        <f>E676-Q676</f>
        <v>106.69</v>
      </c>
      <c r="Q676" s="141">
        <v>5393.31</v>
      </c>
      <c r="R676" s="98"/>
      <c r="S676" s="98"/>
      <c r="T676" s="98"/>
      <c r="U676" s="98"/>
      <c r="V676" s="98"/>
      <c r="W676" s="98"/>
      <c r="X676" s="88">
        <f t="shared" si="305"/>
        <v>5500</v>
      </c>
      <c r="Y676" s="90">
        <f t="shared" si="295"/>
        <v>4910.714286</v>
      </c>
      <c r="Z676" s="90">
        <f t="shared" si="296"/>
        <v>589.2857143</v>
      </c>
      <c r="AA676" s="98"/>
      <c r="AB676" s="88">
        <v>5500.0</v>
      </c>
      <c r="AC676" s="90">
        <v>4910.714285714285</v>
      </c>
      <c r="AD676" s="90">
        <v>589.2857142857142</v>
      </c>
      <c r="AE676" s="48"/>
      <c r="AF676" s="91">
        <f t="shared" si="209"/>
        <v>0</v>
      </c>
      <c r="AG676" s="98"/>
      <c r="AH676" s="98"/>
      <c r="AI676" s="98"/>
      <c r="AJ676" s="98"/>
      <c r="AK676" s="98"/>
      <c r="AL676" s="98"/>
    </row>
    <row r="677" ht="14.25" customHeight="1">
      <c r="A677" s="92" t="s">
        <v>2478</v>
      </c>
      <c r="B677" s="93">
        <v>45747.0</v>
      </c>
      <c r="C677" s="94" t="s">
        <v>2479</v>
      </c>
      <c r="D677" s="94" t="s">
        <v>110</v>
      </c>
      <c r="E677" s="103">
        <v>440.0</v>
      </c>
      <c r="F677" s="100" t="s">
        <v>964</v>
      </c>
      <c r="G677" s="101" t="s">
        <v>112</v>
      </c>
      <c r="H677" s="101" t="s">
        <v>127</v>
      </c>
      <c r="I677" s="101"/>
      <c r="J677" s="95" t="s">
        <v>69</v>
      </c>
      <c r="K677" s="50">
        <f t="shared" si="304"/>
        <v>440</v>
      </c>
      <c r="L677" s="50">
        <v>0.0</v>
      </c>
      <c r="M677" s="50">
        <f t="shared" si="207"/>
        <v>440</v>
      </c>
      <c r="N677" s="87">
        <f t="shared" si="280"/>
        <v>0</v>
      </c>
      <c r="O677" s="96"/>
      <c r="P677" s="97"/>
      <c r="Q677" s="97"/>
      <c r="R677" s="98"/>
      <c r="S677" s="98"/>
      <c r="T677" s="98"/>
      <c r="U677" s="98"/>
      <c r="V677" s="98"/>
      <c r="W677" s="98"/>
      <c r="X677" s="88">
        <f t="shared" si="305"/>
        <v>440</v>
      </c>
      <c r="Y677" s="90">
        <f t="shared" si="295"/>
        <v>392.8571429</v>
      </c>
      <c r="Z677" s="90">
        <f t="shared" si="296"/>
        <v>47.14285714</v>
      </c>
      <c r="AA677" s="98"/>
      <c r="AB677" s="88">
        <v>440.0</v>
      </c>
      <c r="AC677" s="90">
        <v>392.85714285714283</v>
      </c>
      <c r="AD677" s="90">
        <v>47.14285714285714</v>
      </c>
      <c r="AE677" s="48"/>
      <c r="AF677" s="91">
        <f t="shared" si="209"/>
        <v>0</v>
      </c>
      <c r="AG677" s="98"/>
      <c r="AH677" s="98"/>
      <c r="AI677" s="98"/>
      <c r="AJ677" s="98"/>
      <c r="AK677" s="98"/>
      <c r="AL677" s="98"/>
    </row>
    <row r="678" ht="14.25" customHeight="1">
      <c r="A678" s="92" t="s">
        <v>2480</v>
      </c>
      <c r="B678" s="93">
        <v>45747.0</v>
      </c>
      <c r="C678" s="94" t="s">
        <v>2481</v>
      </c>
      <c r="D678" s="94" t="s">
        <v>2482</v>
      </c>
      <c r="E678" s="99">
        <v>440.0</v>
      </c>
      <c r="F678" s="100" t="s">
        <v>964</v>
      </c>
      <c r="G678" s="145" t="s">
        <v>1198</v>
      </c>
      <c r="H678" s="101" t="s">
        <v>68</v>
      </c>
      <c r="I678" s="101"/>
      <c r="J678" s="95" t="s">
        <v>69</v>
      </c>
      <c r="K678" s="50">
        <f t="shared" si="304"/>
        <v>440</v>
      </c>
      <c r="L678" s="50">
        <v>0.0</v>
      </c>
      <c r="M678" s="50">
        <f t="shared" si="207"/>
        <v>440</v>
      </c>
      <c r="N678" s="87">
        <f t="shared" si="280"/>
        <v>0</v>
      </c>
      <c r="O678" s="96"/>
      <c r="P678" s="131">
        <v>10.72</v>
      </c>
      <c r="Q678" s="132">
        <f>E678-P678</f>
        <v>429.28</v>
      </c>
      <c r="R678" s="98"/>
      <c r="S678" s="98"/>
      <c r="T678" s="98"/>
      <c r="U678" s="98"/>
      <c r="V678" s="98"/>
      <c r="W678" s="98"/>
      <c r="X678" s="88">
        <f t="shared" si="305"/>
        <v>440</v>
      </c>
      <c r="Y678" s="90">
        <f t="shared" si="295"/>
        <v>392.8571429</v>
      </c>
      <c r="Z678" s="90">
        <f t="shared" si="296"/>
        <v>47.14285714</v>
      </c>
      <c r="AA678" s="98"/>
      <c r="AB678" s="88">
        <v>440.0</v>
      </c>
      <c r="AC678" s="90">
        <v>392.85714285714283</v>
      </c>
      <c r="AD678" s="90">
        <v>47.14285714285714</v>
      </c>
      <c r="AE678" s="48"/>
      <c r="AF678" s="91">
        <f t="shared" si="209"/>
        <v>0</v>
      </c>
      <c r="AG678" s="98"/>
      <c r="AH678" s="98"/>
      <c r="AI678" s="98"/>
      <c r="AJ678" s="98"/>
      <c r="AK678" s="98"/>
      <c r="AL678" s="98"/>
    </row>
    <row r="679" ht="14.25" customHeight="1">
      <c r="A679" s="92" t="s">
        <v>2483</v>
      </c>
      <c r="B679" s="93">
        <v>45747.0</v>
      </c>
      <c r="C679" s="94" t="s">
        <v>2484</v>
      </c>
      <c r="D679" s="94" t="s">
        <v>2485</v>
      </c>
      <c r="E679" s="103">
        <v>240.0</v>
      </c>
      <c r="F679" s="100" t="s">
        <v>2486</v>
      </c>
      <c r="G679" s="101" t="s">
        <v>117</v>
      </c>
      <c r="H679" s="101" t="s">
        <v>68</v>
      </c>
      <c r="I679" s="101"/>
      <c r="J679" s="95" t="s">
        <v>69</v>
      </c>
      <c r="K679" s="50">
        <f t="shared" si="304"/>
        <v>240</v>
      </c>
      <c r="L679" s="50">
        <v>0.0</v>
      </c>
      <c r="M679" s="50">
        <f t="shared" si="207"/>
        <v>240</v>
      </c>
      <c r="N679" s="87">
        <f t="shared" si="280"/>
        <v>0</v>
      </c>
      <c r="O679" s="96"/>
      <c r="P679" s="97">
        <f>E679-Q679</f>
        <v>7.88</v>
      </c>
      <c r="Q679" s="108">
        <v>232.12</v>
      </c>
      <c r="R679" s="98"/>
      <c r="S679" s="98"/>
      <c r="T679" s="98"/>
      <c r="U679" s="98"/>
      <c r="V679" s="98"/>
      <c r="W679" s="98"/>
      <c r="X679" s="106"/>
      <c r="Y679" s="42"/>
      <c r="Z679" s="42"/>
      <c r="AA679" s="98"/>
      <c r="AB679" s="88"/>
      <c r="AC679" s="90"/>
      <c r="AD679" s="90"/>
      <c r="AE679" s="48"/>
      <c r="AF679" s="91">
        <f t="shared" si="209"/>
        <v>0</v>
      </c>
      <c r="AG679" s="98"/>
      <c r="AH679" s="98"/>
      <c r="AI679" s="98"/>
      <c r="AJ679" s="98"/>
      <c r="AK679" s="98"/>
      <c r="AL679" s="98"/>
    </row>
    <row r="680" ht="14.25" customHeight="1">
      <c r="A680" s="92" t="s">
        <v>2487</v>
      </c>
      <c r="B680" s="93">
        <v>45747.0</v>
      </c>
      <c r="C680" s="48" t="s">
        <v>2488</v>
      </c>
      <c r="D680" s="94" t="s">
        <v>1964</v>
      </c>
      <c r="E680" s="103">
        <v>1375.0</v>
      </c>
      <c r="F680" s="100" t="s">
        <v>2489</v>
      </c>
      <c r="G680" s="101" t="s">
        <v>74</v>
      </c>
      <c r="H680" s="101" t="s">
        <v>68</v>
      </c>
      <c r="I680" s="101" t="s">
        <v>2490</v>
      </c>
      <c r="J680" s="95" t="s">
        <v>76</v>
      </c>
      <c r="K680" s="50">
        <f t="shared" si="304"/>
        <v>1375</v>
      </c>
      <c r="L680" s="50">
        <v>0.0</v>
      </c>
      <c r="M680" s="50">
        <f t="shared" si="207"/>
        <v>1375</v>
      </c>
      <c r="N680" s="87">
        <f t="shared" si="280"/>
        <v>0</v>
      </c>
      <c r="O680" s="96"/>
      <c r="P680" s="97"/>
      <c r="Q680" s="97"/>
      <c r="R680" s="98"/>
      <c r="S680" s="98"/>
      <c r="T680" s="98"/>
      <c r="U680" s="98"/>
      <c r="V680" s="98"/>
      <c r="W680" s="98"/>
      <c r="X680" s="88">
        <f>K680</f>
        <v>1375</v>
      </c>
      <c r="Y680" s="90">
        <f>X680/1.12</f>
        <v>1227.678571</v>
      </c>
      <c r="Z680" s="90">
        <f>Y680*0.12</f>
        <v>147.3214286</v>
      </c>
      <c r="AA680" s="98"/>
      <c r="AB680" s="88">
        <v>1375.0</v>
      </c>
      <c r="AC680" s="90">
        <v>1227.6785714285713</v>
      </c>
      <c r="AD680" s="90">
        <v>147.32142857142856</v>
      </c>
      <c r="AE680" s="48"/>
      <c r="AF680" s="91">
        <f t="shared" si="209"/>
        <v>0</v>
      </c>
      <c r="AG680" s="98"/>
      <c r="AH680" s="98"/>
      <c r="AI680" s="98"/>
      <c r="AJ680" s="98"/>
      <c r="AK680" s="98"/>
      <c r="AL680" s="98"/>
    </row>
    <row r="681" ht="14.25" customHeight="1">
      <c r="A681" s="92" t="s">
        <v>2491</v>
      </c>
      <c r="B681" s="93"/>
      <c r="C681" s="94"/>
      <c r="D681" s="94" t="s">
        <v>87</v>
      </c>
      <c r="E681" s="103"/>
      <c r="F681" s="100"/>
      <c r="G681" s="101"/>
      <c r="H681" s="101"/>
      <c r="I681" s="101"/>
      <c r="J681" s="95"/>
      <c r="K681" s="50" t="str">
        <f t="shared" si="304"/>
        <v/>
      </c>
      <c r="L681" s="50">
        <v>0.0</v>
      </c>
      <c r="M681" s="50">
        <f t="shared" si="207"/>
        <v>0</v>
      </c>
      <c r="N681" s="87">
        <f t="shared" si="280"/>
        <v>0</v>
      </c>
      <c r="O681" s="96"/>
      <c r="P681" s="97"/>
      <c r="Q681" s="97"/>
      <c r="R681" s="98"/>
      <c r="S681" s="98"/>
      <c r="T681" s="98"/>
      <c r="U681" s="98"/>
      <c r="V681" s="98"/>
      <c r="W681" s="98"/>
      <c r="X681" s="98"/>
      <c r="Y681" s="98"/>
      <c r="Z681" s="98"/>
      <c r="AA681" s="98"/>
      <c r="AB681" s="106"/>
      <c r="AC681" s="42"/>
      <c r="AD681" s="42"/>
      <c r="AE681" s="48"/>
      <c r="AF681" s="91">
        <f t="shared" si="209"/>
        <v>0</v>
      </c>
      <c r="AG681" s="98"/>
      <c r="AH681" s="98"/>
      <c r="AI681" s="98"/>
      <c r="AJ681" s="98"/>
      <c r="AK681" s="98"/>
      <c r="AL681" s="98"/>
    </row>
    <row r="682" ht="14.25" customHeight="1">
      <c r="A682" s="92" t="s">
        <v>2492</v>
      </c>
      <c r="B682" s="93">
        <v>45747.0</v>
      </c>
      <c r="C682" s="48" t="s">
        <v>2493</v>
      </c>
      <c r="D682" s="94" t="s">
        <v>454</v>
      </c>
      <c r="E682" s="107">
        <v>2770.54</v>
      </c>
      <c r="F682" s="100" t="s">
        <v>2494</v>
      </c>
      <c r="G682" s="101" t="s">
        <v>96</v>
      </c>
      <c r="H682" s="101" t="s">
        <v>68</v>
      </c>
      <c r="I682" s="101" t="s">
        <v>2495</v>
      </c>
      <c r="J682" s="95" t="s">
        <v>102</v>
      </c>
      <c r="K682" s="97">
        <v>2900.0</v>
      </c>
      <c r="L682" s="108">
        <f>K682/1.12*0.05</f>
        <v>129.4642857</v>
      </c>
      <c r="M682" s="97">
        <f t="shared" si="207"/>
        <v>2770.535714</v>
      </c>
      <c r="N682" s="87"/>
      <c r="O682" s="96"/>
      <c r="P682" s="97"/>
      <c r="Q682" s="97"/>
      <c r="R682" s="98"/>
      <c r="S682" s="98"/>
      <c r="T682" s="98"/>
      <c r="U682" s="98"/>
      <c r="V682" s="98"/>
      <c r="W682" s="98"/>
      <c r="X682" s="88">
        <f>K682</f>
        <v>2900</v>
      </c>
      <c r="Y682" s="90">
        <f>X682/1.12</f>
        <v>2589.285714</v>
      </c>
      <c r="Z682" s="90">
        <f>Y682*0.12</f>
        <v>310.7142857</v>
      </c>
      <c r="AA682" s="98"/>
      <c r="AB682" s="88">
        <v>2900.0</v>
      </c>
      <c r="AC682" s="90">
        <v>2589.285714285714</v>
      </c>
      <c r="AD682" s="90">
        <v>310.7142857142857</v>
      </c>
      <c r="AE682" s="48"/>
      <c r="AF682" s="91">
        <f t="shared" si="209"/>
        <v>0</v>
      </c>
      <c r="AG682" s="98"/>
      <c r="AH682" s="98"/>
      <c r="AI682" s="98"/>
      <c r="AJ682" s="98"/>
      <c r="AK682" s="98"/>
      <c r="AL682" s="98"/>
    </row>
    <row r="683" ht="14.25" customHeight="1">
      <c r="A683" s="164" t="s">
        <v>2496</v>
      </c>
      <c r="B683" s="165"/>
      <c r="C683" s="167"/>
      <c r="D683" s="167" t="s">
        <v>87</v>
      </c>
      <c r="E683" s="168"/>
      <c r="F683" s="169"/>
      <c r="G683" s="170"/>
      <c r="H683" s="170"/>
      <c r="I683" s="170"/>
      <c r="J683" s="171"/>
      <c r="K683" s="189" t="str">
        <f>E683</f>
        <v/>
      </c>
      <c r="L683" s="189">
        <v>0.0</v>
      </c>
      <c r="M683" s="189">
        <f t="shared" si="207"/>
        <v>0</v>
      </c>
      <c r="N683" s="190">
        <f>E683-M683</f>
        <v>0</v>
      </c>
      <c r="O683" s="172"/>
      <c r="P683" s="173"/>
      <c r="Q683" s="173"/>
      <c r="R683" s="174"/>
      <c r="S683" s="174"/>
      <c r="T683" s="174"/>
      <c r="U683" s="174"/>
      <c r="V683" s="174"/>
      <c r="W683" s="174"/>
      <c r="X683" s="174"/>
      <c r="Y683" s="174"/>
      <c r="Z683" s="174"/>
      <c r="AA683" s="98"/>
      <c r="AB683" s="98"/>
      <c r="AC683" s="98"/>
      <c r="AD683" s="98"/>
      <c r="AE683" s="98"/>
      <c r="AF683" s="98"/>
      <c r="AG683" s="98"/>
      <c r="AH683" s="98"/>
      <c r="AI683" s="98"/>
      <c r="AJ683" s="98"/>
      <c r="AK683" s="98"/>
      <c r="AL683" s="98"/>
    </row>
    <row r="684" ht="14.25" customHeight="1">
      <c r="A684" s="92"/>
      <c r="B684" s="93"/>
      <c r="C684" s="94"/>
      <c r="D684" s="94"/>
      <c r="E684" s="103"/>
      <c r="F684" s="100"/>
      <c r="G684" s="101"/>
      <c r="H684" s="101"/>
      <c r="I684" s="101"/>
      <c r="J684" s="95"/>
      <c r="K684" s="97"/>
      <c r="L684" s="97"/>
      <c r="M684" s="97"/>
      <c r="N684" s="87"/>
      <c r="O684" s="96"/>
      <c r="P684" s="97"/>
      <c r="Q684" s="108"/>
      <c r="R684" s="98"/>
      <c r="S684" s="98"/>
      <c r="T684" s="98"/>
      <c r="U684" s="98"/>
      <c r="V684" s="98"/>
      <c r="W684" s="98"/>
      <c r="X684" s="98"/>
      <c r="Y684" s="98"/>
      <c r="Z684" s="98"/>
      <c r="AA684" s="98"/>
      <c r="AB684" s="98"/>
      <c r="AC684" s="98"/>
      <c r="AD684" s="98"/>
      <c r="AE684" s="98"/>
      <c r="AF684" s="98"/>
      <c r="AG684" s="98"/>
      <c r="AH684" s="98"/>
      <c r="AI684" s="98"/>
      <c r="AJ684" s="98"/>
      <c r="AK684" s="98"/>
      <c r="AL684" s="98"/>
    </row>
    <row r="685" ht="14.25" customHeight="1">
      <c r="A685" s="92" t="s">
        <v>2497</v>
      </c>
      <c r="B685" s="93">
        <v>45748.0</v>
      </c>
      <c r="C685" s="94" t="s">
        <v>2498</v>
      </c>
      <c r="D685" s="94" t="s">
        <v>2499</v>
      </c>
      <c r="E685" s="103">
        <v>550.0</v>
      </c>
      <c r="F685" s="100" t="s">
        <v>914</v>
      </c>
      <c r="G685" s="101" t="s">
        <v>1008</v>
      </c>
      <c r="H685" s="101" t="s">
        <v>68</v>
      </c>
      <c r="I685" s="101"/>
      <c r="J685" s="95" t="s">
        <v>69</v>
      </c>
      <c r="K685" s="97"/>
      <c r="L685" s="97"/>
      <c r="M685" s="97"/>
      <c r="N685" s="87"/>
      <c r="O685" s="96"/>
      <c r="P685" s="97">
        <v>18.07</v>
      </c>
      <c r="Q685" s="108">
        <f t="shared" ref="Q685:Q686" si="306">E685-P685</f>
        <v>531.93</v>
      </c>
      <c r="R685" s="98"/>
      <c r="S685" s="98"/>
      <c r="T685" s="98"/>
      <c r="U685" s="98"/>
      <c r="V685" s="98"/>
      <c r="W685" s="98"/>
      <c r="X685" s="98"/>
      <c r="Y685" s="98"/>
      <c r="Z685" s="98"/>
      <c r="AA685" s="98"/>
      <c r="AB685" s="98"/>
      <c r="AC685" s="98"/>
      <c r="AD685" s="98"/>
      <c r="AE685" s="98"/>
      <c r="AF685" s="98"/>
      <c r="AG685" s="98"/>
      <c r="AH685" s="98"/>
      <c r="AI685" s="98"/>
      <c r="AJ685" s="98"/>
      <c r="AK685" s="98"/>
      <c r="AL685" s="98"/>
    </row>
    <row r="686" ht="14.25" customHeight="1">
      <c r="A686" s="92" t="s">
        <v>2500</v>
      </c>
      <c r="B686" s="93">
        <v>45748.0</v>
      </c>
      <c r="C686" s="94" t="s">
        <v>2501</v>
      </c>
      <c r="D686" s="94" t="s">
        <v>2502</v>
      </c>
      <c r="E686" s="103">
        <v>35000.0</v>
      </c>
      <c r="F686" s="100" t="s">
        <v>2503</v>
      </c>
      <c r="G686" s="101" t="s">
        <v>117</v>
      </c>
      <c r="H686" s="101" t="s">
        <v>68</v>
      </c>
      <c r="I686" s="101"/>
      <c r="J686" s="95" t="s">
        <v>76</v>
      </c>
      <c r="K686" s="97"/>
      <c r="L686" s="97"/>
      <c r="M686" s="97"/>
      <c r="N686" s="87"/>
      <c r="O686" s="96"/>
      <c r="P686" s="48">
        <v>1149.31</v>
      </c>
      <c r="Q686" s="108">
        <f t="shared" si="306"/>
        <v>33850.69</v>
      </c>
      <c r="R686" s="98"/>
      <c r="S686" s="98"/>
      <c r="T686" s="98"/>
      <c r="U686" s="98"/>
      <c r="V686" s="98"/>
      <c r="W686" s="98"/>
      <c r="X686" s="98"/>
      <c r="Y686" s="98"/>
      <c r="Z686" s="98"/>
      <c r="AA686" s="98"/>
      <c r="AB686" s="98"/>
      <c r="AC686" s="98"/>
      <c r="AD686" s="98"/>
      <c r="AE686" s="98"/>
      <c r="AF686" s="98"/>
      <c r="AG686" s="98"/>
      <c r="AH686" s="98"/>
      <c r="AI686" s="98"/>
      <c r="AJ686" s="98"/>
      <c r="AK686" s="98"/>
      <c r="AL686" s="98"/>
    </row>
    <row r="687" ht="14.25" customHeight="1">
      <c r="A687" s="92" t="s">
        <v>2504</v>
      </c>
      <c r="B687" s="93">
        <v>45748.0</v>
      </c>
      <c r="C687" s="94" t="s">
        <v>2505</v>
      </c>
      <c r="D687" s="94" t="s">
        <v>2506</v>
      </c>
      <c r="E687" s="103">
        <v>12375.0</v>
      </c>
      <c r="F687" s="50" t="s">
        <v>2507</v>
      </c>
      <c r="G687" s="48" t="s">
        <v>96</v>
      </c>
      <c r="H687" s="42" t="s">
        <v>132</v>
      </c>
      <c r="I687" s="126" t="s">
        <v>392</v>
      </c>
      <c r="J687" s="95" t="s">
        <v>76</v>
      </c>
      <c r="K687" s="97"/>
      <c r="L687" s="97"/>
      <c r="M687" s="97"/>
      <c r="N687" s="87"/>
      <c r="O687" s="96"/>
      <c r="P687" s="97"/>
      <c r="Q687" s="97"/>
      <c r="R687" s="98"/>
      <c r="S687" s="98"/>
      <c r="T687" s="98"/>
      <c r="U687" s="98"/>
      <c r="V687" s="98"/>
      <c r="W687" s="98"/>
      <c r="X687" s="98"/>
      <c r="Y687" s="98"/>
      <c r="Z687" s="98"/>
      <c r="AA687" s="98"/>
      <c r="AB687" s="98"/>
      <c r="AC687" s="98"/>
      <c r="AD687" s="98"/>
      <c r="AE687" s="98"/>
      <c r="AF687" s="98"/>
      <c r="AG687" s="98"/>
      <c r="AH687" s="98"/>
      <c r="AI687" s="98"/>
      <c r="AJ687" s="98"/>
      <c r="AK687" s="98"/>
      <c r="AL687" s="98"/>
    </row>
    <row r="688" ht="14.25" customHeight="1">
      <c r="A688" s="92" t="s">
        <v>2508</v>
      </c>
      <c r="B688" s="93">
        <v>45748.0</v>
      </c>
      <c r="C688" s="94" t="s">
        <v>2509</v>
      </c>
      <c r="D688" s="94" t="s">
        <v>1742</v>
      </c>
      <c r="E688" s="103">
        <v>3300.0</v>
      </c>
      <c r="F688" s="100" t="s">
        <v>2510</v>
      </c>
      <c r="G688" s="101" t="s">
        <v>2511</v>
      </c>
      <c r="H688" s="101" t="s">
        <v>68</v>
      </c>
      <c r="I688" s="101"/>
      <c r="J688" s="95" t="s">
        <v>102</v>
      </c>
      <c r="K688" s="97"/>
      <c r="L688" s="97"/>
      <c r="M688" s="97"/>
      <c r="N688" s="87"/>
      <c r="O688" s="96"/>
      <c r="P688" s="97">
        <f>54.19</f>
        <v>54.19</v>
      </c>
      <c r="Q688" s="108">
        <f>1650-P688</f>
        <v>1595.81</v>
      </c>
      <c r="R688" s="128">
        <f>Q679+Q685+Q688</f>
        <v>2359.86</v>
      </c>
      <c r="S688" s="98"/>
      <c r="T688" s="98"/>
      <c r="U688" s="98"/>
      <c r="V688" s="98"/>
      <c r="W688" s="98"/>
      <c r="X688" s="98"/>
      <c r="Y688" s="98"/>
      <c r="Z688" s="98"/>
      <c r="AA688" s="98"/>
      <c r="AB688" s="98"/>
      <c r="AC688" s="98"/>
      <c r="AD688" s="98"/>
      <c r="AE688" s="98"/>
      <c r="AF688" s="98"/>
      <c r="AG688" s="98"/>
      <c r="AH688" s="98"/>
      <c r="AI688" s="98"/>
      <c r="AJ688" s="98"/>
      <c r="AK688" s="98"/>
      <c r="AL688" s="98"/>
    </row>
    <row r="689" ht="14.25" customHeight="1">
      <c r="A689" s="92" t="s">
        <v>2512</v>
      </c>
      <c r="B689" s="93">
        <v>45748.0</v>
      </c>
      <c r="C689" s="94" t="s">
        <v>2513</v>
      </c>
      <c r="D689" s="94" t="s">
        <v>182</v>
      </c>
      <c r="E689" s="103">
        <v>2600.0</v>
      </c>
      <c r="F689" s="100" t="s">
        <v>2514</v>
      </c>
      <c r="G689" s="101" t="s">
        <v>74</v>
      </c>
      <c r="H689" s="101" t="s">
        <v>68</v>
      </c>
      <c r="I689" s="101" t="s">
        <v>2515</v>
      </c>
      <c r="J689" s="95" t="s">
        <v>102</v>
      </c>
      <c r="K689" s="97"/>
      <c r="L689" s="97"/>
      <c r="M689" s="97"/>
      <c r="N689" s="87"/>
      <c r="O689" s="96"/>
      <c r="P689" s="97"/>
      <c r="Q689" s="97"/>
      <c r="R689" s="98"/>
      <c r="S689" s="98"/>
      <c r="T689" s="98"/>
      <c r="U689" s="98"/>
      <c r="V689" s="98"/>
      <c r="W689" s="98"/>
      <c r="X689" s="98"/>
      <c r="Y689" s="98"/>
      <c r="Z689" s="98"/>
      <c r="AA689" s="98"/>
      <c r="AB689" s="98"/>
      <c r="AC689" s="98"/>
      <c r="AD689" s="98"/>
      <c r="AE689" s="98"/>
      <c r="AF689" s="98"/>
      <c r="AG689" s="98"/>
      <c r="AH689" s="98"/>
      <c r="AI689" s="98"/>
      <c r="AJ689" s="98"/>
      <c r="AK689" s="98"/>
      <c r="AL689" s="98"/>
    </row>
    <row r="690" ht="14.25" customHeight="1">
      <c r="A690" s="92" t="s">
        <v>2516</v>
      </c>
      <c r="B690" s="93"/>
      <c r="C690" s="94"/>
      <c r="D690" s="94" t="s">
        <v>87</v>
      </c>
      <c r="E690" s="103"/>
      <c r="F690" s="100"/>
      <c r="G690" s="101"/>
      <c r="H690" s="101"/>
      <c r="I690" s="101"/>
      <c r="J690" s="95"/>
      <c r="K690" s="97"/>
      <c r="L690" s="97"/>
      <c r="M690" s="97"/>
      <c r="N690" s="87"/>
      <c r="O690" s="96"/>
      <c r="P690" s="97"/>
      <c r="Q690" s="97"/>
      <c r="R690" s="98"/>
      <c r="S690" s="98"/>
      <c r="T690" s="98"/>
      <c r="U690" s="98"/>
      <c r="V690" s="98"/>
      <c r="W690" s="98"/>
      <c r="X690" s="98"/>
      <c r="Y690" s="98"/>
      <c r="Z690" s="98"/>
      <c r="AA690" s="98"/>
      <c r="AB690" s="98"/>
      <c r="AC690" s="98"/>
      <c r="AD690" s="98"/>
      <c r="AE690" s="98"/>
      <c r="AF690" s="98"/>
      <c r="AG690" s="98"/>
      <c r="AH690" s="98"/>
      <c r="AI690" s="98"/>
      <c r="AJ690" s="98"/>
      <c r="AK690" s="98"/>
      <c r="AL690" s="98"/>
    </row>
    <row r="691" ht="14.25" customHeight="1">
      <c r="A691" s="92" t="s">
        <v>2517</v>
      </c>
      <c r="B691" s="93">
        <v>45748.0</v>
      </c>
      <c r="C691" s="94" t="s">
        <v>2518</v>
      </c>
      <c r="D691" s="94" t="s">
        <v>369</v>
      </c>
      <c r="E691" s="103">
        <v>5700.0</v>
      </c>
      <c r="F691" s="100" t="s">
        <v>2519</v>
      </c>
      <c r="G691" s="145" t="s">
        <v>1198</v>
      </c>
      <c r="H691" s="101" t="s">
        <v>68</v>
      </c>
      <c r="I691" s="101"/>
      <c r="J691" s="95" t="s">
        <v>102</v>
      </c>
      <c r="K691" s="97"/>
      <c r="L691" s="97"/>
      <c r="M691" s="97"/>
      <c r="N691" s="87"/>
      <c r="O691" s="96"/>
      <c r="P691" s="131">
        <v>138.88</v>
      </c>
      <c r="Q691" s="132">
        <f>E691-P691</f>
        <v>5561.12</v>
      </c>
      <c r="R691" s="98"/>
      <c r="S691" s="98"/>
      <c r="T691" s="98"/>
      <c r="U691" s="98"/>
      <c r="V691" s="98"/>
      <c r="W691" s="98"/>
      <c r="X691" s="98"/>
      <c r="Y691" s="98"/>
      <c r="Z691" s="98"/>
      <c r="AA691" s="98"/>
      <c r="AB691" s="98"/>
      <c r="AC691" s="98"/>
      <c r="AD691" s="98"/>
      <c r="AE691" s="98"/>
      <c r="AF691" s="98"/>
      <c r="AG691" s="98"/>
      <c r="AH691" s="98"/>
      <c r="AI691" s="98"/>
      <c r="AJ691" s="98"/>
      <c r="AK691" s="98"/>
      <c r="AL691" s="98"/>
    </row>
    <row r="692" ht="14.25" customHeight="1">
      <c r="A692" s="92" t="s">
        <v>2520</v>
      </c>
      <c r="B692" s="93">
        <v>45748.0</v>
      </c>
      <c r="C692" s="48" t="s">
        <v>2521</v>
      </c>
      <c r="D692" s="94" t="s">
        <v>94</v>
      </c>
      <c r="E692" s="107">
        <v>2866.07</v>
      </c>
      <c r="F692" s="100" t="s">
        <v>2522</v>
      </c>
      <c r="G692" s="48" t="s">
        <v>96</v>
      </c>
      <c r="H692" s="101" t="s">
        <v>68</v>
      </c>
      <c r="I692" s="101" t="s">
        <v>2523</v>
      </c>
      <c r="J692" s="95" t="s">
        <v>76</v>
      </c>
      <c r="K692" s="97">
        <v>3000.0</v>
      </c>
      <c r="L692" s="108">
        <f>K692/1.12*0.05</f>
        <v>133.9285714</v>
      </c>
      <c r="M692" s="97">
        <f>K692-L692</f>
        <v>2866.071429</v>
      </c>
      <c r="N692" s="87">
        <f>E692-M692</f>
        <v>-0.001428571428</v>
      </c>
      <c r="O692" s="96"/>
      <c r="P692" s="97"/>
      <c r="Q692" s="97"/>
      <c r="R692" s="98"/>
      <c r="S692" s="98"/>
      <c r="T692" s="98"/>
      <c r="U692" s="98"/>
      <c r="V692" s="98"/>
      <c r="W692" s="98"/>
      <c r="X692" s="98"/>
      <c r="Y692" s="98"/>
      <c r="Z692" s="98"/>
      <c r="AA692" s="98"/>
      <c r="AB692" s="98"/>
      <c r="AC692" s="98"/>
      <c r="AD692" s="98"/>
      <c r="AE692" s="98"/>
      <c r="AF692" s="98"/>
      <c r="AG692" s="98"/>
      <c r="AH692" s="98"/>
      <c r="AI692" s="98"/>
      <c r="AJ692" s="98"/>
      <c r="AK692" s="98"/>
      <c r="AL692" s="98"/>
    </row>
    <row r="693" ht="14.25" customHeight="1">
      <c r="A693" s="92" t="s">
        <v>2524</v>
      </c>
      <c r="B693" s="93">
        <v>45748.0</v>
      </c>
      <c r="C693" s="48" t="s">
        <v>2525</v>
      </c>
      <c r="D693" s="94" t="s">
        <v>429</v>
      </c>
      <c r="E693" s="103">
        <v>44.0</v>
      </c>
      <c r="F693" s="100" t="s">
        <v>2526</v>
      </c>
      <c r="G693" s="101" t="s">
        <v>96</v>
      </c>
      <c r="H693" s="101" t="s">
        <v>132</v>
      </c>
      <c r="I693" s="101"/>
      <c r="J693" s="95" t="s">
        <v>121</v>
      </c>
      <c r="K693" s="97"/>
      <c r="L693" s="97"/>
      <c r="M693" s="97"/>
      <c r="N693" s="87"/>
      <c r="O693" s="96"/>
      <c r="P693" s="97"/>
      <c r="Q693" s="97"/>
      <c r="R693" s="98"/>
      <c r="S693" s="98"/>
      <c r="T693" s="98"/>
      <c r="U693" s="98"/>
      <c r="V693" s="98"/>
      <c r="W693" s="98"/>
      <c r="X693" s="98"/>
      <c r="Y693" s="98"/>
      <c r="Z693" s="98"/>
      <c r="AA693" s="98"/>
      <c r="AB693" s="98"/>
      <c r="AC693" s="98"/>
      <c r="AD693" s="98"/>
      <c r="AE693" s="98"/>
      <c r="AF693" s="98"/>
      <c r="AG693" s="98"/>
      <c r="AH693" s="98"/>
      <c r="AI693" s="98"/>
      <c r="AJ693" s="98"/>
      <c r="AK693" s="98"/>
      <c r="AL693" s="98"/>
    </row>
    <row r="694" ht="14.25" customHeight="1">
      <c r="A694" s="92" t="s">
        <v>2527</v>
      </c>
      <c r="B694" s="93">
        <v>45749.0</v>
      </c>
      <c r="C694" s="94" t="s">
        <v>2528</v>
      </c>
      <c r="D694" s="94" t="s">
        <v>2529</v>
      </c>
      <c r="E694" s="103">
        <v>1100.0</v>
      </c>
      <c r="F694" s="100" t="s">
        <v>2530</v>
      </c>
      <c r="G694" s="101" t="s">
        <v>1008</v>
      </c>
      <c r="H694" s="101" t="s">
        <v>68</v>
      </c>
      <c r="I694" s="101"/>
      <c r="J694" s="95" t="s">
        <v>69</v>
      </c>
      <c r="K694" s="97"/>
      <c r="L694" s="97"/>
      <c r="M694" s="97"/>
      <c r="N694" s="87"/>
      <c r="O694" s="96"/>
      <c r="P694" s="97">
        <v>36.12</v>
      </c>
      <c r="Q694" s="108">
        <f t="shared" ref="Q694:Q695" si="307">E694-P694</f>
        <v>1063.88</v>
      </c>
      <c r="R694" s="98"/>
      <c r="S694" s="98"/>
      <c r="T694" s="98"/>
      <c r="U694" s="98"/>
      <c r="V694" s="98"/>
      <c r="W694" s="98"/>
      <c r="X694" s="98"/>
      <c r="Y694" s="98"/>
      <c r="Z694" s="98"/>
      <c r="AA694" s="98"/>
      <c r="AB694" s="98"/>
      <c r="AC694" s="98"/>
      <c r="AD694" s="98"/>
      <c r="AE694" s="98"/>
      <c r="AF694" s="98"/>
      <c r="AG694" s="98"/>
      <c r="AH694" s="98"/>
      <c r="AI694" s="98"/>
      <c r="AJ694" s="98"/>
      <c r="AK694" s="98"/>
      <c r="AL694" s="98"/>
    </row>
    <row r="695" ht="14.25" customHeight="1">
      <c r="A695" s="92" t="s">
        <v>2531</v>
      </c>
      <c r="B695" s="93">
        <v>45749.0</v>
      </c>
      <c r="C695" s="94" t="s">
        <v>2532</v>
      </c>
      <c r="D695" s="94" t="s">
        <v>2529</v>
      </c>
      <c r="E695" s="103">
        <v>1760.0</v>
      </c>
      <c r="F695" s="100" t="s">
        <v>2533</v>
      </c>
      <c r="G695" s="101" t="s">
        <v>1008</v>
      </c>
      <c r="H695" s="101" t="s">
        <v>68</v>
      </c>
      <c r="I695" s="101"/>
      <c r="J695" s="95" t="s">
        <v>102</v>
      </c>
      <c r="K695" s="97"/>
      <c r="L695" s="97"/>
      <c r="M695" s="97"/>
      <c r="N695" s="87"/>
      <c r="O695" s="96"/>
      <c r="P695" s="97">
        <v>57.79</v>
      </c>
      <c r="Q695" s="108">
        <f t="shared" si="307"/>
        <v>1702.21</v>
      </c>
      <c r="R695" s="98"/>
      <c r="S695" s="98"/>
      <c r="T695" s="98"/>
      <c r="U695" s="98"/>
      <c r="V695" s="98"/>
      <c r="W695" s="98"/>
      <c r="X695" s="98"/>
      <c r="Y695" s="98"/>
      <c r="Z695" s="98"/>
      <c r="AA695" s="98"/>
      <c r="AB695" s="98"/>
      <c r="AC695" s="98"/>
      <c r="AD695" s="98"/>
      <c r="AE695" s="98"/>
      <c r="AF695" s="98"/>
      <c r="AG695" s="98"/>
      <c r="AH695" s="98"/>
      <c r="AI695" s="98"/>
      <c r="AJ695" s="98"/>
      <c r="AK695" s="98"/>
      <c r="AL695" s="98"/>
    </row>
    <row r="696" ht="14.25" customHeight="1">
      <c r="A696" s="92" t="s">
        <v>2534</v>
      </c>
      <c r="B696" s="93">
        <v>45749.0</v>
      </c>
      <c r="C696" s="48" t="s">
        <v>2535</v>
      </c>
      <c r="D696" s="48" t="s">
        <v>217</v>
      </c>
      <c r="E696" s="103">
        <v>1400.0</v>
      </c>
      <c r="F696" s="48" t="s">
        <v>2536</v>
      </c>
      <c r="G696" s="48" t="s">
        <v>96</v>
      </c>
      <c r="H696" s="101" t="s">
        <v>68</v>
      </c>
      <c r="I696" s="48" t="s">
        <v>2537</v>
      </c>
      <c r="J696" s="95" t="s">
        <v>102</v>
      </c>
      <c r="O696" s="88"/>
      <c r="R696" s="98"/>
      <c r="S696" s="98"/>
      <c r="T696" s="98"/>
      <c r="U696" s="98"/>
      <c r="V696" s="98"/>
      <c r="W696" s="98"/>
      <c r="X696" s="98"/>
      <c r="Y696" s="98"/>
      <c r="Z696" s="98"/>
      <c r="AA696" s="98"/>
      <c r="AB696" s="98"/>
      <c r="AC696" s="98"/>
      <c r="AD696" s="98"/>
      <c r="AE696" s="98"/>
      <c r="AF696" s="98"/>
      <c r="AG696" s="98"/>
      <c r="AH696" s="98"/>
      <c r="AI696" s="98"/>
      <c r="AJ696" s="98"/>
      <c r="AK696" s="98"/>
      <c r="AL696" s="98"/>
    </row>
    <row r="697" ht="14.25" customHeight="1">
      <c r="A697" s="92" t="s">
        <v>2538</v>
      </c>
      <c r="B697" s="93">
        <v>45749.0</v>
      </c>
      <c r="C697" s="94" t="s">
        <v>2539</v>
      </c>
      <c r="D697" s="94" t="s">
        <v>2540</v>
      </c>
      <c r="E697" s="103">
        <v>550.0</v>
      </c>
      <c r="F697" s="100" t="s">
        <v>914</v>
      </c>
      <c r="G697" s="145" t="s">
        <v>1198</v>
      </c>
      <c r="H697" s="101" t="s">
        <v>68</v>
      </c>
      <c r="I697" s="101"/>
      <c r="J697" s="95" t="s">
        <v>69</v>
      </c>
      <c r="K697" s="97"/>
      <c r="L697" s="97"/>
      <c r="M697" s="97"/>
      <c r="N697" s="87"/>
      <c r="O697" s="96"/>
      <c r="P697" s="131">
        <v>13.4</v>
      </c>
      <c r="Q697" s="132">
        <f>E697-P697</f>
        <v>536.6</v>
      </c>
      <c r="R697" s="98"/>
      <c r="S697" s="98"/>
      <c r="T697" s="98"/>
      <c r="U697" s="98"/>
      <c r="V697" s="98"/>
      <c r="W697" s="98"/>
      <c r="X697" s="98"/>
      <c r="Y697" s="98"/>
      <c r="Z697" s="98"/>
      <c r="AA697" s="98"/>
      <c r="AB697" s="98"/>
      <c r="AC697" s="98"/>
      <c r="AD697" s="98"/>
      <c r="AE697" s="98"/>
      <c r="AF697" s="98"/>
      <c r="AG697" s="98"/>
      <c r="AH697" s="98"/>
      <c r="AI697" s="98"/>
      <c r="AJ697" s="98"/>
      <c r="AK697" s="98"/>
      <c r="AL697" s="98"/>
    </row>
    <row r="698" ht="14.25" customHeight="1">
      <c r="A698" s="92" t="s">
        <v>2541</v>
      </c>
      <c r="B698" s="93">
        <v>45749.0</v>
      </c>
      <c r="C698" s="94" t="s">
        <v>2542</v>
      </c>
      <c r="D698" s="94" t="s">
        <v>2543</v>
      </c>
      <c r="E698" s="103">
        <v>550.0</v>
      </c>
      <c r="F698" s="100" t="s">
        <v>914</v>
      </c>
      <c r="G698" s="101" t="s">
        <v>112</v>
      </c>
      <c r="H698" s="101" t="s">
        <v>127</v>
      </c>
      <c r="I698" s="101"/>
      <c r="J698" s="95" t="s">
        <v>69</v>
      </c>
      <c r="K698" s="97"/>
      <c r="L698" s="97"/>
      <c r="M698" s="97"/>
      <c r="N698" s="87"/>
      <c r="O698" s="96"/>
      <c r="P698" s="97"/>
      <c r="Q698" s="108"/>
      <c r="R698" s="98"/>
      <c r="S698" s="98"/>
      <c r="T698" s="98"/>
      <c r="U698" s="98"/>
      <c r="V698" s="98"/>
      <c r="W698" s="98"/>
      <c r="X698" s="98"/>
      <c r="Y698" s="98"/>
      <c r="Z698" s="98"/>
      <c r="AA698" s="98"/>
      <c r="AB698" s="98"/>
      <c r="AC698" s="98"/>
      <c r="AD698" s="98"/>
      <c r="AE698" s="98"/>
      <c r="AF698" s="98"/>
      <c r="AG698" s="98"/>
      <c r="AH698" s="98"/>
      <c r="AI698" s="98"/>
      <c r="AJ698" s="98"/>
      <c r="AK698" s="98"/>
      <c r="AL698" s="98"/>
    </row>
    <row r="699" ht="14.25" customHeight="1">
      <c r="A699" s="92" t="s">
        <v>2544</v>
      </c>
      <c r="B699" s="93">
        <v>45749.0</v>
      </c>
      <c r="C699" s="94" t="s">
        <v>2545</v>
      </c>
      <c r="D699" s="94" t="s">
        <v>2381</v>
      </c>
      <c r="E699" s="103">
        <v>300.0</v>
      </c>
      <c r="F699" s="100" t="s">
        <v>975</v>
      </c>
      <c r="G699" s="145" t="s">
        <v>1198</v>
      </c>
      <c r="H699" s="101" t="s">
        <v>68</v>
      </c>
      <c r="I699" s="101"/>
      <c r="J699" s="95" t="s">
        <v>69</v>
      </c>
      <c r="K699" s="97"/>
      <c r="L699" s="97"/>
      <c r="M699" s="97"/>
      <c r="N699" s="87"/>
      <c r="O699" s="175"/>
      <c r="P699" s="131">
        <v>7.31</v>
      </c>
      <c r="Q699" s="132">
        <f t="shared" ref="Q699:Q700" si="308">E699-P699</f>
        <v>292.69</v>
      </c>
      <c r="R699" s="98"/>
      <c r="S699" s="98"/>
      <c r="T699" s="98"/>
      <c r="U699" s="98"/>
      <c r="V699" s="98"/>
      <c r="W699" s="98"/>
      <c r="X699" s="98"/>
      <c r="Y699" s="98"/>
      <c r="Z699" s="98"/>
      <c r="AA699" s="98"/>
      <c r="AB699" s="98"/>
      <c r="AC699" s="98"/>
      <c r="AD699" s="98"/>
      <c r="AE699" s="98"/>
      <c r="AF699" s="98"/>
      <c r="AG699" s="98"/>
      <c r="AH699" s="98"/>
      <c r="AI699" s="98"/>
      <c r="AJ699" s="98"/>
      <c r="AK699" s="98"/>
      <c r="AL699" s="98"/>
    </row>
    <row r="700" ht="14.25" customHeight="1">
      <c r="A700" s="92" t="s">
        <v>2546</v>
      </c>
      <c r="B700" s="93">
        <v>45749.0</v>
      </c>
      <c r="C700" s="94" t="s">
        <v>2547</v>
      </c>
      <c r="D700" s="94" t="s">
        <v>2548</v>
      </c>
      <c r="E700" s="103">
        <v>300.0</v>
      </c>
      <c r="F700" s="100" t="s">
        <v>975</v>
      </c>
      <c r="G700" s="145" t="s">
        <v>1198</v>
      </c>
      <c r="H700" s="101" t="s">
        <v>68</v>
      </c>
      <c r="I700" s="101"/>
      <c r="J700" s="95" t="s">
        <v>69</v>
      </c>
      <c r="K700" s="97"/>
      <c r="L700" s="97"/>
      <c r="M700" s="97"/>
      <c r="N700" s="87"/>
      <c r="O700" s="96"/>
      <c r="P700" s="131">
        <v>7.31</v>
      </c>
      <c r="Q700" s="132">
        <f t="shared" si="308"/>
        <v>292.69</v>
      </c>
      <c r="R700" s="98"/>
      <c r="S700" s="98"/>
      <c r="T700" s="98"/>
      <c r="U700" s="98"/>
      <c r="V700" s="98"/>
      <c r="W700" s="98"/>
      <c r="X700" s="98"/>
      <c r="Y700" s="98"/>
      <c r="Z700" s="98"/>
      <c r="AA700" s="98"/>
      <c r="AB700" s="98"/>
      <c r="AC700" s="98"/>
      <c r="AD700" s="98"/>
      <c r="AE700" s="98"/>
      <c r="AF700" s="98"/>
      <c r="AG700" s="98"/>
      <c r="AH700" s="98"/>
      <c r="AI700" s="98"/>
      <c r="AJ700" s="98"/>
      <c r="AK700" s="98"/>
      <c r="AL700" s="98"/>
    </row>
    <row r="701" ht="14.25" customHeight="1">
      <c r="A701" s="92" t="s">
        <v>2549</v>
      </c>
      <c r="B701" s="93">
        <v>45749.0</v>
      </c>
      <c r="C701" s="94" t="s">
        <v>2550</v>
      </c>
      <c r="D701" s="48" t="s">
        <v>2551</v>
      </c>
      <c r="E701" s="88">
        <v>11200.0</v>
      </c>
      <c r="F701" s="50" t="s">
        <v>2552</v>
      </c>
      <c r="G701" s="101" t="s">
        <v>117</v>
      </c>
      <c r="H701" s="101" t="s">
        <v>68</v>
      </c>
      <c r="I701" s="101"/>
      <c r="J701" s="95" t="s">
        <v>140</v>
      </c>
      <c r="K701" s="97"/>
      <c r="L701" s="97"/>
      <c r="M701" s="97"/>
      <c r="N701" s="87"/>
      <c r="O701" s="96"/>
      <c r="P701" s="106">
        <f t="shared" ref="P701:P702" si="309">E701-Q701</f>
        <v>367.78</v>
      </c>
      <c r="Q701" s="108">
        <v>10832.22</v>
      </c>
      <c r="R701" s="98"/>
      <c r="S701" s="98"/>
      <c r="T701" s="98"/>
      <c r="U701" s="98"/>
      <c r="V701" s="98"/>
      <c r="W701" s="98"/>
      <c r="X701" s="98"/>
      <c r="Y701" s="98"/>
      <c r="Z701" s="98"/>
      <c r="AA701" s="98"/>
      <c r="AB701" s="98"/>
      <c r="AC701" s="98"/>
      <c r="AD701" s="98"/>
      <c r="AE701" s="98"/>
      <c r="AF701" s="98"/>
      <c r="AG701" s="98"/>
      <c r="AH701" s="98"/>
      <c r="AI701" s="98"/>
      <c r="AJ701" s="98"/>
      <c r="AK701" s="98"/>
      <c r="AL701" s="98"/>
    </row>
    <row r="702" ht="14.25" customHeight="1">
      <c r="A702" s="92" t="s">
        <v>2553</v>
      </c>
      <c r="B702" s="93">
        <v>45749.0</v>
      </c>
      <c r="C702" s="94" t="s">
        <v>2550</v>
      </c>
      <c r="D702" s="48" t="s">
        <v>309</v>
      </c>
      <c r="E702" s="88">
        <v>11200.0</v>
      </c>
      <c r="F702" s="50" t="s">
        <v>2552</v>
      </c>
      <c r="G702" s="101" t="s">
        <v>117</v>
      </c>
      <c r="H702" s="101" t="s">
        <v>68</v>
      </c>
      <c r="I702" s="101"/>
      <c r="J702" s="95" t="s">
        <v>140</v>
      </c>
      <c r="K702" s="97"/>
      <c r="L702" s="97"/>
      <c r="M702" s="97"/>
      <c r="N702" s="87"/>
      <c r="O702" s="96"/>
      <c r="P702" s="106">
        <f t="shared" si="309"/>
        <v>367.78</v>
      </c>
      <c r="Q702" s="108">
        <v>10832.22</v>
      </c>
      <c r="R702" s="128">
        <f>Q694+Q695+Q701+Q702</f>
        <v>24430.53</v>
      </c>
      <c r="S702" s="98"/>
      <c r="T702" s="98"/>
      <c r="U702" s="98"/>
      <c r="V702" s="98"/>
      <c r="W702" s="98"/>
      <c r="X702" s="98"/>
      <c r="Y702" s="98"/>
      <c r="Z702" s="98"/>
      <c r="AA702" s="98"/>
      <c r="AB702" s="98"/>
      <c r="AC702" s="98"/>
      <c r="AD702" s="98"/>
      <c r="AE702" s="98"/>
      <c r="AF702" s="98"/>
      <c r="AG702" s="98"/>
      <c r="AH702" s="98"/>
      <c r="AI702" s="98"/>
      <c r="AJ702" s="98"/>
      <c r="AK702" s="98"/>
      <c r="AL702" s="98"/>
    </row>
    <row r="703" ht="14.25" customHeight="1">
      <c r="A703" s="92" t="s">
        <v>2554</v>
      </c>
      <c r="B703" s="93">
        <v>45749.0</v>
      </c>
      <c r="C703" s="48" t="s">
        <v>2555</v>
      </c>
      <c r="D703" s="94" t="s">
        <v>1142</v>
      </c>
      <c r="E703" s="103">
        <f>236+250</f>
        <v>486</v>
      </c>
      <c r="F703" s="100" t="s">
        <v>2556</v>
      </c>
      <c r="G703" s="101" t="s">
        <v>112</v>
      </c>
      <c r="H703" s="101" t="s">
        <v>127</v>
      </c>
      <c r="I703" s="101"/>
      <c r="J703" s="95" t="s">
        <v>121</v>
      </c>
      <c r="K703" s="97"/>
      <c r="L703" s="97"/>
      <c r="M703" s="97"/>
      <c r="N703" s="87"/>
      <c r="O703" s="96"/>
      <c r="P703" s="97"/>
      <c r="Q703" s="97"/>
      <c r="R703" s="98"/>
      <c r="S703" s="98"/>
      <c r="T703" s="98"/>
      <c r="U703" s="98"/>
      <c r="V703" s="98"/>
      <c r="W703" s="98"/>
      <c r="X703" s="98"/>
      <c r="Y703" s="98"/>
      <c r="Z703" s="98"/>
      <c r="AA703" s="98"/>
      <c r="AB703" s="98"/>
      <c r="AC703" s="98"/>
      <c r="AD703" s="98"/>
      <c r="AE703" s="98"/>
      <c r="AF703" s="98"/>
      <c r="AG703" s="98"/>
      <c r="AH703" s="98"/>
      <c r="AI703" s="98"/>
      <c r="AJ703" s="98"/>
      <c r="AK703" s="98"/>
      <c r="AL703" s="98"/>
    </row>
    <row r="704" ht="14.25" customHeight="1">
      <c r="A704" s="92" t="s">
        <v>2557</v>
      </c>
      <c r="B704" s="93"/>
      <c r="C704" s="94"/>
      <c r="D704" s="94" t="s">
        <v>87</v>
      </c>
      <c r="E704" s="103"/>
      <c r="F704" s="100"/>
      <c r="G704" s="101"/>
      <c r="H704" s="101"/>
      <c r="I704" s="101"/>
      <c r="J704" s="95"/>
      <c r="K704" s="97"/>
      <c r="L704" s="97"/>
      <c r="M704" s="97"/>
      <c r="N704" s="87"/>
      <c r="O704" s="96"/>
      <c r="P704" s="97"/>
      <c r="Q704" s="97"/>
      <c r="R704" s="98"/>
      <c r="S704" s="98"/>
      <c r="T704" s="98"/>
      <c r="U704" s="98"/>
      <c r="V704" s="98"/>
      <c r="W704" s="98"/>
      <c r="X704" s="98"/>
      <c r="Y704" s="98"/>
      <c r="Z704" s="98"/>
      <c r="AA704" s="98"/>
      <c r="AB704" s="98"/>
      <c r="AC704" s="98"/>
      <c r="AD704" s="98"/>
      <c r="AE704" s="98"/>
      <c r="AF704" s="98"/>
      <c r="AG704" s="98"/>
      <c r="AH704" s="98"/>
      <c r="AI704" s="98"/>
      <c r="AJ704" s="98"/>
      <c r="AK704" s="98"/>
      <c r="AL704" s="98"/>
    </row>
    <row r="705" ht="14.25" customHeight="1">
      <c r="A705" s="92" t="s">
        <v>2558</v>
      </c>
      <c r="B705" s="93"/>
      <c r="C705" s="94"/>
      <c r="D705" s="94" t="s">
        <v>87</v>
      </c>
      <c r="E705" s="103"/>
      <c r="F705" s="100"/>
      <c r="G705" s="101"/>
      <c r="H705" s="101"/>
      <c r="I705" s="101"/>
      <c r="J705" s="95"/>
      <c r="K705" s="97"/>
      <c r="L705" s="97"/>
      <c r="M705" s="97"/>
      <c r="N705" s="87"/>
      <c r="O705" s="96"/>
      <c r="P705" s="97"/>
      <c r="Q705" s="97"/>
      <c r="R705" s="98"/>
      <c r="S705" s="98"/>
      <c r="T705" s="98"/>
      <c r="U705" s="98"/>
      <c r="V705" s="98"/>
      <c r="W705" s="98"/>
      <c r="X705" s="98"/>
      <c r="Y705" s="98"/>
      <c r="Z705" s="98"/>
      <c r="AA705" s="98"/>
      <c r="AB705" s="98"/>
      <c r="AC705" s="98"/>
      <c r="AD705" s="98"/>
      <c r="AE705" s="98"/>
      <c r="AF705" s="98"/>
      <c r="AG705" s="98"/>
      <c r="AH705" s="98"/>
      <c r="AI705" s="98"/>
      <c r="AJ705" s="98"/>
      <c r="AK705" s="98"/>
      <c r="AL705" s="98"/>
    </row>
    <row r="706" ht="14.25" customHeight="1">
      <c r="A706" s="92" t="s">
        <v>2559</v>
      </c>
      <c r="B706" s="93">
        <v>45750.0</v>
      </c>
      <c r="C706" s="94" t="s">
        <v>2560</v>
      </c>
      <c r="D706" s="94" t="s">
        <v>2561</v>
      </c>
      <c r="E706" s="103">
        <v>550.0</v>
      </c>
      <c r="F706" s="100" t="s">
        <v>2562</v>
      </c>
      <c r="G706" s="101" t="s">
        <v>112</v>
      </c>
      <c r="H706" s="101" t="s">
        <v>127</v>
      </c>
      <c r="I706" s="101"/>
      <c r="J706" s="95" t="s">
        <v>69</v>
      </c>
      <c r="K706" s="97"/>
      <c r="L706" s="97"/>
      <c r="M706" s="97"/>
      <c r="N706" s="87"/>
      <c r="O706" s="96"/>
      <c r="P706" s="97"/>
      <c r="Q706" s="97"/>
      <c r="R706" s="98"/>
      <c r="S706" s="98"/>
      <c r="T706" s="98"/>
      <c r="U706" s="98"/>
      <c r="V706" s="98"/>
      <c r="W706" s="98"/>
      <c r="X706" s="98"/>
      <c r="Y706" s="98"/>
      <c r="Z706" s="98"/>
      <c r="AA706" s="98"/>
      <c r="AB706" s="98"/>
      <c r="AC706" s="98"/>
      <c r="AD706" s="98"/>
      <c r="AE706" s="98"/>
      <c r="AF706" s="98"/>
      <c r="AG706" s="98"/>
      <c r="AH706" s="98"/>
      <c r="AI706" s="98"/>
      <c r="AJ706" s="98"/>
      <c r="AK706" s="98"/>
      <c r="AL706" s="98"/>
    </row>
    <row r="707" ht="14.25" customHeight="1">
      <c r="A707" s="92" t="s">
        <v>2563</v>
      </c>
      <c r="B707" s="93">
        <v>45750.0</v>
      </c>
      <c r="C707" s="48" t="s">
        <v>2564</v>
      </c>
      <c r="D707" s="94" t="s">
        <v>1503</v>
      </c>
      <c r="E707" s="103">
        <v>300.0</v>
      </c>
      <c r="F707" s="100" t="s">
        <v>2565</v>
      </c>
      <c r="G707" s="101" t="s">
        <v>112</v>
      </c>
      <c r="H707" s="101" t="s">
        <v>127</v>
      </c>
      <c r="I707" s="101"/>
      <c r="J707" s="95" t="s">
        <v>121</v>
      </c>
      <c r="K707" s="97"/>
      <c r="L707" s="97"/>
      <c r="M707" s="97"/>
      <c r="N707" s="87"/>
      <c r="O707" s="96"/>
      <c r="P707" s="97"/>
      <c r="Q707" s="97"/>
      <c r="R707" s="98"/>
      <c r="S707" s="98"/>
      <c r="T707" s="98"/>
      <c r="U707" s="98"/>
      <c r="V707" s="98"/>
      <c r="W707" s="98"/>
      <c r="X707" s="98"/>
      <c r="Y707" s="98"/>
      <c r="Z707" s="98"/>
      <c r="AA707" s="98"/>
      <c r="AB707" s="98"/>
      <c r="AC707" s="98"/>
      <c r="AD707" s="98"/>
      <c r="AE707" s="98"/>
      <c r="AF707" s="98"/>
      <c r="AG707" s="98"/>
      <c r="AH707" s="98"/>
      <c r="AI707" s="98"/>
      <c r="AJ707" s="98"/>
      <c r="AK707" s="98"/>
      <c r="AL707" s="98"/>
    </row>
    <row r="708" ht="14.25" customHeight="1">
      <c r="A708" s="92" t="s">
        <v>2566</v>
      </c>
      <c r="B708" s="93">
        <v>45750.0</v>
      </c>
      <c r="C708" s="94" t="s">
        <v>2567</v>
      </c>
      <c r="D708" s="94" t="s">
        <v>1044</v>
      </c>
      <c r="E708" s="107">
        <v>86650.89</v>
      </c>
      <c r="F708" s="100" t="s">
        <v>2568</v>
      </c>
      <c r="G708" s="101" t="s">
        <v>74</v>
      </c>
      <c r="H708" s="101" t="s">
        <v>68</v>
      </c>
      <c r="I708" s="101" t="s">
        <v>2569</v>
      </c>
      <c r="J708" s="95" t="s">
        <v>140</v>
      </c>
      <c r="K708" s="97">
        <v>90700.0</v>
      </c>
      <c r="L708" s="97">
        <f t="shared" ref="L708:L712" si="310">K708/1.12*0.05</f>
        <v>4049.107143</v>
      </c>
      <c r="M708" s="97">
        <f t="shared" ref="M708:M712" si="311">K708-L708</f>
        <v>86650.89286</v>
      </c>
      <c r="N708" s="87">
        <f t="shared" ref="N708:N712" si="312">E708-M708</f>
        <v>-0.002857142856</v>
      </c>
      <c r="O708" s="96"/>
      <c r="P708" s="97"/>
      <c r="Q708" s="97"/>
      <c r="R708" s="98"/>
      <c r="S708" s="98"/>
      <c r="T708" s="98"/>
      <c r="U708" s="98"/>
      <c r="V708" s="98"/>
      <c r="W708" s="98"/>
      <c r="X708" s="98"/>
      <c r="Y708" s="98"/>
      <c r="Z708" s="98"/>
      <c r="AA708" s="98"/>
      <c r="AB708" s="98"/>
      <c r="AC708" s="98"/>
      <c r="AD708" s="98"/>
      <c r="AE708" s="98"/>
      <c r="AF708" s="98"/>
      <c r="AG708" s="98"/>
      <c r="AH708" s="98"/>
      <c r="AI708" s="98"/>
      <c r="AJ708" s="98"/>
      <c r="AK708" s="98"/>
      <c r="AL708" s="98"/>
    </row>
    <row r="709" ht="14.25" customHeight="1">
      <c r="A709" s="92" t="s">
        <v>2570</v>
      </c>
      <c r="B709" s="93">
        <v>45750.0</v>
      </c>
      <c r="C709" s="94" t="s">
        <v>2571</v>
      </c>
      <c r="D709" s="48" t="s">
        <v>2572</v>
      </c>
      <c r="E709" s="107">
        <v>32100.0</v>
      </c>
      <c r="F709" s="100" t="s">
        <v>2573</v>
      </c>
      <c r="G709" s="101" t="s">
        <v>74</v>
      </c>
      <c r="H709" s="101" t="s">
        <v>68</v>
      </c>
      <c r="I709" s="48" t="s">
        <v>2574</v>
      </c>
      <c r="J709" s="95" t="s">
        <v>140</v>
      </c>
      <c r="K709" s="97">
        <v>33600.0</v>
      </c>
      <c r="L709" s="97">
        <f t="shared" si="310"/>
        <v>1500</v>
      </c>
      <c r="M709" s="97">
        <f t="shared" si="311"/>
        <v>32100</v>
      </c>
      <c r="N709" s="87">
        <f t="shared" si="312"/>
        <v>0</v>
      </c>
      <c r="O709" s="96"/>
      <c r="P709" s="97"/>
      <c r="Q709" s="97"/>
      <c r="R709" s="98"/>
      <c r="S709" s="98"/>
      <c r="T709" s="98"/>
      <c r="U709" s="98"/>
      <c r="V709" s="98"/>
      <c r="W709" s="98"/>
      <c r="X709" s="98"/>
      <c r="Y709" s="98"/>
      <c r="Z709" s="98"/>
      <c r="AA709" s="98"/>
      <c r="AB709" s="98"/>
      <c r="AC709" s="98"/>
      <c r="AD709" s="98"/>
      <c r="AE709" s="98"/>
      <c r="AF709" s="98"/>
      <c r="AG709" s="98"/>
      <c r="AH709" s="98"/>
      <c r="AI709" s="98"/>
      <c r="AJ709" s="98"/>
      <c r="AK709" s="98"/>
      <c r="AL709" s="98"/>
    </row>
    <row r="710" ht="14.25" customHeight="1">
      <c r="A710" s="92" t="s">
        <v>2575</v>
      </c>
      <c r="B710" s="93">
        <v>45750.0</v>
      </c>
      <c r="C710" s="94" t="s">
        <v>2576</v>
      </c>
      <c r="D710" s="94" t="s">
        <v>143</v>
      </c>
      <c r="E710" s="107">
        <v>32100.0</v>
      </c>
      <c r="F710" s="100" t="s">
        <v>2573</v>
      </c>
      <c r="G710" s="101" t="s">
        <v>74</v>
      </c>
      <c r="H710" s="101" t="s">
        <v>68</v>
      </c>
      <c r="I710" s="101" t="s">
        <v>2577</v>
      </c>
      <c r="J710" s="95" t="s">
        <v>140</v>
      </c>
      <c r="K710" s="97">
        <v>33600.0</v>
      </c>
      <c r="L710" s="97">
        <f t="shared" si="310"/>
        <v>1500</v>
      </c>
      <c r="M710" s="97">
        <f t="shared" si="311"/>
        <v>32100</v>
      </c>
      <c r="N710" s="87">
        <f t="shared" si="312"/>
        <v>0</v>
      </c>
      <c r="O710" s="96"/>
      <c r="P710" s="97"/>
      <c r="Q710" s="97"/>
      <c r="R710" s="98"/>
      <c r="S710" s="98"/>
      <c r="T710" s="98"/>
      <c r="U710" s="98"/>
      <c r="V710" s="98"/>
      <c r="W710" s="98"/>
      <c r="X710" s="98"/>
      <c r="Y710" s="98"/>
      <c r="Z710" s="98"/>
      <c r="AA710" s="98"/>
      <c r="AB710" s="98"/>
      <c r="AC710" s="98"/>
      <c r="AD710" s="98"/>
      <c r="AE710" s="98"/>
      <c r="AF710" s="98"/>
      <c r="AG710" s="98"/>
      <c r="AH710" s="98"/>
      <c r="AI710" s="98"/>
      <c r="AJ710" s="98"/>
      <c r="AK710" s="98"/>
      <c r="AL710" s="98"/>
    </row>
    <row r="711" ht="14.25" customHeight="1">
      <c r="A711" s="92" t="s">
        <v>2578</v>
      </c>
      <c r="B711" s="93">
        <v>45750.0</v>
      </c>
      <c r="C711" s="94" t="s">
        <v>2579</v>
      </c>
      <c r="D711" s="94" t="s">
        <v>1912</v>
      </c>
      <c r="E711" s="107">
        <v>117700.0</v>
      </c>
      <c r="F711" s="100" t="s">
        <v>2580</v>
      </c>
      <c r="G711" s="101" t="s">
        <v>96</v>
      </c>
      <c r="H711" s="101" t="s">
        <v>68</v>
      </c>
      <c r="I711" s="101" t="s">
        <v>2581</v>
      </c>
      <c r="J711" s="95" t="s">
        <v>140</v>
      </c>
      <c r="K711" s="97">
        <v>123200.0</v>
      </c>
      <c r="L711" s="97">
        <f t="shared" si="310"/>
        <v>5500</v>
      </c>
      <c r="M711" s="97">
        <f t="shared" si="311"/>
        <v>117700</v>
      </c>
      <c r="N711" s="87">
        <f t="shared" si="312"/>
        <v>0</v>
      </c>
      <c r="O711" s="96"/>
      <c r="P711" s="97"/>
      <c r="Q711" s="97"/>
      <c r="R711" s="98"/>
      <c r="S711" s="98"/>
      <c r="T711" s="98"/>
      <c r="U711" s="98"/>
      <c r="V711" s="98"/>
      <c r="W711" s="98"/>
      <c r="X711" s="98"/>
      <c r="Y711" s="98"/>
      <c r="Z711" s="98"/>
      <c r="AA711" s="98"/>
      <c r="AB711" s="98"/>
      <c r="AC711" s="98"/>
      <c r="AD711" s="98"/>
      <c r="AE711" s="98"/>
      <c r="AF711" s="98"/>
      <c r="AG711" s="98"/>
      <c r="AH711" s="98"/>
      <c r="AI711" s="98"/>
      <c r="AJ711" s="98"/>
      <c r="AK711" s="98"/>
      <c r="AL711" s="98"/>
    </row>
    <row r="712" ht="14.25" customHeight="1">
      <c r="A712" s="92" t="s">
        <v>2582</v>
      </c>
      <c r="B712" s="93">
        <v>45750.0</v>
      </c>
      <c r="C712" s="94" t="s">
        <v>2583</v>
      </c>
      <c r="D712" s="48" t="s">
        <v>448</v>
      </c>
      <c r="E712" s="107">
        <v>3152.68</v>
      </c>
      <c r="F712" s="100" t="s">
        <v>2584</v>
      </c>
      <c r="G712" s="101" t="s">
        <v>74</v>
      </c>
      <c r="H712" s="101" t="s">
        <v>68</v>
      </c>
      <c r="I712" s="101" t="s">
        <v>2585</v>
      </c>
      <c r="J712" s="95" t="s">
        <v>76</v>
      </c>
      <c r="K712" s="97">
        <v>3300.0</v>
      </c>
      <c r="L712" s="97">
        <f t="shared" si="310"/>
        <v>147.3214286</v>
      </c>
      <c r="M712" s="97">
        <f t="shared" si="311"/>
        <v>3152.678571</v>
      </c>
      <c r="N712" s="87">
        <f t="shared" si="312"/>
        <v>0.001428571428</v>
      </c>
      <c r="O712" s="96"/>
      <c r="P712" s="97"/>
      <c r="Q712" s="97"/>
      <c r="R712" s="98"/>
      <c r="S712" s="98"/>
      <c r="T712" s="98"/>
      <c r="U712" s="98"/>
      <c r="V712" s="98"/>
      <c r="W712" s="98"/>
      <c r="X712" s="98"/>
      <c r="Y712" s="98"/>
      <c r="Z712" s="98"/>
      <c r="AA712" s="98"/>
      <c r="AB712" s="98"/>
      <c r="AC712" s="98"/>
      <c r="AD712" s="98"/>
      <c r="AE712" s="98"/>
      <c r="AF712" s="98"/>
      <c r="AG712" s="98"/>
      <c r="AH712" s="98"/>
      <c r="AI712" s="98"/>
      <c r="AJ712" s="98"/>
      <c r="AK712" s="98"/>
      <c r="AL712" s="98"/>
    </row>
    <row r="713" ht="14.25" customHeight="1">
      <c r="A713" s="92" t="s">
        <v>2586</v>
      </c>
      <c r="B713" s="93">
        <v>45750.0</v>
      </c>
      <c r="C713" s="94" t="s">
        <v>2587</v>
      </c>
      <c r="D713" s="94" t="s">
        <v>1119</v>
      </c>
      <c r="E713" s="103">
        <v>3500.0</v>
      </c>
      <c r="F713" s="100" t="s">
        <v>2588</v>
      </c>
      <c r="G713" s="101" t="s">
        <v>74</v>
      </c>
      <c r="H713" s="101" t="s">
        <v>68</v>
      </c>
      <c r="I713" s="101" t="s">
        <v>2589</v>
      </c>
      <c r="J713" s="95" t="s">
        <v>76</v>
      </c>
      <c r="K713" s="97"/>
      <c r="L713" s="97"/>
      <c r="M713" s="97"/>
      <c r="N713" s="87"/>
      <c r="O713" s="96"/>
      <c r="P713" s="97"/>
      <c r="Q713" s="97"/>
      <c r="R713" s="98"/>
      <c r="S713" s="98"/>
      <c r="T713" s="98"/>
      <c r="U713" s="98"/>
      <c r="V713" s="98"/>
      <c r="W713" s="98"/>
      <c r="X713" s="98"/>
      <c r="Y713" s="98"/>
      <c r="Z713" s="98"/>
      <c r="AA713" s="98"/>
      <c r="AB713" s="98"/>
      <c r="AC713" s="98"/>
      <c r="AD713" s="98"/>
      <c r="AE713" s="98"/>
      <c r="AF713" s="98"/>
      <c r="AG713" s="98"/>
      <c r="AH713" s="98"/>
      <c r="AI713" s="98"/>
      <c r="AJ713" s="98"/>
      <c r="AK713" s="98"/>
      <c r="AL713" s="98"/>
    </row>
    <row r="714" ht="14.25" customHeight="1">
      <c r="A714" s="92" t="s">
        <v>2590</v>
      </c>
      <c r="B714" s="93">
        <v>45750.0</v>
      </c>
      <c r="C714" s="94" t="s">
        <v>2591</v>
      </c>
      <c r="D714" s="94" t="s">
        <v>168</v>
      </c>
      <c r="E714" s="103">
        <v>1250.0</v>
      </c>
      <c r="F714" s="100" t="s">
        <v>2592</v>
      </c>
      <c r="G714" s="101" t="s">
        <v>74</v>
      </c>
      <c r="H714" s="101" t="s">
        <v>68</v>
      </c>
      <c r="I714" s="101" t="s">
        <v>2593</v>
      </c>
      <c r="J714" s="95" t="s">
        <v>76</v>
      </c>
      <c r="K714" s="97"/>
      <c r="L714" s="97"/>
      <c r="M714" s="97"/>
      <c r="N714" s="87"/>
      <c r="O714" s="96"/>
      <c r="P714" s="97"/>
      <c r="Q714" s="97"/>
      <c r="R714" s="98"/>
      <c r="S714" s="98"/>
      <c r="T714" s="98"/>
      <c r="U714" s="98"/>
      <c r="V714" s="98"/>
      <c r="W714" s="98"/>
      <c r="X714" s="98"/>
      <c r="Y714" s="98"/>
      <c r="Z714" s="98"/>
      <c r="AA714" s="98"/>
      <c r="AB714" s="98"/>
      <c r="AC714" s="98"/>
      <c r="AD714" s="98"/>
      <c r="AE714" s="98"/>
      <c r="AF714" s="98"/>
      <c r="AG714" s="98"/>
      <c r="AH714" s="98"/>
      <c r="AI714" s="98"/>
      <c r="AJ714" s="98"/>
      <c r="AK714" s="98"/>
      <c r="AL714" s="98"/>
    </row>
    <row r="715" ht="14.25" customHeight="1">
      <c r="A715" s="92" t="s">
        <v>2594</v>
      </c>
      <c r="B715" s="93">
        <v>45750.0</v>
      </c>
      <c r="C715" s="94" t="s">
        <v>2595</v>
      </c>
      <c r="D715" s="94" t="s">
        <v>1836</v>
      </c>
      <c r="E715" s="107">
        <v>955.36</v>
      </c>
      <c r="F715" s="100" t="s">
        <v>2592</v>
      </c>
      <c r="G715" s="101" t="s">
        <v>74</v>
      </c>
      <c r="H715" s="101" t="s">
        <v>68</v>
      </c>
      <c r="I715" s="101" t="s">
        <v>2596</v>
      </c>
      <c r="J715" s="95" t="s">
        <v>76</v>
      </c>
      <c r="K715" s="97">
        <v>1000.0</v>
      </c>
      <c r="L715" s="97">
        <f>K715/1.12*0.05</f>
        <v>44.64285714</v>
      </c>
      <c r="M715" s="97">
        <f>K715-L715</f>
        <v>955.3571429</v>
      </c>
      <c r="N715" s="87">
        <f>E715-M715</f>
        <v>0.002857142857</v>
      </c>
      <c r="O715" s="96"/>
      <c r="P715" s="97"/>
      <c r="Q715" s="97"/>
      <c r="R715" s="98"/>
      <c r="S715" s="98"/>
      <c r="T715" s="98"/>
      <c r="U715" s="98"/>
      <c r="V715" s="98"/>
      <c r="W715" s="98"/>
      <c r="X715" s="98"/>
      <c r="Y715" s="98"/>
      <c r="Z715" s="98"/>
      <c r="AA715" s="98"/>
      <c r="AB715" s="98"/>
      <c r="AC715" s="98"/>
      <c r="AD715" s="98"/>
      <c r="AE715" s="98"/>
      <c r="AF715" s="98"/>
      <c r="AG715" s="98"/>
      <c r="AH715" s="98"/>
      <c r="AI715" s="98"/>
      <c r="AJ715" s="98"/>
      <c r="AK715" s="98"/>
      <c r="AL715" s="98"/>
    </row>
    <row r="716" ht="14.25" customHeight="1">
      <c r="A716" s="92" t="s">
        <v>2597</v>
      </c>
      <c r="B716" s="93">
        <v>45750.0</v>
      </c>
      <c r="C716" s="94" t="s">
        <v>2598</v>
      </c>
      <c r="D716" s="94" t="s">
        <v>110</v>
      </c>
      <c r="E716" s="103">
        <v>300.0</v>
      </c>
      <c r="F716" s="100" t="s">
        <v>975</v>
      </c>
      <c r="G716" s="101" t="s">
        <v>112</v>
      </c>
      <c r="H716" s="101" t="s">
        <v>127</v>
      </c>
      <c r="I716" s="101"/>
      <c r="J716" s="95" t="s">
        <v>69</v>
      </c>
      <c r="K716" s="97"/>
      <c r="L716" s="97"/>
      <c r="M716" s="97"/>
      <c r="N716" s="87"/>
      <c r="O716" s="96"/>
      <c r="P716" s="97"/>
      <c r="Q716" s="97"/>
      <c r="R716" s="98"/>
      <c r="S716" s="98"/>
      <c r="T716" s="98"/>
      <c r="U716" s="98"/>
      <c r="V716" s="98"/>
      <c r="W716" s="98"/>
      <c r="X716" s="98"/>
      <c r="Y716" s="98"/>
      <c r="Z716" s="98"/>
      <c r="AA716" s="98"/>
      <c r="AB716" s="98"/>
      <c r="AC716" s="98"/>
      <c r="AD716" s="98"/>
      <c r="AE716" s="98"/>
      <c r="AF716" s="98"/>
      <c r="AG716" s="98"/>
      <c r="AH716" s="98"/>
      <c r="AI716" s="98"/>
      <c r="AJ716" s="98"/>
      <c r="AK716" s="98"/>
      <c r="AL716" s="98"/>
    </row>
    <row r="717" ht="14.25" customHeight="1">
      <c r="A717" s="92" t="s">
        <v>2599</v>
      </c>
      <c r="B717" s="93">
        <v>45750.0</v>
      </c>
      <c r="C717" s="94" t="s">
        <v>2600</v>
      </c>
      <c r="D717" s="94" t="s">
        <v>280</v>
      </c>
      <c r="E717" s="103">
        <v>300.0</v>
      </c>
      <c r="F717" s="100" t="s">
        <v>975</v>
      </c>
      <c r="G717" s="101" t="s">
        <v>112</v>
      </c>
      <c r="H717" s="101" t="s">
        <v>127</v>
      </c>
      <c r="I717" s="101"/>
      <c r="J717" s="95" t="s">
        <v>69</v>
      </c>
      <c r="K717" s="97"/>
      <c r="L717" s="97"/>
      <c r="M717" s="97"/>
      <c r="N717" s="87"/>
      <c r="O717" s="96"/>
      <c r="P717" s="97"/>
      <c r="Q717" s="97"/>
      <c r="R717" s="98"/>
      <c r="S717" s="98"/>
      <c r="T717" s="98"/>
      <c r="U717" s="98"/>
      <c r="V717" s="98"/>
      <c r="W717" s="98"/>
      <c r="X717" s="98"/>
      <c r="Y717" s="98"/>
      <c r="Z717" s="98"/>
      <c r="AA717" s="98"/>
      <c r="AB717" s="98"/>
      <c r="AC717" s="98"/>
      <c r="AD717" s="98"/>
      <c r="AE717" s="98"/>
      <c r="AF717" s="98"/>
      <c r="AG717" s="98"/>
      <c r="AH717" s="98"/>
      <c r="AI717" s="98"/>
      <c r="AJ717" s="98"/>
      <c r="AK717" s="98"/>
      <c r="AL717" s="98"/>
    </row>
    <row r="718" ht="14.25" customHeight="1">
      <c r="A718" s="92" t="s">
        <v>2601</v>
      </c>
      <c r="B718" s="93">
        <v>45750.0</v>
      </c>
      <c r="C718" s="94" t="s">
        <v>2602</v>
      </c>
      <c r="D718" s="94" t="s">
        <v>567</v>
      </c>
      <c r="E718" s="107">
        <v>2006.25</v>
      </c>
      <c r="F718" s="100" t="s">
        <v>2603</v>
      </c>
      <c r="G718" s="101" t="s">
        <v>96</v>
      </c>
      <c r="H718" s="101" t="s">
        <v>68</v>
      </c>
      <c r="I718" s="101" t="s">
        <v>2604</v>
      </c>
      <c r="J718" s="95" t="s">
        <v>102</v>
      </c>
      <c r="K718" s="97">
        <v>2100.0</v>
      </c>
      <c r="L718" s="97">
        <f t="shared" ref="L718:L719" si="313">K718/1.12*0.05</f>
        <v>93.75</v>
      </c>
      <c r="M718" s="97">
        <f t="shared" ref="M718:M719" si="314">K718-L718</f>
        <v>2006.25</v>
      </c>
      <c r="N718" s="87">
        <f>E718-M718</f>
        <v>0</v>
      </c>
      <c r="O718" s="96"/>
      <c r="P718" s="97"/>
      <c r="Q718" s="97"/>
      <c r="R718" s="98"/>
      <c r="S718" s="98"/>
      <c r="T718" s="98"/>
      <c r="U718" s="98"/>
      <c r="V718" s="98"/>
      <c r="W718" s="98"/>
      <c r="X718" s="98"/>
      <c r="Y718" s="98"/>
      <c r="Z718" s="98"/>
      <c r="AA718" s="98"/>
      <c r="AB718" s="98"/>
      <c r="AC718" s="98"/>
      <c r="AD718" s="98"/>
      <c r="AE718" s="98"/>
      <c r="AF718" s="98"/>
      <c r="AG718" s="98"/>
      <c r="AH718" s="98"/>
      <c r="AI718" s="98"/>
      <c r="AJ718" s="98"/>
      <c r="AK718" s="98"/>
      <c r="AL718" s="98"/>
    </row>
    <row r="719" ht="14.25" customHeight="1">
      <c r="A719" s="92" t="s">
        <v>2605</v>
      </c>
      <c r="B719" s="93">
        <v>45750.0</v>
      </c>
      <c r="C719" s="94" t="s">
        <v>2606</v>
      </c>
      <c r="D719" s="94" t="s">
        <v>567</v>
      </c>
      <c r="E719" s="107">
        <v>1719.64</v>
      </c>
      <c r="F719" s="100" t="s">
        <v>2607</v>
      </c>
      <c r="G719" s="101" t="s">
        <v>96</v>
      </c>
      <c r="H719" s="101" t="s">
        <v>68</v>
      </c>
      <c r="I719" s="101" t="s">
        <v>2608</v>
      </c>
      <c r="J719" s="95" t="s">
        <v>121</v>
      </c>
      <c r="K719" s="97">
        <v>1800.0</v>
      </c>
      <c r="L719" s="97">
        <f t="shared" si="313"/>
        <v>80.35714286</v>
      </c>
      <c r="M719" s="97">
        <f t="shared" si="314"/>
        <v>1719.642857</v>
      </c>
      <c r="N719" s="87"/>
      <c r="O719" s="96"/>
      <c r="P719" s="97"/>
      <c r="Q719" s="97"/>
      <c r="R719" s="98"/>
      <c r="S719" s="98"/>
      <c r="T719" s="98"/>
      <c r="U719" s="98"/>
      <c r="V719" s="98"/>
      <c r="W719" s="98"/>
      <c r="X719" s="98"/>
      <c r="Y719" s="98"/>
      <c r="Z719" s="98"/>
      <c r="AA719" s="98"/>
      <c r="AB719" s="98"/>
      <c r="AC719" s="98"/>
      <c r="AD719" s="98"/>
      <c r="AE719" s="98"/>
      <c r="AF719" s="98"/>
      <c r="AG719" s="98"/>
      <c r="AH719" s="98"/>
      <c r="AI719" s="98"/>
      <c r="AJ719" s="98"/>
      <c r="AK719" s="98"/>
      <c r="AL719" s="98"/>
    </row>
    <row r="720" ht="14.25" customHeight="1">
      <c r="A720" s="92" t="s">
        <v>2609</v>
      </c>
      <c r="B720" s="93">
        <v>45750.0</v>
      </c>
      <c r="C720" s="48" t="s">
        <v>2610</v>
      </c>
      <c r="D720" s="94" t="s">
        <v>616</v>
      </c>
      <c r="E720" s="103">
        <v>6600.0</v>
      </c>
      <c r="F720" s="100" t="s">
        <v>2611</v>
      </c>
      <c r="G720" s="101" t="s">
        <v>96</v>
      </c>
      <c r="H720" s="101" t="s">
        <v>68</v>
      </c>
      <c r="I720" s="101" t="s">
        <v>2433</v>
      </c>
      <c r="J720" s="95" t="s">
        <v>102</v>
      </c>
      <c r="K720" s="97"/>
      <c r="L720" s="97"/>
      <c r="M720" s="97"/>
      <c r="N720" s="87"/>
      <c r="O720" s="96"/>
      <c r="P720" s="97"/>
      <c r="Q720" s="97"/>
      <c r="R720" s="98"/>
      <c r="S720" s="98"/>
      <c r="T720" s="98"/>
      <c r="U720" s="98"/>
      <c r="V720" s="98"/>
      <c r="W720" s="98"/>
      <c r="X720" s="98"/>
      <c r="Y720" s="98"/>
      <c r="Z720" s="98"/>
      <c r="AA720" s="98"/>
      <c r="AB720" s="98"/>
      <c r="AC720" s="98"/>
      <c r="AD720" s="98"/>
      <c r="AE720" s="98"/>
      <c r="AF720" s="98"/>
      <c r="AG720" s="98"/>
      <c r="AH720" s="98"/>
      <c r="AI720" s="98"/>
      <c r="AJ720" s="98"/>
      <c r="AK720" s="98"/>
      <c r="AL720" s="98"/>
    </row>
    <row r="721" ht="14.25" customHeight="1">
      <c r="A721" s="92" t="s">
        <v>2612</v>
      </c>
      <c r="B721" s="93">
        <v>45750.0</v>
      </c>
      <c r="C721" s="94" t="s">
        <v>2613</v>
      </c>
      <c r="D721" s="94" t="s">
        <v>2614</v>
      </c>
      <c r="E721" s="103">
        <v>300.0</v>
      </c>
      <c r="F721" s="100" t="s">
        <v>1030</v>
      </c>
      <c r="G721" s="101" t="s">
        <v>112</v>
      </c>
      <c r="H721" s="101" t="s">
        <v>127</v>
      </c>
      <c r="I721" s="101"/>
      <c r="J721" s="95" t="s">
        <v>69</v>
      </c>
      <c r="K721" s="97"/>
      <c r="L721" s="97"/>
      <c r="M721" s="97"/>
      <c r="N721" s="87"/>
      <c r="O721" s="96"/>
      <c r="P721" s="97"/>
      <c r="Q721" s="97"/>
      <c r="R721" s="98"/>
      <c r="S721" s="98"/>
      <c r="T721" s="98"/>
      <c r="U721" s="98"/>
      <c r="V721" s="98"/>
      <c r="W721" s="98"/>
      <c r="X721" s="98"/>
      <c r="Y721" s="98"/>
      <c r="Z721" s="98"/>
      <c r="AA721" s="98"/>
      <c r="AB721" s="98"/>
      <c r="AC721" s="98"/>
      <c r="AD721" s="98"/>
      <c r="AE721" s="98"/>
      <c r="AF721" s="98"/>
      <c r="AG721" s="98"/>
      <c r="AH721" s="98"/>
      <c r="AI721" s="98"/>
      <c r="AJ721" s="98"/>
      <c r="AK721" s="98"/>
      <c r="AL721" s="98"/>
    </row>
    <row r="722" ht="14.25" customHeight="1">
      <c r="A722" s="92" t="s">
        <v>2615</v>
      </c>
      <c r="B722" s="93">
        <v>45750.0</v>
      </c>
      <c r="C722" s="48" t="s">
        <v>2616</v>
      </c>
      <c r="D722" s="94" t="s">
        <v>616</v>
      </c>
      <c r="E722" s="103">
        <v>2100.0</v>
      </c>
      <c r="F722" s="100" t="s">
        <v>2617</v>
      </c>
      <c r="G722" s="101" t="s">
        <v>96</v>
      </c>
      <c r="H722" s="101" t="s">
        <v>68</v>
      </c>
      <c r="I722" s="101" t="s">
        <v>2433</v>
      </c>
      <c r="J722" s="95" t="s">
        <v>102</v>
      </c>
      <c r="K722" s="97"/>
      <c r="L722" s="97"/>
      <c r="M722" s="97"/>
      <c r="N722" s="87"/>
      <c r="O722" s="96"/>
      <c r="P722" s="97"/>
      <c r="Q722" s="97"/>
      <c r="R722" s="98"/>
      <c r="S722" s="98"/>
      <c r="T722" s="98"/>
      <c r="U722" s="98"/>
      <c r="V722" s="98"/>
      <c r="W722" s="98"/>
      <c r="X722" s="98"/>
      <c r="Y722" s="98"/>
      <c r="Z722" s="98"/>
      <c r="AA722" s="98"/>
      <c r="AB722" s="98"/>
      <c r="AC722" s="98"/>
      <c r="AD722" s="98"/>
      <c r="AE722" s="98"/>
      <c r="AF722" s="98"/>
      <c r="AG722" s="98"/>
      <c r="AH722" s="98"/>
      <c r="AI722" s="98"/>
      <c r="AJ722" s="98"/>
      <c r="AK722" s="98"/>
      <c r="AL722" s="98"/>
    </row>
    <row r="723" ht="14.25" customHeight="1">
      <c r="A723" s="92" t="s">
        <v>2618</v>
      </c>
      <c r="B723" s="93">
        <v>45750.0</v>
      </c>
      <c r="C723" s="94" t="s">
        <v>2619</v>
      </c>
      <c r="D723" s="94" t="s">
        <v>2620</v>
      </c>
      <c r="E723" s="103">
        <v>11532.24</v>
      </c>
      <c r="F723" s="100" t="s">
        <v>1881</v>
      </c>
      <c r="G723" s="101" t="s">
        <v>112</v>
      </c>
      <c r="H723" s="101" t="s">
        <v>127</v>
      </c>
      <c r="I723" s="101"/>
      <c r="J723" s="95" t="s">
        <v>76</v>
      </c>
      <c r="K723" s="97"/>
      <c r="L723" s="97"/>
      <c r="M723" s="97"/>
      <c r="N723" s="87"/>
      <c r="O723" s="96"/>
      <c r="P723" s="97"/>
      <c r="Q723" s="97"/>
      <c r="R723" s="98"/>
      <c r="S723" s="98"/>
      <c r="T723" s="98"/>
      <c r="U723" s="98"/>
      <c r="V723" s="98"/>
      <c r="W723" s="98"/>
      <c r="X723" s="98"/>
      <c r="Y723" s="98"/>
      <c r="Z723" s="98"/>
      <c r="AA723" s="98"/>
      <c r="AB723" s="98"/>
      <c r="AC723" s="98"/>
      <c r="AD723" s="98"/>
      <c r="AE723" s="98"/>
      <c r="AF723" s="98"/>
      <c r="AG723" s="98"/>
      <c r="AH723" s="98"/>
      <c r="AI723" s="98"/>
      <c r="AJ723" s="98"/>
      <c r="AK723" s="98"/>
      <c r="AL723" s="98"/>
    </row>
    <row r="724" ht="14.25" customHeight="1">
      <c r="A724" s="92" t="s">
        <v>2621</v>
      </c>
      <c r="B724" s="93">
        <v>45750.0</v>
      </c>
      <c r="C724" s="94" t="s">
        <v>2622</v>
      </c>
      <c r="D724" s="94" t="s">
        <v>182</v>
      </c>
      <c r="E724" s="103">
        <v>1250.0</v>
      </c>
      <c r="F724" s="100" t="s">
        <v>2623</v>
      </c>
      <c r="G724" s="101" t="s">
        <v>74</v>
      </c>
      <c r="H724" s="101" t="s">
        <v>68</v>
      </c>
      <c r="I724" s="101" t="s">
        <v>2624</v>
      </c>
      <c r="J724" s="95" t="s">
        <v>76</v>
      </c>
      <c r="K724" s="97"/>
      <c r="L724" s="97"/>
      <c r="M724" s="97"/>
      <c r="N724" s="87"/>
      <c r="O724" s="96"/>
      <c r="P724" s="97"/>
      <c r="Q724" s="97"/>
      <c r="R724" s="98"/>
      <c r="S724" s="98"/>
      <c r="T724" s="98"/>
      <c r="U724" s="98"/>
      <c r="V724" s="98"/>
      <c r="W724" s="98"/>
      <c r="X724" s="98"/>
      <c r="Y724" s="98"/>
      <c r="Z724" s="98"/>
      <c r="AA724" s="98"/>
      <c r="AB724" s="98"/>
      <c r="AC724" s="98"/>
      <c r="AD724" s="98"/>
      <c r="AE724" s="98"/>
      <c r="AF724" s="98"/>
      <c r="AG724" s="98"/>
      <c r="AH724" s="98"/>
      <c r="AI724" s="98"/>
      <c r="AJ724" s="98"/>
      <c r="AK724" s="98"/>
      <c r="AL724" s="98"/>
    </row>
    <row r="725" ht="14.25" customHeight="1">
      <c r="A725" s="92" t="s">
        <v>2625</v>
      </c>
      <c r="B725" s="93">
        <v>45751.0</v>
      </c>
      <c r="C725" s="94" t="s">
        <v>2626</v>
      </c>
      <c r="D725" s="94" t="s">
        <v>1350</v>
      </c>
      <c r="E725" s="103">
        <v>300.0</v>
      </c>
      <c r="F725" s="100" t="s">
        <v>975</v>
      </c>
      <c r="G725" s="101" t="s">
        <v>112</v>
      </c>
      <c r="H725" s="101" t="s">
        <v>68</v>
      </c>
      <c r="I725" s="101"/>
      <c r="J725" s="95" t="s">
        <v>69</v>
      </c>
      <c r="K725" s="97"/>
      <c r="L725" s="97"/>
      <c r="M725" s="97"/>
      <c r="N725" s="87"/>
      <c r="O725" s="96"/>
      <c r="P725" s="97"/>
      <c r="Q725" s="97"/>
      <c r="R725" s="98"/>
      <c r="S725" s="98"/>
      <c r="T725" s="98"/>
      <c r="U725" s="98"/>
      <c r="V725" s="98"/>
      <c r="W725" s="98"/>
      <c r="X725" s="98"/>
      <c r="Y725" s="98"/>
      <c r="Z725" s="98"/>
      <c r="AA725" s="98"/>
      <c r="AB725" s="98"/>
      <c r="AC725" s="98"/>
      <c r="AD725" s="98"/>
      <c r="AE725" s="98"/>
      <c r="AF725" s="98"/>
      <c r="AG725" s="98"/>
      <c r="AH725" s="98"/>
      <c r="AI725" s="98"/>
      <c r="AJ725" s="98"/>
      <c r="AK725" s="98"/>
      <c r="AL725" s="98"/>
    </row>
    <row r="726" ht="14.25" customHeight="1">
      <c r="A726" s="92" t="s">
        <v>2627</v>
      </c>
      <c r="B726" s="93">
        <v>45751.0</v>
      </c>
      <c r="C726" s="94" t="s">
        <v>2628</v>
      </c>
      <c r="D726" s="94" t="s">
        <v>2629</v>
      </c>
      <c r="E726" s="103">
        <v>550.0</v>
      </c>
      <c r="F726" s="100" t="s">
        <v>914</v>
      </c>
      <c r="G726" s="101" t="s">
        <v>112</v>
      </c>
      <c r="H726" s="101" t="s">
        <v>68</v>
      </c>
      <c r="I726" s="101"/>
      <c r="J726" s="95" t="s">
        <v>69</v>
      </c>
      <c r="K726" s="97"/>
      <c r="L726" s="97"/>
      <c r="M726" s="97"/>
      <c r="N726" s="87"/>
      <c r="O726" s="96"/>
      <c r="P726" s="97"/>
      <c r="Q726" s="97"/>
      <c r="R726" s="98"/>
      <c r="S726" s="98"/>
      <c r="T726" s="98"/>
      <c r="U726" s="98"/>
      <c r="V726" s="98"/>
      <c r="W726" s="98"/>
      <c r="X726" s="98"/>
      <c r="Y726" s="98"/>
      <c r="Z726" s="98"/>
      <c r="AA726" s="98"/>
      <c r="AB726" s="98"/>
      <c r="AC726" s="98"/>
      <c r="AD726" s="98"/>
      <c r="AE726" s="98"/>
      <c r="AF726" s="98"/>
      <c r="AG726" s="98"/>
      <c r="AH726" s="98"/>
      <c r="AI726" s="98"/>
      <c r="AJ726" s="98"/>
      <c r="AK726" s="98"/>
      <c r="AL726" s="98"/>
    </row>
    <row r="727" ht="14.25" customHeight="1">
      <c r="A727" s="92" t="s">
        <v>2630</v>
      </c>
      <c r="B727" s="93">
        <v>45751.0</v>
      </c>
      <c r="C727" s="94" t="s">
        <v>2631</v>
      </c>
      <c r="D727" s="94" t="s">
        <v>487</v>
      </c>
      <c r="E727" s="103">
        <v>300.0</v>
      </c>
      <c r="F727" s="100" t="s">
        <v>975</v>
      </c>
      <c r="G727" s="101" t="s">
        <v>117</v>
      </c>
      <c r="H727" s="101" t="s">
        <v>68</v>
      </c>
      <c r="I727" s="101"/>
      <c r="J727" s="95" t="s">
        <v>69</v>
      </c>
      <c r="M727" s="97"/>
      <c r="N727" s="87"/>
      <c r="O727" s="96"/>
      <c r="P727" s="97">
        <v>9.85</v>
      </c>
      <c r="Q727" s="108">
        <f t="shared" ref="Q727:Q728" si="315">E727-P727</f>
        <v>290.15</v>
      </c>
      <c r="R727" s="98"/>
      <c r="S727" s="98"/>
      <c r="T727" s="98"/>
      <c r="U727" s="98"/>
      <c r="V727" s="98"/>
      <c r="W727" s="98"/>
      <c r="X727" s="98"/>
      <c r="Y727" s="98"/>
      <c r="Z727" s="98"/>
      <c r="AA727" s="98"/>
      <c r="AB727" s="98"/>
      <c r="AC727" s="98"/>
      <c r="AD727" s="98"/>
      <c r="AE727" s="98"/>
      <c r="AF727" s="98"/>
      <c r="AG727" s="98"/>
      <c r="AH727" s="98"/>
      <c r="AI727" s="98"/>
      <c r="AJ727" s="98"/>
      <c r="AK727" s="98"/>
      <c r="AL727" s="98"/>
    </row>
    <row r="728" ht="14.25" customHeight="1">
      <c r="A728" s="92" t="s">
        <v>2632</v>
      </c>
      <c r="B728" s="93">
        <v>45751.0</v>
      </c>
      <c r="C728" s="94" t="s">
        <v>2633</v>
      </c>
      <c r="D728" s="94" t="s">
        <v>2561</v>
      </c>
      <c r="E728" s="103">
        <v>550.0</v>
      </c>
      <c r="F728" s="100" t="s">
        <v>914</v>
      </c>
      <c r="G728" s="143" t="s">
        <v>2634</v>
      </c>
      <c r="H728" s="101" t="s">
        <v>68</v>
      </c>
      <c r="I728" s="101"/>
      <c r="J728" s="95" t="s">
        <v>69</v>
      </c>
      <c r="L728" s="97"/>
      <c r="M728" s="97"/>
      <c r="N728" s="87"/>
      <c r="O728" s="96"/>
      <c r="P728" s="131">
        <v>13.4</v>
      </c>
      <c r="Q728" s="131">
        <f t="shared" si="315"/>
        <v>536.6</v>
      </c>
      <c r="R728" s="98"/>
      <c r="S728" s="98"/>
      <c r="T728" s="98"/>
      <c r="U728" s="98"/>
      <c r="V728" s="98"/>
      <c r="W728" s="98"/>
      <c r="X728" s="98"/>
      <c r="Y728" s="98"/>
      <c r="Z728" s="98"/>
      <c r="AA728" s="98"/>
      <c r="AB728" s="98"/>
      <c r="AC728" s="98"/>
      <c r="AD728" s="98"/>
      <c r="AE728" s="98"/>
      <c r="AF728" s="98"/>
      <c r="AG728" s="98"/>
      <c r="AH728" s="98"/>
      <c r="AI728" s="98"/>
      <c r="AJ728" s="98"/>
      <c r="AK728" s="98"/>
      <c r="AL728" s="98"/>
    </row>
    <row r="729" ht="14.25" customHeight="1">
      <c r="A729" s="92" t="s">
        <v>2635</v>
      </c>
      <c r="B729" s="93">
        <v>45751.0</v>
      </c>
      <c r="C729" s="94" t="s">
        <v>2636</v>
      </c>
      <c r="D729" s="94" t="s">
        <v>2637</v>
      </c>
      <c r="E729" s="103">
        <v>1400.0</v>
      </c>
      <c r="F729" s="100" t="s">
        <v>2638</v>
      </c>
      <c r="G729" s="101" t="s">
        <v>112</v>
      </c>
      <c r="H729" s="101" t="s">
        <v>68</v>
      </c>
      <c r="I729" s="101"/>
      <c r="J729" s="95" t="s">
        <v>102</v>
      </c>
      <c r="K729" s="97"/>
      <c r="L729" s="97"/>
      <c r="M729" s="97"/>
      <c r="N729" s="87"/>
      <c r="O729" s="96"/>
      <c r="P729" s="97"/>
      <c r="Q729" s="97"/>
      <c r="R729" s="98"/>
      <c r="S729" s="98"/>
      <c r="T729" s="98"/>
      <c r="U729" s="98"/>
      <c r="V729" s="98"/>
      <c r="W729" s="98"/>
      <c r="X729" s="98"/>
      <c r="Y729" s="98"/>
      <c r="Z729" s="98"/>
      <c r="AA729" s="98"/>
      <c r="AB729" s="98"/>
      <c r="AC729" s="98"/>
      <c r="AD729" s="98"/>
      <c r="AE729" s="98"/>
      <c r="AF729" s="98"/>
      <c r="AG729" s="98"/>
      <c r="AH729" s="98"/>
      <c r="AI729" s="98"/>
      <c r="AJ729" s="98"/>
      <c r="AK729" s="98"/>
      <c r="AL729" s="98"/>
    </row>
    <row r="730" ht="14.25" customHeight="1">
      <c r="A730" s="92" t="s">
        <v>2639</v>
      </c>
      <c r="B730" s="93">
        <v>45751.0</v>
      </c>
      <c r="C730" s="94" t="s">
        <v>2640</v>
      </c>
      <c r="D730" s="94" t="s">
        <v>1353</v>
      </c>
      <c r="E730" s="103">
        <v>2400.0</v>
      </c>
      <c r="F730" s="100" t="s">
        <v>2641</v>
      </c>
      <c r="G730" s="101" t="s">
        <v>117</v>
      </c>
      <c r="H730" s="101" t="s">
        <v>68</v>
      </c>
      <c r="I730" s="101"/>
      <c r="J730" s="95" t="s">
        <v>102</v>
      </c>
      <c r="K730" s="97"/>
      <c r="L730" s="97"/>
      <c r="M730" s="97"/>
      <c r="N730" s="87"/>
      <c r="O730" s="96"/>
      <c r="P730" s="97">
        <v>78.82</v>
      </c>
      <c r="Q730" s="108">
        <f>E730-P730</f>
        <v>2321.18</v>
      </c>
      <c r="R730" s="98"/>
      <c r="S730" s="98"/>
      <c r="T730" s="98"/>
      <c r="U730" s="98"/>
      <c r="V730" s="98"/>
      <c r="W730" s="98"/>
      <c r="X730" s="98"/>
      <c r="Y730" s="98"/>
      <c r="Z730" s="98"/>
      <c r="AA730" s="98"/>
      <c r="AB730" s="98"/>
      <c r="AC730" s="98"/>
      <c r="AD730" s="98"/>
      <c r="AE730" s="98"/>
      <c r="AF730" s="98"/>
      <c r="AG730" s="98"/>
      <c r="AH730" s="98"/>
      <c r="AI730" s="98"/>
      <c r="AJ730" s="98"/>
      <c r="AK730" s="98"/>
      <c r="AL730" s="98"/>
    </row>
    <row r="731" ht="14.25" customHeight="1">
      <c r="A731" s="92" t="s">
        <v>2642</v>
      </c>
      <c r="B731" s="93">
        <v>45751.0</v>
      </c>
      <c r="C731" s="94" t="s">
        <v>2643</v>
      </c>
      <c r="D731" s="94" t="s">
        <v>1856</v>
      </c>
      <c r="E731" s="103">
        <v>1250.0</v>
      </c>
      <c r="F731" s="100" t="s">
        <v>2644</v>
      </c>
      <c r="G731" s="101" t="s">
        <v>74</v>
      </c>
      <c r="H731" s="101" t="s">
        <v>68</v>
      </c>
      <c r="I731" s="101" t="s">
        <v>2645</v>
      </c>
      <c r="J731" s="95" t="s">
        <v>76</v>
      </c>
      <c r="K731" s="97"/>
      <c r="L731" s="97"/>
      <c r="M731" s="97"/>
      <c r="N731" s="87"/>
      <c r="O731" s="96"/>
      <c r="P731" s="97"/>
      <c r="Q731" s="97"/>
      <c r="R731" s="98"/>
      <c r="S731" s="98"/>
      <c r="T731" s="98"/>
      <c r="U731" s="98"/>
      <c r="V731" s="98"/>
      <c r="W731" s="98"/>
      <c r="X731" s="98"/>
      <c r="Y731" s="98"/>
      <c r="Z731" s="98"/>
      <c r="AA731" s="98"/>
      <c r="AB731" s="98"/>
      <c r="AC731" s="98"/>
      <c r="AD731" s="98"/>
      <c r="AE731" s="98"/>
      <c r="AF731" s="98"/>
      <c r="AG731" s="98"/>
      <c r="AH731" s="98"/>
      <c r="AI731" s="98"/>
      <c r="AJ731" s="98"/>
      <c r="AK731" s="98"/>
      <c r="AL731" s="98"/>
    </row>
    <row r="732" ht="14.25" customHeight="1">
      <c r="A732" s="92" t="s">
        <v>2646</v>
      </c>
      <c r="B732" s="93">
        <v>45751.0</v>
      </c>
      <c r="C732" s="48" t="s">
        <v>2647</v>
      </c>
      <c r="D732" s="94" t="s">
        <v>616</v>
      </c>
      <c r="E732" s="103">
        <v>700.0</v>
      </c>
      <c r="F732" s="100" t="s">
        <v>2648</v>
      </c>
      <c r="G732" s="101" t="s">
        <v>96</v>
      </c>
      <c r="H732" s="101" t="s">
        <v>68</v>
      </c>
      <c r="I732" s="101" t="s">
        <v>2433</v>
      </c>
      <c r="J732" s="95" t="s">
        <v>102</v>
      </c>
      <c r="K732" s="97"/>
      <c r="L732" s="97"/>
      <c r="M732" s="97"/>
      <c r="N732" s="87"/>
      <c r="O732" s="96"/>
      <c r="P732" s="97"/>
      <c r="Q732" s="97"/>
      <c r="R732" s="98"/>
      <c r="S732" s="98"/>
      <c r="T732" s="98"/>
      <c r="U732" s="98"/>
      <c r="V732" s="98"/>
      <c r="W732" s="98"/>
      <c r="X732" s="98"/>
      <c r="Y732" s="98"/>
      <c r="Z732" s="98"/>
      <c r="AA732" s="98"/>
      <c r="AB732" s="98"/>
      <c r="AC732" s="98"/>
      <c r="AD732" s="98"/>
      <c r="AE732" s="98"/>
      <c r="AF732" s="98"/>
      <c r="AG732" s="98"/>
      <c r="AH732" s="98"/>
      <c r="AI732" s="98"/>
      <c r="AJ732" s="98"/>
      <c r="AK732" s="98"/>
      <c r="AL732" s="98"/>
    </row>
    <row r="733" ht="14.25" customHeight="1">
      <c r="A733" s="92" t="s">
        <v>2649</v>
      </c>
      <c r="B733" s="93">
        <v>45751.0</v>
      </c>
      <c r="C733" s="94" t="s">
        <v>2650</v>
      </c>
      <c r="D733" s="94" t="s">
        <v>305</v>
      </c>
      <c r="E733" s="107">
        <v>21400.0</v>
      </c>
      <c r="F733" s="100" t="s">
        <v>2651</v>
      </c>
      <c r="G733" s="101" t="s">
        <v>74</v>
      </c>
      <c r="H733" s="101" t="s">
        <v>68</v>
      </c>
      <c r="I733" s="101" t="s">
        <v>2652</v>
      </c>
      <c r="J733" s="95" t="s">
        <v>140</v>
      </c>
      <c r="K733" s="97">
        <v>22400.0</v>
      </c>
      <c r="L733" s="97">
        <f>K733/1.12*0.05</f>
        <v>1000</v>
      </c>
      <c r="M733" s="97">
        <f>K733-L733</f>
        <v>21400</v>
      </c>
      <c r="N733" s="87">
        <f>E733-M733</f>
        <v>0</v>
      </c>
      <c r="O733" s="96"/>
      <c r="P733" s="97"/>
      <c r="Q733" s="97"/>
      <c r="R733" s="98"/>
      <c r="S733" s="98"/>
      <c r="T733" s="98"/>
      <c r="U733" s="98"/>
      <c r="V733" s="98"/>
      <c r="W733" s="98"/>
      <c r="X733" s="98"/>
      <c r="Y733" s="98"/>
      <c r="Z733" s="98"/>
      <c r="AA733" s="98"/>
      <c r="AB733" s="98"/>
      <c r="AC733" s="98"/>
      <c r="AD733" s="98"/>
      <c r="AE733" s="98"/>
      <c r="AF733" s="98"/>
      <c r="AG733" s="98"/>
      <c r="AH733" s="98"/>
      <c r="AI733" s="98"/>
      <c r="AJ733" s="98"/>
      <c r="AK733" s="98"/>
      <c r="AL733" s="98"/>
    </row>
    <row r="734" ht="14.25" customHeight="1">
      <c r="A734" s="92" t="s">
        <v>2653</v>
      </c>
      <c r="B734" s="93">
        <v>45751.0</v>
      </c>
      <c r="C734" s="94" t="s">
        <v>2654</v>
      </c>
      <c r="D734" s="94" t="s">
        <v>2655</v>
      </c>
      <c r="E734" s="103">
        <v>105.0</v>
      </c>
      <c r="F734" s="100" t="s">
        <v>1314</v>
      </c>
      <c r="G734" s="143" t="s">
        <v>2634</v>
      </c>
      <c r="H734" s="101" t="s">
        <v>68</v>
      </c>
      <c r="I734" s="101"/>
      <c r="J734" s="95" t="s">
        <v>121</v>
      </c>
      <c r="K734" s="97"/>
      <c r="L734" s="97"/>
      <c r="M734" s="97"/>
      <c r="N734" s="87"/>
      <c r="O734" s="96"/>
      <c r="P734" s="131">
        <v>2.56</v>
      </c>
      <c r="Q734" s="131">
        <f>E734-P734</f>
        <v>102.44</v>
      </c>
      <c r="R734" s="98"/>
      <c r="S734" s="98"/>
      <c r="T734" s="98"/>
      <c r="U734" s="98"/>
      <c r="V734" s="98"/>
      <c r="W734" s="98"/>
      <c r="X734" s="98"/>
      <c r="Y734" s="98"/>
      <c r="Z734" s="98"/>
      <c r="AA734" s="98"/>
      <c r="AB734" s="98"/>
      <c r="AC734" s="98"/>
      <c r="AD734" s="98"/>
      <c r="AE734" s="98"/>
      <c r="AF734" s="98"/>
      <c r="AG734" s="98"/>
      <c r="AH734" s="98"/>
      <c r="AI734" s="98"/>
      <c r="AJ734" s="98"/>
      <c r="AK734" s="98"/>
      <c r="AL734" s="98"/>
    </row>
    <row r="735" ht="14.25" customHeight="1">
      <c r="A735" s="92" t="s">
        <v>2656</v>
      </c>
      <c r="B735" s="93">
        <v>45751.0</v>
      </c>
      <c r="C735" s="94" t="s">
        <v>2657</v>
      </c>
      <c r="D735" s="94" t="s">
        <v>331</v>
      </c>
      <c r="E735" s="103">
        <v>550.0</v>
      </c>
      <c r="F735" s="100" t="s">
        <v>914</v>
      </c>
      <c r="G735" s="101" t="s">
        <v>1008</v>
      </c>
      <c r="H735" s="101" t="s">
        <v>68</v>
      </c>
      <c r="I735" s="101"/>
      <c r="J735" s="95" t="s">
        <v>69</v>
      </c>
      <c r="K735" s="97"/>
      <c r="L735" s="97"/>
      <c r="M735" s="97"/>
      <c r="N735" s="87"/>
      <c r="O735" s="96"/>
      <c r="P735" s="97">
        <f>E735-Q735</f>
        <v>18.07</v>
      </c>
      <c r="Q735" s="108">
        <v>531.93</v>
      </c>
      <c r="R735" s="98"/>
      <c r="S735" s="98"/>
      <c r="T735" s="98"/>
      <c r="U735" s="98"/>
      <c r="V735" s="98"/>
      <c r="W735" s="98"/>
      <c r="X735" s="98"/>
      <c r="Y735" s="98"/>
      <c r="Z735" s="98"/>
      <c r="AA735" s="98"/>
      <c r="AB735" s="98"/>
      <c r="AC735" s="98"/>
      <c r="AD735" s="98"/>
      <c r="AE735" s="98"/>
      <c r="AF735" s="98"/>
      <c r="AG735" s="98"/>
      <c r="AH735" s="98"/>
      <c r="AI735" s="98"/>
      <c r="AJ735" s="98"/>
      <c r="AK735" s="98"/>
      <c r="AL735" s="98"/>
    </row>
    <row r="736" ht="14.25" customHeight="1">
      <c r="A736" s="92" t="s">
        <v>2658</v>
      </c>
      <c r="B736" s="93">
        <v>45751.0</v>
      </c>
      <c r="C736" s="94" t="s">
        <v>2659</v>
      </c>
      <c r="D736" s="94" t="s">
        <v>1386</v>
      </c>
      <c r="E736" s="103">
        <v>550.0</v>
      </c>
      <c r="F736" s="100" t="s">
        <v>914</v>
      </c>
      <c r="G736" s="101" t="s">
        <v>117</v>
      </c>
      <c r="H736" s="101" t="s">
        <v>68</v>
      </c>
      <c r="I736" s="101"/>
      <c r="J736" s="95" t="s">
        <v>69</v>
      </c>
      <c r="K736" s="97"/>
      <c r="L736" s="97"/>
      <c r="M736" s="97"/>
      <c r="N736" s="87"/>
      <c r="O736" s="96"/>
      <c r="P736" s="97">
        <v>18.06</v>
      </c>
      <c r="Q736" s="108">
        <f t="shared" ref="Q736:Q737" si="316">E736-P736</f>
        <v>531.94</v>
      </c>
      <c r="R736" s="128">
        <f>Q727+Q730+Q735+Q736</f>
        <v>3675.2</v>
      </c>
      <c r="S736" s="98"/>
      <c r="T736" s="98"/>
      <c r="U736" s="98"/>
      <c r="V736" s="98"/>
      <c r="W736" s="98"/>
      <c r="X736" s="98"/>
      <c r="Y736" s="98"/>
      <c r="Z736" s="98"/>
      <c r="AA736" s="98"/>
      <c r="AB736" s="98"/>
      <c r="AC736" s="98"/>
      <c r="AD736" s="98"/>
      <c r="AE736" s="98"/>
      <c r="AF736" s="98"/>
      <c r="AG736" s="98"/>
      <c r="AH736" s="98"/>
      <c r="AI736" s="98"/>
      <c r="AJ736" s="98"/>
      <c r="AK736" s="98"/>
      <c r="AL736" s="98"/>
    </row>
    <row r="737" ht="14.25" customHeight="1">
      <c r="A737" s="92" t="s">
        <v>2660</v>
      </c>
      <c r="B737" s="93">
        <v>45751.0</v>
      </c>
      <c r="C737" s="94" t="s">
        <v>2661</v>
      </c>
      <c r="D737" s="94" t="s">
        <v>280</v>
      </c>
      <c r="E737" s="103">
        <v>300.0</v>
      </c>
      <c r="F737" s="100" t="s">
        <v>975</v>
      </c>
      <c r="G737" s="143" t="s">
        <v>2634</v>
      </c>
      <c r="H737" s="101" t="s">
        <v>68</v>
      </c>
      <c r="I737" s="101"/>
      <c r="J737" s="95" t="s">
        <v>69</v>
      </c>
      <c r="K737" s="97"/>
      <c r="L737" s="97"/>
      <c r="M737" s="97"/>
      <c r="N737" s="87"/>
      <c r="O737" s="96"/>
      <c r="P737" s="131">
        <v>7.31</v>
      </c>
      <c r="Q737" s="131">
        <f t="shared" si="316"/>
        <v>292.69</v>
      </c>
      <c r="R737" s="154"/>
      <c r="S737" s="98"/>
      <c r="T737" s="98"/>
      <c r="U737" s="98"/>
      <c r="V737" s="98"/>
      <c r="W737" s="98"/>
      <c r="X737" s="98"/>
      <c r="Y737" s="98"/>
      <c r="Z737" s="98"/>
      <c r="AA737" s="98"/>
      <c r="AB737" s="98"/>
      <c r="AC737" s="98"/>
      <c r="AD737" s="98"/>
      <c r="AE737" s="98"/>
      <c r="AF737" s="98"/>
      <c r="AG737" s="98"/>
      <c r="AH737" s="98"/>
      <c r="AI737" s="98"/>
      <c r="AJ737" s="98"/>
      <c r="AK737" s="98"/>
      <c r="AL737" s="98"/>
    </row>
    <row r="738" ht="14.25" customHeight="1">
      <c r="A738" s="92" t="s">
        <v>2662</v>
      </c>
      <c r="B738" s="93">
        <v>45751.0</v>
      </c>
      <c r="C738" s="94" t="s">
        <v>2550</v>
      </c>
      <c r="D738" s="48" t="s">
        <v>2663</v>
      </c>
      <c r="E738" s="103">
        <v>11200.0</v>
      </c>
      <c r="F738" s="50" t="s">
        <v>2552</v>
      </c>
      <c r="G738" s="101" t="s">
        <v>96</v>
      </c>
      <c r="H738" s="101" t="s">
        <v>68</v>
      </c>
      <c r="I738" s="101" t="s">
        <v>2664</v>
      </c>
      <c r="J738" s="95" t="s">
        <v>140</v>
      </c>
      <c r="K738" s="97"/>
      <c r="L738" s="97"/>
      <c r="M738" s="97"/>
      <c r="N738" s="87"/>
      <c r="O738" s="96"/>
      <c r="P738" s="97"/>
      <c r="Q738" s="97"/>
      <c r="R738" s="98"/>
      <c r="S738" s="98"/>
      <c r="T738" s="98"/>
      <c r="U738" s="98"/>
      <c r="V738" s="98"/>
      <c r="W738" s="98"/>
      <c r="X738" s="98"/>
      <c r="Y738" s="98"/>
      <c r="Z738" s="98"/>
      <c r="AA738" s="98"/>
      <c r="AB738" s="98"/>
      <c r="AC738" s="98"/>
      <c r="AD738" s="98"/>
      <c r="AE738" s="98"/>
      <c r="AF738" s="98"/>
      <c r="AG738" s="98"/>
      <c r="AH738" s="98"/>
      <c r="AI738" s="98"/>
      <c r="AJ738" s="98"/>
      <c r="AK738" s="98"/>
      <c r="AL738" s="98"/>
    </row>
    <row r="739" ht="14.25" customHeight="1">
      <c r="A739" s="92" t="s">
        <v>2665</v>
      </c>
      <c r="B739" s="93">
        <v>45751.0</v>
      </c>
      <c r="C739" s="94" t="s">
        <v>2666</v>
      </c>
      <c r="D739" s="94" t="s">
        <v>321</v>
      </c>
      <c r="E739" s="103">
        <v>200.0</v>
      </c>
      <c r="F739" s="100" t="s">
        <v>1314</v>
      </c>
      <c r="G739" s="101" t="s">
        <v>112</v>
      </c>
      <c r="H739" s="101" t="s">
        <v>68</v>
      </c>
      <c r="I739" s="101"/>
      <c r="J739" s="95" t="s">
        <v>121</v>
      </c>
      <c r="K739" s="97"/>
      <c r="L739" s="97"/>
      <c r="M739" s="97"/>
      <c r="N739" s="87"/>
      <c r="O739" s="96"/>
      <c r="P739" s="97"/>
      <c r="Q739" s="97"/>
      <c r="R739" s="98"/>
      <c r="S739" s="98"/>
      <c r="T739" s="98"/>
      <c r="U739" s="98"/>
      <c r="V739" s="98"/>
      <c r="W739" s="98"/>
      <c r="X739" s="98"/>
      <c r="Y739" s="98"/>
      <c r="Z739" s="98"/>
      <c r="AA739" s="98"/>
      <c r="AB739" s="98"/>
      <c r="AC739" s="98"/>
      <c r="AD739" s="98"/>
      <c r="AE739" s="98"/>
      <c r="AF739" s="98"/>
      <c r="AG739" s="98"/>
      <c r="AH739" s="98"/>
      <c r="AI739" s="98"/>
      <c r="AJ739" s="98"/>
      <c r="AK739" s="98"/>
      <c r="AL739" s="98"/>
    </row>
    <row r="740" ht="14.25" customHeight="1">
      <c r="A740" s="92" t="s">
        <v>2667</v>
      </c>
      <c r="B740" s="93">
        <v>45751.0</v>
      </c>
      <c r="C740" s="94" t="s">
        <v>2668</v>
      </c>
      <c r="D740" s="94" t="s">
        <v>321</v>
      </c>
      <c r="E740" s="103">
        <v>68.0</v>
      </c>
      <c r="F740" s="100" t="s">
        <v>1314</v>
      </c>
      <c r="G740" s="101" t="s">
        <v>112</v>
      </c>
      <c r="H740" s="101" t="s">
        <v>68</v>
      </c>
      <c r="I740" s="101"/>
      <c r="J740" s="95" t="s">
        <v>121</v>
      </c>
      <c r="K740" s="97"/>
      <c r="L740" s="97"/>
      <c r="M740" s="97"/>
      <c r="N740" s="87"/>
      <c r="O740" s="96"/>
      <c r="P740" s="97"/>
      <c r="Q740" s="97"/>
      <c r="R740" s="98"/>
      <c r="S740" s="98"/>
      <c r="T740" s="98"/>
      <c r="U740" s="98"/>
      <c r="V740" s="98"/>
      <c r="W740" s="98"/>
      <c r="X740" s="98"/>
      <c r="Y740" s="98"/>
      <c r="Z740" s="98"/>
      <c r="AA740" s="98"/>
      <c r="AB740" s="98"/>
      <c r="AC740" s="98"/>
      <c r="AD740" s="98"/>
      <c r="AE740" s="98"/>
      <c r="AF740" s="98"/>
      <c r="AG740" s="98"/>
      <c r="AH740" s="98"/>
      <c r="AI740" s="98"/>
      <c r="AJ740" s="98"/>
      <c r="AK740" s="98"/>
      <c r="AL740" s="98"/>
    </row>
    <row r="741" ht="14.25" customHeight="1">
      <c r="A741" s="92" t="s">
        <v>2669</v>
      </c>
      <c r="B741" s="93">
        <v>45754.0</v>
      </c>
      <c r="C741" s="94" t="s">
        <v>2670</v>
      </c>
      <c r="D741" s="94" t="s">
        <v>797</v>
      </c>
      <c r="E741" s="103">
        <v>440.0</v>
      </c>
      <c r="F741" s="100" t="s">
        <v>2671</v>
      </c>
      <c r="G741" s="101" t="s">
        <v>112</v>
      </c>
      <c r="H741" s="101" t="s">
        <v>127</v>
      </c>
      <c r="I741" s="101"/>
      <c r="J741" s="95" t="s">
        <v>69</v>
      </c>
      <c r="K741" s="97"/>
      <c r="L741" s="97"/>
      <c r="M741" s="97"/>
      <c r="N741" s="87"/>
      <c r="O741" s="96"/>
      <c r="P741" s="97"/>
      <c r="Q741" s="97"/>
      <c r="R741" s="98"/>
      <c r="S741" s="98"/>
      <c r="T741" s="98"/>
      <c r="U741" s="98"/>
      <c r="V741" s="98"/>
      <c r="W741" s="98"/>
      <c r="X741" s="98"/>
      <c r="Y741" s="98"/>
      <c r="Z741" s="98"/>
      <c r="AA741" s="98"/>
      <c r="AB741" s="98"/>
      <c r="AC741" s="98"/>
      <c r="AD741" s="98"/>
      <c r="AE741" s="98"/>
      <c r="AF741" s="98"/>
      <c r="AG741" s="98"/>
      <c r="AH741" s="98"/>
      <c r="AI741" s="98"/>
      <c r="AJ741" s="98"/>
      <c r="AK741" s="98"/>
      <c r="AL741" s="98"/>
    </row>
    <row r="742" ht="14.25" customHeight="1">
      <c r="A742" s="92" t="s">
        <v>2672</v>
      </c>
      <c r="B742" s="93">
        <v>45754.0</v>
      </c>
      <c r="C742" s="48" t="s">
        <v>2673</v>
      </c>
      <c r="D742" s="48" t="s">
        <v>823</v>
      </c>
      <c r="E742" s="50">
        <v>2900.0</v>
      </c>
      <c r="F742" s="48" t="s">
        <v>2674</v>
      </c>
      <c r="G742" s="48" t="s">
        <v>96</v>
      </c>
      <c r="H742" s="42" t="s">
        <v>132</v>
      </c>
      <c r="I742" s="126" t="s">
        <v>392</v>
      </c>
      <c r="J742" s="95" t="s">
        <v>102</v>
      </c>
      <c r="K742" s="97"/>
      <c r="L742" s="97"/>
      <c r="M742" s="97"/>
      <c r="N742" s="87"/>
      <c r="O742" s="96"/>
      <c r="P742" s="97"/>
      <c r="Q742" s="97"/>
      <c r="R742" s="98"/>
      <c r="S742" s="98"/>
      <c r="T742" s="98"/>
      <c r="U742" s="98"/>
      <c r="V742" s="98"/>
      <c r="W742" s="98"/>
      <c r="X742" s="98"/>
      <c r="Y742" s="98"/>
      <c r="Z742" s="98"/>
      <c r="AA742" s="98"/>
      <c r="AB742" s="98"/>
      <c r="AC742" s="98"/>
      <c r="AD742" s="98"/>
      <c r="AE742" s="98"/>
      <c r="AF742" s="98"/>
      <c r="AG742" s="98"/>
      <c r="AH742" s="98"/>
      <c r="AI742" s="98"/>
      <c r="AJ742" s="98"/>
      <c r="AK742" s="98"/>
      <c r="AL742" s="98"/>
    </row>
    <row r="743" ht="14.25" customHeight="1">
      <c r="A743" s="92" t="s">
        <v>2675</v>
      </c>
      <c r="B743" s="93">
        <v>45754.0</v>
      </c>
      <c r="C743" s="94" t="s">
        <v>2676</v>
      </c>
      <c r="D743" s="94" t="s">
        <v>2561</v>
      </c>
      <c r="E743" s="103">
        <v>3000.0</v>
      </c>
      <c r="F743" s="100" t="s">
        <v>2677</v>
      </c>
      <c r="G743" s="101" t="s">
        <v>112</v>
      </c>
      <c r="H743" s="101" t="s">
        <v>127</v>
      </c>
      <c r="I743" s="101"/>
      <c r="J743" s="95" t="s">
        <v>69</v>
      </c>
      <c r="K743" s="97"/>
      <c r="L743" s="97"/>
      <c r="M743" s="97"/>
      <c r="N743" s="87"/>
      <c r="O743" s="96"/>
      <c r="P743" s="97"/>
      <c r="Q743" s="97"/>
      <c r="R743" s="98"/>
      <c r="S743" s="98"/>
      <c r="T743" s="98"/>
      <c r="U743" s="98"/>
      <c r="V743" s="98"/>
      <c r="W743" s="98"/>
      <c r="X743" s="98"/>
      <c r="Y743" s="98"/>
      <c r="Z743" s="98"/>
      <c r="AA743" s="98"/>
      <c r="AB743" s="98"/>
      <c r="AC743" s="98"/>
      <c r="AD743" s="98"/>
      <c r="AE743" s="98"/>
      <c r="AF743" s="98"/>
      <c r="AG743" s="98"/>
      <c r="AH743" s="98"/>
      <c r="AI743" s="98"/>
      <c r="AJ743" s="98"/>
      <c r="AK743" s="98"/>
      <c r="AL743" s="98"/>
    </row>
    <row r="744" ht="14.25" customHeight="1">
      <c r="A744" s="92" t="s">
        <v>2678</v>
      </c>
      <c r="B744" s="93">
        <v>45754.0</v>
      </c>
      <c r="C744" s="94" t="s">
        <v>2679</v>
      </c>
      <c r="D744" s="94" t="s">
        <v>949</v>
      </c>
      <c r="E744" s="103">
        <v>18000.0</v>
      </c>
      <c r="F744" s="100" t="s">
        <v>2680</v>
      </c>
      <c r="G744" s="101" t="s">
        <v>117</v>
      </c>
      <c r="H744" s="101" t="s">
        <v>68</v>
      </c>
      <c r="I744" s="101"/>
      <c r="J744" s="95" t="s">
        <v>102</v>
      </c>
      <c r="K744" s="97"/>
      <c r="L744" s="97"/>
      <c r="M744" s="97"/>
      <c r="N744" s="87"/>
      <c r="O744" s="96"/>
      <c r="P744" s="48">
        <v>591.07</v>
      </c>
      <c r="Q744" s="106">
        <f t="shared" ref="Q744:Q745" si="317">E744-P744</f>
        <v>17408.93</v>
      </c>
      <c r="R744" s="98"/>
      <c r="S744" s="98"/>
      <c r="T744" s="98"/>
      <c r="U744" s="98"/>
      <c r="V744" s="98"/>
      <c r="W744" s="98"/>
      <c r="X744" s="98"/>
      <c r="Y744" s="98"/>
      <c r="Z744" s="98"/>
      <c r="AA744" s="98"/>
      <c r="AB744" s="98"/>
      <c r="AC744" s="98"/>
      <c r="AD744" s="98"/>
      <c r="AE744" s="98"/>
      <c r="AF744" s="98"/>
      <c r="AG744" s="98"/>
      <c r="AH744" s="98"/>
      <c r="AI744" s="98"/>
      <c r="AJ744" s="98"/>
      <c r="AK744" s="98"/>
      <c r="AL744" s="98"/>
    </row>
    <row r="745" ht="14.25" customHeight="1">
      <c r="A745" s="92" t="s">
        <v>2681</v>
      </c>
      <c r="B745" s="93">
        <v>45754.0</v>
      </c>
      <c r="C745" s="94" t="s">
        <v>2682</v>
      </c>
      <c r="D745" s="94" t="s">
        <v>823</v>
      </c>
      <c r="E745" s="103">
        <v>2400.0</v>
      </c>
      <c r="F745" s="100" t="s">
        <v>2683</v>
      </c>
      <c r="G745" s="145" t="s">
        <v>2634</v>
      </c>
      <c r="H745" s="101" t="s">
        <v>68</v>
      </c>
      <c r="I745" s="101"/>
      <c r="J745" s="95" t="s">
        <v>102</v>
      </c>
      <c r="K745" s="97"/>
      <c r="L745" s="97"/>
      <c r="M745" s="97"/>
      <c r="N745" s="87"/>
      <c r="O745" s="96"/>
      <c r="P745" s="131">
        <v>58.47</v>
      </c>
      <c r="Q745" s="131">
        <f t="shared" si="317"/>
        <v>2341.53</v>
      </c>
      <c r="R745" s="98"/>
      <c r="S745" s="98"/>
      <c r="T745" s="98"/>
      <c r="U745" s="98"/>
      <c r="V745" s="98"/>
      <c r="W745" s="98"/>
      <c r="X745" s="98"/>
      <c r="Y745" s="98"/>
      <c r="Z745" s="98"/>
      <c r="AA745" s="98"/>
      <c r="AB745" s="98"/>
      <c r="AC745" s="98"/>
      <c r="AD745" s="98"/>
      <c r="AE745" s="98"/>
      <c r="AF745" s="98"/>
      <c r="AG745" s="98"/>
      <c r="AH745" s="98"/>
      <c r="AI745" s="98"/>
      <c r="AJ745" s="98"/>
      <c r="AK745" s="98"/>
      <c r="AL745" s="98"/>
    </row>
    <row r="746" ht="14.25" customHeight="1">
      <c r="A746" s="92" t="s">
        <v>2684</v>
      </c>
      <c r="B746" s="93"/>
      <c r="C746" s="94"/>
      <c r="D746" s="94" t="s">
        <v>87</v>
      </c>
      <c r="E746" s="103"/>
      <c r="F746" s="100"/>
      <c r="G746" s="101"/>
      <c r="H746" s="101"/>
      <c r="I746" s="101"/>
      <c r="J746" s="95"/>
      <c r="K746" s="97"/>
      <c r="L746" s="97"/>
      <c r="M746" s="97"/>
      <c r="N746" s="87"/>
      <c r="O746" s="96"/>
      <c r="P746" s="97"/>
      <c r="Q746" s="97"/>
      <c r="R746" s="98"/>
      <c r="S746" s="98"/>
      <c r="T746" s="98"/>
      <c r="U746" s="98"/>
      <c r="V746" s="98"/>
      <c r="W746" s="98"/>
      <c r="X746" s="98"/>
      <c r="Y746" s="98"/>
      <c r="Z746" s="98"/>
      <c r="AA746" s="98"/>
      <c r="AB746" s="98"/>
      <c r="AC746" s="98"/>
      <c r="AD746" s="98"/>
      <c r="AE746" s="98"/>
      <c r="AF746" s="98"/>
      <c r="AG746" s="98"/>
      <c r="AH746" s="98"/>
      <c r="AI746" s="98"/>
      <c r="AJ746" s="98"/>
      <c r="AK746" s="98"/>
      <c r="AL746" s="98"/>
    </row>
    <row r="747" ht="14.25" customHeight="1">
      <c r="A747" s="92" t="s">
        <v>2685</v>
      </c>
      <c r="B747" s="93"/>
      <c r="C747" s="94"/>
      <c r="D747" s="94" t="s">
        <v>87</v>
      </c>
      <c r="E747" s="103"/>
      <c r="F747" s="100"/>
      <c r="G747" s="101"/>
      <c r="H747" s="101"/>
      <c r="I747" s="101"/>
      <c r="J747" s="95"/>
      <c r="K747" s="97"/>
      <c r="L747" s="97"/>
      <c r="M747" s="97"/>
      <c r="N747" s="87"/>
      <c r="O747" s="96"/>
      <c r="P747" s="97"/>
      <c r="Q747" s="97"/>
      <c r="R747" s="98"/>
      <c r="S747" s="98"/>
      <c r="T747" s="98"/>
      <c r="U747" s="98"/>
      <c r="V747" s="98"/>
      <c r="W747" s="98"/>
      <c r="X747" s="98"/>
      <c r="Y747" s="98"/>
      <c r="Z747" s="98"/>
      <c r="AA747" s="98"/>
      <c r="AB747" s="98"/>
      <c r="AC747" s="98"/>
      <c r="AD747" s="98"/>
      <c r="AE747" s="98"/>
      <c r="AF747" s="98"/>
      <c r="AG747" s="98"/>
      <c r="AH747" s="98"/>
      <c r="AI747" s="98"/>
      <c r="AJ747" s="98"/>
      <c r="AK747" s="98"/>
      <c r="AL747" s="98"/>
    </row>
    <row r="748" ht="14.25" customHeight="1">
      <c r="A748" s="92" t="s">
        <v>2686</v>
      </c>
      <c r="B748" s="93">
        <v>45754.0</v>
      </c>
      <c r="C748" s="94" t="s">
        <v>2687</v>
      </c>
      <c r="D748" s="94" t="s">
        <v>2688</v>
      </c>
      <c r="E748" s="103">
        <v>2600.0</v>
      </c>
      <c r="F748" s="100" t="s">
        <v>2689</v>
      </c>
      <c r="G748" s="101" t="s">
        <v>117</v>
      </c>
      <c r="H748" s="101" t="s">
        <v>68</v>
      </c>
      <c r="I748" s="101"/>
      <c r="J748" s="95" t="s">
        <v>102</v>
      </c>
      <c r="K748" s="97"/>
      <c r="L748" s="97"/>
      <c r="M748" s="97"/>
      <c r="N748" s="87"/>
      <c r="O748" s="96"/>
      <c r="P748" s="97">
        <v>85.38</v>
      </c>
      <c r="Q748" s="97">
        <f>E748-P748</f>
        <v>2514.62</v>
      </c>
      <c r="R748" s="128">
        <f>AR!Q526+Q744+Q748</f>
        <v>49624.73</v>
      </c>
      <c r="S748" s="98"/>
      <c r="T748" s="98"/>
      <c r="U748" s="98"/>
      <c r="V748" s="98"/>
      <c r="W748" s="98"/>
      <c r="X748" s="98"/>
      <c r="Y748" s="98"/>
      <c r="Z748" s="98"/>
      <c r="AA748" s="98"/>
      <c r="AB748" s="98"/>
      <c r="AC748" s="98"/>
      <c r="AD748" s="98"/>
      <c r="AE748" s="98"/>
      <c r="AF748" s="98"/>
      <c r="AG748" s="98"/>
      <c r="AH748" s="98"/>
      <c r="AI748" s="98"/>
      <c r="AJ748" s="98"/>
      <c r="AK748" s="98"/>
      <c r="AL748" s="98"/>
    </row>
    <row r="749" ht="14.25" customHeight="1">
      <c r="A749" s="92" t="s">
        <v>2690</v>
      </c>
      <c r="B749" s="93">
        <v>45755.0</v>
      </c>
      <c r="C749" s="94" t="s">
        <v>2691</v>
      </c>
      <c r="D749" s="94" t="s">
        <v>2692</v>
      </c>
      <c r="E749" s="103">
        <f>36+264</f>
        <v>300</v>
      </c>
      <c r="F749" s="100" t="s">
        <v>975</v>
      </c>
      <c r="G749" s="101" t="s">
        <v>2693</v>
      </c>
      <c r="H749" s="101" t="s">
        <v>127</v>
      </c>
      <c r="I749" s="101"/>
      <c r="J749" s="95" t="s">
        <v>69</v>
      </c>
      <c r="K749" s="97"/>
      <c r="L749" s="97"/>
      <c r="M749" s="97"/>
      <c r="N749" s="87"/>
      <c r="O749" s="96"/>
      <c r="P749" s="97"/>
      <c r="Q749" s="97"/>
      <c r="R749" s="98"/>
      <c r="S749" s="98"/>
      <c r="T749" s="98"/>
      <c r="U749" s="98"/>
      <c r="V749" s="98"/>
      <c r="W749" s="98"/>
      <c r="X749" s="98"/>
      <c r="Y749" s="98"/>
      <c r="Z749" s="98"/>
      <c r="AA749" s="98"/>
      <c r="AB749" s="98"/>
      <c r="AC749" s="98"/>
      <c r="AD749" s="98"/>
      <c r="AE749" s="98"/>
      <c r="AF749" s="98"/>
      <c r="AG749" s="98"/>
      <c r="AH749" s="98"/>
      <c r="AI749" s="98"/>
      <c r="AJ749" s="98"/>
      <c r="AK749" s="98"/>
      <c r="AL749" s="98"/>
    </row>
    <row r="750" ht="14.25" customHeight="1">
      <c r="A750" s="92" t="s">
        <v>2694</v>
      </c>
      <c r="B750" s="93">
        <v>45755.0</v>
      </c>
      <c r="C750" s="94" t="s">
        <v>2695</v>
      </c>
      <c r="D750" s="94" t="s">
        <v>2543</v>
      </c>
      <c r="E750" s="103">
        <v>550.0</v>
      </c>
      <c r="F750" s="100" t="s">
        <v>914</v>
      </c>
      <c r="G750" s="101" t="s">
        <v>112</v>
      </c>
      <c r="H750" s="101" t="s">
        <v>127</v>
      </c>
      <c r="I750" s="101"/>
      <c r="J750" s="95" t="s">
        <v>69</v>
      </c>
      <c r="K750" s="97"/>
      <c r="L750" s="97"/>
      <c r="M750" s="97"/>
      <c r="N750" s="87"/>
      <c r="O750" s="96"/>
      <c r="P750" s="97"/>
      <c r="Q750" s="97"/>
      <c r="R750" s="98"/>
      <c r="S750" s="98"/>
      <c r="T750" s="98"/>
      <c r="U750" s="98"/>
      <c r="V750" s="98"/>
      <c r="W750" s="98"/>
      <c r="X750" s="98"/>
      <c r="Y750" s="98"/>
      <c r="Z750" s="98"/>
      <c r="AA750" s="98"/>
      <c r="AB750" s="98"/>
      <c r="AC750" s="98"/>
      <c r="AD750" s="98"/>
      <c r="AE750" s="98"/>
      <c r="AF750" s="98"/>
      <c r="AG750" s="98"/>
      <c r="AH750" s="98"/>
      <c r="AI750" s="98"/>
      <c r="AJ750" s="98"/>
      <c r="AK750" s="98"/>
      <c r="AL750" s="98"/>
    </row>
    <row r="751" ht="14.25" customHeight="1">
      <c r="A751" s="92" t="s">
        <v>2696</v>
      </c>
      <c r="B751" s="93">
        <v>45755.0</v>
      </c>
      <c r="C751" s="94" t="s">
        <v>2697</v>
      </c>
      <c r="D751" s="94" t="s">
        <v>2698</v>
      </c>
      <c r="E751" s="103">
        <v>1400.0</v>
      </c>
      <c r="F751" s="100" t="s">
        <v>2699</v>
      </c>
      <c r="G751" s="145" t="s">
        <v>2634</v>
      </c>
      <c r="H751" s="101" t="s">
        <v>68</v>
      </c>
      <c r="I751" s="101"/>
      <c r="J751" s="95" t="s">
        <v>102</v>
      </c>
      <c r="K751" s="97"/>
      <c r="L751" s="97"/>
      <c r="M751" s="97"/>
      <c r="N751" s="87"/>
      <c r="O751" s="96"/>
      <c r="P751" s="131">
        <v>34.11</v>
      </c>
      <c r="Q751" s="132">
        <f t="shared" ref="Q751:Q752" si="318">E751-P751</f>
        <v>1365.89</v>
      </c>
      <c r="R751" s="98"/>
      <c r="S751" s="98"/>
      <c r="T751" s="98"/>
      <c r="U751" s="98"/>
      <c r="V751" s="98"/>
      <c r="W751" s="98"/>
      <c r="X751" s="98"/>
      <c r="Y751" s="98"/>
      <c r="Z751" s="98"/>
      <c r="AA751" s="98"/>
      <c r="AB751" s="98"/>
      <c r="AC751" s="98"/>
      <c r="AD751" s="98"/>
      <c r="AE751" s="98"/>
      <c r="AF751" s="98"/>
      <c r="AG751" s="98"/>
      <c r="AH751" s="98"/>
      <c r="AI751" s="98"/>
      <c r="AJ751" s="98"/>
      <c r="AK751" s="98"/>
      <c r="AL751" s="98"/>
    </row>
    <row r="752" ht="14.25" customHeight="1">
      <c r="A752" s="92" t="s">
        <v>2700</v>
      </c>
      <c r="B752" s="93">
        <v>45755.0</v>
      </c>
      <c r="C752" s="94" t="s">
        <v>2701</v>
      </c>
      <c r="D752" s="94" t="s">
        <v>2540</v>
      </c>
      <c r="E752" s="103">
        <v>550.0</v>
      </c>
      <c r="F752" s="100" t="s">
        <v>914</v>
      </c>
      <c r="G752" s="145" t="s">
        <v>2634</v>
      </c>
      <c r="H752" s="101" t="s">
        <v>68</v>
      </c>
      <c r="I752" s="101"/>
      <c r="J752" s="95" t="s">
        <v>69</v>
      </c>
      <c r="K752" s="97"/>
      <c r="L752" s="97"/>
      <c r="M752" s="97"/>
      <c r="N752" s="87"/>
      <c r="O752" s="96"/>
      <c r="P752" s="131">
        <v>13.4</v>
      </c>
      <c r="Q752" s="132">
        <f t="shared" si="318"/>
        <v>536.6</v>
      </c>
      <c r="R752" s="98"/>
      <c r="S752" s="98"/>
      <c r="T752" s="98"/>
      <c r="U752" s="98"/>
      <c r="V752" s="98"/>
      <c r="W752" s="98"/>
      <c r="X752" s="98"/>
      <c r="Y752" s="98"/>
      <c r="Z752" s="98"/>
      <c r="AA752" s="98"/>
      <c r="AB752" s="98"/>
      <c r="AC752" s="98"/>
      <c r="AD752" s="98"/>
      <c r="AE752" s="98"/>
      <c r="AF752" s="98"/>
      <c r="AG752" s="98"/>
      <c r="AH752" s="98"/>
      <c r="AI752" s="98"/>
      <c r="AJ752" s="98"/>
      <c r="AK752" s="98"/>
      <c r="AL752" s="98"/>
    </row>
    <row r="753" ht="14.25" customHeight="1">
      <c r="A753" s="92" t="s">
        <v>2702</v>
      </c>
      <c r="B753" s="93">
        <v>45755.0</v>
      </c>
      <c r="C753" s="48" t="s">
        <v>2703</v>
      </c>
      <c r="D753" s="48" t="s">
        <v>2704</v>
      </c>
      <c r="E753" s="103">
        <v>10500.0</v>
      </c>
      <c r="F753" s="100" t="s">
        <v>2705</v>
      </c>
      <c r="G753" s="101" t="s">
        <v>2706</v>
      </c>
      <c r="H753" s="101" t="s">
        <v>68</v>
      </c>
      <c r="I753" s="112" t="s">
        <v>392</v>
      </c>
      <c r="J753" s="95" t="s">
        <v>102</v>
      </c>
      <c r="K753" s="97"/>
      <c r="L753" s="97"/>
      <c r="M753" s="97"/>
      <c r="N753" s="87"/>
      <c r="O753" s="96"/>
      <c r="P753" s="97">
        <f>1500-1450.74</f>
        <v>49.26</v>
      </c>
      <c r="Q753" s="108">
        <f>1500-P753</f>
        <v>1450.74</v>
      </c>
      <c r="R753" s="98"/>
      <c r="S753" s="98"/>
      <c r="T753" s="98"/>
      <c r="U753" s="98"/>
      <c r="V753" s="98"/>
      <c r="W753" s="98"/>
      <c r="X753" s="98"/>
      <c r="Y753" s="98"/>
      <c r="Z753" s="98"/>
      <c r="AA753" s="98"/>
      <c r="AB753" s="98"/>
      <c r="AC753" s="98"/>
      <c r="AD753" s="98"/>
      <c r="AE753" s="98"/>
      <c r="AF753" s="98"/>
      <c r="AG753" s="98"/>
      <c r="AH753" s="98"/>
      <c r="AI753" s="98"/>
      <c r="AJ753" s="98"/>
      <c r="AK753" s="98"/>
      <c r="AL753" s="98"/>
    </row>
    <row r="754" ht="14.25" customHeight="1">
      <c r="A754" s="92" t="s">
        <v>2707</v>
      </c>
      <c r="B754" s="93">
        <v>45756.0</v>
      </c>
      <c r="C754" s="94" t="s">
        <v>2708</v>
      </c>
      <c r="D754" s="94" t="s">
        <v>594</v>
      </c>
      <c r="E754" s="103">
        <v>2600.0</v>
      </c>
      <c r="F754" s="100" t="s">
        <v>2709</v>
      </c>
      <c r="G754" s="101" t="s">
        <v>219</v>
      </c>
      <c r="H754" s="101" t="s">
        <v>68</v>
      </c>
      <c r="I754" s="101" t="s">
        <v>2710</v>
      </c>
      <c r="J754" s="95" t="s">
        <v>102</v>
      </c>
      <c r="K754" s="97"/>
      <c r="L754" s="97"/>
      <c r="M754" s="97"/>
      <c r="N754" s="87"/>
      <c r="O754" s="96"/>
      <c r="P754" s="97"/>
      <c r="Q754" s="97"/>
      <c r="R754" s="98"/>
      <c r="S754" s="98"/>
      <c r="T754" s="98"/>
      <c r="U754" s="98"/>
      <c r="V754" s="98"/>
      <c r="W754" s="98"/>
      <c r="X754" s="98"/>
      <c r="Y754" s="98"/>
      <c r="Z754" s="98"/>
      <c r="AA754" s="98"/>
      <c r="AB754" s="98"/>
      <c r="AC754" s="98"/>
      <c r="AD754" s="98"/>
      <c r="AE754" s="98"/>
      <c r="AF754" s="98"/>
      <c r="AG754" s="98"/>
      <c r="AH754" s="98"/>
      <c r="AI754" s="98"/>
      <c r="AJ754" s="98"/>
      <c r="AK754" s="98"/>
      <c r="AL754" s="98"/>
    </row>
    <row r="755" ht="14.25" customHeight="1">
      <c r="A755" s="92" t="s">
        <v>2711</v>
      </c>
      <c r="B755" s="93">
        <v>45756.0</v>
      </c>
      <c r="C755" s="94" t="s">
        <v>2712</v>
      </c>
      <c r="D755" s="94" t="s">
        <v>1185</v>
      </c>
      <c r="E755" s="107">
        <v>19298.21</v>
      </c>
      <c r="F755" s="100" t="s">
        <v>2713</v>
      </c>
      <c r="G755" s="101" t="s">
        <v>74</v>
      </c>
      <c r="H755" s="101" t="s">
        <v>68</v>
      </c>
      <c r="I755" s="101" t="s">
        <v>2714</v>
      </c>
      <c r="J755" s="95" t="s">
        <v>140</v>
      </c>
      <c r="K755" s="97">
        <v>20200.0</v>
      </c>
      <c r="L755" s="97">
        <f>K755/1.12*0.05</f>
        <v>901.7857143</v>
      </c>
      <c r="M755" s="97">
        <f t="shared" ref="M755:M756" si="319">K755-L755</f>
        <v>19298.21429</v>
      </c>
      <c r="N755" s="87">
        <f t="shared" ref="N755:N756" si="320">E755-M755</f>
        <v>-0.004285714287</v>
      </c>
      <c r="O755" s="96"/>
      <c r="P755" s="97"/>
      <c r="Q755" s="97"/>
      <c r="R755" s="98"/>
      <c r="S755" s="98"/>
      <c r="T755" s="98"/>
      <c r="U755" s="98"/>
      <c r="V755" s="98"/>
      <c r="W755" s="98"/>
      <c r="X755" s="98"/>
      <c r="Y755" s="98"/>
      <c r="Z755" s="98"/>
      <c r="AA755" s="98"/>
      <c r="AB755" s="98"/>
      <c r="AC755" s="98"/>
      <c r="AD755" s="98"/>
      <c r="AE755" s="98"/>
      <c r="AF755" s="98"/>
      <c r="AG755" s="98"/>
      <c r="AH755" s="98"/>
      <c r="AI755" s="98"/>
      <c r="AJ755" s="98"/>
      <c r="AK755" s="98"/>
      <c r="AL755" s="98"/>
    </row>
    <row r="756" ht="14.25" customHeight="1">
      <c r="A756" s="92" t="s">
        <v>2715</v>
      </c>
      <c r="B756" s="93">
        <v>45756.0</v>
      </c>
      <c r="C756" s="94" t="s">
        <v>2716</v>
      </c>
      <c r="D756" s="94" t="s">
        <v>2717</v>
      </c>
      <c r="E756" s="107">
        <v>19125.0</v>
      </c>
      <c r="F756" s="100" t="s">
        <v>2718</v>
      </c>
      <c r="G756" s="101" t="s">
        <v>74</v>
      </c>
      <c r="H756" s="101" t="s">
        <v>68</v>
      </c>
      <c r="I756" s="101" t="s">
        <v>2719</v>
      </c>
      <c r="J756" s="95" t="s">
        <v>76</v>
      </c>
      <c r="K756" s="97">
        <v>21000.0</v>
      </c>
      <c r="L756" s="97">
        <f>K756/1.12*0.05*2</f>
        <v>1875</v>
      </c>
      <c r="M756" s="97">
        <f t="shared" si="319"/>
        <v>19125</v>
      </c>
      <c r="N756" s="87">
        <f t="shared" si="320"/>
        <v>0</v>
      </c>
      <c r="O756" s="96"/>
      <c r="P756" s="97"/>
      <c r="Q756" s="97"/>
      <c r="R756" s="98"/>
      <c r="S756" s="98"/>
      <c r="T756" s="98"/>
      <c r="U756" s="98"/>
      <c r="V756" s="98"/>
      <c r="W756" s="98"/>
      <c r="X756" s="98"/>
      <c r="Y756" s="98"/>
      <c r="Z756" s="98"/>
      <c r="AA756" s="98"/>
      <c r="AB756" s="98"/>
      <c r="AC756" s="98"/>
      <c r="AD756" s="98"/>
      <c r="AE756" s="98"/>
      <c r="AF756" s="98"/>
      <c r="AG756" s="98"/>
      <c r="AH756" s="98"/>
      <c r="AI756" s="98"/>
      <c r="AJ756" s="98"/>
      <c r="AK756" s="98"/>
      <c r="AL756" s="98"/>
    </row>
    <row r="757" ht="14.25" customHeight="1">
      <c r="A757" s="92" t="s">
        <v>2720</v>
      </c>
      <c r="B757" s="93"/>
      <c r="D757" s="48" t="s">
        <v>87</v>
      </c>
      <c r="J757" s="95"/>
      <c r="K757" s="97"/>
      <c r="L757" s="97"/>
      <c r="M757" s="97"/>
      <c r="N757" s="87"/>
      <c r="O757" s="96"/>
      <c r="P757" s="97"/>
      <c r="Q757" s="97"/>
      <c r="R757" s="98"/>
      <c r="S757" s="98"/>
      <c r="T757" s="98"/>
      <c r="U757" s="98"/>
      <c r="V757" s="98"/>
      <c r="W757" s="98"/>
      <c r="X757" s="98"/>
      <c r="Y757" s="98"/>
      <c r="Z757" s="98"/>
      <c r="AA757" s="98"/>
      <c r="AB757" s="98"/>
      <c r="AC757" s="98"/>
      <c r="AD757" s="98"/>
      <c r="AE757" s="98"/>
      <c r="AF757" s="98"/>
      <c r="AG757" s="98"/>
      <c r="AH757" s="98"/>
      <c r="AI757" s="98"/>
      <c r="AJ757" s="98"/>
      <c r="AK757" s="98"/>
      <c r="AL757" s="98"/>
    </row>
    <row r="758" ht="14.25" customHeight="1">
      <c r="A758" s="92" t="s">
        <v>2721</v>
      </c>
      <c r="B758" s="93">
        <v>45756.0</v>
      </c>
      <c r="C758" s="48" t="s">
        <v>2722</v>
      </c>
      <c r="D758" s="48" t="s">
        <v>710</v>
      </c>
      <c r="E758" s="130">
        <v>300.0</v>
      </c>
      <c r="F758" s="106" t="s">
        <v>2723</v>
      </c>
      <c r="G758" s="101" t="s">
        <v>112</v>
      </c>
      <c r="H758" s="101" t="s">
        <v>127</v>
      </c>
      <c r="I758" s="101"/>
      <c r="J758" s="95" t="s">
        <v>121</v>
      </c>
      <c r="K758" s="97"/>
      <c r="L758" s="97"/>
      <c r="M758" s="97"/>
      <c r="N758" s="87"/>
      <c r="O758" s="96"/>
      <c r="P758" s="97"/>
      <c r="Q758" s="97"/>
      <c r="R758" s="98"/>
      <c r="S758" s="98"/>
      <c r="T758" s="98"/>
      <c r="U758" s="98"/>
      <c r="V758" s="98"/>
      <c r="W758" s="98"/>
      <c r="X758" s="98"/>
      <c r="Y758" s="98"/>
      <c r="Z758" s="98"/>
      <c r="AA758" s="98"/>
      <c r="AB758" s="98"/>
      <c r="AC758" s="98"/>
      <c r="AD758" s="98"/>
      <c r="AE758" s="98"/>
      <c r="AF758" s="98"/>
      <c r="AG758" s="98"/>
      <c r="AH758" s="98"/>
      <c r="AI758" s="98"/>
      <c r="AJ758" s="98"/>
      <c r="AK758" s="98"/>
      <c r="AL758" s="98"/>
    </row>
    <row r="759" ht="14.25" customHeight="1">
      <c r="A759" s="92" t="s">
        <v>2724</v>
      </c>
      <c r="B759" s="93">
        <v>45756.0</v>
      </c>
      <c r="C759" s="94" t="s">
        <v>2725</v>
      </c>
      <c r="D759" s="48" t="s">
        <v>2281</v>
      </c>
      <c r="E759" s="191">
        <v>10478.05</v>
      </c>
      <c r="F759" s="48" t="s">
        <v>2726</v>
      </c>
      <c r="G759" s="101" t="s">
        <v>74</v>
      </c>
      <c r="H759" s="101" t="s">
        <v>68</v>
      </c>
      <c r="I759" s="101" t="s">
        <v>2727</v>
      </c>
      <c r="J759" s="95" t="s">
        <v>76</v>
      </c>
      <c r="K759" s="97">
        <v>10967.68</v>
      </c>
      <c r="L759" s="97">
        <f>K759/1.12*0.05</f>
        <v>489.6285714</v>
      </c>
      <c r="M759" s="97">
        <f>K759-L759</f>
        <v>10478.05143</v>
      </c>
      <c r="N759" s="87">
        <f>E759-M759</f>
        <v>-0.00142857143</v>
      </c>
      <c r="O759" s="96"/>
      <c r="P759" s="97"/>
      <c r="Q759" s="97"/>
      <c r="R759" s="98"/>
      <c r="S759" s="98"/>
      <c r="T759" s="98"/>
      <c r="U759" s="98"/>
      <c r="V759" s="98"/>
      <c r="W759" s="98"/>
      <c r="X759" s="98"/>
      <c r="Y759" s="98"/>
      <c r="Z759" s="98"/>
      <c r="AA759" s="98"/>
      <c r="AB759" s="98"/>
      <c r="AC759" s="98"/>
      <c r="AD759" s="98"/>
      <c r="AE759" s="98"/>
      <c r="AF759" s="98"/>
      <c r="AG759" s="98"/>
      <c r="AH759" s="98"/>
      <c r="AI759" s="98"/>
      <c r="AJ759" s="98"/>
      <c r="AK759" s="98"/>
      <c r="AL759" s="98"/>
    </row>
    <row r="760" ht="14.25" customHeight="1">
      <c r="A760" s="92" t="s">
        <v>2728</v>
      </c>
      <c r="B760" s="93">
        <v>45756.0</v>
      </c>
      <c r="C760" s="48" t="s">
        <v>2729</v>
      </c>
      <c r="D760" s="94" t="s">
        <v>1760</v>
      </c>
      <c r="E760" s="103">
        <v>3000.0</v>
      </c>
      <c r="F760" s="100" t="s">
        <v>2730</v>
      </c>
      <c r="G760" s="101" t="s">
        <v>96</v>
      </c>
      <c r="H760" s="101" t="s">
        <v>68</v>
      </c>
      <c r="I760" s="101" t="s">
        <v>2731</v>
      </c>
      <c r="J760" s="95" t="s">
        <v>69</v>
      </c>
      <c r="K760" s="97"/>
      <c r="L760" s="97"/>
      <c r="M760" s="97"/>
      <c r="N760" s="87"/>
      <c r="O760" s="96"/>
      <c r="P760" s="97"/>
      <c r="Q760" s="97"/>
      <c r="R760" s="98"/>
      <c r="S760" s="98"/>
      <c r="T760" s="98"/>
      <c r="U760" s="98"/>
      <c r="V760" s="98"/>
      <c r="W760" s="98"/>
      <c r="X760" s="98"/>
      <c r="Y760" s="98"/>
      <c r="Z760" s="98"/>
      <c r="AA760" s="98"/>
      <c r="AB760" s="98"/>
      <c r="AC760" s="98"/>
      <c r="AD760" s="98"/>
      <c r="AE760" s="98"/>
      <c r="AF760" s="98"/>
      <c r="AG760" s="98"/>
      <c r="AH760" s="98"/>
      <c r="AI760" s="98"/>
      <c r="AJ760" s="98"/>
      <c r="AK760" s="98"/>
      <c r="AL760" s="98"/>
    </row>
    <row r="761" ht="14.25" customHeight="1">
      <c r="A761" s="92" t="s">
        <v>2732</v>
      </c>
      <c r="B761" s="93">
        <v>45756.0</v>
      </c>
      <c r="C761" s="94" t="s">
        <v>2733</v>
      </c>
      <c r="D761" s="48" t="s">
        <v>347</v>
      </c>
      <c r="E761" s="130">
        <v>1400.0</v>
      </c>
      <c r="F761" s="106" t="s">
        <v>2734</v>
      </c>
      <c r="G761" s="101" t="s">
        <v>96</v>
      </c>
      <c r="H761" s="101" t="s">
        <v>68</v>
      </c>
      <c r="I761" s="101" t="s">
        <v>2735</v>
      </c>
      <c r="J761" s="95" t="s">
        <v>102</v>
      </c>
      <c r="K761" s="97"/>
      <c r="L761" s="97"/>
      <c r="M761" s="97"/>
      <c r="N761" s="87"/>
      <c r="O761" s="96"/>
      <c r="P761" s="97"/>
      <c r="Q761" s="97"/>
      <c r="R761" s="98"/>
      <c r="S761" s="98"/>
      <c r="T761" s="98"/>
      <c r="U761" s="98"/>
      <c r="V761" s="98"/>
      <c r="W761" s="98"/>
      <c r="X761" s="98"/>
      <c r="Y761" s="98"/>
      <c r="Z761" s="98"/>
      <c r="AA761" s="98"/>
      <c r="AB761" s="98"/>
      <c r="AC761" s="98"/>
      <c r="AD761" s="98"/>
      <c r="AE761" s="98"/>
      <c r="AF761" s="98"/>
      <c r="AG761" s="98"/>
      <c r="AH761" s="98"/>
      <c r="AI761" s="98"/>
      <c r="AJ761" s="98"/>
      <c r="AK761" s="98"/>
      <c r="AL761" s="98"/>
    </row>
    <row r="762" ht="14.25" customHeight="1">
      <c r="A762" s="92" t="s">
        <v>2736</v>
      </c>
      <c r="B762" s="93">
        <v>45756.0</v>
      </c>
      <c r="C762" s="48" t="s">
        <v>2737</v>
      </c>
      <c r="D762" s="48" t="s">
        <v>347</v>
      </c>
      <c r="E762" s="130">
        <v>800.0</v>
      </c>
      <c r="F762" s="106" t="s">
        <v>2738</v>
      </c>
      <c r="G762" s="101" t="s">
        <v>96</v>
      </c>
      <c r="H762" s="101" t="s">
        <v>68</v>
      </c>
      <c r="I762" s="101" t="s">
        <v>2739</v>
      </c>
      <c r="J762" s="95" t="s">
        <v>140</v>
      </c>
      <c r="K762" s="97"/>
      <c r="L762" s="97"/>
      <c r="M762" s="97"/>
      <c r="N762" s="87"/>
      <c r="O762" s="96"/>
      <c r="P762" s="97"/>
      <c r="Q762" s="97"/>
      <c r="R762" s="98"/>
      <c r="S762" s="98"/>
      <c r="T762" s="98"/>
      <c r="U762" s="98"/>
      <c r="V762" s="98"/>
      <c r="W762" s="98"/>
      <c r="X762" s="98"/>
      <c r="Y762" s="98"/>
      <c r="Z762" s="98"/>
      <c r="AA762" s="98"/>
      <c r="AB762" s="98"/>
      <c r="AC762" s="98"/>
      <c r="AD762" s="98"/>
      <c r="AE762" s="98"/>
      <c r="AF762" s="98"/>
      <c r="AG762" s="98"/>
      <c r="AH762" s="98"/>
      <c r="AI762" s="98"/>
      <c r="AJ762" s="98"/>
      <c r="AK762" s="98"/>
      <c r="AL762" s="98"/>
    </row>
    <row r="763" ht="14.25" customHeight="1">
      <c r="A763" s="92" t="s">
        <v>2740</v>
      </c>
      <c r="B763" s="93"/>
      <c r="C763" s="94"/>
      <c r="D763" s="94" t="s">
        <v>87</v>
      </c>
      <c r="E763" s="103"/>
      <c r="F763" s="100"/>
      <c r="G763" s="101"/>
      <c r="H763" s="101"/>
      <c r="I763" s="101"/>
      <c r="J763" s="95"/>
      <c r="K763" s="97"/>
      <c r="L763" s="97"/>
      <c r="M763" s="97"/>
      <c r="N763" s="87"/>
      <c r="O763" s="96"/>
      <c r="P763" s="97"/>
      <c r="Q763" s="97"/>
      <c r="R763" s="98"/>
      <c r="S763" s="98"/>
      <c r="T763" s="98"/>
      <c r="U763" s="98"/>
      <c r="V763" s="98"/>
      <c r="W763" s="98"/>
      <c r="X763" s="98"/>
      <c r="Y763" s="98"/>
      <c r="Z763" s="98"/>
      <c r="AA763" s="98"/>
      <c r="AB763" s="98"/>
      <c r="AC763" s="98"/>
      <c r="AD763" s="98"/>
      <c r="AE763" s="98"/>
      <c r="AF763" s="98"/>
      <c r="AG763" s="98"/>
      <c r="AH763" s="98"/>
      <c r="AI763" s="98"/>
      <c r="AJ763" s="98"/>
      <c r="AK763" s="98"/>
      <c r="AL763" s="98"/>
    </row>
    <row r="764" ht="14.25" customHeight="1">
      <c r="A764" s="92" t="s">
        <v>2741</v>
      </c>
      <c r="B764" s="93">
        <v>45756.0</v>
      </c>
      <c r="C764" s="94" t="s">
        <v>2742</v>
      </c>
      <c r="D764" s="94" t="s">
        <v>2743</v>
      </c>
      <c r="E764" s="103">
        <v>7500.0</v>
      </c>
      <c r="F764" s="192" t="s">
        <v>2744</v>
      </c>
      <c r="G764" s="101" t="s">
        <v>74</v>
      </c>
      <c r="H764" s="101" t="s">
        <v>132</v>
      </c>
      <c r="I764" s="101" t="s">
        <v>2745</v>
      </c>
      <c r="J764" s="95" t="s">
        <v>76</v>
      </c>
      <c r="K764" s="97"/>
      <c r="L764" s="97"/>
      <c r="M764" s="97"/>
      <c r="N764" s="87"/>
      <c r="O764" s="96"/>
      <c r="P764" s="97"/>
      <c r="Q764" s="97"/>
      <c r="R764" s="98"/>
      <c r="S764" s="98"/>
      <c r="T764" s="98"/>
      <c r="U764" s="98"/>
      <c r="V764" s="98"/>
      <c r="W764" s="98"/>
      <c r="X764" s="98"/>
      <c r="Y764" s="98"/>
      <c r="Z764" s="98"/>
      <c r="AA764" s="98"/>
      <c r="AB764" s="98"/>
      <c r="AC764" s="98"/>
      <c r="AD764" s="98"/>
      <c r="AE764" s="98"/>
      <c r="AF764" s="98"/>
      <c r="AG764" s="98"/>
      <c r="AH764" s="98"/>
      <c r="AI764" s="98"/>
      <c r="AJ764" s="98"/>
      <c r="AK764" s="98"/>
      <c r="AL764" s="98"/>
    </row>
    <row r="765" ht="14.25" customHeight="1">
      <c r="A765" s="92" t="s">
        <v>2746</v>
      </c>
      <c r="B765" s="93"/>
      <c r="C765" s="94"/>
      <c r="D765" s="94" t="s">
        <v>87</v>
      </c>
      <c r="E765" s="103"/>
      <c r="F765" s="100"/>
      <c r="G765" s="101"/>
      <c r="H765" s="101"/>
      <c r="I765" s="101"/>
      <c r="J765" s="95"/>
      <c r="K765" s="97"/>
      <c r="L765" s="97"/>
      <c r="M765" s="97"/>
      <c r="N765" s="87"/>
      <c r="O765" s="96"/>
      <c r="P765" s="97"/>
      <c r="Q765" s="97"/>
      <c r="R765" s="98"/>
      <c r="S765" s="98"/>
      <c r="T765" s="98"/>
      <c r="U765" s="98"/>
      <c r="V765" s="98"/>
      <c r="W765" s="98"/>
      <c r="X765" s="98"/>
      <c r="Y765" s="98"/>
      <c r="Z765" s="98"/>
      <c r="AA765" s="98"/>
      <c r="AB765" s="98"/>
      <c r="AC765" s="98"/>
      <c r="AD765" s="98"/>
      <c r="AE765" s="98"/>
      <c r="AF765" s="98"/>
      <c r="AG765" s="98"/>
      <c r="AH765" s="98"/>
      <c r="AI765" s="98"/>
      <c r="AJ765" s="98"/>
      <c r="AK765" s="98"/>
      <c r="AL765" s="98"/>
    </row>
    <row r="766" ht="14.25" customHeight="1">
      <c r="A766" s="92" t="s">
        <v>2747</v>
      </c>
      <c r="B766" s="93">
        <v>45757.0</v>
      </c>
      <c r="C766" s="94" t="s">
        <v>2748</v>
      </c>
      <c r="D766" s="94" t="s">
        <v>325</v>
      </c>
      <c r="E766" s="103">
        <v>550.0</v>
      </c>
      <c r="F766" s="100" t="s">
        <v>914</v>
      </c>
      <c r="G766" s="143" t="s">
        <v>2634</v>
      </c>
      <c r="H766" s="101" t="s">
        <v>68</v>
      </c>
      <c r="I766" s="101"/>
      <c r="J766" s="95" t="s">
        <v>69</v>
      </c>
      <c r="K766" s="97"/>
      <c r="L766" s="97"/>
      <c r="M766" s="97"/>
      <c r="N766" s="87"/>
      <c r="O766" s="96"/>
      <c r="P766" s="131">
        <v>13.4</v>
      </c>
      <c r="Q766" s="132">
        <f t="shared" ref="Q766:Q768" si="321">E766-P766</f>
        <v>536.6</v>
      </c>
      <c r="R766" s="98"/>
      <c r="S766" s="98"/>
      <c r="T766" s="98"/>
      <c r="U766" s="98"/>
      <c r="V766" s="98"/>
      <c r="W766" s="98"/>
      <c r="X766" s="98"/>
      <c r="Y766" s="98"/>
      <c r="Z766" s="98"/>
      <c r="AA766" s="98"/>
      <c r="AB766" s="98"/>
      <c r="AC766" s="98"/>
      <c r="AD766" s="98"/>
      <c r="AE766" s="98"/>
      <c r="AF766" s="98"/>
      <c r="AG766" s="98"/>
      <c r="AH766" s="98"/>
      <c r="AI766" s="98"/>
      <c r="AJ766" s="98"/>
      <c r="AK766" s="98"/>
      <c r="AL766" s="98"/>
    </row>
    <row r="767" ht="14.25" customHeight="1">
      <c r="A767" s="92" t="s">
        <v>2749</v>
      </c>
      <c r="B767" s="93">
        <v>45757.0</v>
      </c>
      <c r="C767" s="94" t="s">
        <v>2750</v>
      </c>
      <c r="D767" s="94" t="s">
        <v>2751</v>
      </c>
      <c r="E767" s="103">
        <v>550.0</v>
      </c>
      <c r="F767" s="100" t="s">
        <v>914</v>
      </c>
      <c r="G767" s="101" t="s">
        <v>117</v>
      </c>
      <c r="H767" s="101" t="s">
        <v>68</v>
      </c>
      <c r="I767" s="101"/>
      <c r="J767" s="95" t="s">
        <v>69</v>
      </c>
      <c r="K767" s="97"/>
      <c r="L767" s="97"/>
      <c r="M767" s="97"/>
      <c r="N767" s="87"/>
      <c r="O767" s="96"/>
      <c r="P767" s="97">
        <v>18.06</v>
      </c>
      <c r="Q767" s="108">
        <f t="shared" si="321"/>
        <v>531.94</v>
      </c>
      <c r="R767" s="98"/>
      <c r="S767" s="98"/>
      <c r="T767" s="98"/>
      <c r="U767" s="98"/>
      <c r="V767" s="98"/>
      <c r="W767" s="98"/>
      <c r="X767" s="98"/>
      <c r="Y767" s="98"/>
      <c r="Z767" s="98"/>
      <c r="AA767" s="98"/>
      <c r="AB767" s="98"/>
      <c r="AC767" s="98"/>
      <c r="AD767" s="98"/>
      <c r="AE767" s="98"/>
      <c r="AF767" s="98"/>
      <c r="AG767" s="98"/>
      <c r="AH767" s="98"/>
      <c r="AI767" s="98"/>
      <c r="AJ767" s="98"/>
      <c r="AK767" s="98"/>
      <c r="AL767" s="98"/>
    </row>
    <row r="768" ht="14.25" customHeight="1">
      <c r="A768" s="92" t="s">
        <v>2752</v>
      </c>
      <c r="B768" s="93">
        <v>45757.0</v>
      </c>
      <c r="C768" s="94" t="s">
        <v>2753</v>
      </c>
      <c r="D768" s="94" t="s">
        <v>1344</v>
      </c>
      <c r="E768" s="103">
        <v>4020.0</v>
      </c>
      <c r="F768" s="100" t="s">
        <v>2754</v>
      </c>
      <c r="G768" s="101" t="s">
        <v>117</v>
      </c>
      <c r="H768" s="101" t="s">
        <v>68</v>
      </c>
      <c r="I768" s="101"/>
      <c r="J768" s="95" t="s">
        <v>102</v>
      </c>
      <c r="K768" s="97"/>
      <c r="L768" s="97"/>
      <c r="M768" s="97"/>
      <c r="N768" s="87"/>
      <c r="O768" s="96"/>
      <c r="P768" s="97">
        <v>132.01</v>
      </c>
      <c r="Q768" s="108">
        <f t="shared" si="321"/>
        <v>3887.99</v>
      </c>
      <c r="R768" s="98"/>
      <c r="S768" s="98"/>
      <c r="T768" s="98"/>
      <c r="U768" s="98"/>
      <c r="V768" s="98"/>
      <c r="W768" s="98"/>
      <c r="X768" s="98"/>
      <c r="Y768" s="98"/>
      <c r="Z768" s="98"/>
      <c r="AA768" s="98"/>
      <c r="AB768" s="98"/>
      <c r="AC768" s="98"/>
      <c r="AD768" s="98"/>
      <c r="AE768" s="98"/>
      <c r="AF768" s="98"/>
      <c r="AG768" s="98"/>
      <c r="AH768" s="98"/>
      <c r="AI768" s="98"/>
      <c r="AJ768" s="98"/>
      <c r="AK768" s="98"/>
      <c r="AL768" s="98"/>
    </row>
    <row r="769" ht="14.25" customHeight="1">
      <c r="A769" s="92" t="s">
        <v>2755</v>
      </c>
      <c r="B769" s="93">
        <v>45757.0</v>
      </c>
      <c r="C769" s="94" t="s">
        <v>2756</v>
      </c>
      <c r="D769" s="94" t="s">
        <v>2757</v>
      </c>
      <c r="E769" s="103">
        <v>11330.64</v>
      </c>
      <c r="F769" s="100" t="s">
        <v>2758</v>
      </c>
      <c r="G769" s="101" t="s">
        <v>96</v>
      </c>
      <c r="H769" s="101" t="s">
        <v>132</v>
      </c>
      <c r="I769" s="112" t="s">
        <v>133</v>
      </c>
      <c r="J769" s="95" t="s">
        <v>76</v>
      </c>
      <c r="K769" s="97"/>
      <c r="L769" s="97"/>
      <c r="M769" s="97"/>
      <c r="N769" s="87"/>
      <c r="O769" s="96"/>
      <c r="P769" s="97"/>
      <c r="Q769" s="97"/>
      <c r="R769" s="98"/>
      <c r="S769" s="98"/>
      <c r="T769" s="98"/>
      <c r="U769" s="98"/>
      <c r="V769" s="98"/>
      <c r="W769" s="98"/>
      <c r="X769" s="98"/>
      <c r="Y769" s="98"/>
      <c r="Z769" s="98"/>
      <c r="AA769" s="98"/>
      <c r="AB769" s="98"/>
      <c r="AC769" s="98"/>
      <c r="AD769" s="98"/>
      <c r="AE769" s="98"/>
      <c r="AF769" s="98"/>
      <c r="AG769" s="98"/>
      <c r="AH769" s="98"/>
      <c r="AI769" s="98"/>
      <c r="AJ769" s="98"/>
      <c r="AK769" s="98"/>
      <c r="AL769" s="98"/>
    </row>
    <row r="770" ht="14.25" customHeight="1">
      <c r="A770" s="92" t="s">
        <v>2759</v>
      </c>
      <c r="B770" s="93">
        <v>45757.0</v>
      </c>
      <c r="C770" s="94" t="s">
        <v>2760</v>
      </c>
      <c r="D770" s="94" t="s">
        <v>280</v>
      </c>
      <c r="E770" s="103">
        <v>300.0</v>
      </c>
      <c r="F770" s="100" t="s">
        <v>1030</v>
      </c>
      <c r="G770" s="101" t="s">
        <v>112</v>
      </c>
      <c r="H770" s="101" t="s">
        <v>127</v>
      </c>
      <c r="I770" s="101"/>
      <c r="J770" s="95" t="s">
        <v>69</v>
      </c>
      <c r="K770" s="97"/>
      <c r="L770" s="97"/>
      <c r="M770" s="97"/>
      <c r="N770" s="87"/>
      <c r="O770" s="96"/>
      <c r="P770" s="97"/>
      <c r="Q770" s="97"/>
      <c r="R770" s="98"/>
      <c r="S770" s="98"/>
      <c r="T770" s="98"/>
      <c r="U770" s="98"/>
      <c r="V770" s="98"/>
      <c r="W770" s="98"/>
      <c r="X770" s="98"/>
      <c r="Y770" s="98"/>
      <c r="Z770" s="98"/>
      <c r="AA770" s="98"/>
      <c r="AB770" s="98"/>
      <c r="AC770" s="98"/>
      <c r="AD770" s="98"/>
      <c r="AE770" s="98"/>
      <c r="AF770" s="98"/>
      <c r="AG770" s="98"/>
      <c r="AH770" s="98"/>
      <c r="AI770" s="98"/>
      <c r="AJ770" s="98"/>
      <c r="AK770" s="98"/>
      <c r="AL770" s="98"/>
    </row>
    <row r="771" ht="14.25" customHeight="1">
      <c r="A771" s="92" t="s">
        <v>2761</v>
      </c>
      <c r="B771" s="93">
        <v>45757.0</v>
      </c>
      <c r="C771" s="94" t="s">
        <v>2762</v>
      </c>
      <c r="D771" s="94" t="s">
        <v>2763</v>
      </c>
      <c r="E771" s="103">
        <v>2440.56</v>
      </c>
      <c r="F771" s="100" t="s">
        <v>2764</v>
      </c>
      <c r="G771" s="101" t="s">
        <v>117</v>
      </c>
      <c r="H771" s="101" t="s">
        <v>68</v>
      </c>
      <c r="I771" s="101"/>
      <c r="J771" s="95" t="s">
        <v>121</v>
      </c>
      <c r="K771" s="97"/>
      <c r="L771" s="97"/>
      <c r="M771" s="97"/>
      <c r="N771" s="87"/>
      <c r="O771" s="96"/>
      <c r="P771" s="97">
        <f>29.55+18.26+17.08+15.26</f>
        <v>80.15</v>
      </c>
      <c r="Q771" s="108">
        <f>E771-P771</f>
        <v>2360.41</v>
      </c>
      <c r="R771" s="128">
        <f>4101.31+Q767+Q768</f>
        <v>8521.24</v>
      </c>
      <c r="S771" s="98"/>
      <c r="T771" s="98"/>
      <c r="U771" s="98"/>
      <c r="V771" s="98"/>
      <c r="W771" s="98"/>
      <c r="X771" s="98"/>
      <c r="Y771" s="98"/>
      <c r="Z771" s="98"/>
      <c r="AA771" s="98"/>
      <c r="AB771" s="98"/>
      <c r="AC771" s="98"/>
      <c r="AD771" s="98"/>
      <c r="AE771" s="98"/>
      <c r="AF771" s="98"/>
      <c r="AG771" s="98"/>
      <c r="AH771" s="98"/>
      <c r="AI771" s="98"/>
      <c r="AJ771" s="98"/>
      <c r="AK771" s="98"/>
      <c r="AL771" s="98"/>
    </row>
    <row r="772" ht="14.25" customHeight="1">
      <c r="A772" s="92" t="s">
        <v>2765</v>
      </c>
      <c r="B772" s="93">
        <v>45758.0</v>
      </c>
      <c r="C772" s="94" t="s">
        <v>2766</v>
      </c>
      <c r="D772" s="94" t="s">
        <v>2767</v>
      </c>
      <c r="E772" s="103">
        <v>550.0</v>
      </c>
      <c r="F772" s="100" t="s">
        <v>914</v>
      </c>
      <c r="G772" s="101" t="s">
        <v>112</v>
      </c>
      <c r="H772" s="101" t="s">
        <v>127</v>
      </c>
      <c r="I772" s="101"/>
      <c r="J772" s="95" t="s">
        <v>69</v>
      </c>
      <c r="K772" s="97"/>
      <c r="L772" s="97"/>
      <c r="M772" s="97"/>
      <c r="N772" s="87"/>
      <c r="O772" s="96"/>
      <c r="P772" s="97"/>
      <c r="Q772" s="97"/>
      <c r="R772" s="98"/>
      <c r="S772" s="98"/>
      <c r="T772" s="98"/>
      <c r="U772" s="98"/>
      <c r="V772" s="98"/>
      <c r="W772" s="98"/>
      <c r="X772" s="98"/>
      <c r="Y772" s="98"/>
      <c r="Z772" s="98"/>
      <c r="AA772" s="98"/>
      <c r="AB772" s="98"/>
      <c r="AC772" s="98"/>
      <c r="AD772" s="98"/>
      <c r="AE772" s="98"/>
      <c r="AF772" s="98"/>
      <c r="AG772" s="98"/>
      <c r="AH772" s="98"/>
      <c r="AI772" s="98"/>
      <c r="AJ772" s="98"/>
      <c r="AK772" s="98"/>
      <c r="AL772" s="98"/>
    </row>
    <row r="773" ht="14.25" customHeight="1">
      <c r="A773" s="92" t="s">
        <v>2768</v>
      </c>
      <c r="B773" s="93">
        <v>45758.0</v>
      </c>
      <c r="C773" s="94" t="s">
        <v>2769</v>
      </c>
      <c r="D773" s="94" t="s">
        <v>2751</v>
      </c>
      <c r="E773" s="103">
        <v>550.0</v>
      </c>
      <c r="F773" s="100" t="s">
        <v>914</v>
      </c>
      <c r="G773" s="101" t="s">
        <v>117</v>
      </c>
      <c r="H773" s="101" t="s">
        <v>68</v>
      </c>
      <c r="I773" s="101"/>
      <c r="J773" s="95" t="s">
        <v>69</v>
      </c>
      <c r="K773" s="97"/>
      <c r="L773" s="97"/>
      <c r="M773" s="97"/>
      <c r="N773" s="87"/>
      <c r="O773" s="96"/>
      <c r="P773" s="97">
        <v>18.06</v>
      </c>
      <c r="Q773" s="108">
        <f t="shared" ref="Q773:Q774" si="322">E773-P773</f>
        <v>531.94</v>
      </c>
      <c r="R773" s="98"/>
      <c r="S773" s="98"/>
      <c r="T773" s="98"/>
      <c r="U773" s="98"/>
      <c r="V773" s="98"/>
      <c r="W773" s="98"/>
      <c r="X773" s="98"/>
      <c r="Y773" s="98"/>
      <c r="Z773" s="98"/>
      <c r="AA773" s="98"/>
      <c r="AB773" s="98"/>
      <c r="AC773" s="98"/>
      <c r="AD773" s="98"/>
      <c r="AE773" s="98"/>
      <c r="AF773" s="98"/>
      <c r="AG773" s="98"/>
      <c r="AH773" s="98"/>
      <c r="AI773" s="98"/>
      <c r="AJ773" s="98"/>
      <c r="AK773" s="98"/>
      <c r="AL773" s="98"/>
    </row>
    <row r="774" ht="14.25" customHeight="1">
      <c r="A774" s="92" t="s">
        <v>2770</v>
      </c>
      <c r="B774" s="93">
        <v>45758.0</v>
      </c>
      <c r="C774" s="94" t="s">
        <v>2771</v>
      </c>
      <c r="D774" s="94" t="s">
        <v>2698</v>
      </c>
      <c r="E774" s="103">
        <v>3000.0</v>
      </c>
      <c r="F774" s="100" t="s">
        <v>2772</v>
      </c>
      <c r="G774" s="101" t="s">
        <v>117</v>
      </c>
      <c r="H774" s="101" t="s">
        <v>68</v>
      </c>
      <c r="I774" s="101"/>
      <c r="J774" s="95" t="s">
        <v>69</v>
      </c>
      <c r="K774" s="97"/>
      <c r="L774" s="97"/>
      <c r="M774" s="97"/>
      <c r="N774" s="87"/>
      <c r="O774" s="96"/>
      <c r="P774" s="97">
        <v>98.51</v>
      </c>
      <c r="Q774" s="108">
        <f t="shared" si="322"/>
        <v>2901.49</v>
      </c>
      <c r="R774" s="98"/>
      <c r="S774" s="98"/>
      <c r="T774" s="98"/>
      <c r="U774" s="98"/>
      <c r="V774" s="98"/>
      <c r="W774" s="98"/>
      <c r="X774" s="98"/>
      <c r="Y774" s="98"/>
      <c r="Z774" s="98"/>
      <c r="AA774" s="98"/>
      <c r="AB774" s="98"/>
      <c r="AC774" s="98"/>
      <c r="AD774" s="98"/>
      <c r="AE774" s="98"/>
      <c r="AF774" s="98"/>
      <c r="AG774" s="98"/>
      <c r="AH774" s="98"/>
      <c r="AI774" s="98"/>
      <c r="AJ774" s="98"/>
      <c r="AK774" s="98"/>
      <c r="AL774" s="98"/>
    </row>
    <row r="775" ht="14.25" customHeight="1">
      <c r="A775" s="92" t="s">
        <v>2773</v>
      </c>
      <c r="B775" s="93">
        <v>45758.0</v>
      </c>
      <c r="C775" s="94" t="s">
        <v>2774</v>
      </c>
      <c r="D775" s="94" t="s">
        <v>487</v>
      </c>
      <c r="E775" s="103">
        <v>300.0</v>
      </c>
      <c r="F775" s="100" t="s">
        <v>975</v>
      </c>
      <c r="G775" s="101" t="s">
        <v>1008</v>
      </c>
      <c r="H775" s="101" t="s">
        <v>68</v>
      </c>
      <c r="I775" s="101"/>
      <c r="J775" s="95" t="s">
        <v>69</v>
      </c>
      <c r="K775" s="97"/>
      <c r="L775" s="97"/>
      <c r="M775" s="97"/>
      <c r="N775" s="87"/>
      <c r="O775" s="96"/>
      <c r="P775" s="97">
        <f>E775-Q775</f>
        <v>9.85</v>
      </c>
      <c r="Q775" s="108">
        <v>290.15</v>
      </c>
      <c r="R775" s="98"/>
      <c r="S775" s="98"/>
      <c r="T775" s="98"/>
      <c r="U775" s="98"/>
      <c r="V775" s="98"/>
      <c r="W775" s="98"/>
      <c r="X775" s="98"/>
      <c r="Y775" s="98"/>
      <c r="Z775" s="98"/>
      <c r="AA775" s="98"/>
      <c r="AB775" s="98"/>
      <c r="AC775" s="98"/>
      <c r="AD775" s="98"/>
      <c r="AE775" s="98"/>
      <c r="AF775" s="98"/>
      <c r="AG775" s="98"/>
      <c r="AH775" s="98"/>
      <c r="AI775" s="98"/>
      <c r="AJ775" s="98"/>
      <c r="AK775" s="98"/>
      <c r="AL775" s="98"/>
    </row>
    <row r="776" ht="14.25" customHeight="1">
      <c r="A776" s="92" t="s">
        <v>2775</v>
      </c>
      <c r="B776" s="93">
        <v>45758.0</v>
      </c>
      <c r="C776" s="94" t="s">
        <v>2776</v>
      </c>
      <c r="D776" s="94" t="s">
        <v>2777</v>
      </c>
      <c r="E776" s="103">
        <v>550.0</v>
      </c>
      <c r="F776" s="100" t="s">
        <v>914</v>
      </c>
      <c r="G776" s="48" t="s">
        <v>112</v>
      </c>
      <c r="H776" s="101" t="s">
        <v>127</v>
      </c>
      <c r="I776" s="101"/>
      <c r="J776" s="95" t="s">
        <v>69</v>
      </c>
      <c r="K776" s="97"/>
      <c r="L776" s="97"/>
      <c r="M776" s="97"/>
      <c r="N776" s="87"/>
      <c r="O776" s="96"/>
      <c r="P776" s="97"/>
      <c r="Q776" s="97"/>
      <c r="R776" s="98"/>
      <c r="S776" s="98"/>
      <c r="T776" s="98"/>
      <c r="U776" s="98"/>
      <c r="V776" s="98"/>
      <c r="W776" s="98"/>
      <c r="X776" s="98"/>
      <c r="Y776" s="98"/>
      <c r="Z776" s="98"/>
      <c r="AA776" s="98"/>
      <c r="AB776" s="98"/>
      <c r="AC776" s="98"/>
      <c r="AD776" s="98"/>
      <c r="AE776" s="98"/>
      <c r="AF776" s="98"/>
      <c r="AG776" s="98"/>
      <c r="AH776" s="98"/>
      <c r="AI776" s="98"/>
      <c r="AJ776" s="98"/>
      <c r="AK776" s="98"/>
      <c r="AL776" s="98"/>
    </row>
    <row r="777" ht="14.25" customHeight="1">
      <c r="A777" s="92" t="s">
        <v>2778</v>
      </c>
      <c r="B777" s="93">
        <v>45758.0</v>
      </c>
      <c r="C777" s="94" t="s">
        <v>2779</v>
      </c>
      <c r="D777" s="94" t="s">
        <v>217</v>
      </c>
      <c r="E777" s="103">
        <v>2400.0</v>
      </c>
      <c r="F777" s="100" t="s">
        <v>2780</v>
      </c>
      <c r="G777" s="101" t="s">
        <v>96</v>
      </c>
      <c r="H777" s="101" t="s">
        <v>68</v>
      </c>
      <c r="I777" s="101" t="s">
        <v>2781</v>
      </c>
      <c r="J777" s="95" t="s">
        <v>140</v>
      </c>
      <c r="K777" s="97"/>
      <c r="L777" s="97"/>
      <c r="M777" s="97"/>
      <c r="N777" s="87"/>
      <c r="O777" s="96"/>
      <c r="P777" s="97"/>
      <c r="Q777" s="97"/>
      <c r="R777" s="98"/>
      <c r="S777" s="98"/>
      <c r="T777" s="98"/>
      <c r="U777" s="98"/>
      <c r="V777" s="98"/>
      <c r="W777" s="98"/>
      <c r="X777" s="98"/>
      <c r="Y777" s="98"/>
      <c r="Z777" s="98"/>
      <c r="AA777" s="98"/>
      <c r="AB777" s="98"/>
      <c r="AC777" s="98"/>
      <c r="AD777" s="98"/>
      <c r="AE777" s="98"/>
      <c r="AF777" s="98"/>
      <c r="AG777" s="98"/>
      <c r="AH777" s="98"/>
      <c r="AI777" s="98"/>
      <c r="AJ777" s="98"/>
      <c r="AK777" s="98"/>
      <c r="AL777" s="98"/>
    </row>
    <row r="778" ht="14.25" customHeight="1">
      <c r="A778" s="92" t="s">
        <v>2782</v>
      </c>
      <c r="B778" s="93">
        <v>45758.0</v>
      </c>
      <c r="C778" s="48" t="s">
        <v>2783</v>
      </c>
      <c r="D778" s="94" t="s">
        <v>280</v>
      </c>
      <c r="E778" s="103">
        <v>300.0</v>
      </c>
      <c r="F778" s="100" t="s">
        <v>975</v>
      </c>
      <c r="G778" s="143" t="s">
        <v>2634</v>
      </c>
      <c r="H778" s="101" t="s">
        <v>68</v>
      </c>
      <c r="I778" s="101"/>
      <c r="J778" s="95" t="s">
        <v>69</v>
      </c>
      <c r="K778" s="97"/>
      <c r="L778" s="97"/>
      <c r="M778" s="97"/>
      <c r="N778" s="87"/>
      <c r="O778" s="96"/>
      <c r="P778" s="131">
        <v>7.31</v>
      </c>
      <c r="Q778" s="132">
        <f t="shared" ref="Q778:Q779" si="323">E778-P778</f>
        <v>292.69</v>
      </c>
      <c r="R778" s="98"/>
      <c r="S778" s="98"/>
      <c r="T778" s="98"/>
      <c r="U778" s="98"/>
      <c r="V778" s="98"/>
      <c r="W778" s="98"/>
      <c r="X778" s="98"/>
      <c r="Y778" s="98"/>
      <c r="Z778" s="98"/>
      <c r="AA778" s="98"/>
      <c r="AB778" s="98"/>
      <c r="AC778" s="98"/>
      <c r="AD778" s="98"/>
      <c r="AE778" s="98"/>
      <c r="AF778" s="98"/>
      <c r="AG778" s="98"/>
      <c r="AH778" s="98"/>
      <c r="AI778" s="98"/>
      <c r="AJ778" s="98"/>
      <c r="AK778" s="98"/>
      <c r="AL778" s="98"/>
    </row>
    <row r="779" ht="14.25" customHeight="1">
      <c r="A779" s="92" t="s">
        <v>2784</v>
      </c>
      <c r="B779" s="93">
        <v>45758.0</v>
      </c>
      <c r="C779" s="94" t="s">
        <v>2785</v>
      </c>
      <c r="D779" s="94" t="s">
        <v>2786</v>
      </c>
      <c r="E779" s="103">
        <v>1760.0</v>
      </c>
      <c r="F779" s="100" t="s">
        <v>2787</v>
      </c>
      <c r="G779" s="101" t="s">
        <v>117</v>
      </c>
      <c r="H779" s="101" t="s">
        <v>68</v>
      </c>
      <c r="I779" s="101"/>
      <c r="J779" s="95" t="s">
        <v>69</v>
      </c>
      <c r="K779" s="97"/>
      <c r="L779" s="97"/>
      <c r="M779" s="97"/>
      <c r="N779" s="87"/>
      <c r="O779" s="96"/>
      <c r="P779" s="97">
        <v>57.79</v>
      </c>
      <c r="Q779" s="108">
        <f t="shared" si="323"/>
        <v>1702.21</v>
      </c>
      <c r="R779" s="153"/>
      <c r="S779" s="98"/>
      <c r="T779" s="98"/>
      <c r="U779" s="98"/>
      <c r="V779" s="98"/>
      <c r="W779" s="98"/>
      <c r="X779" s="98"/>
      <c r="Y779" s="98"/>
      <c r="Z779" s="98"/>
      <c r="AA779" s="98"/>
      <c r="AB779" s="98"/>
      <c r="AC779" s="98"/>
      <c r="AD779" s="98"/>
      <c r="AE779" s="98"/>
      <c r="AF779" s="98"/>
      <c r="AG779" s="98"/>
      <c r="AH779" s="98"/>
      <c r="AI779" s="98"/>
      <c r="AJ779" s="98"/>
      <c r="AK779" s="98"/>
      <c r="AL779" s="98"/>
    </row>
    <row r="780" ht="14.25" customHeight="1">
      <c r="A780" s="92" t="s">
        <v>2788</v>
      </c>
      <c r="B780" s="93">
        <v>45759.0</v>
      </c>
      <c r="C780" s="94" t="s">
        <v>2789</v>
      </c>
      <c r="D780" s="94" t="s">
        <v>2790</v>
      </c>
      <c r="E780" s="103">
        <v>550.0</v>
      </c>
      <c r="F780" s="100" t="s">
        <v>914</v>
      </c>
      <c r="G780" s="101" t="s">
        <v>117</v>
      </c>
      <c r="H780" s="101" t="s">
        <v>68</v>
      </c>
      <c r="I780" s="101"/>
      <c r="J780" s="95" t="s">
        <v>69</v>
      </c>
      <c r="K780" s="97"/>
      <c r="L780" s="97"/>
      <c r="M780" s="97"/>
      <c r="N780" s="87"/>
      <c r="O780" s="96"/>
      <c r="P780" s="97">
        <f>E780-Q780</f>
        <v>18.07</v>
      </c>
      <c r="Q780" s="108">
        <v>531.93</v>
      </c>
      <c r="R780" s="98"/>
      <c r="S780" s="98"/>
      <c r="T780" s="98"/>
      <c r="U780" s="98"/>
      <c r="V780" s="98"/>
      <c r="W780" s="98"/>
      <c r="X780" s="98"/>
      <c r="Y780" s="98"/>
      <c r="Z780" s="98"/>
      <c r="AA780" s="98"/>
      <c r="AB780" s="98"/>
      <c r="AC780" s="98"/>
      <c r="AD780" s="98"/>
      <c r="AE780" s="98"/>
      <c r="AF780" s="98"/>
      <c r="AG780" s="98"/>
      <c r="AH780" s="98"/>
      <c r="AI780" s="98"/>
      <c r="AJ780" s="98"/>
      <c r="AK780" s="98"/>
      <c r="AL780" s="98"/>
    </row>
    <row r="781" ht="14.25" customHeight="1">
      <c r="A781" s="92" t="s">
        <v>2791</v>
      </c>
      <c r="B781" s="93"/>
      <c r="C781" s="94"/>
      <c r="D781" s="48" t="s">
        <v>87</v>
      </c>
      <c r="E781" s="103"/>
      <c r="F781" s="100"/>
      <c r="G781" s="101"/>
      <c r="H781" s="101"/>
      <c r="I781" s="101"/>
      <c r="J781" s="95"/>
      <c r="K781" s="97"/>
      <c r="L781" s="97"/>
      <c r="M781" s="97"/>
      <c r="N781" s="87"/>
      <c r="O781" s="96"/>
      <c r="P781" s="97"/>
      <c r="Q781" s="97"/>
      <c r="R781" s="98"/>
      <c r="S781" s="98"/>
      <c r="T781" s="98"/>
      <c r="U781" s="98"/>
      <c r="V781" s="98"/>
      <c r="W781" s="98"/>
      <c r="X781" s="98"/>
      <c r="Y781" s="98"/>
      <c r="Z781" s="98"/>
      <c r="AA781" s="98"/>
      <c r="AB781" s="98"/>
      <c r="AC781" s="98"/>
      <c r="AD781" s="98"/>
      <c r="AE781" s="98"/>
      <c r="AF781" s="98"/>
      <c r="AG781" s="98"/>
      <c r="AH781" s="98"/>
      <c r="AI781" s="98"/>
      <c r="AJ781" s="98"/>
      <c r="AK781" s="98"/>
      <c r="AL781" s="98"/>
    </row>
    <row r="782" ht="14.25" customHeight="1">
      <c r="A782" s="92" t="s">
        <v>2792</v>
      </c>
      <c r="B782" s="84">
        <v>45761.0</v>
      </c>
      <c r="C782" s="94" t="s">
        <v>2793</v>
      </c>
      <c r="D782" s="94" t="s">
        <v>2794</v>
      </c>
      <c r="E782" s="103">
        <v>1100.0</v>
      </c>
      <c r="F782" s="100" t="s">
        <v>2530</v>
      </c>
      <c r="G782" s="143" t="s">
        <v>2634</v>
      </c>
      <c r="H782" s="101" t="s">
        <v>68</v>
      </c>
      <c r="I782" s="101"/>
      <c r="J782" s="95" t="s">
        <v>69</v>
      </c>
      <c r="K782" s="97"/>
      <c r="L782" s="97"/>
      <c r="M782" s="97"/>
      <c r="N782" s="87"/>
      <c r="O782" s="96"/>
      <c r="P782" s="147">
        <v>26.8</v>
      </c>
      <c r="Q782" s="132">
        <f>E782-P782</f>
        <v>1073.2</v>
      </c>
      <c r="R782" s="98"/>
      <c r="S782" s="98"/>
      <c r="T782" s="98"/>
      <c r="U782" s="98"/>
      <c r="V782" s="98"/>
      <c r="W782" s="98"/>
      <c r="X782" s="98"/>
      <c r="Y782" s="98"/>
      <c r="Z782" s="98"/>
      <c r="AA782" s="98"/>
      <c r="AB782" s="98"/>
      <c r="AC782" s="98"/>
      <c r="AD782" s="98"/>
      <c r="AE782" s="98"/>
      <c r="AF782" s="98"/>
      <c r="AG782" s="98"/>
      <c r="AH782" s="98"/>
      <c r="AI782" s="98"/>
      <c r="AJ782" s="98"/>
      <c r="AK782" s="98"/>
      <c r="AL782" s="98"/>
    </row>
    <row r="783" ht="14.25" customHeight="1">
      <c r="A783" s="92" t="s">
        <v>2795</v>
      </c>
      <c r="B783" s="84">
        <v>45761.0</v>
      </c>
      <c r="C783" s="94" t="s">
        <v>2796</v>
      </c>
      <c r="D783" s="94" t="s">
        <v>1764</v>
      </c>
      <c r="E783" s="103">
        <v>550.0</v>
      </c>
      <c r="F783" s="100" t="s">
        <v>914</v>
      </c>
      <c r="G783" s="101" t="s">
        <v>112</v>
      </c>
      <c r="H783" s="101" t="s">
        <v>127</v>
      </c>
      <c r="I783" s="101"/>
      <c r="J783" s="95" t="s">
        <v>69</v>
      </c>
      <c r="K783" s="97"/>
      <c r="L783" s="97"/>
      <c r="M783" s="97"/>
      <c r="N783" s="87"/>
      <c r="O783" s="96"/>
      <c r="P783" s="97"/>
      <c r="Q783" s="97"/>
      <c r="R783" s="98"/>
      <c r="S783" s="98"/>
      <c r="T783" s="98"/>
      <c r="U783" s="98"/>
      <c r="V783" s="98"/>
      <c r="W783" s="98"/>
      <c r="X783" s="98"/>
      <c r="Y783" s="98"/>
      <c r="Z783" s="98"/>
      <c r="AA783" s="98"/>
      <c r="AB783" s="98"/>
      <c r="AC783" s="98"/>
      <c r="AD783" s="98"/>
      <c r="AE783" s="98"/>
      <c r="AF783" s="98"/>
      <c r="AG783" s="98"/>
      <c r="AH783" s="98"/>
      <c r="AI783" s="98"/>
      <c r="AJ783" s="98"/>
      <c r="AK783" s="98"/>
      <c r="AL783" s="98"/>
    </row>
    <row r="784" ht="14.25" customHeight="1">
      <c r="A784" s="92" t="s">
        <v>2797</v>
      </c>
      <c r="B784" s="84">
        <v>45761.0</v>
      </c>
      <c r="C784" s="94" t="s">
        <v>2798</v>
      </c>
      <c r="D784" s="94" t="s">
        <v>1128</v>
      </c>
      <c r="E784" s="103">
        <v>300.0</v>
      </c>
      <c r="F784" s="100" t="s">
        <v>2799</v>
      </c>
      <c r="G784" s="143" t="s">
        <v>2634</v>
      </c>
      <c r="H784" s="101" t="s">
        <v>68</v>
      </c>
      <c r="I784" s="101"/>
      <c r="J784" s="95" t="s">
        <v>69</v>
      </c>
      <c r="K784" s="97"/>
      <c r="L784" s="97"/>
      <c r="M784" s="97"/>
      <c r="N784" s="87"/>
      <c r="O784" s="175"/>
      <c r="P784" s="131">
        <v>7.31</v>
      </c>
      <c r="Q784" s="132">
        <f>E784-P784</f>
        <v>292.69</v>
      </c>
      <c r="R784" s="98"/>
      <c r="S784" s="98"/>
      <c r="T784" s="98"/>
      <c r="U784" s="98"/>
      <c r="V784" s="98"/>
      <c r="W784" s="98"/>
      <c r="X784" s="98"/>
      <c r="Y784" s="98"/>
      <c r="Z784" s="98"/>
      <c r="AA784" s="98"/>
      <c r="AB784" s="98"/>
      <c r="AC784" s="98"/>
      <c r="AD784" s="98"/>
      <c r="AE784" s="98"/>
      <c r="AF784" s="98"/>
      <c r="AG784" s="98"/>
      <c r="AH784" s="98"/>
      <c r="AI784" s="98"/>
      <c r="AJ784" s="98"/>
      <c r="AK784" s="98"/>
      <c r="AL784" s="98"/>
    </row>
    <row r="785" ht="14.25" customHeight="1">
      <c r="A785" s="92" t="s">
        <v>2800</v>
      </c>
      <c r="B785" s="84">
        <v>45761.0</v>
      </c>
      <c r="C785" s="94" t="s">
        <v>2801</v>
      </c>
      <c r="D785" s="94" t="s">
        <v>2802</v>
      </c>
      <c r="E785" s="103">
        <v>94500.0</v>
      </c>
      <c r="F785" s="100" t="s">
        <v>2803</v>
      </c>
      <c r="G785" s="48" t="s">
        <v>96</v>
      </c>
      <c r="H785" s="101" t="s">
        <v>132</v>
      </c>
      <c r="I785" s="112" t="s">
        <v>133</v>
      </c>
      <c r="J785" s="95" t="s">
        <v>102</v>
      </c>
      <c r="K785" s="97"/>
      <c r="L785" s="97"/>
      <c r="M785" s="97"/>
      <c r="N785" s="87"/>
      <c r="O785" s="96"/>
      <c r="P785" s="97"/>
      <c r="Q785" s="97"/>
      <c r="R785" s="98"/>
      <c r="S785" s="98"/>
      <c r="T785" s="98"/>
      <c r="U785" s="98"/>
      <c r="V785" s="98"/>
      <c r="W785" s="98"/>
      <c r="X785" s="98"/>
      <c r="Y785" s="98"/>
      <c r="Z785" s="98"/>
      <c r="AA785" s="98"/>
      <c r="AB785" s="98"/>
      <c r="AC785" s="98"/>
      <c r="AD785" s="98"/>
      <c r="AE785" s="98"/>
      <c r="AF785" s="98"/>
      <c r="AG785" s="98"/>
      <c r="AH785" s="98"/>
      <c r="AI785" s="98"/>
      <c r="AJ785" s="98"/>
      <c r="AK785" s="98"/>
      <c r="AL785" s="98"/>
    </row>
    <row r="786" ht="14.25" customHeight="1">
      <c r="A786" s="92" t="s">
        <v>2804</v>
      </c>
      <c r="B786" s="84">
        <v>45761.0</v>
      </c>
      <c r="C786" s="48" t="s">
        <v>2805</v>
      </c>
      <c r="D786" s="94" t="s">
        <v>804</v>
      </c>
      <c r="E786" s="107">
        <v>3152.68</v>
      </c>
      <c r="F786" s="100" t="s">
        <v>2806</v>
      </c>
      <c r="G786" s="48" t="s">
        <v>96</v>
      </c>
      <c r="H786" s="101" t="s">
        <v>68</v>
      </c>
      <c r="I786" s="101" t="s">
        <v>2807</v>
      </c>
      <c r="J786" s="95" t="s">
        <v>140</v>
      </c>
      <c r="K786" s="97">
        <v>3300.0</v>
      </c>
      <c r="L786" s="97">
        <f>K786/1.12*0.05</f>
        <v>147.3214286</v>
      </c>
      <c r="M786" s="97">
        <f>K786-L786</f>
        <v>3152.678571</v>
      </c>
      <c r="N786" s="87"/>
      <c r="O786" s="96"/>
      <c r="P786" s="97"/>
      <c r="Q786" s="97"/>
      <c r="R786" s="98"/>
      <c r="S786" s="98"/>
      <c r="T786" s="98"/>
      <c r="U786" s="98"/>
      <c r="V786" s="98"/>
      <c r="W786" s="98"/>
      <c r="X786" s="98"/>
      <c r="Y786" s="98"/>
      <c r="Z786" s="98"/>
      <c r="AA786" s="98"/>
      <c r="AB786" s="98"/>
      <c r="AC786" s="98"/>
      <c r="AD786" s="98"/>
      <c r="AE786" s="98"/>
      <c r="AF786" s="98"/>
      <c r="AG786" s="98"/>
      <c r="AH786" s="98"/>
      <c r="AI786" s="98"/>
      <c r="AJ786" s="98"/>
      <c r="AK786" s="98"/>
      <c r="AL786" s="98"/>
    </row>
    <row r="787" ht="14.25" customHeight="1">
      <c r="A787" s="92" t="s">
        <v>2808</v>
      </c>
      <c r="B787" s="84">
        <v>45761.0</v>
      </c>
      <c r="C787" s="94" t="s">
        <v>2809</v>
      </c>
      <c r="D787" s="94" t="s">
        <v>2810</v>
      </c>
      <c r="E787" s="103">
        <v>50.0</v>
      </c>
      <c r="F787" s="100" t="s">
        <v>2811</v>
      </c>
      <c r="G787" s="101" t="s">
        <v>112</v>
      </c>
      <c r="H787" s="101" t="s">
        <v>127</v>
      </c>
      <c r="I787" s="101"/>
      <c r="J787" s="95" t="s">
        <v>121</v>
      </c>
      <c r="K787" s="97"/>
      <c r="L787" s="97"/>
      <c r="M787" s="97"/>
      <c r="N787" s="87"/>
      <c r="O787" s="96"/>
      <c r="P787" s="97"/>
      <c r="Q787" s="97"/>
      <c r="R787" s="98"/>
      <c r="S787" s="98"/>
      <c r="T787" s="98"/>
      <c r="U787" s="98"/>
      <c r="V787" s="98"/>
      <c r="W787" s="98"/>
      <c r="X787" s="98"/>
      <c r="Y787" s="98"/>
      <c r="Z787" s="98"/>
      <c r="AA787" s="98"/>
      <c r="AB787" s="98"/>
      <c r="AC787" s="98"/>
      <c r="AD787" s="98"/>
      <c r="AE787" s="98"/>
      <c r="AF787" s="98"/>
      <c r="AG787" s="98"/>
      <c r="AH787" s="98"/>
      <c r="AI787" s="98"/>
      <c r="AJ787" s="98"/>
      <c r="AK787" s="98"/>
      <c r="AL787" s="98"/>
    </row>
    <row r="788" ht="14.25" customHeight="1">
      <c r="A788" s="92" t="s">
        <v>2812</v>
      </c>
      <c r="B788" s="84">
        <v>45762.0</v>
      </c>
      <c r="C788" s="94" t="s">
        <v>2813</v>
      </c>
      <c r="D788" s="94" t="s">
        <v>2814</v>
      </c>
      <c r="E788" s="103">
        <v>1100.0</v>
      </c>
      <c r="F788" s="100" t="s">
        <v>2530</v>
      </c>
      <c r="G788" s="101" t="s">
        <v>117</v>
      </c>
      <c r="H788" s="101" t="s">
        <v>68</v>
      </c>
      <c r="I788" s="101"/>
      <c r="J788" s="95" t="s">
        <v>69</v>
      </c>
      <c r="K788" s="97"/>
      <c r="L788" s="97"/>
      <c r="M788" s="97"/>
      <c r="N788" s="87"/>
      <c r="O788" s="96"/>
      <c r="P788" s="97">
        <v>36.12</v>
      </c>
      <c r="Q788" s="108">
        <f>E788-P788</f>
        <v>1063.88</v>
      </c>
      <c r="R788" s="98"/>
      <c r="S788" s="98"/>
      <c r="T788" s="98"/>
      <c r="U788" s="98"/>
      <c r="V788" s="98"/>
      <c r="W788" s="98"/>
      <c r="X788" s="98"/>
      <c r="Y788" s="98"/>
      <c r="Z788" s="98"/>
      <c r="AA788" s="98"/>
      <c r="AB788" s="98"/>
      <c r="AC788" s="98"/>
      <c r="AD788" s="98"/>
      <c r="AE788" s="98"/>
      <c r="AF788" s="98"/>
      <c r="AG788" s="98"/>
      <c r="AH788" s="98"/>
      <c r="AI788" s="98"/>
      <c r="AJ788" s="98"/>
      <c r="AK788" s="98"/>
      <c r="AL788" s="98"/>
    </row>
    <row r="789" ht="14.25" customHeight="1">
      <c r="A789" s="92" t="s">
        <v>2815</v>
      </c>
      <c r="B789" s="84">
        <v>45762.0</v>
      </c>
      <c r="C789" s="48" t="s">
        <v>2816</v>
      </c>
      <c r="D789" s="94" t="s">
        <v>429</v>
      </c>
      <c r="E789" s="103">
        <v>10260.0</v>
      </c>
      <c r="F789" s="100" t="s">
        <v>2817</v>
      </c>
      <c r="G789" s="48" t="s">
        <v>96</v>
      </c>
      <c r="H789" s="101" t="s">
        <v>132</v>
      </c>
      <c r="I789" s="112" t="s">
        <v>392</v>
      </c>
      <c r="J789" s="95" t="s">
        <v>140</v>
      </c>
      <c r="K789" s="97"/>
      <c r="L789" s="97"/>
      <c r="M789" s="97"/>
      <c r="N789" s="87"/>
      <c r="O789" s="96"/>
      <c r="P789" s="97"/>
      <c r="Q789" s="108"/>
      <c r="R789" s="98"/>
      <c r="S789" s="98"/>
      <c r="T789" s="98"/>
      <c r="U789" s="98"/>
      <c r="V789" s="98"/>
      <c r="W789" s="98"/>
      <c r="X789" s="98"/>
      <c r="Y789" s="98"/>
      <c r="Z789" s="98"/>
      <c r="AA789" s="98"/>
      <c r="AB789" s="98"/>
      <c r="AC789" s="98"/>
      <c r="AD789" s="98"/>
      <c r="AE789" s="98"/>
      <c r="AF789" s="98"/>
      <c r="AG789" s="98"/>
      <c r="AH789" s="98"/>
      <c r="AI789" s="98"/>
      <c r="AJ789" s="98"/>
      <c r="AK789" s="98"/>
      <c r="AL789" s="98"/>
    </row>
    <row r="790" ht="14.25" customHeight="1">
      <c r="A790" s="92" t="s">
        <v>2818</v>
      </c>
      <c r="B790" s="84">
        <v>45762.0</v>
      </c>
      <c r="C790" s="48" t="s">
        <v>2819</v>
      </c>
      <c r="D790" s="48" t="s">
        <v>454</v>
      </c>
      <c r="E790" s="116">
        <v>4967.86</v>
      </c>
      <c r="F790" s="48" t="s">
        <v>2820</v>
      </c>
      <c r="G790" s="48" t="s">
        <v>96</v>
      </c>
      <c r="H790" s="42" t="s">
        <v>68</v>
      </c>
      <c r="I790" s="101" t="s">
        <v>2821</v>
      </c>
      <c r="J790" s="95" t="s">
        <v>102</v>
      </c>
      <c r="K790" s="97">
        <v>5200.0</v>
      </c>
      <c r="L790" s="97">
        <f t="shared" ref="L790:L791" si="324">K790/1.12*0.05</f>
        <v>232.1428571</v>
      </c>
      <c r="M790" s="97">
        <f t="shared" ref="M790:M791" si="325">K790-L790</f>
        <v>4967.857143</v>
      </c>
      <c r="N790" s="87"/>
      <c r="O790" s="96"/>
      <c r="P790" s="97"/>
      <c r="Q790" s="108"/>
      <c r="R790" s="98"/>
      <c r="S790" s="98"/>
      <c r="T790" s="98"/>
      <c r="U790" s="98"/>
      <c r="V790" s="98"/>
      <c r="W790" s="98"/>
      <c r="X790" s="98"/>
      <c r="Y790" s="98"/>
      <c r="Z790" s="98"/>
      <c r="AA790" s="98"/>
      <c r="AB790" s="98"/>
      <c r="AC790" s="98"/>
      <c r="AD790" s="98"/>
      <c r="AE790" s="98"/>
      <c r="AF790" s="98"/>
      <c r="AG790" s="98"/>
      <c r="AH790" s="98"/>
      <c r="AI790" s="98"/>
      <c r="AJ790" s="98"/>
      <c r="AK790" s="98"/>
      <c r="AL790" s="98"/>
    </row>
    <row r="791" ht="13.5" customHeight="1">
      <c r="A791" s="92" t="s">
        <v>2822</v>
      </c>
      <c r="B791" s="84">
        <v>45762.0</v>
      </c>
      <c r="C791" s="94" t="s">
        <v>2823</v>
      </c>
      <c r="D791" s="94" t="s">
        <v>2824</v>
      </c>
      <c r="E791" s="107">
        <v>4012.5</v>
      </c>
      <c r="F791" s="100" t="s">
        <v>2825</v>
      </c>
      <c r="G791" s="48" t="s">
        <v>2826</v>
      </c>
      <c r="H791" s="101" t="s">
        <v>68</v>
      </c>
      <c r="I791" s="101" t="s">
        <v>2827</v>
      </c>
      <c r="J791" s="95" t="s">
        <v>102</v>
      </c>
      <c r="K791" s="97">
        <v>4200.0</v>
      </c>
      <c r="L791" s="97">
        <f t="shared" si="324"/>
        <v>187.5</v>
      </c>
      <c r="M791" s="97">
        <f t="shared" si="325"/>
        <v>4012.5</v>
      </c>
      <c r="N791" s="87"/>
      <c r="O791" s="96"/>
      <c r="P791" s="97"/>
      <c r="Q791" s="108"/>
      <c r="R791" s="98"/>
      <c r="S791" s="98"/>
      <c r="T791" s="98"/>
      <c r="U791" s="98"/>
      <c r="V791" s="98"/>
      <c r="W791" s="98"/>
      <c r="X791" s="98"/>
      <c r="Y791" s="98"/>
      <c r="Z791" s="98"/>
      <c r="AA791" s="98"/>
      <c r="AB791" s="98"/>
      <c r="AC791" s="98"/>
      <c r="AD791" s="98"/>
      <c r="AE791" s="98"/>
      <c r="AF791" s="98"/>
      <c r="AG791" s="98"/>
      <c r="AH791" s="98"/>
      <c r="AI791" s="98"/>
      <c r="AJ791" s="98"/>
      <c r="AK791" s="98"/>
      <c r="AL791" s="98"/>
    </row>
    <row r="792" ht="13.5" customHeight="1">
      <c r="A792" s="92" t="s">
        <v>2828</v>
      </c>
      <c r="B792" s="84">
        <v>45762.0</v>
      </c>
      <c r="C792" s="94" t="s">
        <v>2829</v>
      </c>
      <c r="D792" s="48" t="s">
        <v>1931</v>
      </c>
      <c r="E792" s="50">
        <v>2900.0</v>
      </c>
      <c r="F792" s="48" t="s">
        <v>2830</v>
      </c>
      <c r="G792" s="48" t="s">
        <v>117</v>
      </c>
      <c r="H792" s="42" t="s">
        <v>68</v>
      </c>
      <c r="I792" s="101"/>
      <c r="J792" s="95" t="s">
        <v>102</v>
      </c>
      <c r="K792" s="97"/>
      <c r="L792" s="97"/>
      <c r="M792" s="97"/>
      <c r="N792" s="87"/>
      <c r="O792" s="96"/>
      <c r="P792" s="97">
        <v>95.23</v>
      </c>
      <c r="Q792" s="108">
        <f>E792-P792</f>
        <v>2804.77</v>
      </c>
      <c r="R792" s="98"/>
      <c r="S792" s="98"/>
      <c r="T792" s="98"/>
      <c r="U792" s="98"/>
      <c r="V792" s="98"/>
      <c r="W792" s="98"/>
      <c r="X792" s="98"/>
      <c r="Y792" s="98"/>
      <c r="Z792" s="98"/>
      <c r="AA792" s="98"/>
      <c r="AB792" s="98"/>
      <c r="AC792" s="98"/>
      <c r="AD792" s="98"/>
      <c r="AE792" s="98"/>
      <c r="AF792" s="98"/>
      <c r="AG792" s="98"/>
      <c r="AH792" s="98"/>
      <c r="AI792" s="98"/>
      <c r="AJ792" s="98"/>
      <c r="AK792" s="98"/>
      <c r="AL792" s="98"/>
    </row>
    <row r="793" ht="13.5" customHeight="1">
      <c r="A793" s="92" t="s">
        <v>2831</v>
      </c>
      <c r="B793" s="84">
        <v>45762.0</v>
      </c>
      <c r="C793" s="94" t="s">
        <v>2832</v>
      </c>
      <c r="D793" s="48" t="s">
        <v>572</v>
      </c>
      <c r="E793" s="107">
        <v>30495.0</v>
      </c>
      <c r="F793" s="100" t="s">
        <v>2833</v>
      </c>
      <c r="G793" s="101" t="s">
        <v>96</v>
      </c>
      <c r="H793" s="101" t="s">
        <v>68</v>
      </c>
      <c r="I793" s="101" t="s">
        <v>2834</v>
      </c>
      <c r="J793" s="95" t="s">
        <v>140</v>
      </c>
      <c r="K793" s="97">
        <v>31920.0</v>
      </c>
      <c r="L793" s="97">
        <f>K793/1.12*0.05</f>
        <v>1425</v>
      </c>
      <c r="M793" s="97">
        <f>K793-L793</f>
        <v>30495</v>
      </c>
      <c r="N793" s="87"/>
      <c r="O793" s="96"/>
      <c r="P793" s="97"/>
      <c r="Q793" s="108"/>
      <c r="R793" s="98"/>
      <c r="S793" s="98"/>
      <c r="T793" s="98"/>
      <c r="U793" s="98"/>
      <c r="V793" s="98"/>
      <c r="W793" s="98"/>
      <c r="X793" s="98"/>
      <c r="Y793" s="98"/>
      <c r="Z793" s="98"/>
      <c r="AA793" s="98"/>
      <c r="AB793" s="98"/>
      <c r="AC793" s="98"/>
      <c r="AD793" s="98"/>
      <c r="AE793" s="98"/>
      <c r="AF793" s="98"/>
      <c r="AG793" s="98"/>
      <c r="AH793" s="98"/>
      <c r="AI793" s="98"/>
      <c r="AJ793" s="98"/>
      <c r="AK793" s="98"/>
      <c r="AL793" s="98"/>
    </row>
    <row r="794" ht="13.5" customHeight="1">
      <c r="A794" s="92" t="s">
        <v>2835</v>
      </c>
      <c r="B794" s="84">
        <v>45762.0</v>
      </c>
      <c r="C794" s="94" t="s">
        <v>2836</v>
      </c>
      <c r="D794" s="94" t="s">
        <v>529</v>
      </c>
      <c r="E794" s="103">
        <v>3000.0</v>
      </c>
      <c r="F794" s="100" t="s">
        <v>2837</v>
      </c>
      <c r="G794" s="101" t="s">
        <v>74</v>
      </c>
      <c r="H794" s="101" t="s">
        <v>68</v>
      </c>
      <c r="I794" s="101" t="s">
        <v>2838</v>
      </c>
      <c r="J794" s="95" t="s">
        <v>76</v>
      </c>
      <c r="K794" s="97"/>
      <c r="L794" s="97"/>
      <c r="M794" s="97"/>
      <c r="N794" s="87"/>
      <c r="O794" s="96"/>
      <c r="P794" s="97"/>
      <c r="Q794" s="108"/>
      <c r="R794" s="98"/>
      <c r="S794" s="98"/>
      <c r="T794" s="98"/>
      <c r="U794" s="98"/>
      <c r="V794" s="98"/>
      <c r="W794" s="98"/>
      <c r="X794" s="98"/>
      <c r="Y794" s="98"/>
      <c r="Z794" s="98"/>
      <c r="AA794" s="98"/>
      <c r="AB794" s="98"/>
      <c r="AC794" s="98"/>
      <c r="AD794" s="98"/>
      <c r="AE794" s="98"/>
      <c r="AF794" s="98"/>
      <c r="AG794" s="98"/>
      <c r="AH794" s="98"/>
      <c r="AI794" s="98"/>
      <c r="AJ794" s="98"/>
      <c r="AK794" s="98"/>
      <c r="AL794" s="98"/>
    </row>
    <row r="795" ht="13.5" customHeight="1">
      <c r="A795" s="92" t="s">
        <v>2839</v>
      </c>
      <c r="B795" s="84">
        <v>45762.0</v>
      </c>
      <c r="C795" s="94" t="s">
        <v>2840</v>
      </c>
      <c r="D795" s="94" t="s">
        <v>562</v>
      </c>
      <c r="E795" s="103">
        <v>1250.0</v>
      </c>
      <c r="F795" s="100" t="s">
        <v>2841</v>
      </c>
      <c r="G795" s="101" t="s">
        <v>74</v>
      </c>
      <c r="H795" s="101" t="s">
        <v>68</v>
      </c>
      <c r="I795" s="101" t="s">
        <v>2842</v>
      </c>
      <c r="J795" s="95" t="s">
        <v>76</v>
      </c>
      <c r="K795" s="97"/>
      <c r="L795" s="97"/>
      <c r="M795" s="97"/>
      <c r="N795" s="87"/>
      <c r="O795" s="96"/>
      <c r="P795" s="97"/>
      <c r="Q795" s="108"/>
      <c r="R795" s="98"/>
      <c r="S795" s="98"/>
      <c r="T795" s="98"/>
      <c r="U795" s="98"/>
      <c r="V795" s="98"/>
      <c r="W795" s="98"/>
      <c r="X795" s="98"/>
      <c r="Y795" s="98"/>
      <c r="Z795" s="98"/>
      <c r="AA795" s="98"/>
      <c r="AB795" s="98"/>
      <c r="AC795" s="98"/>
      <c r="AD795" s="98"/>
      <c r="AE795" s="98"/>
      <c r="AF795" s="98"/>
      <c r="AG795" s="98"/>
      <c r="AH795" s="98"/>
      <c r="AI795" s="98"/>
      <c r="AJ795" s="98"/>
      <c r="AK795" s="98"/>
      <c r="AL795" s="98"/>
    </row>
    <row r="796" ht="13.5" customHeight="1">
      <c r="A796" s="92" t="s">
        <v>2843</v>
      </c>
      <c r="B796" s="84">
        <v>45762.0</v>
      </c>
      <c r="C796" s="94" t="s">
        <v>2844</v>
      </c>
      <c r="D796" s="94" t="s">
        <v>377</v>
      </c>
      <c r="E796" s="103">
        <v>550.0</v>
      </c>
      <c r="F796" s="100" t="s">
        <v>2562</v>
      </c>
      <c r="G796" s="48" t="s">
        <v>117</v>
      </c>
      <c r="H796" s="101" t="s">
        <v>68</v>
      </c>
      <c r="I796" s="101"/>
      <c r="J796" s="95" t="s">
        <v>69</v>
      </c>
      <c r="K796" s="97"/>
      <c r="L796" s="97"/>
      <c r="M796" s="97"/>
      <c r="N796" s="87"/>
      <c r="O796" s="96"/>
      <c r="P796" s="97">
        <v>18.06</v>
      </c>
      <c r="Q796" s="108">
        <f>E796-P796</f>
        <v>531.94</v>
      </c>
      <c r="R796" s="128">
        <f>SUM(Q788:Q796)+Q821+Q827</f>
        <v>33119.82</v>
      </c>
      <c r="S796" s="98"/>
      <c r="T796" s="98"/>
      <c r="U796" s="98"/>
      <c r="V796" s="98"/>
      <c r="W796" s="98"/>
      <c r="X796" s="98"/>
      <c r="Y796" s="98"/>
      <c r="Z796" s="98"/>
      <c r="AA796" s="98"/>
      <c r="AB796" s="98"/>
      <c r="AC796" s="98"/>
      <c r="AD796" s="98"/>
      <c r="AE796" s="98"/>
      <c r="AF796" s="98"/>
      <c r="AG796" s="98"/>
      <c r="AH796" s="98"/>
      <c r="AI796" s="98"/>
      <c r="AJ796" s="98"/>
      <c r="AK796" s="98"/>
      <c r="AL796" s="98"/>
    </row>
    <row r="797" ht="13.5" customHeight="1">
      <c r="A797" s="92" t="s">
        <v>2845</v>
      </c>
      <c r="B797" s="84">
        <v>45762.0</v>
      </c>
      <c r="C797" s="94" t="s">
        <v>2846</v>
      </c>
      <c r="D797" s="94" t="s">
        <v>2250</v>
      </c>
      <c r="E797" s="103">
        <v>10800.0</v>
      </c>
      <c r="F797" s="100" t="s">
        <v>2847</v>
      </c>
      <c r="G797" s="101" t="s">
        <v>2848</v>
      </c>
      <c r="H797" s="101" t="s">
        <v>68</v>
      </c>
      <c r="I797" s="112" t="s">
        <v>2849</v>
      </c>
      <c r="J797" s="95" t="s">
        <v>102</v>
      </c>
      <c r="K797" s="97"/>
      <c r="L797" s="97"/>
      <c r="M797" s="97"/>
      <c r="N797" s="87"/>
      <c r="O797" s="96"/>
      <c r="P797" s="97"/>
      <c r="Q797" s="97"/>
      <c r="R797" s="98"/>
      <c r="S797" s="98"/>
      <c r="T797" s="98"/>
      <c r="U797" s="98"/>
      <c r="V797" s="98"/>
      <c r="W797" s="98"/>
      <c r="X797" s="98"/>
      <c r="Y797" s="98"/>
      <c r="Z797" s="98"/>
      <c r="AA797" s="98"/>
      <c r="AB797" s="98"/>
      <c r="AC797" s="98"/>
      <c r="AD797" s="98"/>
      <c r="AE797" s="98"/>
      <c r="AF797" s="98"/>
      <c r="AG797" s="98"/>
      <c r="AH797" s="98"/>
      <c r="AI797" s="98"/>
      <c r="AJ797" s="98"/>
      <c r="AK797" s="98"/>
      <c r="AL797" s="98"/>
    </row>
    <row r="798" ht="13.5" customHeight="1">
      <c r="A798" s="92" t="s">
        <v>2850</v>
      </c>
      <c r="B798" s="84">
        <v>45762.0</v>
      </c>
      <c r="C798" s="94" t="s">
        <v>2851</v>
      </c>
      <c r="D798" s="94" t="s">
        <v>1764</v>
      </c>
      <c r="E798" s="103">
        <v>400.0</v>
      </c>
      <c r="F798" s="100" t="s">
        <v>2852</v>
      </c>
      <c r="G798" s="101" t="s">
        <v>112</v>
      </c>
      <c r="H798" s="101" t="s">
        <v>127</v>
      </c>
      <c r="I798" s="101"/>
      <c r="J798" s="95" t="s">
        <v>69</v>
      </c>
      <c r="K798" s="97"/>
      <c r="L798" s="97"/>
      <c r="M798" s="97"/>
      <c r="N798" s="87"/>
      <c r="O798" s="96"/>
      <c r="P798" s="97"/>
      <c r="Q798" s="97"/>
      <c r="R798" s="98"/>
      <c r="S798" s="98"/>
      <c r="T798" s="98"/>
      <c r="U798" s="98"/>
      <c r="V798" s="98"/>
      <c r="W798" s="98"/>
      <c r="X798" s="98"/>
      <c r="Y798" s="98"/>
      <c r="Z798" s="98"/>
      <c r="AA798" s="98"/>
      <c r="AB798" s="98"/>
      <c r="AC798" s="98"/>
      <c r="AD798" s="98"/>
      <c r="AE798" s="98"/>
      <c r="AF798" s="98"/>
      <c r="AG798" s="98"/>
      <c r="AH798" s="98"/>
      <c r="AI798" s="98"/>
      <c r="AJ798" s="98"/>
      <c r="AK798" s="98"/>
      <c r="AL798" s="98"/>
    </row>
    <row r="799" ht="13.5" customHeight="1">
      <c r="A799" s="92" t="s">
        <v>2853</v>
      </c>
      <c r="B799" s="93"/>
      <c r="C799" s="94"/>
      <c r="D799" s="94" t="s">
        <v>87</v>
      </c>
      <c r="E799" s="103"/>
      <c r="F799" s="100"/>
      <c r="G799" s="101"/>
      <c r="H799" s="101"/>
      <c r="I799" s="101"/>
      <c r="J799" s="95"/>
      <c r="K799" s="97"/>
      <c r="L799" s="97"/>
      <c r="M799" s="97"/>
      <c r="N799" s="87"/>
      <c r="O799" s="96"/>
      <c r="P799" s="97"/>
      <c r="Q799" s="97"/>
      <c r="R799" s="98"/>
      <c r="S799" s="98"/>
      <c r="T799" s="98"/>
      <c r="U799" s="98"/>
      <c r="V799" s="98"/>
      <c r="W799" s="98"/>
      <c r="X799" s="98"/>
      <c r="Y799" s="98"/>
      <c r="Z799" s="98"/>
      <c r="AA799" s="98"/>
      <c r="AB799" s="98"/>
      <c r="AC799" s="98"/>
      <c r="AD799" s="98"/>
      <c r="AE799" s="98"/>
      <c r="AF799" s="98"/>
      <c r="AG799" s="98"/>
      <c r="AH799" s="98"/>
      <c r="AI799" s="98"/>
      <c r="AJ799" s="98"/>
      <c r="AK799" s="98"/>
      <c r="AL799" s="98"/>
    </row>
    <row r="800" ht="13.5" customHeight="1">
      <c r="A800" s="92" t="s">
        <v>2854</v>
      </c>
      <c r="B800" s="84">
        <v>45763.0</v>
      </c>
      <c r="C800" s="94" t="s">
        <v>2855</v>
      </c>
      <c r="D800" s="94" t="s">
        <v>2856</v>
      </c>
      <c r="E800" s="103">
        <v>550.0</v>
      </c>
      <c r="F800" s="100" t="s">
        <v>2857</v>
      </c>
      <c r="G800" s="143" t="s">
        <v>2634</v>
      </c>
      <c r="H800" s="101" t="s">
        <v>68</v>
      </c>
      <c r="I800" s="101"/>
      <c r="J800" s="95" t="s">
        <v>69</v>
      </c>
      <c r="K800" s="97"/>
      <c r="L800" s="97"/>
      <c r="M800" s="97"/>
      <c r="N800" s="87"/>
      <c r="O800" s="88"/>
      <c r="P800" s="131">
        <v>13.4</v>
      </c>
      <c r="Q800" s="132">
        <f t="shared" ref="Q800:Q801" si="326">E800-P800</f>
        <v>536.6</v>
      </c>
      <c r="R800" s="97"/>
      <c r="S800" s="98"/>
      <c r="T800" s="98"/>
      <c r="U800" s="98"/>
      <c r="V800" s="98"/>
      <c r="W800" s="98"/>
      <c r="X800" s="98"/>
      <c r="Y800" s="98"/>
      <c r="Z800" s="98"/>
      <c r="AA800" s="98"/>
      <c r="AB800" s="98"/>
      <c r="AC800" s="98"/>
      <c r="AD800" s="98"/>
      <c r="AE800" s="98"/>
      <c r="AF800" s="98"/>
      <c r="AG800" s="98"/>
      <c r="AH800" s="98"/>
      <c r="AI800" s="98"/>
      <c r="AJ800" s="98"/>
      <c r="AK800" s="98"/>
      <c r="AL800" s="98"/>
    </row>
    <row r="801" ht="13.5" customHeight="1">
      <c r="A801" s="92" t="s">
        <v>2858</v>
      </c>
      <c r="B801" s="84">
        <v>45763.0</v>
      </c>
      <c r="C801" s="94" t="s">
        <v>2859</v>
      </c>
      <c r="D801" s="94" t="s">
        <v>2860</v>
      </c>
      <c r="E801" s="103">
        <v>1200.0</v>
      </c>
      <c r="F801" s="100" t="s">
        <v>2861</v>
      </c>
      <c r="G801" s="48" t="s">
        <v>117</v>
      </c>
      <c r="H801" s="101" t="s">
        <v>68</v>
      </c>
      <c r="I801" s="101"/>
      <c r="J801" s="95" t="s">
        <v>69</v>
      </c>
      <c r="K801" s="97"/>
      <c r="L801" s="97"/>
      <c r="M801" s="97"/>
      <c r="N801" s="87"/>
      <c r="O801" s="88"/>
      <c r="P801" s="97">
        <v>39.4</v>
      </c>
      <c r="Q801" s="108">
        <f t="shared" si="326"/>
        <v>1160.6</v>
      </c>
      <c r="R801" s="97"/>
      <c r="S801" s="98"/>
      <c r="T801" s="98"/>
      <c r="U801" s="98"/>
      <c r="V801" s="98"/>
      <c r="W801" s="98"/>
      <c r="X801" s="98"/>
      <c r="Y801" s="98"/>
      <c r="Z801" s="98"/>
      <c r="AA801" s="98"/>
      <c r="AB801" s="98"/>
      <c r="AC801" s="98"/>
      <c r="AD801" s="98"/>
      <c r="AE801" s="98"/>
      <c r="AF801" s="98"/>
      <c r="AG801" s="98"/>
      <c r="AH801" s="98"/>
      <c r="AI801" s="98"/>
      <c r="AJ801" s="98"/>
      <c r="AK801" s="98"/>
      <c r="AL801" s="98"/>
    </row>
    <row r="802" ht="13.5" customHeight="1">
      <c r="A802" s="92" t="s">
        <v>2862</v>
      </c>
      <c r="B802" s="84">
        <v>45763.0</v>
      </c>
      <c r="C802" s="94" t="s">
        <v>2863</v>
      </c>
      <c r="D802" s="94" t="s">
        <v>2864</v>
      </c>
      <c r="E802" s="103">
        <v>600.0</v>
      </c>
      <c r="F802" s="100" t="s">
        <v>2865</v>
      </c>
      <c r="G802" s="101" t="s">
        <v>112</v>
      </c>
      <c r="H802" s="101" t="s">
        <v>127</v>
      </c>
      <c r="I802" s="101"/>
      <c r="J802" s="95" t="s">
        <v>69</v>
      </c>
      <c r="K802" s="97"/>
      <c r="L802" s="97"/>
      <c r="M802" s="97"/>
      <c r="N802" s="87"/>
      <c r="O802" s="88"/>
      <c r="P802" s="97"/>
      <c r="Q802" s="97"/>
      <c r="R802" s="97"/>
      <c r="S802" s="98"/>
      <c r="T802" s="98"/>
      <c r="U802" s="98"/>
      <c r="V802" s="98"/>
      <c r="W802" s="98"/>
      <c r="X802" s="98"/>
      <c r="Y802" s="98"/>
      <c r="Z802" s="98"/>
      <c r="AA802" s="98"/>
      <c r="AB802" s="98"/>
      <c r="AC802" s="98"/>
      <c r="AD802" s="98"/>
      <c r="AE802" s="98"/>
      <c r="AF802" s="98"/>
      <c r="AG802" s="98"/>
      <c r="AH802" s="98"/>
      <c r="AI802" s="98"/>
      <c r="AJ802" s="98"/>
      <c r="AK802" s="98"/>
      <c r="AL802" s="98"/>
    </row>
    <row r="803" ht="13.5" customHeight="1">
      <c r="A803" s="92" t="s">
        <v>2866</v>
      </c>
      <c r="B803" s="84">
        <v>45763.0</v>
      </c>
      <c r="C803" s="94" t="s">
        <v>2867</v>
      </c>
      <c r="D803" s="94" t="s">
        <v>2868</v>
      </c>
      <c r="E803" s="103">
        <v>10000.0</v>
      </c>
      <c r="F803" s="100" t="s">
        <v>2869</v>
      </c>
      <c r="G803" s="101" t="s">
        <v>2870</v>
      </c>
      <c r="H803" s="101" t="s">
        <v>127</v>
      </c>
      <c r="I803" s="112" t="s">
        <v>133</v>
      </c>
      <c r="J803" s="95" t="s">
        <v>102</v>
      </c>
      <c r="K803" s="97"/>
      <c r="L803" s="97"/>
      <c r="M803" s="97"/>
      <c r="N803" s="87"/>
      <c r="O803" s="88"/>
      <c r="P803" s="97"/>
      <c r="Q803" s="97"/>
      <c r="R803" s="97"/>
      <c r="S803" s="98"/>
      <c r="T803" s="98"/>
      <c r="U803" s="98"/>
      <c r="V803" s="98"/>
      <c r="W803" s="98"/>
      <c r="X803" s="98"/>
      <c r="Y803" s="98"/>
      <c r="Z803" s="98"/>
      <c r="AA803" s="98"/>
      <c r="AB803" s="98"/>
      <c r="AC803" s="98"/>
      <c r="AD803" s="98"/>
      <c r="AE803" s="98"/>
      <c r="AF803" s="98"/>
      <c r="AG803" s="98"/>
      <c r="AH803" s="98"/>
      <c r="AI803" s="98"/>
      <c r="AJ803" s="98"/>
      <c r="AK803" s="98"/>
      <c r="AL803" s="98"/>
    </row>
    <row r="804" ht="13.5" customHeight="1">
      <c r="A804" s="92" t="s">
        <v>2871</v>
      </c>
      <c r="B804" s="84">
        <v>45763.0</v>
      </c>
      <c r="C804" s="94" t="s">
        <v>2872</v>
      </c>
      <c r="D804" s="94" t="s">
        <v>2873</v>
      </c>
      <c r="E804" s="103">
        <v>300.0</v>
      </c>
      <c r="F804" s="100" t="s">
        <v>2026</v>
      </c>
      <c r="G804" s="48" t="s">
        <v>117</v>
      </c>
      <c r="H804" s="101" t="s">
        <v>68</v>
      </c>
      <c r="I804" s="101"/>
      <c r="J804" s="95" t="s">
        <v>69</v>
      </c>
      <c r="K804" s="97"/>
      <c r="L804" s="97"/>
      <c r="M804" s="97"/>
      <c r="N804" s="87"/>
      <c r="O804" s="88"/>
      <c r="P804" s="97">
        <v>9.85</v>
      </c>
      <c r="Q804" s="108">
        <f>E804-P804</f>
        <v>290.15</v>
      </c>
      <c r="R804" s="97"/>
      <c r="S804" s="98"/>
      <c r="T804" s="98"/>
      <c r="U804" s="98"/>
      <c r="V804" s="98"/>
      <c r="W804" s="98"/>
      <c r="X804" s="98"/>
      <c r="Y804" s="98"/>
      <c r="Z804" s="98"/>
      <c r="AA804" s="98"/>
      <c r="AB804" s="98"/>
      <c r="AC804" s="98"/>
      <c r="AD804" s="98"/>
      <c r="AE804" s="98"/>
      <c r="AF804" s="98"/>
      <c r="AG804" s="98"/>
      <c r="AH804" s="98"/>
      <c r="AI804" s="98"/>
      <c r="AJ804" s="98"/>
      <c r="AK804" s="98"/>
      <c r="AL804" s="98"/>
    </row>
    <row r="805" ht="13.5" customHeight="1">
      <c r="A805" s="92" t="s">
        <v>2874</v>
      </c>
      <c r="B805" s="84">
        <v>45763.0</v>
      </c>
      <c r="C805" s="94" t="s">
        <v>2875</v>
      </c>
      <c r="D805" s="94" t="s">
        <v>2876</v>
      </c>
      <c r="E805" s="103">
        <v>30.0</v>
      </c>
      <c r="F805" s="100" t="s">
        <v>2877</v>
      </c>
      <c r="G805" s="101" t="s">
        <v>112</v>
      </c>
      <c r="H805" s="101" t="s">
        <v>127</v>
      </c>
      <c r="I805" s="101"/>
      <c r="J805" s="95" t="s">
        <v>121</v>
      </c>
      <c r="K805" s="97"/>
      <c r="L805" s="97"/>
      <c r="M805" s="97"/>
      <c r="N805" s="87"/>
      <c r="O805" s="88"/>
      <c r="P805" s="97"/>
      <c r="Q805" s="97"/>
      <c r="R805" s="97"/>
      <c r="S805" s="98"/>
      <c r="T805" s="98"/>
      <c r="U805" s="98"/>
      <c r="V805" s="98"/>
      <c r="W805" s="98"/>
      <c r="X805" s="98"/>
      <c r="Y805" s="98"/>
      <c r="Z805" s="98"/>
      <c r="AA805" s="98"/>
      <c r="AB805" s="98"/>
      <c r="AC805" s="98"/>
      <c r="AD805" s="98"/>
      <c r="AE805" s="98"/>
      <c r="AF805" s="98"/>
      <c r="AG805" s="98"/>
      <c r="AH805" s="98"/>
      <c r="AI805" s="98"/>
      <c r="AJ805" s="98"/>
      <c r="AK805" s="98"/>
      <c r="AL805" s="98"/>
    </row>
    <row r="806" ht="13.5" customHeight="1">
      <c r="A806" s="92" t="s">
        <v>2878</v>
      </c>
      <c r="B806" s="84">
        <v>45763.0</v>
      </c>
      <c r="C806" s="94" t="s">
        <v>2879</v>
      </c>
      <c r="D806" s="94" t="s">
        <v>2868</v>
      </c>
      <c r="E806" s="103">
        <v>165.0</v>
      </c>
      <c r="F806" s="100" t="s">
        <v>2880</v>
      </c>
      <c r="G806" s="101" t="s">
        <v>112</v>
      </c>
      <c r="H806" s="101" t="s">
        <v>127</v>
      </c>
      <c r="I806" s="101"/>
      <c r="J806" s="95" t="s">
        <v>121</v>
      </c>
      <c r="K806" s="97"/>
      <c r="L806" s="97"/>
      <c r="M806" s="97"/>
      <c r="N806" s="87"/>
      <c r="O806" s="88"/>
      <c r="P806" s="97"/>
      <c r="Q806" s="97"/>
      <c r="R806" s="97"/>
      <c r="S806" s="98"/>
      <c r="T806" s="98"/>
      <c r="U806" s="98"/>
      <c r="V806" s="98"/>
      <c r="W806" s="98"/>
      <c r="X806" s="98"/>
      <c r="Y806" s="98"/>
      <c r="Z806" s="98"/>
      <c r="AA806" s="98"/>
      <c r="AB806" s="98"/>
      <c r="AC806" s="98"/>
      <c r="AD806" s="98"/>
      <c r="AE806" s="98"/>
      <c r="AF806" s="98"/>
      <c r="AG806" s="98"/>
      <c r="AH806" s="98"/>
      <c r="AI806" s="98"/>
      <c r="AJ806" s="98"/>
      <c r="AK806" s="98"/>
      <c r="AL806" s="98"/>
    </row>
    <row r="807" ht="13.5" customHeight="1">
      <c r="A807" s="92" t="s">
        <v>2881</v>
      </c>
      <c r="B807" s="84">
        <v>45768.0</v>
      </c>
      <c r="C807" s="94" t="s">
        <v>2882</v>
      </c>
      <c r="D807" s="94" t="s">
        <v>2162</v>
      </c>
      <c r="E807" s="103">
        <v>550.0</v>
      </c>
      <c r="F807" s="100" t="s">
        <v>2562</v>
      </c>
      <c r="G807" s="48" t="s">
        <v>117</v>
      </c>
      <c r="H807" s="101" t="s">
        <v>68</v>
      </c>
      <c r="I807" s="101"/>
      <c r="J807" s="95" t="s">
        <v>69</v>
      </c>
      <c r="K807" s="97"/>
      <c r="L807" s="97"/>
      <c r="M807" s="97"/>
      <c r="N807" s="87"/>
      <c r="O807" s="88"/>
      <c r="P807" s="97">
        <v>18.07</v>
      </c>
      <c r="Q807" s="108">
        <f t="shared" ref="Q807:Q810" si="327">E807-P807</f>
        <v>531.93</v>
      </c>
      <c r="R807" s="97"/>
      <c r="S807" s="98"/>
      <c r="T807" s="98"/>
      <c r="U807" s="98"/>
      <c r="V807" s="98"/>
      <c r="W807" s="98"/>
      <c r="X807" s="98"/>
      <c r="Y807" s="98"/>
      <c r="Z807" s="98"/>
      <c r="AA807" s="98"/>
      <c r="AB807" s="98"/>
      <c r="AC807" s="98"/>
      <c r="AD807" s="98"/>
      <c r="AE807" s="98"/>
      <c r="AF807" s="98"/>
      <c r="AG807" s="98"/>
      <c r="AH807" s="98"/>
      <c r="AI807" s="98"/>
      <c r="AJ807" s="98"/>
      <c r="AK807" s="98"/>
      <c r="AL807" s="98"/>
    </row>
    <row r="808" ht="13.5" customHeight="1">
      <c r="A808" s="92" t="s">
        <v>2883</v>
      </c>
      <c r="B808" s="84">
        <v>45768.0</v>
      </c>
      <c r="C808" s="94" t="s">
        <v>2884</v>
      </c>
      <c r="D808" s="94" t="s">
        <v>2885</v>
      </c>
      <c r="E808" s="103">
        <v>550.0</v>
      </c>
      <c r="F808" s="100" t="s">
        <v>2562</v>
      </c>
      <c r="G808" s="143" t="s">
        <v>2634</v>
      </c>
      <c r="H808" s="101" t="s">
        <v>68</v>
      </c>
      <c r="I808" s="101"/>
      <c r="J808" s="95" t="s">
        <v>69</v>
      </c>
      <c r="K808" s="97"/>
      <c r="L808" s="97"/>
      <c r="M808" s="97"/>
      <c r="N808" s="87"/>
      <c r="O808" s="88"/>
      <c r="P808" s="147">
        <v>13.4</v>
      </c>
      <c r="Q808" s="131">
        <f t="shared" si="327"/>
        <v>536.6</v>
      </c>
      <c r="R808" s="97"/>
      <c r="S808" s="98"/>
      <c r="T808" s="98"/>
      <c r="U808" s="98"/>
      <c r="V808" s="98"/>
      <c r="W808" s="98"/>
      <c r="X808" s="98"/>
      <c r="Y808" s="98"/>
      <c r="Z808" s="98"/>
      <c r="AA808" s="98"/>
      <c r="AB808" s="98"/>
      <c r="AC808" s="98"/>
      <c r="AD808" s="98"/>
      <c r="AE808" s="98"/>
      <c r="AF808" s="98"/>
      <c r="AG808" s="98"/>
      <c r="AH808" s="98"/>
      <c r="AI808" s="98"/>
      <c r="AJ808" s="98"/>
      <c r="AK808" s="98"/>
      <c r="AL808" s="98"/>
    </row>
    <row r="809" ht="13.5" customHeight="1">
      <c r="A809" s="92" t="s">
        <v>2886</v>
      </c>
      <c r="B809" s="84">
        <v>45768.0</v>
      </c>
      <c r="C809" s="94" t="s">
        <v>2887</v>
      </c>
      <c r="D809" s="94" t="s">
        <v>2888</v>
      </c>
      <c r="E809" s="103">
        <v>550.0</v>
      </c>
      <c r="F809" s="100" t="s">
        <v>2562</v>
      </c>
      <c r="G809" s="48" t="s">
        <v>117</v>
      </c>
      <c r="H809" s="101" t="s">
        <v>68</v>
      </c>
      <c r="I809" s="101"/>
      <c r="J809" s="95" t="s">
        <v>69</v>
      </c>
      <c r="K809" s="97"/>
      <c r="L809" s="97"/>
      <c r="M809" s="97"/>
      <c r="N809" s="87"/>
      <c r="O809" s="88"/>
      <c r="P809" s="97">
        <v>18.07</v>
      </c>
      <c r="Q809" s="108">
        <f t="shared" si="327"/>
        <v>531.93</v>
      </c>
      <c r="R809" s="97"/>
      <c r="S809" s="98"/>
      <c r="T809" s="98"/>
      <c r="U809" s="98"/>
      <c r="V809" s="98"/>
      <c r="W809" s="98"/>
      <c r="X809" s="98"/>
      <c r="Y809" s="98"/>
      <c r="Z809" s="98"/>
      <c r="AA809" s="98"/>
      <c r="AB809" s="98"/>
      <c r="AC809" s="98"/>
      <c r="AD809" s="98"/>
      <c r="AE809" s="98"/>
      <c r="AF809" s="98"/>
      <c r="AG809" s="98"/>
      <c r="AH809" s="98"/>
      <c r="AI809" s="98"/>
      <c r="AJ809" s="98"/>
      <c r="AK809" s="98"/>
      <c r="AL809" s="98"/>
    </row>
    <row r="810" ht="13.5" customHeight="1">
      <c r="A810" s="92" t="s">
        <v>2889</v>
      </c>
      <c r="B810" s="84">
        <v>45768.0</v>
      </c>
      <c r="C810" s="94" t="s">
        <v>2890</v>
      </c>
      <c r="D810" s="94" t="s">
        <v>2891</v>
      </c>
      <c r="E810" s="103">
        <v>300.0</v>
      </c>
      <c r="F810" s="100" t="s">
        <v>1030</v>
      </c>
      <c r="G810" s="48" t="s">
        <v>117</v>
      </c>
      <c r="H810" s="101" t="s">
        <v>68</v>
      </c>
      <c r="I810" s="101"/>
      <c r="J810" s="95" t="s">
        <v>69</v>
      </c>
      <c r="K810" s="97"/>
      <c r="L810" s="97"/>
      <c r="M810" s="97"/>
      <c r="N810" s="87"/>
      <c r="O810" s="88"/>
      <c r="P810" s="97">
        <v>9.85</v>
      </c>
      <c r="Q810" s="108">
        <f t="shared" si="327"/>
        <v>290.15</v>
      </c>
      <c r="R810" s="97"/>
      <c r="S810" s="98"/>
      <c r="T810" s="98"/>
      <c r="U810" s="98"/>
      <c r="V810" s="98"/>
      <c r="W810" s="98"/>
      <c r="X810" s="98"/>
      <c r="Y810" s="98"/>
      <c r="Z810" s="98"/>
      <c r="AA810" s="98"/>
      <c r="AB810" s="98"/>
      <c r="AC810" s="98"/>
      <c r="AD810" s="98"/>
      <c r="AE810" s="98"/>
      <c r="AF810" s="98"/>
      <c r="AG810" s="98"/>
      <c r="AH810" s="98"/>
      <c r="AI810" s="98"/>
      <c r="AJ810" s="98"/>
      <c r="AK810" s="98"/>
      <c r="AL810" s="98"/>
    </row>
    <row r="811" ht="13.5" customHeight="1">
      <c r="A811" s="92" t="s">
        <v>2892</v>
      </c>
      <c r="B811" s="84">
        <v>45768.0</v>
      </c>
      <c r="C811" s="94" t="s">
        <v>2893</v>
      </c>
      <c r="D811" s="94" t="s">
        <v>594</v>
      </c>
      <c r="E811" s="103">
        <v>2600.0</v>
      </c>
      <c r="F811" s="100" t="s">
        <v>2894</v>
      </c>
      <c r="G811" s="101" t="s">
        <v>96</v>
      </c>
      <c r="H811" s="101" t="s">
        <v>68</v>
      </c>
      <c r="I811" s="48" t="s">
        <v>2895</v>
      </c>
      <c r="J811" s="95" t="s">
        <v>102</v>
      </c>
      <c r="K811" s="97"/>
      <c r="L811" s="97"/>
      <c r="M811" s="97"/>
      <c r="N811" s="87"/>
      <c r="O811" s="88"/>
      <c r="P811" s="97"/>
      <c r="Q811" s="97"/>
      <c r="R811" s="97"/>
      <c r="S811" s="98"/>
      <c r="T811" s="98"/>
      <c r="U811" s="98"/>
      <c r="V811" s="98"/>
      <c r="W811" s="98"/>
      <c r="X811" s="98"/>
      <c r="Y811" s="98"/>
      <c r="Z811" s="98"/>
      <c r="AA811" s="98"/>
      <c r="AB811" s="98"/>
      <c r="AC811" s="98"/>
      <c r="AD811" s="98"/>
      <c r="AE811" s="98"/>
      <c r="AF811" s="98"/>
      <c r="AG811" s="98"/>
      <c r="AH811" s="98"/>
      <c r="AI811" s="98"/>
      <c r="AJ811" s="98"/>
      <c r="AK811" s="98"/>
      <c r="AL811" s="98"/>
    </row>
    <row r="812" ht="13.5" customHeight="1">
      <c r="A812" s="92" t="s">
        <v>2896</v>
      </c>
      <c r="B812" s="84">
        <v>45768.0</v>
      </c>
      <c r="C812" s="94" t="s">
        <v>2897</v>
      </c>
      <c r="D812" s="94" t="s">
        <v>2181</v>
      </c>
      <c r="E812" s="103">
        <v>550.0</v>
      </c>
      <c r="F812" s="100" t="s">
        <v>2562</v>
      </c>
      <c r="G812" s="48" t="s">
        <v>117</v>
      </c>
      <c r="H812" s="101" t="s">
        <v>68</v>
      </c>
      <c r="I812" s="101"/>
      <c r="J812" s="95" t="s">
        <v>69</v>
      </c>
      <c r="K812" s="97"/>
      <c r="L812" s="97"/>
      <c r="M812" s="97"/>
      <c r="N812" s="87"/>
      <c r="O812" s="88"/>
      <c r="P812" s="97">
        <v>18.07</v>
      </c>
      <c r="Q812" s="108">
        <f>E812-P812</f>
        <v>531.93</v>
      </c>
      <c r="R812" s="128">
        <f>Q807+Q809+Q810+Q812</f>
        <v>1885.94</v>
      </c>
      <c r="S812" s="98"/>
      <c r="T812" s="98"/>
      <c r="U812" s="98"/>
      <c r="V812" s="98"/>
      <c r="W812" s="98"/>
      <c r="X812" s="98"/>
      <c r="Y812" s="98"/>
      <c r="Z812" s="98"/>
      <c r="AA812" s="98"/>
      <c r="AB812" s="98"/>
      <c r="AC812" s="98"/>
      <c r="AD812" s="98"/>
      <c r="AE812" s="98"/>
      <c r="AF812" s="98"/>
      <c r="AG812" s="98"/>
      <c r="AH812" s="98"/>
      <c r="AI812" s="98"/>
      <c r="AJ812" s="98"/>
      <c r="AK812" s="98"/>
      <c r="AL812" s="98"/>
    </row>
    <row r="813" ht="13.5" customHeight="1">
      <c r="A813" s="92" t="s">
        <v>2898</v>
      </c>
      <c r="B813" s="93"/>
      <c r="C813" s="94"/>
      <c r="D813" s="48" t="s">
        <v>87</v>
      </c>
      <c r="E813" s="103"/>
      <c r="F813" s="100"/>
      <c r="G813" s="101"/>
      <c r="H813" s="101"/>
      <c r="I813" s="101"/>
      <c r="J813" s="95"/>
      <c r="K813" s="97"/>
      <c r="L813" s="97"/>
      <c r="M813" s="97"/>
      <c r="N813" s="87"/>
      <c r="O813" s="96"/>
      <c r="P813" s="97"/>
      <c r="Q813" s="97"/>
      <c r="R813" s="98"/>
      <c r="S813" s="98"/>
      <c r="T813" s="98"/>
      <c r="U813" s="98"/>
      <c r="V813" s="98"/>
      <c r="W813" s="98"/>
      <c r="X813" s="98"/>
      <c r="Y813" s="98"/>
      <c r="Z813" s="98"/>
      <c r="AA813" s="98"/>
      <c r="AB813" s="98"/>
      <c r="AC813" s="98"/>
      <c r="AD813" s="98"/>
      <c r="AE813" s="98"/>
      <c r="AF813" s="98"/>
      <c r="AG813" s="98"/>
      <c r="AH813" s="98"/>
      <c r="AI813" s="98"/>
      <c r="AJ813" s="98"/>
      <c r="AK813" s="98"/>
      <c r="AL813" s="98"/>
    </row>
    <row r="814" ht="13.5" customHeight="1">
      <c r="A814" s="92" t="s">
        <v>2899</v>
      </c>
      <c r="B814" s="84">
        <v>45768.0</v>
      </c>
      <c r="C814" s="48" t="s">
        <v>2900</v>
      </c>
      <c r="D814" s="94" t="s">
        <v>454</v>
      </c>
      <c r="E814" s="107">
        <v>35252.68</v>
      </c>
      <c r="F814" s="100" t="s">
        <v>2901</v>
      </c>
      <c r="G814" s="101" t="s">
        <v>219</v>
      </c>
      <c r="H814" s="101" t="s">
        <v>68</v>
      </c>
      <c r="I814" s="101" t="s">
        <v>2902</v>
      </c>
      <c r="J814" s="95" t="s">
        <v>102</v>
      </c>
      <c r="K814" s="97">
        <v>36900.0</v>
      </c>
      <c r="L814" s="97">
        <f>K814/1.12*0.05</f>
        <v>1647.321429</v>
      </c>
      <c r="M814" s="97">
        <f>K814-L814</f>
        <v>35252.67857</v>
      </c>
      <c r="N814" s="87">
        <f>E814-M814</f>
        <v>0.001428571428</v>
      </c>
      <c r="O814" s="96"/>
      <c r="P814" s="97"/>
      <c r="Q814" s="97"/>
      <c r="R814" s="98"/>
      <c r="S814" s="98"/>
      <c r="T814" s="98"/>
      <c r="U814" s="98"/>
      <c r="V814" s="98"/>
      <c r="W814" s="98"/>
      <c r="X814" s="98"/>
      <c r="Y814" s="98"/>
      <c r="Z814" s="98"/>
      <c r="AA814" s="98"/>
      <c r="AB814" s="98"/>
      <c r="AC814" s="98"/>
      <c r="AD814" s="98"/>
      <c r="AE814" s="98"/>
      <c r="AF814" s="98"/>
      <c r="AG814" s="98"/>
      <c r="AH814" s="98"/>
      <c r="AI814" s="98"/>
      <c r="AJ814" s="98"/>
      <c r="AK814" s="98"/>
      <c r="AL814" s="98"/>
    </row>
    <row r="815" ht="13.5" customHeight="1">
      <c r="A815" s="92" t="s">
        <v>2903</v>
      </c>
      <c r="B815" s="84">
        <v>45768.0</v>
      </c>
      <c r="C815" s="94" t="s">
        <v>2904</v>
      </c>
      <c r="D815" s="94" t="s">
        <v>701</v>
      </c>
      <c r="E815" s="103">
        <v>1250.0</v>
      </c>
      <c r="F815" s="100" t="s">
        <v>2905</v>
      </c>
      <c r="G815" s="101" t="s">
        <v>74</v>
      </c>
      <c r="H815" s="101" t="s">
        <v>68</v>
      </c>
      <c r="I815" s="149" t="s">
        <v>2906</v>
      </c>
      <c r="J815" s="95" t="s">
        <v>76</v>
      </c>
      <c r="K815" s="120"/>
      <c r="L815" s="97"/>
      <c r="M815" s="97"/>
      <c r="N815" s="87"/>
      <c r="O815" s="96"/>
      <c r="P815" s="97"/>
      <c r="Q815" s="97"/>
      <c r="R815" s="98"/>
      <c r="S815" s="98"/>
      <c r="T815" s="98"/>
      <c r="U815" s="98"/>
      <c r="V815" s="98"/>
      <c r="W815" s="98"/>
      <c r="X815" s="98"/>
      <c r="Y815" s="98"/>
      <c r="Z815" s="98"/>
      <c r="AA815" s="98"/>
      <c r="AB815" s="98"/>
      <c r="AC815" s="98"/>
      <c r="AD815" s="98"/>
      <c r="AE815" s="98"/>
      <c r="AF815" s="98"/>
      <c r="AG815" s="98"/>
      <c r="AH815" s="98"/>
      <c r="AI815" s="98"/>
      <c r="AJ815" s="98"/>
      <c r="AK815" s="98"/>
      <c r="AL815" s="98"/>
    </row>
    <row r="816" ht="13.5" customHeight="1">
      <c r="A816" s="92" t="s">
        <v>2907</v>
      </c>
      <c r="B816" s="84">
        <v>45768.0</v>
      </c>
      <c r="C816" s="48" t="s">
        <v>2908</v>
      </c>
      <c r="D816" s="94" t="s">
        <v>616</v>
      </c>
      <c r="E816" s="103">
        <v>72.0</v>
      </c>
      <c r="F816" s="100" t="s">
        <v>2909</v>
      </c>
      <c r="G816" s="101" t="s">
        <v>96</v>
      </c>
      <c r="H816" s="101" t="s">
        <v>68</v>
      </c>
      <c r="I816" s="101" t="s">
        <v>2910</v>
      </c>
      <c r="J816" s="95" t="s">
        <v>121</v>
      </c>
      <c r="K816" s="97"/>
      <c r="L816" s="97"/>
      <c r="M816" s="97"/>
      <c r="N816" s="87"/>
      <c r="O816" s="96"/>
      <c r="P816" s="97"/>
      <c r="Q816" s="97"/>
      <c r="R816" s="98"/>
      <c r="S816" s="98"/>
      <c r="T816" s="98"/>
      <c r="U816" s="98"/>
      <c r="V816" s="98"/>
      <c r="W816" s="98"/>
      <c r="X816" s="98"/>
      <c r="Y816" s="98"/>
      <c r="Z816" s="98"/>
      <c r="AA816" s="98"/>
      <c r="AB816" s="98"/>
      <c r="AC816" s="98"/>
      <c r="AD816" s="98"/>
      <c r="AE816" s="98"/>
      <c r="AF816" s="98"/>
      <c r="AG816" s="98"/>
      <c r="AH816" s="98"/>
      <c r="AI816" s="98"/>
      <c r="AJ816" s="98"/>
      <c r="AK816" s="98"/>
      <c r="AL816" s="98"/>
    </row>
    <row r="817" ht="13.5" customHeight="1">
      <c r="A817" s="92" t="s">
        <v>2911</v>
      </c>
      <c r="B817" s="84">
        <v>45768.0</v>
      </c>
      <c r="C817" s="48" t="s">
        <v>2912</v>
      </c>
      <c r="D817" s="94" t="s">
        <v>454</v>
      </c>
      <c r="E817" s="107">
        <v>382.14</v>
      </c>
      <c r="F817" s="100" t="s">
        <v>2913</v>
      </c>
      <c r="G817" s="101" t="s">
        <v>96</v>
      </c>
      <c r="H817" s="101" t="s">
        <v>68</v>
      </c>
      <c r="I817" s="101" t="s">
        <v>2914</v>
      </c>
      <c r="J817" s="95" t="s">
        <v>69</v>
      </c>
      <c r="K817" s="97">
        <v>400.0</v>
      </c>
      <c r="L817" s="97">
        <f t="shared" ref="L817:L818" si="328">K817/1.12*0.05</f>
        <v>17.85714286</v>
      </c>
      <c r="M817" s="97">
        <f t="shared" ref="M817:M818" si="329">K817-L817</f>
        <v>382.1428571</v>
      </c>
      <c r="N817" s="87">
        <f t="shared" ref="N817:N818" si="330">E817-M817</f>
        <v>-0.002857142857</v>
      </c>
      <c r="O817" s="96"/>
      <c r="P817" s="97"/>
      <c r="Q817" s="97"/>
      <c r="R817" s="98"/>
      <c r="S817" s="98"/>
      <c r="T817" s="98"/>
      <c r="U817" s="98"/>
      <c r="V817" s="98"/>
      <c r="W817" s="98"/>
      <c r="X817" s="98"/>
      <c r="Y817" s="98"/>
      <c r="Z817" s="98"/>
      <c r="AA817" s="98"/>
      <c r="AB817" s="98"/>
      <c r="AC817" s="98"/>
      <c r="AD817" s="98"/>
      <c r="AE817" s="98"/>
      <c r="AF817" s="98"/>
      <c r="AG817" s="98"/>
      <c r="AH817" s="98"/>
      <c r="AI817" s="98"/>
      <c r="AJ817" s="98"/>
      <c r="AK817" s="98"/>
      <c r="AL817" s="98"/>
    </row>
    <row r="818" ht="13.5" customHeight="1">
      <c r="A818" s="92" t="s">
        <v>2915</v>
      </c>
      <c r="B818" s="84">
        <v>45768.0</v>
      </c>
      <c r="C818" s="48" t="s">
        <v>2916</v>
      </c>
      <c r="D818" s="94" t="s">
        <v>899</v>
      </c>
      <c r="E818" s="107">
        <v>2866.07</v>
      </c>
      <c r="F818" s="100" t="s">
        <v>2917</v>
      </c>
      <c r="G818" s="101" t="s">
        <v>74</v>
      </c>
      <c r="H818" s="101" t="s">
        <v>68</v>
      </c>
      <c r="I818" s="101" t="s">
        <v>2918</v>
      </c>
      <c r="J818" s="95" t="s">
        <v>76</v>
      </c>
      <c r="K818" s="97">
        <v>3000.0</v>
      </c>
      <c r="L818" s="97">
        <f t="shared" si="328"/>
        <v>133.9285714</v>
      </c>
      <c r="M818" s="97">
        <f t="shared" si="329"/>
        <v>2866.071429</v>
      </c>
      <c r="N818" s="87">
        <f t="shared" si="330"/>
        <v>-0.001428571428</v>
      </c>
      <c r="O818" s="96"/>
      <c r="P818" s="97"/>
      <c r="Q818" s="97"/>
      <c r="R818" s="98"/>
      <c r="S818" s="98"/>
      <c r="T818" s="98"/>
      <c r="U818" s="98"/>
      <c r="V818" s="98"/>
      <c r="W818" s="98"/>
      <c r="X818" s="98"/>
      <c r="Y818" s="98"/>
      <c r="Z818" s="98"/>
      <c r="AA818" s="98"/>
      <c r="AB818" s="98"/>
      <c r="AC818" s="98"/>
      <c r="AD818" s="98"/>
      <c r="AE818" s="98"/>
      <c r="AF818" s="98"/>
      <c r="AG818" s="98"/>
      <c r="AH818" s="98"/>
      <c r="AI818" s="98"/>
      <c r="AJ818" s="98"/>
      <c r="AK818" s="98"/>
      <c r="AL818" s="98"/>
    </row>
    <row r="819" ht="13.5" customHeight="1">
      <c r="A819" s="92" t="s">
        <v>2919</v>
      </c>
      <c r="B819" s="84">
        <v>45768.0</v>
      </c>
      <c r="C819" s="48" t="s">
        <v>2920</v>
      </c>
      <c r="D819" s="94" t="s">
        <v>695</v>
      </c>
      <c r="E819" s="103">
        <v>6700.0</v>
      </c>
      <c r="F819" s="100" t="s">
        <v>2921</v>
      </c>
      <c r="G819" s="101" t="s">
        <v>74</v>
      </c>
      <c r="H819" s="101" t="s">
        <v>68</v>
      </c>
      <c r="I819" s="101" t="s">
        <v>2922</v>
      </c>
      <c r="J819" s="95" t="s">
        <v>698</v>
      </c>
      <c r="K819" s="97"/>
      <c r="L819" s="97"/>
      <c r="M819" s="97"/>
      <c r="N819" s="87"/>
      <c r="O819" s="96"/>
      <c r="P819" s="97"/>
      <c r="Q819" s="97"/>
      <c r="R819" s="98"/>
      <c r="S819" s="98"/>
      <c r="T819" s="98"/>
      <c r="U819" s="98"/>
      <c r="V819" s="98"/>
      <c r="W819" s="98"/>
      <c r="X819" s="98"/>
      <c r="Y819" s="98"/>
      <c r="Z819" s="98"/>
      <c r="AA819" s="98"/>
      <c r="AB819" s="98"/>
      <c r="AC819" s="98"/>
      <c r="AD819" s="98"/>
      <c r="AE819" s="98"/>
      <c r="AF819" s="98"/>
      <c r="AG819" s="98"/>
      <c r="AH819" s="98"/>
      <c r="AI819" s="98"/>
      <c r="AJ819" s="98"/>
      <c r="AK819" s="98"/>
      <c r="AL819" s="98"/>
    </row>
    <row r="820" ht="13.5" customHeight="1">
      <c r="A820" s="92" t="s">
        <v>2923</v>
      </c>
      <c r="B820" s="84">
        <v>45768.0</v>
      </c>
      <c r="C820" s="48" t="s">
        <v>2924</v>
      </c>
      <c r="D820" s="94" t="s">
        <v>679</v>
      </c>
      <c r="E820" s="103">
        <v>1250.0</v>
      </c>
      <c r="F820" s="100" t="s">
        <v>2925</v>
      </c>
      <c r="G820" s="101" t="s">
        <v>74</v>
      </c>
      <c r="H820" s="101"/>
      <c r="I820" s="101"/>
      <c r="J820" s="95" t="s">
        <v>76</v>
      </c>
      <c r="K820" s="97"/>
      <c r="L820" s="97"/>
      <c r="M820" s="97"/>
      <c r="N820" s="87"/>
      <c r="O820" s="96"/>
      <c r="P820" s="97"/>
      <c r="Q820" s="97"/>
      <c r="R820" s="98"/>
      <c r="S820" s="98"/>
      <c r="T820" s="98"/>
      <c r="U820" s="98"/>
      <c r="V820" s="98"/>
      <c r="W820" s="98"/>
      <c r="X820" s="98"/>
      <c r="Y820" s="98"/>
      <c r="Z820" s="98"/>
      <c r="AA820" s="98"/>
      <c r="AB820" s="98"/>
      <c r="AC820" s="98"/>
      <c r="AD820" s="98"/>
      <c r="AE820" s="98"/>
      <c r="AF820" s="98"/>
      <c r="AG820" s="98"/>
      <c r="AH820" s="98"/>
      <c r="AI820" s="98"/>
      <c r="AJ820" s="98"/>
      <c r="AK820" s="98"/>
      <c r="AL820" s="98"/>
    </row>
    <row r="821" ht="13.5" customHeight="1">
      <c r="A821" s="92" t="s">
        <v>2926</v>
      </c>
      <c r="B821" s="84">
        <v>45768.0</v>
      </c>
      <c r="C821" s="48" t="s">
        <v>2927</v>
      </c>
      <c r="D821" s="48" t="s">
        <v>2928</v>
      </c>
      <c r="E821" s="116">
        <v>28044.32</v>
      </c>
      <c r="F821" s="48" t="s">
        <v>2929</v>
      </c>
      <c r="G821" s="48" t="s">
        <v>2930</v>
      </c>
      <c r="H821" s="42" t="s">
        <v>68</v>
      </c>
      <c r="I821" s="101"/>
      <c r="J821" s="95" t="s">
        <v>76</v>
      </c>
      <c r="K821" s="97">
        <v>29354.8</v>
      </c>
      <c r="L821" s="97">
        <f>K821/1.12*0.05</f>
        <v>1310.482143</v>
      </c>
      <c r="M821" s="97">
        <f>K821-L821</f>
        <v>28044.31786</v>
      </c>
      <c r="N821" s="87">
        <f>E821-M821</f>
        <v>0.002142857142</v>
      </c>
      <c r="O821" s="88"/>
      <c r="P821" s="97">
        <v>920.91</v>
      </c>
      <c r="Q821" s="108">
        <f>E821-P821</f>
        <v>27123.41</v>
      </c>
      <c r="R821" s="97"/>
      <c r="S821" s="98"/>
      <c r="T821" s="98"/>
      <c r="U821" s="98"/>
      <c r="V821" s="98"/>
      <c r="W821" s="98"/>
      <c r="X821" s="98"/>
      <c r="Y821" s="98"/>
      <c r="Z821" s="98"/>
      <c r="AA821" s="98"/>
      <c r="AB821" s="98"/>
      <c r="AC821" s="98"/>
      <c r="AD821" s="98"/>
      <c r="AE821" s="98"/>
      <c r="AF821" s="98"/>
      <c r="AG821" s="98"/>
      <c r="AH821" s="98"/>
      <c r="AI821" s="98"/>
      <c r="AJ821" s="98"/>
      <c r="AK821" s="98"/>
      <c r="AL821" s="98"/>
    </row>
    <row r="822" ht="13.5" customHeight="1">
      <c r="A822" s="92" t="s">
        <v>2931</v>
      </c>
      <c r="B822" s="84">
        <v>45769.0</v>
      </c>
      <c r="C822" s="94" t="s">
        <v>2932</v>
      </c>
      <c r="D822" s="94" t="s">
        <v>2933</v>
      </c>
      <c r="E822" s="103">
        <v>300.0</v>
      </c>
      <c r="F822" s="100" t="s">
        <v>2934</v>
      </c>
      <c r="G822" s="101" t="s">
        <v>112</v>
      </c>
      <c r="H822" s="101" t="s">
        <v>127</v>
      </c>
      <c r="I822" s="101"/>
      <c r="J822" s="95" t="s">
        <v>69</v>
      </c>
      <c r="K822" s="97"/>
      <c r="L822" s="97"/>
      <c r="M822" s="97"/>
      <c r="N822" s="87"/>
      <c r="O822" s="88"/>
      <c r="P822" s="97"/>
      <c r="Q822" s="97"/>
      <c r="R822" s="97"/>
      <c r="S822" s="98"/>
      <c r="T822" s="98"/>
      <c r="U822" s="98"/>
      <c r="V822" s="98"/>
      <c r="W822" s="98"/>
      <c r="X822" s="98"/>
      <c r="Y822" s="98"/>
      <c r="Z822" s="98"/>
      <c r="AA822" s="98"/>
      <c r="AB822" s="98"/>
      <c r="AC822" s="98"/>
      <c r="AD822" s="98"/>
      <c r="AE822" s="98"/>
      <c r="AF822" s="98"/>
      <c r="AG822" s="98"/>
      <c r="AH822" s="98"/>
      <c r="AI822" s="98"/>
      <c r="AJ822" s="98"/>
      <c r="AK822" s="98"/>
      <c r="AL822" s="98"/>
    </row>
    <row r="823" ht="13.5" customHeight="1">
      <c r="A823" s="92" t="s">
        <v>2935</v>
      </c>
      <c r="B823" s="84"/>
      <c r="C823" s="94"/>
      <c r="D823" s="94" t="s">
        <v>87</v>
      </c>
      <c r="E823" s="103"/>
      <c r="F823" s="100"/>
      <c r="G823" s="101"/>
      <c r="H823" s="101"/>
      <c r="I823" s="101"/>
      <c r="J823" s="95"/>
      <c r="K823" s="97"/>
      <c r="L823" s="97"/>
      <c r="M823" s="97"/>
      <c r="N823" s="87"/>
      <c r="O823" s="88"/>
      <c r="P823" s="97"/>
      <c r="Q823" s="97"/>
      <c r="R823" s="97"/>
      <c r="S823" s="98"/>
      <c r="T823" s="98"/>
      <c r="U823" s="98"/>
      <c r="V823" s="98"/>
      <c r="W823" s="98"/>
      <c r="X823" s="98"/>
      <c r="Y823" s="98"/>
      <c r="Z823" s="98"/>
      <c r="AA823" s="98"/>
      <c r="AB823" s="98"/>
      <c r="AC823" s="98"/>
      <c r="AD823" s="98"/>
      <c r="AE823" s="98"/>
      <c r="AF823" s="98"/>
      <c r="AG823" s="98"/>
      <c r="AH823" s="98"/>
      <c r="AI823" s="98"/>
      <c r="AJ823" s="98"/>
      <c r="AK823" s="98"/>
      <c r="AL823" s="98"/>
    </row>
    <row r="824" ht="13.5" customHeight="1">
      <c r="A824" s="92" t="s">
        <v>2936</v>
      </c>
      <c r="B824" s="84">
        <v>45769.0</v>
      </c>
      <c r="C824" s="94" t="s">
        <v>2937</v>
      </c>
      <c r="D824" s="94" t="s">
        <v>515</v>
      </c>
      <c r="E824" s="103">
        <v>1250.0</v>
      </c>
      <c r="F824" s="100" t="s">
        <v>2938</v>
      </c>
      <c r="G824" s="101" t="s">
        <v>96</v>
      </c>
      <c r="H824" s="101" t="s">
        <v>68</v>
      </c>
      <c r="I824" s="101" t="s">
        <v>2939</v>
      </c>
      <c r="J824" s="95" t="s">
        <v>76</v>
      </c>
      <c r="K824" s="97"/>
      <c r="L824" s="97"/>
      <c r="M824" s="97"/>
      <c r="N824" s="87"/>
      <c r="O824" s="88"/>
      <c r="P824" s="97"/>
      <c r="Q824" s="97"/>
      <c r="R824" s="97"/>
      <c r="S824" s="98"/>
      <c r="T824" s="98"/>
      <c r="U824" s="98"/>
      <c r="V824" s="98"/>
      <c r="W824" s="98"/>
      <c r="X824" s="98"/>
      <c r="Y824" s="98"/>
      <c r="Z824" s="98"/>
      <c r="AA824" s="98"/>
      <c r="AB824" s="98"/>
      <c r="AC824" s="98"/>
      <c r="AD824" s="98"/>
      <c r="AE824" s="98"/>
      <c r="AF824" s="98"/>
      <c r="AG824" s="98"/>
      <c r="AH824" s="98"/>
      <c r="AI824" s="98"/>
      <c r="AJ824" s="98"/>
      <c r="AK824" s="98"/>
      <c r="AL824" s="98"/>
    </row>
    <row r="825" ht="13.5" customHeight="1">
      <c r="A825" s="92" t="s">
        <v>2940</v>
      </c>
      <c r="B825" s="84">
        <v>45769.0</v>
      </c>
      <c r="C825" s="94" t="s">
        <v>2941</v>
      </c>
      <c r="D825" s="94" t="s">
        <v>2942</v>
      </c>
      <c r="E825" s="103">
        <v>550.0</v>
      </c>
      <c r="F825" s="100" t="s">
        <v>2562</v>
      </c>
      <c r="G825" s="101" t="s">
        <v>117</v>
      </c>
      <c r="H825" s="101" t="s">
        <v>68</v>
      </c>
      <c r="I825" s="101"/>
      <c r="J825" s="95" t="s">
        <v>69</v>
      </c>
      <c r="K825" s="97"/>
      <c r="L825" s="97"/>
      <c r="M825" s="97"/>
      <c r="N825" s="87"/>
      <c r="O825" s="88"/>
      <c r="P825" s="97">
        <v>18.06</v>
      </c>
      <c r="Q825" s="108">
        <f t="shared" ref="Q825:Q827" si="331">E825-P825</f>
        <v>531.94</v>
      </c>
      <c r="S825" s="98"/>
      <c r="T825" s="98"/>
      <c r="U825" s="98"/>
      <c r="V825" s="98"/>
      <c r="W825" s="98"/>
      <c r="X825" s="98"/>
      <c r="Y825" s="98"/>
      <c r="Z825" s="98"/>
      <c r="AA825" s="98"/>
      <c r="AB825" s="98"/>
      <c r="AC825" s="98"/>
      <c r="AD825" s="98"/>
      <c r="AE825" s="98"/>
      <c r="AF825" s="98"/>
      <c r="AG825" s="98"/>
      <c r="AH825" s="98"/>
      <c r="AI825" s="98"/>
      <c r="AJ825" s="98"/>
      <c r="AK825" s="98"/>
      <c r="AL825" s="98"/>
    </row>
    <row r="826" ht="13.5" customHeight="1">
      <c r="A826" s="92" t="s">
        <v>2943</v>
      </c>
      <c r="B826" s="84">
        <v>45769.0</v>
      </c>
      <c r="C826" s="94" t="s">
        <v>2944</v>
      </c>
      <c r="D826" s="94" t="s">
        <v>2945</v>
      </c>
      <c r="E826" s="103">
        <v>3000.0</v>
      </c>
      <c r="F826" s="100" t="s">
        <v>2946</v>
      </c>
      <c r="G826" s="101" t="s">
        <v>117</v>
      </c>
      <c r="H826" s="101" t="s">
        <v>68</v>
      </c>
      <c r="I826" s="101"/>
      <c r="J826" s="95" t="s">
        <v>261</v>
      </c>
      <c r="K826" s="97"/>
      <c r="L826" s="97"/>
      <c r="M826" s="97"/>
      <c r="N826" s="87"/>
      <c r="O826" s="88"/>
      <c r="P826" s="97">
        <v>98.51</v>
      </c>
      <c r="Q826" s="108">
        <f t="shared" si="331"/>
        <v>2901.49</v>
      </c>
      <c r="R826" s="97"/>
      <c r="S826" s="98"/>
      <c r="T826" s="98"/>
      <c r="U826" s="98"/>
      <c r="V826" s="98"/>
      <c r="W826" s="98"/>
      <c r="X826" s="98"/>
      <c r="Y826" s="98"/>
      <c r="Z826" s="98"/>
      <c r="AA826" s="98"/>
      <c r="AB826" s="98"/>
      <c r="AC826" s="98"/>
      <c r="AD826" s="98"/>
      <c r="AE826" s="98"/>
      <c r="AF826" s="98"/>
      <c r="AG826" s="98"/>
      <c r="AH826" s="98"/>
      <c r="AI826" s="98"/>
      <c r="AJ826" s="98"/>
      <c r="AK826" s="98"/>
      <c r="AL826" s="98"/>
    </row>
    <row r="827" ht="13.5" customHeight="1">
      <c r="A827" s="92" t="s">
        <v>2947</v>
      </c>
      <c r="B827" s="84">
        <v>45769.0</v>
      </c>
      <c r="C827" s="94" t="s">
        <v>2948</v>
      </c>
      <c r="D827" s="94" t="s">
        <v>2949</v>
      </c>
      <c r="E827" s="103">
        <v>1650.0</v>
      </c>
      <c r="F827" s="100" t="s">
        <v>2950</v>
      </c>
      <c r="G827" s="101" t="s">
        <v>2930</v>
      </c>
      <c r="H827" s="101" t="s">
        <v>68</v>
      </c>
      <c r="I827" s="101"/>
      <c r="J827" s="95" t="s">
        <v>102</v>
      </c>
      <c r="L827" s="97"/>
      <c r="M827" s="97"/>
      <c r="N827" s="87"/>
      <c r="O827" s="88"/>
      <c r="P827" s="97">
        <v>54.18</v>
      </c>
      <c r="Q827" s="108">
        <f t="shared" si="331"/>
        <v>1595.82</v>
      </c>
      <c r="R827" s="97"/>
      <c r="S827" s="98"/>
      <c r="T827" s="98"/>
      <c r="U827" s="98"/>
      <c r="V827" s="98"/>
      <c r="W827" s="98"/>
      <c r="X827" s="98"/>
      <c r="Y827" s="98"/>
      <c r="Z827" s="98"/>
      <c r="AA827" s="98"/>
      <c r="AB827" s="98"/>
      <c r="AC827" s="98"/>
      <c r="AD827" s="98"/>
      <c r="AE827" s="98"/>
      <c r="AF827" s="98"/>
      <c r="AG827" s="98"/>
      <c r="AH827" s="98"/>
      <c r="AI827" s="98"/>
      <c r="AJ827" s="98"/>
      <c r="AK827" s="98"/>
      <c r="AL827" s="98"/>
    </row>
    <row r="828" ht="13.5" customHeight="1">
      <c r="A828" s="92" t="s">
        <v>2951</v>
      </c>
      <c r="B828" s="84">
        <v>45769.0</v>
      </c>
      <c r="C828" s="94" t="s">
        <v>2952</v>
      </c>
      <c r="D828" s="94" t="s">
        <v>746</v>
      </c>
      <c r="E828" s="103">
        <v>300.0</v>
      </c>
      <c r="F828" s="100" t="s">
        <v>2953</v>
      </c>
      <c r="G828" s="101" t="s">
        <v>112</v>
      </c>
      <c r="H828" s="101" t="s">
        <v>127</v>
      </c>
      <c r="I828" s="101"/>
      <c r="J828" s="95" t="s">
        <v>69</v>
      </c>
      <c r="K828" s="97"/>
      <c r="L828" s="97"/>
      <c r="M828" s="97"/>
      <c r="N828" s="87"/>
      <c r="O828" s="88"/>
      <c r="P828" s="97"/>
      <c r="Q828" s="97"/>
      <c r="R828" s="97"/>
      <c r="S828" s="98"/>
      <c r="T828" s="98"/>
      <c r="U828" s="98"/>
      <c r="V828" s="98"/>
      <c r="W828" s="98"/>
      <c r="X828" s="98"/>
      <c r="Y828" s="98"/>
      <c r="Z828" s="98"/>
      <c r="AA828" s="98"/>
      <c r="AB828" s="98"/>
      <c r="AC828" s="98"/>
      <c r="AD828" s="98"/>
      <c r="AE828" s="98"/>
      <c r="AF828" s="98"/>
      <c r="AG828" s="98"/>
      <c r="AH828" s="98"/>
      <c r="AI828" s="98"/>
      <c r="AJ828" s="98"/>
      <c r="AK828" s="98"/>
      <c r="AL828" s="98"/>
    </row>
    <row r="829" ht="13.5" customHeight="1">
      <c r="A829" s="92" t="s">
        <v>2954</v>
      </c>
      <c r="B829" s="84">
        <v>45769.0</v>
      </c>
      <c r="C829" s="94" t="s">
        <v>2955</v>
      </c>
      <c r="D829" s="94" t="s">
        <v>2956</v>
      </c>
      <c r="E829" s="103">
        <v>550.0</v>
      </c>
      <c r="F829" s="100" t="s">
        <v>2562</v>
      </c>
      <c r="G829" s="101" t="s">
        <v>112</v>
      </c>
      <c r="H829" s="101" t="s">
        <v>127</v>
      </c>
      <c r="I829" s="101"/>
      <c r="J829" s="95" t="s">
        <v>69</v>
      </c>
      <c r="K829" s="97"/>
      <c r="L829" s="97"/>
      <c r="M829" s="97"/>
      <c r="N829" s="87"/>
      <c r="O829" s="88"/>
      <c r="P829" s="97"/>
      <c r="Q829" s="97"/>
      <c r="R829" s="97"/>
      <c r="S829" s="98"/>
      <c r="T829" s="98"/>
      <c r="U829" s="98"/>
      <c r="V829" s="98"/>
      <c r="W829" s="98"/>
      <c r="X829" s="98"/>
      <c r="Y829" s="98"/>
      <c r="Z829" s="98"/>
      <c r="AA829" s="98"/>
      <c r="AB829" s="98"/>
      <c r="AC829" s="98"/>
      <c r="AD829" s="98"/>
      <c r="AE829" s="98"/>
      <c r="AF829" s="98"/>
      <c r="AG829" s="98"/>
      <c r="AH829" s="98"/>
      <c r="AI829" s="98"/>
      <c r="AJ829" s="98"/>
      <c r="AK829" s="98"/>
      <c r="AL829" s="98"/>
    </row>
    <row r="830" ht="13.5" customHeight="1">
      <c r="A830" s="92" t="s">
        <v>2957</v>
      </c>
      <c r="B830" s="84">
        <v>45769.0</v>
      </c>
      <c r="C830" s="94" t="s">
        <v>2958</v>
      </c>
      <c r="D830" s="94" t="s">
        <v>2959</v>
      </c>
      <c r="E830" s="103">
        <v>300.0</v>
      </c>
      <c r="F830" s="100" t="s">
        <v>2953</v>
      </c>
      <c r="G830" s="101" t="s">
        <v>112</v>
      </c>
      <c r="H830" s="101" t="s">
        <v>127</v>
      </c>
      <c r="I830" s="101"/>
      <c r="J830" s="95" t="s">
        <v>69</v>
      </c>
      <c r="K830" s="97"/>
      <c r="L830" s="97"/>
      <c r="M830" s="97"/>
      <c r="N830" s="87"/>
      <c r="O830" s="88"/>
      <c r="P830" s="97"/>
      <c r="Q830" s="97"/>
      <c r="R830" s="97"/>
      <c r="S830" s="98"/>
      <c r="T830" s="98"/>
      <c r="U830" s="98"/>
      <c r="V830" s="98"/>
      <c r="W830" s="98"/>
      <c r="X830" s="98"/>
      <c r="Y830" s="98"/>
      <c r="Z830" s="98"/>
      <c r="AA830" s="98"/>
      <c r="AB830" s="98"/>
      <c r="AC830" s="98"/>
      <c r="AD830" s="98"/>
      <c r="AE830" s="98"/>
      <c r="AF830" s="98"/>
      <c r="AG830" s="98"/>
      <c r="AH830" s="98"/>
      <c r="AI830" s="98"/>
      <c r="AJ830" s="98"/>
      <c r="AK830" s="98"/>
      <c r="AL830" s="98"/>
    </row>
    <row r="831" ht="13.5" customHeight="1">
      <c r="A831" s="92" t="s">
        <v>2960</v>
      </c>
      <c r="B831" s="84">
        <v>45769.0</v>
      </c>
      <c r="C831" s="94" t="s">
        <v>2961</v>
      </c>
      <c r="D831" s="94" t="s">
        <v>1344</v>
      </c>
      <c r="E831" s="103">
        <v>9000.0</v>
      </c>
      <c r="F831" s="100" t="s">
        <v>2962</v>
      </c>
      <c r="G831" s="101" t="s">
        <v>117</v>
      </c>
      <c r="H831" s="101" t="s">
        <v>68</v>
      </c>
      <c r="I831" s="101"/>
      <c r="J831" s="95" t="s">
        <v>102</v>
      </c>
      <c r="K831" s="97"/>
      <c r="L831" s="97"/>
      <c r="M831" s="97"/>
      <c r="N831" s="87"/>
      <c r="O831" s="88"/>
      <c r="P831" s="97">
        <v>295.53</v>
      </c>
      <c r="Q831" s="108">
        <f>E831-P831</f>
        <v>8704.47</v>
      </c>
      <c r="R831" s="128">
        <f>Q825+Q826+Q831+AR!Q552+AR!R553</f>
        <v>23743.86</v>
      </c>
      <c r="S831" s="98"/>
      <c r="T831" s="98"/>
      <c r="U831" s="98"/>
      <c r="V831" s="98"/>
      <c r="W831" s="98"/>
      <c r="X831" s="98"/>
      <c r="Y831" s="98"/>
      <c r="Z831" s="98"/>
      <c r="AA831" s="98"/>
      <c r="AB831" s="98"/>
      <c r="AC831" s="98"/>
      <c r="AD831" s="98"/>
      <c r="AE831" s="98"/>
      <c r="AF831" s="98"/>
      <c r="AG831" s="98"/>
      <c r="AH831" s="98"/>
      <c r="AI831" s="98"/>
      <c r="AJ831" s="98"/>
      <c r="AK831" s="98"/>
      <c r="AL831" s="98"/>
    </row>
    <row r="832" ht="13.5" customHeight="1">
      <c r="A832" s="92" t="s">
        <v>2963</v>
      </c>
      <c r="B832" s="84">
        <v>45769.0</v>
      </c>
      <c r="C832" s="94" t="s">
        <v>2964</v>
      </c>
      <c r="D832" s="94" t="s">
        <v>895</v>
      </c>
      <c r="E832" s="116">
        <v>67448.21</v>
      </c>
      <c r="F832" s="100" t="s">
        <v>2965</v>
      </c>
      <c r="G832" s="101" t="s">
        <v>74</v>
      </c>
      <c r="H832" s="101" t="s">
        <v>68</v>
      </c>
      <c r="I832" s="101" t="s">
        <v>2966</v>
      </c>
      <c r="J832" s="95" t="s">
        <v>140</v>
      </c>
      <c r="K832" s="97">
        <v>70600.0</v>
      </c>
      <c r="L832" s="97">
        <f>K832/1.12*0.05</f>
        <v>3151.785714</v>
      </c>
      <c r="M832" s="97">
        <f>K832-L832</f>
        <v>67448.21429</v>
      </c>
      <c r="N832" s="87">
        <f>E832-M832</f>
        <v>-0.004285714283</v>
      </c>
      <c r="O832" s="96"/>
      <c r="P832" s="97"/>
      <c r="Q832" s="97"/>
      <c r="R832" s="98"/>
      <c r="S832" s="98"/>
      <c r="T832" s="98"/>
      <c r="U832" s="98"/>
      <c r="V832" s="98"/>
      <c r="W832" s="98"/>
      <c r="X832" s="98"/>
      <c r="Y832" s="98"/>
      <c r="Z832" s="98"/>
      <c r="AA832" s="98"/>
      <c r="AB832" s="98"/>
      <c r="AC832" s="98"/>
      <c r="AD832" s="98"/>
      <c r="AE832" s="98"/>
      <c r="AF832" s="98"/>
      <c r="AG832" s="98"/>
      <c r="AH832" s="98"/>
      <c r="AI832" s="98"/>
      <c r="AJ832" s="98"/>
      <c r="AK832" s="98"/>
      <c r="AL832" s="98"/>
    </row>
    <row r="833" ht="13.5" customHeight="1">
      <c r="A833" s="92" t="s">
        <v>2967</v>
      </c>
      <c r="B833" s="84">
        <v>45770.0</v>
      </c>
      <c r="C833" s="94" t="s">
        <v>2968</v>
      </c>
      <c r="D833" s="94" t="s">
        <v>2250</v>
      </c>
      <c r="E833" s="103">
        <v>4700.0</v>
      </c>
      <c r="F833" s="100" t="s">
        <v>2969</v>
      </c>
      <c r="G833" s="101" t="s">
        <v>96</v>
      </c>
      <c r="H833" s="101" t="s">
        <v>68</v>
      </c>
      <c r="I833" s="101" t="s">
        <v>2970</v>
      </c>
      <c r="J833" s="95" t="s">
        <v>102</v>
      </c>
      <c r="K833" s="97"/>
      <c r="L833" s="97"/>
      <c r="M833" s="97"/>
      <c r="N833" s="87"/>
      <c r="O833" s="96"/>
      <c r="P833" s="97"/>
      <c r="Q833" s="97"/>
      <c r="R833" s="98"/>
      <c r="S833" s="98"/>
      <c r="T833" s="98"/>
      <c r="U833" s="98"/>
      <c r="V833" s="98"/>
      <c r="W833" s="98"/>
      <c r="X833" s="98"/>
      <c r="Y833" s="98"/>
      <c r="Z833" s="98"/>
      <c r="AA833" s="98"/>
      <c r="AB833" s="98"/>
      <c r="AC833" s="98"/>
      <c r="AD833" s="98"/>
      <c r="AE833" s="98"/>
      <c r="AF833" s="98"/>
      <c r="AG833" s="98"/>
      <c r="AH833" s="98"/>
      <c r="AI833" s="98"/>
      <c r="AJ833" s="98"/>
      <c r="AK833" s="98"/>
      <c r="AL833" s="98"/>
    </row>
    <row r="834" ht="13.5" customHeight="1">
      <c r="A834" s="92" t="s">
        <v>2971</v>
      </c>
      <c r="B834" s="84">
        <v>45770.0</v>
      </c>
      <c r="C834" s="94" t="s">
        <v>2972</v>
      </c>
      <c r="D834" s="94" t="s">
        <v>2973</v>
      </c>
      <c r="E834" s="103">
        <v>5000.0</v>
      </c>
      <c r="F834" s="100" t="s">
        <v>2974</v>
      </c>
      <c r="G834" s="101" t="s">
        <v>2975</v>
      </c>
      <c r="H834" s="101" t="s">
        <v>127</v>
      </c>
      <c r="I834" s="101"/>
      <c r="J834" s="95" t="s">
        <v>261</v>
      </c>
      <c r="K834" s="97"/>
      <c r="L834" s="97"/>
      <c r="M834" s="97"/>
      <c r="N834" s="87"/>
      <c r="O834" s="96"/>
      <c r="P834" s="193" t="s">
        <v>2976</v>
      </c>
      <c r="Q834" s="108">
        <v>4901.49</v>
      </c>
      <c r="R834" s="98">
        <f>AR!R553</f>
        <v>2901.49</v>
      </c>
      <c r="S834" s="98"/>
      <c r="T834" s="98"/>
      <c r="U834" s="98"/>
      <c r="V834" s="98"/>
      <c r="W834" s="98"/>
      <c r="X834" s="98"/>
      <c r="Y834" s="98"/>
      <c r="Z834" s="98"/>
      <c r="AA834" s="98"/>
      <c r="AB834" s="98"/>
      <c r="AC834" s="98"/>
      <c r="AD834" s="98"/>
      <c r="AE834" s="98"/>
      <c r="AF834" s="98"/>
      <c r="AG834" s="98"/>
      <c r="AH834" s="98"/>
      <c r="AI834" s="98"/>
      <c r="AJ834" s="98"/>
      <c r="AK834" s="98"/>
      <c r="AL834" s="98"/>
    </row>
    <row r="835" ht="13.5" customHeight="1">
      <c r="A835" s="92" t="s">
        <v>2977</v>
      </c>
      <c r="B835" s="84">
        <v>45770.0</v>
      </c>
      <c r="C835" s="94" t="s">
        <v>2978</v>
      </c>
      <c r="D835" s="94" t="s">
        <v>2973</v>
      </c>
      <c r="E835" s="103">
        <v>300.0</v>
      </c>
      <c r="F835" s="100" t="s">
        <v>2979</v>
      </c>
      <c r="G835" s="101" t="s">
        <v>112</v>
      </c>
      <c r="H835" s="101" t="s">
        <v>127</v>
      </c>
      <c r="I835" s="101"/>
      <c r="J835" s="95" t="s">
        <v>121</v>
      </c>
      <c r="K835" s="97"/>
      <c r="L835" s="97"/>
      <c r="M835" s="97"/>
      <c r="N835" s="87"/>
      <c r="O835" s="96"/>
      <c r="P835" s="97"/>
      <c r="Q835" s="97"/>
      <c r="R835" s="98"/>
      <c r="S835" s="98"/>
      <c r="T835" s="98"/>
      <c r="U835" s="98"/>
      <c r="V835" s="98"/>
      <c r="W835" s="98"/>
      <c r="X835" s="98"/>
      <c r="Y835" s="98"/>
      <c r="Z835" s="98"/>
      <c r="AA835" s="98"/>
      <c r="AB835" s="98"/>
      <c r="AC835" s="98"/>
      <c r="AD835" s="98"/>
      <c r="AE835" s="98"/>
      <c r="AF835" s="98"/>
      <c r="AG835" s="98"/>
      <c r="AH835" s="98"/>
      <c r="AI835" s="98"/>
      <c r="AJ835" s="98"/>
      <c r="AK835" s="98"/>
      <c r="AL835" s="98"/>
    </row>
    <row r="836" ht="13.5" customHeight="1">
      <c r="A836" s="92" t="s">
        <v>2980</v>
      </c>
      <c r="B836" s="84">
        <v>45770.0</v>
      </c>
      <c r="C836" s="94" t="s">
        <v>2981</v>
      </c>
      <c r="D836" s="94" t="s">
        <v>2982</v>
      </c>
      <c r="E836" s="99">
        <v>1890.0</v>
      </c>
      <c r="F836" s="100" t="s">
        <v>2983</v>
      </c>
      <c r="G836" s="101" t="s">
        <v>2984</v>
      </c>
      <c r="H836" s="101" t="s">
        <v>68</v>
      </c>
      <c r="I836" s="101"/>
      <c r="J836" s="95" t="s">
        <v>102</v>
      </c>
      <c r="K836" s="97"/>
      <c r="L836" s="97"/>
      <c r="M836" s="97"/>
      <c r="N836" s="87"/>
      <c r="O836" s="96"/>
      <c r="P836" s="131">
        <v>23.02</v>
      </c>
      <c r="Q836" s="132">
        <f>945-P836</f>
        <v>921.98</v>
      </c>
      <c r="R836" s="194">
        <f>945-P836</f>
        <v>921.98</v>
      </c>
      <c r="S836" s="98"/>
      <c r="T836" s="98"/>
      <c r="U836" s="98"/>
      <c r="V836" s="98"/>
      <c r="W836" s="98"/>
      <c r="X836" s="98"/>
      <c r="Y836" s="98"/>
      <c r="Z836" s="98"/>
      <c r="AA836" s="98"/>
      <c r="AB836" s="98"/>
      <c r="AC836" s="98"/>
      <c r="AD836" s="98"/>
      <c r="AE836" s="98"/>
      <c r="AF836" s="98"/>
      <c r="AG836" s="98"/>
      <c r="AH836" s="98"/>
      <c r="AI836" s="98"/>
      <c r="AJ836" s="98"/>
      <c r="AK836" s="98"/>
      <c r="AL836" s="98"/>
    </row>
    <row r="837" ht="13.5" customHeight="1">
      <c r="A837" s="92" t="s">
        <v>2985</v>
      </c>
      <c r="B837" s="84">
        <v>45770.0</v>
      </c>
      <c r="C837" s="94" t="s">
        <v>2986</v>
      </c>
      <c r="D837" s="94" t="s">
        <v>1128</v>
      </c>
      <c r="E837" s="103">
        <v>300.0</v>
      </c>
      <c r="F837" s="100" t="s">
        <v>2987</v>
      </c>
      <c r="G837" s="101" t="s">
        <v>112</v>
      </c>
      <c r="H837" s="101" t="s">
        <v>127</v>
      </c>
      <c r="I837" s="101"/>
      <c r="J837" s="95" t="s">
        <v>69</v>
      </c>
      <c r="K837" s="97"/>
      <c r="L837" s="97"/>
      <c r="M837" s="97"/>
      <c r="N837" s="87"/>
      <c r="O837" s="96"/>
      <c r="P837" s="97"/>
      <c r="Q837" s="97"/>
      <c r="R837" s="98"/>
      <c r="S837" s="98"/>
      <c r="T837" s="98"/>
      <c r="U837" s="98"/>
      <c r="V837" s="98"/>
      <c r="W837" s="98"/>
      <c r="X837" s="98"/>
      <c r="Y837" s="98"/>
      <c r="Z837" s="98"/>
      <c r="AA837" s="98"/>
      <c r="AB837" s="98"/>
      <c r="AC837" s="98"/>
      <c r="AD837" s="98"/>
      <c r="AE837" s="98"/>
      <c r="AF837" s="98"/>
      <c r="AG837" s="98"/>
      <c r="AH837" s="98"/>
      <c r="AI837" s="98"/>
      <c r="AJ837" s="98"/>
      <c r="AK837" s="98"/>
      <c r="AL837" s="98"/>
    </row>
    <row r="838" ht="13.5" customHeight="1">
      <c r="A838" s="92" t="s">
        <v>2988</v>
      </c>
      <c r="B838" s="84">
        <v>45770.0</v>
      </c>
      <c r="C838" s="94" t="s">
        <v>2989</v>
      </c>
      <c r="D838" s="94" t="s">
        <v>2230</v>
      </c>
      <c r="E838" s="103">
        <v>9000.0</v>
      </c>
      <c r="F838" s="100" t="s">
        <v>2990</v>
      </c>
      <c r="G838" s="101" t="s">
        <v>2991</v>
      </c>
      <c r="H838" s="101" t="s">
        <v>68</v>
      </c>
      <c r="I838" s="101"/>
      <c r="J838" s="95" t="s">
        <v>102</v>
      </c>
      <c r="K838" s="97"/>
      <c r="L838" s="97"/>
      <c r="M838" s="97"/>
      <c r="N838" s="87"/>
      <c r="O838" s="96"/>
      <c r="P838" s="48">
        <v>295.53</v>
      </c>
      <c r="Q838" s="127">
        <f t="shared" ref="Q838:Q845" si="332">E838-P838</f>
        <v>8704.47</v>
      </c>
      <c r="R838" s="98"/>
      <c r="S838" s="98"/>
      <c r="T838" s="98"/>
      <c r="U838" s="98"/>
      <c r="V838" s="98"/>
      <c r="W838" s="98"/>
      <c r="X838" s="98"/>
      <c r="Y838" s="98"/>
      <c r="Z838" s="98"/>
      <c r="AA838" s="98"/>
      <c r="AB838" s="98"/>
      <c r="AC838" s="98"/>
      <c r="AD838" s="98"/>
      <c r="AE838" s="98"/>
      <c r="AF838" s="98"/>
      <c r="AG838" s="98"/>
      <c r="AH838" s="98"/>
      <c r="AI838" s="98"/>
      <c r="AJ838" s="98"/>
      <c r="AK838" s="98"/>
      <c r="AL838" s="98"/>
    </row>
    <row r="839" ht="13.5" customHeight="1">
      <c r="A839" s="92" t="s">
        <v>2992</v>
      </c>
      <c r="B839" s="84">
        <v>45770.0</v>
      </c>
      <c r="C839" s="94" t="s">
        <v>2993</v>
      </c>
      <c r="D839" s="94" t="s">
        <v>1931</v>
      </c>
      <c r="E839" s="103">
        <v>6604.0</v>
      </c>
      <c r="F839" s="100" t="s">
        <v>2994</v>
      </c>
      <c r="G839" s="101" t="s">
        <v>117</v>
      </c>
      <c r="H839" s="101" t="s">
        <v>68</v>
      </c>
      <c r="I839" s="101"/>
      <c r="J839" s="95" t="s">
        <v>69</v>
      </c>
      <c r="K839" s="97"/>
      <c r="L839" s="97"/>
      <c r="M839" s="97"/>
      <c r="N839" s="87"/>
      <c r="O839" s="96"/>
      <c r="P839" s="97">
        <v>216.86</v>
      </c>
      <c r="Q839" s="108">
        <f t="shared" si="332"/>
        <v>6387.14</v>
      </c>
      <c r="R839" s="98"/>
      <c r="S839" s="98"/>
      <c r="T839" s="98"/>
      <c r="U839" s="98"/>
      <c r="V839" s="98"/>
      <c r="W839" s="98"/>
      <c r="X839" s="98"/>
      <c r="Y839" s="98"/>
      <c r="Z839" s="98"/>
      <c r="AA839" s="98"/>
      <c r="AB839" s="98"/>
      <c r="AC839" s="98"/>
      <c r="AD839" s="98"/>
      <c r="AE839" s="98"/>
      <c r="AF839" s="98"/>
      <c r="AG839" s="98"/>
      <c r="AH839" s="98"/>
      <c r="AI839" s="98"/>
      <c r="AJ839" s="98"/>
      <c r="AK839" s="98"/>
      <c r="AL839" s="98"/>
    </row>
    <row r="840" ht="13.5" customHeight="1">
      <c r="A840" s="92" t="s">
        <v>2995</v>
      </c>
      <c r="B840" s="84">
        <v>45770.0</v>
      </c>
      <c r="C840" s="94" t="s">
        <v>2996</v>
      </c>
      <c r="D840" s="94" t="s">
        <v>2997</v>
      </c>
      <c r="E840" s="99">
        <v>360.0</v>
      </c>
      <c r="F840" s="100" t="s">
        <v>2998</v>
      </c>
      <c r="G840" s="143" t="s">
        <v>67</v>
      </c>
      <c r="H840" s="101" t="s">
        <v>68</v>
      </c>
      <c r="I840" s="101"/>
      <c r="J840" s="95" t="s">
        <v>69</v>
      </c>
      <c r="K840" s="97"/>
      <c r="L840" s="97"/>
      <c r="M840" s="97"/>
      <c r="N840" s="87"/>
      <c r="O840" s="96"/>
      <c r="P840" s="131">
        <v>8.77</v>
      </c>
      <c r="Q840" s="132">
        <f t="shared" si="332"/>
        <v>351.23</v>
      </c>
      <c r="R840" s="98"/>
      <c r="S840" s="98"/>
      <c r="T840" s="98"/>
      <c r="U840" s="98"/>
      <c r="V840" s="98"/>
      <c r="W840" s="98"/>
      <c r="X840" s="98"/>
      <c r="Y840" s="98"/>
      <c r="Z840" s="98"/>
      <c r="AA840" s="98"/>
      <c r="AB840" s="98"/>
      <c r="AC840" s="98"/>
      <c r="AD840" s="98"/>
      <c r="AE840" s="98"/>
      <c r="AF840" s="98"/>
      <c r="AG840" s="98"/>
      <c r="AH840" s="98"/>
      <c r="AI840" s="98"/>
      <c r="AJ840" s="98"/>
      <c r="AK840" s="98"/>
      <c r="AL840" s="98"/>
    </row>
    <row r="841" ht="13.5" customHeight="1">
      <c r="A841" s="92" t="s">
        <v>2999</v>
      </c>
      <c r="B841" s="84">
        <v>45770.0</v>
      </c>
      <c r="C841" s="94" t="s">
        <v>3000</v>
      </c>
      <c r="D841" s="94" t="s">
        <v>3001</v>
      </c>
      <c r="E841" s="99">
        <v>360.0</v>
      </c>
      <c r="F841" s="100" t="s">
        <v>3002</v>
      </c>
      <c r="G841" s="143" t="s">
        <v>67</v>
      </c>
      <c r="H841" s="101" t="s">
        <v>68</v>
      </c>
      <c r="I841" s="101"/>
      <c r="J841" s="95" t="s">
        <v>69</v>
      </c>
      <c r="K841" s="97"/>
      <c r="L841" s="97"/>
      <c r="M841" s="97"/>
      <c r="N841" s="87"/>
      <c r="O841" s="96"/>
      <c r="P841" s="131">
        <v>8.77</v>
      </c>
      <c r="Q841" s="132">
        <f t="shared" si="332"/>
        <v>351.23</v>
      </c>
      <c r="R841" s="98"/>
      <c r="S841" s="98"/>
      <c r="T841" s="98"/>
      <c r="U841" s="98"/>
      <c r="V841" s="98"/>
      <c r="W841" s="98"/>
      <c r="X841" s="98"/>
      <c r="Y841" s="98"/>
      <c r="Z841" s="98"/>
      <c r="AA841" s="98"/>
      <c r="AB841" s="98"/>
      <c r="AC841" s="98"/>
      <c r="AD841" s="98"/>
      <c r="AE841" s="98"/>
      <c r="AF841" s="98"/>
      <c r="AG841" s="98"/>
      <c r="AH841" s="98"/>
      <c r="AI841" s="98"/>
      <c r="AJ841" s="98"/>
      <c r="AK841" s="98"/>
      <c r="AL841" s="98"/>
    </row>
    <row r="842" ht="13.5" customHeight="1">
      <c r="A842" s="92" t="s">
        <v>3003</v>
      </c>
      <c r="B842" s="84">
        <v>45770.0</v>
      </c>
      <c r="C842" s="94" t="s">
        <v>3004</v>
      </c>
      <c r="D842" s="94" t="s">
        <v>3005</v>
      </c>
      <c r="E842" s="99">
        <v>410.0</v>
      </c>
      <c r="F842" s="100" t="s">
        <v>3006</v>
      </c>
      <c r="G842" s="143" t="s">
        <v>67</v>
      </c>
      <c r="H842" s="101" t="s">
        <v>68</v>
      </c>
      <c r="I842" s="101"/>
      <c r="J842" s="95" t="s">
        <v>69</v>
      </c>
      <c r="K842" s="97"/>
      <c r="L842" s="97"/>
      <c r="M842" s="97"/>
      <c r="N842" s="87"/>
      <c r="O842" s="96"/>
      <c r="P842" s="131">
        <v>9.99</v>
      </c>
      <c r="Q842" s="132">
        <f t="shared" si="332"/>
        <v>400.01</v>
      </c>
      <c r="R842" s="98"/>
      <c r="S842" s="98"/>
      <c r="T842" s="98"/>
      <c r="U842" s="98"/>
      <c r="V842" s="98"/>
      <c r="W842" s="98"/>
      <c r="X842" s="98"/>
      <c r="Y842" s="98"/>
      <c r="Z842" s="98"/>
      <c r="AA842" s="98"/>
      <c r="AB842" s="98"/>
      <c r="AC842" s="98"/>
      <c r="AD842" s="98"/>
      <c r="AE842" s="98"/>
      <c r="AF842" s="98"/>
      <c r="AG842" s="98"/>
      <c r="AH842" s="98"/>
      <c r="AI842" s="98"/>
      <c r="AJ842" s="98"/>
      <c r="AK842" s="98"/>
      <c r="AL842" s="98"/>
    </row>
    <row r="843" ht="13.5" customHeight="1">
      <c r="A843" s="92" t="s">
        <v>3007</v>
      </c>
      <c r="B843" s="84">
        <v>45770.0</v>
      </c>
      <c r="C843" s="94" t="s">
        <v>3008</v>
      </c>
      <c r="D843" s="94" t="s">
        <v>3009</v>
      </c>
      <c r="E843" s="99">
        <v>800.0</v>
      </c>
      <c r="F843" s="100" t="s">
        <v>3010</v>
      </c>
      <c r="G843" s="143" t="s">
        <v>67</v>
      </c>
      <c r="H843" s="101" t="s">
        <v>68</v>
      </c>
      <c r="I843" s="101"/>
      <c r="J843" s="95" t="s">
        <v>69</v>
      </c>
      <c r="K843" s="97"/>
      <c r="L843" s="97"/>
      <c r="M843" s="97"/>
      <c r="N843" s="87"/>
      <c r="O843" s="96"/>
      <c r="P843" s="131">
        <v>19.49</v>
      </c>
      <c r="Q843" s="132">
        <f t="shared" si="332"/>
        <v>780.51</v>
      </c>
      <c r="R843" s="98"/>
      <c r="S843" s="98"/>
      <c r="T843" s="98"/>
      <c r="U843" s="98"/>
      <c r="V843" s="98"/>
      <c r="W843" s="98"/>
      <c r="X843" s="98"/>
      <c r="Y843" s="98"/>
      <c r="Z843" s="98"/>
      <c r="AA843" s="98"/>
      <c r="AB843" s="98"/>
      <c r="AC843" s="98"/>
      <c r="AD843" s="98"/>
      <c r="AE843" s="98"/>
      <c r="AF843" s="98"/>
      <c r="AG843" s="98"/>
      <c r="AH843" s="98"/>
      <c r="AI843" s="98"/>
      <c r="AJ843" s="98"/>
      <c r="AK843" s="98"/>
      <c r="AL843" s="98"/>
    </row>
    <row r="844" ht="13.5" customHeight="1">
      <c r="A844" s="92" t="s">
        <v>3011</v>
      </c>
      <c r="B844" s="84">
        <v>45770.0</v>
      </c>
      <c r="C844" s="94" t="s">
        <v>3012</v>
      </c>
      <c r="D844" s="94" t="s">
        <v>3013</v>
      </c>
      <c r="E844" s="103">
        <v>2100.0</v>
      </c>
      <c r="F844" s="100" t="s">
        <v>3014</v>
      </c>
      <c r="G844" s="101" t="s">
        <v>117</v>
      </c>
      <c r="H844" s="101" t="s">
        <v>68</v>
      </c>
      <c r="I844" s="101"/>
      <c r="J844" s="95" t="s">
        <v>102</v>
      </c>
      <c r="K844" s="97"/>
      <c r="L844" s="97"/>
      <c r="M844" s="97"/>
      <c r="N844" s="87"/>
      <c r="O844" s="96"/>
      <c r="P844" s="97">
        <v>68.96</v>
      </c>
      <c r="Q844" s="108">
        <f t="shared" si="332"/>
        <v>2031.04</v>
      </c>
      <c r="R844" s="98"/>
      <c r="S844" s="98"/>
      <c r="T844" s="98"/>
      <c r="U844" s="98"/>
      <c r="V844" s="98"/>
      <c r="W844" s="98"/>
      <c r="X844" s="98"/>
      <c r="Y844" s="98"/>
      <c r="Z844" s="98"/>
      <c r="AA844" s="98"/>
      <c r="AB844" s="98"/>
      <c r="AC844" s="98"/>
      <c r="AD844" s="98"/>
      <c r="AE844" s="98"/>
      <c r="AF844" s="98"/>
      <c r="AG844" s="98"/>
      <c r="AH844" s="98"/>
      <c r="AI844" s="98"/>
      <c r="AJ844" s="98"/>
      <c r="AK844" s="98"/>
      <c r="AL844" s="98"/>
    </row>
    <row r="845" ht="13.5" customHeight="1">
      <c r="A845" s="92" t="s">
        <v>3015</v>
      </c>
      <c r="B845" s="84">
        <v>45770.0</v>
      </c>
      <c r="C845" s="94" t="s">
        <v>3016</v>
      </c>
      <c r="D845" s="94" t="s">
        <v>2250</v>
      </c>
      <c r="E845" s="103">
        <v>1400.0</v>
      </c>
      <c r="F845" s="100" t="s">
        <v>3017</v>
      </c>
      <c r="G845" s="101" t="s">
        <v>3018</v>
      </c>
      <c r="H845" s="101" t="s">
        <v>68</v>
      </c>
      <c r="I845" s="101"/>
      <c r="J845" s="95" t="s">
        <v>102</v>
      </c>
      <c r="K845" s="97"/>
      <c r="L845" s="97"/>
      <c r="M845" s="97"/>
      <c r="N845" s="87"/>
      <c r="O845" s="96"/>
      <c r="P845" s="97">
        <v>45.97</v>
      </c>
      <c r="Q845" s="108">
        <f t="shared" si="332"/>
        <v>1354.03</v>
      </c>
      <c r="R845" s="128">
        <f>Q839+Q844+Q845</f>
        <v>9772.21</v>
      </c>
      <c r="S845" s="98"/>
      <c r="T845" s="98"/>
      <c r="U845" s="98"/>
      <c r="V845" s="98"/>
      <c r="W845" s="98"/>
      <c r="X845" s="98"/>
      <c r="Y845" s="98"/>
      <c r="Z845" s="98"/>
      <c r="AA845" s="98"/>
      <c r="AB845" s="98"/>
      <c r="AC845" s="98"/>
      <c r="AD845" s="98"/>
      <c r="AE845" s="98"/>
      <c r="AF845" s="98"/>
      <c r="AG845" s="98"/>
      <c r="AH845" s="98"/>
      <c r="AI845" s="98"/>
      <c r="AJ845" s="98"/>
      <c r="AK845" s="98"/>
      <c r="AL845" s="98"/>
    </row>
    <row r="846" ht="13.5" customHeight="1">
      <c r="A846" s="92" t="s">
        <v>3019</v>
      </c>
      <c r="B846" s="84">
        <v>45770.0</v>
      </c>
      <c r="C846" s="94" t="s">
        <v>3020</v>
      </c>
      <c r="D846" s="94" t="s">
        <v>454</v>
      </c>
      <c r="E846" s="107">
        <v>8598.21</v>
      </c>
      <c r="F846" s="100" t="s">
        <v>3021</v>
      </c>
      <c r="G846" s="101" t="s">
        <v>96</v>
      </c>
      <c r="H846" s="101" t="s">
        <v>68</v>
      </c>
      <c r="I846" s="101" t="s">
        <v>3022</v>
      </c>
      <c r="J846" s="95" t="s">
        <v>102</v>
      </c>
      <c r="K846" s="97">
        <v>9000.0</v>
      </c>
      <c r="L846" s="97">
        <f>K846/1.12*0.05</f>
        <v>401.7857143</v>
      </c>
      <c r="M846" s="97">
        <f>K846-L846</f>
        <v>8598.214286</v>
      </c>
      <c r="N846" s="87">
        <f>E846-M846</f>
        <v>-0.004285714287</v>
      </c>
      <c r="O846" s="96"/>
      <c r="P846" s="97"/>
      <c r="Q846" s="97"/>
      <c r="R846" s="98"/>
      <c r="S846" s="98"/>
      <c r="T846" s="98"/>
      <c r="U846" s="98"/>
      <c r="V846" s="98"/>
      <c r="W846" s="98"/>
      <c r="X846" s="98"/>
      <c r="Y846" s="98"/>
      <c r="Z846" s="98"/>
      <c r="AA846" s="98"/>
      <c r="AB846" s="98"/>
      <c r="AC846" s="98"/>
      <c r="AD846" s="98"/>
      <c r="AE846" s="98"/>
      <c r="AF846" s="98"/>
      <c r="AG846" s="98"/>
      <c r="AH846" s="98"/>
      <c r="AI846" s="98"/>
      <c r="AJ846" s="98"/>
      <c r="AK846" s="98"/>
      <c r="AL846" s="98"/>
    </row>
    <row r="847" ht="13.5" customHeight="1">
      <c r="A847" s="92" t="s">
        <v>3023</v>
      </c>
      <c r="B847" s="84">
        <v>45771.0</v>
      </c>
      <c r="C847" s="94" t="s">
        <v>3024</v>
      </c>
      <c r="D847" s="94" t="s">
        <v>3025</v>
      </c>
      <c r="E847" s="103">
        <v>550.0</v>
      </c>
      <c r="F847" s="100" t="s">
        <v>914</v>
      </c>
      <c r="G847" s="101" t="s">
        <v>112</v>
      </c>
      <c r="H847" s="101" t="s">
        <v>127</v>
      </c>
      <c r="I847" s="101"/>
      <c r="J847" s="95" t="s">
        <v>69</v>
      </c>
      <c r="K847" s="97"/>
      <c r="L847" s="97"/>
      <c r="M847" s="97"/>
      <c r="N847" s="87"/>
      <c r="O847" s="96"/>
      <c r="P847" s="97"/>
      <c r="Q847" s="97"/>
      <c r="R847" s="98"/>
      <c r="S847" s="98"/>
      <c r="T847" s="98"/>
      <c r="U847" s="98"/>
      <c r="V847" s="98"/>
      <c r="W847" s="98"/>
      <c r="X847" s="98"/>
      <c r="Y847" s="98"/>
      <c r="Z847" s="98"/>
      <c r="AA847" s="98"/>
      <c r="AB847" s="98"/>
      <c r="AC847" s="98"/>
      <c r="AD847" s="98"/>
      <c r="AE847" s="98"/>
      <c r="AF847" s="98"/>
      <c r="AG847" s="98"/>
      <c r="AH847" s="98"/>
      <c r="AI847" s="98"/>
      <c r="AJ847" s="98"/>
      <c r="AK847" s="98"/>
      <c r="AL847" s="98"/>
    </row>
    <row r="848" ht="13.5" customHeight="1">
      <c r="A848" s="92" t="s">
        <v>3026</v>
      </c>
      <c r="B848" s="84">
        <v>45771.0</v>
      </c>
      <c r="C848" s="48" t="s">
        <v>3027</v>
      </c>
      <c r="D848" s="48" t="s">
        <v>3028</v>
      </c>
      <c r="E848" s="103">
        <v>550.0</v>
      </c>
      <c r="F848" s="100" t="s">
        <v>914</v>
      </c>
      <c r="G848" s="101" t="s">
        <v>112</v>
      </c>
      <c r="H848" s="101" t="s">
        <v>127</v>
      </c>
      <c r="I848" s="101"/>
      <c r="J848" s="95" t="s">
        <v>69</v>
      </c>
      <c r="K848" s="97"/>
      <c r="L848" s="97"/>
      <c r="M848" s="97"/>
      <c r="N848" s="87"/>
      <c r="O848" s="96"/>
      <c r="P848" s="97"/>
      <c r="Q848" s="97"/>
      <c r="R848" s="98"/>
      <c r="S848" s="98"/>
      <c r="T848" s="98"/>
      <c r="U848" s="98"/>
      <c r="V848" s="98"/>
      <c r="W848" s="98"/>
      <c r="X848" s="98"/>
      <c r="Y848" s="98"/>
      <c r="Z848" s="98"/>
      <c r="AA848" s="98"/>
      <c r="AB848" s="98"/>
      <c r="AC848" s="98"/>
      <c r="AD848" s="98"/>
      <c r="AE848" s="98"/>
      <c r="AF848" s="98"/>
      <c r="AG848" s="98"/>
      <c r="AH848" s="98"/>
      <c r="AI848" s="98"/>
      <c r="AJ848" s="98"/>
      <c r="AK848" s="98"/>
      <c r="AL848" s="98"/>
    </row>
    <row r="849" ht="13.5" customHeight="1">
      <c r="A849" s="92" t="s">
        <v>3029</v>
      </c>
      <c r="B849" s="84">
        <v>45771.0</v>
      </c>
      <c r="C849" s="94" t="s">
        <v>3030</v>
      </c>
      <c r="D849" s="94" t="s">
        <v>2942</v>
      </c>
      <c r="E849" s="103">
        <v>3000.0</v>
      </c>
      <c r="F849" s="100" t="s">
        <v>3031</v>
      </c>
      <c r="G849" s="101" t="s">
        <v>117</v>
      </c>
      <c r="H849" s="101" t="s">
        <v>68</v>
      </c>
      <c r="I849" s="101"/>
      <c r="J849" s="95" t="s">
        <v>69</v>
      </c>
      <c r="M849" s="97"/>
      <c r="N849" s="87"/>
      <c r="O849" s="96"/>
      <c r="P849" s="97">
        <v>98.52</v>
      </c>
      <c r="Q849" s="108">
        <f t="shared" ref="Q849:Q853" si="333">E849-P849</f>
        <v>2901.48</v>
      </c>
      <c r="R849" s="98"/>
      <c r="S849" s="98"/>
      <c r="T849" s="98"/>
      <c r="U849" s="98"/>
      <c r="V849" s="98"/>
      <c r="W849" s="98"/>
      <c r="X849" s="98"/>
      <c r="Y849" s="98"/>
      <c r="Z849" s="98"/>
      <c r="AA849" s="98"/>
      <c r="AB849" s="98"/>
      <c r="AC849" s="98"/>
      <c r="AD849" s="98"/>
      <c r="AE849" s="98"/>
      <c r="AF849" s="98"/>
      <c r="AG849" s="98"/>
      <c r="AH849" s="98"/>
      <c r="AI849" s="98"/>
      <c r="AJ849" s="98"/>
      <c r="AK849" s="98"/>
      <c r="AL849" s="98"/>
    </row>
    <row r="850" ht="13.5" customHeight="1">
      <c r="A850" s="92" t="s">
        <v>3032</v>
      </c>
      <c r="B850" s="84">
        <v>45771.0</v>
      </c>
      <c r="C850" s="94" t="s">
        <v>3033</v>
      </c>
      <c r="D850" s="94" t="s">
        <v>3034</v>
      </c>
      <c r="E850" s="103">
        <v>2600.0</v>
      </c>
      <c r="F850" s="100" t="s">
        <v>3035</v>
      </c>
      <c r="G850" s="101" t="s">
        <v>117</v>
      </c>
      <c r="H850" s="101" t="s">
        <v>68</v>
      </c>
      <c r="I850" s="101"/>
      <c r="J850" s="95" t="s">
        <v>69</v>
      </c>
      <c r="K850" s="97"/>
      <c r="L850" s="97"/>
      <c r="M850" s="97"/>
      <c r="N850" s="87"/>
      <c r="O850" s="96"/>
      <c r="P850" s="97">
        <v>85.38</v>
      </c>
      <c r="Q850" s="108">
        <f t="shared" si="333"/>
        <v>2514.62</v>
      </c>
      <c r="R850" s="98"/>
      <c r="S850" s="98"/>
      <c r="T850" s="98"/>
      <c r="U850" s="98"/>
      <c r="V850" s="98"/>
      <c r="W850" s="98"/>
      <c r="X850" s="98"/>
      <c r="Y850" s="98"/>
      <c r="Z850" s="98"/>
      <c r="AA850" s="98"/>
      <c r="AB850" s="98"/>
      <c r="AC850" s="98"/>
      <c r="AD850" s="98"/>
      <c r="AE850" s="98"/>
      <c r="AF850" s="98"/>
      <c r="AG850" s="98"/>
      <c r="AH850" s="98"/>
      <c r="AI850" s="98"/>
      <c r="AJ850" s="98"/>
      <c r="AK850" s="98"/>
      <c r="AL850" s="98"/>
    </row>
    <row r="851" ht="13.5" customHeight="1">
      <c r="A851" s="92" t="s">
        <v>3036</v>
      </c>
      <c r="B851" s="84">
        <v>45771.0</v>
      </c>
      <c r="C851" s="94" t="s">
        <v>3037</v>
      </c>
      <c r="D851" s="94" t="s">
        <v>2181</v>
      </c>
      <c r="E851" s="103">
        <v>550.0</v>
      </c>
      <c r="F851" s="100" t="s">
        <v>914</v>
      </c>
      <c r="G851" s="101" t="s">
        <v>117</v>
      </c>
      <c r="H851" s="101" t="s">
        <v>68</v>
      </c>
      <c r="I851" s="101"/>
      <c r="J851" s="95" t="s">
        <v>69</v>
      </c>
      <c r="K851" s="97"/>
      <c r="L851" s="97"/>
      <c r="M851" s="97"/>
      <c r="N851" s="87"/>
      <c r="O851" s="96"/>
      <c r="P851" s="97">
        <v>18.06</v>
      </c>
      <c r="Q851" s="108">
        <f t="shared" si="333"/>
        <v>531.94</v>
      </c>
      <c r="R851" s="98"/>
      <c r="S851" s="98"/>
      <c r="T851" s="98"/>
      <c r="U851" s="98"/>
      <c r="V851" s="98"/>
      <c r="W851" s="98"/>
      <c r="X851" s="98"/>
      <c r="Y851" s="98"/>
      <c r="Z851" s="98"/>
      <c r="AA851" s="98"/>
      <c r="AB851" s="98"/>
      <c r="AC851" s="98"/>
      <c r="AD851" s="98"/>
      <c r="AE851" s="98"/>
      <c r="AF851" s="98"/>
      <c r="AG851" s="98"/>
      <c r="AH851" s="98"/>
      <c r="AI851" s="98"/>
      <c r="AJ851" s="98"/>
      <c r="AK851" s="98"/>
      <c r="AL851" s="98"/>
    </row>
    <row r="852" ht="13.5" customHeight="1">
      <c r="A852" s="92" t="s">
        <v>3038</v>
      </c>
      <c r="B852" s="84">
        <v>45771.0</v>
      </c>
      <c r="C852" s="48" t="s">
        <v>3039</v>
      </c>
      <c r="D852" s="48" t="s">
        <v>280</v>
      </c>
      <c r="E852" s="134">
        <v>300.0</v>
      </c>
      <c r="F852" s="48" t="s">
        <v>1833</v>
      </c>
      <c r="G852" s="143" t="s">
        <v>67</v>
      </c>
      <c r="H852" s="101" t="s">
        <v>68</v>
      </c>
      <c r="I852" s="101"/>
      <c r="J852" s="95" t="s">
        <v>69</v>
      </c>
      <c r="K852" s="97"/>
      <c r="L852" s="97"/>
      <c r="M852" s="97"/>
      <c r="N852" s="87"/>
      <c r="O852" s="96"/>
      <c r="P852" s="131">
        <v>7.31</v>
      </c>
      <c r="Q852" s="131">
        <f t="shared" si="333"/>
        <v>292.69</v>
      </c>
      <c r="R852" s="98"/>
      <c r="S852" s="98"/>
      <c r="T852" s="98"/>
      <c r="U852" s="98"/>
      <c r="V852" s="98"/>
      <c r="W852" s="98"/>
      <c r="X852" s="98"/>
      <c r="Y852" s="98"/>
      <c r="Z852" s="98"/>
      <c r="AA852" s="98"/>
      <c r="AB852" s="98"/>
      <c r="AC852" s="98"/>
      <c r="AD852" s="98"/>
      <c r="AE852" s="98"/>
      <c r="AF852" s="98"/>
      <c r="AG852" s="98"/>
      <c r="AH852" s="98"/>
      <c r="AI852" s="98"/>
      <c r="AJ852" s="98"/>
      <c r="AK852" s="98"/>
      <c r="AL852" s="98"/>
    </row>
    <row r="853" ht="13.5" customHeight="1">
      <c r="A853" s="92" t="s">
        <v>3040</v>
      </c>
      <c r="B853" s="84">
        <v>45771.0</v>
      </c>
      <c r="C853" s="94" t="s">
        <v>3041</v>
      </c>
      <c r="D853" s="94" t="s">
        <v>325</v>
      </c>
      <c r="E853" s="133">
        <v>300.0</v>
      </c>
      <c r="F853" s="48" t="s">
        <v>1833</v>
      </c>
      <c r="G853" s="101" t="s">
        <v>3018</v>
      </c>
      <c r="H853" s="101" t="s">
        <v>68</v>
      </c>
      <c r="I853" s="101"/>
      <c r="J853" s="95" t="s">
        <v>69</v>
      </c>
      <c r="K853" s="97"/>
      <c r="L853" s="97"/>
      <c r="M853" s="97"/>
      <c r="N853" s="87"/>
      <c r="O853" s="96"/>
      <c r="P853" s="97">
        <v>9.85</v>
      </c>
      <c r="Q853" s="108">
        <f t="shared" si="333"/>
        <v>290.15</v>
      </c>
      <c r="R853" s="98"/>
      <c r="S853" s="98"/>
      <c r="T853" s="98"/>
      <c r="U853" s="98"/>
      <c r="V853" s="98"/>
      <c r="W853" s="98"/>
      <c r="X853" s="98"/>
      <c r="Y853" s="98"/>
      <c r="Z853" s="98"/>
      <c r="AA853" s="98"/>
      <c r="AB853" s="98"/>
      <c r="AC853" s="98"/>
      <c r="AD853" s="98"/>
      <c r="AE853" s="98"/>
      <c r="AF853" s="98"/>
      <c r="AG853" s="98"/>
      <c r="AH853" s="98"/>
      <c r="AI853" s="98"/>
      <c r="AJ853" s="98"/>
      <c r="AK853" s="98"/>
      <c r="AL853" s="98"/>
    </row>
    <row r="854" ht="13.5" customHeight="1">
      <c r="A854" s="92" t="s">
        <v>3042</v>
      </c>
      <c r="B854" s="84">
        <v>45771.0</v>
      </c>
      <c r="C854" s="94" t="s">
        <v>3043</v>
      </c>
      <c r="D854" s="94" t="s">
        <v>3044</v>
      </c>
      <c r="E854" s="133">
        <v>550.0</v>
      </c>
      <c r="F854" s="100" t="s">
        <v>914</v>
      </c>
      <c r="G854" s="101" t="s">
        <v>112</v>
      </c>
      <c r="H854" s="101" t="s">
        <v>127</v>
      </c>
      <c r="I854" s="101"/>
      <c r="J854" s="95" t="s">
        <v>69</v>
      </c>
      <c r="K854" s="97"/>
      <c r="L854" s="97"/>
      <c r="M854" s="97"/>
      <c r="N854" s="87"/>
      <c r="O854" s="96"/>
      <c r="P854" s="97"/>
      <c r="Q854" s="97"/>
      <c r="R854" s="98"/>
      <c r="S854" s="98"/>
      <c r="T854" s="98"/>
      <c r="U854" s="98"/>
      <c r="V854" s="98"/>
      <c r="W854" s="98"/>
      <c r="X854" s="98"/>
      <c r="Y854" s="98"/>
      <c r="Z854" s="98"/>
      <c r="AA854" s="98"/>
      <c r="AB854" s="98"/>
      <c r="AC854" s="98"/>
      <c r="AD854" s="98"/>
      <c r="AE854" s="98"/>
      <c r="AF854" s="98"/>
      <c r="AG854" s="98"/>
      <c r="AH854" s="98"/>
      <c r="AI854" s="98"/>
      <c r="AJ854" s="98"/>
      <c r="AK854" s="98"/>
      <c r="AL854" s="98"/>
    </row>
    <row r="855" ht="13.5" customHeight="1">
      <c r="A855" s="92" t="s">
        <v>3045</v>
      </c>
      <c r="B855" s="84">
        <v>45771.0</v>
      </c>
      <c r="C855" s="94" t="s">
        <v>3046</v>
      </c>
      <c r="D855" s="94" t="s">
        <v>3047</v>
      </c>
      <c r="E855" s="133">
        <v>2100.0</v>
      </c>
      <c r="F855" s="48" t="s">
        <v>3048</v>
      </c>
      <c r="G855" s="101" t="s">
        <v>96</v>
      </c>
      <c r="H855" s="42" t="s">
        <v>68</v>
      </c>
      <c r="I855" s="48" t="s">
        <v>3049</v>
      </c>
      <c r="J855" s="95" t="s">
        <v>102</v>
      </c>
      <c r="K855" s="97"/>
      <c r="L855" s="97"/>
      <c r="M855" s="97"/>
      <c r="N855" s="87"/>
      <c r="O855" s="96"/>
      <c r="P855" s="97"/>
      <c r="Q855" s="97"/>
      <c r="R855" s="98"/>
      <c r="S855" s="98"/>
      <c r="T855" s="98"/>
      <c r="U855" s="98"/>
      <c r="V855" s="98"/>
      <c r="W855" s="98"/>
      <c r="X855" s="98"/>
      <c r="Y855" s="98"/>
      <c r="Z855" s="98"/>
      <c r="AA855" s="98"/>
      <c r="AB855" s="98"/>
      <c r="AC855" s="98"/>
      <c r="AD855" s="98"/>
      <c r="AE855" s="98"/>
      <c r="AF855" s="98"/>
      <c r="AG855" s="98"/>
      <c r="AH855" s="98"/>
      <c r="AI855" s="98"/>
      <c r="AJ855" s="98"/>
      <c r="AK855" s="98"/>
      <c r="AL855" s="98"/>
    </row>
    <row r="856" ht="14.25" customHeight="1">
      <c r="A856" s="92" t="s">
        <v>3050</v>
      </c>
      <c r="B856" s="84">
        <v>45771.0</v>
      </c>
      <c r="C856" s="94" t="s">
        <v>3051</v>
      </c>
      <c r="D856" s="94" t="s">
        <v>3047</v>
      </c>
      <c r="E856" s="133">
        <v>2705.0</v>
      </c>
      <c r="F856" s="100" t="s">
        <v>3052</v>
      </c>
      <c r="G856" s="101" t="s">
        <v>3018</v>
      </c>
      <c r="H856" s="101" t="s">
        <v>68</v>
      </c>
      <c r="I856" s="101"/>
      <c r="J856" s="95" t="s">
        <v>121</v>
      </c>
      <c r="K856" s="97"/>
      <c r="L856" s="97"/>
      <c r="M856" s="97"/>
      <c r="N856" s="87"/>
      <c r="O856" s="96"/>
      <c r="P856" s="97">
        <v>88.83</v>
      </c>
      <c r="Q856" s="108">
        <f>E856-P856</f>
        <v>2616.17</v>
      </c>
      <c r="R856" s="128">
        <f>SUM(Q849:Q851)+SUM(Q853:Q856)</f>
        <v>8854.36</v>
      </c>
      <c r="S856" s="98"/>
      <c r="T856" s="98"/>
      <c r="U856" s="98"/>
      <c r="V856" s="98"/>
      <c r="W856" s="98"/>
      <c r="X856" s="98"/>
      <c r="Y856" s="98"/>
      <c r="Z856" s="98"/>
      <c r="AA856" s="98"/>
      <c r="AB856" s="98"/>
      <c r="AC856" s="98"/>
      <c r="AD856" s="98"/>
      <c r="AE856" s="98"/>
      <c r="AF856" s="98"/>
      <c r="AG856" s="98"/>
      <c r="AH856" s="98"/>
      <c r="AI856" s="98"/>
      <c r="AJ856" s="98"/>
      <c r="AK856" s="98"/>
      <c r="AL856" s="98"/>
    </row>
    <row r="857" ht="14.25" customHeight="1">
      <c r="A857" s="92" t="s">
        <v>3053</v>
      </c>
      <c r="B857" s="93"/>
      <c r="C857" s="94"/>
      <c r="D857" s="94" t="s">
        <v>87</v>
      </c>
      <c r="E857" s="133"/>
      <c r="F857" s="100"/>
      <c r="G857" s="101"/>
      <c r="H857" s="101"/>
      <c r="I857" s="101"/>
      <c r="J857" s="95"/>
      <c r="K857" s="97"/>
      <c r="L857" s="97"/>
      <c r="M857" s="97"/>
      <c r="N857" s="87"/>
      <c r="O857" s="96"/>
      <c r="P857" s="97"/>
      <c r="Q857" s="97"/>
      <c r="R857" s="98"/>
      <c r="S857" s="98"/>
      <c r="T857" s="98"/>
      <c r="U857" s="98"/>
      <c r="V857" s="98"/>
      <c r="W857" s="98"/>
      <c r="X857" s="98"/>
      <c r="Y857" s="98"/>
      <c r="Z857" s="98"/>
      <c r="AA857" s="98"/>
      <c r="AB857" s="98"/>
      <c r="AC857" s="98"/>
      <c r="AD857" s="98"/>
      <c r="AE857" s="98"/>
      <c r="AF857" s="98"/>
      <c r="AG857" s="98"/>
      <c r="AH857" s="98"/>
      <c r="AI857" s="98"/>
      <c r="AJ857" s="98"/>
      <c r="AK857" s="98"/>
      <c r="AL857" s="98"/>
    </row>
    <row r="858" ht="14.25" customHeight="1">
      <c r="A858" s="92" t="s">
        <v>3054</v>
      </c>
      <c r="B858" s="84">
        <v>45771.0</v>
      </c>
      <c r="C858" s="94" t="s">
        <v>3055</v>
      </c>
      <c r="D858" s="94" t="s">
        <v>3056</v>
      </c>
      <c r="E858" s="133">
        <v>5400.0</v>
      </c>
      <c r="F858" s="100" t="s">
        <v>3057</v>
      </c>
      <c r="G858" s="101" t="s">
        <v>3058</v>
      </c>
      <c r="H858" s="101" t="s">
        <v>127</v>
      </c>
      <c r="I858" s="101" t="s">
        <v>3059</v>
      </c>
      <c r="J858" s="95" t="s">
        <v>102</v>
      </c>
      <c r="K858" s="97"/>
      <c r="L858" s="97"/>
      <c r="M858" s="97"/>
      <c r="N858" s="87"/>
      <c r="O858" s="96"/>
      <c r="P858" s="97"/>
      <c r="Q858" s="97"/>
      <c r="R858" s="98"/>
      <c r="S858" s="98"/>
      <c r="T858" s="98"/>
      <c r="U858" s="98"/>
      <c r="V858" s="98"/>
      <c r="W858" s="98"/>
      <c r="X858" s="98"/>
      <c r="Y858" s="98"/>
      <c r="Z858" s="98"/>
      <c r="AA858" s="98"/>
      <c r="AB858" s="98"/>
      <c r="AC858" s="98"/>
      <c r="AD858" s="98"/>
      <c r="AE858" s="98"/>
      <c r="AF858" s="98"/>
      <c r="AG858" s="98"/>
      <c r="AH858" s="98"/>
      <c r="AI858" s="98"/>
      <c r="AJ858" s="98"/>
      <c r="AK858" s="98"/>
      <c r="AL858" s="98"/>
    </row>
    <row r="859" ht="14.25" customHeight="1">
      <c r="A859" s="92" t="s">
        <v>3060</v>
      </c>
      <c r="B859" s="84">
        <v>45772.0</v>
      </c>
      <c r="C859" s="94" t="s">
        <v>3061</v>
      </c>
      <c r="D859" s="94" t="s">
        <v>3062</v>
      </c>
      <c r="E859" s="133">
        <v>300.0</v>
      </c>
      <c r="F859" s="100" t="s">
        <v>1833</v>
      </c>
      <c r="G859" s="101" t="s">
        <v>112</v>
      </c>
      <c r="H859" s="101" t="s">
        <v>127</v>
      </c>
      <c r="I859" s="101"/>
      <c r="J859" s="95" t="s">
        <v>69</v>
      </c>
      <c r="K859" s="97"/>
      <c r="L859" s="97"/>
      <c r="M859" s="97"/>
      <c r="N859" s="87"/>
      <c r="O859" s="96"/>
      <c r="P859" s="97"/>
      <c r="Q859" s="97"/>
      <c r="R859" s="98"/>
      <c r="S859" s="98"/>
      <c r="T859" s="98"/>
      <c r="U859" s="98"/>
      <c r="V859" s="98"/>
      <c r="W859" s="98"/>
      <c r="X859" s="98"/>
      <c r="Y859" s="98"/>
      <c r="Z859" s="98"/>
      <c r="AA859" s="98"/>
      <c r="AB859" s="98"/>
      <c r="AC859" s="98"/>
      <c r="AD859" s="98"/>
      <c r="AE859" s="98"/>
      <c r="AF859" s="98"/>
      <c r="AG859" s="98"/>
      <c r="AH859" s="98"/>
      <c r="AI859" s="98"/>
      <c r="AJ859" s="98"/>
      <c r="AK859" s="98"/>
      <c r="AL859" s="98"/>
    </row>
    <row r="860" ht="14.25" customHeight="1">
      <c r="A860" s="92" t="s">
        <v>3063</v>
      </c>
      <c r="B860" s="84">
        <v>45772.0</v>
      </c>
      <c r="C860" s="94" t="s">
        <v>3064</v>
      </c>
      <c r="D860" s="94" t="s">
        <v>1196</v>
      </c>
      <c r="E860" s="133">
        <v>1400.0</v>
      </c>
      <c r="F860" s="100" t="s">
        <v>1354</v>
      </c>
      <c r="G860" s="101" t="s">
        <v>112</v>
      </c>
      <c r="H860" s="101" t="s">
        <v>127</v>
      </c>
      <c r="I860" s="101"/>
      <c r="J860" s="95" t="s">
        <v>102</v>
      </c>
      <c r="K860" s="97"/>
      <c r="L860" s="97"/>
      <c r="M860" s="97"/>
      <c r="N860" s="87"/>
      <c r="O860" s="96"/>
      <c r="P860" s="97"/>
      <c r="Q860" s="97"/>
      <c r="R860" s="98"/>
      <c r="S860" s="98"/>
      <c r="T860" s="98"/>
      <c r="U860" s="98"/>
      <c r="V860" s="98"/>
      <c r="W860" s="98"/>
      <c r="X860" s="98"/>
      <c r="Y860" s="98"/>
      <c r="Z860" s="98"/>
      <c r="AA860" s="98"/>
      <c r="AB860" s="98"/>
      <c r="AC860" s="98"/>
      <c r="AD860" s="98"/>
      <c r="AE860" s="98"/>
      <c r="AF860" s="98"/>
      <c r="AG860" s="98"/>
      <c r="AH860" s="98"/>
      <c r="AI860" s="98"/>
      <c r="AJ860" s="98"/>
      <c r="AK860" s="98"/>
      <c r="AL860" s="98"/>
    </row>
    <row r="861" ht="14.25" customHeight="1">
      <c r="A861" s="92" t="s">
        <v>3065</v>
      </c>
      <c r="B861" s="84">
        <v>45772.0</v>
      </c>
      <c r="C861" s="94" t="s">
        <v>3066</v>
      </c>
      <c r="D861" s="94" t="s">
        <v>3067</v>
      </c>
      <c r="E861" s="133">
        <v>5000.0</v>
      </c>
      <c r="F861" s="100" t="s">
        <v>3068</v>
      </c>
      <c r="G861" s="101" t="s">
        <v>96</v>
      </c>
      <c r="H861" s="101" t="s">
        <v>68</v>
      </c>
      <c r="I861" s="101" t="s">
        <v>3069</v>
      </c>
      <c r="J861" s="95" t="s">
        <v>102</v>
      </c>
      <c r="K861" s="97"/>
      <c r="L861" s="97"/>
      <c r="M861" s="97"/>
      <c r="N861" s="87"/>
      <c r="O861" s="96"/>
      <c r="P861" s="97"/>
      <c r="Q861" s="97"/>
      <c r="R861" s="98"/>
      <c r="S861" s="98"/>
      <c r="T861" s="98"/>
      <c r="U861" s="98"/>
      <c r="V861" s="98"/>
      <c r="W861" s="98"/>
      <c r="X861" s="98"/>
      <c r="Y861" s="98"/>
      <c r="Z861" s="98"/>
      <c r="AA861" s="98"/>
      <c r="AB861" s="98"/>
      <c r="AC861" s="98"/>
      <c r="AD861" s="98"/>
      <c r="AE861" s="98"/>
      <c r="AF861" s="98"/>
      <c r="AG861" s="98"/>
      <c r="AH861" s="98"/>
      <c r="AI861" s="98"/>
      <c r="AJ861" s="98"/>
      <c r="AK861" s="98"/>
      <c r="AL861" s="98"/>
    </row>
    <row r="862" ht="14.25" customHeight="1">
      <c r="A862" s="92" t="s">
        <v>3070</v>
      </c>
      <c r="B862" s="84">
        <v>45772.0</v>
      </c>
      <c r="C862" s="94" t="s">
        <v>3071</v>
      </c>
      <c r="D862" s="94" t="s">
        <v>804</v>
      </c>
      <c r="E862" s="140">
        <v>25794.64</v>
      </c>
      <c r="F862" s="100" t="s">
        <v>3072</v>
      </c>
      <c r="G862" s="101" t="s">
        <v>96</v>
      </c>
      <c r="H862" s="101" t="s">
        <v>68</v>
      </c>
      <c r="I862" s="101" t="s">
        <v>2807</v>
      </c>
      <c r="J862" s="95" t="s">
        <v>76</v>
      </c>
      <c r="K862" s="97">
        <v>27000.0</v>
      </c>
      <c r="L862" s="97">
        <f t="shared" ref="L862:L863" si="334">K862/1.12*0.05</f>
        <v>1205.357143</v>
      </c>
      <c r="M862" s="97">
        <f t="shared" ref="M862:M863" si="335">K862-L862</f>
        <v>25794.64286</v>
      </c>
      <c r="N862" s="87">
        <f t="shared" ref="N862:N863" si="336">E862-M862</f>
        <v>-0.002857142859</v>
      </c>
      <c r="O862" s="96"/>
      <c r="P862" s="97"/>
      <c r="Q862" s="97"/>
      <c r="R862" s="98"/>
      <c r="S862" s="98"/>
      <c r="T862" s="98"/>
      <c r="U862" s="98"/>
      <c r="V862" s="98"/>
      <c r="W862" s="98"/>
      <c r="X862" s="98"/>
      <c r="Y862" s="98"/>
      <c r="Z862" s="98"/>
      <c r="AA862" s="98"/>
      <c r="AB862" s="98"/>
      <c r="AC862" s="98"/>
      <c r="AD862" s="98"/>
      <c r="AE862" s="98"/>
      <c r="AF862" s="98"/>
      <c r="AG862" s="98"/>
      <c r="AH862" s="98"/>
      <c r="AI862" s="98"/>
      <c r="AJ862" s="98"/>
      <c r="AK862" s="98"/>
      <c r="AL862" s="98"/>
    </row>
    <row r="863" ht="14.25" customHeight="1">
      <c r="A863" s="92" t="s">
        <v>3073</v>
      </c>
      <c r="B863" s="84">
        <v>45772.0</v>
      </c>
      <c r="C863" s="48" t="s">
        <v>3074</v>
      </c>
      <c r="D863" s="94" t="s">
        <v>629</v>
      </c>
      <c r="E863" s="140">
        <v>48150.0</v>
      </c>
      <c r="F863" s="100" t="s">
        <v>3075</v>
      </c>
      <c r="G863" s="48" t="s">
        <v>3076</v>
      </c>
      <c r="H863" s="101" t="s">
        <v>68</v>
      </c>
      <c r="I863" s="101" t="s">
        <v>3077</v>
      </c>
      <c r="J863" s="95" t="s">
        <v>69</v>
      </c>
      <c r="K863" s="97">
        <v>50400.0</v>
      </c>
      <c r="L863" s="97">
        <f t="shared" si="334"/>
        <v>2250</v>
      </c>
      <c r="M863" s="97">
        <f t="shared" si="335"/>
        <v>48150</v>
      </c>
      <c r="N863" s="87">
        <f t="shared" si="336"/>
        <v>0</v>
      </c>
      <c r="O863" s="96"/>
      <c r="P863" s="97"/>
      <c r="Q863" s="97"/>
      <c r="R863" s="98"/>
      <c r="S863" s="98"/>
      <c r="T863" s="98"/>
      <c r="U863" s="98"/>
      <c r="V863" s="98"/>
      <c r="W863" s="98"/>
      <c r="X863" s="98"/>
      <c r="Y863" s="98"/>
      <c r="Z863" s="98"/>
      <c r="AA863" s="98"/>
      <c r="AB863" s="98"/>
      <c r="AC863" s="98"/>
      <c r="AD863" s="98"/>
      <c r="AE863" s="98"/>
      <c r="AF863" s="98"/>
      <c r="AG863" s="98"/>
      <c r="AH863" s="98"/>
      <c r="AI863" s="98"/>
      <c r="AJ863" s="98"/>
      <c r="AK863" s="98"/>
      <c r="AL863" s="98"/>
    </row>
    <row r="864" ht="14.25" customHeight="1">
      <c r="A864" s="92" t="s">
        <v>3078</v>
      </c>
      <c r="B864" s="84">
        <v>45772.0</v>
      </c>
      <c r="C864" s="94" t="s">
        <v>3079</v>
      </c>
      <c r="D864" s="94" t="s">
        <v>242</v>
      </c>
      <c r="E864" s="133">
        <v>3000.0</v>
      </c>
      <c r="F864" s="100" t="s">
        <v>3080</v>
      </c>
      <c r="G864" s="101" t="s">
        <v>117</v>
      </c>
      <c r="H864" s="101" t="s">
        <v>68</v>
      </c>
      <c r="I864" s="101"/>
      <c r="J864" s="95" t="s">
        <v>69</v>
      </c>
      <c r="K864" s="97"/>
      <c r="L864" s="97"/>
      <c r="M864" s="97"/>
      <c r="N864" s="87"/>
      <c r="O864" s="96"/>
      <c r="P864" s="97">
        <v>98.51</v>
      </c>
      <c r="Q864" s="108">
        <f t="shared" ref="Q864:Q865" si="337">E864-P864</f>
        <v>2901.49</v>
      </c>
      <c r="R864" s="128">
        <f>Q864</f>
        <v>2901.49</v>
      </c>
      <c r="S864" s="98"/>
      <c r="T864" s="98"/>
      <c r="U864" s="98"/>
      <c r="V864" s="98"/>
      <c r="W864" s="98"/>
      <c r="X864" s="98"/>
      <c r="Y864" s="98"/>
      <c r="Z864" s="98"/>
      <c r="AA864" s="98"/>
      <c r="AB864" s="98"/>
      <c r="AC864" s="98"/>
      <c r="AD864" s="98"/>
      <c r="AE864" s="98"/>
      <c r="AF864" s="98"/>
      <c r="AG864" s="98"/>
      <c r="AH864" s="98"/>
      <c r="AI864" s="98"/>
      <c r="AJ864" s="98"/>
      <c r="AK864" s="98"/>
      <c r="AL864" s="98"/>
    </row>
    <row r="865" ht="14.25" customHeight="1">
      <c r="A865" s="92" t="s">
        <v>3081</v>
      </c>
      <c r="B865" s="84">
        <v>45772.0</v>
      </c>
      <c r="C865" s="94" t="s">
        <v>3082</v>
      </c>
      <c r="D865" s="94" t="s">
        <v>280</v>
      </c>
      <c r="E865" s="134">
        <v>300.0</v>
      </c>
      <c r="F865" s="48" t="s">
        <v>1833</v>
      </c>
      <c r="G865" s="143" t="s">
        <v>67</v>
      </c>
      <c r="H865" s="101" t="s">
        <v>68</v>
      </c>
      <c r="I865" s="101"/>
      <c r="J865" s="95" t="s">
        <v>69</v>
      </c>
      <c r="K865" s="97"/>
      <c r="L865" s="97"/>
      <c r="M865" s="97"/>
      <c r="N865" s="87"/>
      <c r="O865" s="96"/>
      <c r="P865" s="131">
        <v>7.31</v>
      </c>
      <c r="Q865" s="132">
        <f t="shared" si="337"/>
        <v>292.69</v>
      </c>
      <c r="R865" s="98"/>
      <c r="S865" s="98"/>
      <c r="T865" s="98"/>
      <c r="U865" s="98"/>
      <c r="V865" s="98"/>
      <c r="W865" s="98"/>
      <c r="X865" s="98"/>
      <c r="Y865" s="98"/>
      <c r="Z865" s="98"/>
      <c r="AA865" s="98"/>
      <c r="AB865" s="98"/>
      <c r="AC865" s="98"/>
      <c r="AD865" s="98"/>
      <c r="AE865" s="98"/>
      <c r="AF865" s="98"/>
      <c r="AG865" s="98"/>
      <c r="AH865" s="98"/>
      <c r="AI865" s="98"/>
      <c r="AJ865" s="98"/>
      <c r="AK865" s="98"/>
      <c r="AL865" s="98"/>
    </row>
    <row r="866" ht="14.25" customHeight="1">
      <c r="A866" s="92" t="s">
        <v>3083</v>
      </c>
      <c r="B866" s="84">
        <v>45772.0</v>
      </c>
      <c r="C866" s="94" t="s">
        <v>3084</v>
      </c>
      <c r="D866" s="94" t="s">
        <v>3085</v>
      </c>
      <c r="E866" s="133">
        <v>600.0</v>
      </c>
      <c r="F866" s="48" t="s">
        <v>1877</v>
      </c>
      <c r="G866" s="101" t="s">
        <v>112</v>
      </c>
      <c r="H866" s="101" t="s">
        <v>127</v>
      </c>
      <c r="I866" s="101"/>
      <c r="J866" s="95" t="s">
        <v>69</v>
      </c>
      <c r="K866" s="97"/>
      <c r="L866" s="97"/>
      <c r="M866" s="97"/>
      <c r="N866" s="87"/>
      <c r="O866" s="96"/>
      <c r="P866" s="97"/>
      <c r="Q866" s="97"/>
      <c r="R866" s="98"/>
      <c r="S866" s="98"/>
      <c r="T866" s="98"/>
      <c r="U866" s="98"/>
      <c r="V866" s="98"/>
      <c r="W866" s="98"/>
      <c r="X866" s="98"/>
      <c r="Y866" s="98"/>
      <c r="Z866" s="98"/>
      <c r="AA866" s="98"/>
      <c r="AB866" s="98"/>
      <c r="AC866" s="98"/>
      <c r="AD866" s="98"/>
      <c r="AE866" s="98"/>
      <c r="AF866" s="98"/>
      <c r="AG866" s="98"/>
      <c r="AH866" s="98"/>
      <c r="AI866" s="98"/>
      <c r="AJ866" s="98"/>
      <c r="AK866" s="98"/>
      <c r="AL866" s="98"/>
    </row>
    <row r="867" ht="14.25" customHeight="1">
      <c r="A867" s="92" t="s">
        <v>3086</v>
      </c>
      <c r="B867" s="84">
        <v>45773.0</v>
      </c>
      <c r="C867" s="94" t="s">
        <v>3087</v>
      </c>
      <c r="D867" s="94" t="s">
        <v>3088</v>
      </c>
      <c r="E867" s="133">
        <v>850.0</v>
      </c>
      <c r="F867" s="48" t="s">
        <v>3089</v>
      </c>
      <c r="G867" s="101" t="s">
        <v>3018</v>
      </c>
      <c r="H867" s="101" t="s">
        <v>68</v>
      </c>
      <c r="I867" s="101"/>
      <c r="J867" s="95" t="s">
        <v>69</v>
      </c>
      <c r="K867" s="97"/>
      <c r="L867" s="97"/>
      <c r="M867" s="97"/>
      <c r="N867" s="87"/>
      <c r="O867" s="96"/>
      <c r="P867" s="97">
        <v>27.92</v>
      </c>
      <c r="Q867" s="108">
        <f t="shared" ref="Q867:Q869" si="338">E867-P867</f>
        <v>822.08</v>
      </c>
      <c r="R867" s="128">
        <f>Q867</f>
        <v>822.08</v>
      </c>
      <c r="S867" s="98"/>
      <c r="T867" s="98"/>
      <c r="U867" s="98"/>
      <c r="V867" s="98"/>
      <c r="W867" s="98"/>
      <c r="X867" s="98"/>
      <c r="Y867" s="98"/>
      <c r="Z867" s="98"/>
      <c r="AA867" s="98"/>
      <c r="AB867" s="98"/>
      <c r="AC867" s="98"/>
      <c r="AD867" s="98"/>
      <c r="AE867" s="98"/>
      <c r="AF867" s="98"/>
      <c r="AG867" s="98"/>
      <c r="AH867" s="98"/>
      <c r="AI867" s="98"/>
      <c r="AJ867" s="98"/>
      <c r="AK867" s="98"/>
      <c r="AL867" s="98"/>
    </row>
    <row r="868" ht="14.25" customHeight="1">
      <c r="A868" s="92" t="s">
        <v>3090</v>
      </c>
      <c r="B868" s="84">
        <v>45775.0</v>
      </c>
      <c r="C868" s="94" t="s">
        <v>3091</v>
      </c>
      <c r="D868" s="94" t="s">
        <v>3092</v>
      </c>
      <c r="E868" s="134">
        <v>300.0</v>
      </c>
      <c r="F868" s="48" t="s">
        <v>1833</v>
      </c>
      <c r="G868" s="143" t="s">
        <v>67</v>
      </c>
      <c r="H868" s="101" t="s">
        <v>68</v>
      </c>
      <c r="I868" s="101"/>
      <c r="J868" s="95" t="s">
        <v>69</v>
      </c>
      <c r="K868" s="97"/>
      <c r="L868" s="97"/>
      <c r="M868" s="97"/>
      <c r="N868" s="87"/>
      <c r="O868" s="96"/>
      <c r="P868" s="131">
        <v>7.31</v>
      </c>
      <c r="Q868" s="132">
        <f t="shared" si="338"/>
        <v>292.69</v>
      </c>
      <c r="R868" s="98"/>
      <c r="S868" s="98"/>
      <c r="T868" s="98"/>
      <c r="U868" s="98"/>
      <c r="V868" s="98"/>
      <c r="W868" s="98"/>
      <c r="X868" s="98"/>
      <c r="Y868" s="98"/>
      <c r="Z868" s="98"/>
      <c r="AA868" s="98"/>
      <c r="AB868" s="98"/>
      <c r="AC868" s="98"/>
      <c r="AD868" s="98"/>
      <c r="AE868" s="98"/>
      <c r="AF868" s="98"/>
      <c r="AG868" s="98"/>
      <c r="AH868" s="98"/>
      <c r="AI868" s="98"/>
      <c r="AJ868" s="98"/>
      <c r="AK868" s="98"/>
      <c r="AL868" s="98"/>
    </row>
    <row r="869" ht="14.25" customHeight="1">
      <c r="A869" s="92" t="s">
        <v>3093</v>
      </c>
      <c r="B869" s="84">
        <v>45775.0</v>
      </c>
      <c r="C869" s="94" t="s">
        <v>3094</v>
      </c>
      <c r="D869" s="94" t="s">
        <v>2956</v>
      </c>
      <c r="E869" s="133">
        <v>550.0</v>
      </c>
      <c r="F869" s="100" t="s">
        <v>914</v>
      </c>
      <c r="G869" s="101" t="s">
        <v>117</v>
      </c>
      <c r="H869" s="101" t="s">
        <v>68</v>
      </c>
      <c r="I869" s="101"/>
      <c r="J869" s="95" t="s">
        <v>69</v>
      </c>
      <c r="K869" s="97"/>
      <c r="L869" s="97"/>
      <c r="M869" s="97"/>
      <c r="N869" s="87"/>
      <c r="O869" s="96"/>
      <c r="P869" s="97">
        <v>18.06</v>
      </c>
      <c r="Q869" s="108">
        <f t="shared" si="338"/>
        <v>531.94</v>
      </c>
      <c r="R869" s="128">
        <f>Q869+AR!Q564</f>
        <v>28386.22</v>
      </c>
      <c r="S869" s="98"/>
      <c r="T869" s="98"/>
      <c r="U869" s="98"/>
      <c r="V869" s="98"/>
      <c r="W869" s="98"/>
      <c r="X869" s="98"/>
      <c r="Y869" s="98"/>
      <c r="Z869" s="98"/>
      <c r="AA869" s="98"/>
      <c r="AB869" s="98"/>
      <c r="AC869" s="98"/>
      <c r="AD869" s="98"/>
      <c r="AE869" s="98"/>
      <c r="AF869" s="98"/>
      <c r="AG869" s="98"/>
      <c r="AH869" s="98"/>
      <c r="AI869" s="98"/>
      <c r="AJ869" s="98"/>
      <c r="AK869" s="98"/>
      <c r="AL869" s="98"/>
    </row>
    <row r="870" ht="14.25" customHeight="1">
      <c r="A870" s="92" t="s">
        <v>3095</v>
      </c>
      <c r="B870" s="84">
        <v>45775.0</v>
      </c>
      <c r="C870" s="94" t="s">
        <v>3096</v>
      </c>
      <c r="D870" s="94" t="s">
        <v>3067</v>
      </c>
      <c r="E870" s="133">
        <v>700.0</v>
      </c>
      <c r="F870" s="100" t="s">
        <v>3097</v>
      </c>
      <c r="G870" s="101" t="s">
        <v>112</v>
      </c>
      <c r="H870" s="101" t="s">
        <v>127</v>
      </c>
      <c r="I870" s="101"/>
      <c r="J870" s="95" t="s">
        <v>102</v>
      </c>
      <c r="K870" s="97"/>
      <c r="L870" s="97"/>
      <c r="M870" s="97"/>
      <c r="N870" s="87"/>
      <c r="O870" s="96"/>
      <c r="P870" s="97"/>
      <c r="Q870" s="97"/>
      <c r="R870" s="98"/>
      <c r="S870" s="98"/>
      <c r="T870" s="98"/>
      <c r="U870" s="98"/>
      <c r="V870" s="98"/>
      <c r="W870" s="98"/>
      <c r="X870" s="98"/>
      <c r="Y870" s="98"/>
      <c r="Z870" s="98"/>
      <c r="AA870" s="98"/>
      <c r="AB870" s="98"/>
      <c r="AC870" s="98"/>
      <c r="AD870" s="98"/>
      <c r="AE870" s="98"/>
      <c r="AF870" s="98"/>
      <c r="AG870" s="98"/>
      <c r="AH870" s="98"/>
      <c r="AI870" s="98"/>
      <c r="AJ870" s="98"/>
      <c r="AK870" s="98"/>
      <c r="AL870" s="98"/>
    </row>
    <row r="871" ht="14.25" customHeight="1">
      <c r="A871" s="92" t="s">
        <v>3098</v>
      </c>
      <c r="B871" s="84">
        <v>45775.0</v>
      </c>
      <c r="C871" s="94" t="s">
        <v>3099</v>
      </c>
      <c r="D871" s="94" t="s">
        <v>217</v>
      </c>
      <c r="E871" s="133">
        <v>3120.0</v>
      </c>
      <c r="F871" s="100" t="s">
        <v>3100</v>
      </c>
      <c r="G871" s="101" t="s">
        <v>96</v>
      </c>
      <c r="H871" s="101" t="s">
        <v>68</v>
      </c>
      <c r="I871" s="101" t="s">
        <v>3101</v>
      </c>
      <c r="J871" s="95" t="s">
        <v>102</v>
      </c>
      <c r="K871" s="97"/>
      <c r="L871" s="97"/>
      <c r="M871" s="97"/>
      <c r="N871" s="87"/>
      <c r="O871" s="96"/>
      <c r="P871" s="97"/>
      <c r="Q871" s="97"/>
      <c r="R871" s="98"/>
      <c r="S871" s="98"/>
      <c r="T871" s="98"/>
      <c r="U871" s="98"/>
      <c r="V871" s="98"/>
      <c r="W871" s="98"/>
      <c r="X871" s="98"/>
      <c r="Y871" s="98"/>
      <c r="Z871" s="98"/>
      <c r="AA871" s="98"/>
      <c r="AB871" s="98"/>
      <c r="AC871" s="98"/>
      <c r="AD871" s="98"/>
      <c r="AE871" s="98"/>
      <c r="AF871" s="98"/>
      <c r="AG871" s="98"/>
      <c r="AH871" s="98"/>
      <c r="AI871" s="98"/>
      <c r="AJ871" s="98"/>
      <c r="AK871" s="98"/>
      <c r="AL871" s="98"/>
    </row>
    <row r="872" ht="14.25" customHeight="1">
      <c r="A872" s="92" t="s">
        <v>3102</v>
      </c>
      <c r="B872" s="84">
        <v>45775.0</v>
      </c>
      <c r="C872" s="94" t="s">
        <v>3103</v>
      </c>
      <c r="D872" s="94" t="s">
        <v>3104</v>
      </c>
      <c r="E872" s="133">
        <v>360.0</v>
      </c>
      <c r="F872" s="100" t="s">
        <v>3105</v>
      </c>
      <c r="G872" s="101" t="s">
        <v>96</v>
      </c>
      <c r="H872" s="101" t="s">
        <v>68</v>
      </c>
      <c r="I872" s="101" t="s">
        <v>3106</v>
      </c>
      <c r="J872" s="95" t="s">
        <v>69</v>
      </c>
      <c r="K872" s="97"/>
      <c r="L872" s="97"/>
      <c r="M872" s="97"/>
      <c r="N872" s="87"/>
      <c r="O872" s="96"/>
      <c r="P872" s="97"/>
      <c r="Q872" s="97"/>
      <c r="R872" s="98"/>
      <c r="S872" s="98"/>
      <c r="T872" s="98"/>
      <c r="U872" s="98"/>
      <c r="V872" s="98"/>
      <c r="W872" s="98"/>
      <c r="X872" s="98"/>
      <c r="Y872" s="98"/>
      <c r="Z872" s="98"/>
      <c r="AA872" s="98"/>
      <c r="AB872" s="98"/>
      <c r="AC872" s="98"/>
      <c r="AD872" s="98"/>
      <c r="AE872" s="98"/>
      <c r="AF872" s="98"/>
      <c r="AG872" s="98"/>
      <c r="AH872" s="98"/>
      <c r="AI872" s="98"/>
      <c r="AJ872" s="98"/>
      <c r="AK872" s="98"/>
      <c r="AL872" s="98"/>
    </row>
    <row r="873" ht="14.25" customHeight="1">
      <c r="A873" s="92" t="s">
        <v>3107</v>
      </c>
      <c r="B873" s="84">
        <v>45775.0</v>
      </c>
      <c r="C873" s="94" t="s">
        <v>3108</v>
      </c>
      <c r="D873" s="94" t="s">
        <v>3109</v>
      </c>
      <c r="E873" s="103">
        <v>21000.0</v>
      </c>
      <c r="F873" s="100" t="s">
        <v>3110</v>
      </c>
      <c r="G873" s="101" t="s">
        <v>74</v>
      </c>
      <c r="H873" s="101" t="s">
        <v>68</v>
      </c>
      <c r="I873" s="101" t="s">
        <v>3111</v>
      </c>
      <c r="J873" s="95" t="s">
        <v>76</v>
      </c>
      <c r="K873" s="97"/>
      <c r="L873" s="97"/>
      <c r="M873" s="97"/>
      <c r="N873" s="87"/>
      <c r="O873" s="96"/>
      <c r="P873" s="97"/>
      <c r="Q873" s="97"/>
      <c r="R873" s="98"/>
      <c r="S873" s="98"/>
      <c r="T873" s="98"/>
      <c r="U873" s="98"/>
      <c r="V873" s="98"/>
      <c r="W873" s="98"/>
      <c r="X873" s="98"/>
      <c r="Y873" s="98"/>
      <c r="Z873" s="98"/>
      <c r="AA873" s="98"/>
      <c r="AB873" s="98"/>
      <c r="AC873" s="98"/>
      <c r="AD873" s="98"/>
      <c r="AE873" s="98"/>
      <c r="AF873" s="98"/>
      <c r="AG873" s="98"/>
      <c r="AH873" s="98"/>
      <c r="AI873" s="98"/>
      <c r="AJ873" s="98"/>
      <c r="AK873" s="98"/>
      <c r="AL873" s="98"/>
    </row>
    <row r="874" ht="14.25" customHeight="1">
      <c r="A874" s="92" t="s">
        <v>3112</v>
      </c>
      <c r="B874" s="84">
        <v>45775.0</v>
      </c>
      <c r="C874" s="94" t="s">
        <v>3113</v>
      </c>
      <c r="D874" s="94" t="s">
        <v>3114</v>
      </c>
      <c r="E874" s="134">
        <v>300.0</v>
      </c>
      <c r="F874" s="48" t="s">
        <v>1833</v>
      </c>
      <c r="G874" s="143" t="s">
        <v>67</v>
      </c>
      <c r="H874" s="101" t="s">
        <v>68</v>
      </c>
      <c r="I874" s="101"/>
      <c r="J874" s="95" t="s">
        <v>69</v>
      </c>
      <c r="K874" s="97"/>
      <c r="L874" s="97"/>
      <c r="M874" s="97"/>
      <c r="N874" s="87"/>
      <c r="O874" s="96"/>
      <c r="P874" s="131">
        <v>7.31</v>
      </c>
      <c r="Q874" s="132">
        <f>E874-P874</f>
        <v>292.69</v>
      </c>
      <c r="R874" s="98"/>
      <c r="S874" s="98"/>
      <c r="T874" s="98"/>
      <c r="U874" s="98"/>
      <c r="V874" s="98"/>
      <c r="W874" s="98"/>
      <c r="X874" s="98"/>
      <c r="Y874" s="98"/>
      <c r="Z874" s="98"/>
      <c r="AA874" s="98"/>
      <c r="AB874" s="98"/>
      <c r="AC874" s="98"/>
      <c r="AD874" s="98"/>
      <c r="AE874" s="98"/>
      <c r="AF874" s="98"/>
      <c r="AG874" s="98"/>
      <c r="AH874" s="98"/>
      <c r="AI874" s="98"/>
      <c r="AJ874" s="98"/>
      <c r="AK874" s="98"/>
      <c r="AL874" s="98"/>
    </row>
    <row r="875" ht="14.25" customHeight="1">
      <c r="A875" s="92" t="s">
        <v>3115</v>
      </c>
      <c r="B875" s="84">
        <v>45775.0</v>
      </c>
      <c r="C875" s="94" t="s">
        <v>3116</v>
      </c>
      <c r="D875" s="94" t="s">
        <v>3117</v>
      </c>
      <c r="E875" s="133">
        <v>300.0</v>
      </c>
      <c r="F875" s="100" t="s">
        <v>1833</v>
      </c>
      <c r="G875" s="101" t="s">
        <v>112</v>
      </c>
      <c r="H875" s="101" t="s">
        <v>127</v>
      </c>
      <c r="I875" s="101"/>
      <c r="J875" s="95" t="s">
        <v>69</v>
      </c>
      <c r="K875" s="97"/>
      <c r="L875" s="97"/>
      <c r="M875" s="97"/>
      <c r="N875" s="87"/>
      <c r="O875" s="96"/>
      <c r="P875" s="97"/>
      <c r="Q875" s="97"/>
      <c r="R875" s="98"/>
      <c r="S875" s="98"/>
      <c r="T875" s="98"/>
      <c r="U875" s="98"/>
      <c r="V875" s="98"/>
      <c r="W875" s="98"/>
      <c r="X875" s="98"/>
      <c r="Y875" s="98"/>
      <c r="Z875" s="98"/>
      <c r="AA875" s="98"/>
      <c r="AB875" s="98"/>
      <c r="AC875" s="98"/>
      <c r="AD875" s="98"/>
      <c r="AE875" s="98"/>
      <c r="AF875" s="98"/>
      <c r="AG875" s="98"/>
      <c r="AH875" s="98"/>
      <c r="AI875" s="98"/>
      <c r="AJ875" s="98"/>
      <c r="AK875" s="98"/>
      <c r="AL875" s="98"/>
    </row>
    <row r="876" ht="14.25" customHeight="1">
      <c r="A876" s="92" t="s">
        <v>3118</v>
      </c>
      <c r="B876" s="84">
        <v>45775.0</v>
      </c>
      <c r="C876" s="48" t="s">
        <v>3119</v>
      </c>
      <c r="D876" s="48" t="s">
        <v>629</v>
      </c>
      <c r="E876" s="107">
        <v>100045.0</v>
      </c>
      <c r="F876" s="100" t="s">
        <v>3120</v>
      </c>
      <c r="G876" s="101" t="s">
        <v>1966</v>
      </c>
      <c r="H876" s="101" t="s">
        <v>68</v>
      </c>
      <c r="I876" s="101" t="s">
        <v>1823</v>
      </c>
      <c r="J876" s="95" t="s">
        <v>140</v>
      </c>
      <c r="K876" s="97">
        <v>104720.0</v>
      </c>
      <c r="L876" s="108">
        <f t="shared" ref="L876:L879" si="339">K876/1.12*0.05</f>
        <v>4675</v>
      </c>
      <c r="M876" s="97">
        <f t="shared" ref="M876:M879" si="340">K876-L876</f>
        <v>100045</v>
      </c>
      <c r="N876" s="87">
        <f t="shared" ref="N876:N878" si="341">E876-M876</f>
        <v>0</v>
      </c>
      <c r="O876" s="96"/>
      <c r="P876" s="97"/>
      <c r="Q876" s="97"/>
      <c r="R876" s="98"/>
      <c r="S876" s="98"/>
      <c r="T876" s="98"/>
      <c r="U876" s="98"/>
      <c r="V876" s="98"/>
      <c r="W876" s="98"/>
      <c r="X876" s="98"/>
      <c r="Y876" s="98"/>
      <c r="Z876" s="98"/>
      <c r="AA876" s="98"/>
      <c r="AB876" s="98"/>
      <c r="AC876" s="98"/>
      <c r="AD876" s="98"/>
      <c r="AE876" s="98"/>
      <c r="AF876" s="98"/>
      <c r="AG876" s="98"/>
      <c r="AH876" s="98"/>
      <c r="AI876" s="98"/>
      <c r="AJ876" s="98"/>
      <c r="AK876" s="98"/>
      <c r="AL876" s="98"/>
    </row>
    <row r="877" ht="14.25" customHeight="1">
      <c r="A877" s="92" t="s">
        <v>3121</v>
      </c>
      <c r="B877" s="84">
        <v>45775.0</v>
      </c>
      <c r="C877" s="113" t="s">
        <v>3122</v>
      </c>
      <c r="D877" s="48" t="s">
        <v>629</v>
      </c>
      <c r="E877" s="107">
        <v>200090.0</v>
      </c>
      <c r="F877" s="100" t="s">
        <v>3123</v>
      </c>
      <c r="G877" s="101" t="s">
        <v>3124</v>
      </c>
      <c r="H877" s="101" t="s">
        <v>68</v>
      </c>
      <c r="I877" s="101" t="s">
        <v>3125</v>
      </c>
      <c r="J877" s="95" t="s">
        <v>140</v>
      </c>
      <c r="K877" s="97">
        <v>209440.0</v>
      </c>
      <c r="L877" s="97">
        <f t="shared" si="339"/>
        <v>9350</v>
      </c>
      <c r="M877" s="97">
        <f t="shared" si="340"/>
        <v>200090</v>
      </c>
      <c r="N877" s="87">
        <f t="shared" si="341"/>
        <v>0</v>
      </c>
      <c r="O877" s="96"/>
      <c r="P877" s="97"/>
      <c r="Q877" s="97"/>
      <c r="R877" s="98"/>
      <c r="S877" s="98"/>
      <c r="T877" s="98"/>
      <c r="U877" s="98"/>
      <c r="V877" s="98"/>
      <c r="W877" s="98"/>
      <c r="X877" s="98"/>
      <c r="Y877" s="98"/>
      <c r="Z877" s="98"/>
      <c r="AA877" s="98"/>
      <c r="AB877" s="98"/>
      <c r="AC877" s="98"/>
      <c r="AD877" s="98"/>
      <c r="AE877" s="98"/>
      <c r="AF877" s="98"/>
      <c r="AG877" s="98"/>
      <c r="AH877" s="98"/>
      <c r="AI877" s="98"/>
      <c r="AJ877" s="98"/>
      <c r="AK877" s="98"/>
      <c r="AL877" s="98"/>
    </row>
    <row r="878" ht="14.25" customHeight="1">
      <c r="A878" s="92" t="s">
        <v>3126</v>
      </c>
      <c r="B878" s="84">
        <v>45775.0</v>
      </c>
      <c r="C878" s="48" t="s">
        <v>3127</v>
      </c>
      <c r="D878" s="94" t="s">
        <v>454</v>
      </c>
      <c r="E878" s="107">
        <v>9553.57</v>
      </c>
      <c r="F878" s="100" t="s">
        <v>3128</v>
      </c>
      <c r="G878" s="101" t="s">
        <v>96</v>
      </c>
      <c r="H878" s="101" t="s">
        <v>68</v>
      </c>
      <c r="I878" s="101" t="s">
        <v>3129</v>
      </c>
      <c r="J878" s="95" t="s">
        <v>102</v>
      </c>
      <c r="K878" s="97">
        <v>10000.0</v>
      </c>
      <c r="L878" s="97">
        <f t="shared" si="339"/>
        <v>446.4285714</v>
      </c>
      <c r="M878" s="97">
        <f t="shared" si="340"/>
        <v>9553.571429</v>
      </c>
      <c r="N878" s="87">
        <f t="shared" si="341"/>
        <v>-0.00142857143</v>
      </c>
      <c r="O878" s="96"/>
      <c r="P878" s="97"/>
      <c r="Q878" s="97"/>
      <c r="R878" s="98"/>
      <c r="S878" s="98"/>
      <c r="T878" s="98"/>
      <c r="U878" s="98"/>
      <c r="V878" s="98"/>
      <c r="W878" s="98"/>
      <c r="X878" s="98"/>
      <c r="Y878" s="98"/>
      <c r="Z878" s="98"/>
      <c r="AA878" s="98"/>
      <c r="AB878" s="98"/>
      <c r="AC878" s="98"/>
      <c r="AD878" s="98"/>
      <c r="AE878" s="98"/>
      <c r="AF878" s="98"/>
      <c r="AG878" s="98"/>
      <c r="AH878" s="98"/>
      <c r="AI878" s="98"/>
      <c r="AJ878" s="98"/>
      <c r="AK878" s="98"/>
      <c r="AL878" s="98"/>
    </row>
    <row r="879" ht="14.25" customHeight="1">
      <c r="A879" s="92" t="s">
        <v>3130</v>
      </c>
      <c r="B879" s="84">
        <v>45775.0</v>
      </c>
      <c r="C879" s="94" t="s">
        <v>3131</v>
      </c>
      <c r="D879" s="94" t="s">
        <v>94</v>
      </c>
      <c r="E879" s="107">
        <v>2866.07</v>
      </c>
      <c r="F879" s="100" t="s">
        <v>3132</v>
      </c>
      <c r="G879" s="101" t="s">
        <v>3133</v>
      </c>
      <c r="H879" s="101" t="s">
        <v>68</v>
      </c>
      <c r="I879" s="101" t="s">
        <v>3134</v>
      </c>
      <c r="J879" s="95" t="s">
        <v>76</v>
      </c>
      <c r="K879" s="97">
        <v>3000.0</v>
      </c>
      <c r="L879" s="97">
        <f t="shared" si="339"/>
        <v>133.9285714</v>
      </c>
      <c r="M879" s="97">
        <f t="shared" si="340"/>
        <v>2866.071429</v>
      </c>
      <c r="N879" s="87"/>
      <c r="O879" s="96"/>
      <c r="P879" s="97"/>
      <c r="Q879" s="97"/>
      <c r="R879" s="98"/>
      <c r="S879" s="98"/>
      <c r="T879" s="98"/>
      <c r="U879" s="98"/>
      <c r="V879" s="98"/>
      <c r="W879" s="98"/>
      <c r="X879" s="98"/>
      <c r="Y879" s="98"/>
      <c r="Z879" s="98"/>
      <c r="AA879" s="98"/>
      <c r="AB879" s="98"/>
      <c r="AC879" s="98"/>
      <c r="AD879" s="98"/>
      <c r="AE879" s="98"/>
      <c r="AF879" s="98"/>
      <c r="AG879" s="98"/>
      <c r="AH879" s="98"/>
      <c r="AI879" s="98"/>
      <c r="AJ879" s="98"/>
      <c r="AK879" s="98"/>
      <c r="AL879" s="98"/>
    </row>
    <row r="880" ht="14.25" customHeight="1">
      <c r="A880" s="92" t="s">
        <v>3135</v>
      </c>
      <c r="B880" s="84">
        <v>45775.0</v>
      </c>
      <c r="C880" s="94" t="s">
        <v>3136</v>
      </c>
      <c r="D880" s="48" t="s">
        <v>1252</v>
      </c>
      <c r="E880" s="103">
        <v>9000.0</v>
      </c>
      <c r="F880" s="100" t="s">
        <v>3137</v>
      </c>
      <c r="G880" s="101" t="s">
        <v>3138</v>
      </c>
      <c r="H880" s="101" t="s">
        <v>127</v>
      </c>
      <c r="I880" s="112" t="s">
        <v>133</v>
      </c>
      <c r="J880" s="95" t="s">
        <v>102</v>
      </c>
      <c r="K880" s="97"/>
      <c r="L880" s="97"/>
      <c r="M880" s="97"/>
      <c r="N880" s="87"/>
      <c r="O880" s="96"/>
      <c r="P880" s="97"/>
      <c r="Q880" s="97"/>
      <c r="R880" s="98"/>
      <c r="S880" s="98"/>
      <c r="T880" s="98"/>
      <c r="U880" s="98"/>
      <c r="V880" s="98"/>
      <c r="W880" s="98"/>
      <c r="X880" s="98"/>
      <c r="Y880" s="98"/>
      <c r="Z880" s="98"/>
      <c r="AA880" s="98"/>
      <c r="AB880" s="98"/>
      <c r="AC880" s="98"/>
      <c r="AD880" s="98"/>
      <c r="AE880" s="98"/>
      <c r="AF880" s="98"/>
      <c r="AG880" s="98"/>
      <c r="AH880" s="98"/>
      <c r="AI880" s="98"/>
      <c r="AJ880" s="98"/>
      <c r="AK880" s="98"/>
      <c r="AL880" s="98"/>
    </row>
    <row r="881" ht="14.25" customHeight="1">
      <c r="A881" s="92" t="s">
        <v>3139</v>
      </c>
      <c r="B881" s="84">
        <v>45775.0</v>
      </c>
      <c r="C881" s="48" t="s">
        <v>3140</v>
      </c>
      <c r="D881" s="94" t="s">
        <v>454</v>
      </c>
      <c r="E881" s="107">
        <v>24504.91</v>
      </c>
      <c r="F881" s="100" t="s">
        <v>3141</v>
      </c>
      <c r="G881" s="101" t="s">
        <v>96</v>
      </c>
      <c r="H881" s="101" t="s">
        <v>68</v>
      </c>
      <c r="I881" s="101" t="s">
        <v>3142</v>
      </c>
      <c r="J881" s="95" t="s">
        <v>102</v>
      </c>
      <c r="K881" s="97">
        <v>25650.0</v>
      </c>
      <c r="L881" s="97">
        <f>K881/1.12*0.05</f>
        <v>1145.089286</v>
      </c>
      <c r="M881" s="97">
        <f>K881-L881</f>
        <v>24504.91071</v>
      </c>
      <c r="N881" s="87">
        <f>E881-M881</f>
        <v>-0.0007142857139</v>
      </c>
      <c r="O881" s="96"/>
      <c r="P881" s="97"/>
      <c r="Q881" s="97"/>
      <c r="R881" s="98"/>
      <c r="S881" s="98"/>
      <c r="T881" s="98"/>
      <c r="U881" s="98"/>
      <c r="V881" s="98"/>
      <c r="W881" s="98"/>
      <c r="X881" s="98"/>
      <c r="Y881" s="98"/>
      <c r="Z881" s="98"/>
      <c r="AA881" s="98"/>
      <c r="AB881" s="98"/>
      <c r="AC881" s="98"/>
      <c r="AD881" s="98"/>
      <c r="AE881" s="98"/>
      <c r="AF881" s="98"/>
      <c r="AG881" s="98"/>
      <c r="AH881" s="98"/>
      <c r="AI881" s="98"/>
      <c r="AJ881" s="98"/>
      <c r="AK881" s="98"/>
      <c r="AL881" s="98"/>
    </row>
    <row r="882" ht="14.25" customHeight="1">
      <c r="A882" s="92" t="s">
        <v>3143</v>
      </c>
      <c r="B882" s="84">
        <v>45775.0</v>
      </c>
      <c r="C882" s="48" t="s">
        <v>3144</v>
      </c>
      <c r="D882" s="94" t="s">
        <v>1712</v>
      </c>
      <c r="E882" s="103">
        <v>5000.0</v>
      </c>
      <c r="F882" s="100" t="s">
        <v>3145</v>
      </c>
      <c r="G882" s="101" t="s">
        <v>3146</v>
      </c>
      <c r="H882" s="101" t="s">
        <v>68</v>
      </c>
      <c r="I882" s="101"/>
      <c r="J882" s="95" t="s">
        <v>261</v>
      </c>
      <c r="K882" s="97"/>
      <c r="L882" s="97"/>
      <c r="M882" s="97"/>
      <c r="N882" s="87"/>
      <c r="O882" s="96"/>
      <c r="P882" s="97">
        <v>164.19</v>
      </c>
      <c r="Q882" s="97">
        <f>E882-P882</f>
        <v>4835.81</v>
      </c>
      <c r="R882" s="98"/>
      <c r="S882" s="98"/>
      <c r="T882" s="98"/>
      <c r="U882" s="98"/>
      <c r="V882" s="98"/>
      <c r="W882" s="98"/>
      <c r="X882" s="98"/>
      <c r="Y882" s="98"/>
      <c r="Z882" s="98"/>
      <c r="AA882" s="98"/>
      <c r="AB882" s="98"/>
      <c r="AC882" s="98"/>
      <c r="AD882" s="98"/>
      <c r="AE882" s="98"/>
      <c r="AF882" s="98"/>
      <c r="AG882" s="98"/>
      <c r="AH882" s="98"/>
      <c r="AI882" s="98"/>
      <c r="AJ882" s="98"/>
      <c r="AK882" s="98"/>
      <c r="AL882" s="98"/>
    </row>
    <row r="883" ht="14.25" customHeight="1">
      <c r="A883" s="92" t="s">
        <v>3147</v>
      </c>
      <c r="B883" s="84">
        <v>45775.0</v>
      </c>
      <c r="C883" s="94" t="s">
        <v>3148</v>
      </c>
      <c r="D883" s="94" t="s">
        <v>3149</v>
      </c>
      <c r="E883" s="103">
        <v>550.0</v>
      </c>
      <c r="F883" s="100" t="s">
        <v>914</v>
      </c>
      <c r="G883" s="101" t="s">
        <v>112</v>
      </c>
      <c r="H883" s="101" t="s">
        <v>127</v>
      </c>
      <c r="I883" s="101"/>
      <c r="J883" s="95" t="s">
        <v>69</v>
      </c>
      <c r="K883" s="97"/>
      <c r="L883" s="97"/>
      <c r="M883" s="97"/>
      <c r="N883" s="87"/>
      <c r="O883" s="96"/>
      <c r="P883" s="97"/>
      <c r="Q883" s="97"/>
      <c r="R883" s="98"/>
      <c r="S883" s="98"/>
      <c r="T883" s="98"/>
      <c r="U883" s="98"/>
      <c r="V883" s="98"/>
      <c r="W883" s="98"/>
      <c r="X883" s="98"/>
      <c r="Y883" s="98"/>
      <c r="Z883" s="98"/>
      <c r="AA883" s="98"/>
      <c r="AB883" s="98"/>
      <c r="AC883" s="98"/>
      <c r="AD883" s="98"/>
      <c r="AE883" s="98"/>
      <c r="AF883" s="98"/>
      <c r="AG883" s="98"/>
      <c r="AH883" s="98"/>
      <c r="AI883" s="98"/>
      <c r="AJ883" s="98"/>
      <c r="AK883" s="98"/>
      <c r="AL883" s="98"/>
    </row>
    <row r="884" ht="14.25" customHeight="1">
      <c r="A884" s="92" t="s">
        <v>3150</v>
      </c>
      <c r="B884" s="84">
        <v>45775.0</v>
      </c>
      <c r="C884" s="94" t="s">
        <v>3151</v>
      </c>
      <c r="D884" s="94" t="s">
        <v>3152</v>
      </c>
      <c r="E884" s="103">
        <v>1400.0</v>
      </c>
      <c r="F884" s="100" t="s">
        <v>3153</v>
      </c>
      <c r="G884" s="101" t="s">
        <v>96</v>
      </c>
      <c r="H884" s="101" t="s">
        <v>68</v>
      </c>
      <c r="I884" s="101" t="s">
        <v>3154</v>
      </c>
      <c r="J884" s="95" t="s">
        <v>102</v>
      </c>
      <c r="K884" s="97"/>
      <c r="L884" s="97"/>
      <c r="M884" s="97"/>
      <c r="N884" s="87"/>
      <c r="O884" s="96"/>
      <c r="P884" s="97"/>
      <c r="Q884" s="97"/>
      <c r="R884" s="98"/>
      <c r="S884" s="98"/>
      <c r="T884" s="98"/>
      <c r="U884" s="98"/>
      <c r="V884" s="98"/>
      <c r="W884" s="98"/>
      <c r="X884" s="98"/>
      <c r="Y884" s="98"/>
      <c r="Z884" s="98"/>
      <c r="AA884" s="98"/>
      <c r="AB884" s="98"/>
      <c r="AC884" s="98"/>
      <c r="AD884" s="98"/>
      <c r="AE884" s="98"/>
      <c r="AF884" s="98"/>
      <c r="AG884" s="98"/>
      <c r="AH884" s="98"/>
      <c r="AI884" s="98"/>
      <c r="AJ884" s="98"/>
      <c r="AK884" s="98"/>
      <c r="AL884" s="98"/>
    </row>
    <row r="885" ht="14.25" customHeight="1">
      <c r="A885" s="92" t="s">
        <v>3155</v>
      </c>
      <c r="B885" s="84">
        <v>45775.0</v>
      </c>
      <c r="C885" s="94" t="s">
        <v>3156</v>
      </c>
      <c r="D885" s="94" t="s">
        <v>3109</v>
      </c>
      <c r="E885" s="103">
        <v>2100.0</v>
      </c>
      <c r="F885" s="100" t="s">
        <v>3157</v>
      </c>
      <c r="G885" s="101" t="s">
        <v>112</v>
      </c>
      <c r="H885" s="101" t="s">
        <v>127</v>
      </c>
      <c r="I885" s="101"/>
      <c r="J885" s="95" t="s">
        <v>102</v>
      </c>
      <c r="K885" s="97"/>
      <c r="L885" s="97"/>
      <c r="M885" s="97"/>
      <c r="N885" s="87"/>
      <c r="O885" s="96"/>
      <c r="P885" s="97"/>
      <c r="Q885" s="97"/>
      <c r="R885" s="98"/>
      <c r="S885" s="98"/>
      <c r="T885" s="98"/>
      <c r="U885" s="98"/>
      <c r="V885" s="98"/>
      <c r="W885" s="98"/>
      <c r="X885" s="98"/>
      <c r="Y885" s="98"/>
      <c r="Z885" s="98"/>
      <c r="AA885" s="98"/>
      <c r="AB885" s="98"/>
      <c r="AC885" s="98"/>
      <c r="AD885" s="98"/>
      <c r="AE885" s="98"/>
      <c r="AF885" s="98"/>
      <c r="AG885" s="98"/>
      <c r="AH885" s="98"/>
      <c r="AI885" s="98"/>
      <c r="AJ885" s="98"/>
      <c r="AK885" s="98"/>
      <c r="AL885" s="98"/>
    </row>
    <row r="886" ht="14.25" customHeight="1">
      <c r="A886" s="92" t="s">
        <v>3158</v>
      </c>
      <c r="B886" s="84">
        <v>45776.0</v>
      </c>
      <c r="C886" s="94" t="s">
        <v>3159</v>
      </c>
      <c r="D886" s="94" t="s">
        <v>2814</v>
      </c>
      <c r="E886" s="103">
        <v>1100.0</v>
      </c>
      <c r="F886" s="100" t="s">
        <v>914</v>
      </c>
      <c r="G886" s="101" t="s">
        <v>117</v>
      </c>
      <c r="H886" s="101" t="s">
        <v>68</v>
      </c>
      <c r="I886" s="101"/>
      <c r="J886" s="95" t="s">
        <v>69</v>
      </c>
      <c r="K886" s="97"/>
      <c r="L886" s="97"/>
      <c r="M886" s="97"/>
      <c r="N886" s="87"/>
      <c r="O886" s="96"/>
      <c r="P886" s="97">
        <v>36.12</v>
      </c>
      <c r="Q886" s="108">
        <f>E886-P886</f>
        <v>1063.88</v>
      </c>
      <c r="R886" s="98"/>
      <c r="S886" s="98"/>
      <c r="T886" s="98"/>
      <c r="U886" s="98"/>
      <c r="V886" s="98"/>
      <c r="W886" s="98"/>
      <c r="X886" s="98"/>
      <c r="Y886" s="98"/>
      <c r="Z886" s="98"/>
      <c r="AA886" s="98"/>
      <c r="AB886" s="98"/>
      <c r="AC886" s="98"/>
      <c r="AD886" s="98"/>
      <c r="AE886" s="98"/>
      <c r="AF886" s="98"/>
      <c r="AG886" s="98"/>
      <c r="AH886" s="98"/>
      <c r="AI886" s="98"/>
      <c r="AJ886" s="98"/>
      <c r="AK886" s="98"/>
      <c r="AL886" s="98"/>
    </row>
    <row r="887" ht="14.25" customHeight="1">
      <c r="A887" s="92" t="s">
        <v>3160</v>
      </c>
      <c r="B887" s="84">
        <v>45776.0</v>
      </c>
      <c r="C887" s="94" t="s">
        <v>3161</v>
      </c>
      <c r="D887" s="94" t="s">
        <v>674</v>
      </c>
      <c r="E887" s="103">
        <v>1250.0</v>
      </c>
      <c r="F887" s="100" t="s">
        <v>3162</v>
      </c>
      <c r="G887" s="101" t="s">
        <v>74</v>
      </c>
      <c r="H887" s="101" t="s">
        <v>68</v>
      </c>
      <c r="I887" s="101" t="s">
        <v>3163</v>
      </c>
      <c r="J887" s="95" t="s">
        <v>76</v>
      </c>
      <c r="K887" s="97"/>
      <c r="L887" s="97"/>
      <c r="M887" s="97"/>
      <c r="N887" s="87"/>
      <c r="O887" s="96"/>
      <c r="P887" s="97"/>
      <c r="Q887" s="97"/>
      <c r="R887" s="98"/>
      <c r="S887" s="98"/>
      <c r="T887" s="98"/>
      <c r="U887" s="98"/>
      <c r="V887" s="98"/>
      <c r="W887" s="98"/>
      <c r="X887" s="98"/>
      <c r="Y887" s="98"/>
      <c r="Z887" s="98"/>
      <c r="AA887" s="98"/>
      <c r="AB887" s="98"/>
      <c r="AC887" s="98"/>
      <c r="AD887" s="98"/>
      <c r="AE887" s="98"/>
      <c r="AF887" s="98"/>
      <c r="AG887" s="98"/>
      <c r="AH887" s="98"/>
      <c r="AI887" s="98"/>
      <c r="AJ887" s="98"/>
      <c r="AK887" s="98"/>
      <c r="AL887" s="98"/>
    </row>
    <row r="888" ht="14.25" customHeight="1">
      <c r="A888" s="92" t="s">
        <v>3164</v>
      </c>
      <c r="B888" s="84">
        <v>45776.0</v>
      </c>
      <c r="C888" s="94" t="s">
        <v>3165</v>
      </c>
      <c r="D888" s="94" t="s">
        <v>3166</v>
      </c>
      <c r="E888" s="103">
        <v>1080.0</v>
      </c>
      <c r="F888" s="100" t="s">
        <v>3167</v>
      </c>
      <c r="G888" s="101" t="s">
        <v>112</v>
      </c>
      <c r="H888" s="101" t="s">
        <v>127</v>
      </c>
      <c r="I888" s="101"/>
      <c r="J888" s="95" t="s">
        <v>69</v>
      </c>
      <c r="K888" s="97"/>
      <c r="L888" s="97"/>
      <c r="M888" s="97"/>
      <c r="N888" s="87"/>
      <c r="O888" s="96"/>
      <c r="P888" s="97"/>
      <c r="Q888" s="97"/>
      <c r="R888" s="98"/>
      <c r="S888" s="98"/>
      <c r="T888" s="98"/>
      <c r="U888" s="98"/>
      <c r="V888" s="98"/>
      <c r="W888" s="98"/>
      <c r="X888" s="98"/>
      <c r="Y888" s="98"/>
      <c r="Z888" s="98"/>
      <c r="AA888" s="98"/>
      <c r="AB888" s="98"/>
      <c r="AC888" s="98"/>
      <c r="AD888" s="98"/>
      <c r="AE888" s="98"/>
      <c r="AF888" s="98"/>
      <c r="AG888" s="98"/>
      <c r="AH888" s="98"/>
      <c r="AI888" s="98"/>
      <c r="AJ888" s="98"/>
      <c r="AK888" s="98"/>
      <c r="AL888" s="98"/>
    </row>
    <row r="889" ht="14.25" customHeight="1">
      <c r="A889" s="92" t="s">
        <v>3168</v>
      </c>
      <c r="B889" s="84">
        <v>45776.0</v>
      </c>
      <c r="C889" s="94" t="s">
        <v>3169</v>
      </c>
      <c r="D889" s="94" t="s">
        <v>512</v>
      </c>
      <c r="E889" s="103">
        <v>300.0</v>
      </c>
      <c r="F889" s="100" t="s">
        <v>1833</v>
      </c>
      <c r="G889" s="101" t="s">
        <v>112</v>
      </c>
      <c r="H889" s="101" t="s">
        <v>127</v>
      </c>
      <c r="I889" s="101"/>
      <c r="J889" s="95" t="s">
        <v>69</v>
      </c>
      <c r="K889" s="97"/>
      <c r="L889" s="97"/>
      <c r="M889" s="97"/>
      <c r="N889" s="87"/>
      <c r="O889" s="96"/>
      <c r="P889" s="97"/>
      <c r="Q889" s="97"/>
      <c r="R889" s="98"/>
      <c r="S889" s="98"/>
      <c r="T889" s="98"/>
      <c r="U889" s="98"/>
      <c r="V889" s="98"/>
      <c r="W889" s="98"/>
      <c r="X889" s="98"/>
      <c r="Y889" s="98"/>
      <c r="Z889" s="98"/>
      <c r="AA889" s="98"/>
      <c r="AB889" s="98"/>
      <c r="AC889" s="98"/>
      <c r="AD889" s="98"/>
      <c r="AE889" s="98"/>
      <c r="AF889" s="98"/>
      <c r="AG889" s="98"/>
      <c r="AH889" s="98"/>
      <c r="AI889" s="98"/>
      <c r="AJ889" s="98"/>
      <c r="AK889" s="98"/>
      <c r="AL889" s="98"/>
    </row>
    <row r="890" ht="14.25" customHeight="1">
      <c r="A890" s="92" t="s">
        <v>3170</v>
      </c>
      <c r="B890" s="84">
        <v>45776.0</v>
      </c>
      <c r="C890" s="94" t="s">
        <v>3171</v>
      </c>
      <c r="D890" s="94" t="s">
        <v>2956</v>
      </c>
      <c r="E890" s="99">
        <v>360.0</v>
      </c>
      <c r="F890" s="100" t="s">
        <v>3172</v>
      </c>
      <c r="G890" s="145" t="s">
        <v>67</v>
      </c>
      <c r="H890" s="101" t="s">
        <v>68</v>
      </c>
      <c r="I890" s="101"/>
      <c r="J890" s="95" t="s">
        <v>69</v>
      </c>
      <c r="K890" s="97"/>
      <c r="L890" s="97"/>
      <c r="M890" s="97"/>
      <c r="N890" s="87"/>
      <c r="O890" s="96"/>
      <c r="P890" s="102">
        <v>8.77</v>
      </c>
      <c r="Q890" s="102">
        <f>E890-P890</f>
        <v>351.23</v>
      </c>
      <c r="R890" s="98"/>
      <c r="S890" s="98"/>
      <c r="T890" s="98"/>
      <c r="U890" s="98"/>
      <c r="V890" s="98"/>
      <c r="W890" s="98"/>
      <c r="X890" s="98"/>
      <c r="Y890" s="98"/>
      <c r="Z890" s="98"/>
      <c r="AA890" s="98"/>
      <c r="AB890" s="98"/>
      <c r="AC890" s="98"/>
      <c r="AD890" s="98"/>
      <c r="AE890" s="98"/>
      <c r="AF890" s="98"/>
      <c r="AG890" s="98"/>
      <c r="AH890" s="98"/>
      <c r="AI890" s="98"/>
      <c r="AJ890" s="98"/>
      <c r="AK890" s="98"/>
      <c r="AL890" s="98"/>
    </row>
    <row r="891" ht="14.25" customHeight="1">
      <c r="A891" s="92" t="s">
        <v>3173</v>
      </c>
      <c r="B891" s="84"/>
      <c r="C891" s="94"/>
      <c r="D891" s="94" t="s">
        <v>87</v>
      </c>
      <c r="E891" s="103"/>
      <c r="F891" s="100"/>
      <c r="G891" s="101"/>
      <c r="H891" s="101"/>
      <c r="I891" s="101"/>
      <c r="J891" s="95"/>
      <c r="K891" s="97"/>
      <c r="L891" s="97"/>
      <c r="M891" s="97"/>
      <c r="N891" s="87"/>
      <c r="O891" s="96"/>
      <c r="P891" s="97"/>
      <c r="Q891" s="97"/>
      <c r="R891" s="98"/>
      <c r="S891" s="98"/>
      <c r="T891" s="98"/>
      <c r="U891" s="98"/>
      <c r="V891" s="98"/>
      <c r="W891" s="98"/>
      <c r="X891" s="98"/>
      <c r="Y891" s="98"/>
      <c r="Z891" s="98"/>
      <c r="AA891" s="98"/>
      <c r="AB891" s="98"/>
      <c r="AC891" s="98"/>
      <c r="AD891" s="98"/>
      <c r="AE891" s="98"/>
      <c r="AF891" s="98"/>
      <c r="AG891" s="98"/>
      <c r="AH891" s="98"/>
      <c r="AI891" s="98"/>
      <c r="AJ891" s="98"/>
      <c r="AK891" s="98"/>
      <c r="AL891" s="98"/>
    </row>
    <row r="892" ht="14.25" customHeight="1">
      <c r="A892" s="92" t="s">
        <v>3174</v>
      </c>
      <c r="B892" s="84">
        <v>45776.0</v>
      </c>
      <c r="C892" s="48" t="s">
        <v>3175</v>
      </c>
      <c r="D892" s="48" t="s">
        <v>3176</v>
      </c>
      <c r="E892" s="50">
        <v>28800.0</v>
      </c>
      <c r="F892" s="48" t="s">
        <v>3177</v>
      </c>
      <c r="G892" s="48" t="s">
        <v>3178</v>
      </c>
      <c r="H892" s="101" t="s">
        <v>68</v>
      </c>
      <c r="J892" s="95" t="s">
        <v>261</v>
      </c>
      <c r="L892" s="106"/>
      <c r="M892" s="106"/>
      <c r="O892" s="88"/>
      <c r="P892" s="106">
        <v>945.72</v>
      </c>
      <c r="Q892" s="118">
        <f t="shared" ref="Q892:Q893" si="342">E892-P892</f>
        <v>27854.28</v>
      </c>
      <c r="R892" s="98"/>
      <c r="S892" s="98"/>
      <c r="T892" s="98"/>
      <c r="U892" s="98"/>
      <c r="V892" s="98"/>
      <c r="W892" s="98"/>
      <c r="X892" s="98"/>
      <c r="Y892" s="98"/>
      <c r="Z892" s="98"/>
      <c r="AA892" s="98"/>
      <c r="AB892" s="98"/>
      <c r="AC892" s="98"/>
      <c r="AD892" s="98"/>
      <c r="AE892" s="98"/>
      <c r="AF892" s="98"/>
      <c r="AG892" s="98"/>
      <c r="AH892" s="98"/>
      <c r="AI892" s="98"/>
      <c r="AJ892" s="98"/>
      <c r="AK892" s="98"/>
      <c r="AL892" s="98"/>
    </row>
    <row r="893" ht="15.0" customHeight="1">
      <c r="A893" s="92" t="s">
        <v>3179</v>
      </c>
      <c r="B893" s="84">
        <v>45776.0</v>
      </c>
      <c r="C893" s="94" t="s">
        <v>3180</v>
      </c>
      <c r="D893" s="94" t="s">
        <v>3181</v>
      </c>
      <c r="E893" s="134">
        <v>300.0</v>
      </c>
      <c r="F893" s="48" t="s">
        <v>1833</v>
      </c>
      <c r="G893" s="145" t="s">
        <v>67</v>
      </c>
      <c r="H893" s="101" t="s">
        <v>68</v>
      </c>
      <c r="I893" s="101"/>
      <c r="J893" s="95" t="s">
        <v>69</v>
      </c>
      <c r="K893" s="97"/>
      <c r="L893" s="97"/>
      <c r="M893" s="97"/>
      <c r="N893" s="87"/>
      <c r="O893" s="96"/>
      <c r="P893" s="131">
        <v>7.31</v>
      </c>
      <c r="Q893" s="132">
        <f t="shared" si="342"/>
        <v>292.69</v>
      </c>
      <c r="R893" s="98"/>
      <c r="S893" s="98"/>
      <c r="T893" s="98"/>
      <c r="U893" s="98"/>
      <c r="V893" s="98"/>
      <c r="W893" s="98"/>
      <c r="X893" s="98"/>
      <c r="Y893" s="98"/>
      <c r="Z893" s="98"/>
      <c r="AA893" s="98"/>
      <c r="AB893" s="98"/>
      <c r="AC893" s="98"/>
      <c r="AD893" s="98"/>
      <c r="AE893" s="98"/>
      <c r="AF893" s="98"/>
      <c r="AG893" s="98"/>
      <c r="AH893" s="98"/>
      <c r="AI893" s="98"/>
      <c r="AJ893" s="98"/>
      <c r="AK893" s="98"/>
      <c r="AL893" s="98"/>
    </row>
    <row r="894" ht="12.75" customHeight="1">
      <c r="A894" s="92" t="s">
        <v>3182</v>
      </c>
      <c r="B894" s="84">
        <v>45776.0</v>
      </c>
      <c r="C894" s="94" t="s">
        <v>3183</v>
      </c>
      <c r="D894" s="94" t="s">
        <v>3085</v>
      </c>
      <c r="E894" s="103">
        <v>900.0</v>
      </c>
      <c r="F894" s="48" t="s">
        <v>1833</v>
      </c>
      <c r="G894" s="101" t="s">
        <v>112</v>
      </c>
      <c r="H894" s="101" t="s">
        <v>127</v>
      </c>
      <c r="I894" s="101"/>
      <c r="J894" s="95" t="s">
        <v>69</v>
      </c>
      <c r="K894" s="97"/>
      <c r="L894" s="97"/>
      <c r="M894" s="97"/>
      <c r="N894" s="87"/>
      <c r="O894" s="96"/>
      <c r="P894" s="97"/>
      <c r="Q894" s="97"/>
      <c r="R894" s="98"/>
      <c r="S894" s="98"/>
      <c r="T894" s="98"/>
      <c r="U894" s="98"/>
      <c r="V894" s="98"/>
      <c r="W894" s="98"/>
      <c r="X894" s="98"/>
      <c r="Y894" s="98"/>
      <c r="Z894" s="98"/>
      <c r="AA894" s="98"/>
      <c r="AB894" s="98"/>
      <c r="AC894" s="98"/>
      <c r="AD894" s="98"/>
      <c r="AE894" s="98"/>
      <c r="AF894" s="98"/>
      <c r="AG894" s="98"/>
      <c r="AH894" s="98"/>
      <c r="AI894" s="98"/>
      <c r="AJ894" s="98"/>
      <c r="AK894" s="98"/>
      <c r="AL894" s="98"/>
    </row>
    <row r="895" ht="12.75" customHeight="1">
      <c r="A895" s="92" t="s">
        <v>3184</v>
      </c>
      <c r="B895" s="84">
        <v>45777.0</v>
      </c>
      <c r="C895" s="94" t="s">
        <v>3185</v>
      </c>
      <c r="D895" s="48" t="s">
        <v>3186</v>
      </c>
      <c r="E895" s="99">
        <v>550.0</v>
      </c>
      <c r="F895" s="100" t="s">
        <v>914</v>
      </c>
      <c r="G895" s="145" t="s">
        <v>67</v>
      </c>
      <c r="H895" s="101" t="s">
        <v>68</v>
      </c>
      <c r="I895" s="101"/>
      <c r="J895" s="95" t="s">
        <v>69</v>
      </c>
      <c r="K895" s="97"/>
      <c r="L895" s="97"/>
      <c r="M895" s="97"/>
      <c r="N895" s="87"/>
      <c r="O895" s="96"/>
      <c r="P895" s="131">
        <v>13.4</v>
      </c>
      <c r="Q895" s="132">
        <f>E895-P895</f>
        <v>536.6</v>
      </c>
      <c r="R895" s="98"/>
      <c r="S895" s="98"/>
      <c r="T895" s="98"/>
      <c r="U895" s="98"/>
      <c r="V895" s="98"/>
      <c r="W895" s="98"/>
      <c r="X895" s="98"/>
      <c r="Y895" s="98"/>
      <c r="Z895" s="98"/>
      <c r="AA895" s="98"/>
      <c r="AB895" s="98"/>
      <c r="AC895" s="98"/>
      <c r="AD895" s="98"/>
      <c r="AE895" s="98"/>
      <c r="AF895" s="98"/>
      <c r="AG895" s="98"/>
      <c r="AH895" s="98"/>
      <c r="AI895" s="98"/>
      <c r="AJ895" s="98"/>
      <c r="AK895" s="98"/>
      <c r="AL895" s="98"/>
    </row>
    <row r="896" ht="12.75" customHeight="1">
      <c r="A896" s="92" t="s">
        <v>3187</v>
      </c>
      <c r="B896" s="84">
        <v>45777.0</v>
      </c>
      <c r="C896" s="94" t="s">
        <v>3188</v>
      </c>
      <c r="D896" s="94" t="s">
        <v>2868</v>
      </c>
      <c r="E896" s="103">
        <v>2995.0</v>
      </c>
      <c r="F896" s="100" t="s">
        <v>3189</v>
      </c>
      <c r="G896" s="48" t="s">
        <v>3190</v>
      </c>
      <c r="H896" s="101" t="s">
        <v>68</v>
      </c>
      <c r="I896" s="101" t="s">
        <v>3191</v>
      </c>
      <c r="J896" s="95" t="s">
        <v>102</v>
      </c>
      <c r="K896" s="97"/>
      <c r="L896" s="97"/>
      <c r="M896" s="97"/>
      <c r="N896" s="87"/>
      <c r="O896" s="96"/>
      <c r="P896" s="131">
        <v>4.75</v>
      </c>
      <c r="Q896" s="132">
        <f>195-P896</f>
        <v>190.25</v>
      </c>
      <c r="R896" s="98"/>
      <c r="S896" s="98"/>
      <c r="T896" s="98"/>
      <c r="U896" s="98"/>
      <c r="V896" s="98"/>
      <c r="W896" s="98"/>
      <c r="X896" s="98"/>
      <c r="Y896" s="98"/>
      <c r="Z896" s="98"/>
      <c r="AA896" s="98"/>
      <c r="AB896" s="98"/>
      <c r="AC896" s="98"/>
      <c r="AD896" s="98"/>
      <c r="AE896" s="98"/>
      <c r="AF896" s="98"/>
      <c r="AG896" s="98"/>
      <c r="AH896" s="98"/>
      <c r="AI896" s="98"/>
      <c r="AJ896" s="98"/>
      <c r="AK896" s="98"/>
      <c r="AL896" s="98"/>
    </row>
    <row r="897" ht="12.75" customHeight="1">
      <c r="A897" s="92" t="s">
        <v>3192</v>
      </c>
      <c r="B897" s="84">
        <v>45777.0</v>
      </c>
      <c r="C897" s="48" t="s">
        <v>3193</v>
      </c>
      <c r="D897" s="48" t="s">
        <v>3194</v>
      </c>
      <c r="E897" s="50">
        <v>2100.0</v>
      </c>
      <c r="F897" s="48" t="s">
        <v>3195</v>
      </c>
      <c r="G897" s="48" t="s">
        <v>96</v>
      </c>
      <c r="H897" s="101" t="s">
        <v>68</v>
      </c>
      <c r="I897" s="48" t="s">
        <v>3196</v>
      </c>
      <c r="J897" s="95" t="s">
        <v>102</v>
      </c>
      <c r="K897" s="97"/>
      <c r="L897" s="97"/>
      <c r="M897" s="97"/>
      <c r="N897" s="87"/>
      <c r="O897" s="96"/>
      <c r="P897" s="97"/>
      <c r="Q897" s="97"/>
      <c r="R897" s="98"/>
      <c r="S897" s="98"/>
      <c r="T897" s="98"/>
      <c r="U897" s="98"/>
      <c r="V897" s="98"/>
      <c r="W897" s="98"/>
      <c r="X897" s="98"/>
      <c r="Y897" s="98"/>
      <c r="Z897" s="98"/>
      <c r="AA897" s="98"/>
      <c r="AB897" s="98"/>
      <c r="AC897" s="98"/>
      <c r="AD897" s="98"/>
      <c r="AE897" s="98"/>
      <c r="AF897" s="98"/>
      <c r="AG897" s="98"/>
      <c r="AH897" s="98"/>
      <c r="AI897" s="98"/>
      <c r="AJ897" s="98"/>
      <c r="AK897" s="98"/>
      <c r="AL897" s="98"/>
    </row>
    <row r="898" ht="12.75" customHeight="1">
      <c r="A898" s="92" t="s">
        <v>3197</v>
      </c>
      <c r="B898" s="84">
        <v>45777.0</v>
      </c>
      <c r="C898" s="94" t="s">
        <v>3198</v>
      </c>
      <c r="D898" s="94" t="s">
        <v>3199</v>
      </c>
      <c r="E898" s="103">
        <v>720.0</v>
      </c>
      <c r="F898" s="100" t="s">
        <v>3200</v>
      </c>
      <c r="G898" s="48" t="s">
        <v>3018</v>
      </c>
      <c r="H898" s="101" t="s">
        <v>68</v>
      </c>
      <c r="I898" s="101"/>
      <c r="J898" s="95" t="s">
        <v>69</v>
      </c>
      <c r="K898" s="97"/>
      <c r="L898" s="97"/>
      <c r="M898" s="97"/>
      <c r="N898" s="87"/>
      <c r="O898" s="96"/>
      <c r="P898" s="97">
        <v>23.64</v>
      </c>
      <c r="Q898" s="108">
        <f>E898-P898</f>
        <v>696.36</v>
      </c>
      <c r="R898" s="128">
        <f>Q898</f>
        <v>696.36</v>
      </c>
      <c r="S898" s="98"/>
      <c r="T898" s="98"/>
      <c r="U898" s="98"/>
      <c r="V898" s="98"/>
      <c r="W898" s="98"/>
      <c r="X898" s="98"/>
      <c r="Y898" s="98"/>
      <c r="Z898" s="98"/>
      <c r="AA898" s="98"/>
      <c r="AB898" s="98"/>
      <c r="AC898" s="98"/>
      <c r="AD898" s="98"/>
      <c r="AE898" s="98"/>
      <c r="AF898" s="98"/>
      <c r="AG898" s="98"/>
      <c r="AH898" s="98"/>
      <c r="AI898" s="98"/>
      <c r="AJ898" s="98"/>
      <c r="AK898" s="98"/>
      <c r="AL898" s="98"/>
    </row>
    <row r="899" ht="12.75" customHeight="1">
      <c r="A899" s="92" t="s">
        <v>3201</v>
      </c>
      <c r="B899" s="84"/>
      <c r="C899" s="94"/>
      <c r="D899" s="94" t="s">
        <v>87</v>
      </c>
      <c r="E899" s="103"/>
      <c r="F899" s="100"/>
      <c r="G899" s="101"/>
      <c r="H899" s="101"/>
      <c r="I899" s="101"/>
      <c r="J899" s="95"/>
      <c r="K899" s="97"/>
      <c r="L899" s="97"/>
      <c r="M899" s="97"/>
      <c r="N899" s="87"/>
      <c r="O899" s="96"/>
      <c r="P899" s="97"/>
      <c r="Q899" s="108"/>
      <c r="R899" s="98"/>
      <c r="S899" s="98"/>
      <c r="T899" s="98"/>
      <c r="U899" s="98"/>
      <c r="V899" s="98"/>
      <c r="W899" s="98"/>
      <c r="X899" s="98"/>
      <c r="Y899" s="98"/>
      <c r="Z899" s="98"/>
      <c r="AA899" s="98"/>
      <c r="AB899" s="98"/>
      <c r="AC899" s="98"/>
      <c r="AD899" s="98"/>
      <c r="AE899" s="98"/>
      <c r="AF899" s="98"/>
      <c r="AG899" s="98"/>
      <c r="AH899" s="98"/>
      <c r="AI899" s="98"/>
      <c r="AJ899" s="98"/>
      <c r="AK899" s="98"/>
      <c r="AL899" s="98"/>
    </row>
    <row r="900" ht="12.75" customHeight="1">
      <c r="A900" s="92" t="s">
        <v>3202</v>
      </c>
      <c r="B900" s="84"/>
      <c r="C900" s="94"/>
      <c r="D900" s="94" t="s">
        <v>87</v>
      </c>
      <c r="E900" s="103"/>
      <c r="F900" s="100"/>
      <c r="G900" s="101"/>
      <c r="H900" s="101"/>
      <c r="I900" s="101"/>
      <c r="J900" s="95"/>
      <c r="K900" s="97"/>
      <c r="L900" s="97"/>
      <c r="M900" s="97"/>
      <c r="N900" s="87"/>
      <c r="O900" s="96"/>
      <c r="P900" s="97"/>
      <c r="Q900" s="108"/>
      <c r="R900" s="98"/>
      <c r="S900" s="98"/>
      <c r="T900" s="98"/>
      <c r="U900" s="98"/>
      <c r="V900" s="98"/>
      <c r="W900" s="98"/>
      <c r="X900" s="98"/>
      <c r="Y900" s="98"/>
      <c r="Z900" s="98"/>
      <c r="AA900" s="98"/>
      <c r="AB900" s="98"/>
      <c r="AC900" s="98"/>
      <c r="AD900" s="98"/>
      <c r="AE900" s="98"/>
      <c r="AF900" s="98"/>
      <c r="AG900" s="98"/>
      <c r="AH900" s="98"/>
      <c r="AI900" s="98"/>
      <c r="AJ900" s="98"/>
      <c r="AK900" s="98"/>
      <c r="AL900" s="98"/>
    </row>
    <row r="901" ht="12.75" customHeight="1">
      <c r="A901" s="92" t="s">
        <v>3203</v>
      </c>
      <c r="B901" s="84">
        <v>45777.0</v>
      </c>
      <c r="C901" s="94" t="s">
        <v>3204</v>
      </c>
      <c r="D901" s="94" t="s">
        <v>3205</v>
      </c>
      <c r="E901" s="103">
        <v>2512.0</v>
      </c>
      <c r="F901" s="100" t="s">
        <v>3206</v>
      </c>
      <c r="G901" s="101" t="s">
        <v>3207</v>
      </c>
      <c r="H901" s="101" t="s">
        <v>127</v>
      </c>
      <c r="I901" s="101"/>
      <c r="J901" s="95" t="s">
        <v>69</v>
      </c>
      <c r="K901" s="97"/>
      <c r="L901" s="97"/>
      <c r="M901" s="97"/>
      <c r="N901" s="87"/>
      <c r="O901" s="96"/>
      <c r="P901" s="97">
        <v>64.43</v>
      </c>
      <c r="Q901" s="108">
        <f>1962-P901</f>
        <v>1897.57</v>
      </c>
      <c r="R901" s="128">
        <f>1962-P901</f>
        <v>1897.57</v>
      </c>
      <c r="S901" s="98"/>
      <c r="T901" s="98"/>
      <c r="U901" s="98"/>
      <c r="V901" s="98"/>
      <c r="W901" s="98"/>
      <c r="X901" s="98"/>
      <c r="Y901" s="98"/>
      <c r="Z901" s="98"/>
      <c r="AA901" s="98"/>
      <c r="AB901" s="98"/>
      <c r="AC901" s="98"/>
      <c r="AD901" s="98"/>
      <c r="AE901" s="98"/>
      <c r="AF901" s="98"/>
      <c r="AG901" s="98"/>
      <c r="AH901" s="98"/>
      <c r="AI901" s="98"/>
      <c r="AJ901" s="98"/>
      <c r="AK901" s="98"/>
      <c r="AL901" s="98"/>
    </row>
    <row r="902" ht="12.75" customHeight="1">
      <c r="A902" s="92" t="s">
        <v>3208</v>
      </c>
      <c r="B902" s="84">
        <v>45777.0</v>
      </c>
      <c r="C902" s="94" t="s">
        <v>3209</v>
      </c>
      <c r="D902" s="94" t="s">
        <v>3210</v>
      </c>
      <c r="E902" s="103">
        <v>300.0</v>
      </c>
      <c r="F902" s="100" t="s">
        <v>3211</v>
      </c>
      <c r="G902" s="101" t="s">
        <v>112</v>
      </c>
      <c r="H902" s="101" t="s">
        <v>127</v>
      </c>
      <c r="I902" s="101"/>
      <c r="J902" s="95" t="s">
        <v>69</v>
      </c>
      <c r="K902" s="97"/>
      <c r="L902" s="97"/>
      <c r="M902" s="97"/>
      <c r="N902" s="87"/>
      <c r="O902" s="96"/>
      <c r="P902" s="97"/>
      <c r="Q902" s="108"/>
      <c r="R902" s="98"/>
      <c r="S902" s="98"/>
      <c r="T902" s="98"/>
      <c r="U902" s="98"/>
      <c r="V902" s="98"/>
      <c r="W902" s="98"/>
      <c r="X902" s="98"/>
      <c r="Y902" s="98"/>
      <c r="Z902" s="98"/>
      <c r="AA902" s="98"/>
      <c r="AB902" s="98"/>
      <c r="AC902" s="98"/>
      <c r="AD902" s="98"/>
      <c r="AE902" s="98"/>
      <c r="AF902" s="98"/>
      <c r="AG902" s="98"/>
      <c r="AH902" s="98"/>
      <c r="AI902" s="98"/>
      <c r="AJ902" s="98"/>
      <c r="AK902" s="98"/>
      <c r="AL902" s="98"/>
    </row>
    <row r="903" ht="12.75" customHeight="1">
      <c r="A903" s="92" t="s">
        <v>3212</v>
      </c>
      <c r="B903" s="84">
        <v>45777.0</v>
      </c>
      <c r="C903" s="94" t="s">
        <v>3213</v>
      </c>
      <c r="D903" s="48" t="s">
        <v>3214</v>
      </c>
      <c r="E903" s="103">
        <v>300.0</v>
      </c>
      <c r="F903" s="100" t="s">
        <v>2026</v>
      </c>
      <c r="G903" s="101" t="s">
        <v>112</v>
      </c>
      <c r="H903" s="101" t="s">
        <v>127</v>
      </c>
      <c r="I903" s="101"/>
      <c r="J903" s="95" t="s">
        <v>69</v>
      </c>
      <c r="K903" s="97"/>
      <c r="L903" s="97"/>
      <c r="M903" s="97"/>
      <c r="N903" s="87"/>
      <c r="O903" s="96"/>
      <c r="P903" s="97"/>
      <c r="Q903" s="108"/>
      <c r="R903" s="98"/>
      <c r="S903" s="98"/>
      <c r="T903" s="98"/>
      <c r="U903" s="98"/>
      <c r="V903" s="98"/>
      <c r="W903" s="98"/>
      <c r="X903" s="98"/>
      <c r="Y903" s="98"/>
      <c r="Z903" s="98"/>
      <c r="AA903" s="98"/>
      <c r="AB903" s="98"/>
      <c r="AC903" s="98"/>
      <c r="AD903" s="98"/>
      <c r="AE903" s="98"/>
      <c r="AF903" s="98"/>
      <c r="AG903" s="98"/>
      <c r="AH903" s="98"/>
      <c r="AI903" s="98"/>
      <c r="AJ903" s="98"/>
      <c r="AK903" s="98"/>
      <c r="AL903" s="98"/>
    </row>
    <row r="904" ht="12.75" customHeight="1">
      <c r="A904" s="92" t="s">
        <v>3215</v>
      </c>
      <c r="B904" s="84">
        <v>45777.0</v>
      </c>
      <c r="C904" s="94" t="s">
        <v>3216</v>
      </c>
      <c r="D904" s="94" t="s">
        <v>3217</v>
      </c>
      <c r="E904" s="103">
        <v>300.0</v>
      </c>
      <c r="F904" s="100" t="s">
        <v>2026</v>
      </c>
      <c r="G904" s="101" t="s">
        <v>112</v>
      </c>
      <c r="H904" s="101" t="s">
        <v>127</v>
      </c>
      <c r="I904" s="101"/>
      <c r="J904" s="95" t="s">
        <v>69</v>
      </c>
      <c r="K904" s="97"/>
      <c r="L904" s="97"/>
      <c r="M904" s="97"/>
      <c r="N904" s="87"/>
      <c r="O904" s="96"/>
      <c r="P904" s="97"/>
      <c r="Q904" s="108"/>
      <c r="R904" s="98"/>
      <c r="S904" s="98"/>
      <c r="T904" s="98"/>
      <c r="U904" s="98"/>
      <c r="V904" s="98"/>
      <c r="W904" s="98"/>
      <c r="X904" s="98"/>
      <c r="Y904" s="98"/>
      <c r="Z904" s="98"/>
      <c r="AA904" s="98"/>
      <c r="AB904" s="98"/>
      <c r="AC904" s="98"/>
      <c r="AD904" s="98"/>
      <c r="AE904" s="98"/>
      <c r="AF904" s="98"/>
      <c r="AG904" s="98"/>
      <c r="AH904" s="98"/>
      <c r="AI904" s="98"/>
      <c r="AJ904" s="98"/>
      <c r="AK904" s="98"/>
      <c r="AL904" s="98"/>
    </row>
    <row r="905" ht="12.75" customHeight="1">
      <c r="A905" s="92" t="s">
        <v>3218</v>
      </c>
      <c r="B905" s="84">
        <v>45778.0</v>
      </c>
      <c r="C905" s="94" t="s">
        <v>3219</v>
      </c>
      <c r="D905" s="94" t="s">
        <v>3214</v>
      </c>
      <c r="E905" s="103">
        <v>550.0</v>
      </c>
      <c r="F905" s="100" t="s">
        <v>2857</v>
      </c>
      <c r="G905" s="101" t="s">
        <v>112</v>
      </c>
      <c r="H905" s="101" t="s">
        <v>127</v>
      </c>
      <c r="I905" s="101"/>
      <c r="J905" s="95" t="s">
        <v>69</v>
      </c>
      <c r="K905" s="97"/>
      <c r="L905" s="97"/>
      <c r="M905" s="97"/>
      <c r="N905" s="87"/>
      <c r="O905" s="96"/>
      <c r="P905" s="97"/>
      <c r="Q905" s="108"/>
      <c r="R905" s="98"/>
      <c r="S905" s="98"/>
      <c r="T905" s="98"/>
      <c r="U905" s="98"/>
      <c r="V905" s="98"/>
      <c r="W905" s="98"/>
      <c r="X905" s="98"/>
      <c r="Y905" s="98"/>
      <c r="Z905" s="98"/>
      <c r="AA905" s="98"/>
      <c r="AB905" s="98"/>
      <c r="AC905" s="98"/>
      <c r="AD905" s="98"/>
      <c r="AE905" s="98"/>
      <c r="AF905" s="98"/>
      <c r="AG905" s="98"/>
      <c r="AH905" s="98"/>
      <c r="AI905" s="98"/>
      <c r="AJ905" s="98"/>
      <c r="AK905" s="98"/>
      <c r="AL905" s="98"/>
    </row>
    <row r="906" ht="12.75" customHeight="1">
      <c r="A906" s="92" t="s">
        <v>3220</v>
      </c>
      <c r="B906" s="84">
        <v>45778.0</v>
      </c>
      <c r="C906" s="94" t="s">
        <v>3221</v>
      </c>
      <c r="D906" s="94" t="s">
        <v>3222</v>
      </c>
      <c r="E906" s="103">
        <v>2100.0</v>
      </c>
      <c r="F906" s="100" t="s">
        <v>3223</v>
      </c>
      <c r="G906" s="101" t="s">
        <v>117</v>
      </c>
      <c r="H906" s="101" t="s">
        <v>68</v>
      </c>
      <c r="I906" s="101"/>
      <c r="J906" s="95" t="s">
        <v>102</v>
      </c>
      <c r="K906" s="97"/>
      <c r="L906" s="97"/>
      <c r="M906" s="97"/>
      <c r="N906" s="87"/>
      <c r="O906" s="96"/>
      <c r="P906" s="97">
        <v>68.96</v>
      </c>
      <c r="Q906" s="108">
        <f>E906-P906</f>
        <v>2031.04</v>
      </c>
      <c r="R906" s="98"/>
      <c r="S906" s="98"/>
      <c r="T906" s="98"/>
      <c r="U906" s="98"/>
      <c r="V906" s="98"/>
      <c r="W906" s="98"/>
      <c r="X906" s="98"/>
      <c r="Y906" s="98"/>
      <c r="Z906" s="98"/>
      <c r="AA906" s="98"/>
      <c r="AB906" s="98"/>
      <c r="AC906" s="98"/>
      <c r="AD906" s="98"/>
      <c r="AE906" s="98"/>
      <c r="AF906" s="98"/>
      <c r="AG906" s="98"/>
      <c r="AH906" s="98"/>
      <c r="AI906" s="98"/>
      <c r="AJ906" s="98"/>
      <c r="AK906" s="98"/>
      <c r="AL906" s="98"/>
    </row>
    <row r="907" ht="12.75" customHeight="1">
      <c r="A907" s="92" t="s">
        <v>3224</v>
      </c>
      <c r="B907" s="84">
        <v>45779.0</v>
      </c>
      <c r="C907" s="94" t="s">
        <v>3225</v>
      </c>
      <c r="D907" s="94" t="s">
        <v>2250</v>
      </c>
      <c r="E907" s="103">
        <v>7000.0</v>
      </c>
      <c r="F907" s="100" t="s">
        <v>3226</v>
      </c>
      <c r="G907" s="101" t="s">
        <v>3227</v>
      </c>
      <c r="H907" s="101" t="s">
        <v>68</v>
      </c>
      <c r="I907" s="112" t="s">
        <v>392</v>
      </c>
      <c r="J907" s="95" t="s">
        <v>102</v>
      </c>
      <c r="K907" s="97"/>
      <c r="L907" s="97"/>
      <c r="M907" s="97"/>
      <c r="N907" s="87"/>
      <c r="O907" s="96"/>
      <c r="P907" s="97">
        <v>49.26</v>
      </c>
      <c r="Q907" s="108">
        <f>1500-P907</f>
        <v>1450.74</v>
      </c>
      <c r="R907" s="98"/>
      <c r="S907" s="98"/>
      <c r="T907" s="98"/>
      <c r="U907" s="98"/>
      <c r="V907" s="98"/>
      <c r="W907" s="98"/>
      <c r="X907" s="98"/>
      <c r="Y907" s="98"/>
      <c r="Z907" s="98"/>
      <c r="AA907" s="98"/>
      <c r="AB907" s="98"/>
      <c r="AC907" s="98"/>
      <c r="AD907" s="98"/>
      <c r="AE907" s="98"/>
      <c r="AF907" s="98"/>
      <c r="AG907" s="98"/>
      <c r="AH907" s="98"/>
      <c r="AI907" s="98"/>
      <c r="AJ907" s="98"/>
      <c r="AK907" s="98"/>
      <c r="AL907" s="98"/>
    </row>
    <row r="908" ht="12.75" customHeight="1">
      <c r="A908" s="92" t="s">
        <v>3228</v>
      </c>
      <c r="B908" s="84">
        <v>45779.0</v>
      </c>
      <c r="C908" s="94" t="s">
        <v>3229</v>
      </c>
      <c r="D908" s="94" t="s">
        <v>2873</v>
      </c>
      <c r="E908" s="103">
        <v>300.0</v>
      </c>
      <c r="F908" s="100" t="s">
        <v>2026</v>
      </c>
      <c r="G908" s="101" t="s">
        <v>117</v>
      </c>
      <c r="H908" s="101" t="s">
        <v>68</v>
      </c>
      <c r="I908" s="101"/>
      <c r="J908" s="95" t="s">
        <v>69</v>
      </c>
      <c r="K908" s="97"/>
      <c r="L908" s="97"/>
      <c r="M908" s="97"/>
      <c r="N908" s="87"/>
      <c r="O908" s="96"/>
      <c r="P908" s="97">
        <v>9.85</v>
      </c>
      <c r="Q908" s="108">
        <f>E908-P908</f>
        <v>290.15</v>
      </c>
      <c r="R908" s="98"/>
      <c r="S908" s="98"/>
      <c r="T908" s="98"/>
      <c r="U908" s="98"/>
      <c r="V908" s="98"/>
      <c r="W908" s="98"/>
      <c r="X908" s="98"/>
      <c r="Y908" s="98"/>
      <c r="Z908" s="98"/>
      <c r="AA908" s="98"/>
      <c r="AB908" s="98"/>
      <c r="AC908" s="98"/>
      <c r="AD908" s="98"/>
      <c r="AE908" s="98"/>
      <c r="AF908" s="98"/>
      <c r="AG908" s="98"/>
      <c r="AH908" s="98"/>
      <c r="AI908" s="98"/>
      <c r="AJ908" s="98"/>
      <c r="AK908" s="98"/>
      <c r="AL908" s="98"/>
    </row>
    <row r="909" ht="12.75" customHeight="1">
      <c r="A909" s="92" t="s">
        <v>3230</v>
      </c>
      <c r="B909" s="84">
        <v>45779.0</v>
      </c>
      <c r="C909" s="94" t="s">
        <v>3231</v>
      </c>
      <c r="D909" s="94" t="s">
        <v>3232</v>
      </c>
      <c r="E909" s="103">
        <v>100.0</v>
      </c>
      <c r="F909" s="100" t="s">
        <v>660</v>
      </c>
      <c r="G909" s="101" t="s">
        <v>112</v>
      </c>
      <c r="H909" s="101" t="s">
        <v>127</v>
      </c>
      <c r="I909" s="101"/>
      <c r="J909" s="95" t="s">
        <v>121</v>
      </c>
      <c r="K909" s="97"/>
      <c r="L909" s="97"/>
      <c r="M909" s="97"/>
      <c r="N909" s="87"/>
      <c r="O909" s="96"/>
      <c r="P909" s="97"/>
      <c r="Q909" s="97"/>
      <c r="R909" s="98"/>
      <c r="S909" s="98"/>
      <c r="T909" s="98"/>
      <c r="U909" s="98"/>
      <c r="V909" s="98"/>
      <c r="W909" s="98"/>
      <c r="X909" s="98"/>
      <c r="Y909" s="98"/>
      <c r="Z909" s="98"/>
      <c r="AA909" s="98"/>
      <c r="AB909" s="98"/>
      <c r="AC909" s="98"/>
      <c r="AD909" s="98"/>
      <c r="AE909" s="98"/>
      <c r="AF909" s="98"/>
      <c r="AG909" s="98"/>
      <c r="AH909" s="98"/>
      <c r="AI909" s="98"/>
      <c r="AJ909" s="98"/>
      <c r="AK909" s="98"/>
      <c r="AL909" s="98"/>
    </row>
    <row r="910" ht="12.75" customHeight="1">
      <c r="A910" s="92" t="s">
        <v>3233</v>
      </c>
      <c r="B910" s="84">
        <v>45779.0</v>
      </c>
      <c r="C910" s="94" t="s">
        <v>3234</v>
      </c>
      <c r="D910" s="94" t="s">
        <v>312</v>
      </c>
      <c r="E910" s="103">
        <v>1400.0</v>
      </c>
      <c r="F910" s="100" t="s">
        <v>3235</v>
      </c>
      <c r="G910" s="101" t="s">
        <v>96</v>
      </c>
      <c r="H910" s="101" t="s">
        <v>68</v>
      </c>
      <c r="I910" s="101" t="s">
        <v>3236</v>
      </c>
      <c r="J910" s="95" t="s">
        <v>102</v>
      </c>
      <c r="K910" s="97"/>
      <c r="L910" s="97"/>
      <c r="M910" s="97"/>
      <c r="N910" s="87"/>
      <c r="O910" s="96"/>
      <c r="P910" s="97"/>
      <c r="Q910" s="97"/>
      <c r="R910" s="98"/>
      <c r="S910" s="98"/>
      <c r="T910" s="98"/>
      <c r="U910" s="98"/>
      <c r="V910" s="98"/>
      <c r="W910" s="98"/>
      <c r="X910" s="98"/>
      <c r="Y910" s="98"/>
      <c r="Z910" s="98"/>
      <c r="AA910" s="98"/>
      <c r="AB910" s="98"/>
      <c r="AC910" s="98"/>
      <c r="AD910" s="98"/>
      <c r="AE910" s="98"/>
      <c r="AF910" s="98"/>
      <c r="AG910" s="98"/>
      <c r="AH910" s="98"/>
      <c r="AI910" s="98"/>
      <c r="AJ910" s="98"/>
      <c r="AK910" s="98"/>
      <c r="AL910" s="98"/>
    </row>
    <row r="911" ht="12.75" customHeight="1">
      <c r="A911" s="92" t="s">
        <v>3237</v>
      </c>
      <c r="B911" s="84">
        <v>45779.0</v>
      </c>
      <c r="C911" s="94" t="s">
        <v>3238</v>
      </c>
      <c r="D911" s="94" t="s">
        <v>2873</v>
      </c>
      <c r="E911" s="103">
        <v>550.0</v>
      </c>
      <c r="F911" s="100" t="s">
        <v>2857</v>
      </c>
      <c r="G911" s="101" t="s">
        <v>117</v>
      </c>
      <c r="H911" s="101" t="s">
        <v>68</v>
      </c>
      <c r="I911" s="101"/>
      <c r="J911" s="95" t="s">
        <v>69</v>
      </c>
      <c r="K911" s="97"/>
      <c r="L911" s="97"/>
      <c r="M911" s="97"/>
      <c r="N911" s="87"/>
      <c r="O911" s="96"/>
      <c r="P911" s="97">
        <v>18.06</v>
      </c>
      <c r="Q911" s="108">
        <f>E911-P911</f>
        <v>531.94</v>
      </c>
      <c r="R911" s="98"/>
      <c r="S911" s="98"/>
      <c r="T911" s="98"/>
      <c r="U911" s="98"/>
      <c r="V911" s="98"/>
      <c r="W911" s="98"/>
      <c r="X911" s="98"/>
      <c r="Y911" s="98"/>
      <c r="Z911" s="98"/>
      <c r="AA911" s="98"/>
      <c r="AB911" s="98"/>
      <c r="AC911" s="98"/>
      <c r="AD911" s="98"/>
      <c r="AE911" s="98"/>
      <c r="AF911" s="98"/>
      <c r="AG911" s="98"/>
      <c r="AH911" s="98"/>
      <c r="AI911" s="98"/>
      <c r="AJ911" s="98"/>
      <c r="AK911" s="98"/>
      <c r="AL911" s="98"/>
    </row>
    <row r="912" ht="12.75" customHeight="1">
      <c r="A912" s="92" t="s">
        <v>3239</v>
      </c>
      <c r="B912" s="84">
        <v>45779.0</v>
      </c>
      <c r="C912" s="94" t="s">
        <v>3240</v>
      </c>
      <c r="D912" s="94" t="s">
        <v>3241</v>
      </c>
      <c r="E912" s="103">
        <v>300.0</v>
      </c>
      <c r="F912" s="100" t="s">
        <v>2026</v>
      </c>
      <c r="G912" s="101" t="s">
        <v>112</v>
      </c>
      <c r="H912" s="101" t="s">
        <v>127</v>
      </c>
      <c r="I912" s="101"/>
      <c r="J912" s="95" t="s">
        <v>69</v>
      </c>
      <c r="K912" s="97"/>
      <c r="L912" s="97"/>
      <c r="M912" s="97"/>
      <c r="N912" s="87"/>
      <c r="O912" s="96"/>
      <c r="P912" s="97"/>
      <c r="Q912" s="97"/>
      <c r="R912" s="98"/>
      <c r="S912" s="98"/>
      <c r="T912" s="98"/>
      <c r="U912" s="98"/>
      <c r="V912" s="98"/>
      <c r="W912" s="98"/>
      <c r="X912" s="98"/>
      <c r="Y912" s="98"/>
      <c r="Z912" s="98"/>
      <c r="AA912" s="98"/>
      <c r="AB912" s="98"/>
      <c r="AC912" s="98"/>
      <c r="AD912" s="98"/>
      <c r="AE912" s="98"/>
      <c r="AF912" s="98"/>
      <c r="AG912" s="98"/>
      <c r="AH912" s="98"/>
      <c r="AI912" s="98"/>
      <c r="AJ912" s="98"/>
      <c r="AK912" s="98"/>
      <c r="AL912" s="98"/>
    </row>
    <row r="913" ht="12.75" customHeight="1">
      <c r="A913" s="92" t="s">
        <v>3242</v>
      </c>
      <c r="B913" s="84">
        <v>45779.0</v>
      </c>
      <c r="C913" s="94" t="s">
        <v>3243</v>
      </c>
      <c r="D913" s="94" t="s">
        <v>1931</v>
      </c>
      <c r="E913" s="103">
        <v>1400.0</v>
      </c>
      <c r="F913" s="100" t="s">
        <v>3244</v>
      </c>
      <c r="G913" s="101" t="s">
        <v>117</v>
      </c>
      <c r="H913" s="101" t="s">
        <v>68</v>
      </c>
      <c r="I913" s="101"/>
      <c r="J913" s="95" t="s">
        <v>69</v>
      </c>
      <c r="K913" s="97"/>
      <c r="L913" s="97"/>
      <c r="M913" s="97"/>
      <c r="N913" s="87"/>
      <c r="O913" s="96"/>
      <c r="P913" s="97">
        <v>45.98</v>
      </c>
      <c r="Q913" s="108">
        <f>E913-P913</f>
        <v>1354.02</v>
      </c>
      <c r="R913" s="128">
        <f>Q908+Q911+Q913</f>
        <v>2176.11</v>
      </c>
      <c r="S913" s="98"/>
      <c r="T913" s="98"/>
      <c r="U913" s="98"/>
      <c r="V913" s="98"/>
      <c r="W913" s="98"/>
      <c r="X913" s="98"/>
      <c r="Y913" s="98"/>
      <c r="Z913" s="98"/>
      <c r="AA913" s="98"/>
      <c r="AB913" s="98"/>
      <c r="AC913" s="98"/>
      <c r="AD913" s="98"/>
      <c r="AE913" s="98"/>
      <c r="AF913" s="98"/>
      <c r="AG913" s="98"/>
      <c r="AH913" s="98"/>
      <c r="AI913" s="98"/>
      <c r="AJ913" s="98"/>
      <c r="AK913" s="98"/>
      <c r="AL913" s="98"/>
    </row>
    <row r="914" ht="12.75" customHeight="1">
      <c r="A914" s="92" t="s">
        <v>3245</v>
      </c>
      <c r="B914" s="84">
        <v>45779.0</v>
      </c>
      <c r="C914" s="94" t="s">
        <v>3246</v>
      </c>
      <c r="D914" s="94" t="s">
        <v>3085</v>
      </c>
      <c r="E914" s="103">
        <v>600.0</v>
      </c>
      <c r="F914" s="100" t="s">
        <v>3247</v>
      </c>
      <c r="G914" s="101" t="s">
        <v>112</v>
      </c>
      <c r="H914" s="101" t="s">
        <v>127</v>
      </c>
      <c r="I914" s="101"/>
      <c r="J914" s="95" t="s">
        <v>69</v>
      </c>
      <c r="K914" s="97"/>
      <c r="L914" s="97"/>
      <c r="M914" s="97"/>
      <c r="N914" s="87"/>
      <c r="O914" s="96"/>
      <c r="P914" s="97"/>
      <c r="Q914" s="97"/>
      <c r="R914" s="98"/>
      <c r="S914" s="98"/>
      <c r="T914" s="98"/>
      <c r="U914" s="98"/>
      <c r="V914" s="98"/>
      <c r="W914" s="98"/>
      <c r="X914" s="98"/>
      <c r="Y914" s="98"/>
      <c r="Z914" s="98"/>
      <c r="AA914" s="98"/>
      <c r="AB914" s="98"/>
      <c r="AC914" s="98"/>
      <c r="AD914" s="98"/>
      <c r="AE914" s="98"/>
      <c r="AF914" s="98"/>
      <c r="AG914" s="98"/>
      <c r="AH914" s="98"/>
      <c r="AI914" s="98"/>
      <c r="AJ914" s="98"/>
      <c r="AK914" s="98"/>
      <c r="AL914" s="98"/>
    </row>
    <row r="915" ht="12.75" customHeight="1">
      <c r="A915" s="92" t="s">
        <v>3248</v>
      </c>
      <c r="B915" s="84">
        <v>45779.0</v>
      </c>
      <c r="C915" s="94" t="s">
        <v>3249</v>
      </c>
      <c r="D915" s="94" t="s">
        <v>3250</v>
      </c>
      <c r="E915" s="99">
        <v>550.0</v>
      </c>
      <c r="F915" s="100" t="s">
        <v>2857</v>
      </c>
      <c r="G915" s="145" t="s">
        <v>67</v>
      </c>
      <c r="H915" s="101" t="s">
        <v>68</v>
      </c>
      <c r="I915" s="101"/>
      <c r="J915" s="95" t="s">
        <v>69</v>
      </c>
      <c r="K915" s="97"/>
      <c r="L915" s="97"/>
      <c r="M915" s="97"/>
      <c r="N915" s="87"/>
      <c r="O915" s="96"/>
      <c r="P915" s="147">
        <v>13.4</v>
      </c>
      <c r="Q915" s="132">
        <f t="shared" ref="Q915:Q917" si="343">E915-P915</f>
        <v>536.6</v>
      </c>
      <c r="R915" s="98"/>
      <c r="S915" s="98"/>
      <c r="T915" s="98"/>
      <c r="U915" s="98"/>
      <c r="V915" s="98"/>
      <c r="W915" s="98"/>
      <c r="X915" s="98"/>
      <c r="Y915" s="98"/>
      <c r="Z915" s="98"/>
      <c r="AA915" s="98"/>
      <c r="AB915" s="98"/>
      <c r="AC915" s="98"/>
      <c r="AD915" s="98"/>
      <c r="AE915" s="98"/>
      <c r="AF915" s="98"/>
      <c r="AG915" s="98"/>
      <c r="AH915" s="98"/>
      <c r="AI915" s="98"/>
      <c r="AJ915" s="98"/>
      <c r="AK915" s="98"/>
      <c r="AL915" s="98"/>
    </row>
    <row r="916" ht="12.75" customHeight="1">
      <c r="A916" s="92" t="s">
        <v>3251</v>
      </c>
      <c r="B916" s="84">
        <v>45782.0</v>
      </c>
      <c r="C916" s="94" t="s">
        <v>3252</v>
      </c>
      <c r="D916" s="94" t="s">
        <v>3253</v>
      </c>
      <c r="E916" s="103">
        <v>240.0</v>
      </c>
      <c r="F916" s="48" t="s">
        <v>3254</v>
      </c>
      <c r="G916" s="101" t="s">
        <v>117</v>
      </c>
      <c r="H916" s="101" t="s">
        <v>68</v>
      </c>
      <c r="I916" s="101"/>
      <c r="J916" s="95" t="s">
        <v>69</v>
      </c>
      <c r="K916" s="97"/>
      <c r="L916" s="97"/>
      <c r="M916" s="97"/>
      <c r="N916" s="87"/>
      <c r="O916" s="96"/>
      <c r="P916" s="97">
        <v>7.88</v>
      </c>
      <c r="Q916" s="108">
        <f t="shared" si="343"/>
        <v>232.12</v>
      </c>
      <c r="R916" s="98"/>
      <c r="S916" s="98"/>
      <c r="T916" s="98"/>
      <c r="U916" s="98"/>
      <c r="V916" s="98"/>
      <c r="W916" s="98"/>
      <c r="X916" s="98"/>
      <c r="Y916" s="98"/>
      <c r="Z916" s="98"/>
      <c r="AA916" s="98"/>
      <c r="AB916" s="98"/>
      <c r="AC916" s="98"/>
      <c r="AD916" s="98"/>
      <c r="AE916" s="98"/>
      <c r="AF916" s="98"/>
      <c r="AG916" s="98"/>
      <c r="AH916" s="98"/>
      <c r="AI916" s="98"/>
      <c r="AJ916" s="98"/>
      <c r="AK916" s="98"/>
      <c r="AL916" s="98"/>
    </row>
    <row r="917" ht="12.75" customHeight="1">
      <c r="A917" s="92" t="s">
        <v>3255</v>
      </c>
      <c r="B917" s="84">
        <v>45782.0</v>
      </c>
      <c r="C917" s="94" t="s">
        <v>3256</v>
      </c>
      <c r="D917" s="94" t="s">
        <v>3257</v>
      </c>
      <c r="E917" s="103">
        <v>1100.0</v>
      </c>
      <c r="F917" s="100" t="s">
        <v>3258</v>
      </c>
      <c r="G917" s="101" t="s">
        <v>3018</v>
      </c>
      <c r="H917" s="101" t="s">
        <v>68</v>
      </c>
      <c r="I917" s="101"/>
      <c r="J917" s="95" t="s">
        <v>69</v>
      </c>
      <c r="K917" s="97"/>
      <c r="L917" s="97"/>
      <c r="M917" s="97"/>
      <c r="N917" s="87"/>
      <c r="O917" s="96"/>
      <c r="P917" s="97">
        <v>36.12</v>
      </c>
      <c r="Q917" s="108">
        <f t="shared" si="343"/>
        <v>1063.88</v>
      </c>
      <c r="R917" s="98"/>
      <c r="S917" s="98"/>
      <c r="T917" s="98"/>
      <c r="U917" s="98"/>
      <c r="V917" s="98"/>
      <c r="W917" s="98"/>
      <c r="X917" s="98"/>
      <c r="Y917" s="98"/>
      <c r="Z917" s="98"/>
      <c r="AA917" s="98"/>
      <c r="AB917" s="98"/>
      <c r="AC917" s="98"/>
      <c r="AD917" s="98"/>
      <c r="AE917" s="98"/>
      <c r="AF917" s="98"/>
      <c r="AG917" s="98"/>
      <c r="AH917" s="98"/>
      <c r="AI917" s="98"/>
      <c r="AJ917" s="98"/>
      <c r="AK917" s="98"/>
      <c r="AL917" s="98"/>
    </row>
    <row r="918" ht="12.75" customHeight="1">
      <c r="A918" s="92" t="s">
        <v>3259</v>
      </c>
      <c r="B918" s="84">
        <v>45782.0</v>
      </c>
      <c r="C918" s="48" t="s">
        <v>3260</v>
      </c>
      <c r="D918" s="48" t="s">
        <v>804</v>
      </c>
      <c r="E918" s="107">
        <v>2818.3</v>
      </c>
      <c r="F918" s="48" t="s">
        <v>3261</v>
      </c>
      <c r="G918" s="101" t="s">
        <v>96</v>
      </c>
      <c r="H918" s="101" t="s">
        <v>68</v>
      </c>
      <c r="I918" s="101" t="s">
        <v>3262</v>
      </c>
      <c r="J918" s="95" t="s">
        <v>69</v>
      </c>
      <c r="K918" s="97">
        <v>2950.0</v>
      </c>
      <c r="L918" s="97">
        <f t="shared" ref="L918:L919" si="344">K918/1.12*0.05</f>
        <v>131.6964286</v>
      </c>
      <c r="M918" s="97">
        <f t="shared" ref="M918:M919" si="345">K918-L918</f>
        <v>2818.303571</v>
      </c>
      <c r="N918" s="87">
        <f t="shared" ref="N918:N919" si="346">E918-M918</f>
        <v>-0.003571428571</v>
      </c>
      <c r="O918" s="96"/>
      <c r="P918" s="97"/>
      <c r="Q918" s="97"/>
      <c r="R918" s="98"/>
      <c r="S918" s="98"/>
      <c r="T918" s="98"/>
      <c r="U918" s="98"/>
      <c r="V918" s="98"/>
      <c r="W918" s="98"/>
      <c r="X918" s="98"/>
      <c r="Y918" s="98"/>
      <c r="Z918" s="98"/>
      <c r="AA918" s="98"/>
      <c r="AB918" s="98"/>
      <c r="AC918" s="98"/>
      <c r="AD918" s="98"/>
      <c r="AE918" s="98"/>
      <c r="AF918" s="98"/>
      <c r="AG918" s="98"/>
      <c r="AH918" s="98"/>
      <c r="AI918" s="98"/>
      <c r="AJ918" s="98"/>
      <c r="AK918" s="98"/>
      <c r="AL918" s="98"/>
    </row>
    <row r="919" ht="12.75" customHeight="1">
      <c r="A919" s="92" t="s">
        <v>3263</v>
      </c>
      <c r="B919" s="84">
        <v>45782.0</v>
      </c>
      <c r="C919" s="48" t="s">
        <v>3264</v>
      </c>
      <c r="D919" s="48" t="s">
        <v>804</v>
      </c>
      <c r="E919" s="191">
        <v>9553.57</v>
      </c>
      <c r="F919" s="48" t="s">
        <v>3265</v>
      </c>
      <c r="G919" s="101" t="s">
        <v>96</v>
      </c>
      <c r="H919" s="101" t="s">
        <v>68</v>
      </c>
      <c r="I919" s="101" t="s">
        <v>3262</v>
      </c>
      <c r="J919" s="95" t="s">
        <v>102</v>
      </c>
      <c r="K919" s="97">
        <v>10000.0</v>
      </c>
      <c r="L919" s="97">
        <f t="shared" si="344"/>
        <v>446.4285714</v>
      </c>
      <c r="M919" s="97">
        <f t="shared" si="345"/>
        <v>9553.571429</v>
      </c>
      <c r="N919" s="87">
        <f t="shared" si="346"/>
        <v>-0.00142857143</v>
      </c>
      <c r="O919" s="96"/>
      <c r="P919" s="97"/>
      <c r="Q919" s="97"/>
      <c r="R919" s="98"/>
      <c r="S919" s="98"/>
      <c r="T919" s="98"/>
      <c r="U919" s="98"/>
      <c r="V919" s="98"/>
      <c r="W919" s="98"/>
      <c r="X919" s="98"/>
      <c r="Y919" s="98"/>
      <c r="Z919" s="98"/>
      <c r="AA919" s="98"/>
      <c r="AB919" s="98"/>
      <c r="AC919" s="98"/>
      <c r="AD919" s="98"/>
      <c r="AE919" s="98"/>
      <c r="AF919" s="98"/>
      <c r="AG919" s="98"/>
      <c r="AH919" s="98"/>
      <c r="AI919" s="98"/>
      <c r="AJ919" s="98"/>
      <c r="AK919" s="98"/>
      <c r="AL919" s="98"/>
    </row>
    <row r="920" ht="12.75" customHeight="1">
      <c r="A920" s="92" t="s">
        <v>3266</v>
      </c>
      <c r="B920" s="84">
        <v>45782.0</v>
      </c>
      <c r="C920" s="48" t="s">
        <v>3267</v>
      </c>
      <c r="D920" s="48" t="s">
        <v>217</v>
      </c>
      <c r="E920" s="103">
        <v>4164.0</v>
      </c>
      <c r="F920" s="100" t="s">
        <v>3268</v>
      </c>
      <c r="G920" s="101" t="s">
        <v>96</v>
      </c>
      <c r="H920" s="101" t="s">
        <v>68</v>
      </c>
      <c r="I920" s="101" t="s">
        <v>3269</v>
      </c>
      <c r="J920" s="95" t="s">
        <v>102</v>
      </c>
      <c r="K920" s="97"/>
      <c r="L920" s="97"/>
      <c r="M920" s="97"/>
      <c r="N920" s="87"/>
      <c r="O920" s="96"/>
      <c r="P920" s="97"/>
      <c r="Q920" s="97"/>
      <c r="R920" s="98"/>
      <c r="S920" s="98"/>
      <c r="T920" s="98"/>
      <c r="U920" s="98"/>
      <c r="V920" s="98"/>
      <c r="W920" s="98"/>
      <c r="X920" s="98"/>
      <c r="Y920" s="98"/>
      <c r="Z920" s="98"/>
      <c r="AA920" s="98"/>
      <c r="AB920" s="98"/>
      <c r="AC920" s="98"/>
      <c r="AD920" s="98"/>
      <c r="AE920" s="98"/>
      <c r="AF920" s="98"/>
      <c r="AG920" s="98"/>
      <c r="AH920" s="98"/>
      <c r="AI920" s="98"/>
      <c r="AJ920" s="98"/>
      <c r="AK920" s="98"/>
      <c r="AL920" s="98"/>
    </row>
    <row r="921" ht="12.75" customHeight="1">
      <c r="A921" s="92" t="s">
        <v>3270</v>
      </c>
      <c r="B921" s="84">
        <v>45782.0</v>
      </c>
      <c r="C921" s="94" t="s">
        <v>3271</v>
      </c>
      <c r="D921" s="94" t="s">
        <v>3117</v>
      </c>
      <c r="E921" s="103">
        <v>300.0</v>
      </c>
      <c r="F921" s="100" t="s">
        <v>2026</v>
      </c>
      <c r="G921" s="101" t="s">
        <v>112</v>
      </c>
      <c r="H921" s="101" t="s">
        <v>127</v>
      </c>
      <c r="I921" s="101"/>
      <c r="J921" s="95" t="s">
        <v>69</v>
      </c>
      <c r="K921" s="97"/>
      <c r="L921" s="97"/>
      <c r="M921" s="97"/>
      <c r="N921" s="87"/>
      <c r="O921" s="96"/>
      <c r="P921" s="97"/>
      <c r="Q921" s="97"/>
      <c r="R921" s="98"/>
      <c r="S921" s="98"/>
      <c r="T921" s="98"/>
      <c r="U921" s="98"/>
      <c r="V921" s="98"/>
      <c r="W921" s="98"/>
      <c r="X921" s="98"/>
      <c r="Y921" s="98"/>
      <c r="Z921" s="98"/>
      <c r="AA921" s="98"/>
      <c r="AB921" s="98"/>
      <c r="AC921" s="98"/>
      <c r="AD921" s="98"/>
      <c r="AE921" s="98"/>
      <c r="AF921" s="98"/>
      <c r="AG921" s="98"/>
      <c r="AH921" s="98"/>
      <c r="AI921" s="98"/>
      <c r="AJ921" s="98"/>
      <c r="AK921" s="98"/>
      <c r="AL921" s="98"/>
    </row>
    <row r="922" ht="12.75" customHeight="1">
      <c r="A922" s="92" t="s">
        <v>3272</v>
      </c>
      <c r="B922" s="84">
        <v>45782.0</v>
      </c>
      <c r="C922" s="94" t="s">
        <v>3273</v>
      </c>
      <c r="D922" s="94" t="s">
        <v>3114</v>
      </c>
      <c r="E922" s="103">
        <v>300.0</v>
      </c>
      <c r="F922" s="100" t="s">
        <v>2026</v>
      </c>
      <c r="G922" s="101" t="s">
        <v>112</v>
      </c>
      <c r="H922" s="101" t="s">
        <v>127</v>
      </c>
      <c r="I922" s="101"/>
      <c r="J922" s="95" t="s">
        <v>69</v>
      </c>
      <c r="K922" s="97"/>
      <c r="L922" s="97"/>
      <c r="M922" s="97"/>
      <c r="N922" s="87"/>
      <c r="O922" s="96"/>
      <c r="P922" s="97"/>
      <c r="Q922" s="97"/>
      <c r="R922" s="98"/>
      <c r="S922" s="98"/>
      <c r="T922" s="98"/>
      <c r="U922" s="98"/>
      <c r="V922" s="98"/>
      <c r="W922" s="98"/>
      <c r="X922" s="98"/>
      <c r="Y922" s="98"/>
      <c r="Z922" s="98"/>
      <c r="AA922" s="98"/>
      <c r="AB922" s="98"/>
      <c r="AC922" s="98"/>
      <c r="AD922" s="98"/>
      <c r="AE922" s="98"/>
      <c r="AF922" s="98"/>
      <c r="AG922" s="98"/>
      <c r="AH922" s="98"/>
      <c r="AI922" s="98"/>
      <c r="AJ922" s="98"/>
      <c r="AK922" s="98"/>
      <c r="AL922" s="98"/>
    </row>
    <row r="923" ht="12.75" customHeight="1">
      <c r="A923" s="92" t="s">
        <v>3274</v>
      </c>
      <c r="B923" s="84">
        <v>45782.0</v>
      </c>
      <c r="C923" s="48" t="s">
        <v>3275</v>
      </c>
      <c r="D923" s="94" t="s">
        <v>629</v>
      </c>
      <c r="E923" s="107">
        <v>48150.0</v>
      </c>
      <c r="F923" s="100" t="s">
        <v>3276</v>
      </c>
      <c r="G923" s="101"/>
      <c r="H923" s="101"/>
      <c r="I923" s="101"/>
      <c r="J923" s="95" t="s">
        <v>69</v>
      </c>
      <c r="K923" s="97">
        <v>50400.0</v>
      </c>
      <c r="L923" s="97">
        <f t="shared" ref="L923:L924" si="347">K923/1.12*0.05</f>
        <v>2250</v>
      </c>
      <c r="M923" s="97">
        <f t="shared" ref="M923:M924" si="348">K923-L923</f>
        <v>48150</v>
      </c>
      <c r="N923" s="87">
        <f t="shared" ref="N923:N924" si="349">E923-M923</f>
        <v>0</v>
      </c>
      <c r="O923" s="96"/>
      <c r="P923" s="97"/>
      <c r="Q923" s="97"/>
      <c r="R923" s="98"/>
      <c r="S923" s="98"/>
      <c r="T923" s="98"/>
      <c r="U923" s="98"/>
      <c r="V923" s="98"/>
      <c r="W923" s="98"/>
      <c r="X923" s="98"/>
      <c r="Y923" s="98"/>
      <c r="Z923" s="98"/>
      <c r="AA923" s="98"/>
      <c r="AB923" s="98"/>
      <c r="AC923" s="98"/>
      <c r="AD923" s="98"/>
      <c r="AE923" s="98"/>
      <c r="AF923" s="98"/>
      <c r="AG923" s="98"/>
      <c r="AH923" s="98"/>
      <c r="AI923" s="98"/>
      <c r="AJ923" s="98"/>
      <c r="AK923" s="98"/>
      <c r="AL923" s="98"/>
    </row>
    <row r="924" ht="12.75" customHeight="1">
      <c r="A924" s="92" t="s">
        <v>3277</v>
      </c>
      <c r="B924" s="84">
        <v>45782.0</v>
      </c>
      <c r="C924" s="113" t="s">
        <v>3278</v>
      </c>
      <c r="D924" s="94" t="s">
        <v>629</v>
      </c>
      <c r="E924" s="107">
        <v>200090.0</v>
      </c>
      <c r="F924" s="100" t="s">
        <v>3279</v>
      </c>
      <c r="G924" s="101"/>
      <c r="H924" s="101"/>
      <c r="I924" s="101"/>
      <c r="J924" s="95" t="s">
        <v>140</v>
      </c>
      <c r="K924" s="97">
        <v>209440.0</v>
      </c>
      <c r="L924" s="97">
        <f t="shared" si="347"/>
        <v>9350</v>
      </c>
      <c r="M924" s="97">
        <f t="shared" si="348"/>
        <v>200090</v>
      </c>
      <c r="N924" s="87">
        <f t="shared" si="349"/>
        <v>0</v>
      </c>
      <c r="O924" s="96"/>
      <c r="P924" s="97"/>
      <c r="Q924" s="97"/>
      <c r="R924" s="98"/>
      <c r="S924" s="98"/>
      <c r="T924" s="98"/>
      <c r="U924" s="98"/>
      <c r="V924" s="98"/>
      <c r="W924" s="98"/>
      <c r="X924" s="98"/>
      <c r="Y924" s="98"/>
      <c r="Z924" s="98"/>
      <c r="AA924" s="98"/>
      <c r="AB924" s="98"/>
      <c r="AC924" s="98"/>
      <c r="AD924" s="98"/>
      <c r="AE924" s="98"/>
      <c r="AF924" s="98"/>
      <c r="AG924" s="98"/>
      <c r="AH924" s="98"/>
      <c r="AI924" s="98"/>
      <c r="AJ924" s="98"/>
      <c r="AK924" s="98"/>
      <c r="AL924" s="98"/>
    </row>
    <row r="925" ht="12.75" customHeight="1">
      <c r="A925" s="92" t="s">
        <v>3280</v>
      </c>
      <c r="B925" s="84">
        <v>45782.0</v>
      </c>
      <c r="C925" s="48" t="s">
        <v>3281</v>
      </c>
      <c r="D925" s="94" t="s">
        <v>949</v>
      </c>
      <c r="E925" s="103">
        <v>18000.0</v>
      </c>
      <c r="F925" s="100" t="s">
        <v>3282</v>
      </c>
      <c r="G925" s="101" t="s">
        <v>117</v>
      </c>
      <c r="H925" s="101" t="s">
        <v>68</v>
      </c>
      <c r="I925" s="101"/>
      <c r="J925" s="95" t="s">
        <v>140</v>
      </c>
      <c r="K925" s="97"/>
      <c r="L925" s="97"/>
      <c r="M925" s="97"/>
      <c r="N925" s="87"/>
      <c r="O925" s="96"/>
      <c r="P925" s="97">
        <v>591.07</v>
      </c>
      <c r="Q925" s="108">
        <f>E925-P925</f>
        <v>17408.93</v>
      </c>
      <c r="R925" s="128">
        <f>SUM(Q916:Q925)</f>
        <v>18704.93</v>
      </c>
      <c r="S925" s="98"/>
      <c r="T925" s="98"/>
      <c r="U925" s="98"/>
      <c r="V925" s="98"/>
      <c r="W925" s="98"/>
      <c r="X925" s="98"/>
      <c r="Y925" s="98"/>
      <c r="Z925" s="98"/>
      <c r="AA925" s="98"/>
      <c r="AB925" s="98"/>
      <c r="AC925" s="98"/>
      <c r="AD925" s="98"/>
      <c r="AE925" s="98"/>
      <c r="AF925" s="98"/>
      <c r="AG925" s="98"/>
      <c r="AH925" s="98"/>
      <c r="AI925" s="98"/>
      <c r="AJ925" s="98"/>
      <c r="AK925" s="98"/>
      <c r="AL925" s="98"/>
    </row>
    <row r="926" ht="12.75" customHeight="1">
      <c r="A926" s="92" t="s">
        <v>3283</v>
      </c>
      <c r="B926" s="84">
        <v>45782.0</v>
      </c>
      <c r="C926" s="94" t="s">
        <v>3284</v>
      </c>
      <c r="D926" s="94" t="s">
        <v>2959</v>
      </c>
      <c r="E926" s="103">
        <v>300.0</v>
      </c>
      <c r="F926" s="100" t="s">
        <v>2026</v>
      </c>
      <c r="G926" s="101" t="s">
        <v>112</v>
      </c>
      <c r="H926" s="101" t="s">
        <v>127</v>
      </c>
      <c r="I926" s="101"/>
      <c r="J926" s="95" t="s">
        <v>69</v>
      </c>
      <c r="K926" s="97"/>
      <c r="L926" s="97"/>
      <c r="M926" s="97"/>
      <c r="N926" s="87"/>
      <c r="O926" s="96"/>
      <c r="P926" s="97"/>
      <c r="Q926" s="97"/>
      <c r="R926" s="98"/>
      <c r="S926" s="98"/>
      <c r="T926" s="98"/>
      <c r="U926" s="98"/>
      <c r="V926" s="98"/>
      <c r="W926" s="98"/>
      <c r="X926" s="98"/>
      <c r="Y926" s="98"/>
      <c r="Z926" s="98"/>
      <c r="AA926" s="98"/>
      <c r="AB926" s="98"/>
      <c r="AC926" s="98"/>
      <c r="AD926" s="98"/>
      <c r="AE926" s="98"/>
      <c r="AF926" s="98"/>
      <c r="AG926" s="98"/>
      <c r="AH926" s="98"/>
      <c r="AI926" s="98"/>
      <c r="AJ926" s="98"/>
      <c r="AK926" s="98"/>
      <c r="AL926" s="98"/>
    </row>
    <row r="927" ht="12.75" customHeight="1">
      <c r="A927" s="92" t="s">
        <v>3285</v>
      </c>
      <c r="B927" s="84">
        <v>45782.0</v>
      </c>
      <c r="C927" s="48" t="s">
        <v>3286</v>
      </c>
      <c r="D927" s="94" t="s">
        <v>3287</v>
      </c>
      <c r="E927" s="107">
        <v>86650.89</v>
      </c>
      <c r="F927" s="100" t="s">
        <v>3288</v>
      </c>
      <c r="G927" s="101" t="s">
        <v>74</v>
      </c>
      <c r="H927" s="101" t="s">
        <v>68</v>
      </c>
      <c r="I927" s="101" t="s">
        <v>3289</v>
      </c>
      <c r="J927" s="95" t="s">
        <v>140</v>
      </c>
      <c r="K927" s="97">
        <v>90700.0</v>
      </c>
      <c r="L927" s="97">
        <f>K927/1.12*0.05</f>
        <v>4049.107143</v>
      </c>
      <c r="M927" s="97">
        <f>K927-L927</f>
        <v>86650.89286</v>
      </c>
      <c r="N927" s="87">
        <f>E927-M927</f>
        <v>-0.002857142856</v>
      </c>
      <c r="O927" s="96"/>
      <c r="P927" s="97"/>
      <c r="Q927" s="97"/>
      <c r="R927" s="98"/>
      <c r="S927" s="98"/>
      <c r="T927" s="98"/>
      <c r="U927" s="98"/>
      <c r="V927" s="98"/>
      <c r="W927" s="98"/>
      <c r="X927" s="98"/>
      <c r="Y927" s="98"/>
      <c r="Z927" s="98"/>
      <c r="AA927" s="98"/>
      <c r="AB927" s="98"/>
      <c r="AC927" s="98"/>
      <c r="AD927" s="98"/>
      <c r="AE927" s="98"/>
      <c r="AF927" s="98"/>
      <c r="AG927" s="98"/>
      <c r="AH927" s="98"/>
      <c r="AI927" s="98"/>
      <c r="AJ927" s="98"/>
      <c r="AK927" s="98"/>
      <c r="AL927" s="98"/>
    </row>
    <row r="928" ht="12.75" customHeight="1">
      <c r="A928" s="92" t="s">
        <v>3290</v>
      </c>
      <c r="B928" s="84">
        <v>45782.0</v>
      </c>
      <c r="C928" s="94" t="s">
        <v>3291</v>
      </c>
      <c r="D928" s="94" t="s">
        <v>3067</v>
      </c>
      <c r="E928" s="103">
        <v>2600.0</v>
      </c>
      <c r="F928" s="100" t="s">
        <v>3292</v>
      </c>
      <c r="G928" s="101" t="s">
        <v>96</v>
      </c>
      <c r="H928" s="101" t="s">
        <v>68</v>
      </c>
      <c r="I928" s="101" t="s">
        <v>3293</v>
      </c>
      <c r="J928" s="95" t="s">
        <v>102</v>
      </c>
      <c r="K928" s="97"/>
      <c r="L928" s="97"/>
      <c r="M928" s="97"/>
      <c r="N928" s="87"/>
      <c r="O928" s="96"/>
      <c r="P928" s="97"/>
      <c r="Q928" s="97"/>
      <c r="R928" s="98"/>
      <c r="S928" s="98"/>
      <c r="T928" s="98"/>
      <c r="U928" s="98"/>
      <c r="V928" s="98"/>
      <c r="W928" s="98"/>
      <c r="X928" s="98"/>
      <c r="Y928" s="98"/>
      <c r="Z928" s="98"/>
      <c r="AA928" s="98"/>
      <c r="AB928" s="98"/>
      <c r="AC928" s="98"/>
      <c r="AD928" s="98"/>
      <c r="AE928" s="98"/>
      <c r="AF928" s="98"/>
      <c r="AG928" s="98"/>
      <c r="AH928" s="98"/>
      <c r="AI928" s="98"/>
      <c r="AJ928" s="98"/>
      <c r="AK928" s="98"/>
      <c r="AL928" s="98"/>
    </row>
    <row r="929" ht="12.75" customHeight="1">
      <c r="A929" s="92" t="s">
        <v>3294</v>
      </c>
      <c r="B929" s="84">
        <v>45782.0</v>
      </c>
      <c r="C929" s="94" t="s">
        <v>3295</v>
      </c>
      <c r="D929" s="94" t="s">
        <v>3296</v>
      </c>
      <c r="E929" s="103">
        <v>300.0</v>
      </c>
      <c r="F929" s="100" t="s">
        <v>2026</v>
      </c>
      <c r="G929" s="101" t="s">
        <v>112</v>
      </c>
      <c r="H929" s="101" t="s">
        <v>127</v>
      </c>
      <c r="I929" s="101"/>
      <c r="J929" s="95" t="s">
        <v>69</v>
      </c>
      <c r="K929" s="97"/>
      <c r="L929" s="97"/>
      <c r="M929" s="97"/>
      <c r="N929" s="87"/>
      <c r="O929" s="96"/>
      <c r="P929" s="97"/>
      <c r="Q929" s="97"/>
      <c r="R929" s="98"/>
      <c r="S929" s="98"/>
      <c r="T929" s="98"/>
      <c r="U929" s="98"/>
      <c r="V929" s="98"/>
      <c r="W929" s="98"/>
      <c r="X929" s="98"/>
      <c r="Y929" s="98"/>
      <c r="Z929" s="98"/>
      <c r="AA929" s="98"/>
      <c r="AB929" s="98"/>
      <c r="AC929" s="98"/>
      <c r="AD929" s="98"/>
      <c r="AE929" s="98"/>
      <c r="AF929" s="98"/>
      <c r="AG929" s="98"/>
      <c r="AH929" s="98"/>
      <c r="AI929" s="98"/>
      <c r="AJ929" s="98"/>
      <c r="AK929" s="98"/>
      <c r="AL929" s="98"/>
    </row>
    <row r="930" ht="12.75" customHeight="1">
      <c r="A930" s="92" t="s">
        <v>3297</v>
      </c>
      <c r="B930" s="84">
        <v>45782.0</v>
      </c>
      <c r="C930" s="94" t="s">
        <v>3298</v>
      </c>
      <c r="D930" s="94" t="s">
        <v>3299</v>
      </c>
      <c r="E930" s="106">
        <v>720.0</v>
      </c>
      <c r="F930" s="100" t="s">
        <v>3300</v>
      </c>
      <c r="G930" s="101" t="s">
        <v>112</v>
      </c>
      <c r="H930" s="101" t="s">
        <v>127</v>
      </c>
      <c r="I930" s="101"/>
      <c r="J930" s="95" t="s">
        <v>69</v>
      </c>
      <c r="K930" s="97"/>
      <c r="L930" s="97"/>
      <c r="M930" s="97"/>
      <c r="N930" s="87"/>
      <c r="O930" s="96"/>
      <c r="P930" s="97"/>
      <c r="Q930" s="97"/>
      <c r="R930" s="98"/>
      <c r="S930" s="98"/>
      <c r="T930" s="98"/>
      <c r="U930" s="98"/>
      <c r="V930" s="98"/>
      <c r="W930" s="98"/>
      <c r="X930" s="98"/>
      <c r="Y930" s="98"/>
      <c r="Z930" s="98"/>
      <c r="AA930" s="98"/>
      <c r="AB930" s="98"/>
      <c r="AC930" s="98"/>
      <c r="AD930" s="98"/>
      <c r="AE930" s="98"/>
      <c r="AF930" s="98"/>
      <c r="AG930" s="98"/>
      <c r="AH930" s="98"/>
      <c r="AI930" s="98"/>
      <c r="AJ930" s="98"/>
      <c r="AK930" s="98"/>
      <c r="AL930" s="98"/>
    </row>
    <row r="931" ht="12.75" customHeight="1">
      <c r="A931" s="92" t="s">
        <v>3301</v>
      </c>
      <c r="B931" s="84">
        <v>45782.0</v>
      </c>
      <c r="C931" s="94" t="s">
        <v>3302</v>
      </c>
      <c r="D931" s="94" t="s">
        <v>1110</v>
      </c>
      <c r="E931" s="106">
        <v>300.0</v>
      </c>
      <c r="F931" s="100" t="s">
        <v>2026</v>
      </c>
      <c r="G931" s="101" t="s">
        <v>112</v>
      </c>
      <c r="H931" s="101" t="s">
        <v>127</v>
      </c>
      <c r="I931" s="101"/>
      <c r="J931" s="95" t="s">
        <v>69</v>
      </c>
      <c r="K931" s="97"/>
      <c r="L931" s="97"/>
      <c r="M931" s="97"/>
      <c r="N931" s="87"/>
      <c r="O931" s="96"/>
      <c r="P931" s="97"/>
      <c r="Q931" s="97"/>
      <c r="R931" s="98"/>
      <c r="S931" s="98"/>
      <c r="T931" s="98"/>
      <c r="U931" s="98"/>
      <c r="V931" s="98"/>
      <c r="W931" s="98"/>
      <c r="X931" s="98"/>
      <c r="Y931" s="98"/>
      <c r="Z931" s="98"/>
      <c r="AA931" s="98"/>
      <c r="AB931" s="98"/>
      <c r="AC931" s="98"/>
      <c r="AD931" s="98"/>
      <c r="AE931" s="98"/>
      <c r="AF931" s="98"/>
      <c r="AG931" s="98"/>
      <c r="AH931" s="98"/>
      <c r="AI931" s="98"/>
      <c r="AJ931" s="98"/>
      <c r="AK931" s="98"/>
      <c r="AL931" s="98"/>
    </row>
    <row r="932" ht="12.75" customHeight="1">
      <c r="A932" s="92" t="s">
        <v>3303</v>
      </c>
      <c r="B932" s="84">
        <v>45783.0</v>
      </c>
      <c r="C932" s="94" t="s">
        <v>3304</v>
      </c>
      <c r="D932" s="94" t="s">
        <v>1764</v>
      </c>
      <c r="E932" s="106">
        <v>550.0</v>
      </c>
      <c r="F932" s="100" t="s">
        <v>2857</v>
      </c>
      <c r="G932" s="101" t="s">
        <v>3305</v>
      </c>
      <c r="H932" s="101" t="s">
        <v>127</v>
      </c>
      <c r="I932" s="101"/>
      <c r="J932" s="95" t="s">
        <v>69</v>
      </c>
      <c r="K932" s="97"/>
      <c r="L932" s="97"/>
      <c r="M932" s="97"/>
      <c r="N932" s="87"/>
      <c r="O932" s="96"/>
      <c r="P932" s="97"/>
      <c r="Q932" s="97"/>
      <c r="R932" s="98"/>
      <c r="S932" s="98"/>
      <c r="T932" s="98"/>
      <c r="U932" s="98"/>
      <c r="V932" s="98"/>
      <c r="W932" s="98"/>
      <c r="X932" s="98"/>
      <c r="Y932" s="98"/>
      <c r="Z932" s="98"/>
      <c r="AA932" s="98"/>
      <c r="AB932" s="98"/>
      <c r="AC932" s="98"/>
      <c r="AD932" s="98"/>
      <c r="AE932" s="98"/>
      <c r="AF932" s="98"/>
      <c r="AG932" s="98"/>
      <c r="AH932" s="98"/>
      <c r="AI932" s="98"/>
      <c r="AJ932" s="98"/>
      <c r="AK932" s="98"/>
      <c r="AL932" s="98"/>
    </row>
    <row r="933" ht="12.75" customHeight="1">
      <c r="A933" s="92" t="s">
        <v>3306</v>
      </c>
      <c r="B933" s="84">
        <v>45783.0</v>
      </c>
      <c r="C933" s="94" t="s">
        <v>3307</v>
      </c>
      <c r="D933" s="94" t="s">
        <v>1742</v>
      </c>
      <c r="E933" s="103">
        <v>3300.0</v>
      </c>
      <c r="F933" s="100" t="s">
        <v>3308</v>
      </c>
      <c r="G933" s="101" t="s">
        <v>3309</v>
      </c>
      <c r="H933" s="101" t="s">
        <v>68</v>
      </c>
      <c r="I933" s="101"/>
      <c r="J933" s="95" t="s">
        <v>102</v>
      </c>
      <c r="K933" s="97"/>
      <c r="L933" s="97"/>
      <c r="M933" s="97"/>
      <c r="N933" s="87"/>
      <c r="O933" s="96"/>
      <c r="P933" s="97">
        <v>54.19</v>
      </c>
      <c r="Q933" s="108">
        <f>1650-P933</f>
        <v>1595.81</v>
      </c>
      <c r="R933" s="98"/>
      <c r="S933" s="98"/>
      <c r="T933" s="98"/>
      <c r="U933" s="98"/>
      <c r="V933" s="98"/>
      <c r="W933" s="98"/>
      <c r="X933" s="98"/>
      <c r="Y933" s="98"/>
      <c r="Z933" s="98"/>
      <c r="AA933" s="98"/>
      <c r="AB933" s="98"/>
      <c r="AC933" s="98"/>
      <c r="AD933" s="98"/>
      <c r="AE933" s="98"/>
      <c r="AF933" s="98"/>
      <c r="AG933" s="98"/>
      <c r="AH933" s="98"/>
      <c r="AI933" s="98"/>
      <c r="AJ933" s="98"/>
      <c r="AK933" s="98"/>
      <c r="AL933" s="98"/>
    </row>
    <row r="934" ht="12.75" customHeight="1">
      <c r="A934" s="92" t="s">
        <v>3310</v>
      </c>
      <c r="B934" s="84">
        <v>45783.0</v>
      </c>
      <c r="C934" s="94" t="s">
        <v>3311</v>
      </c>
      <c r="D934" s="94" t="s">
        <v>3312</v>
      </c>
      <c r="E934" s="103">
        <v>300.0</v>
      </c>
      <c r="F934" s="100" t="s">
        <v>2026</v>
      </c>
      <c r="G934" s="48" t="s">
        <v>112</v>
      </c>
      <c r="H934" s="101" t="s">
        <v>127</v>
      </c>
      <c r="I934" s="101"/>
      <c r="J934" s="95" t="s">
        <v>69</v>
      </c>
      <c r="K934" s="97"/>
      <c r="L934" s="97"/>
      <c r="M934" s="97"/>
      <c r="N934" s="87"/>
      <c r="O934" s="96"/>
      <c r="P934" s="97"/>
      <c r="Q934" s="97"/>
      <c r="R934" s="98"/>
      <c r="S934" s="98"/>
      <c r="T934" s="98"/>
      <c r="U934" s="98"/>
      <c r="V934" s="98"/>
      <c r="W934" s="98"/>
      <c r="X934" s="98"/>
      <c r="Y934" s="98"/>
      <c r="Z934" s="98"/>
      <c r="AA934" s="98"/>
      <c r="AB934" s="98"/>
      <c r="AC934" s="98"/>
      <c r="AD934" s="98"/>
      <c r="AE934" s="98"/>
      <c r="AF934" s="98"/>
      <c r="AG934" s="98"/>
      <c r="AH934" s="98"/>
      <c r="AI934" s="98"/>
      <c r="AJ934" s="98"/>
      <c r="AK934" s="98"/>
      <c r="AL934" s="98"/>
    </row>
    <row r="935" ht="12.75" customHeight="1">
      <c r="A935" s="92" t="s">
        <v>3313</v>
      </c>
      <c r="B935" s="84">
        <v>45783.0</v>
      </c>
      <c r="C935" s="94" t="s">
        <v>3314</v>
      </c>
      <c r="D935" s="94" t="s">
        <v>3315</v>
      </c>
      <c r="E935" s="103">
        <v>4500.0</v>
      </c>
      <c r="F935" s="100" t="s">
        <v>3316</v>
      </c>
      <c r="G935" s="101" t="s">
        <v>3317</v>
      </c>
      <c r="H935" s="101" t="s">
        <v>127</v>
      </c>
      <c r="I935" s="101"/>
      <c r="J935" s="95" t="s">
        <v>102</v>
      </c>
      <c r="K935" s="97"/>
      <c r="L935" s="97"/>
      <c r="M935" s="97"/>
      <c r="N935" s="87"/>
      <c r="O935" s="88"/>
      <c r="P935" s="131">
        <v>48.73</v>
      </c>
      <c r="Q935" s="132">
        <f>2000-P935</f>
        <v>1951.27</v>
      </c>
      <c r="R935" s="98"/>
      <c r="S935" s="98"/>
      <c r="T935" s="98"/>
      <c r="U935" s="98"/>
      <c r="V935" s="98"/>
      <c r="W935" s="98"/>
      <c r="X935" s="98"/>
      <c r="Y935" s="98"/>
      <c r="Z935" s="98"/>
      <c r="AA935" s="98"/>
      <c r="AB935" s="98"/>
      <c r="AC935" s="98"/>
      <c r="AD935" s="98"/>
      <c r="AE935" s="98"/>
      <c r="AF935" s="98"/>
      <c r="AG935" s="98"/>
      <c r="AH935" s="98"/>
      <c r="AI935" s="98"/>
      <c r="AJ935" s="98"/>
      <c r="AK935" s="98"/>
      <c r="AL935" s="98"/>
    </row>
    <row r="936" ht="12.75" customHeight="1">
      <c r="A936" s="92" t="s">
        <v>3318</v>
      </c>
      <c r="B936" s="84">
        <v>45783.0</v>
      </c>
      <c r="C936" s="94" t="s">
        <v>3319</v>
      </c>
      <c r="D936" s="94" t="s">
        <v>3320</v>
      </c>
      <c r="E936" s="103">
        <v>300.0</v>
      </c>
      <c r="F936" s="100" t="s">
        <v>2026</v>
      </c>
      <c r="G936" s="101" t="s">
        <v>112</v>
      </c>
      <c r="H936" s="101" t="s">
        <v>127</v>
      </c>
      <c r="I936" s="101"/>
      <c r="J936" s="95" t="s">
        <v>69</v>
      </c>
      <c r="K936" s="97"/>
      <c r="L936" s="97"/>
      <c r="M936" s="97"/>
      <c r="N936" s="87"/>
      <c r="O936" s="96"/>
      <c r="P936" s="97"/>
      <c r="Q936" s="97"/>
      <c r="R936" s="98"/>
      <c r="S936" s="98"/>
      <c r="T936" s="98"/>
      <c r="U936" s="98"/>
      <c r="V936" s="98"/>
      <c r="W936" s="98"/>
      <c r="X936" s="98"/>
      <c r="Y936" s="98"/>
      <c r="Z936" s="98"/>
      <c r="AA936" s="98"/>
      <c r="AB936" s="98"/>
      <c r="AC936" s="98"/>
      <c r="AD936" s="98"/>
      <c r="AE936" s="98"/>
      <c r="AF936" s="98"/>
      <c r="AG936" s="98"/>
      <c r="AH936" s="98"/>
      <c r="AI936" s="98"/>
      <c r="AJ936" s="98"/>
      <c r="AK936" s="98"/>
      <c r="AL936" s="98"/>
    </row>
    <row r="937" ht="12.75" customHeight="1">
      <c r="A937" s="92" t="s">
        <v>3321</v>
      </c>
      <c r="B937" s="84">
        <v>45783.0</v>
      </c>
      <c r="C937" s="94" t="s">
        <v>3322</v>
      </c>
      <c r="D937" s="94" t="s">
        <v>3323</v>
      </c>
      <c r="E937" s="103">
        <v>300.0</v>
      </c>
      <c r="F937" s="100" t="s">
        <v>2026</v>
      </c>
      <c r="G937" s="101" t="s">
        <v>117</v>
      </c>
      <c r="H937" s="101" t="s">
        <v>68</v>
      </c>
      <c r="I937" s="101"/>
      <c r="J937" s="95" t="s">
        <v>69</v>
      </c>
      <c r="K937" s="97"/>
      <c r="L937" s="97"/>
      <c r="M937" s="97"/>
      <c r="N937" s="87"/>
      <c r="O937" s="96"/>
      <c r="P937" s="97">
        <v>9.85</v>
      </c>
      <c r="Q937" s="108">
        <f>E937-P937</f>
        <v>290.15</v>
      </c>
      <c r="R937" s="128">
        <f>1595.81+Q937</f>
        <v>1885.96</v>
      </c>
      <c r="S937" s="98"/>
      <c r="T937" s="98"/>
      <c r="U937" s="98"/>
      <c r="V937" s="98"/>
      <c r="W937" s="98"/>
      <c r="X937" s="98"/>
      <c r="Y937" s="98"/>
      <c r="Z937" s="98"/>
      <c r="AA937" s="98"/>
      <c r="AB937" s="98"/>
      <c r="AC937" s="98"/>
      <c r="AD937" s="98"/>
      <c r="AE937" s="98"/>
      <c r="AF937" s="98"/>
      <c r="AG937" s="98"/>
      <c r="AH937" s="98"/>
      <c r="AI937" s="98"/>
      <c r="AJ937" s="98"/>
      <c r="AK937" s="98"/>
      <c r="AL937" s="98"/>
    </row>
    <row r="938" ht="12.75" customHeight="1">
      <c r="A938" s="92" t="s">
        <v>3324</v>
      </c>
      <c r="B938" s="84">
        <v>45783.0</v>
      </c>
      <c r="C938" s="94" t="s">
        <v>3325</v>
      </c>
      <c r="D938" s="48" t="s">
        <v>3326</v>
      </c>
      <c r="E938" s="103">
        <v>300.0</v>
      </c>
      <c r="F938" s="100" t="s">
        <v>2026</v>
      </c>
      <c r="G938" s="101" t="s">
        <v>112</v>
      </c>
      <c r="H938" s="101" t="s">
        <v>127</v>
      </c>
      <c r="I938" s="101"/>
      <c r="J938" s="95" t="s">
        <v>69</v>
      </c>
      <c r="K938" s="97"/>
      <c r="L938" s="97"/>
      <c r="M938" s="97"/>
      <c r="N938" s="87"/>
      <c r="O938" s="96"/>
      <c r="P938" s="97"/>
      <c r="Q938" s="97"/>
      <c r="R938" s="98"/>
      <c r="S938" s="98"/>
      <c r="T938" s="98"/>
      <c r="U938" s="98"/>
      <c r="V938" s="98"/>
      <c r="W938" s="98"/>
      <c r="X938" s="98"/>
      <c r="Y938" s="98"/>
      <c r="Z938" s="98"/>
      <c r="AA938" s="98"/>
      <c r="AB938" s="98"/>
      <c r="AC938" s="98"/>
      <c r="AD938" s="98"/>
      <c r="AE938" s="98"/>
      <c r="AF938" s="98"/>
      <c r="AG938" s="98"/>
      <c r="AH938" s="98"/>
      <c r="AI938" s="98"/>
      <c r="AJ938" s="98"/>
      <c r="AK938" s="98"/>
      <c r="AL938" s="98"/>
    </row>
    <row r="939" ht="12.75" customHeight="1">
      <c r="A939" s="92" t="s">
        <v>3327</v>
      </c>
      <c r="B939" s="84">
        <v>45784.0</v>
      </c>
      <c r="C939" s="94" t="s">
        <v>3328</v>
      </c>
      <c r="D939" s="94" t="s">
        <v>3329</v>
      </c>
      <c r="E939" s="103">
        <v>550.0</v>
      </c>
      <c r="F939" s="100" t="s">
        <v>3330</v>
      </c>
      <c r="G939" s="101" t="s">
        <v>3018</v>
      </c>
      <c r="H939" s="101" t="s">
        <v>68</v>
      </c>
      <c r="I939" s="101"/>
      <c r="J939" s="95" t="s">
        <v>69</v>
      </c>
      <c r="K939" s="97"/>
      <c r="L939" s="97"/>
      <c r="M939" s="97"/>
      <c r="N939" s="87"/>
      <c r="O939" s="96"/>
      <c r="P939" s="97">
        <f>E939-Q939</f>
        <v>18.07</v>
      </c>
      <c r="Q939" s="108">
        <v>531.93</v>
      </c>
      <c r="R939" s="98"/>
      <c r="S939" s="98"/>
      <c r="T939" s="98"/>
      <c r="U939" s="98"/>
      <c r="V939" s="98"/>
      <c r="W939" s="98"/>
      <c r="X939" s="98"/>
      <c r="Y939" s="98"/>
      <c r="Z939" s="98"/>
      <c r="AA939" s="98"/>
      <c r="AB939" s="98"/>
      <c r="AC939" s="98"/>
      <c r="AD939" s="98"/>
      <c r="AE939" s="98"/>
      <c r="AF939" s="98"/>
      <c r="AG939" s="98"/>
      <c r="AH939" s="98"/>
      <c r="AI939" s="98"/>
      <c r="AJ939" s="98"/>
      <c r="AK939" s="98"/>
      <c r="AL939" s="98"/>
    </row>
    <row r="940" ht="12.75" customHeight="1">
      <c r="A940" s="92" t="s">
        <v>3331</v>
      </c>
      <c r="B940" s="84">
        <v>45784.0</v>
      </c>
      <c r="C940" s="94" t="s">
        <v>3332</v>
      </c>
      <c r="D940" s="94" t="s">
        <v>168</v>
      </c>
      <c r="E940" s="103">
        <v>1250.0</v>
      </c>
      <c r="F940" s="100" t="s">
        <v>3333</v>
      </c>
      <c r="G940" s="101" t="s">
        <v>74</v>
      </c>
      <c r="H940" s="101" t="s">
        <v>68</v>
      </c>
      <c r="I940" s="101" t="s">
        <v>3334</v>
      </c>
      <c r="J940" s="95" t="s">
        <v>76</v>
      </c>
      <c r="K940" s="97"/>
      <c r="L940" s="97"/>
      <c r="M940" s="97"/>
      <c r="N940" s="87"/>
      <c r="O940" s="96"/>
      <c r="P940" s="97"/>
      <c r="Q940" s="97"/>
      <c r="R940" s="98"/>
      <c r="S940" s="98"/>
      <c r="T940" s="98"/>
      <c r="U940" s="98"/>
      <c r="V940" s="98"/>
      <c r="W940" s="98"/>
      <c r="X940" s="98"/>
      <c r="Y940" s="98"/>
      <c r="Z940" s="98"/>
      <c r="AA940" s="98"/>
      <c r="AB940" s="98"/>
      <c r="AC940" s="98"/>
      <c r="AD940" s="98"/>
      <c r="AE940" s="98"/>
      <c r="AF940" s="98"/>
      <c r="AG940" s="98"/>
      <c r="AH940" s="98"/>
      <c r="AI940" s="98"/>
      <c r="AJ940" s="98"/>
      <c r="AK940" s="98"/>
      <c r="AL940" s="98"/>
    </row>
    <row r="941" ht="12.75" customHeight="1">
      <c r="A941" s="92" t="s">
        <v>3335</v>
      </c>
      <c r="B941" s="84">
        <v>45784.0</v>
      </c>
      <c r="C941" s="48" t="s">
        <v>3336</v>
      </c>
      <c r="D941" s="48" t="s">
        <v>137</v>
      </c>
      <c r="E941" s="116">
        <v>32100.0</v>
      </c>
      <c r="F941" s="48" t="s">
        <v>3337</v>
      </c>
      <c r="G941" s="48" t="s">
        <v>74</v>
      </c>
      <c r="H941" s="101" t="s">
        <v>68</v>
      </c>
      <c r="I941" s="48" t="s">
        <v>3338</v>
      </c>
      <c r="J941" s="95" t="s">
        <v>140</v>
      </c>
      <c r="K941" s="106">
        <v>33600.0</v>
      </c>
      <c r="L941" s="106">
        <f t="shared" ref="L941:L942" si="350">K941/1.12*0.05</f>
        <v>1500</v>
      </c>
      <c r="M941" s="106">
        <f t="shared" ref="M941:M942" si="351">K941-L941</f>
        <v>32100</v>
      </c>
      <c r="N941" s="50">
        <f t="shared" ref="N941:N942" si="352">E941-M941</f>
        <v>0</v>
      </c>
      <c r="O941" s="96"/>
      <c r="P941" s="97"/>
      <c r="Q941" s="97"/>
      <c r="R941" s="98"/>
      <c r="S941" s="98"/>
      <c r="T941" s="98"/>
      <c r="U941" s="98"/>
      <c r="V941" s="98"/>
      <c r="W941" s="98"/>
      <c r="X941" s="98"/>
      <c r="Y941" s="98"/>
      <c r="Z941" s="98"/>
      <c r="AA941" s="98"/>
      <c r="AB941" s="98"/>
      <c r="AC941" s="98"/>
      <c r="AD941" s="98"/>
      <c r="AE941" s="98"/>
      <c r="AF941" s="98"/>
      <c r="AG941" s="98"/>
      <c r="AH941" s="98"/>
      <c r="AI941" s="98"/>
      <c r="AJ941" s="98"/>
      <c r="AK941" s="98"/>
      <c r="AL941" s="98"/>
    </row>
    <row r="942" ht="12.75" customHeight="1">
      <c r="A942" s="92" t="s">
        <v>3339</v>
      </c>
      <c r="B942" s="84">
        <v>45784.0</v>
      </c>
      <c r="C942" s="48" t="s">
        <v>3340</v>
      </c>
      <c r="D942" s="48" t="s">
        <v>143</v>
      </c>
      <c r="E942" s="116">
        <v>32100.0</v>
      </c>
      <c r="F942" s="48" t="s">
        <v>3337</v>
      </c>
      <c r="G942" s="48" t="s">
        <v>74</v>
      </c>
      <c r="H942" s="101" t="s">
        <v>68</v>
      </c>
      <c r="I942" s="48" t="s">
        <v>3341</v>
      </c>
      <c r="J942" s="95" t="s">
        <v>140</v>
      </c>
      <c r="K942" s="106">
        <v>33600.0</v>
      </c>
      <c r="L942" s="106">
        <f t="shared" si="350"/>
        <v>1500</v>
      </c>
      <c r="M942" s="106">
        <f t="shared" si="351"/>
        <v>32100</v>
      </c>
      <c r="N942" s="50">
        <f t="shared" si="352"/>
        <v>0</v>
      </c>
      <c r="O942" s="96"/>
      <c r="P942" s="97"/>
      <c r="Q942" s="97"/>
      <c r="R942" s="98"/>
      <c r="S942" s="98"/>
      <c r="T942" s="98"/>
      <c r="U942" s="98"/>
      <c r="V942" s="98"/>
      <c r="W942" s="98"/>
      <c r="X942" s="98"/>
      <c r="Y942" s="98"/>
      <c r="Z942" s="98"/>
      <c r="AA942" s="98"/>
      <c r="AB942" s="98"/>
      <c r="AC942" s="98"/>
      <c r="AD942" s="98"/>
      <c r="AE942" s="98"/>
      <c r="AF942" s="98"/>
      <c r="AG942" s="98"/>
      <c r="AH942" s="98"/>
      <c r="AI942" s="98"/>
      <c r="AJ942" s="98"/>
      <c r="AK942" s="98"/>
      <c r="AL942" s="98"/>
    </row>
    <row r="943" ht="12.75" customHeight="1">
      <c r="A943" s="92" t="s">
        <v>3342</v>
      </c>
      <c r="B943" s="84"/>
      <c r="D943" s="48" t="s">
        <v>87</v>
      </c>
      <c r="E943" s="116"/>
      <c r="H943" s="101"/>
      <c r="J943" s="95"/>
      <c r="K943" s="106"/>
      <c r="L943" s="106"/>
      <c r="M943" s="106"/>
      <c r="O943" s="96"/>
      <c r="P943" s="97"/>
      <c r="Q943" s="97"/>
      <c r="R943" s="98"/>
      <c r="S943" s="98"/>
      <c r="T943" s="98"/>
      <c r="U943" s="98"/>
      <c r="V943" s="98"/>
      <c r="W943" s="98"/>
      <c r="X943" s="98"/>
      <c r="Y943" s="98"/>
      <c r="Z943" s="98"/>
      <c r="AA943" s="98"/>
      <c r="AB943" s="98"/>
      <c r="AC943" s="98"/>
      <c r="AD943" s="98"/>
      <c r="AE943" s="98"/>
      <c r="AF943" s="98"/>
      <c r="AG943" s="98"/>
      <c r="AH943" s="98"/>
      <c r="AI943" s="98"/>
      <c r="AJ943" s="98"/>
      <c r="AK943" s="98"/>
      <c r="AL943" s="98"/>
    </row>
    <row r="944" ht="18.75" customHeight="1">
      <c r="A944" s="92" t="s">
        <v>3343</v>
      </c>
      <c r="B944" s="84">
        <v>45784.0</v>
      </c>
      <c r="C944" s="48" t="s">
        <v>3344</v>
      </c>
      <c r="D944" s="48" t="s">
        <v>1836</v>
      </c>
      <c r="E944" s="116">
        <v>955.36</v>
      </c>
      <c r="F944" s="48" t="s">
        <v>3345</v>
      </c>
      <c r="G944" s="48" t="s">
        <v>74</v>
      </c>
      <c r="H944" s="101" t="s">
        <v>68</v>
      </c>
      <c r="I944" s="48" t="s">
        <v>3346</v>
      </c>
      <c r="J944" s="95" t="s">
        <v>76</v>
      </c>
      <c r="K944" s="97">
        <v>1000.0</v>
      </c>
      <c r="L944" s="97">
        <f t="shared" ref="L944:L945" si="353">K944/1.12*0.05</f>
        <v>44.64285714</v>
      </c>
      <c r="M944" s="97">
        <f t="shared" ref="M944:M945" si="354">K944-L944</f>
        <v>955.3571429</v>
      </c>
      <c r="N944" s="87">
        <f t="shared" ref="N944:N945" si="355">E944-M944</f>
        <v>0.002857142857</v>
      </c>
      <c r="O944" s="96"/>
      <c r="P944" s="97"/>
      <c r="Q944" s="97"/>
      <c r="R944" s="98"/>
      <c r="S944" s="98"/>
      <c r="T944" s="98"/>
      <c r="U944" s="98"/>
      <c r="V944" s="98"/>
      <c r="W944" s="98"/>
      <c r="X944" s="98"/>
      <c r="Y944" s="98"/>
      <c r="Z944" s="98"/>
      <c r="AA944" s="98"/>
      <c r="AB944" s="98"/>
      <c r="AC944" s="98"/>
      <c r="AD944" s="98"/>
      <c r="AE944" s="98"/>
      <c r="AF944" s="98"/>
      <c r="AG944" s="98"/>
      <c r="AH944" s="98"/>
      <c r="AI944" s="98"/>
      <c r="AJ944" s="98"/>
      <c r="AK944" s="98"/>
      <c r="AL944" s="98"/>
    </row>
    <row r="945" ht="12.75" customHeight="1">
      <c r="A945" s="92" t="s">
        <v>3347</v>
      </c>
      <c r="B945" s="84">
        <v>45784.0</v>
      </c>
      <c r="C945" s="48" t="s">
        <v>3348</v>
      </c>
      <c r="D945" s="48" t="s">
        <v>448</v>
      </c>
      <c r="E945" s="116">
        <v>3152.68</v>
      </c>
      <c r="F945" s="48" t="s">
        <v>3349</v>
      </c>
      <c r="G945" s="48" t="s">
        <v>74</v>
      </c>
      <c r="H945" s="101" t="s">
        <v>68</v>
      </c>
      <c r="I945" s="48" t="s">
        <v>3350</v>
      </c>
      <c r="J945" s="95" t="s">
        <v>76</v>
      </c>
      <c r="K945" s="106">
        <v>3300.0</v>
      </c>
      <c r="L945" s="106">
        <f t="shared" si="353"/>
        <v>147.3214286</v>
      </c>
      <c r="M945" s="106">
        <f t="shared" si="354"/>
        <v>3152.678571</v>
      </c>
      <c r="N945" s="50">
        <f t="shared" si="355"/>
        <v>0.001428571428</v>
      </c>
      <c r="O945" s="96"/>
      <c r="P945" s="97"/>
      <c r="Q945" s="97"/>
      <c r="R945" s="98"/>
      <c r="S945" s="98"/>
      <c r="T945" s="98"/>
      <c r="U945" s="98"/>
      <c r="V945" s="98"/>
      <c r="W945" s="98"/>
      <c r="X945" s="98"/>
      <c r="Y945" s="98"/>
      <c r="Z945" s="98"/>
      <c r="AA945" s="98"/>
      <c r="AB945" s="98"/>
      <c r="AC945" s="98"/>
      <c r="AD945" s="98"/>
      <c r="AE945" s="98"/>
      <c r="AF945" s="98"/>
      <c r="AG945" s="98"/>
      <c r="AH945" s="98"/>
      <c r="AI945" s="98"/>
      <c r="AJ945" s="98"/>
      <c r="AK945" s="98"/>
      <c r="AL945" s="98"/>
    </row>
    <row r="946" ht="12.75" customHeight="1">
      <c r="A946" s="92" t="s">
        <v>3351</v>
      </c>
      <c r="B946" s="84">
        <v>45784.0</v>
      </c>
      <c r="C946" s="48" t="s">
        <v>3352</v>
      </c>
      <c r="D946" s="48" t="s">
        <v>1119</v>
      </c>
      <c r="E946" s="50">
        <v>3500.0</v>
      </c>
      <c r="F946" s="48" t="s">
        <v>3353</v>
      </c>
      <c r="G946" s="48" t="s">
        <v>74</v>
      </c>
      <c r="H946" s="101" t="s">
        <v>68</v>
      </c>
      <c r="I946" s="48" t="s">
        <v>3354</v>
      </c>
      <c r="J946" s="95" t="s">
        <v>76</v>
      </c>
      <c r="K946" s="97"/>
      <c r="L946" s="97"/>
      <c r="M946" s="97"/>
      <c r="N946" s="87"/>
      <c r="O946" s="96"/>
      <c r="P946" s="97"/>
      <c r="Q946" s="97"/>
      <c r="R946" s="98"/>
      <c r="S946" s="98"/>
      <c r="T946" s="98"/>
      <c r="U946" s="98"/>
      <c r="V946" s="98"/>
      <c r="W946" s="98"/>
      <c r="X946" s="98"/>
      <c r="Y946" s="98"/>
      <c r="Z946" s="98"/>
      <c r="AA946" s="98"/>
      <c r="AB946" s="98"/>
      <c r="AC946" s="98"/>
      <c r="AD946" s="98"/>
      <c r="AE946" s="98"/>
      <c r="AF946" s="98"/>
      <c r="AG946" s="98"/>
      <c r="AH946" s="98"/>
      <c r="AI946" s="98"/>
      <c r="AJ946" s="98"/>
      <c r="AK946" s="98"/>
      <c r="AL946" s="98"/>
    </row>
    <row r="947" ht="12.75" customHeight="1">
      <c r="A947" s="92" t="s">
        <v>3355</v>
      </c>
      <c r="B947" s="84">
        <v>45784.0</v>
      </c>
      <c r="C947" s="94" t="s">
        <v>3356</v>
      </c>
      <c r="D947" s="94" t="s">
        <v>3357</v>
      </c>
      <c r="E947" s="103">
        <v>300.0</v>
      </c>
      <c r="F947" s="100" t="s">
        <v>2026</v>
      </c>
      <c r="G947" s="101" t="s">
        <v>112</v>
      </c>
      <c r="H947" s="101" t="s">
        <v>127</v>
      </c>
      <c r="I947" s="101"/>
      <c r="J947" s="95" t="s">
        <v>69</v>
      </c>
      <c r="K947" s="97"/>
      <c r="L947" s="97"/>
      <c r="M947" s="97"/>
      <c r="N947" s="87"/>
      <c r="O947" s="96"/>
      <c r="P947" s="97"/>
      <c r="Q947" s="97"/>
      <c r="R947" s="98"/>
      <c r="S947" s="98"/>
      <c r="T947" s="98"/>
      <c r="U947" s="98"/>
      <c r="V947" s="98"/>
      <c r="W947" s="98"/>
      <c r="X947" s="98"/>
      <c r="Y947" s="98"/>
      <c r="Z947" s="98"/>
      <c r="AA947" s="98"/>
      <c r="AB947" s="98"/>
      <c r="AC947" s="98"/>
      <c r="AD947" s="98"/>
      <c r="AE947" s="98"/>
      <c r="AF947" s="98"/>
      <c r="AG947" s="98"/>
      <c r="AH947" s="98"/>
      <c r="AI947" s="98"/>
      <c r="AJ947" s="98"/>
      <c r="AK947" s="98"/>
      <c r="AL947" s="98"/>
    </row>
    <row r="948" ht="12.75" customHeight="1">
      <c r="A948" s="92" t="s">
        <v>3358</v>
      </c>
      <c r="B948" s="84">
        <v>45784.0</v>
      </c>
      <c r="C948" s="94" t="s">
        <v>3359</v>
      </c>
      <c r="D948" s="94" t="s">
        <v>3360</v>
      </c>
      <c r="E948" s="103">
        <v>300.0</v>
      </c>
      <c r="F948" s="100" t="s">
        <v>3361</v>
      </c>
      <c r="G948" s="101" t="s">
        <v>3362</v>
      </c>
      <c r="H948" s="101" t="s">
        <v>127</v>
      </c>
      <c r="I948" s="101"/>
      <c r="J948" s="95" t="s">
        <v>69</v>
      </c>
      <c r="K948" s="97"/>
      <c r="L948" s="97"/>
      <c r="M948" s="97"/>
      <c r="N948" s="87"/>
      <c r="O948" s="96"/>
      <c r="P948" s="97"/>
      <c r="Q948" s="97"/>
      <c r="R948" s="98"/>
      <c r="S948" s="98"/>
      <c r="T948" s="98"/>
      <c r="U948" s="98"/>
      <c r="V948" s="98"/>
      <c r="W948" s="98"/>
      <c r="X948" s="98"/>
      <c r="Y948" s="98"/>
      <c r="Z948" s="98"/>
      <c r="AA948" s="98"/>
      <c r="AB948" s="98"/>
      <c r="AC948" s="98"/>
      <c r="AD948" s="98"/>
      <c r="AE948" s="98"/>
      <c r="AF948" s="98"/>
      <c r="AG948" s="98"/>
      <c r="AH948" s="98"/>
      <c r="AI948" s="98"/>
      <c r="AJ948" s="98"/>
      <c r="AK948" s="98"/>
      <c r="AL948" s="98"/>
    </row>
    <row r="949" ht="12.75" customHeight="1">
      <c r="A949" s="92" t="s">
        <v>3363</v>
      </c>
      <c r="B949" s="84">
        <v>45784.0</v>
      </c>
      <c r="C949" s="94" t="s">
        <v>3364</v>
      </c>
      <c r="D949" s="94" t="s">
        <v>1912</v>
      </c>
      <c r="E949" s="107">
        <v>117700.0</v>
      </c>
      <c r="F949" s="100" t="s">
        <v>3365</v>
      </c>
      <c r="G949" s="101" t="s">
        <v>96</v>
      </c>
      <c r="H949" s="101" t="s">
        <v>68</v>
      </c>
      <c r="I949" s="101" t="s">
        <v>3366</v>
      </c>
      <c r="J949" s="95" t="s">
        <v>140</v>
      </c>
      <c r="K949" s="97">
        <v>123200.0</v>
      </c>
      <c r="L949" s="97">
        <f>K949/1.12*0.05</f>
        <v>5500</v>
      </c>
      <c r="M949" s="97">
        <f>K949-L949</f>
        <v>117700</v>
      </c>
      <c r="N949" s="87">
        <f>E949-M949</f>
        <v>0</v>
      </c>
      <c r="O949" s="96"/>
      <c r="P949" s="97"/>
      <c r="Q949" s="97"/>
      <c r="R949" s="98"/>
      <c r="S949" s="98"/>
      <c r="T949" s="98"/>
      <c r="U949" s="98"/>
      <c r="V949" s="98"/>
      <c r="W949" s="98"/>
      <c r="X949" s="98"/>
      <c r="Y949" s="98"/>
      <c r="Z949" s="98"/>
      <c r="AA949" s="98"/>
      <c r="AB949" s="98"/>
      <c r="AC949" s="98"/>
      <c r="AD949" s="98"/>
      <c r="AE949" s="98"/>
      <c r="AF949" s="98"/>
      <c r="AG949" s="98"/>
      <c r="AH949" s="98"/>
      <c r="AI949" s="98"/>
      <c r="AJ949" s="98"/>
      <c r="AK949" s="98"/>
      <c r="AL949" s="98"/>
    </row>
    <row r="950" ht="12.75" customHeight="1">
      <c r="A950" s="92" t="s">
        <v>3367</v>
      </c>
      <c r="B950" s="84">
        <v>45784.0</v>
      </c>
      <c r="C950" s="94" t="s">
        <v>3368</v>
      </c>
      <c r="D950" s="94" t="s">
        <v>1856</v>
      </c>
      <c r="E950" s="103">
        <v>1250.0</v>
      </c>
      <c r="F950" s="100" t="s">
        <v>3333</v>
      </c>
      <c r="G950" s="101" t="s">
        <v>74</v>
      </c>
      <c r="H950" s="101" t="s">
        <v>68</v>
      </c>
      <c r="I950" s="101" t="s">
        <v>3369</v>
      </c>
      <c r="J950" s="95" t="s">
        <v>76</v>
      </c>
      <c r="K950" s="97"/>
      <c r="L950" s="97"/>
      <c r="M950" s="97"/>
      <c r="N950" s="87"/>
      <c r="O950" s="96"/>
      <c r="P950" s="97"/>
      <c r="Q950" s="97"/>
      <c r="R950" s="98"/>
      <c r="S950" s="98"/>
      <c r="T950" s="98"/>
      <c r="U950" s="98"/>
      <c r="V950" s="98"/>
      <c r="W950" s="98"/>
      <c r="X950" s="98"/>
      <c r="Y950" s="98"/>
      <c r="Z950" s="98"/>
      <c r="AA950" s="98"/>
      <c r="AB950" s="98"/>
      <c r="AC950" s="98"/>
      <c r="AD950" s="98"/>
      <c r="AE950" s="98"/>
      <c r="AF950" s="98"/>
      <c r="AG950" s="98"/>
      <c r="AH950" s="98"/>
      <c r="AI950" s="98"/>
      <c r="AJ950" s="98"/>
      <c r="AK950" s="98"/>
      <c r="AL950" s="98"/>
    </row>
    <row r="951" ht="12.75" customHeight="1">
      <c r="A951" s="92" t="s">
        <v>3370</v>
      </c>
      <c r="B951" s="84">
        <v>45784.0</v>
      </c>
      <c r="C951" s="48" t="s">
        <v>3371</v>
      </c>
      <c r="D951" s="94" t="s">
        <v>3372</v>
      </c>
      <c r="E951" s="107">
        <v>1194.2</v>
      </c>
      <c r="F951" s="100" t="s">
        <v>3373</v>
      </c>
      <c r="G951" s="101" t="s">
        <v>219</v>
      </c>
      <c r="H951" s="101" t="s">
        <v>132</v>
      </c>
      <c r="I951" s="112" t="s">
        <v>3374</v>
      </c>
      <c r="J951" s="95" t="s">
        <v>76</v>
      </c>
      <c r="K951" s="97">
        <v>1250.0</v>
      </c>
      <c r="L951" s="97">
        <f t="shared" ref="L951:L952" si="356">K951/1.12*0.05</f>
        <v>55.80357143</v>
      </c>
      <c r="M951" s="97">
        <f t="shared" ref="M951:M952" si="357">K951-L951</f>
        <v>1194.196429</v>
      </c>
      <c r="N951" s="87">
        <f t="shared" ref="N951:N952" si="358">E951-M951</f>
        <v>0.003571428571</v>
      </c>
      <c r="O951" s="96"/>
      <c r="P951" s="97"/>
      <c r="Q951" s="97"/>
      <c r="R951" s="98"/>
      <c r="S951" s="98"/>
      <c r="T951" s="98"/>
      <c r="U951" s="98"/>
      <c r="V951" s="98"/>
      <c r="W951" s="98"/>
      <c r="X951" s="98"/>
      <c r="Y951" s="98"/>
      <c r="Z951" s="98"/>
      <c r="AA951" s="98"/>
      <c r="AB951" s="98"/>
      <c r="AC951" s="98"/>
      <c r="AD951" s="98"/>
      <c r="AE951" s="98"/>
      <c r="AF951" s="98"/>
      <c r="AG951" s="98"/>
      <c r="AH951" s="98"/>
      <c r="AI951" s="98"/>
      <c r="AJ951" s="98"/>
      <c r="AK951" s="98"/>
      <c r="AL951" s="98"/>
    </row>
    <row r="952" ht="15.0" customHeight="1">
      <c r="A952" s="92" t="s">
        <v>3375</v>
      </c>
      <c r="B952" s="84">
        <v>45784.0</v>
      </c>
      <c r="C952" s="48" t="s">
        <v>3376</v>
      </c>
      <c r="D952" s="94" t="s">
        <v>3372</v>
      </c>
      <c r="E952" s="107">
        <v>1194.2</v>
      </c>
      <c r="F952" s="100" t="s">
        <v>3377</v>
      </c>
      <c r="G952" s="101" t="s">
        <v>3378</v>
      </c>
      <c r="H952" s="101" t="s">
        <v>132</v>
      </c>
      <c r="I952" s="112" t="s">
        <v>3374</v>
      </c>
      <c r="J952" s="95" t="s">
        <v>76</v>
      </c>
      <c r="K952" s="97">
        <v>1250.0</v>
      </c>
      <c r="L952" s="97">
        <f t="shared" si="356"/>
        <v>55.80357143</v>
      </c>
      <c r="M952" s="97">
        <f t="shared" si="357"/>
        <v>1194.196429</v>
      </c>
      <c r="N952" s="87">
        <f t="shared" si="358"/>
        <v>0.003571428571</v>
      </c>
      <c r="O952" s="96"/>
      <c r="P952" s="97"/>
      <c r="Q952" s="97"/>
      <c r="R952" s="98"/>
      <c r="S952" s="98"/>
      <c r="T952" s="98"/>
      <c r="U952" s="98"/>
      <c r="V952" s="98"/>
      <c r="W952" s="98"/>
      <c r="X952" s="98"/>
      <c r="Y952" s="98"/>
      <c r="Z952" s="98"/>
      <c r="AA952" s="98"/>
      <c r="AB952" s="98"/>
      <c r="AC952" s="98"/>
      <c r="AD952" s="98"/>
      <c r="AE952" s="98"/>
      <c r="AF952" s="98"/>
      <c r="AG952" s="98"/>
      <c r="AH952" s="98"/>
      <c r="AI952" s="98"/>
      <c r="AJ952" s="98"/>
      <c r="AK952" s="98"/>
      <c r="AL952" s="98"/>
    </row>
    <row r="953" ht="12.75" customHeight="1">
      <c r="A953" s="92" t="s">
        <v>3379</v>
      </c>
      <c r="B953" s="84">
        <v>45784.0</v>
      </c>
      <c r="C953" s="48" t="s">
        <v>3380</v>
      </c>
      <c r="D953" s="94" t="s">
        <v>616</v>
      </c>
      <c r="E953" s="103">
        <v>1400.0</v>
      </c>
      <c r="F953" s="100" t="s">
        <v>3381</v>
      </c>
      <c r="G953" s="101" t="s">
        <v>96</v>
      </c>
      <c r="H953" s="101" t="s">
        <v>68</v>
      </c>
      <c r="I953" s="101" t="s">
        <v>2910</v>
      </c>
      <c r="J953" s="95" t="s">
        <v>102</v>
      </c>
      <c r="K953" s="97"/>
      <c r="L953" s="97"/>
      <c r="M953" s="97"/>
      <c r="N953" s="87"/>
      <c r="O953" s="96"/>
      <c r="P953" s="97"/>
      <c r="Q953" s="97"/>
      <c r="R953" s="98"/>
      <c r="S953" s="98"/>
      <c r="T953" s="98"/>
      <c r="U953" s="98"/>
      <c r="V953" s="98"/>
      <c r="W953" s="98"/>
      <c r="X953" s="98"/>
      <c r="Y953" s="98"/>
      <c r="Z953" s="98"/>
      <c r="AA953" s="98"/>
      <c r="AB953" s="98"/>
      <c r="AC953" s="98"/>
      <c r="AD953" s="98"/>
      <c r="AE953" s="98"/>
      <c r="AF953" s="98"/>
      <c r="AG953" s="98"/>
      <c r="AH953" s="98"/>
      <c r="AI953" s="98"/>
      <c r="AJ953" s="98"/>
      <c r="AK953" s="98"/>
      <c r="AL953" s="98"/>
    </row>
    <row r="954" ht="12.75" customHeight="1">
      <c r="A954" s="92" t="s">
        <v>3382</v>
      </c>
      <c r="B954" s="84">
        <v>45784.0</v>
      </c>
      <c r="C954" s="48" t="s">
        <v>3383</v>
      </c>
      <c r="D954" s="94" t="s">
        <v>616</v>
      </c>
      <c r="E954" s="103">
        <v>290.0</v>
      </c>
      <c r="F954" s="100" t="s">
        <v>3384</v>
      </c>
      <c r="G954" s="101" t="s">
        <v>96</v>
      </c>
      <c r="H954" s="101" t="s">
        <v>68</v>
      </c>
      <c r="I954" s="101" t="s">
        <v>2910</v>
      </c>
      <c r="J954" s="95" t="s">
        <v>121</v>
      </c>
      <c r="K954" s="97"/>
      <c r="L954" s="97"/>
      <c r="M954" s="97"/>
      <c r="N954" s="87"/>
      <c r="O954" s="96"/>
      <c r="P954" s="97"/>
      <c r="Q954" s="97"/>
      <c r="R954" s="98"/>
      <c r="S954" s="98"/>
      <c r="T954" s="98"/>
      <c r="U954" s="98"/>
      <c r="V954" s="98"/>
      <c r="W954" s="98"/>
      <c r="X954" s="98"/>
      <c r="Y954" s="98"/>
      <c r="Z954" s="98"/>
      <c r="AA954" s="98"/>
      <c r="AB954" s="98"/>
      <c r="AC954" s="98"/>
      <c r="AD954" s="98"/>
      <c r="AE954" s="98"/>
      <c r="AF954" s="98"/>
      <c r="AG954" s="98"/>
      <c r="AH954" s="98"/>
      <c r="AI954" s="98"/>
      <c r="AJ954" s="98"/>
      <c r="AK954" s="98"/>
      <c r="AL954" s="98"/>
    </row>
    <row r="955" ht="12.75" customHeight="1">
      <c r="A955" s="92" t="s">
        <v>3385</v>
      </c>
      <c r="B955" s="84">
        <v>45784.0</v>
      </c>
      <c r="C955" s="94" t="s">
        <v>3386</v>
      </c>
      <c r="D955" s="94" t="s">
        <v>3387</v>
      </c>
      <c r="E955" s="103">
        <v>300.0</v>
      </c>
      <c r="F955" s="100" t="s">
        <v>2026</v>
      </c>
      <c r="G955" s="101" t="s">
        <v>117</v>
      </c>
      <c r="H955" s="101" t="s">
        <v>68</v>
      </c>
      <c r="I955" s="101"/>
      <c r="J955" s="95" t="s">
        <v>69</v>
      </c>
      <c r="K955" s="97"/>
      <c r="L955" s="97"/>
      <c r="M955" s="97"/>
      <c r="N955" s="87"/>
      <c r="O955" s="96"/>
      <c r="P955" s="97">
        <f>E955-Q955</f>
        <v>9.85</v>
      </c>
      <c r="Q955" s="108">
        <v>290.15</v>
      </c>
      <c r="R955" s="128">
        <f>Q939+Q955</f>
        <v>822.08</v>
      </c>
      <c r="S955" s="98"/>
      <c r="T955" s="98"/>
      <c r="U955" s="98"/>
      <c r="V955" s="98"/>
      <c r="W955" s="98"/>
      <c r="X955" s="98"/>
      <c r="Y955" s="98"/>
      <c r="Z955" s="98"/>
      <c r="AA955" s="98"/>
      <c r="AB955" s="98"/>
      <c r="AC955" s="98"/>
      <c r="AD955" s="98"/>
      <c r="AE955" s="98"/>
      <c r="AF955" s="98"/>
      <c r="AG955" s="98"/>
      <c r="AH955" s="98"/>
      <c r="AI955" s="98"/>
      <c r="AJ955" s="98"/>
      <c r="AK955" s="98"/>
      <c r="AL955" s="98"/>
    </row>
    <row r="956" ht="12.75" customHeight="1">
      <c r="A956" s="92" t="s">
        <v>3388</v>
      </c>
      <c r="B956" s="84">
        <v>45784.0</v>
      </c>
      <c r="C956" s="48" t="s">
        <v>3389</v>
      </c>
      <c r="D956" s="94" t="s">
        <v>737</v>
      </c>
      <c r="E956" s="99">
        <v>720.0</v>
      </c>
      <c r="F956" s="100" t="s">
        <v>3390</v>
      </c>
      <c r="G956" s="145" t="s">
        <v>67</v>
      </c>
      <c r="H956" s="101" t="s">
        <v>68</v>
      </c>
      <c r="I956" s="101"/>
      <c r="J956" s="95" t="s">
        <v>69</v>
      </c>
      <c r="K956" s="97"/>
      <c r="L956" s="97"/>
      <c r="M956" s="97"/>
      <c r="N956" s="87"/>
      <c r="O956" s="96"/>
      <c r="P956" s="147">
        <v>17.54</v>
      </c>
      <c r="Q956" s="132">
        <f>E956-P956</f>
        <v>702.46</v>
      </c>
      <c r="R956" s="98"/>
      <c r="S956" s="98"/>
      <c r="T956" s="98"/>
      <c r="U956" s="98"/>
      <c r="V956" s="98"/>
      <c r="W956" s="98"/>
      <c r="X956" s="98"/>
      <c r="Y956" s="98"/>
      <c r="Z956" s="98"/>
      <c r="AA956" s="98"/>
      <c r="AB956" s="98"/>
      <c r="AC956" s="98"/>
      <c r="AD956" s="98"/>
      <c r="AE956" s="98"/>
      <c r="AF956" s="98"/>
      <c r="AG956" s="98"/>
      <c r="AH956" s="98"/>
      <c r="AI956" s="98"/>
      <c r="AJ956" s="98"/>
      <c r="AK956" s="98"/>
      <c r="AL956" s="98"/>
    </row>
    <row r="957" ht="12.75" customHeight="1">
      <c r="A957" s="92" t="s">
        <v>3391</v>
      </c>
      <c r="B957" s="84"/>
      <c r="D957" s="48" t="s">
        <v>87</v>
      </c>
      <c r="I957" s="101"/>
      <c r="J957" s="95" t="s">
        <v>102</v>
      </c>
      <c r="K957" s="97"/>
      <c r="L957" s="97"/>
      <c r="M957" s="97"/>
      <c r="N957" s="87"/>
      <c r="O957" s="96"/>
      <c r="P957" s="97"/>
      <c r="Q957" s="97"/>
      <c r="R957" s="98"/>
      <c r="S957" s="98"/>
      <c r="T957" s="98"/>
      <c r="U957" s="98"/>
      <c r="V957" s="98"/>
      <c r="W957" s="98"/>
      <c r="X957" s="98"/>
      <c r="Y957" s="98"/>
      <c r="Z957" s="98"/>
      <c r="AA957" s="98"/>
      <c r="AB957" s="98"/>
      <c r="AC957" s="98"/>
      <c r="AD957" s="98"/>
      <c r="AE957" s="98"/>
      <c r="AF957" s="98"/>
      <c r="AG957" s="98"/>
      <c r="AH957" s="98"/>
      <c r="AI957" s="98"/>
      <c r="AJ957" s="98"/>
      <c r="AK957" s="98"/>
      <c r="AL957" s="98"/>
    </row>
    <row r="958" ht="14.25" customHeight="1">
      <c r="A958" s="92" t="s">
        <v>3392</v>
      </c>
      <c r="B958" s="93"/>
      <c r="D958" s="48" t="s">
        <v>87</v>
      </c>
      <c r="J958" s="95"/>
      <c r="O958" s="96"/>
      <c r="P958" s="97"/>
      <c r="Q958" s="97"/>
      <c r="R958" s="98"/>
      <c r="S958" s="98"/>
      <c r="T958" s="98"/>
      <c r="U958" s="98"/>
      <c r="V958" s="98"/>
      <c r="W958" s="98"/>
      <c r="X958" s="98"/>
      <c r="Y958" s="98"/>
      <c r="Z958" s="98"/>
      <c r="AA958" s="98"/>
      <c r="AB958" s="98"/>
      <c r="AC958" s="98"/>
      <c r="AD958" s="98"/>
      <c r="AE958" s="98"/>
      <c r="AF958" s="98"/>
      <c r="AG958" s="98"/>
      <c r="AH958" s="98"/>
      <c r="AI958" s="98"/>
      <c r="AJ958" s="98"/>
      <c r="AK958" s="98"/>
      <c r="AL958" s="98"/>
    </row>
    <row r="959" ht="12.75" customHeight="1">
      <c r="A959" s="92" t="s">
        <v>3393</v>
      </c>
      <c r="B959" s="93">
        <v>45784.0</v>
      </c>
      <c r="C959" s="48" t="s">
        <v>3394</v>
      </c>
      <c r="D959" s="94" t="s">
        <v>804</v>
      </c>
      <c r="E959" s="107">
        <v>2063.57</v>
      </c>
      <c r="F959" s="48" t="s">
        <v>3395</v>
      </c>
      <c r="G959" s="101" t="s">
        <v>96</v>
      </c>
      <c r="H959" s="101" t="s">
        <v>68</v>
      </c>
      <c r="I959" s="101" t="s">
        <v>3262</v>
      </c>
      <c r="J959" s="95" t="s">
        <v>69</v>
      </c>
      <c r="K959" s="97">
        <v>2160.0</v>
      </c>
      <c r="L959" s="97">
        <f t="shared" ref="L959:L962" si="359">K959/1.12*0.05</f>
        <v>96.42857143</v>
      </c>
      <c r="M959" s="97">
        <f t="shared" ref="M959:M962" si="360">K959-L959</f>
        <v>2063.571429</v>
      </c>
      <c r="N959" s="87">
        <f t="shared" ref="N959:N962" si="361">E959-M959</f>
        <v>-0.001428571428</v>
      </c>
      <c r="O959" s="96"/>
      <c r="P959" s="97"/>
      <c r="Q959" s="97"/>
      <c r="R959" s="98"/>
      <c r="S959" s="98"/>
      <c r="T959" s="98"/>
      <c r="U959" s="98"/>
      <c r="V959" s="98"/>
      <c r="W959" s="98"/>
      <c r="X959" s="98"/>
      <c r="Y959" s="98"/>
      <c r="Z959" s="98"/>
      <c r="AA959" s="98"/>
      <c r="AB959" s="98"/>
      <c r="AC959" s="98"/>
      <c r="AD959" s="98"/>
      <c r="AE959" s="98"/>
      <c r="AF959" s="98"/>
      <c r="AG959" s="98"/>
      <c r="AH959" s="98"/>
      <c r="AI959" s="98"/>
      <c r="AJ959" s="98"/>
      <c r="AK959" s="98"/>
      <c r="AL959" s="98"/>
    </row>
    <row r="960" ht="12.75" customHeight="1">
      <c r="A960" s="92" t="s">
        <v>3396</v>
      </c>
      <c r="B960" s="93">
        <v>45784.0</v>
      </c>
      <c r="C960" s="48" t="s">
        <v>3397</v>
      </c>
      <c r="D960" s="94" t="s">
        <v>804</v>
      </c>
      <c r="E960" s="107">
        <v>2584.24</v>
      </c>
      <c r="F960" s="100" t="s">
        <v>3398</v>
      </c>
      <c r="G960" s="101" t="s">
        <v>96</v>
      </c>
      <c r="H960" s="101" t="s">
        <v>68</v>
      </c>
      <c r="I960" s="101" t="s">
        <v>3399</v>
      </c>
      <c r="J960" s="95" t="s">
        <v>69</v>
      </c>
      <c r="K960" s="97">
        <v>2705.0</v>
      </c>
      <c r="L960" s="97">
        <f t="shared" si="359"/>
        <v>120.7589286</v>
      </c>
      <c r="M960" s="97">
        <f t="shared" si="360"/>
        <v>2584.241071</v>
      </c>
      <c r="N960" s="87">
        <f t="shared" si="361"/>
        <v>-0.001071428572</v>
      </c>
      <c r="O960" s="96"/>
      <c r="P960" s="97"/>
      <c r="Q960" s="97"/>
      <c r="R960" s="98"/>
      <c r="S960" s="98"/>
      <c r="T960" s="98"/>
      <c r="U960" s="98"/>
      <c r="V960" s="98"/>
      <c r="W960" s="98"/>
      <c r="X960" s="98"/>
      <c r="Y960" s="98"/>
      <c r="Z960" s="98"/>
      <c r="AA960" s="98"/>
      <c r="AB960" s="98"/>
      <c r="AC960" s="98"/>
      <c r="AD960" s="98"/>
      <c r="AE960" s="98"/>
      <c r="AF960" s="98"/>
      <c r="AG960" s="98"/>
      <c r="AH960" s="98"/>
      <c r="AI960" s="98"/>
      <c r="AJ960" s="98"/>
      <c r="AK960" s="98"/>
      <c r="AL960" s="98"/>
    </row>
    <row r="961" ht="12.75" customHeight="1">
      <c r="A961" s="92" t="s">
        <v>3400</v>
      </c>
      <c r="B961" s="93">
        <v>45784.0</v>
      </c>
      <c r="C961" s="48" t="s">
        <v>3401</v>
      </c>
      <c r="D961" s="94" t="s">
        <v>454</v>
      </c>
      <c r="E961" s="107">
        <v>49009.82</v>
      </c>
      <c r="F961" s="100" t="s">
        <v>3402</v>
      </c>
      <c r="G961" s="101" t="s">
        <v>96</v>
      </c>
      <c r="H961" s="101" t="s">
        <v>68</v>
      </c>
      <c r="I961" s="101" t="s">
        <v>3403</v>
      </c>
      <c r="J961" s="95" t="s">
        <v>102</v>
      </c>
      <c r="K961" s="97">
        <v>51300.0</v>
      </c>
      <c r="L961" s="97">
        <f t="shared" si="359"/>
        <v>2290.178571</v>
      </c>
      <c r="M961" s="97">
        <f t="shared" si="360"/>
        <v>49009.82143</v>
      </c>
      <c r="N961" s="87">
        <f t="shared" si="361"/>
        <v>-0.001428571428</v>
      </c>
      <c r="O961" s="96"/>
      <c r="P961" s="97"/>
      <c r="Q961" s="97"/>
      <c r="R961" s="98"/>
      <c r="S961" s="98"/>
      <c r="T961" s="98"/>
      <c r="U961" s="98"/>
      <c r="V961" s="98"/>
      <c r="W961" s="98"/>
      <c r="X961" s="98"/>
      <c r="Y961" s="98"/>
      <c r="Z961" s="98"/>
      <c r="AA961" s="98"/>
      <c r="AB961" s="98"/>
      <c r="AC961" s="98"/>
      <c r="AD961" s="98"/>
      <c r="AE961" s="98"/>
      <c r="AF961" s="98"/>
      <c r="AG961" s="98"/>
      <c r="AH961" s="98"/>
      <c r="AI961" s="98"/>
      <c r="AJ961" s="98"/>
      <c r="AK961" s="98"/>
      <c r="AL961" s="98"/>
    </row>
    <row r="962" ht="12.75" customHeight="1">
      <c r="A962" s="92" t="s">
        <v>3404</v>
      </c>
      <c r="B962" s="93">
        <v>45784.0</v>
      </c>
      <c r="C962" s="48" t="s">
        <v>3405</v>
      </c>
      <c r="D962" s="94" t="s">
        <v>572</v>
      </c>
      <c r="E962" s="107">
        <v>30495.0</v>
      </c>
      <c r="F962" s="100" t="s">
        <v>3406</v>
      </c>
      <c r="G962" s="101" t="s">
        <v>96</v>
      </c>
      <c r="H962" s="101" t="s">
        <v>68</v>
      </c>
      <c r="I962" s="101" t="s">
        <v>3407</v>
      </c>
      <c r="J962" s="95" t="s">
        <v>140</v>
      </c>
      <c r="K962" s="97">
        <v>31920.0</v>
      </c>
      <c r="L962" s="97">
        <f t="shared" si="359"/>
        <v>1425</v>
      </c>
      <c r="M962" s="97">
        <f t="shared" si="360"/>
        <v>30495</v>
      </c>
      <c r="N962" s="87">
        <f t="shared" si="361"/>
        <v>0</v>
      </c>
      <c r="O962" s="96"/>
      <c r="P962" s="97"/>
      <c r="Q962" s="97"/>
      <c r="R962" s="98"/>
      <c r="S962" s="98"/>
      <c r="T962" s="98"/>
      <c r="U962" s="98"/>
      <c r="V962" s="98"/>
      <c r="W962" s="98"/>
      <c r="X962" s="98"/>
      <c r="Y962" s="98"/>
      <c r="Z962" s="98"/>
      <c r="AA962" s="98"/>
      <c r="AB962" s="98"/>
      <c r="AC962" s="98"/>
      <c r="AD962" s="98"/>
      <c r="AE962" s="98"/>
      <c r="AF962" s="98"/>
      <c r="AG962" s="98"/>
      <c r="AH962" s="98"/>
      <c r="AI962" s="98"/>
      <c r="AJ962" s="98"/>
      <c r="AK962" s="98"/>
      <c r="AL962" s="98"/>
    </row>
    <row r="963" ht="12.75" customHeight="1">
      <c r="A963" s="92" t="s">
        <v>3408</v>
      </c>
      <c r="B963" s="93">
        <v>45784.0</v>
      </c>
      <c r="C963" s="94" t="s">
        <v>3409</v>
      </c>
      <c r="D963" s="94" t="s">
        <v>3410</v>
      </c>
      <c r="E963" s="103">
        <v>2100.0</v>
      </c>
      <c r="F963" s="100" t="s">
        <v>3411</v>
      </c>
      <c r="G963" s="101" t="s">
        <v>96</v>
      </c>
      <c r="H963" s="101" t="s">
        <v>68</v>
      </c>
      <c r="I963" s="101" t="s">
        <v>3412</v>
      </c>
      <c r="J963" s="95" t="s">
        <v>102</v>
      </c>
      <c r="K963" s="97"/>
      <c r="L963" s="97"/>
      <c r="M963" s="97"/>
      <c r="N963" s="87"/>
      <c r="O963" s="96"/>
      <c r="P963" s="97"/>
      <c r="Q963" s="97"/>
      <c r="R963" s="98"/>
      <c r="S963" s="98"/>
      <c r="T963" s="98"/>
      <c r="U963" s="98"/>
      <c r="V963" s="98"/>
      <c r="W963" s="98"/>
      <c r="X963" s="98"/>
      <c r="Y963" s="98"/>
      <c r="Z963" s="98"/>
      <c r="AA963" s="98"/>
      <c r="AB963" s="98"/>
      <c r="AC963" s="98"/>
      <c r="AD963" s="98"/>
      <c r="AE963" s="98"/>
      <c r="AF963" s="98"/>
      <c r="AG963" s="98"/>
      <c r="AH963" s="98"/>
      <c r="AI963" s="98"/>
      <c r="AJ963" s="98"/>
      <c r="AK963" s="98"/>
      <c r="AL963" s="98"/>
    </row>
    <row r="964" ht="12.75" customHeight="1">
      <c r="A964" s="92" t="s">
        <v>3413</v>
      </c>
      <c r="B964" s="93">
        <v>45785.0</v>
      </c>
      <c r="C964" s="94" t="s">
        <v>3414</v>
      </c>
      <c r="D964" s="94" t="s">
        <v>3415</v>
      </c>
      <c r="E964" s="103">
        <v>550.0</v>
      </c>
      <c r="F964" s="100" t="s">
        <v>2857</v>
      </c>
      <c r="G964" s="101" t="s">
        <v>112</v>
      </c>
      <c r="H964" s="101" t="s">
        <v>127</v>
      </c>
      <c r="I964" s="101"/>
      <c r="J964" s="95" t="s">
        <v>69</v>
      </c>
      <c r="K964" s="97"/>
      <c r="L964" s="97"/>
      <c r="M964" s="97"/>
      <c r="N964" s="87"/>
      <c r="O964" s="96"/>
      <c r="P964" s="97"/>
      <c r="Q964" s="97"/>
      <c r="R964" s="98"/>
      <c r="S964" s="98"/>
      <c r="T964" s="98"/>
      <c r="U964" s="98"/>
      <c r="V964" s="98"/>
      <c r="W964" s="98"/>
      <c r="X964" s="98"/>
      <c r="Y964" s="98"/>
      <c r="Z964" s="98"/>
      <c r="AA964" s="98"/>
      <c r="AB964" s="98"/>
      <c r="AC964" s="98"/>
      <c r="AD964" s="98"/>
      <c r="AE964" s="98"/>
      <c r="AF964" s="98"/>
      <c r="AG964" s="98"/>
      <c r="AH964" s="98"/>
      <c r="AI964" s="98"/>
      <c r="AJ964" s="98"/>
      <c r="AK964" s="98"/>
      <c r="AL964" s="98"/>
    </row>
    <row r="965" ht="12.75" customHeight="1">
      <c r="A965" s="92" t="s">
        <v>3416</v>
      </c>
      <c r="B965" s="93">
        <v>45785.0</v>
      </c>
      <c r="C965" s="94" t="s">
        <v>3417</v>
      </c>
      <c r="D965" s="94" t="s">
        <v>3418</v>
      </c>
      <c r="E965" s="103">
        <v>3300.0</v>
      </c>
      <c r="F965" s="100" t="s">
        <v>3419</v>
      </c>
      <c r="G965" s="101" t="s">
        <v>117</v>
      </c>
      <c r="H965" s="101" t="s">
        <v>68</v>
      </c>
      <c r="I965" s="101"/>
      <c r="J965" s="95" t="s">
        <v>69</v>
      </c>
      <c r="K965" s="97"/>
      <c r="L965" s="97"/>
      <c r="M965" s="97"/>
      <c r="N965" s="87"/>
      <c r="O965" s="96"/>
      <c r="P965" s="97">
        <v>113.29</v>
      </c>
      <c r="Q965" s="108">
        <f>E965-P965</f>
        <v>3186.71</v>
      </c>
      <c r="R965" s="98"/>
      <c r="S965" s="98"/>
      <c r="T965" s="98"/>
      <c r="U965" s="98"/>
      <c r="V965" s="98"/>
      <c r="W965" s="98"/>
      <c r="X965" s="98"/>
      <c r="Y965" s="98"/>
      <c r="Z965" s="98"/>
      <c r="AA965" s="98"/>
      <c r="AB965" s="98"/>
      <c r="AC965" s="98"/>
      <c r="AD965" s="98"/>
      <c r="AE965" s="98"/>
      <c r="AF965" s="98"/>
      <c r="AG965" s="98"/>
      <c r="AH965" s="98"/>
      <c r="AI965" s="98"/>
      <c r="AJ965" s="98"/>
      <c r="AK965" s="98"/>
      <c r="AL965" s="98"/>
    </row>
    <row r="966" ht="12.75" customHeight="1">
      <c r="A966" s="92" t="s">
        <v>3420</v>
      </c>
      <c r="B966" s="93">
        <v>45785.0</v>
      </c>
      <c r="C966" s="94" t="s">
        <v>3421</v>
      </c>
      <c r="D966" s="94" t="s">
        <v>1185</v>
      </c>
      <c r="E966" s="107">
        <v>19298.21</v>
      </c>
      <c r="F966" s="100" t="s">
        <v>3422</v>
      </c>
      <c r="G966" s="101" t="s">
        <v>3423</v>
      </c>
      <c r="H966" s="101" t="s">
        <v>68</v>
      </c>
      <c r="I966" s="101"/>
      <c r="J966" s="95" t="s">
        <v>140</v>
      </c>
      <c r="K966" s="97"/>
      <c r="L966" s="97"/>
      <c r="M966" s="97"/>
      <c r="N966" s="87"/>
      <c r="O966" s="96"/>
      <c r="P966" s="97"/>
      <c r="Q966" s="97"/>
      <c r="R966" s="98"/>
      <c r="S966" s="98"/>
      <c r="T966" s="98"/>
      <c r="U966" s="98"/>
      <c r="V966" s="98"/>
      <c r="W966" s="98"/>
      <c r="X966" s="98"/>
      <c r="Y966" s="98"/>
      <c r="Z966" s="98"/>
      <c r="AA966" s="98"/>
      <c r="AB966" s="98"/>
      <c r="AC966" s="98"/>
      <c r="AD966" s="98"/>
      <c r="AE966" s="98"/>
      <c r="AF966" s="98"/>
      <c r="AG966" s="98"/>
      <c r="AH966" s="98"/>
      <c r="AI966" s="98"/>
      <c r="AJ966" s="98"/>
      <c r="AK966" s="98"/>
      <c r="AL966" s="98"/>
    </row>
    <row r="967" ht="12.75" customHeight="1">
      <c r="A967" s="92" t="s">
        <v>3424</v>
      </c>
      <c r="B967" s="93">
        <v>45785.0</v>
      </c>
      <c r="C967" s="94" t="s">
        <v>3425</v>
      </c>
      <c r="D967" s="94" t="s">
        <v>3426</v>
      </c>
      <c r="E967" s="103">
        <v>300.0</v>
      </c>
      <c r="F967" s="100" t="s">
        <v>2026</v>
      </c>
      <c r="G967" s="101" t="s">
        <v>112</v>
      </c>
      <c r="H967" s="101" t="s">
        <v>127</v>
      </c>
      <c r="I967" s="101"/>
      <c r="J967" s="95" t="s">
        <v>69</v>
      </c>
      <c r="K967" s="97"/>
      <c r="L967" s="97"/>
      <c r="M967" s="97"/>
      <c r="N967" s="87"/>
      <c r="O967" s="96"/>
      <c r="P967" s="97"/>
      <c r="Q967" s="97"/>
      <c r="R967" s="98"/>
      <c r="S967" s="98"/>
      <c r="T967" s="98"/>
      <c r="U967" s="98"/>
      <c r="V967" s="98"/>
      <c r="W967" s="98"/>
      <c r="X967" s="98"/>
      <c r="Y967" s="98"/>
      <c r="Z967" s="98"/>
      <c r="AA967" s="98"/>
      <c r="AB967" s="98"/>
      <c r="AC967" s="98"/>
      <c r="AD967" s="98"/>
      <c r="AE967" s="98"/>
      <c r="AF967" s="98"/>
      <c r="AG967" s="98"/>
      <c r="AH967" s="98"/>
      <c r="AI967" s="98"/>
      <c r="AJ967" s="98"/>
      <c r="AK967" s="98"/>
      <c r="AL967" s="98"/>
    </row>
    <row r="968" ht="12.75" customHeight="1">
      <c r="A968" s="92" t="s">
        <v>3427</v>
      </c>
      <c r="B968" s="93">
        <v>45785.0</v>
      </c>
      <c r="C968" s="94" t="s">
        <v>3428</v>
      </c>
      <c r="D968" s="94" t="s">
        <v>1634</v>
      </c>
      <c r="E968" s="107">
        <v>34392.86</v>
      </c>
      <c r="F968" s="100" t="s">
        <v>3429</v>
      </c>
      <c r="G968" s="101" t="s">
        <v>96</v>
      </c>
      <c r="H968" s="101" t="s">
        <v>68</v>
      </c>
      <c r="I968" s="101" t="s">
        <v>3430</v>
      </c>
      <c r="J968" s="95" t="s">
        <v>140</v>
      </c>
      <c r="K968" s="97">
        <v>36000.0</v>
      </c>
      <c r="L968" s="97">
        <f>K968/1.12*0.05</f>
        <v>1607.142857</v>
      </c>
      <c r="M968" s="97">
        <f>K968-L968</f>
        <v>34392.85714</v>
      </c>
      <c r="N968" s="87">
        <f>E968-M968</f>
        <v>0.002857142856</v>
      </c>
      <c r="O968" s="96"/>
      <c r="P968" s="97"/>
      <c r="Q968" s="97"/>
      <c r="R968" s="98"/>
      <c r="S968" s="98"/>
      <c r="T968" s="98"/>
      <c r="U968" s="98"/>
      <c r="V968" s="98"/>
      <c r="W968" s="98"/>
      <c r="X968" s="98"/>
      <c r="Y968" s="98"/>
      <c r="Z968" s="98"/>
      <c r="AA968" s="98"/>
      <c r="AB968" s="98"/>
      <c r="AC968" s="98"/>
      <c r="AD968" s="98"/>
      <c r="AE968" s="98"/>
      <c r="AF968" s="98"/>
      <c r="AG968" s="98"/>
      <c r="AH968" s="98"/>
      <c r="AI968" s="98"/>
      <c r="AJ968" s="98"/>
      <c r="AK968" s="98"/>
      <c r="AL968" s="98"/>
    </row>
    <row r="969" ht="12.75" customHeight="1">
      <c r="A969" s="92" t="s">
        <v>3431</v>
      </c>
      <c r="B969" s="93">
        <v>45785.0</v>
      </c>
      <c r="C969" s="94" t="s">
        <v>3428</v>
      </c>
      <c r="D969" s="94" t="s">
        <v>182</v>
      </c>
      <c r="E969" s="103">
        <v>2600.0</v>
      </c>
      <c r="F969" s="100" t="s">
        <v>3432</v>
      </c>
      <c r="G969" s="101" t="s">
        <v>74</v>
      </c>
      <c r="H969" s="101" t="s">
        <v>68</v>
      </c>
      <c r="I969" s="101" t="s">
        <v>3433</v>
      </c>
      <c r="J969" s="95" t="s">
        <v>102</v>
      </c>
      <c r="K969" s="97"/>
      <c r="L969" s="97"/>
      <c r="M969" s="97"/>
      <c r="N969" s="87"/>
      <c r="O969" s="96"/>
      <c r="P969" s="97"/>
      <c r="Q969" s="97"/>
      <c r="R969" s="98"/>
      <c r="S969" s="98"/>
      <c r="T969" s="98"/>
      <c r="U969" s="98"/>
      <c r="V969" s="98"/>
      <c r="W969" s="98"/>
      <c r="X969" s="98"/>
      <c r="Y969" s="98"/>
      <c r="Z969" s="98"/>
      <c r="AA969" s="98"/>
      <c r="AB969" s="98"/>
      <c r="AC969" s="98"/>
      <c r="AD969" s="98"/>
      <c r="AE969" s="98"/>
      <c r="AF969" s="98"/>
      <c r="AG969" s="98"/>
      <c r="AH969" s="98"/>
      <c r="AI969" s="98"/>
      <c r="AJ969" s="98"/>
      <c r="AK969" s="98"/>
      <c r="AL969" s="98"/>
    </row>
    <row r="970" ht="12.75" customHeight="1">
      <c r="A970" s="92" t="s">
        <v>3434</v>
      </c>
      <c r="B970" s="93">
        <v>45786.0</v>
      </c>
      <c r="C970" s="48" t="s">
        <v>3435</v>
      </c>
      <c r="D970" s="48" t="s">
        <v>3436</v>
      </c>
      <c r="E970" s="103">
        <v>240.0</v>
      </c>
      <c r="F970" s="100" t="s">
        <v>3437</v>
      </c>
      <c r="G970" s="101" t="s">
        <v>112</v>
      </c>
      <c r="H970" s="101" t="s">
        <v>127</v>
      </c>
      <c r="I970" s="101"/>
      <c r="J970" s="95" t="s">
        <v>69</v>
      </c>
      <c r="K970" s="97"/>
      <c r="L970" s="97"/>
      <c r="M970" s="97"/>
      <c r="N970" s="87"/>
      <c r="O970" s="96"/>
      <c r="P970" s="97"/>
      <c r="Q970" s="97"/>
      <c r="R970" s="98"/>
      <c r="S970" s="98"/>
      <c r="T970" s="98"/>
      <c r="U970" s="98"/>
      <c r="V970" s="98"/>
      <c r="W970" s="98"/>
      <c r="X970" s="98"/>
      <c r="Y970" s="98"/>
      <c r="Z970" s="98"/>
      <c r="AA970" s="98"/>
      <c r="AB970" s="98"/>
      <c r="AC970" s="98"/>
      <c r="AD970" s="98"/>
      <c r="AE970" s="98"/>
      <c r="AF970" s="98"/>
      <c r="AG970" s="98"/>
      <c r="AH970" s="98"/>
      <c r="AI970" s="98"/>
      <c r="AJ970" s="98"/>
      <c r="AK970" s="98"/>
      <c r="AL970" s="98"/>
    </row>
    <row r="971" ht="12.75" customHeight="1">
      <c r="A971" s="92" t="s">
        <v>3438</v>
      </c>
      <c r="B971" s="93">
        <v>45786.0</v>
      </c>
      <c r="C971" s="94" t="s">
        <v>3439</v>
      </c>
      <c r="D971" s="94" t="s">
        <v>3329</v>
      </c>
      <c r="E971" s="106">
        <v>550.0</v>
      </c>
      <c r="F971" s="100" t="s">
        <v>2857</v>
      </c>
      <c r="G971" s="101" t="s">
        <v>3018</v>
      </c>
      <c r="H971" s="101" t="s">
        <v>68</v>
      </c>
      <c r="I971" s="101"/>
      <c r="J971" s="95" t="s">
        <v>69</v>
      </c>
      <c r="K971" s="97"/>
      <c r="L971" s="97"/>
      <c r="M971" s="97"/>
      <c r="N971" s="87"/>
      <c r="O971" s="96"/>
      <c r="P971" s="97">
        <v>18.07</v>
      </c>
      <c r="Q971" s="108">
        <f t="shared" ref="Q971:Q972" si="362">E971-P971</f>
        <v>531.93</v>
      </c>
      <c r="R971" s="98"/>
      <c r="S971" s="98"/>
      <c r="T971" s="98"/>
      <c r="U971" s="98"/>
      <c r="V971" s="98"/>
      <c r="W971" s="98"/>
      <c r="X971" s="98"/>
      <c r="Y971" s="98"/>
      <c r="Z971" s="98"/>
      <c r="AA971" s="98"/>
      <c r="AB971" s="98"/>
      <c r="AC971" s="98"/>
      <c r="AD971" s="98"/>
      <c r="AE971" s="98"/>
      <c r="AF971" s="98"/>
      <c r="AG971" s="98"/>
      <c r="AH971" s="98"/>
      <c r="AI971" s="98"/>
      <c r="AJ971" s="98"/>
      <c r="AK971" s="98"/>
      <c r="AL971" s="98"/>
    </row>
    <row r="972" ht="12.75" customHeight="1">
      <c r="A972" s="92" t="s">
        <v>3440</v>
      </c>
      <c r="B972" s="93">
        <v>45786.0</v>
      </c>
      <c r="C972" s="94" t="s">
        <v>3441</v>
      </c>
      <c r="D972" s="94" t="s">
        <v>487</v>
      </c>
      <c r="E972" s="106">
        <v>300.0</v>
      </c>
      <c r="F972" s="100" t="s">
        <v>2026</v>
      </c>
      <c r="G972" s="101" t="s">
        <v>3018</v>
      </c>
      <c r="H972" s="101" t="s">
        <v>68</v>
      </c>
      <c r="J972" s="95" t="s">
        <v>69</v>
      </c>
      <c r="K972" s="97"/>
      <c r="L972" s="97"/>
      <c r="M972" s="97"/>
      <c r="N972" s="87"/>
      <c r="O972" s="96"/>
      <c r="P972" s="97">
        <v>9.85</v>
      </c>
      <c r="Q972" s="108">
        <f t="shared" si="362"/>
        <v>290.15</v>
      </c>
      <c r="R972" s="128">
        <f>SUM(Q971:Q972)</f>
        <v>822.08</v>
      </c>
      <c r="S972" s="98"/>
      <c r="T972" s="98"/>
      <c r="U972" s="98"/>
      <c r="V972" s="98"/>
      <c r="W972" s="98"/>
      <c r="X972" s="98"/>
      <c r="Y972" s="98"/>
      <c r="Z972" s="98"/>
      <c r="AA972" s="98"/>
      <c r="AB972" s="98"/>
      <c r="AC972" s="98"/>
      <c r="AD972" s="98"/>
      <c r="AE972" s="98"/>
      <c r="AF972" s="98"/>
      <c r="AG972" s="98"/>
      <c r="AH972" s="98"/>
      <c r="AI972" s="98"/>
      <c r="AJ972" s="98"/>
      <c r="AK972" s="98"/>
      <c r="AL972" s="98"/>
    </row>
    <row r="973" ht="12.75" customHeight="1">
      <c r="A973" s="92" t="s">
        <v>3442</v>
      </c>
      <c r="D973" s="48" t="s">
        <v>87</v>
      </c>
      <c r="J973" s="95"/>
      <c r="K973" s="97"/>
      <c r="L973" s="97"/>
      <c r="M973" s="97"/>
      <c r="N973" s="87"/>
      <c r="O973" s="96"/>
      <c r="P973" s="97"/>
      <c r="Q973" s="97"/>
      <c r="R973" s="98"/>
      <c r="S973" s="98"/>
      <c r="T973" s="98"/>
      <c r="U973" s="98"/>
      <c r="V973" s="98"/>
      <c r="W973" s="98"/>
      <c r="X973" s="98"/>
      <c r="Y973" s="98"/>
      <c r="Z973" s="98"/>
      <c r="AA973" s="98"/>
      <c r="AB973" s="98"/>
      <c r="AC973" s="98"/>
      <c r="AD973" s="98"/>
      <c r="AE973" s="98"/>
      <c r="AF973" s="98"/>
      <c r="AG973" s="98"/>
      <c r="AH973" s="98"/>
      <c r="AI973" s="98"/>
      <c r="AJ973" s="98"/>
      <c r="AK973" s="98"/>
      <c r="AL973" s="98"/>
    </row>
    <row r="974" ht="12.75" customHeight="1">
      <c r="A974" s="92" t="s">
        <v>3443</v>
      </c>
      <c r="B974" s="93">
        <v>45786.0</v>
      </c>
      <c r="C974" s="94" t="s">
        <v>3444</v>
      </c>
      <c r="D974" s="94" t="s">
        <v>3445</v>
      </c>
      <c r="E974" s="103">
        <v>28000.0</v>
      </c>
      <c r="F974" s="100" t="s">
        <v>3446</v>
      </c>
      <c r="G974" s="101" t="s">
        <v>96</v>
      </c>
      <c r="H974" s="101" t="s">
        <v>132</v>
      </c>
      <c r="I974" s="112" t="s">
        <v>392</v>
      </c>
      <c r="J974" s="95" t="s">
        <v>76</v>
      </c>
      <c r="K974" s="97"/>
      <c r="L974" s="97"/>
      <c r="M974" s="97"/>
      <c r="N974" s="87"/>
      <c r="O974" s="96"/>
      <c r="P974" s="97"/>
      <c r="Q974" s="97"/>
      <c r="R974" s="98"/>
      <c r="S974" s="98"/>
      <c r="T974" s="98"/>
      <c r="U974" s="98"/>
      <c r="V974" s="98"/>
      <c r="W974" s="98"/>
      <c r="X974" s="98"/>
      <c r="Y974" s="98"/>
      <c r="Z974" s="98"/>
      <c r="AA974" s="98"/>
      <c r="AB974" s="98"/>
      <c r="AC974" s="98"/>
      <c r="AD974" s="98"/>
      <c r="AE974" s="98"/>
      <c r="AF974" s="98"/>
      <c r="AG974" s="98"/>
      <c r="AH974" s="98"/>
      <c r="AI974" s="98"/>
      <c r="AJ974" s="98"/>
      <c r="AK974" s="98"/>
      <c r="AL974" s="98"/>
    </row>
    <row r="975" ht="12.75" customHeight="1">
      <c r="A975" s="92" t="s">
        <v>3447</v>
      </c>
      <c r="B975" s="93">
        <v>45786.0</v>
      </c>
      <c r="C975" s="94" t="s">
        <v>3448</v>
      </c>
      <c r="D975" s="94" t="s">
        <v>305</v>
      </c>
      <c r="E975" s="107">
        <v>21400.0</v>
      </c>
      <c r="F975" s="100" t="s">
        <v>3449</v>
      </c>
      <c r="G975" s="101" t="s">
        <v>3450</v>
      </c>
      <c r="H975" s="101" t="s">
        <v>68</v>
      </c>
      <c r="I975" s="101"/>
      <c r="J975" s="95" t="s">
        <v>140</v>
      </c>
      <c r="K975" s="97">
        <v>22400.0</v>
      </c>
      <c r="L975" s="97">
        <f>K975/1.12*0.05</f>
        <v>1000</v>
      </c>
      <c r="M975" s="97">
        <f>K975-L975</f>
        <v>21400</v>
      </c>
      <c r="N975" s="87">
        <f>E975-M975</f>
        <v>0</v>
      </c>
      <c r="O975" s="96"/>
      <c r="P975" s="97"/>
      <c r="Q975" s="97"/>
      <c r="R975" s="98"/>
      <c r="S975" s="98"/>
      <c r="T975" s="98"/>
      <c r="U975" s="98"/>
      <c r="V975" s="98"/>
      <c r="W975" s="98"/>
      <c r="X975" s="98"/>
      <c r="Y975" s="98"/>
      <c r="Z975" s="98"/>
      <c r="AA975" s="98"/>
      <c r="AB975" s="98"/>
      <c r="AC975" s="98"/>
      <c r="AD975" s="98"/>
      <c r="AE975" s="98"/>
      <c r="AF975" s="98"/>
      <c r="AG975" s="98"/>
      <c r="AH975" s="98"/>
      <c r="AI975" s="98"/>
      <c r="AJ975" s="98"/>
      <c r="AK975" s="98"/>
      <c r="AL975" s="98"/>
    </row>
    <row r="976" ht="12.75" customHeight="1">
      <c r="A976" s="92" t="s">
        <v>3451</v>
      </c>
      <c r="B976" s="93">
        <v>45786.0</v>
      </c>
      <c r="C976" s="94" t="s">
        <v>3452</v>
      </c>
      <c r="D976" s="48" t="s">
        <v>3453</v>
      </c>
      <c r="E976" s="103">
        <v>11200.0</v>
      </c>
      <c r="F976" s="100" t="s">
        <v>3454</v>
      </c>
      <c r="G976" s="101" t="s">
        <v>3455</v>
      </c>
      <c r="H976" s="101" t="s">
        <v>68</v>
      </c>
      <c r="I976" s="101"/>
      <c r="J976" s="95" t="s">
        <v>140</v>
      </c>
      <c r="K976" s="97"/>
      <c r="L976" s="97"/>
      <c r="M976" s="97"/>
      <c r="N976" s="87"/>
      <c r="O976" s="96"/>
      <c r="P976" s="97"/>
      <c r="Q976" s="97"/>
      <c r="R976" s="98"/>
      <c r="S976" s="98"/>
      <c r="T976" s="98"/>
      <c r="U976" s="98"/>
      <c r="V976" s="98"/>
      <c r="W976" s="98"/>
      <c r="X976" s="98"/>
      <c r="Y976" s="98"/>
      <c r="Z976" s="98"/>
      <c r="AA976" s="98"/>
      <c r="AB976" s="98"/>
      <c r="AC976" s="98"/>
      <c r="AD976" s="98"/>
      <c r="AE976" s="98"/>
      <c r="AF976" s="98"/>
      <c r="AG976" s="98"/>
      <c r="AH976" s="98"/>
      <c r="AI976" s="98"/>
      <c r="AJ976" s="98"/>
      <c r="AK976" s="98"/>
      <c r="AL976" s="98"/>
    </row>
    <row r="977" ht="12.75" customHeight="1">
      <c r="A977" s="92" t="s">
        <v>3456</v>
      </c>
      <c r="B977" s="93">
        <v>45786.0</v>
      </c>
      <c r="C977" s="94" t="s">
        <v>3452</v>
      </c>
      <c r="D977" s="94" t="s">
        <v>309</v>
      </c>
      <c r="E977" s="103">
        <v>11200.0</v>
      </c>
      <c r="F977" s="100" t="s">
        <v>3454</v>
      </c>
      <c r="G977" s="101" t="s">
        <v>3455</v>
      </c>
      <c r="H977" s="101" t="s">
        <v>68</v>
      </c>
      <c r="I977" s="101"/>
      <c r="J977" s="95" t="s">
        <v>140</v>
      </c>
      <c r="K977" s="97"/>
      <c r="L977" s="97"/>
      <c r="M977" s="97"/>
      <c r="N977" s="87"/>
      <c r="O977" s="96"/>
      <c r="P977" s="97"/>
      <c r="Q977" s="97"/>
      <c r="R977" s="98"/>
      <c r="S977" s="98"/>
      <c r="T977" s="98"/>
      <c r="U977" s="98"/>
      <c r="V977" s="98"/>
      <c r="W977" s="98"/>
      <c r="X977" s="98"/>
      <c r="Y977" s="98"/>
      <c r="Z977" s="98"/>
      <c r="AA977" s="98"/>
      <c r="AB977" s="98"/>
      <c r="AC977" s="98"/>
      <c r="AD977" s="98"/>
      <c r="AE977" s="98"/>
      <c r="AF977" s="98"/>
      <c r="AG977" s="98"/>
      <c r="AH977" s="98"/>
      <c r="AI977" s="98"/>
      <c r="AJ977" s="98"/>
      <c r="AK977" s="98"/>
      <c r="AL977" s="98"/>
    </row>
    <row r="978" ht="12.75" customHeight="1">
      <c r="A978" s="92" t="s">
        <v>3457</v>
      </c>
      <c r="B978" s="93">
        <v>45786.0</v>
      </c>
      <c r="C978" s="94" t="s">
        <v>3452</v>
      </c>
      <c r="D978" s="94" t="s">
        <v>273</v>
      </c>
      <c r="E978" s="103">
        <v>11200.0</v>
      </c>
      <c r="F978" s="100" t="s">
        <v>3454</v>
      </c>
      <c r="G978" s="101" t="s">
        <v>3455</v>
      </c>
      <c r="H978" s="101" t="s">
        <v>68</v>
      </c>
      <c r="I978" s="101"/>
      <c r="J978" s="95" t="s">
        <v>140</v>
      </c>
      <c r="K978" s="97"/>
      <c r="L978" s="97"/>
      <c r="M978" s="97"/>
      <c r="N978" s="87"/>
      <c r="O978" s="96"/>
      <c r="P978" s="97"/>
      <c r="Q978" s="97"/>
      <c r="R978" s="98"/>
      <c r="S978" s="98"/>
      <c r="T978" s="98"/>
      <c r="U978" s="98"/>
      <c r="V978" s="98"/>
      <c r="W978" s="98"/>
      <c r="X978" s="98"/>
      <c r="Y978" s="98"/>
      <c r="Z978" s="98"/>
      <c r="AA978" s="98"/>
      <c r="AB978" s="98"/>
      <c r="AC978" s="98"/>
      <c r="AD978" s="98"/>
      <c r="AE978" s="98"/>
      <c r="AF978" s="98"/>
      <c r="AG978" s="98"/>
      <c r="AH978" s="98"/>
      <c r="AI978" s="98"/>
      <c r="AJ978" s="98"/>
      <c r="AK978" s="98"/>
      <c r="AL978" s="98"/>
    </row>
    <row r="979" ht="12.75" customHeight="1">
      <c r="A979" s="92" t="s">
        <v>3458</v>
      </c>
      <c r="B979" s="93">
        <v>45786.0</v>
      </c>
      <c r="C979" s="94" t="s">
        <v>3459</v>
      </c>
      <c r="D979" s="94" t="s">
        <v>3460</v>
      </c>
      <c r="E979" s="103">
        <v>1080.0</v>
      </c>
      <c r="F979" s="100" t="s">
        <v>3461</v>
      </c>
      <c r="G979" s="101" t="s">
        <v>112</v>
      </c>
      <c r="H979" s="101" t="s">
        <v>127</v>
      </c>
      <c r="I979" s="101"/>
      <c r="J979" s="95" t="s">
        <v>69</v>
      </c>
      <c r="K979" s="97"/>
      <c r="L979" s="97"/>
      <c r="M979" s="97"/>
      <c r="N979" s="87"/>
      <c r="O979" s="96"/>
      <c r="P979" s="97"/>
      <c r="Q979" s="97"/>
      <c r="R979" s="98"/>
      <c r="S979" s="98"/>
      <c r="T979" s="98"/>
      <c r="U979" s="98"/>
      <c r="V979" s="98"/>
      <c r="W979" s="98"/>
      <c r="X979" s="98"/>
      <c r="Y979" s="98"/>
      <c r="Z979" s="98"/>
      <c r="AA979" s="98"/>
      <c r="AB979" s="98"/>
      <c r="AC979" s="98"/>
      <c r="AD979" s="98"/>
      <c r="AE979" s="98"/>
      <c r="AF979" s="98"/>
      <c r="AG979" s="98"/>
      <c r="AH979" s="98"/>
      <c r="AI979" s="98"/>
      <c r="AJ979" s="98"/>
      <c r="AK979" s="98"/>
      <c r="AL979" s="98"/>
    </row>
    <row r="980" ht="12.75" customHeight="1">
      <c r="A980" s="92" t="s">
        <v>3462</v>
      </c>
      <c r="B980" s="93">
        <v>45786.0</v>
      </c>
      <c r="C980" s="94" t="s">
        <v>3463</v>
      </c>
      <c r="D980" s="94" t="s">
        <v>3464</v>
      </c>
      <c r="E980" s="103">
        <v>3300.0</v>
      </c>
      <c r="F980" s="100" t="s">
        <v>3465</v>
      </c>
      <c r="G980" s="101" t="s">
        <v>3466</v>
      </c>
      <c r="H980" s="101" t="s">
        <v>68</v>
      </c>
      <c r="I980" s="101"/>
      <c r="J980" s="95" t="s">
        <v>102</v>
      </c>
      <c r="K980" s="97"/>
      <c r="L980" s="97"/>
      <c r="M980" s="97"/>
      <c r="N980" s="87"/>
      <c r="O980" s="96"/>
      <c r="P980" s="97">
        <v>108.36</v>
      </c>
      <c r="Q980" s="108">
        <f>E980-P980</f>
        <v>3191.64</v>
      </c>
      <c r="R980" s="98"/>
      <c r="S980" s="98"/>
      <c r="T980" s="98"/>
      <c r="U980" s="98"/>
      <c r="V980" s="98"/>
      <c r="W980" s="98"/>
      <c r="X980" s="98"/>
      <c r="Y980" s="98"/>
      <c r="Z980" s="98"/>
      <c r="AA980" s="98"/>
      <c r="AB980" s="98"/>
      <c r="AC980" s="98"/>
      <c r="AD980" s="98"/>
      <c r="AE980" s="98"/>
      <c r="AF980" s="98"/>
      <c r="AG980" s="98"/>
      <c r="AH980" s="98"/>
      <c r="AI980" s="98"/>
      <c r="AJ980" s="98"/>
      <c r="AK980" s="98"/>
      <c r="AL980" s="98"/>
    </row>
    <row r="981" ht="12.75" customHeight="1">
      <c r="A981" s="92" t="s">
        <v>3467</v>
      </c>
      <c r="B981" s="93">
        <v>45786.0</v>
      </c>
      <c r="C981" s="94" t="s">
        <v>3468</v>
      </c>
      <c r="D981" s="94" t="s">
        <v>3469</v>
      </c>
      <c r="E981" s="103">
        <v>360.0</v>
      </c>
      <c r="F981" s="100" t="s">
        <v>3470</v>
      </c>
      <c r="G981" s="101" t="s">
        <v>112</v>
      </c>
      <c r="H981" s="101" t="s">
        <v>127</v>
      </c>
      <c r="I981" s="101"/>
      <c r="J981" s="95" t="s">
        <v>69</v>
      </c>
      <c r="K981" s="97"/>
      <c r="L981" s="97"/>
      <c r="M981" s="97"/>
      <c r="N981" s="87"/>
      <c r="O981" s="96"/>
      <c r="P981" s="97"/>
      <c r="Q981" s="97"/>
      <c r="R981" s="98"/>
      <c r="S981" s="98"/>
      <c r="T981" s="98"/>
      <c r="U981" s="98"/>
      <c r="V981" s="98"/>
      <c r="W981" s="98"/>
      <c r="X981" s="98"/>
      <c r="Y981" s="98"/>
      <c r="Z981" s="98"/>
      <c r="AA981" s="98"/>
      <c r="AB981" s="98"/>
      <c r="AC981" s="98"/>
      <c r="AD981" s="98"/>
      <c r="AE981" s="98"/>
      <c r="AF981" s="98"/>
      <c r="AG981" s="98"/>
      <c r="AH981" s="98"/>
      <c r="AI981" s="98"/>
      <c r="AJ981" s="98"/>
      <c r="AK981" s="98"/>
      <c r="AL981" s="98"/>
    </row>
    <row r="982" ht="12.75" customHeight="1">
      <c r="A982" s="92" t="s">
        <v>3471</v>
      </c>
      <c r="B982" s="93">
        <v>45786.0</v>
      </c>
      <c r="C982" s="94" t="s">
        <v>3472</v>
      </c>
      <c r="D982" s="94" t="s">
        <v>3473</v>
      </c>
      <c r="E982" s="107">
        <v>10031.25</v>
      </c>
      <c r="F982" s="100" t="s">
        <v>3474</v>
      </c>
      <c r="G982" s="101" t="s">
        <v>3475</v>
      </c>
      <c r="H982" s="101" t="s">
        <v>127</v>
      </c>
      <c r="I982" s="112" t="s">
        <v>938</v>
      </c>
      <c r="J982" s="95" t="s">
        <v>102</v>
      </c>
      <c r="K982" s="97"/>
      <c r="L982" s="97"/>
      <c r="M982" s="97"/>
      <c r="N982" s="87"/>
      <c r="O982" s="96"/>
      <c r="P982" s="97"/>
      <c r="Q982" s="97"/>
      <c r="R982" s="98"/>
      <c r="S982" s="98"/>
      <c r="T982" s="98"/>
      <c r="U982" s="98"/>
      <c r="V982" s="98"/>
      <c r="W982" s="98"/>
      <c r="X982" s="98"/>
      <c r="Y982" s="98"/>
      <c r="Z982" s="98"/>
      <c r="AA982" s="98"/>
      <c r="AB982" s="98"/>
      <c r="AC982" s="98"/>
      <c r="AD982" s="98"/>
      <c r="AE982" s="98"/>
      <c r="AF982" s="98"/>
      <c r="AG982" s="98"/>
      <c r="AH982" s="98"/>
      <c r="AI982" s="98"/>
      <c r="AJ982" s="98"/>
      <c r="AK982" s="98"/>
      <c r="AL982" s="98"/>
    </row>
    <row r="983" ht="12.75" customHeight="1">
      <c r="A983" s="92" t="s">
        <v>3476</v>
      </c>
      <c r="B983" s="93">
        <v>45787.0</v>
      </c>
      <c r="C983" s="94" t="s">
        <v>3477</v>
      </c>
      <c r="D983" s="94" t="s">
        <v>3478</v>
      </c>
      <c r="E983" s="99">
        <v>550.0</v>
      </c>
      <c r="F983" s="100" t="s">
        <v>2857</v>
      </c>
      <c r="G983" s="145" t="s">
        <v>521</v>
      </c>
      <c r="H983" s="101" t="s">
        <v>68</v>
      </c>
      <c r="I983" s="101"/>
      <c r="J983" s="95" t="s">
        <v>69</v>
      </c>
      <c r="K983" s="97"/>
      <c r="L983" s="97"/>
      <c r="M983" s="97"/>
      <c r="N983" s="87"/>
      <c r="O983" s="96"/>
      <c r="P983" s="147">
        <v>13.4</v>
      </c>
      <c r="Q983" s="132">
        <f>E983-P983</f>
        <v>536.6</v>
      </c>
      <c r="R983" s="98"/>
      <c r="S983" s="98"/>
      <c r="T983" s="98"/>
      <c r="U983" s="98"/>
      <c r="V983" s="98"/>
      <c r="W983" s="98"/>
      <c r="X983" s="98"/>
      <c r="Y983" s="98"/>
      <c r="Z983" s="98"/>
      <c r="AA983" s="98"/>
      <c r="AB983" s="98"/>
      <c r="AC983" s="98"/>
      <c r="AD983" s="98"/>
      <c r="AE983" s="98"/>
      <c r="AF983" s="98"/>
      <c r="AG983" s="98"/>
      <c r="AH983" s="98"/>
      <c r="AI983" s="98"/>
      <c r="AJ983" s="98"/>
      <c r="AK983" s="98"/>
      <c r="AL983" s="98"/>
    </row>
    <row r="984" ht="12.75" customHeight="1">
      <c r="A984" s="92" t="s">
        <v>3479</v>
      </c>
      <c r="B984" s="93"/>
      <c r="C984" s="94"/>
      <c r="D984" s="94" t="s">
        <v>87</v>
      </c>
      <c r="E984" s="103"/>
      <c r="F984" s="100"/>
      <c r="G984" s="101"/>
      <c r="H984" s="101"/>
      <c r="I984" s="101"/>
      <c r="J984" s="95"/>
      <c r="K984" s="97"/>
      <c r="L984" s="97"/>
      <c r="M984" s="97"/>
      <c r="N984" s="87"/>
      <c r="O984" s="96"/>
      <c r="P984" s="97"/>
      <c r="Q984" s="97"/>
      <c r="R984" s="98"/>
      <c r="S984" s="98"/>
      <c r="T984" s="98"/>
      <c r="U984" s="98"/>
      <c r="V984" s="98"/>
      <c r="W984" s="98"/>
      <c r="X984" s="98"/>
      <c r="Y984" s="98"/>
      <c r="Z984" s="98"/>
      <c r="AA984" s="98"/>
      <c r="AB984" s="98"/>
      <c r="AC984" s="98"/>
      <c r="AD984" s="98"/>
      <c r="AE984" s="98"/>
      <c r="AF984" s="98"/>
      <c r="AG984" s="98"/>
      <c r="AH984" s="98"/>
      <c r="AI984" s="98"/>
      <c r="AJ984" s="98"/>
      <c r="AK984" s="98"/>
      <c r="AL984" s="98"/>
    </row>
    <row r="985" ht="12.75" customHeight="1">
      <c r="A985" s="92" t="s">
        <v>3480</v>
      </c>
      <c r="B985" s="93">
        <v>45787.0</v>
      </c>
      <c r="C985" s="94" t="s">
        <v>3481</v>
      </c>
      <c r="D985" s="94" t="s">
        <v>3482</v>
      </c>
      <c r="E985" s="103">
        <v>2600.0</v>
      </c>
      <c r="F985" s="100" t="s">
        <v>3483</v>
      </c>
      <c r="G985" s="101" t="s">
        <v>96</v>
      </c>
      <c r="H985" s="101" t="s">
        <v>68</v>
      </c>
      <c r="I985" s="101" t="s">
        <v>3484</v>
      </c>
      <c r="J985" s="95" t="s">
        <v>102</v>
      </c>
      <c r="K985" s="97"/>
      <c r="L985" s="97"/>
      <c r="M985" s="97"/>
      <c r="N985" s="87"/>
      <c r="O985" s="96"/>
      <c r="P985" s="97"/>
      <c r="Q985" s="97"/>
      <c r="R985" s="98"/>
      <c r="S985" s="98"/>
      <c r="T985" s="98"/>
      <c r="U985" s="98"/>
      <c r="V985" s="98"/>
      <c r="W985" s="98"/>
      <c r="X985" s="98"/>
      <c r="Y985" s="98"/>
      <c r="Z985" s="98"/>
      <c r="AA985" s="98"/>
      <c r="AB985" s="98"/>
      <c r="AC985" s="98"/>
      <c r="AD985" s="98"/>
      <c r="AE985" s="98"/>
      <c r="AF985" s="98"/>
      <c r="AG985" s="98"/>
      <c r="AH985" s="98"/>
      <c r="AI985" s="98"/>
      <c r="AJ985" s="98"/>
      <c r="AK985" s="98"/>
      <c r="AL985" s="98"/>
    </row>
    <row r="986" ht="12.75" customHeight="1">
      <c r="A986" s="92" t="s">
        <v>3485</v>
      </c>
      <c r="B986" s="93">
        <v>45787.0</v>
      </c>
      <c r="C986" s="94" t="s">
        <v>3486</v>
      </c>
      <c r="D986" s="94" t="s">
        <v>3426</v>
      </c>
      <c r="E986" s="103">
        <v>300.0</v>
      </c>
      <c r="F986" s="100" t="s">
        <v>2026</v>
      </c>
      <c r="G986" s="101" t="s">
        <v>112</v>
      </c>
      <c r="H986" s="101" t="s">
        <v>127</v>
      </c>
      <c r="I986" s="101"/>
      <c r="J986" s="95" t="s">
        <v>69</v>
      </c>
      <c r="K986" s="97"/>
      <c r="L986" s="97"/>
      <c r="M986" s="97"/>
      <c r="N986" s="87"/>
      <c r="O986" s="96"/>
      <c r="P986" s="97"/>
      <c r="Q986" s="97"/>
      <c r="R986" s="98"/>
      <c r="S986" s="98"/>
      <c r="T986" s="98"/>
      <c r="U986" s="98"/>
      <c r="V986" s="98"/>
      <c r="W986" s="98"/>
      <c r="X986" s="98"/>
      <c r="Y986" s="98"/>
      <c r="Z986" s="98"/>
      <c r="AA986" s="98"/>
      <c r="AB986" s="98"/>
      <c r="AC986" s="98"/>
      <c r="AD986" s="98"/>
      <c r="AE986" s="98"/>
      <c r="AF986" s="98"/>
      <c r="AG986" s="98"/>
      <c r="AH986" s="98"/>
      <c r="AI986" s="98"/>
      <c r="AJ986" s="98"/>
      <c r="AK986" s="98"/>
      <c r="AL986" s="98"/>
    </row>
    <row r="987" ht="12.75" customHeight="1">
      <c r="A987" s="92" t="s">
        <v>3487</v>
      </c>
      <c r="B987" s="93"/>
      <c r="C987" s="94"/>
      <c r="D987" s="94" t="s">
        <v>87</v>
      </c>
      <c r="E987" s="103"/>
      <c r="F987" s="100"/>
      <c r="G987" s="101"/>
      <c r="H987" s="101"/>
      <c r="I987" s="101"/>
      <c r="J987" s="95"/>
      <c r="K987" s="97"/>
      <c r="L987" s="97"/>
      <c r="M987" s="97"/>
      <c r="N987" s="87"/>
      <c r="O987" s="96"/>
      <c r="P987" s="97"/>
      <c r="Q987" s="97"/>
      <c r="R987" s="98"/>
      <c r="S987" s="98"/>
      <c r="T987" s="98"/>
      <c r="U987" s="98"/>
      <c r="V987" s="98"/>
      <c r="W987" s="98"/>
      <c r="X987" s="98"/>
      <c r="Y987" s="98"/>
      <c r="Z987" s="98"/>
      <c r="AA987" s="98"/>
      <c r="AB987" s="98"/>
      <c r="AC987" s="98"/>
      <c r="AD987" s="98"/>
      <c r="AE987" s="98"/>
      <c r="AF987" s="98"/>
      <c r="AG987" s="98"/>
      <c r="AH987" s="98"/>
      <c r="AI987" s="98"/>
      <c r="AJ987" s="98"/>
      <c r="AK987" s="98"/>
      <c r="AL987" s="98"/>
    </row>
    <row r="988" ht="12.75" customHeight="1">
      <c r="A988" s="92" t="s">
        <v>3488</v>
      </c>
      <c r="B988" s="93">
        <v>45787.0</v>
      </c>
      <c r="C988" s="94" t="s">
        <v>3489</v>
      </c>
      <c r="D988" s="94" t="s">
        <v>785</v>
      </c>
      <c r="E988" s="103">
        <v>1890.0</v>
      </c>
      <c r="F988" s="100" t="s">
        <v>3490</v>
      </c>
      <c r="G988" s="101" t="s">
        <v>3491</v>
      </c>
      <c r="H988" s="101" t="s">
        <v>68</v>
      </c>
      <c r="I988" s="101"/>
      <c r="J988" s="95" t="s">
        <v>102</v>
      </c>
      <c r="K988" s="97"/>
      <c r="L988" s="97"/>
      <c r="M988" s="97"/>
      <c r="N988" s="87"/>
      <c r="O988" s="96"/>
      <c r="P988" s="129">
        <v>23.02</v>
      </c>
      <c r="Q988" s="102">
        <f>945-P988</f>
        <v>921.98</v>
      </c>
      <c r="R988" s="128">
        <f>945-P988</f>
        <v>921.98</v>
      </c>
      <c r="S988" s="98"/>
      <c r="T988" s="98"/>
      <c r="U988" s="98"/>
      <c r="V988" s="98"/>
      <c r="W988" s="98"/>
      <c r="X988" s="98"/>
      <c r="Y988" s="98"/>
      <c r="Z988" s="98"/>
      <c r="AA988" s="98"/>
      <c r="AB988" s="98"/>
      <c r="AC988" s="98"/>
      <c r="AD988" s="98"/>
      <c r="AE988" s="98"/>
      <c r="AF988" s="98"/>
      <c r="AG988" s="98"/>
      <c r="AH988" s="98"/>
      <c r="AI988" s="98"/>
      <c r="AJ988" s="98"/>
      <c r="AK988" s="98"/>
      <c r="AL988" s="98"/>
    </row>
    <row r="989" ht="12.75" customHeight="1">
      <c r="A989" s="92" t="s">
        <v>3492</v>
      </c>
      <c r="B989" s="93">
        <v>45789.0</v>
      </c>
      <c r="C989" s="94" t="s">
        <v>3493</v>
      </c>
      <c r="D989" s="94" t="s">
        <v>3426</v>
      </c>
      <c r="E989" s="103">
        <v>240.0</v>
      </c>
      <c r="F989" s="100" t="s">
        <v>3494</v>
      </c>
      <c r="G989" s="101" t="s">
        <v>112</v>
      </c>
      <c r="H989" s="101" t="s">
        <v>127</v>
      </c>
      <c r="I989" s="101"/>
      <c r="J989" s="95" t="s">
        <v>69</v>
      </c>
      <c r="K989" s="97"/>
      <c r="L989" s="97"/>
      <c r="M989" s="97"/>
      <c r="N989" s="87"/>
      <c r="O989" s="96"/>
      <c r="P989" s="97"/>
      <c r="Q989" s="97"/>
      <c r="R989" s="98"/>
      <c r="S989" s="98"/>
      <c r="T989" s="98"/>
      <c r="U989" s="98"/>
      <c r="V989" s="98"/>
      <c r="W989" s="98"/>
      <c r="X989" s="98"/>
      <c r="Y989" s="98"/>
      <c r="Z989" s="98"/>
      <c r="AA989" s="98"/>
      <c r="AB989" s="98"/>
      <c r="AC989" s="98"/>
      <c r="AD989" s="98"/>
      <c r="AE989" s="98"/>
      <c r="AF989" s="98"/>
      <c r="AG989" s="98"/>
      <c r="AH989" s="98"/>
      <c r="AI989" s="98"/>
      <c r="AJ989" s="98"/>
      <c r="AK989" s="98"/>
      <c r="AL989" s="98"/>
    </row>
    <row r="990" ht="12.75" customHeight="1">
      <c r="A990" s="92" t="s">
        <v>3495</v>
      </c>
      <c r="B990" s="93">
        <v>45789.0</v>
      </c>
      <c r="C990" s="94" t="s">
        <v>3496</v>
      </c>
      <c r="D990" s="94" t="s">
        <v>3497</v>
      </c>
      <c r="E990" s="103">
        <v>2100.0</v>
      </c>
      <c r="F990" s="100" t="s">
        <v>3498</v>
      </c>
      <c r="G990" s="101" t="s">
        <v>3466</v>
      </c>
      <c r="H990" s="101" t="s">
        <v>68</v>
      </c>
      <c r="I990" s="101"/>
      <c r="J990" s="95" t="s">
        <v>102</v>
      </c>
      <c r="K990" s="97"/>
      <c r="L990" s="97"/>
      <c r="M990" s="97"/>
      <c r="N990" s="87"/>
      <c r="O990" s="96"/>
      <c r="P990" s="97">
        <v>68.96</v>
      </c>
      <c r="Q990" s="108">
        <f t="shared" ref="Q990:Q991" si="363">E990-P990</f>
        <v>2031.04</v>
      </c>
      <c r="R990" s="98"/>
      <c r="S990" s="98"/>
      <c r="T990" s="98"/>
      <c r="U990" s="98"/>
      <c r="V990" s="98"/>
      <c r="W990" s="98"/>
      <c r="X990" s="98"/>
      <c r="Y990" s="98"/>
      <c r="Z990" s="98"/>
      <c r="AA990" s="98"/>
      <c r="AB990" s="98"/>
      <c r="AC990" s="98"/>
      <c r="AD990" s="98"/>
      <c r="AE990" s="98"/>
      <c r="AF990" s="98"/>
      <c r="AG990" s="98"/>
      <c r="AH990" s="98"/>
      <c r="AI990" s="98"/>
      <c r="AJ990" s="98"/>
      <c r="AK990" s="98"/>
      <c r="AL990" s="98"/>
    </row>
    <row r="991" ht="12.75" customHeight="1">
      <c r="A991" s="92" t="s">
        <v>3499</v>
      </c>
      <c r="B991" s="93">
        <v>45789.0</v>
      </c>
      <c r="C991" s="94" t="s">
        <v>3500</v>
      </c>
      <c r="D991" s="94" t="s">
        <v>3501</v>
      </c>
      <c r="E991" s="103">
        <v>680.0</v>
      </c>
      <c r="F991" s="100" t="s">
        <v>3502</v>
      </c>
      <c r="G991" s="101" t="s">
        <v>3466</v>
      </c>
      <c r="H991" s="101" t="s">
        <v>68</v>
      </c>
      <c r="I991" s="101"/>
      <c r="J991" s="95" t="s">
        <v>69</v>
      </c>
      <c r="K991" s="97"/>
      <c r="L991" s="97"/>
      <c r="M991" s="97"/>
      <c r="N991" s="87"/>
      <c r="O991" s="96"/>
      <c r="P991" s="97">
        <v>22.33</v>
      </c>
      <c r="Q991" s="108">
        <f t="shared" si="363"/>
        <v>657.67</v>
      </c>
      <c r="R991" s="128">
        <f>SUM(Q990:Q991)</f>
        <v>2688.71</v>
      </c>
      <c r="S991" s="98"/>
      <c r="T991" s="98"/>
      <c r="U991" s="98"/>
      <c r="V991" s="98"/>
      <c r="W991" s="98"/>
      <c r="X991" s="98"/>
      <c r="Y991" s="98"/>
      <c r="Z991" s="98"/>
      <c r="AA991" s="98"/>
      <c r="AB991" s="98"/>
      <c r="AC991" s="98"/>
      <c r="AD991" s="98"/>
      <c r="AE991" s="98"/>
      <c r="AF991" s="98"/>
      <c r="AG991" s="98"/>
      <c r="AH991" s="98"/>
      <c r="AI991" s="98"/>
      <c r="AJ991" s="98"/>
      <c r="AK991" s="98"/>
      <c r="AL991" s="98"/>
    </row>
    <row r="992" ht="12.75" customHeight="1">
      <c r="A992" s="92" t="s">
        <v>3503</v>
      </c>
      <c r="B992" s="93">
        <v>45789.0</v>
      </c>
      <c r="C992" s="94" t="s">
        <v>3504</v>
      </c>
      <c r="D992" s="94" t="s">
        <v>3505</v>
      </c>
      <c r="E992" s="103">
        <v>240.0</v>
      </c>
      <c r="F992" s="100" t="s">
        <v>3494</v>
      </c>
      <c r="G992" s="101" t="s">
        <v>112</v>
      </c>
      <c r="H992" s="101" t="s">
        <v>127</v>
      </c>
      <c r="I992" s="101"/>
      <c r="J992" s="95" t="s">
        <v>69</v>
      </c>
      <c r="K992" s="97"/>
      <c r="L992" s="97"/>
      <c r="M992" s="97"/>
      <c r="N992" s="87"/>
      <c r="O992" s="96"/>
      <c r="P992" s="97"/>
      <c r="Q992" s="97"/>
      <c r="R992" s="98"/>
      <c r="S992" s="98"/>
      <c r="T992" s="98"/>
      <c r="U992" s="98"/>
      <c r="V992" s="98"/>
      <c r="W992" s="98"/>
      <c r="X992" s="98"/>
      <c r="Y992" s="98"/>
      <c r="Z992" s="98"/>
      <c r="AA992" s="98"/>
      <c r="AB992" s="98"/>
      <c r="AC992" s="98"/>
      <c r="AD992" s="98"/>
      <c r="AE992" s="98"/>
      <c r="AF992" s="98"/>
      <c r="AG992" s="98"/>
      <c r="AH992" s="98"/>
      <c r="AI992" s="98"/>
      <c r="AJ992" s="98"/>
      <c r="AK992" s="98"/>
      <c r="AL992" s="98"/>
    </row>
    <row r="993" ht="12.75" customHeight="1">
      <c r="A993" s="92" t="s">
        <v>3506</v>
      </c>
      <c r="B993" s="93">
        <v>45790.0</v>
      </c>
      <c r="C993" s="94" t="s">
        <v>3507</v>
      </c>
      <c r="D993" s="94" t="s">
        <v>1812</v>
      </c>
      <c r="E993" s="103">
        <v>300.0</v>
      </c>
      <c r="F993" s="100" t="s">
        <v>2026</v>
      </c>
      <c r="G993" s="101" t="s">
        <v>3466</v>
      </c>
      <c r="H993" s="101" t="s">
        <v>68</v>
      </c>
      <c r="I993" s="101"/>
      <c r="J993" s="95" t="s">
        <v>69</v>
      </c>
      <c r="K993" s="97"/>
      <c r="L993" s="97"/>
      <c r="M993" s="97"/>
      <c r="N993" s="87"/>
      <c r="O993" s="96"/>
      <c r="P993" s="97">
        <v>9.85</v>
      </c>
      <c r="Q993" s="108">
        <f>E993-P993</f>
        <v>290.15</v>
      </c>
      <c r="R993" s="98"/>
      <c r="S993" s="98"/>
      <c r="T993" s="98"/>
      <c r="U993" s="98"/>
      <c r="V993" s="98"/>
      <c r="W993" s="98"/>
      <c r="X993" s="98"/>
      <c r="Y993" s="98"/>
      <c r="Z993" s="98"/>
      <c r="AA993" s="98"/>
      <c r="AB993" s="98"/>
      <c r="AC993" s="98"/>
      <c r="AD993" s="98"/>
      <c r="AE993" s="98"/>
      <c r="AF993" s="98"/>
      <c r="AG993" s="98"/>
      <c r="AH993" s="98"/>
      <c r="AI993" s="98"/>
      <c r="AJ993" s="98"/>
      <c r="AK993" s="98"/>
      <c r="AL993" s="98"/>
    </row>
    <row r="994" ht="12.75" customHeight="1">
      <c r="A994" s="92" t="s">
        <v>3508</v>
      </c>
      <c r="B994" s="93">
        <v>45790.0</v>
      </c>
      <c r="C994" s="94" t="s">
        <v>3509</v>
      </c>
      <c r="D994" s="94" t="s">
        <v>3426</v>
      </c>
      <c r="E994" s="103">
        <v>550.0</v>
      </c>
      <c r="F994" s="100" t="s">
        <v>914</v>
      </c>
      <c r="G994" s="101" t="s">
        <v>112</v>
      </c>
      <c r="H994" s="101" t="s">
        <v>127</v>
      </c>
      <c r="I994" s="101"/>
      <c r="J994" s="95" t="s">
        <v>69</v>
      </c>
      <c r="K994" s="97"/>
      <c r="L994" s="97"/>
      <c r="M994" s="97"/>
      <c r="N994" s="87"/>
      <c r="O994" s="96"/>
      <c r="P994" s="97"/>
      <c r="Q994" s="97"/>
      <c r="R994" s="98"/>
      <c r="S994" s="98"/>
      <c r="T994" s="98"/>
      <c r="U994" s="98"/>
      <c r="V994" s="98"/>
      <c r="W994" s="98"/>
      <c r="X994" s="98"/>
      <c r="Y994" s="98"/>
      <c r="Z994" s="98"/>
      <c r="AA994" s="98"/>
      <c r="AB994" s="98"/>
      <c r="AC994" s="98"/>
      <c r="AD994" s="98"/>
      <c r="AE994" s="98"/>
      <c r="AF994" s="98"/>
      <c r="AG994" s="98"/>
      <c r="AH994" s="98"/>
      <c r="AI994" s="98"/>
      <c r="AJ994" s="98"/>
      <c r="AK994" s="98"/>
      <c r="AL994" s="98"/>
    </row>
    <row r="995" ht="12.75" customHeight="1">
      <c r="A995" s="92" t="s">
        <v>3510</v>
      </c>
      <c r="B995" s="93"/>
      <c r="C995" s="94"/>
      <c r="D995" s="94" t="s">
        <v>87</v>
      </c>
      <c r="E995" s="103"/>
      <c r="F995" s="100"/>
      <c r="G995" s="101"/>
      <c r="H995" s="101"/>
      <c r="I995" s="101"/>
      <c r="J995" s="95"/>
      <c r="K995" s="97"/>
      <c r="L995" s="97"/>
      <c r="M995" s="97"/>
      <c r="N995" s="87"/>
      <c r="O995" s="96"/>
      <c r="P995" s="97"/>
      <c r="Q995" s="97"/>
      <c r="R995" s="98"/>
      <c r="S995" s="98"/>
      <c r="T995" s="98"/>
      <c r="U995" s="98"/>
      <c r="V995" s="98"/>
      <c r="W995" s="98"/>
      <c r="X995" s="98"/>
      <c r="Y995" s="98"/>
      <c r="Z995" s="98"/>
      <c r="AA995" s="98"/>
      <c r="AB995" s="98"/>
      <c r="AC995" s="98"/>
      <c r="AD995" s="98"/>
      <c r="AE995" s="98"/>
      <c r="AF995" s="98"/>
      <c r="AG995" s="98"/>
      <c r="AH995" s="98"/>
      <c r="AI995" s="98"/>
      <c r="AJ995" s="98"/>
      <c r="AK995" s="98"/>
      <c r="AL995" s="98"/>
    </row>
    <row r="996" ht="12.75" customHeight="1">
      <c r="A996" s="92" t="s">
        <v>3511</v>
      </c>
      <c r="B996" s="93">
        <v>45790.0</v>
      </c>
      <c r="C996" s="94" t="s">
        <v>3512</v>
      </c>
      <c r="D996" s="94" t="s">
        <v>3513</v>
      </c>
      <c r="E996" s="107">
        <v>10085.08</v>
      </c>
      <c r="F996" s="100" t="s">
        <v>3514</v>
      </c>
      <c r="G996" s="101" t="s">
        <v>96</v>
      </c>
      <c r="H996" s="101" t="s">
        <v>68</v>
      </c>
      <c r="I996" s="101" t="s">
        <v>3515</v>
      </c>
      <c r="J996" s="95" t="s">
        <v>76</v>
      </c>
      <c r="K996" s="97">
        <v>10556.35</v>
      </c>
      <c r="L996" s="97">
        <f>K996/1.12*0.05</f>
        <v>471.265625</v>
      </c>
      <c r="M996" s="97">
        <f>K996-L996</f>
        <v>10085.08438</v>
      </c>
      <c r="N996" s="87">
        <f>E996-M996</f>
        <v>-0.004375</v>
      </c>
      <c r="O996" s="96"/>
      <c r="P996" s="97"/>
      <c r="Q996" s="97"/>
      <c r="R996" s="98"/>
      <c r="S996" s="98"/>
      <c r="T996" s="98"/>
      <c r="U996" s="98"/>
      <c r="V996" s="98"/>
      <c r="W996" s="98"/>
      <c r="X996" s="98"/>
      <c r="Y996" s="98"/>
      <c r="Z996" s="98"/>
      <c r="AA996" s="98"/>
      <c r="AB996" s="98"/>
      <c r="AC996" s="98"/>
      <c r="AD996" s="98"/>
      <c r="AE996" s="98"/>
      <c r="AF996" s="98"/>
      <c r="AG996" s="98"/>
      <c r="AH996" s="98"/>
      <c r="AI996" s="98"/>
      <c r="AJ996" s="98"/>
      <c r="AK996" s="98"/>
      <c r="AL996" s="98"/>
    </row>
    <row r="997" ht="12.75" customHeight="1">
      <c r="A997" s="92" t="s">
        <v>3516</v>
      </c>
      <c r="B997" s="93">
        <v>45790.0</v>
      </c>
      <c r="C997" s="94" t="s">
        <v>3517</v>
      </c>
      <c r="D997" s="94" t="s">
        <v>3518</v>
      </c>
      <c r="E997" s="103">
        <v>600.0</v>
      </c>
      <c r="F997" s="100" t="s">
        <v>2865</v>
      </c>
      <c r="G997" s="101" t="s">
        <v>112</v>
      </c>
      <c r="H997" s="101" t="s">
        <v>127</v>
      </c>
      <c r="I997" s="101"/>
      <c r="J997" s="95" t="s">
        <v>69</v>
      </c>
      <c r="K997" s="97"/>
      <c r="L997" s="97"/>
      <c r="M997" s="97"/>
      <c r="N997" s="87"/>
      <c r="O997" s="96"/>
      <c r="P997" s="97"/>
      <c r="Q997" s="97"/>
      <c r="R997" s="98"/>
      <c r="S997" s="98"/>
      <c r="T997" s="98"/>
      <c r="U997" s="98"/>
      <c r="V997" s="98"/>
      <c r="W997" s="98"/>
      <c r="X997" s="98"/>
      <c r="Y997" s="98"/>
      <c r="Z997" s="98"/>
      <c r="AA997" s="98"/>
      <c r="AB997" s="98"/>
      <c r="AC997" s="98"/>
      <c r="AD997" s="98"/>
      <c r="AE997" s="98"/>
      <c r="AF997" s="98"/>
      <c r="AG997" s="98"/>
      <c r="AH997" s="98"/>
      <c r="AI997" s="98"/>
      <c r="AJ997" s="98"/>
      <c r="AK997" s="98"/>
      <c r="AL997" s="98"/>
    </row>
    <row r="998" ht="12.75" customHeight="1">
      <c r="A998" s="92" t="s">
        <v>3519</v>
      </c>
      <c r="B998" s="93">
        <v>45790.0</v>
      </c>
      <c r="C998" s="94" t="s">
        <v>3520</v>
      </c>
      <c r="D998" s="94" t="s">
        <v>3521</v>
      </c>
      <c r="E998" s="103">
        <v>28677.4</v>
      </c>
      <c r="F998" s="100" t="s">
        <v>3522</v>
      </c>
      <c r="G998" s="101" t="s">
        <v>3523</v>
      </c>
      <c r="H998" s="101" t="s">
        <v>132</v>
      </c>
      <c r="I998" s="112" t="s">
        <v>938</v>
      </c>
      <c r="J998" s="95" t="s">
        <v>76</v>
      </c>
      <c r="K998" s="97"/>
      <c r="L998" s="97"/>
      <c r="M998" s="97"/>
      <c r="N998" s="87"/>
      <c r="O998" s="96"/>
      <c r="P998" s="97"/>
      <c r="Q998" s="97"/>
      <c r="R998" s="98"/>
      <c r="S998" s="98"/>
      <c r="T998" s="98"/>
      <c r="U998" s="98"/>
      <c r="V998" s="98"/>
      <c r="W998" s="98"/>
      <c r="X998" s="98"/>
      <c r="Y998" s="98"/>
      <c r="Z998" s="98"/>
      <c r="AA998" s="98"/>
      <c r="AB998" s="98"/>
      <c r="AC998" s="98"/>
      <c r="AD998" s="98"/>
      <c r="AE998" s="98"/>
      <c r="AF998" s="98"/>
      <c r="AG998" s="98"/>
      <c r="AH998" s="98"/>
      <c r="AI998" s="98"/>
      <c r="AJ998" s="98"/>
      <c r="AK998" s="98"/>
      <c r="AL998" s="98"/>
    </row>
    <row r="999" ht="12.75" customHeight="1">
      <c r="A999" s="92" t="s">
        <v>3524</v>
      </c>
      <c r="B999" s="93">
        <v>45790.0</v>
      </c>
      <c r="C999" s="94" t="s">
        <v>3525</v>
      </c>
      <c r="D999" s="94" t="s">
        <v>1964</v>
      </c>
      <c r="E999" s="103">
        <v>1375.0</v>
      </c>
      <c r="F999" s="100" t="s">
        <v>3526</v>
      </c>
      <c r="G999" s="101" t="s">
        <v>74</v>
      </c>
      <c r="H999" s="101" t="s">
        <v>68</v>
      </c>
      <c r="I999" s="101" t="s">
        <v>3527</v>
      </c>
      <c r="J999" s="95" t="s">
        <v>76</v>
      </c>
      <c r="K999" s="97"/>
      <c r="L999" s="97"/>
      <c r="M999" s="97"/>
      <c r="N999" s="87"/>
      <c r="O999" s="96"/>
      <c r="P999" s="97"/>
      <c r="Q999" s="97"/>
      <c r="R999" s="98"/>
      <c r="S999" s="98"/>
      <c r="T999" s="98"/>
      <c r="U999" s="98"/>
      <c r="V999" s="98"/>
      <c r="W999" s="98"/>
      <c r="X999" s="98"/>
      <c r="Y999" s="98"/>
      <c r="Z999" s="98"/>
      <c r="AA999" s="98"/>
      <c r="AB999" s="98"/>
      <c r="AC999" s="98"/>
      <c r="AD999" s="98"/>
      <c r="AE999" s="98"/>
      <c r="AF999" s="98"/>
      <c r="AG999" s="98"/>
      <c r="AH999" s="98"/>
      <c r="AI999" s="98"/>
      <c r="AJ999" s="98"/>
      <c r="AK999" s="98"/>
      <c r="AL999" s="98"/>
    </row>
    <row r="1000" ht="12.75" customHeight="1">
      <c r="A1000" s="92" t="s">
        <v>3528</v>
      </c>
      <c r="B1000" s="93">
        <v>45790.0</v>
      </c>
      <c r="C1000" s="94" t="s">
        <v>3529</v>
      </c>
      <c r="D1000" s="94" t="s">
        <v>3497</v>
      </c>
      <c r="E1000" s="103">
        <v>3300.0</v>
      </c>
      <c r="F1000" s="100" t="s">
        <v>3530</v>
      </c>
      <c r="G1000" s="101" t="s">
        <v>3466</v>
      </c>
      <c r="H1000" s="101" t="s">
        <v>68</v>
      </c>
      <c r="I1000" s="101"/>
      <c r="J1000" s="95" t="s">
        <v>102</v>
      </c>
      <c r="K1000" s="97"/>
      <c r="L1000" s="97"/>
      <c r="M1000" s="97"/>
      <c r="N1000" s="87"/>
      <c r="O1000" s="96"/>
      <c r="P1000" s="97">
        <v>108.36</v>
      </c>
      <c r="Q1000" s="108">
        <f t="shared" ref="Q1000:Q1001" si="364">E1000-P1000</f>
        <v>3191.64</v>
      </c>
      <c r="R1000" s="128">
        <f>SUM(Q993:Q1000)</f>
        <v>3481.79</v>
      </c>
      <c r="S1000" s="98"/>
      <c r="T1000" s="98"/>
      <c r="U1000" s="98"/>
      <c r="V1000" s="98"/>
      <c r="W1000" s="98"/>
      <c r="X1000" s="98"/>
      <c r="Y1000" s="98"/>
      <c r="Z1000" s="98"/>
      <c r="AA1000" s="98"/>
      <c r="AB1000" s="98"/>
      <c r="AC1000" s="98"/>
      <c r="AD1000" s="98"/>
      <c r="AE1000" s="98"/>
      <c r="AF1000" s="98"/>
      <c r="AG1000" s="98"/>
      <c r="AH1000" s="98"/>
      <c r="AI1000" s="98"/>
      <c r="AJ1000" s="98"/>
      <c r="AK1000" s="98"/>
      <c r="AL1000" s="98"/>
    </row>
    <row r="1001" ht="12.75" customHeight="1">
      <c r="A1001" s="92" t="s">
        <v>3531</v>
      </c>
      <c r="B1001" s="93">
        <v>45791.0</v>
      </c>
      <c r="C1001" s="94" t="s">
        <v>3532</v>
      </c>
      <c r="D1001" s="94" t="s">
        <v>2814</v>
      </c>
      <c r="E1001" s="103">
        <v>1100.0</v>
      </c>
      <c r="F1001" s="100" t="s">
        <v>2530</v>
      </c>
      <c r="G1001" s="101" t="s">
        <v>3466</v>
      </c>
      <c r="H1001" s="101" t="s">
        <v>68</v>
      </c>
      <c r="I1001" s="101"/>
      <c r="J1001" s="95" t="s">
        <v>69</v>
      </c>
      <c r="K1001" s="97"/>
      <c r="L1001" s="97"/>
      <c r="M1001" s="97"/>
      <c r="N1001" s="87"/>
      <c r="O1001" s="96"/>
      <c r="P1001" s="97">
        <v>36.12</v>
      </c>
      <c r="Q1001" s="108">
        <f t="shared" si="364"/>
        <v>1063.88</v>
      </c>
      <c r="R1001" s="98"/>
      <c r="S1001" s="98"/>
      <c r="T1001" s="98"/>
      <c r="U1001" s="98"/>
      <c r="V1001" s="98"/>
      <c r="W1001" s="98"/>
      <c r="X1001" s="98"/>
      <c r="Y1001" s="98"/>
      <c r="Z1001" s="98"/>
      <c r="AA1001" s="98"/>
      <c r="AB1001" s="98"/>
      <c r="AC1001" s="98"/>
      <c r="AD1001" s="98"/>
      <c r="AE1001" s="98"/>
      <c r="AF1001" s="98"/>
      <c r="AG1001" s="98"/>
      <c r="AH1001" s="98"/>
      <c r="AI1001" s="98"/>
      <c r="AJ1001" s="98"/>
      <c r="AK1001" s="98"/>
      <c r="AL1001" s="98"/>
    </row>
    <row r="1002" ht="12.75" customHeight="1">
      <c r="A1002" s="92" t="s">
        <v>3533</v>
      </c>
      <c r="B1002" s="93">
        <v>45791.0</v>
      </c>
      <c r="C1002" s="94" t="s">
        <v>3534</v>
      </c>
      <c r="D1002" s="94" t="s">
        <v>3535</v>
      </c>
      <c r="E1002" s="103">
        <v>101600.0</v>
      </c>
      <c r="F1002" s="100" t="s">
        <v>3536</v>
      </c>
      <c r="G1002" s="101" t="s">
        <v>3537</v>
      </c>
      <c r="H1002" s="101" t="s">
        <v>68</v>
      </c>
      <c r="I1002" s="101" t="s">
        <v>3538</v>
      </c>
      <c r="J1002" s="95" t="s">
        <v>140</v>
      </c>
      <c r="K1002" s="97"/>
      <c r="L1002" s="97"/>
      <c r="M1002" s="97"/>
      <c r="N1002" s="87"/>
      <c r="O1002" s="96"/>
      <c r="P1002" s="97"/>
      <c r="Q1002" s="97"/>
      <c r="R1002" s="98"/>
      <c r="S1002" s="98"/>
      <c r="T1002" s="98"/>
      <c r="U1002" s="98"/>
      <c r="V1002" s="98"/>
      <c r="W1002" s="98"/>
      <c r="X1002" s="98"/>
      <c r="Y1002" s="98"/>
      <c r="Z1002" s="98"/>
      <c r="AA1002" s="98"/>
      <c r="AB1002" s="98"/>
      <c r="AC1002" s="98"/>
      <c r="AD1002" s="98"/>
      <c r="AE1002" s="98"/>
      <c r="AF1002" s="98"/>
      <c r="AG1002" s="98"/>
      <c r="AH1002" s="98"/>
      <c r="AI1002" s="98"/>
      <c r="AJ1002" s="98"/>
      <c r="AK1002" s="98"/>
      <c r="AL1002" s="98"/>
    </row>
    <row r="1003" ht="12.75" customHeight="1">
      <c r="A1003" s="92" t="s">
        <v>3539</v>
      </c>
      <c r="B1003" s="93">
        <v>45791.0</v>
      </c>
      <c r="C1003" s="48" t="s">
        <v>3540</v>
      </c>
      <c r="D1003" s="48" t="s">
        <v>182</v>
      </c>
      <c r="E1003" s="50">
        <v>1250.0</v>
      </c>
      <c r="F1003" s="48" t="s">
        <v>3541</v>
      </c>
      <c r="G1003" s="48" t="s">
        <v>74</v>
      </c>
      <c r="H1003" s="101" t="s">
        <v>68</v>
      </c>
      <c r="I1003" s="48" t="s">
        <v>3542</v>
      </c>
      <c r="J1003" s="95" t="s">
        <v>76</v>
      </c>
      <c r="K1003" s="97"/>
      <c r="L1003" s="97"/>
      <c r="M1003" s="97"/>
      <c r="N1003" s="87"/>
      <c r="O1003" s="96"/>
      <c r="P1003" s="97"/>
      <c r="Q1003" s="97"/>
      <c r="R1003" s="98"/>
      <c r="S1003" s="98"/>
      <c r="T1003" s="98"/>
      <c r="U1003" s="98"/>
      <c r="V1003" s="98"/>
      <c r="W1003" s="98"/>
      <c r="X1003" s="98"/>
      <c r="Y1003" s="98"/>
      <c r="Z1003" s="98"/>
      <c r="AA1003" s="98"/>
      <c r="AB1003" s="98"/>
      <c r="AC1003" s="98"/>
      <c r="AD1003" s="98"/>
      <c r="AE1003" s="98"/>
      <c r="AF1003" s="98"/>
      <c r="AG1003" s="98"/>
      <c r="AH1003" s="98"/>
      <c r="AI1003" s="98"/>
      <c r="AJ1003" s="98"/>
      <c r="AK1003" s="98"/>
      <c r="AL1003" s="98"/>
    </row>
    <row r="1004" ht="12.75" customHeight="1">
      <c r="A1004" s="92" t="s">
        <v>3543</v>
      </c>
      <c r="B1004" s="93">
        <v>45791.0</v>
      </c>
      <c r="C1004" s="48" t="s">
        <v>3544</v>
      </c>
      <c r="D1004" s="94" t="s">
        <v>1503</v>
      </c>
      <c r="E1004" s="103">
        <v>300.0</v>
      </c>
      <c r="F1004" s="100" t="s">
        <v>3545</v>
      </c>
      <c r="G1004" s="101" t="s">
        <v>112</v>
      </c>
      <c r="H1004" s="101" t="s">
        <v>127</v>
      </c>
      <c r="I1004" s="101"/>
      <c r="J1004" s="95" t="s">
        <v>121</v>
      </c>
      <c r="K1004" s="97"/>
      <c r="L1004" s="97"/>
      <c r="M1004" s="97"/>
      <c r="N1004" s="87"/>
      <c r="O1004" s="96"/>
      <c r="P1004" s="97"/>
      <c r="Q1004" s="97"/>
      <c r="R1004" s="98"/>
      <c r="S1004" s="98"/>
      <c r="T1004" s="98"/>
      <c r="U1004" s="98"/>
      <c r="V1004" s="98"/>
      <c r="W1004" s="98"/>
      <c r="X1004" s="98"/>
      <c r="Y1004" s="98"/>
      <c r="Z1004" s="98"/>
      <c r="AA1004" s="98"/>
      <c r="AB1004" s="98"/>
      <c r="AC1004" s="98"/>
      <c r="AD1004" s="98"/>
      <c r="AE1004" s="98"/>
      <c r="AF1004" s="98"/>
      <c r="AG1004" s="98"/>
      <c r="AH1004" s="98"/>
      <c r="AI1004" s="98"/>
      <c r="AJ1004" s="98"/>
      <c r="AK1004" s="98"/>
      <c r="AL1004" s="98"/>
    </row>
    <row r="1005" ht="12.75" customHeight="1">
      <c r="A1005" s="92" t="s">
        <v>3546</v>
      </c>
      <c r="B1005" s="93">
        <v>45791.0</v>
      </c>
      <c r="C1005" s="94" t="s">
        <v>3547</v>
      </c>
      <c r="D1005" s="94" t="s">
        <v>487</v>
      </c>
      <c r="E1005" s="103">
        <v>300.0</v>
      </c>
      <c r="F1005" s="100" t="s">
        <v>2178</v>
      </c>
      <c r="G1005" s="101" t="s">
        <v>117</v>
      </c>
      <c r="H1005" s="101" t="s">
        <v>68</v>
      </c>
      <c r="I1005" s="101"/>
      <c r="J1005" s="95" t="s">
        <v>69</v>
      </c>
      <c r="K1005" s="97"/>
      <c r="L1005" s="97"/>
      <c r="M1005" s="97"/>
      <c r="N1005" s="87"/>
      <c r="O1005" s="96"/>
      <c r="P1005" s="97">
        <v>9.85</v>
      </c>
      <c r="Q1005" s="108">
        <f>E1005-P1005</f>
        <v>290.15</v>
      </c>
      <c r="R1005" s="98"/>
      <c r="S1005" s="98"/>
      <c r="T1005" s="98"/>
      <c r="U1005" s="98"/>
      <c r="V1005" s="98"/>
      <c r="W1005" s="98"/>
      <c r="X1005" s="98"/>
      <c r="Y1005" s="98"/>
      <c r="Z1005" s="98"/>
      <c r="AA1005" s="98"/>
      <c r="AB1005" s="98"/>
      <c r="AC1005" s="98"/>
      <c r="AD1005" s="98"/>
      <c r="AE1005" s="98"/>
      <c r="AF1005" s="98"/>
      <c r="AG1005" s="98"/>
      <c r="AH1005" s="98"/>
      <c r="AI1005" s="98"/>
      <c r="AJ1005" s="98"/>
      <c r="AK1005" s="98"/>
      <c r="AL1005" s="98"/>
    </row>
    <row r="1006" ht="12.75" customHeight="1">
      <c r="A1006" s="92" t="s">
        <v>3548</v>
      </c>
      <c r="B1006" s="93">
        <v>45791.0</v>
      </c>
      <c r="C1006" s="94" t="s">
        <v>3549</v>
      </c>
      <c r="D1006" s="94" t="s">
        <v>3550</v>
      </c>
      <c r="E1006" s="103">
        <v>2600.0</v>
      </c>
      <c r="F1006" s="48" t="s">
        <v>3551</v>
      </c>
      <c r="G1006" s="48" t="s">
        <v>219</v>
      </c>
      <c r="H1006" s="101" t="s">
        <v>132</v>
      </c>
      <c r="I1006" s="126" t="s">
        <v>392</v>
      </c>
      <c r="J1006" s="95" t="s">
        <v>102</v>
      </c>
      <c r="K1006" s="97"/>
      <c r="L1006" s="97"/>
      <c r="M1006" s="97"/>
      <c r="N1006" s="87"/>
      <c r="O1006" s="96"/>
      <c r="P1006" s="97"/>
      <c r="Q1006" s="97"/>
      <c r="R1006" s="98"/>
      <c r="S1006" s="98"/>
      <c r="T1006" s="98"/>
      <c r="U1006" s="98"/>
      <c r="V1006" s="98"/>
      <c r="W1006" s="98"/>
      <c r="X1006" s="98"/>
      <c r="Y1006" s="98"/>
      <c r="Z1006" s="98"/>
      <c r="AA1006" s="98"/>
      <c r="AB1006" s="98"/>
      <c r="AC1006" s="98"/>
      <c r="AD1006" s="98"/>
      <c r="AE1006" s="98"/>
      <c r="AF1006" s="98"/>
      <c r="AG1006" s="98"/>
      <c r="AH1006" s="98"/>
      <c r="AI1006" s="98"/>
      <c r="AJ1006" s="98"/>
      <c r="AK1006" s="98"/>
      <c r="AL1006" s="98"/>
    </row>
    <row r="1007" ht="12.75" customHeight="1">
      <c r="A1007" s="92" t="s">
        <v>3552</v>
      </c>
      <c r="B1007" s="93">
        <v>45791.0</v>
      </c>
      <c r="C1007" s="48" t="s">
        <v>3553</v>
      </c>
      <c r="D1007" s="94" t="s">
        <v>3426</v>
      </c>
      <c r="E1007" s="103">
        <v>300.0</v>
      </c>
      <c r="F1007" s="100" t="s">
        <v>3554</v>
      </c>
      <c r="G1007" s="101" t="s">
        <v>112</v>
      </c>
      <c r="H1007" s="101" t="s">
        <v>127</v>
      </c>
      <c r="I1007" s="101"/>
      <c r="J1007" s="95" t="s">
        <v>69</v>
      </c>
      <c r="K1007" s="97"/>
      <c r="L1007" s="97"/>
      <c r="M1007" s="97"/>
      <c r="N1007" s="87"/>
      <c r="O1007" s="96"/>
      <c r="P1007" s="97"/>
      <c r="Q1007" s="97"/>
      <c r="R1007" s="98"/>
      <c r="S1007" s="98"/>
      <c r="T1007" s="98"/>
      <c r="U1007" s="98"/>
      <c r="V1007" s="98"/>
      <c r="W1007" s="98"/>
      <c r="X1007" s="98"/>
      <c r="Y1007" s="98"/>
      <c r="Z1007" s="98"/>
      <c r="AA1007" s="98"/>
      <c r="AB1007" s="98"/>
      <c r="AC1007" s="98"/>
      <c r="AD1007" s="98"/>
      <c r="AE1007" s="98"/>
      <c r="AF1007" s="98"/>
      <c r="AG1007" s="98"/>
      <c r="AH1007" s="98"/>
      <c r="AI1007" s="98"/>
      <c r="AJ1007" s="98"/>
      <c r="AK1007" s="98"/>
      <c r="AL1007" s="98"/>
    </row>
    <row r="1008" ht="12.75" customHeight="1">
      <c r="A1008" s="92" t="s">
        <v>3555</v>
      </c>
      <c r="B1008" s="93">
        <v>45791.0</v>
      </c>
      <c r="C1008" s="94" t="s">
        <v>3556</v>
      </c>
      <c r="D1008" s="94" t="s">
        <v>3557</v>
      </c>
      <c r="E1008" s="103">
        <v>42.0</v>
      </c>
      <c r="F1008" s="100" t="s">
        <v>3558</v>
      </c>
      <c r="G1008" s="101" t="s">
        <v>112</v>
      </c>
      <c r="H1008" s="101" t="s">
        <v>127</v>
      </c>
      <c r="I1008" s="101"/>
      <c r="J1008" s="95" t="s">
        <v>121</v>
      </c>
      <c r="K1008" s="97"/>
      <c r="L1008" s="97"/>
      <c r="M1008" s="97"/>
      <c r="N1008" s="87"/>
      <c r="O1008" s="96"/>
      <c r="P1008" s="97"/>
      <c r="Q1008" s="97"/>
      <c r="R1008" s="98"/>
      <c r="S1008" s="98"/>
      <c r="T1008" s="98"/>
      <c r="U1008" s="98"/>
      <c r="V1008" s="98"/>
      <c r="W1008" s="98"/>
      <c r="X1008" s="98"/>
      <c r="Y1008" s="98"/>
      <c r="Z1008" s="98"/>
      <c r="AA1008" s="98"/>
      <c r="AB1008" s="98"/>
      <c r="AC1008" s="98"/>
      <c r="AD1008" s="98"/>
      <c r="AE1008" s="98"/>
      <c r="AF1008" s="98"/>
      <c r="AG1008" s="98"/>
      <c r="AH1008" s="98"/>
      <c r="AI1008" s="98"/>
      <c r="AJ1008" s="98"/>
      <c r="AK1008" s="98"/>
      <c r="AL1008" s="98"/>
    </row>
    <row r="1009" ht="12.75" customHeight="1">
      <c r="A1009" s="92" t="s">
        <v>3559</v>
      </c>
      <c r="B1009" s="93">
        <v>45791.0</v>
      </c>
      <c r="C1009" s="94" t="s">
        <v>3560</v>
      </c>
      <c r="D1009" s="94" t="s">
        <v>3561</v>
      </c>
      <c r="E1009" s="99">
        <v>300.0</v>
      </c>
      <c r="F1009" s="100" t="s">
        <v>2026</v>
      </c>
      <c r="G1009" s="145" t="s">
        <v>2036</v>
      </c>
      <c r="H1009" s="101" t="s">
        <v>68</v>
      </c>
      <c r="I1009" s="101"/>
      <c r="J1009" s="95" t="s">
        <v>69</v>
      </c>
      <c r="K1009" s="97"/>
      <c r="L1009" s="97"/>
      <c r="M1009" s="97"/>
      <c r="N1009" s="87"/>
      <c r="O1009" s="96"/>
      <c r="P1009" s="131">
        <v>7.31</v>
      </c>
      <c r="Q1009" s="132">
        <f t="shared" ref="Q1009:Q1011" si="365">E1009-P1009</f>
        <v>292.69</v>
      </c>
      <c r="R1009" s="98"/>
      <c r="S1009" s="98"/>
      <c r="T1009" s="98"/>
      <c r="U1009" s="98"/>
      <c r="V1009" s="98"/>
      <c r="W1009" s="98"/>
      <c r="X1009" s="98"/>
      <c r="Y1009" s="98"/>
      <c r="Z1009" s="98"/>
      <c r="AA1009" s="98"/>
      <c r="AB1009" s="98"/>
      <c r="AC1009" s="98"/>
      <c r="AD1009" s="98"/>
      <c r="AE1009" s="98"/>
      <c r="AF1009" s="98"/>
      <c r="AG1009" s="98"/>
      <c r="AH1009" s="98"/>
      <c r="AI1009" s="98"/>
      <c r="AJ1009" s="98"/>
      <c r="AK1009" s="98"/>
      <c r="AL1009" s="98"/>
    </row>
    <row r="1010" ht="12.75" customHeight="1">
      <c r="A1010" s="92" t="s">
        <v>3562</v>
      </c>
      <c r="B1010" s="93">
        <v>45791.0</v>
      </c>
      <c r="C1010" s="94" t="s">
        <v>3563</v>
      </c>
      <c r="D1010" s="94" t="s">
        <v>3564</v>
      </c>
      <c r="E1010" s="103">
        <v>900.0</v>
      </c>
      <c r="F1010" s="100" t="s">
        <v>3565</v>
      </c>
      <c r="G1010" s="101" t="s">
        <v>117</v>
      </c>
      <c r="H1010" s="101" t="s">
        <v>68</v>
      </c>
      <c r="I1010" s="101"/>
      <c r="J1010" s="95" t="s">
        <v>69</v>
      </c>
      <c r="K1010" s="97"/>
      <c r="L1010" s="97"/>
      <c r="M1010" s="97"/>
      <c r="N1010" s="87"/>
      <c r="O1010" s="96"/>
      <c r="P1010" s="97">
        <v>29.55</v>
      </c>
      <c r="Q1010" s="108">
        <f t="shared" si="365"/>
        <v>870.45</v>
      </c>
      <c r="R1010" s="98"/>
      <c r="S1010" s="98"/>
      <c r="T1010" s="98"/>
      <c r="U1010" s="98"/>
      <c r="V1010" s="98"/>
      <c r="W1010" s="98"/>
      <c r="X1010" s="98"/>
      <c r="Y1010" s="98"/>
      <c r="Z1010" s="98"/>
      <c r="AA1010" s="98"/>
      <c r="AB1010" s="98"/>
      <c r="AC1010" s="98"/>
      <c r="AD1010" s="98"/>
      <c r="AE1010" s="98"/>
      <c r="AF1010" s="98"/>
      <c r="AG1010" s="98"/>
      <c r="AH1010" s="98"/>
      <c r="AI1010" s="98"/>
      <c r="AJ1010" s="98"/>
      <c r="AK1010" s="98"/>
      <c r="AL1010" s="98"/>
    </row>
    <row r="1011" ht="12.75" customHeight="1">
      <c r="A1011" s="92" t="s">
        <v>3566</v>
      </c>
      <c r="B1011" s="93">
        <v>45791.0</v>
      </c>
      <c r="C1011" s="94" t="s">
        <v>3567</v>
      </c>
      <c r="D1011" s="94" t="s">
        <v>3387</v>
      </c>
      <c r="E1011" s="103">
        <v>300.0</v>
      </c>
      <c r="F1011" s="100" t="s">
        <v>2026</v>
      </c>
      <c r="G1011" s="101" t="s">
        <v>117</v>
      </c>
      <c r="H1011" s="101" t="s">
        <v>68</v>
      </c>
      <c r="I1011" s="101"/>
      <c r="J1011" s="95" t="s">
        <v>69</v>
      </c>
      <c r="K1011" s="97"/>
      <c r="L1011" s="97"/>
      <c r="M1011" s="97"/>
      <c r="N1011" s="87"/>
      <c r="O1011" s="96"/>
      <c r="P1011" s="97">
        <v>9.85</v>
      </c>
      <c r="Q1011" s="108">
        <f t="shared" si="365"/>
        <v>290.15</v>
      </c>
      <c r="R1011" s="128">
        <f>AR!R601+Q1001+Q1005+Q1010+Q1011+Q1017</f>
        <v>67798.14</v>
      </c>
      <c r="S1011" s="98"/>
      <c r="T1011" s="98"/>
      <c r="U1011" s="98"/>
      <c r="V1011" s="98"/>
      <c r="W1011" s="98"/>
      <c r="X1011" s="98"/>
      <c r="Y1011" s="98"/>
      <c r="Z1011" s="98"/>
      <c r="AA1011" s="98"/>
      <c r="AB1011" s="98"/>
      <c r="AC1011" s="98"/>
      <c r="AD1011" s="98"/>
      <c r="AE1011" s="98"/>
      <c r="AF1011" s="98"/>
      <c r="AG1011" s="98"/>
      <c r="AH1011" s="98"/>
      <c r="AI1011" s="98"/>
      <c r="AJ1011" s="98"/>
      <c r="AK1011" s="98"/>
      <c r="AL1011" s="98"/>
    </row>
    <row r="1012" ht="12.75" customHeight="1">
      <c r="A1012" s="92" t="s">
        <v>3568</v>
      </c>
      <c r="B1012" s="93">
        <v>45791.0</v>
      </c>
      <c r="C1012" s="94" t="s">
        <v>3569</v>
      </c>
      <c r="D1012" s="94" t="s">
        <v>3570</v>
      </c>
      <c r="E1012" s="103">
        <v>10556.56</v>
      </c>
      <c r="F1012" s="100" t="s">
        <v>3514</v>
      </c>
      <c r="G1012" s="101" t="s">
        <v>219</v>
      </c>
      <c r="H1012" s="101" t="s">
        <v>132</v>
      </c>
      <c r="I1012" s="101"/>
      <c r="J1012" s="95" t="s">
        <v>76</v>
      </c>
      <c r="K1012" s="97"/>
      <c r="L1012" s="97"/>
      <c r="M1012" s="97"/>
      <c r="N1012" s="87"/>
      <c r="O1012" s="96"/>
      <c r="P1012" s="97"/>
      <c r="Q1012" s="97"/>
      <c r="R1012" s="98"/>
      <c r="S1012" s="98"/>
      <c r="T1012" s="98"/>
      <c r="U1012" s="98"/>
      <c r="V1012" s="98"/>
      <c r="W1012" s="98"/>
      <c r="X1012" s="98"/>
      <c r="Y1012" s="98"/>
      <c r="Z1012" s="98"/>
      <c r="AA1012" s="98"/>
      <c r="AB1012" s="98"/>
      <c r="AC1012" s="98"/>
      <c r="AD1012" s="98"/>
      <c r="AE1012" s="98"/>
      <c r="AF1012" s="98"/>
      <c r="AG1012" s="98"/>
      <c r="AH1012" s="98"/>
      <c r="AI1012" s="98"/>
      <c r="AJ1012" s="98"/>
      <c r="AK1012" s="98"/>
      <c r="AL1012" s="98"/>
    </row>
    <row r="1013" ht="12.75" customHeight="1">
      <c r="A1013" s="92" t="s">
        <v>3571</v>
      </c>
      <c r="B1013" s="93">
        <v>45791.0</v>
      </c>
      <c r="C1013" s="94" t="s">
        <v>3572</v>
      </c>
      <c r="D1013" s="94" t="s">
        <v>3232</v>
      </c>
      <c r="E1013" s="103">
        <v>50.0</v>
      </c>
      <c r="F1013" s="100" t="s">
        <v>660</v>
      </c>
      <c r="G1013" s="101" t="s">
        <v>112</v>
      </c>
      <c r="H1013" s="101" t="s">
        <v>127</v>
      </c>
      <c r="I1013" s="101"/>
      <c r="J1013" s="95" t="s">
        <v>121</v>
      </c>
      <c r="K1013" s="97"/>
      <c r="L1013" s="97"/>
      <c r="M1013" s="97"/>
      <c r="N1013" s="87"/>
      <c r="O1013" s="96"/>
      <c r="P1013" s="97"/>
      <c r="Q1013" s="97"/>
      <c r="R1013" s="98"/>
      <c r="S1013" s="98"/>
      <c r="T1013" s="98"/>
      <c r="U1013" s="98"/>
      <c r="V1013" s="98"/>
      <c r="W1013" s="98"/>
      <c r="X1013" s="98"/>
      <c r="Y1013" s="98"/>
      <c r="Z1013" s="98"/>
      <c r="AA1013" s="98"/>
      <c r="AB1013" s="98"/>
      <c r="AC1013" s="98"/>
      <c r="AD1013" s="98"/>
      <c r="AE1013" s="98"/>
      <c r="AF1013" s="98"/>
      <c r="AG1013" s="98"/>
      <c r="AH1013" s="98"/>
      <c r="AI1013" s="98"/>
      <c r="AJ1013" s="98"/>
      <c r="AK1013" s="98"/>
      <c r="AL1013" s="98"/>
    </row>
    <row r="1014" ht="12.75" customHeight="1">
      <c r="A1014" s="92" t="s">
        <v>3573</v>
      </c>
      <c r="B1014" s="93">
        <v>45791.0</v>
      </c>
      <c r="C1014" s="94" t="s">
        <v>3574</v>
      </c>
      <c r="D1014" s="94" t="s">
        <v>594</v>
      </c>
      <c r="E1014" s="103">
        <v>3300.0</v>
      </c>
      <c r="F1014" s="100" t="s">
        <v>3575</v>
      </c>
      <c r="G1014" s="101" t="s">
        <v>219</v>
      </c>
      <c r="H1014" s="101" t="s">
        <v>68</v>
      </c>
      <c r="I1014" s="101" t="s">
        <v>3576</v>
      </c>
      <c r="J1014" s="95" t="s">
        <v>102</v>
      </c>
      <c r="K1014" s="97"/>
      <c r="L1014" s="97"/>
      <c r="M1014" s="97"/>
      <c r="N1014" s="87"/>
      <c r="O1014" s="96"/>
      <c r="P1014" s="97"/>
      <c r="Q1014" s="97"/>
      <c r="R1014" s="98"/>
      <c r="S1014" s="98"/>
      <c r="T1014" s="98"/>
      <c r="U1014" s="98"/>
      <c r="V1014" s="98"/>
      <c r="W1014" s="98"/>
      <c r="X1014" s="98"/>
      <c r="Y1014" s="98"/>
      <c r="Z1014" s="98"/>
      <c r="AA1014" s="98"/>
      <c r="AB1014" s="98"/>
      <c r="AC1014" s="98"/>
      <c r="AD1014" s="98"/>
      <c r="AE1014" s="98"/>
      <c r="AF1014" s="98"/>
      <c r="AG1014" s="98"/>
      <c r="AH1014" s="98"/>
      <c r="AI1014" s="98"/>
      <c r="AJ1014" s="98"/>
      <c r="AK1014" s="98"/>
      <c r="AL1014" s="98"/>
    </row>
    <row r="1015" ht="12.75" customHeight="1">
      <c r="A1015" s="92" t="s">
        <v>3577</v>
      </c>
      <c r="B1015" s="93">
        <v>45791.0</v>
      </c>
      <c r="C1015" s="94" t="s">
        <v>3578</v>
      </c>
      <c r="D1015" s="94" t="s">
        <v>3579</v>
      </c>
      <c r="E1015" s="99">
        <v>2100.0</v>
      </c>
      <c r="F1015" s="100" t="s">
        <v>3580</v>
      </c>
      <c r="G1015" s="145" t="s">
        <v>2036</v>
      </c>
      <c r="H1015" s="101" t="s">
        <v>68</v>
      </c>
      <c r="I1015" s="101"/>
      <c r="J1015" s="95" t="s">
        <v>102</v>
      </c>
      <c r="K1015" s="97"/>
      <c r="L1015" s="97"/>
      <c r="M1015" s="97"/>
      <c r="N1015" s="87"/>
      <c r="O1015" s="96"/>
      <c r="P1015" s="131">
        <f>29.24</f>
        <v>29.24</v>
      </c>
      <c r="Q1015" s="132">
        <f>E1015-P1015</f>
        <v>2070.76</v>
      </c>
      <c r="R1015" s="98"/>
      <c r="S1015" s="98"/>
      <c r="T1015" s="98"/>
      <c r="U1015" s="98"/>
      <c r="V1015" s="98"/>
      <c r="W1015" s="98"/>
      <c r="X1015" s="98"/>
      <c r="Y1015" s="98"/>
      <c r="Z1015" s="98"/>
      <c r="AA1015" s="98"/>
      <c r="AB1015" s="98"/>
      <c r="AC1015" s="98"/>
      <c r="AD1015" s="98"/>
      <c r="AE1015" s="98"/>
      <c r="AF1015" s="98"/>
      <c r="AG1015" s="98"/>
      <c r="AH1015" s="98"/>
      <c r="AI1015" s="98"/>
      <c r="AJ1015" s="98"/>
      <c r="AK1015" s="98"/>
      <c r="AL1015" s="98"/>
    </row>
    <row r="1016" ht="12.75" customHeight="1">
      <c r="A1016" s="92" t="s">
        <v>3581</v>
      </c>
      <c r="B1016" s="93">
        <v>45791.0</v>
      </c>
      <c r="C1016" s="94" t="s">
        <v>3582</v>
      </c>
      <c r="D1016" s="94" t="s">
        <v>3583</v>
      </c>
      <c r="E1016" s="103">
        <v>28800.0</v>
      </c>
      <c r="F1016" s="100" t="s">
        <v>3584</v>
      </c>
      <c r="G1016" s="101" t="s">
        <v>219</v>
      </c>
      <c r="H1016" s="101" t="s">
        <v>132</v>
      </c>
      <c r="I1016" s="112" t="s">
        <v>133</v>
      </c>
      <c r="J1016" s="95" t="s">
        <v>261</v>
      </c>
      <c r="K1016" s="97"/>
      <c r="L1016" s="97"/>
      <c r="M1016" s="97"/>
      <c r="N1016" s="87"/>
      <c r="O1016" s="96"/>
      <c r="P1016" s="97"/>
      <c r="Q1016" s="97"/>
      <c r="R1016" s="98"/>
      <c r="S1016" s="98"/>
      <c r="T1016" s="98"/>
      <c r="U1016" s="98"/>
      <c r="V1016" s="98"/>
      <c r="W1016" s="98"/>
      <c r="X1016" s="98"/>
      <c r="Y1016" s="98"/>
      <c r="Z1016" s="98"/>
      <c r="AA1016" s="98"/>
      <c r="AB1016" s="98"/>
      <c r="AC1016" s="98"/>
      <c r="AD1016" s="98"/>
      <c r="AE1016" s="98"/>
      <c r="AF1016" s="98"/>
      <c r="AG1016" s="98"/>
      <c r="AH1016" s="98"/>
      <c r="AI1016" s="98"/>
      <c r="AJ1016" s="98"/>
      <c r="AK1016" s="98"/>
      <c r="AL1016" s="98"/>
    </row>
    <row r="1017" ht="12.75" customHeight="1">
      <c r="A1017" s="92" t="s">
        <v>3585</v>
      </c>
      <c r="B1017" s="93">
        <v>45791.0</v>
      </c>
      <c r="C1017" s="94" t="s">
        <v>3586</v>
      </c>
      <c r="D1017" s="94" t="s">
        <v>3587</v>
      </c>
      <c r="E1017" s="103">
        <v>300.0</v>
      </c>
      <c r="F1017" s="100" t="s">
        <v>2026</v>
      </c>
      <c r="G1017" s="101" t="s">
        <v>3018</v>
      </c>
      <c r="H1017" s="101" t="s">
        <v>68</v>
      </c>
      <c r="I1017" s="101"/>
      <c r="J1017" s="95" t="s">
        <v>69</v>
      </c>
      <c r="K1017" s="97"/>
      <c r="L1017" s="97"/>
      <c r="M1017" s="97"/>
      <c r="N1017" s="87"/>
      <c r="O1017" s="96"/>
      <c r="P1017" s="97">
        <v>9.85</v>
      </c>
      <c r="Q1017" s="108">
        <f>E1017-P1017</f>
        <v>290.15</v>
      </c>
      <c r="R1017" s="98"/>
      <c r="S1017" s="98"/>
      <c r="T1017" s="98"/>
      <c r="U1017" s="98"/>
      <c r="V1017" s="98"/>
      <c r="W1017" s="98"/>
      <c r="X1017" s="98"/>
      <c r="Y1017" s="98"/>
      <c r="Z1017" s="98"/>
      <c r="AA1017" s="98"/>
      <c r="AB1017" s="98"/>
      <c r="AC1017" s="98"/>
      <c r="AD1017" s="98"/>
      <c r="AE1017" s="98"/>
      <c r="AF1017" s="98"/>
      <c r="AG1017" s="98"/>
      <c r="AH1017" s="98"/>
      <c r="AI1017" s="98"/>
      <c r="AJ1017" s="98"/>
      <c r="AK1017" s="98"/>
      <c r="AL1017" s="98"/>
    </row>
    <row r="1018" ht="12.75" customHeight="1">
      <c r="A1018" s="92" t="s">
        <v>3588</v>
      </c>
      <c r="B1018" s="93">
        <v>45791.0</v>
      </c>
      <c r="C1018" s="94" t="s">
        <v>3589</v>
      </c>
      <c r="D1018" s="94" t="s">
        <v>3590</v>
      </c>
      <c r="E1018" s="50">
        <v>31500.0</v>
      </c>
      <c r="F1018" s="48" t="s">
        <v>3591</v>
      </c>
      <c r="G1018" s="48" t="s">
        <v>96</v>
      </c>
      <c r="H1018" s="42" t="s">
        <v>132</v>
      </c>
      <c r="I1018" s="126" t="s">
        <v>133</v>
      </c>
      <c r="J1018" s="95" t="s">
        <v>76</v>
      </c>
      <c r="K1018" s="97"/>
      <c r="L1018" s="97"/>
      <c r="M1018" s="97"/>
      <c r="N1018" s="87"/>
      <c r="O1018" s="96"/>
      <c r="P1018" s="97"/>
      <c r="Q1018" s="97"/>
      <c r="R1018" s="98"/>
      <c r="S1018" s="98"/>
      <c r="T1018" s="98"/>
      <c r="U1018" s="98"/>
      <c r="V1018" s="98"/>
      <c r="W1018" s="98"/>
      <c r="X1018" s="98"/>
      <c r="Y1018" s="98"/>
      <c r="Z1018" s="98"/>
      <c r="AA1018" s="98"/>
      <c r="AB1018" s="98"/>
      <c r="AC1018" s="98"/>
      <c r="AD1018" s="98"/>
      <c r="AE1018" s="98"/>
      <c r="AF1018" s="98"/>
      <c r="AG1018" s="98"/>
      <c r="AH1018" s="98"/>
      <c r="AI1018" s="98"/>
      <c r="AJ1018" s="98"/>
      <c r="AK1018" s="98"/>
      <c r="AL1018" s="98"/>
    </row>
    <row r="1019" ht="12.75" customHeight="1">
      <c r="A1019" s="92" t="s">
        <v>3592</v>
      </c>
      <c r="B1019" s="93">
        <v>45792.0</v>
      </c>
      <c r="C1019" s="48" t="s">
        <v>3593</v>
      </c>
      <c r="D1019" s="48" t="s">
        <v>337</v>
      </c>
      <c r="E1019" s="116">
        <v>1194.2</v>
      </c>
      <c r="F1019" s="48" t="s">
        <v>3162</v>
      </c>
      <c r="G1019" s="48" t="s">
        <v>96</v>
      </c>
      <c r="H1019" s="101" t="s">
        <v>68</v>
      </c>
      <c r="I1019" s="48" t="s">
        <v>3594</v>
      </c>
      <c r="J1019" s="95" t="s">
        <v>76</v>
      </c>
      <c r="K1019" s="106">
        <v>1250.0</v>
      </c>
      <c r="L1019" s="106">
        <f>K1019/1.12*0.05</f>
        <v>55.80357143</v>
      </c>
      <c r="M1019" s="106">
        <f>K1019-L1019</f>
        <v>1194.196429</v>
      </c>
      <c r="N1019" s="50">
        <f>E1019-M1019</f>
        <v>0.003571428571</v>
      </c>
      <c r="O1019" s="96"/>
      <c r="P1019" s="97"/>
      <c r="Q1019" s="97"/>
      <c r="R1019" s="98"/>
      <c r="S1019" s="98"/>
      <c r="T1019" s="98"/>
      <c r="U1019" s="98"/>
      <c r="V1019" s="98"/>
      <c r="W1019" s="98"/>
      <c r="X1019" s="98"/>
      <c r="Y1019" s="98"/>
      <c r="Z1019" s="98"/>
      <c r="AA1019" s="98"/>
      <c r="AB1019" s="98"/>
      <c r="AC1019" s="98"/>
      <c r="AD1019" s="98"/>
      <c r="AE1019" s="98"/>
      <c r="AF1019" s="98"/>
      <c r="AG1019" s="98"/>
      <c r="AH1019" s="98"/>
      <c r="AI1019" s="98"/>
      <c r="AJ1019" s="98"/>
      <c r="AK1019" s="98"/>
      <c r="AL1019" s="98"/>
    </row>
    <row r="1020" ht="12.75" customHeight="1">
      <c r="A1020" s="92" t="s">
        <v>3595</v>
      </c>
      <c r="B1020" s="93">
        <v>45792.0</v>
      </c>
      <c r="C1020" s="94" t="s">
        <v>3596</v>
      </c>
      <c r="D1020" s="94" t="s">
        <v>3426</v>
      </c>
      <c r="E1020" s="99">
        <v>550.0</v>
      </c>
      <c r="F1020" s="100" t="s">
        <v>914</v>
      </c>
      <c r="G1020" s="145" t="s">
        <v>2036</v>
      </c>
      <c r="H1020" s="101" t="s">
        <v>68</v>
      </c>
      <c r="I1020" s="101"/>
      <c r="J1020" s="95" t="s">
        <v>69</v>
      </c>
      <c r="K1020" s="97"/>
      <c r="L1020" s="97"/>
      <c r="M1020" s="97"/>
      <c r="N1020" s="87"/>
      <c r="O1020" s="96"/>
      <c r="P1020" s="131">
        <v>13.4</v>
      </c>
      <c r="Q1020" s="132">
        <f>E1020-P1020</f>
        <v>536.6</v>
      </c>
      <c r="R1020" s="98"/>
      <c r="S1020" s="98"/>
      <c r="T1020" s="98"/>
      <c r="U1020" s="98"/>
      <c r="V1020" s="98"/>
      <c r="W1020" s="98"/>
      <c r="X1020" s="98"/>
      <c r="Y1020" s="98"/>
      <c r="Z1020" s="98"/>
      <c r="AA1020" s="98"/>
      <c r="AB1020" s="98"/>
      <c r="AC1020" s="98"/>
      <c r="AD1020" s="98"/>
      <c r="AE1020" s="98"/>
      <c r="AF1020" s="98"/>
      <c r="AG1020" s="98"/>
      <c r="AH1020" s="98"/>
      <c r="AI1020" s="98"/>
      <c r="AJ1020" s="98"/>
      <c r="AK1020" s="98"/>
      <c r="AL1020" s="98"/>
    </row>
    <row r="1021" ht="12.75" customHeight="1">
      <c r="A1021" s="92" t="s">
        <v>3597</v>
      </c>
      <c r="B1021" s="93"/>
      <c r="C1021" s="94"/>
      <c r="D1021" s="94" t="s">
        <v>87</v>
      </c>
      <c r="E1021" s="107"/>
      <c r="F1021" s="100"/>
      <c r="H1021" s="101"/>
      <c r="I1021" s="101" t="s">
        <v>3407</v>
      </c>
      <c r="J1021" s="95" t="s">
        <v>140</v>
      </c>
      <c r="K1021" s="97">
        <v>31920.0</v>
      </c>
      <c r="L1021" s="97">
        <f>K1021/1.12*0.05</f>
        <v>1425</v>
      </c>
      <c r="M1021" s="97">
        <f>K1021-L1021</f>
        <v>30495</v>
      </c>
      <c r="N1021" s="87">
        <f>E1021-M1021</f>
        <v>-30495</v>
      </c>
      <c r="O1021" s="96"/>
      <c r="P1021" s="97"/>
      <c r="Q1021" s="97"/>
      <c r="R1021" s="98"/>
      <c r="S1021" s="98"/>
      <c r="T1021" s="98"/>
      <c r="U1021" s="98"/>
      <c r="V1021" s="98"/>
      <c r="W1021" s="98"/>
      <c r="X1021" s="98"/>
      <c r="Y1021" s="98"/>
      <c r="Z1021" s="98"/>
      <c r="AA1021" s="98"/>
      <c r="AB1021" s="98"/>
      <c r="AC1021" s="98"/>
      <c r="AD1021" s="98"/>
      <c r="AE1021" s="98"/>
      <c r="AF1021" s="98"/>
      <c r="AG1021" s="98"/>
      <c r="AH1021" s="98"/>
      <c r="AI1021" s="98"/>
      <c r="AJ1021" s="98"/>
      <c r="AK1021" s="98"/>
      <c r="AL1021" s="98"/>
    </row>
    <row r="1022" ht="12.75" customHeight="1">
      <c r="A1022" s="92" t="s">
        <v>3598</v>
      </c>
      <c r="B1022" s="93">
        <v>45792.0</v>
      </c>
      <c r="C1022" s="48" t="s">
        <v>3599</v>
      </c>
      <c r="D1022" s="94" t="s">
        <v>710</v>
      </c>
      <c r="E1022" s="103">
        <v>300.0</v>
      </c>
      <c r="F1022" s="100" t="s">
        <v>3600</v>
      </c>
      <c r="G1022" s="101" t="s">
        <v>112</v>
      </c>
      <c r="H1022" s="101" t="s">
        <v>127</v>
      </c>
      <c r="I1022" s="101"/>
      <c r="J1022" s="95" t="s">
        <v>121</v>
      </c>
      <c r="K1022" s="97"/>
      <c r="L1022" s="97"/>
      <c r="M1022" s="97"/>
      <c r="N1022" s="87"/>
      <c r="O1022" s="96"/>
      <c r="P1022" s="97"/>
      <c r="Q1022" s="97"/>
      <c r="R1022" s="98"/>
      <c r="S1022" s="98"/>
      <c r="T1022" s="98"/>
      <c r="U1022" s="98"/>
      <c r="V1022" s="98"/>
      <c r="W1022" s="98"/>
      <c r="X1022" s="98"/>
      <c r="Y1022" s="98"/>
      <c r="Z1022" s="98"/>
      <c r="AA1022" s="98"/>
      <c r="AB1022" s="98"/>
      <c r="AC1022" s="98"/>
      <c r="AD1022" s="98"/>
      <c r="AE1022" s="98"/>
      <c r="AF1022" s="98"/>
      <c r="AG1022" s="98"/>
      <c r="AH1022" s="98"/>
      <c r="AI1022" s="98"/>
      <c r="AJ1022" s="98"/>
      <c r="AK1022" s="98"/>
      <c r="AL1022" s="98"/>
    </row>
    <row r="1023" ht="12.75" customHeight="1">
      <c r="A1023" s="92" t="s">
        <v>3601</v>
      </c>
      <c r="B1023" s="93">
        <v>45792.0</v>
      </c>
      <c r="C1023" s="48" t="s">
        <v>3602</v>
      </c>
      <c r="D1023" s="94" t="s">
        <v>710</v>
      </c>
      <c r="E1023" s="103">
        <v>21000.0</v>
      </c>
      <c r="F1023" s="100" t="s">
        <v>3603</v>
      </c>
      <c r="G1023" s="101" t="s">
        <v>112</v>
      </c>
      <c r="H1023" s="101" t="s">
        <v>127</v>
      </c>
      <c r="J1023" s="95" t="s">
        <v>76</v>
      </c>
      <c r="K1023" s="97"/>
      <c r="L1023" s="97"/>
      <c r="M1023" s="97"/>
      <c r="N1023" s="87"/>
      <c r="O1023" s="96"/>
      <c r="P1023" s="97"/>
      <c r="Q1023" s="97"/>
      <c r="R1023" s="98"/>
      <c r="S1023" s="98"/>
      <c r="T1023" s="98"/>
      <c r="U1023" s="98"/>
      <c r="V1023" s="98"/>
      <c r="W1023" s="98"/>
      <c r="X1023" s="98"/>
      <c r="Y1023" s="98"/>
      <c r="Z1023" s="98"/>
      <c r="AA1023" s="98"/>
      <c r="AB1023" s="98"/>
      <c r="AC1023" s="98"/>
      <c r="AD1023" s="98"/>
      <c r="AE1023" s="98"/>
      <c r="AF1023" s="98"/>
      <c r="AG1023" s="98"/>
      <c r="AH1023" s="98"/>
      <c r="AI1023" s="98"/>
      <c r="AJ1023" s="98"/>
      <c r="AK1023" s="98"/>
      <c r="AL1023" s="98"/>
    </row>
    <row r="1024" ht="12.75" customHeight="1">
      <c r="A1024" s="92" t="s">
        <v>3604</v>
      </c>
      <c r="B1024" s="93">
        <v>45792.0</v>
      </c>
      <c r="C1024" s="48" t="s">
        <v>3605</v>
      </c>
      <c r="D1024" s="94" t="s">
        <v>529</v>
      </c>
      <c r="E1024" s="103">
        <v>3000.0</v>
      </c>
      <c r="F1024" s="100" t="s">
        <v>3606</v>
      </c>
      <c r="G1024" s="101" t="s">
        <v>74</v>
      </c>
      <c r="H1024" s="101" t="s">
        <v>68</v>
      </c>
      <c r="I1024" s="101" t="s">
        <v>3607</v>
      </c>
      <c r="J1024" s="95" t="s">
        <v>76</v>
      </c>
      <c r="K1024" s="97"/>
      <c r="L1024" s="97"/>
      <c r="M1024" s="97"/>
      <c r="N1024" s="87"/>
      <c r="O1024" s="96"/>
      <c r="P1024" s="97"/>
      <c r="Q1024" s="97"/>
      <c r="R1024" s="98"/>
      <c r="S1024" s="98"/>
      <c r="T1024" s="98"/>
      <c r="U1024" s="98"/>
      <c r="V1024" s="98"/>
      <c r="W1024" s="98"/>
      <c r="X1024" s="98"/>
      <c r="Y1024" s="98"/>
      <c r="Z1024" s="98"/>
      <c r="AA1024" s="98"/>
      <c r="AB1024" s="98"/>
      <c r="AC1024" s="98"/>
      <c r="AD1024" s="98"/>
      <c r="AE1024" s="98"/>
      <c r="AF1024" s="98"/>
      <c r="AG1024" s="98"/>
      <c r="AH1024" s="98"/>
      <c r="AI1024" s="98"/>
      <c r="AJ1024" s="98"/>
      <c r="AK1024" s="98"/>
      <c r="AL1024" s="98"/>
    </row>
    <row r="1025" ht="12.75" customHeight="1">
      <c r="A1025" s="92" t="s">
        <v>3608</v>
      </c>
      <c r="B1025" s="93">
        <v>45792.0</v>
      </c>
      <c r="C1025" s="48" t="s">
        <v>3609</v>
      </c>
      <c r="D1025" s="94" t="s">
        <v>562</v>
      </c>
      <c r="E1025" s="103">
        <v>1250.0</v>
      </c>
      <c r="F1025" s="100" t="s">
        <v>3610</v>
      </c>
      <c r="G1025" s="101" t="s">
        <v>74</v>
      </c>
      <c r="H1025" s="101" t="s">
        <v>68</v>
      </c>
      <c r="I1025" s="101" t="s">
        <v>3611</v>
      </c>
      <c r="J1025" s="95" t="s">
        <v>76</v>
      </c>
      <c r="K1025" s="97"/>
      <c r="L1025" s="97"/>
      <c r="M1025" s="97"/>
      <c r="N1025" s="87"/>
      <c r="O1025" s="96"/>
      <c r="P1025" s="97"/>
      <c r="Q1025" s="97"/>
      <c r="R1025" s="98"/>
      <c r="S1025" s="98"/>
      <c r="T1025" s="98"/>
      <c r="U1025" s="98"/>
      <c r="V1025" s="98"/>
      <c r="W1025" s="98"/>
      <c r="X1025" s="98"/>
      <c r="Y1025" s="98"/>
      <c r="Z1025" s="98"/>
      <c r="AA1025" s="98"/>
      <c r="AB1025" s="98"/>
      <c r="AC1025" s="98"/>
      <c r="AD1025" s="98"/>
      <c r="AE1025" s="98"/>
      <c r="AF1025" s="98"/>
      <c r="AG1025" s="98"/>
      <c r="AH1025" s="98"/>
      <c r="AI1025" s="98"/>
      <c r="AJ1025" s="98"/>
      <c r="AK1025" s="98"/>
      <c r="AL1025" s="98"/>
    </row>
    <row r="1026" ht="12.75" customHeight="1">
      <c r="A1026" s="92" t="s">
        <v>3612</v>
      </c>
      <c r="B1026" s="93">
        <v>45792.0</v>
      </c>
      <c r="C1026" s="94" t="s">
        <v>3613</v>
      </c>
      <c r="D1026" s="94" t="s">
        <v>280</v>
      </c>
      <c r="E1026" s="99">
        <v>300.0</v>
      </c>
      <c r="F1026" s="100" t="s">
        <v>2026</v>
      </c>
      <c r="G1026" s="145" t="s">
        <v>2036</v>
      </c>
      <c r="H1026" s="101" t="s">
        <v>68</v>
      </c>
      <c r="I1026" s="101"/>
      <c r="J1026" s="95" t="s">
        <v>69</v>
      </c>
      <c r="K1026" s="97"/>
      <c r="L1026" s="97"/>
      <c r="M1026" s="97"/>
      <c r="N1026" s="87"/>
      <c r="O1026" s="96"/>
      <c r="P1026" s="131">
        <v>7.31</v>
      </c>
      <c r="Q1026" s="132">
        <f>E1026-P1026</f>
        <v>292.69</v>
      </c>
      <c r="R1026" s="98"/>
      <c r="S1026" s="98"/>
      <c r="T1026" s="98"/>
      <c r="U1026" s="98"/>
      <c r="V1026" s="98"/>
      <c r="W1026" s="98"/>
      <c r="X1026" s="98"/>
      <c r="Y1026" s="98"/>
      <c r="Z1026" s="98"/>
      <c r="AA1026" s="98"/>
      <c r="AB1026" s="98"/>
      <c r="AC1026" s="98"/>
      <c r="AD1026" s="98"/>
      <c r="AE1026" s="98"/>
      <c r="AF1026" s="98"/>
      <c r="AG1026" s="98"/>
      <c r="AH1026" s="98"/>
      <c r="AI1026" s="98"/>
      <c r="AJ1026" s="98"/>
      <c r="AK1026" s="98"/>
      <c r="AL1026" s="98"/>
    </row>
    <row r="1027" ht="12.75" customHeight="1">
      <c r="A1027" s="92" t="s">
        <v>3614</v>
      </c>
      <c r="B1027" s="93">
        <v>45792.0</v>
      </c>
      <c r="C1027" s="94" t="s">
        <v>3615</v>
      </c>
      <c r="D1027" s="94" t="s">
        <v>1452</v>
      </c>
      <c r="E1027" s="103">
        <v>5700.0</v>
      </c>
      <c r="F1027" s="100" t="s">
        <v>3616</v>
      </c>
      <c r="G1027" s="101" t="s">
        <v>96</v>
      </c>
      <c r="H1027" s="101" t="s">
        <v>68</v>
      </c>
      <c r="I1027" s="101" t="s">
        <v>3617</v>
      </c>
      <c r="J1027" s="95" t="s">
        <v>102</v>
      </c>
      <c r="K1027" s="97"/>
      <c r="L1027" s="97"/>
      <c r="M1027" s="97"/>
      <c r="N1027" s="87"/>
      <c r="O1027" s="96"/>
      <c r="P1027" s="97"/>
      <c r="Q1027" s="97"/>
      <c r="R1027" s="98"/>
      <c r="S1027" s="98"/>
      <c r="T1027" s="98"/>
      <c r="U1027" s="98"/>
      <c r="V1027" s="98"/>
      <c r="W1027" s="98"/>
      <c r="X1027" s="98"/>
      <c r="Y1027" s="98"/>
      <c r="Z1027" s="98"/>
      <c r="AA1027" s="98"/>
      <c r="AB1027" s="98"/>
      <c r="AC1027" s="98"/>
      <c r="AD1027" s="98"/>
      <c r="AE1027" s="98"/>
      <c r="AF1027" s="98"/>
      <c r="AG1027" s="98"/>
      <c r="AH1027" s="98"/>
      <c r="AI1027" s="98"/>
      <c r="AJ1027" s="98"/>
      <c r="AK1027" s="98"/>
      <c r="AL1027" s="98"/>
    </row>
    <row r="1028" ht="12.75" customHeight="1">
      <c r="A1028" s="92" t="s">
        <v>3618</v>
      </c>
      <c r="B1028" s="93">
        <v>45792.0</v>
      </c>
      <c r="C1028" s="94" t="s">
        <v>3619</v>
      </c>
      <c r="D1028" s="94" t="s">
        <v>3620</v>
      </c>
      <c r="E1028" s="103">
        <v>550.0</v>
      </c>
      <c r="F1028" s="50" t="s">
        <v>914</v>
      </c>
      <c r="G1028" s="101" t="s">
        <v>117</v>
      </c>
      <c r="H1028" s="101" t="s">
        <v>68</v>
      </c>
      <c r="I1028" s="101"/>
      <c r="J1028" s="95" t="s">
        <v>69</v>
      </c>
      <c r="K1028" s="97"/>
      <c r="L1028" s="97"/>
      <c r="M1028" s="97"/>
      <c r="N1028" s="87"/>
      <c r="O1028" s="96"/>
      <c r="P1028" s="97">
        <v>18.07</v>
      </c>
      <c r="Q1028" s="108">
        <f t="shared" ref="Q1028:Q1029" si="366">E1028-P1028</f>
        <v>531.93</v>
      </c>
      <c r="R1028" s="98"/>
      <c r="S1028" s="98"/>
      <c r="T1028" s="98"/>
      <c r="U1028" s="98"/>
      <c r="V1028" s="98"/>
      <c r="W1028" s="98"/>
      <c r="X1028" s="98"/>
      <c r="Y1028" s="98"/>
      <c r="Z1028" s="98"/>
      <c r="AA1028" s="98"/>
      <c r="AB1028" s="98"/>
      <c r="AC1028" s="98"/>
      <c r="AD1028" s="98"/>
      <c r="AE1028" s="98"/>
      <c r="AF1028" s="98"/>
      <c r="AG1028" s="98"/>
      <c r="AH1028" s="98"/>
      <c r="AI1028" s="98"/>
      <c r="AJ1028" s="98"/>
      <c r="AK1028" s="98"/>
      <c r="AL1028" s="98"/>
    </row>
    <row r="1029" ht="12.75" customHeight="1">
      <c r="A1029" s="92" t="s">
        <v>3621</v>
      </c>
      <c r="B1029" s="93">
        <v>45793.0</v>
      </c>
      <c r="C1029" s="94" t="s">
        <v>3622</v>
      </c>
      <c r="D1029" s="94" t="s">
        <v>3623</v>
      </c>
      <c r="E1029" s="103">
        <v>3000.0</v>
      </c>
      <c r="F1029" s="50" t="s">
        <v>3624</v>
      </c>
      <c r="G1029" s="101" t="s">
        <v>117</v>
      </c>
      <c r="H1029" s="101" t="s">
        <v>68</v>
      </c>
      <c r="I1029" s="101"/>
      <c r="J1029" s="95" t="s">
        <v>69</v>
      </c>
      <c r="K1029" s="97"/>
      <c r="L1029" s="97"/>
      <c r="M1029" s="97"/>
      <c r="N1029" s="87"/>
      <c r="O1029" s="96"/>
      <c r="P1029" s="97">
        <v>236.68</v>
      </c>
      <c r="Q1029" s="108">
        <f t="shared" si="366"/>
        <v>2763.32</v>
      </c>
      <c r="R1029" s="98"/>
      <c r="S1029" s="98"/>
      <c r="T1029" s="98"/>
      <c r="U1029" s="98"/>
      <c r="V1029" s="98"/>
      <c r="W1029" s="98"/>
      <c r="X1029" s="98"/>
      <c r="Y1029" s="98"/>
      <c r="Z1029" s="98"/>
      <c r="AA1029" s="98"/>
      <c r="AB1029" s="98"/>
      <c r="AC1029" s="98"/>
      <c r="AD1029" s="98"/>
      <c r="AE1029" s="98"/>
      <c r="AF1029" s="98"/>
      <c r="AG1029" s="98"/>
      <c r="AH1029" s="98"/>
      <c r="AI1029" s="98"/>
      <c r="AJ1029" s="98"/>
      <c r="AK1029" s="98"/>
      <c r="AL1029" s="98"/>
    </row>
    <row r="1030" ht="12.75" customHeight="1">
      <c r="A1030" s="92" t="s">
        <v>3625</v>
      </c>
      <c r="B1030" s="93">
        <v>45793.0</v>
      </c>
      <c r="C1030" s="94" t="s">
        <v>3626</v>
      </c>
      <c r="D1030" s="94" t="s">
        <v>3627</v>
      </c>
      <c r="E1030" s="103">
        <v>550.0</v>
      </c>
      <c r="F1030" s="50" t="s">
        <v>914</v>
      </c>
      <c r="G1030" s="101" t="s">
        <v>112</v>
      </c>
      <c r="H1030" s="101" t="s">
        <v>127</v>
      </c>
      <c r="I1030" s="101"/>
      <c r="J1030" s="95" t="s">
        <v>69</v>
      </c>
      <c r="K1030" s="97"/>
      <c r="L1030" s="97"/>
      <c r="M1030" s="97"/>
      <c r="N1030" s="87"/>
      <c r="O1030" s="96"/>
      <c r="P1030" s="97"/>
      <c r="Q1030" s="97"/>
      <c r="R1030" s="98"/>
      <c r="S1030" s="98"/>
      <c r="T1030" s="98"/>
      <c r="U1030" s="98"/>
      <c r="V1030" s="98"/>
      <c r="W1030" s="98"/>
      <c r="X1030" s="98"/>
      <c r="Y1030" s="98"/>
      <c r="Z1030" s="98"/>
      <c r="AA1030" s="98"/>
      <c r="AB1030" s="98"/>
      <c r="AC1030" s="98"/>
      <c r="AD1030" s="98"/>
      <c r="AE1030" s="98"/>
      <c r="AF1030" s="98"/>
      <c r="AG1030" s="98"/>
      <c r="AH1030" s="98"/>
      <c r="AI1030" s="98"/>
      <c r="AJ1030" s="98"/>
      <c r="AK1030" s="98"/>
      <c r="AL1030" s="98"/>
    </row>
    <row r="1031" ht="12.75" customHeight="1">
      <c r="A1031" s="92" t="s">
        <v>3628</v>
      </c>
      <c r="B1031" s="93">
        <v>45793.0</v>
      </c>
      <c r="C1031" s="94" t="s">
        <v>3629</v>
      </c>
      <c r="D1031" s="94" t="s">
        <v>3630</v>
      </c>
      <c r="E1031" s="103">
        <v>1400.0</v>
      </c>
      <c r="F1031" s="100" t="s">
        <v>3631</v>
      </c>
      <c r="G1031" s="101" t="s">
        <v>96</v>
      </c>
      <c r="H1031" s="101" t="s">
        <v>132</v>
      </c>
      <c r="I1031" s="112" t="s">
        <v>938</v>
      </c>
      <c r="J1031" s="95" t="s">
        <v>102</v>
      </c>
      <c r="K1031" s="97"/>
      <c r="L1031" s="97"/>
      <c r="M1031" s="97"/>
      <c r="N1031" s="87"/>
      <c r="O1031" s="96"/>
      <c r="P1031" s="97"/>
      <c r="Q1031" s="97"/>
      <c r="R1031" s="98"/>
      <c r="S1031" s="98"/>
      <c r="T1031" s="98"/>
      <c r="U1031" s="98"/>
      <c r="V1031" s="98"/>
      <c r="W1031" s="98"/>
      <c r="X1031" s="98"/>
      <c r="Y1031" s="98"/>
      <c r="Z1031" s="98"/>
      <c r="AA1031" s="98"/>
      <c r="AB1031" s="98"/>
      <c r="AC1031" s="98"/>
      <c r="AD1031" s="98"/>
      <c r="AE1031" s="98"/>
      <c r="AF1031" s="98"/>
      <c r="AG1031" s="98"/>
      <c r="AH1031" s="98"/>
      <c r="AI1031" s="98"/>
      <c r="AJ1031" s="98"/>
      <c r="AK1031" s="98"/>
      <c r="AL1031" s="98"/>
    </row>
    <row r="1032" ht="12.75" customHeight="1">
      <c r="A1032" s="92" t="s">
        <v>3632</v>
      </c>
      <c r="B1032" s="93">
        <v>45793.0</v>
      </c>
      <c r="C1032" s="94" t="s">
        <v>3633</v>
      </c>
      <c r="D1032" s="94" t="s">
        <v>242</v>
      </c>
      <c r="E1032" s="103">
        <v>3000.0</v>
      </c>
      <c r="F1032" s="50" t="s">
        <v>3624</v>
      </c>
      <c r="G1032" s="101" t="s">
        <v>117</v>
      </c>
      <c r="H1032" s="101" t="s">
        <v>68</v>
      </c>
      <c r="I1032" s="101"/>
      <c r="J1032" s="95" t="s">
        <v>69</v>
      </c>
      <c r="K1032" s="97"/>
      <c r="L1032" s="97"/>
      <c r="M1032" s="97"/>
      <c r="N1032" s="87"/>
      <c r="O1032" s="96"/>
      <c r="P1032" s="97">
        <v>236.68</v>
      </c>
      <c r="Q1032" s="108">
        <f t="shared" ref="Q1032:Q1035" si="367">E1032-P1032</f>
        <v>2763.32</v>
      </c>
      <c r="R1032" s="98"/>
      <c r="S1032" s="98"/>
      <c r="T1032" s="98"/>
      <c r="U1032" s="98"/>
      <c r="V1032" s="98"/>
      <c r="W1032" s="98"/>
      <c r="X1032" s="98"/>
      <c r="Y1032" s="98"/>
      <c r="Z1032" s="98"/>
      <c r="AA1032" s="98"/>
      <c r="AB1032" s="98"/>
      <c r="AC1032" s="98"/>
      <c r="AD1032" s="98"/>
      <c r="AE1032" s="98"/>
      <c r="AF1032" s="98"/>
      <c r="AG1032" s="98"/>
      <c r="AH1032" s="98"/>
      <c r="AI1032" s="98"/>
      <c r="AJ1032" s="98"/>
      <c r="AK1032" s="98"/>
      <c r="AL1032" s="98"/>
    </row>
    <row r="1033" ht="12.75" customHeight="1">
      <c r="A1033" s="92" t="s">
        <v>3634</v>
      </c>
      <c r="B1033" s="93">
        <v>45793.0</v>
      </c>
      <c r="C1033" s="94" t="s">
        <v>3635</v>
      </c>
      <c r="D1033" s="94" t="s">
        <v>331</v>
      </c>
      <c r="E1033" s="103">
        <v>300.0</v>
      </c>
      <c r="F1033" s="100" t="s">
        <v>2026</v>
      </c>
      <c r="G1033" s="101" t="s">
        <v>3636</v>
      </c>
      <c r="H1033" s="101" t="s">
        <v>68</v>
      </c>
      <c r="I1033" s="101"/>
      <c r="J1033" s="95" t="s">
        <v>69</v>
      </c>
      <c r="K1033" s="97"/>
      <c r="L1033" s="97"/>
      <c r="M1033" s="97"/>
      <c r="N1033" s="87"/>
      <c r="O1033" s="96"/>
      <c r="P1033" s="97">
        <v>23.67</v>
      </c>
      <c r="Q1033" s="108">
        <f t="shared" si="367"/>
        <v>276.33</v>
      </c>
      <c r="R1033" s="128">
        <f>SUM(Q1029:Q1033)</f>
        <v>5802.97</v>
      </c>
      <c r="S1033" s="98"/>
      <c r="T1033" s="98"/>
      <c r="U1033" s="98"/>
      <c r="V1033" s="98"/>
      <c r="W1033" s="98"/>
      <c r="X1033" s="98"/>
      <c r="Y1033" s="98"/>
      <c r="Z1033" s="98"/>
      <c r="AA1033" s="98"/>
      <c r="AB1033" s="98"/>
      <c r="AC1033" s="98"/>
      <c r="AD1033" s="98"/>
      <c r="AE1033" s="98"/>
      <c r="AF1033" s="98"/>
      <c r="AG1033" s="98"/>
      <c r="AH1033" s="98"/>
      <c r="AI1033" s="98"/>
      <c r="AJ1033" s="98"/>
      <c r="AK1033" s="98"/>
      <c r="AL1033" s="98"/>
    </row>
    <row r="1034" ht="12.75" customHeight="1">
      <c r="A1034" s="92" t="s">
        <v>3637</v>
      </c>
      <c r="B1034" s="93">
        <v>45794.0</v>
      </c>
      <c r="C1034" s="94" t="s">
        <v>3638</v>
      </c>
      <c r="D1034" s="94" t="s">
        <v>3639</v>
      </c>
      <c r="E1034" s="99">
        <v>1400.0</v>
      </c>
      <c r="F1034" s="100" t="s">
        <v>3640</v>
      </c>
      <c r="G1034" s="145" t="s">
        <v>2036</v>
      </c>
      <c r="H1034" s="101" t="s">
        <v>68</v>
      </c>
      <c r="I1034" s="101"/>
      <c r="J1034" s="95" t="s">
        <v>102</v>
      </c>
      <c r="K1034" s="97"/>
      <c r="L1034" s="97"/>
      <c r="M1034" s="97"/>
      <c r="N1034" s="87"/>
      <c r="O1034" s="96"/>
      <c r="P1034" s="131">
        <v>34.11</v>
      </c>
      <c r="Q1034" s="132">
        <f t="shared" si="367"/>
        <v>1365.89</v>
      </c>
      <c r="R1034" s="98"/>
      <c r="S1034" s="98"/>
      <c r="T1034" s="98"/>
      <c r="U1034" s="98"/>
      <c r="V1034" s="98"/>
      <c r="W1034" s="98"/>
      <c r="X1034" s="98"/>
      <c r="Y1034" s="98"/>
      <c r="Z1034" s="98"/>
      <c r="AA1034" s="98"/>
      <c r="AB1034" s="98"/>
      <c r="AC1034" s="98"/>
      <c r="AD1034" s="98"/>
      <c r="AE1034" s="98"/>
      <c r="AF1034" s="98"/>
      <c r="AG1034" s="98"/>
      <c r="AH1034" s="98"/>
      <c r="AI1034" s="98"/>
      <c r="AJ1034" s="98"/>
      <c r="AK1034" s="98"/>
      <c r="AL1034" s="98"/>
    </row>
    <row r="1035" ht="12.75" customHeight="1">
      <c r="A1035" s="92" t="s">
        <v>3641</v>
      </c>
      <c r="B1035" s="93">
        <v>45794.0</v>
      </c>
      <c r="C1035" s="94" t="s">
        <v>3642</v>
      </c>
      <c r="D1035" s="94" t="s">
        <v>3639</v>
      </c>
      <c r="E1035" s="99">
        <v>700.0</v>
      </c>
      <c r="F1035" s="100" t="s">
        <v>3643</v>
      </c>
      <c r="G1035" s="145" t="s">
        <v>2036</v>
      </c>
      <c r="H1035" s="101" t="s">
        <v>68</v>
      </c>
      <c r="I1035" s="101"/>
      <c r="J1035" s="95" t="s">
        <v>102</v>
      </c>
      <c r="K1035" s="97"/>
      <c r="L1035" s="97"/>
      <c r="M1035" s="97"/>
      <c r="N1035" s="87"/>
      <c r="O1035" s="96"/>
      <c r="P1035" s="131">
        <v>17.05</v>
      </c>
      <c r="Q1035" s="132">
        <f t="shared" si="367"/>
        <v>682.95</v>
      </c>
      <c r="R1035" s="98"/>
      <c r="S1035" s="98"/>
      <c r="T1035" s="98"/>
      <c r="U1035" s="98"/>
      <c r="V1035" s="98"/>
      <c r="W1035" s="98"/>
      <c r="X1035" s="98"/>
      <c r="Y1035" s="98"/>
      <c r="Z1035" s="98"/>
      <c r="AA1035" s="98"/>
      <c r="AB1035" s="98"/>
      <c r="AC1035" s="98"/>
      <c r="AD1035" s="98"/>
      <c r="AE1035" s="98"/>
      <c r="AF1035" s="98"/>
      <c r="AG1035" s="98"/>
      <c r="AH1035" s="98"/>
      <c r="AI1035" s="98"/>
      <c r="AJ1035" s="98"/>
      <c r="AK1035" s="98"/>
      <c r="AL1035" s="98"/>
    </row>
    <row r="1036" ht="12.75" customHeight="1">
      <c r="A1036" s="92" t="s">
        <v>3644</v>
      </c>
      <c r="B1036" s="93">
        <v>45794.0</v>
      </c>
      <c r="C1036" s="94" t="s">
        <v>3645</v>
      </c>
      <c r="D1036" s="94" t="s">
        <v>3214</v>
      </c>
      <c r="E1036" s="103">
        <v>550.0</v>
      </c>
      <c r="F1036" s="100" t="s">
        <v>2857</v>
      </c>
      <c r="G1036" s="101" t="s">
        <v>112</v>
      </c>
      <c r="H1036" s="101" t="s">
        <v>127</v>
      </c>
      <c r="I1036" s="101"/>
      <c r="J1036" s="95" t="s">
        <v>69</v>
      </c>
      <c r="K1036" s="97"/>
      <c r="L1036" s="97"/>
      <c r="M1036" s="97"/>
      <c r="N1036" s="87"/>
      <c r="O1036" s="96"/>
      <c r="P1036" s="97"/>
      <c r="Q1036" s="97"/>
      <c r="R1036" s="98"/>
      <c r="S1036" s="98"/>
      <c r="T1036" s="98"/>
      <c r="U1036" s="98"/>
      <c r="V1036" s="98"/>
      <c r="W1036" s="98"/>
      <c r="X1036" s="98"/>
      <c r="Y1036" s="98"/>
      <c r="Z1036" s="98"/>
      <c r="AA1036" s="98"/>
      <c r="AB1036" s="98"/>
      <c r="AC1036" s="98"/>
      <c r="AD1036" s="98"/>
      <c r="AE1036" s="98"/>
      <c r="AF1036" s="98"/>
      <c r="AG1036" s="98"/>
      <c r="AH1036" s="98"/>
      <c r="AI1036" s="98"/>
      <c r="AJ1036" s="98"/>
      <c r="AK1036" s="98"/>
      <c r="AL1036" s="98"/>
    </row>
    <row r="1037" ht="12.75" customHeight="1">
      <c r="A1037" s="92" t="s">
        <v>3646</v>
      </c>
      <c r="B1037" s="93"/>
      <c r="C1037" s="94"/>
      <c r="D1037" s="94" t="s">
        <v>87</v>
      </c>
      <c r="E1037" s="103"/>
      <c r="F1037" s="100"/>
      <c r="G1037" s="101"/>
      <c r="H1037" s="101"/>
      <c r="I1037" s="101"/>
      <c r="J1037" s="95"/>
      <c r="K1037" s="97"/>
      <c r="L1037" s="97"/>
      <c r="M1037" s="97"/>
      <c r="N1037" s="87"/>
      <c r="O1037" s="96"/>
      <c r="P1037" s="97"/>
      <c r="Q1037" s="97"/>
      <c r="R1037" s="98"/>
      <c r="S1037" s="98"/>
      <c r="T1037" s="98"/>
      <c r="U1037" s="98"/>
      <c r="V1037" s="98"/>
      <c r="W1037" s="98"/>
      <c r="X1037" s="98"/>
      <c r="Y1037" s="98"/>
      <c r="Z1037" s="98"/>
      <c r="AA1037" s="98"/>
      <c r="AB1037" s="98"/>
      <c r="AC1037" s="98"/>
      <c r="AD1037" s="98"/>
      <c r="AE1037" s="98"/>
      <c r="AF1037" s="98"/>
      <c r="AG1037" s="98"/>
      <c r="AH1037" s="98"/>
      <c r="AI1037" s="98"/>
      <c r="AJ1037" s="98"/>
      <c r="AK1037" s="98"/>
      <c r="AL1037" s="98"/>
    </row>
    <row r="1038" ht="12.75" customHeight="1">
      <c r="A1038" s="92" t="s">
        <v>3647</v>
      </c>
      <c r="B1038" s="93">
        <v>45794.0</v>
      </c>
      <c r="C1038" s="94" t="s">
        <v>3648</v>
      </c>
      <c r="D1038" s="94" t="s">
        <v>3649</v>
      </c>
      <c r="E1038" s="103">
        <v>600.0</v>
      </c>
      <c r="F1038" s="100" t="s">
        <v>2178</v>
      </c>
      <c r="G1038" s="101" t="s">
        <v>3636</v>
      </c>
      <c r="H1038" s="101" t="s">
        <v>68</v>
      </c>
      <c r="I1038" s="101"/>
      <c r="J1038" s="95" t="s">
        <v>69</v>
      </c>
      <c r="K1038" s="97"/>
      <c r="L1038" s="97"/>
      <c r="M1038" s="97"/>
      <c r="N1038" s="87"/>
      <c r="O1038" s="96"/>
      <c r="P1038" s="97">
        <v>19.7</v>
      </c>
      <c r="Q1038" s="108">
        <f>E1038-P1038</f>
        <v>580.3</v>
      </c>
      <c r="R1038" s="98"/>
      <c r="S1038" s="98"/>
      <c r="T1038" s="98"/>
      <c r="U1038" s="98"/>
      <c r="V1038" s="98"/>
      <c r="W1038" s="98"/>
      <c r="X1038" s="98"/>
      <c r="Y1038" s="98"/>
      <c r="Z1038" s="98"/>
      <c r="AA1038" s="98"/>
      <c r="AB1038" s="98"/>
      <c r="AC1038" s="98"/>
      <c r="AD1038" s="98"/>
      <c r="AE1038" s="98"/>
      <c r="AF1038" s="98"/>
      <c r="AG1038" s="98"/>
      <c r="AH1038" s="98"/>
      <c r="AI1038" s="98"/>
      <c r="AJ1038" s="98"/>
      <c r="AK1038" s="98"/>
      <c r="AL1038" s="98"/>
    </row>
    <row r="1039" ht="12.75" customHeight="1">
      <c r="A1039" s="92" t="s">
        <v>3650</v>
      </c>
      <c r="B1039" s="93"/>
      <c r="C1039" s="94"/>
      <c r="D1039" s="94" t="s">
        <v>87</v>
      </c>
      <c r="E1039" s="103"/>
      <c r="G1039" s="101"/>
      <c r="H1039" s="101"/>
      <c r="I1039" s="101"/>
      <c r="J1039" s="95"/>
      <c r="K1039" s="97"/>
      <c r="L1039" s="97"/>
      <c r="M1039" s="97"/>
      <c r="N1039" s="87"/>
      <c r="O1039" s="96"/>
      <c r="P1039" s="97"/>
      <c r="Q1039" s="97"/>
      <c r="R1039" s="98"/>
      <c r="S1039" s="98"/>
      <c r="T1039" s="98"/>
      <c r="U1039" s="98"/>
      <c r="V1039" s="98"/>
      <c r="W1039" s="98"/>
      <c r="X1039" s="98"/>
      <c r="Y1039" s="98"/>
      <c r="Z1039" s="98"/>
      <c r="AA1039" s="98"/>
      <c r="AB1039" s="98"/>
      <c r="AC1039" s="98"/>
      <c r="AD1039" s="98"/>
      <c r="AE1039" s="98"/>
      <c r="AF1039" s="98"/>
      <c r="AG1039" s="98"/>
      <c r="AH1039" s="98"/>
      <c r="AI1039" s="98"/>
      <c r="AJ1039" s="98"/>
      <c r="AK1039" s="98"/>
      <c r="AL1039" s="98"/>
    </row>
    <row r="1040" ht="12.75" customHeight="1">
      <c r="A1040" s="92" t="s">
        <v>3651</v>
      </c>
      <c r="B1040" s="93">
        <v>45794.0</v>
      </c>
      <c r="C1040" s="94" t="s">
        <v>3652</v>
      </c>
      <c r="D1040" s="94" t="s">
        <v>2868</v>
      </c>
      <c r="E1040" s="103">
        <v>5000.0</v>
      </c>
      <c r="F1040" s="100" t="s">
        <v>2519</v>
      </c>
      <c r="G1040" s="101" t="s">
        <v>3653</v>
      </c>
      <c r="H1040" s="101" t="s">
        <v>68</v>
      </c>
      <c r="I1040" s="48" t="s">
        <v>3654</v>
      </c>
      <c r="J1040" s="95" t="s">
        <v>102</v>
      </c>
      <c r="K1040" s="97"/>
      <c r="L1040" s="97"/>
      <c r="M1040" s="97"/>
      <c r="N1040" s="87"/>
      <c r="O1040" s="96"/>
      <c r="P1040" s="97"/>
      <c r="Q1040" s="97"/>
      <c r="R1040" s="98"/>
      <c r="S1040" s="98"/>
      <c r="T1040" s="98"/>
      <c r="U1040" s="98"/>
      <c r="V1040" s="98"/>
      <c r="W1040" s="98"/>
      <c r="X1040" s="98"/>
      <c r="Y1040" s="98"/>
      <c r="Z1040" s="98"/>
      <c r="AA1040" s="98"/>
      <c r="AB1040" s="98"/>
      <c r="AC1040" s="98"/>
      <c r="AD1040" s="98"/>
      <c r="AE1040" s="98"/>
      <c r="AF1040" s="98"/>
      <c r="AG1040" s="98"/>
      <c r="AH1040" s="98"/>
      <c r="AI1040" s="98"/>
      <c r="AJ1040" s="98"/>
      <c r="AK1040" s="98"/>
      <c r="AL1040" s="98"/>
    </row>
    <row r="1041" ht="12.75" customHeight="1">
      <c r="A1041" s="92" t="s">
        <v>3655</v>
      </c>
      <c r="B1041" s="93">
        <v>45794.0</v>
      </c>
      <c r="C1041" s="94" t="s">
        <v>3656</v>
      </c>
      <c r="D1041" s="94" t="s">
        <v>1551</v>
      </c>
      <c r="E1041" s="103">
        <v>5500.0</v>
      </c>
      <c r="F1041" s="100" t="s">
        <v>3657</v>
      </c>
      <c r="G1041" s="101" t="s">
        <v>117</v>
      </c>
      <c r="H1041" s="101" t="s">
        <v>68</v>
      </c>
      <c r="I1041" s="101"/>
      <c r="J1041" s="95" t="s">
        <v>102</v>
      </c>
      <c r="K1041" s="97"/>
      <c r="L1041" s="97"/>
      <c r="M1041" s="97"/>
      <c r="N1041" s="87"/>
      <c r="O1041" s="96"/>
      <c r="P1041" s="97">
        <v>180.6</v>
      </c>
      <c r="Q1041" s="108">
        <f>E1041-P1041</f>
        <v>5319.4</v>
      </c>
      <c r="R1041" s="128">
        <f>SUM(Q1038:Q1041)</f>
        <v>5899.7</v>
      </c>
      <c r="S1041" s="98"/>
      <c r="T1041" s="98"/>
      <c r="U1041" s="98"/>
      <c r="V1041" s="98"/>
      <c r="W1041" s="98"/>
      <c r="X1041" s="98"/>
      <c r="Y1041" s="98"/>
      <c r="Z1041" s="98"/>
      <c r="AA1041" s="98"/>
      <c r="AB1041" s="98"/>
      <c r="AC1041" s="98"/>
      <c r="AD1041" s="98"/>
      <c r="AE1041" s="98"/>
      <c r="AF1041" s="98"/>
      <c r="AG1041" s="98"/>
      <c r="AH1041" s="98"/>
      <c r="AI1041" s="98"/>
      <c r="AJ1041" s="98"/>
      <c r="AK1041" s="98"/>
      <c r="AL1041" s="98"/>
    </row>
    <row r="1042" ht="12.75" customHeight="1">
      <c r="A1042" s="92" t="s">
        <v>3658</v>
      </c>
      <c r="B1042" s="93">
        <v>45794.0</v>
      </c>
      <c r="C1042" s="94" t="s">
        <v>3659</v>
      </c>
      <c r="D1042" s="94" t="s">
        <v>2868</v>
      </c>
      <c r="E1042" s="103">
        <v>60.0</v>
      </c>
      <c r="F1042" s="100" t="s">
        <v>3660</v>
      </c>
      <c r="G1042" s="101" t="s">
        <v>112</v>
      </c>
      <c r="H1042" s="101" t="s">
        <v>127</v>
      </c>
      <c r="I1042" s="101"/>
      <c r="J1042" s="95" t="s">
        <v>121</v>
      </c>
      <c r="K1042" s="97"/>
      <c r="L1042" s="97"/>
      <c r="M1042" s="97"/>
      <c r="N1042" s="87"/>
      <c r="O1042" s="96"/>
      <c r="P1042" s="97"/>
      <c r="Q1042" s="97"/>
      <c r="R1042" s="98"/>
      <c r="S1042" s="98"/>
      <c r="T1042" s="98"/>
      <c r="U1042" s="98"/>
      <c r="V1042" s="98"/>
      <c r="W1042" s="98"/>
      <c r="X1042" s="98"/>
      <c r="Y1042" s="98"/>
      <c r="Z1042" s="98"/>
      <c r="AA1042" s="98"/>
      <c r="AB1042" s="98"/>
      <c r="AC1042" s="98"/>
      <c r="AD1042" s="98"/>
      <c r="AE1042" s="98"/>
      <c r="AF1042" s="98"/>
      <c r="AG1042" s="98"/>
      <c r="AH1042" s="98"/>
      <c r="AI1042" s="98"/>
      <c r="AJ1042" s="98"/>
      <c r="AK1042" s="98"/>
      <c r="AL1042" s="98"/>
    </row>
    <row r="1043" ht="12.75" customHeight="1">
      <c r="A1043" s="92" t="s">
        <v>3661</v>
      </c>
      <c r="B1043" s="93">
        <v>45796.0</v>
      </c>
      <c r="C1043" s="48" t="s">
        <v>3662</v>
      </c>
      <c r="D1043" s="48" t="s">
        <v>3426</v>
      </c>
      <c r="E1043" s="99">
        <v>550.0</v>
      </c>
      <c r="F1043" s="48" t="s">
        <v>2857</v>
      </c>
      <c r="G1043" s="145" t="s">
        <v>2036</v>
      </c>
      <c r="H1043" s="101" t="s">
        <v>68</v>
      </c>
      <c r="J1043" s="95" t="s">
        <v>69</v>
      </c>
      <c r="K1043" s="97"/>
      <c r="L1043" s="97"/>
      <c r="M1043" s="97"/>
      <c r="N1043" s="87"/>
      <c r="O1043" s="96"/>
      <c r="P1043" s="131">
        <v>13.4</v>
      </c>
      <c r="Q1043" s="132">
        <f>E1043-P1043</f>
        <v>536.6</v>
      </c>
      <c r="R1043" s="98"/>
      <c r="S1043" s="98"/>
      <c r="T1043" s="98"/>
      <c r="U1043" s="98"/>
      <c r="V1043" s="98"/>
      <c r="W1043" s="98"/>
      <c r="X1043" s="98"/>
      <c r="Y1043" s="98"/>
      <c r="Z1043" s="98"/>
      <c r="AA1043" s="98"/>
      <c r="AB1043" s="98"/>
      <c r="AC1043" s="98"/>
      <c r="AD1043" s="98"/>
      <c r="AE1043" s="98"/>
      <c r="AF1043" s="98"/>
      <c r="AG1043" s="98"/>
      <c r="AH1043" s="98"/>
      <c r="AI1043" s="98"/>
      <c r="AJ1043" s="98"/>
      <c r="AK1043" s="98"/>
      <c r="AL1043" s="98"/>
    </row>
    <row r="1044" ht="12.75" customHeight="1">
      <c r="A1044" s="92" t="s">
        <v>3663</v>
      </c>
      <c r="B1044" s="93">
        <v>45796.0</v>
      </c>
      <c r="C1044" s="94" t="s">
        <v>3664</v>
      </c>
      <c r="D1044" s="94" t="s">
        <v>594</v>
      </c>
      <c r="E1044" s="103">
        <v>1650.0</v>
      </c>
      <c r="F1044" s="100" t="s">
        <v>1540</v>
      </c>
      <c r="G1044" s="101" t="s">
        <v>3653</v>
      </c>
      <c r="H1044" s="101" t="s">
        <v>68</v>
      </c>
      <c r="I1044" s="101" t="s">
        <v>3665</v>
      </c>
      <c r="J1044" s="95" t="s">
        <v>69</v>
      </c>
      <c r="K1044" s="97">
        <v>1250.0</v>
      </c>
      <c r="L1044" s="97">
        <f>K1044/1.12*0.05</f>
        <v>55.80357143</v>
      </c>
      <c r="M1044" s="97">
        <f>K1044-L1044</f>
        <v>1194.196429</v>
      </c>
      <c r="N1044" s="87"/>
      <c r="O1044" s="96"/>
      <c r="P1044" s="97"/>
      <c r="Q1044" s="97"/>
      <c r="R1044" s="98"/>
      <c r="S1044" s="98"/>
      <c r="T1044" s="98"/>
      <c r="U1044" s="98"/>
      <c r="V1044" s="98"/>
      <c r="W1044" s="98"/>
      <c r="X1044" s="98"/>
      <c r="Y1044" s="98"/>
      <c r="Z1044" s="98"/>
      <c r="AA1044" s="98"/>
      <c r="AB1044" s="98"/>
      <c r="AC1044" s="98"/>
      <c r="AD1044" s="98"/>
      <c r="AE1044" s="98"/>
      <c r="AF1044" s="98"/>
      <c r="AG1044" s="98"/>
      <c r="AH1044" s="98"/>
      <c r="AI1044" s="98"/>
      <c r="AJ1044" s="98"/>
      <c r="AK1044" s="98"/>
      <c r="AL1044" s="98"/>
    </row>
    <row r="1045" ht="12.75" customHeight="1">
      <c r="A1045" s="92" t="s">
        <v>3666</v>
      </c>
      <c r="B1045" s="93">
        <v>45796.0</v>
      </c>
      <c r="C1045" s="94" t="s">
        <v>3667</v>
      </c>
      <c r="D1045" s="94" t="s">
        <v>1435</v>
      </c>
      <c r="E1045" s="107">
        <v>1194.2</v>
      </c>
      <c r="F1045" s="48" t="s">
        <v>3668</v>
      </c>
      <c r="G1045" s="101" t="s">
        <v>3653</v>
      </c>
      <c r="H1045" s="101" t="s">
        <v>68</v>
      </c>
      <c r="I1045" s="101" t="s">
        <v>2939</v>
      </c>
      <c r="J1045" s="95" t="s">
        <v>76</v>
      </c>
      <c r="K1045" s="97"/>
      <c r="L1045" s="97"/>
      <c r="M1045" s="97"/>
      <c r="N1045" s="87"/>
      <c r="O1045" s="96"/>
      <c r="P1045" s="97"/>
      <c r="Q1045" s="97"/>
      <c r="R1045" s="98"/>
      <c r="S1045" s="98"/>
      <c r="T1045" s="98"/>
      <c r="U1045" s="98"/>
      <c r="V1045" s="98"/>
      <c r="W1045" s="98"/>
      <c r="X1045" s="98"/>
      <c r="Y1045" s="98"/>
      <c r="Z1045" s="98"/>
      <c r="AA1045" s="98"/>
      <c r="AB1045" s="98"/>
      <c r="AC1045" s="98"/>
      <c r="AD1045" s="98"/>
      <c r="AE1045" s="98"/>
      <c r="AF1045" s="98"/>
      <c r="AG1045" s="98"/>
      <c r="AH1045" s="98"/>
      <c r="AI1045" s="98"/>
      <c r="AJ1045" s="98"/>
      <c r="AK1045" s="98"/>
      <c r="AL1045" s="98"/>
    </row>
    <row r="1046" ht="12.75" customHeight="1">
      <c r="A1046" s="92" t="s">
        <v>3669</v>
      </c>
      <c r="B1046" s="93">
        <v>45796.0</v>
      </c>
      <c r="C1046" s="94" t="s">
        <v>3670</v>
      </c>
      <c r="D1046" s="94" t="s">
        <v>3114</v>
      </c>
      <c r="E1046" s="99">
        <v>900.0</v>
      </c>
      <c r="F1046" s="100" t="s">
        <v>3671</v>
      </c>
      <c r="G1046" s="145" t="s">
        <v>3672</v>
      </c>
      <c r="H1046" s="101" t="s">
        <v>68</v>
      </c>
      <c r="I1046" s="101"/>
      <c r="J1046" s="95" t="s">
        <v>69</v>
      </c>
      <c r="K1046" s="97"/>
      <c r="L1046" s="97"/>
      <c r="M1046" s="97"/>
      <c r="N1046" s="87"/>
      <c r="O1046" s="96"/>
      <c r="P1046" s="147">
        <v>14.61</v>
      </c>
      <c r="Q1046" s="132">
        <f>600-P1046</f>
        <v>585.39</v>
      </c>
      <c r="R1046" s="98"/>
      <c r="S1046" s="98"/>
      <c r="T1046" s="98"/>
      <c r="U1046" s="98"/>
      <c r="V1046" s="98"/>
      <c r="W1046" s="98"/>
      <c r="X1046" s="98"/>
      <c r="Y1046" s="98"/>
      <c r="Z1046" s="98"/>
      <c r="AA1046" s="98"/>
      <c r="AB1046" s="98"/>
      <c r="AC1046" s="98"/>
      <c r="AD1046" s="98"/>
      <c r="AE1046" s="98"/>
      <c r="AF1046" s="98"/>
      <c r="AG1046" s="98"/>
      <c r="AH1046" s="98"/>
      <c r="AI1046" s="98"/>
      <c r="AJ1046" s="98"/>
      <c r="AK1046" s="98"/>
      <c r="AL1046" s="98"/>
    </row>
    <row r="1047" ht="12.75" customHeight="1">
      <c r="A1047" s="92" t="s">
        <v>3673</v>
      </c>
      <c r="B1047" s="93">
        <v>45796.0</v>
      </c>
      <c r="C1047" s="94" t="s">
        <v>3674</v>
      </c>
      <c r="D1047" s="94" t="s">
        <v>2306</v>
      </c>
      <c r="E1047" s="103">
        <v>19800.0</v>
      </c>
      <c r="F1047" s="100" t="s">
        <v>3675</v>
      </c>
      <c r="G1047" s="101" t="s">
        <v>117</v>
      </c>
      <c r="H1047" s="101" t="s">
        <v>68</v>
      </c>
      <c r="I1047" s="101"/>
      <c r="J1047" s="95" t="s">
        <v>102</v>
      </c>
      <c r="K1047" s="97"/>
      <c r="L1047" s="97"/>
      <c r="M1047" s="97"/>
      <c r="N1047" s="87"/>
      <c r="O1047" s="96"/>
      <c r="P1047" s="97">
        <v>418.05</v>
      </c>
      <c r="Q1047" s="97">
        <f t="shared" ref="Q1047:Q1049" si="368">E1047-P1047</f>
        <v>19381.95</v>
      </c>
      <c r="R1047" s="98"/>
      <c r="S1047" s="98"/>
      <c r="T1047" s="98"/>
      <c r="U1047" s="98"/>
      <c r="V1047" s="98"/>
      <c r="W1047" s="98"/>
      <c r="X1047" s="98"/>
      <c r="Y1047" s="98"/>
      <c r="Z1047" s="98"/>
      <c r="AA1047" s="98"/>
      <c r="AB1047" s="98"/>
      <c r="AC1047" s="98"/>
      <c r="AD1047" s="98"/>
      <c r="AE1047" s="98"/>
      <c r="AF1047" s="98"/>
      <c r="AG1047" s="98"/>
      <c r="AH1047" s="98"/>
      <c r="AI1047" s="98"/>
      <c r="AJ1047" s="98"/>
      <c r="AK1047" s="98"/>
      <c r="AL1047" s="98"/>
    </row>
    <row r="1048" ht="12.75" customHeight="1">
      <c r="A1048" s="92" t="s">
        <v>3676</v>
      </c>
      <c r="B1048" s="93">
        <v>45796.0</v>
      </c>
      <c r="C1048" s="94" t="s">
        <v>3677</v>
      </c>
      <c r="D1048" s="94" t="s">
        <v>3253</v>
      </c>
      <c r="E1048" s="103">
        <v>240.0</v>
      </c>
      <c r="F1048" s="100" t="s">
        <v>3678</v>
      </c>
      <c r="G1048" s="101" t="s">
        <v>117</v>
      </c>
      <c r="H1048" s="101" t="s">
        <v>68</v>
      </c>
      <c r="I1048" s="101"/>
      <c r="J1048" s="95" t="s">
        <v>69</v>
      </c>
      <c r="K1048" s="97"/>
      <c r="L1048" s="97"/>
      <c r="M1048" s="97"/>
      <c r="N1048" s="87"/>
      <c r="O1048" s="96"/>
      <c r="P1048" s="97">
        <v>7.88</v>
      </c>
      <c r="Q1048" s="97">
        <f t="shared" si="368"/>
        <v>232.12</v>
      </c>
      <c r="R1048" s="98"/>
      <c r="S1048" s="98"/>
      <c r="T1048" s="98"/>
      <c r="U1048" s="98"/>
      <c r="V1048" s="98"/>
      <c r="W1048" s="98"/>
      <c r="X1048" s="98"/>
      <c r="Y1048" s="98"/>
      <c r="Z1048" s="98"/>
      <c r="AA1048" s="98"/>
      <c r="AB1048" s="98"/>
      <c r="AC1048" s="98"/>
      <c r="AD1048" s="98"/>
      <c r="AE1048" s="98"/>
      <c r="AF1048" s="98"/>
      <c r="AG1048" s="98"/>
      <c r="AH1048" s="98"/>
      <c r="AI1048" s="98"/>
      <c r="AJ1048" s="98"/>
      <c r="AK1048" s="98"/>
      <c r="AL1048" s="98"/>
    </row>
    <row r="1049" ht="12.75" customHeight="1">
      <c r="A1049" s="92" t="s">
        <v>3679</v>
      </c>
      <c r="B1049" s="93">
        <v>45796.0</v>
      </c>
      <c r="C1049" s="94" t="s">
        <v>3680</v>
      </c>
      <c r="D1049" s="94" t="s">
        <v>331</v>
      </c>
      <c r="E1049" s="103">
        <v>550.0</v>
      </c>
      <c r="F1049" s="48" t="s">
        <v>2857</v>
      </c>
      <c r="G1049" s="101" t="s">
        <v>117</v>
      </c>
      <c r="H1049" s="101" t="s">
        <v>68</v>
      </c>
      <c r="I1049" s="101"/>
      <c r="J1049" s="95" t="s">
        <v>69</v>
      </c>
      <c r="K1049" s="97"/>
      <c r="L1049" s="97"/>
      <c r="M1049" s="97"/>
      <c r="N1049" s="87"/>
      <c r="O1049" s="96"/>
      <c r="P1049" s="97">
        <v>18.06</v>
      </c>
      <c r="Q1049" s="97">
        <f t="shared" si="368"/>
        <v>531.94</v>
      </c>
      <c r="R1049" s="128">
        <f>SUM(Q1047:Q1049)</f>
        <v>20146.01</v>
      </c>
      <c r="S1049" s="195">
        <f>20204.03-R1049</f>
        <v>58.02</v>
      </c>
      <c r="T1049" s="153" t="s">
        <v>3681</v>
      </c>
      <c r="U1049" s="98"/>
      <c r="V1049" s="98"/>
      <c r="W1049" s="98"/>
      <c r="X1049" s="98"/>
      <c r="Y1049" s="98"/>
      <c r="Z1049" s="98"/>
      <c r="AA1049" s="98"/>
      <c r="AB1049" s="98"/>
      <c r="AC1049" s="98"/>
      <c r="AD1049" s="98"/>
      <c r="AE1049" s="98"/>
      <c r="AF1049" s="98"/>
      <c r="AG1049" s="98"/>
      <c r="AH1049" s="98"/>
      <c r="AI1049" s="98"/>
      <c r="AJ1049" s="98"/>
      <c r="AK1049" s="98"/>
      <c r="AL1049" s="98"/>
    </row>
    <row r="1050" ht="12.75" customHeight="1">
      <c r="A1050" s="92" t="s">
        <v>3682</v>
      </c>
      <c r="B1050" s="93">
        <v>45796.0</v>
      </c>
      <c r="C1050" s="48" t="s">
        <v>3683</v>
      </c>
      <c r="D1050" s="94" t="s">
        <v>3684</v>
      </c>
      <c r="E1050" s="106">
        <v>4776.79</v>
      </c>
      <c r="F1050" s="100" t="s">
        <v>3685</v>
      </c>
      <c r="G1050" s="101" t="s">
        <v>96</v>
      </c>
      <c r="H1050" s="101" t="s">
        <v>68</v>
      </c>
      <c r="I1050" s="101" t="s">
        <v>3686</v>
      </c>
      <c r="J1050" s="95" t="s">
        <v>102</v>
      </c>
      <c r="K1050" s="97">
        <v>5000.0</v>
      </c>
      <c r="L1050" s="97">
        <f>K1050/1.12*0.05</f>
        <v>223.2142857</v>
      </c>
      <c r="M1050" s="97">
        <f>K1050-L1050</f>
        <v>4776.785714</v>
      </c>
      <c r="N1050" s="87">
        <f>E1050-M1050</f>
        <v>0.004285714285</v>
      </c>
      <c r="O1050" s="96"/>
      <c r="P1050" s="97"/>
      <c r="Q1050" s="97"/>
      <c r="R1050" s="98"/>
      <c r="S1050" s="98"/>
      <c r="T1050" s="98"/>
      <c r="U1050" s="98"/>
      <c r="V1050" s="98"/>
      <c r="W1050" s="98"/>
      <c r="X1050" s="98"/>
      <c r="Y1050" s="98"/>
      <c r="Z1050" s="98"/>
      <c r="AA1050" s="98"/>
      <c r="AB1050" s="98"/>
      <c r="AC1050" s="98"/>
      <c r="AD1050" s="98"/>
      <c r="AE1050" s="98"/>
      <c r="AF1050" s="98"/>
      <c r="AG1050" s="98"/>
      <c r="AH1050" s="98"/>
      <c r="AI1050" s="98"/>
      <c r="AJ1050" s="98"/>
      <c r="AK1050" s="98"/>
      <c r="AL1050" s="98"/>
    </row>
    <row r="1051" ht="12.75" customHeight="1">
      <c r="A1051" s="92" t="s">
        <v>3687</v>
      </c>
      <c r="B1051" s="93">
        <v>45796.0</v>
      </c>
      <c r="C1051" s="94" t="s">
        <v>3688</v>
      </c>
      <c r="D1051" s="94" t="s">
        <v>3689</v>
      </c>
      <c r="E1051" s="103">
        <v>300.0</v>
      </c>
      <c r="F1051" s="100" t="s">
        <v>2026</v>
      </c>
      <c r="G1051" s="101" t="s">
        <v>112</v>
      </c>
      <c r="H1051" s="101" t="s">
        <v>127</v>
      </c>
      <c r="I1051" s="101"/>
      <c r="J1051" s="95" t="s">
        <v>69</v>
      </c>
      <c r="K1051" s="97"/>
      <c r="L1051" s="97"/>
      <c r="M1051" s="97"/>
      <c r="N1051" s="87"/>
      <c r="O1051" s="96"/>
      <c r="P1051" s="97"/>
      <c r="Q1051" s="97"/>
      <c r="R1051" s="98"/>
      <c r="S1051" s="98"/>
      <c r="T1051" s="98"/>
      <c r="U1051" s="98"/>
      <c r="V1051" s="98"/>
      <c r="W1051" s="98"/>
      <c r="X1051" s="98"/>
      <c r="Y1051" s="98"/>
      <c r="Z1051" s="98"/>
      <c r="AA1051" s="98"/>
      <c r="AB1051" s="98"/>
      <c r="AC1051" s="98"/>
      <c r="AD1051" s="98"/>
      <c r="AE1051" s="98"/>
      <c r="AF1051" s="98"/>
      <c r="AG1051" s="98"/>
      <c r="AH1051" s="98"/>
      <c r="AI1051" s="98"/>
      <c r="AJ1051" s="98"/>
      <c r="AK1051" s="98"/>
      <c r="AL1051" s="98"/>
    </row>
    <row r="1052" ht="12.75" customHeight="1">
      <c r="A1052" s="92" t="s">
        <v>3690</v>
      </c>
      <c r="B1052" s="93">
        <v>45796.0</v>
      </c>
      <c r="C1052" s="48" t="s">
        <v>3691</v>
      </c>
      <c r="D1052" s="94" t="s">
        <v>701</v>
      </c>
      <c r="E1052" s="103">
        <v>1250.0</v>
      </c>
      <c r="F1052" s="100" t="s">
        <v>3692</v>
      </c>
      <c r="G1052" s="48" t="s">
        <v>74</v>
      </c>
      <c r="H1052" s="101" t="s">
        <v>68</v>
      </c>
      <c r="I1052" s="101" t="s">
        <v>3693</v>
      </c>
      <c r="J1052" s="95" t="s">
        <v>76</v>
      </c>
      <c r="K1052" s="97"/>
      <c r="L1052" s="97"/>
      <c r="M1052" s="97"/>
      <c r="N1052" s="87"/>
      <c r="O1052" s="96"/>
      <c r="P1052" s="97"/>
      <c r="Q1052" s="97"/>
      <c r="R1052" s="98"/>
      <c r="S1052" s="98"/>
      <c r="T1052" s="98"/>
      <c r="U1052" s="98"/>
      <c r="V1052" s="98"/>
      <c r="W1052" s="98"/>
      <c r="X1052" s="98"/>
      <c r="Y1052" s="98"/>
      <c r="Z1052" s="98"/>
      <c r="AA1052" s="98"/>
      <c r="AB1052" s="98"/>
      <c r="AC1052" s="98"/>
      <c r="AD1052" s="98"/>
      <c r="AE1052" s="98"/>
      <c r="AF1052" s="98"/>
      <c r="AG1052" s="98"/>
      <c r="AH1052" s="98"/>
      <c r="AI1052" s="98"/>
      <c r="AJ1052" s="98"/>
      <c r="AK1052" s="98"/>
      <c r="AL1052" s="98"/>
    </row>
    <row r="1053" ht="12.75" customHeight="1">
      <c r="A1053" s="92" t="s">
        <v>3694</v>
      </c>
      <c r="B1053" s="93">
        <v>45796.0</v>
      </c>
      <c r="C1053" s="48" t="s">
        <v>3695</v>
      </c>
      <c r="D1053" s="94" t="s">
        <v>674</v>
      </c>
      <c r="E1053" s="103">
        <v>1250.0</v>
      </c>
      <c r="F1053" s="100" t="s">
        <v>3696</v>
      </c>
      <c r="G1053" s="48" t="s">
        <v>74</v>
      </c>
      <c r="H1053" s="101" t="s">
        <v>68</v>
      </c>
      <c r="I1053" s="101" t="s">
        <v>3697</v>
      </c>
      <c r="J1053" s="95" t="s">
        <v>76</v>
      </c>
      <c r="K1053" s="97"/>
      <c r="L1053" s="97"/>
      <c r="M1053" s="97"/>
      <c r="N1053" s="87"/>
      <c r="O1053" s="96"/>
      <c r="P1053" s="97"/>
      <c r="Q1053" s="97"/>
      <c r="R1053" s="98"/>
      <c r="S1053" s="98"/>
      <c r="T1053" s="98"/>
      <c r="U1053" s="98"/>
      <c r="V1053" s="98"/>
      <c r="W1053" s="98"/>
      <c r="X1053" s="98"/>
      <c r="Y1053" s="98"/>
      <c r="Z1053" s="98"/>
      <c r="AA1053" s="98"/>
      <c r="AB1053" s="98"/>
      <c r="AC1053" s="98"/>
      <c r="AD1053" s="98"/>
      <c r="AE1053" s="98"/>
      <c r="AF1053" s="98"/>
      <c r="AG1053" s="98"/>
      <c r="AH1053" s="98"/>
      <c r="AI1053" s="98"/>
      <c r="AJ1053" s="98"/>
      <c r="AK1053" s="98"/>
      <c r="AL1053" s="98"/>
    </row>
    <row r="1054" ht="12.75" customHeight="1">
      <c r="A1054" s="92" t="s">
        <v>3698</v>
      </c>
      <c r="B1054" s="93">
        <v>45796.0</v>
      </c>
      <c r="C1054" s="94" t="s">
        <v>3699</v>
      </c>
      <c r="D1054" s="94" t="s">
        <v>3152</v>
      </c>
      <c r="E1054" s="103">
        <v>1400.0</v>
      </c>
      <c r="F1054" s="100" t="s">
        <v>3700</v>
      </c>
      <c r="G1054" s="101" t="s">
        <v>96</v>
      </c>
      <c r="H1054" s="101" t="s">
        <v>68</v>
      </c>
      <c r="I1054" s="101" t="s">
        <v>3701</v>
      </c>
      <c r="J1054" s="95" t="s">
        <v>102</v>
      </c>
      <c r="K1054" s="97"/>
      <c r="L1054" s="97"/>
      <c r="M1054" s="97"/>
      <c r="N1054" s="87"/>
      <c r="O1054" s="96"/>
      <c r="P1054" s="97"/>
      <c r="Q1054" s="97"/>
      <c r="R1054" s="98"/>
      <c r="S1054" s="98"/>
      <c r="T1054" s="98"/>
      <c r="U1054" s="98"/>
      <c r="V1054" s="98"/>
      <c r="W1054" s="98"/>
      <c r="X1054" s="98"/>
      <c r="Y1054" s="98"/>
      <c r="Z1054" s="98"/>
      <c r="AA1054" s="98"/>
      <c r="AB1054" s="98"/>
      <c r="AC1054" s="98"/>
      <c r="AD1054" s="98"/>
      <c r="AE1054" s="98"/>
      <c r="AF1054" s="98"/>
      <c r="AG1054" s="98"/>
      <c r="AH1054" s="98"/>
      <c r="AI1054" s="98"/>
      <c r="AJ1054" s="98"/>
      <c r="AK1054" s="98"/>
      <c r="AL1054" s="98"/>
    </row>
    <row r="1055" ht="12.75" customHeight="1">
      <c r="A1055" s="92" t="s">
        <v>3702</v>
      </c>
      <c r="B1055" s="93">
        <v>45796.0</v>
      </c>
      <c r="C1055" s="94" t="s">
        <v>3703</v>
      </c>
      <c r="D1055" s="94" t="s">
        <v>3704</v>
      </c>
      <c r="E1055" s="103">
        <v>2172.0</v>
      </c>
      <c r="F1055" s="100" t="s">
        <v>3705</v>
      </c>
      <c r="G1055" s="145" t="s">
        <v>2036</v>
      </c>
      <c r="H1055" s="101" t="s">
        <v>68</v>
      </c>
      <c r="I1055" s="101"/>
      <c r="J1055" s="95" t="s">
        <v>102</v>
      </c>
      <c r="K1055" s="97"/>
      <c r="L1055" s="97"/>
      <c r="M1055" s="97"/>
      <c r="N1055" s="87"/>
      <c r="O1055" s="96"/>
      <c r="P1055" s="131">
        <v>52.92</v>
      </c>
      <c r="Q1055" s="132">
        <f>E1055-P1055</f>
        <v>2119.08</v>
      </c>
      <c r="R1055" s="98"/>
      <c r="S1055" s="98"/>
      <c r="T1055" s="98"/>
      <c r="U1055" s="98"/>
      <c r="V1055" s="98"/>
      <c r="W1055" s="98"/>
      <c r="X1055" s="98"/>
      <c r="Y1055" s="98"/>
      <c r="Z1055" s="98"/>
      <c r="AA1055" s="98"/>
      <c r="AB1055" s="98"/>
      <c r="AC1055" s="98"/>
      <c r="AD1055" s="98"/>
      <c r="AE1055" s="98"/>
      <c r="AF1055" s="98"/>
      <c r="AG1055" s="98"/>
      <c r="AH1055" s="98"/>
      <c r="AI1055" s="98"/>
      <c r="AJ1055" s="98"/>
      <c r="AK1055" s="98"/>
      <c r="AL1055" s="98"/>
    </row>
    <row r="1056" ht="12.75" customHeight="1">
      <c r="A1056" s="92" t="s">
        <v>3706</v>
      </c>
      <c r="B1056" s="93">
        <v>45797.0</v>
      </c>
      <c r="C1056" s="48" t="s">
        <v>3707</v>
      </c>
      <c r="D1056" s="48" t="s">
        <v>679</v>
      </c>
      <c r="E1056" s="103">
        <v>1250.0</v>
      </c>
      <c r="F1056" s="48" t="s">
        <v>3708</v>
      </c>
      <c r="G1056" s="48" t="s">
        <v>74</v>
      </c>
      <c r="H1056" s="101" t="s">
        <v>68</v>
      </c>
      <c r="I1056" s="48" t="s">
        <v>3709</v>
      </c>
      <c r="J1056" s="95" t="s">
        <v>76</v>
      </c>
      <c r="K1056" s="97"/>
      <c r="L1056" s="97"/>
      <c r="M1056" s="97"/>
      <c r="N1056" s="87"/>
      <c r="O1056" s="96"/>
      <c r="P1056" s="97"/>
      <c r="Q1056" s="97"/>
      <c r="R1056" s="98"/>
      <c r="S1056" s="98"/>
      <c r="T1056" s="98"/>
      <c r="U1056" s="98"/>
      <c r="V1056" s="98"/>
      <c r="W1056" s="98"/>
      <c r="X1056" s="98"/>
      <c r="Y1056" s="98"/>
      <c r="Z1056" s="98"/>
      <c r="AA1056" s="98"/>
      <c r="AB1056" s="98"/>
      <c r="AC1056" s="98"/>
      <c r="AD1056" s="98"/>
      <c r="AE1056" s="98"/>
      <c r="AF1056" s="98"/>
      <c r="AG1056" s="98"/>
      <c r="AH1056" s="98"/>
      <c r="AI1056" s="98"/>
      <c r="AJ1056" s="98"/>
      <c r="AK1056" s="98"/>
      <c r="AL1056" s="98"/>
    </row>
    <row r="1057" ht="12.75" customHeight="1">
      <c r="A1057" s="92" t="s">
        <v>3710</v>
      </c>
      <c r="B1057" s="93">
        <v>45797.0</v>
      </c>
      <c r="C1057" s="94" t="s">
        <v>3711</v>
      </c>
      <c r="D1057" s="94" t="s">
        <v>2230</v>
      </c>
      <c r="E1057" s="103">
        <v>2100.0</v>
      </c>
      <c r="F1057" s="100" t="s">
        <v>3712</v>
      </c>
      <c r="G1057" s="101" t="s">
        <v>96</v>
      </c>
      <c r="H1057" s="101" t="s">
        <v>68</v>
      </c>
      <c r="I1057" s="142" t="s">
        <v>3713</v>
      </c>
      <c r="J1057" s="95" t="s">
        <v>102</v>
      </c>
      <c r="K1057" s="97"/>
      <c r="L1057" s="97"/>
      <c r="M1057" s="97"/>
      <c r="N1057" s="87"/>
      <c r="O1057" s="96"/>
      <c r="P1057" s="97">
        <v>30.28</v>
      </c>
      <c r="Q1057" s="97">
        <f t="shared" ref="Q1057:Q1058" si="369">E1057-P1057</f>
        <v>2069.72</v>
      </c>
      <c r="R1057" s="98"/>
      <c r="S1057" s="98"/>
      <c r="T1057" s="98"/>
      <c r="U1057" s="98"/>
      <c r="V1057" s="98"/>
      <c r="W1057" s="98"/>
      <c r="X1057" s="98"/>
      <c r="Y1057" s="98"/>
      <c r="Z1057" s="98"/>
      <c r="AA1057" s="98"/>
      <c r="AB1057" s="98"/>
      <c r="AC1057" s="98"/>
      <c r="AD1057" s="98"/>
      <c r="AE1057" s="98"/>
      <c r="AF1057" s="98"/>
      <c r="AG1057" s="98"/>
      <c r="AH1057" s="98"/>
      <c r="AI1057" s="98"/>
      <c r="AJ1057" s="98"/>
      <c r="AK1057" s="98"/>
      <c r="AL1057" s="98"/>
    </row>
    <row r="1058" ht="12.75" customHeight="1">
      <c r="A1058" s="92" t="s">
        <v>3714</v>
      </c>
      <c r="B1058" s="93">
        <v>45797.0</v>
      </c>
      <c r="C1058" s="94" t="s">
        <v>3715</v>
      </c>
      <c r="D1058" s="94" t="s">
        <v>3716</v>
      </c>
      <c r="E1058" s="103">
        <v>30709.6</v>
      </c>
      <c r="F1058" s="100" t="s">
        <v>3717</v>
      </c>
      <c r="G1058" s="101" t="s">
        <v>3718</v>
      </c>
      <c r="H1058" s="101" t="s">
        <v>68</v>
      </c>
      <c r="I1058" s="101"/>
      <c r="J1058" s="95" t="s">
        <v>76</v>
      </c>
      <c r="K1058" s="97"/>
      <c r="L1058" s="97"/>
      <c r="M1058" s="97"/>
      <c r="N1058" s="87"/>
      <c r="O1058" s="96"/>
      <c r="P1058" s="48">
        <v>1008.42</v>
      </c>
      <c r="Q1058" s="106">
        <f t="shared" si="369"/>
        <v>29701.18</v>
      </c>
      <c r="R1058" s="98"/>
      <c r="S1058" s="98"/>
      <c r="T1058" s="98"/>
      <c r="U1058" s="98"/>
      <c r="V1058" s="98"/>
      <c r="W1058" s="98"/>
      <c r="X1058" s="98"/>
      <c r="Y1058" s="98"/>
      <c r="Z1058" s="98"/>
      <c r="AA1058" s="98"/>
      <c r="AB1058" s="98"/>
      <c r="AC1058" s="98"/>
      <c r="AD1058" s="98"/>
      <c r="AE1058" s="98"/>
      <c r="AF1058" s="98"/>
      <c r="AG1058" s="98"/>
      <c r="AH1058" s="98"/>
      <c r="AI1058" s="98"/>
      <c r="AJ1058" s="98"/>
      <c r="AK1058" s="98"/>
      <c r="AL1058" s="98"/>
    </row>
    <row r="1059" ht="12.75" customHeight="1">
      <c r="A1059" s="92" t="s">
        <v>3719</v>
      </c>
      <c r="B1059" s="93">
        <v>45798.0</v>
      </c>
      <c r="C1059" s="48" t="s">
        <v>3720</v>
      </c>
      <c r="D1059" s="94" t="s">
        <v>1712</v>
      </c>
      <c r="E1059" s="103">
        <v>5000.0</v>
      </c>
      <c r="F1059" s="100" t="s">
        <v>3721</v>
      </c>
      <c r="G1059" s="101" t="s">
        <v>117</v>
      </c>
      <c r="H1059" s="101" t="s">
        <v>450</v>
      </c>
      <c r="I1059" s="101"/>
      <c r="J1059" s="95" t="s">
        <v>261</v>
      </c>
      <c r="K1059" s="97"/>
      <c r="L1059" s="97"/>
      <c r="M1059" s="97"/>
      <c r="N1059" s="87"/>
      <c r="O1059" s="96"/>
      <c r="P1059" s="97"/>
      <c r="Q1059" s="97"/>
      <c r="R1059" s="98"/>
      <c r="S1059" s="98"/>
      <c r="T1059" s="98"/>
      <c r="U1059" s="98"/>
      <c r="V1059" s="98"/>
      <c r="W1059" s="98"/>
      <c r="X1059" s="98"/>
      <c r="Y1059" s="98"/>
      <c r="Z1059" s="98"/>
      <c r="AA1059" s="98"/>
      <c r="AB1059" s="98"/>
      <c r="AC1059" s="98"/>
      <c r="AD1059" s="98"/>
      <c r="AE1059" s="98"/>
      <c r="AF1059" s="98"/>
      <c r="AG1059" s="98"/>
      <c r="AH1059" s="98"/>
      <c r="AI1059" s="98"/>
      <c r="AJ1059" s="98"/>
      <c r="AK1059" s="98"/>
      <c r="AL1059" s="98"/>
    </row>
    <row r="1060" ht="12.75" customHeight="1">
      <c r="A1060" s="92" t="s">
        <v>3722</v>
      </c>
      <c r="B1060" s="93">
        <v>45798.0</v>
      </c>
      <c r="C1060" s="94" t="s">
        <v>3723</v>
      </c>
      <c r="D1060" s="94" t="s">
        <v>3724</v>
      </c>
      <c r="E1060" s="99">
        <v>1100.0</v>
      </c>
      <c r="F1060" s="100" t="s">
        <v>3258</v>
      </c>
      <c r="G1060" s="145" t="s">
        <v>2036</v>
      </c>
      <c r="H1060" s="101" t="s">
        <v>68</v>
      </c>
      <c r="I1060" s="101"/>
      <c r="J1060" s="95" t="s">
        <v>69</v>
      </c>
      <c r="K1060" s="97"/>
      <c r="L1060" s="97"/>
      <c r="M1060" s="97"/>
      <c r="N1060" s="87"/>
      <c r="O1060" s="96"/>
      <c r="P1060" s="131">
        <v>26.8</v>
      </c>
      <c r="Q1060" s="132">
        <f>E1060-P1060</f>
        <v>1073.2</v>
      </c>
      <c r="R1060" s="98"/>
      <c r="S1060" s="98"/>
      <c r="T1060" s="98"/>
      <c r="U1060" s="98"/>
      <c r="V1060" s="98"/>
      <c r="W1060" s="98"/>
      <c r="X1060" s="98"/>
      <c r="Y1060" s="98"/>
      <c r="Z1060" s="98"/>
      <c r="AA1060" s="98"/>
      <c r="AB1060" s="98"/>
      <c r="AC1060" s="98"/>
      <c r="AD1060" s="98"/>
      <c r="AE1060" s="98"/>
      <c r="AF1060" s="98"/>
      <c r="AG1060" s="98"/>
      <c r="AH1060" s="98"/>
      <c r="AI1060" s="98"/>
      <c r="AJ1060" s="98"/>
      <c r="AK1060" s="98"/>
      <c r="AL1060" s="98"/>
    </row>
    <row r="1061" ht="12.75" customHeight="1">
      <c r="A1061" s="92" t="s">
        <v>3725</v>
      </c>
      <c r="B1061" s="93">
        <v>45798.0</v>
      </c>
      <c r="C1061" s="94" t="s">
        <v>3726</v>
      </c>
      <c r="D1061" s="94" t="s">
        <v>487</v>
      </c>
      <c r="E1061" s="103">
        <v>300.0</v>
      </c>
      <c r="F1061" s="100" t="s">
        <v>2026</v>
      </c>
      <c r="G1061" s="101" t="s">
        <v>117</v>
      </c>
      <c r="H1061" s="101" t="s">
        <v>68</v>
      </c>
      <c r="I1061" s="101"/>
      <c r="J1061" s="95" t="s">
        <v>69</v>
      </c>
      <c r="K1061" s="97"/>
      <c r="L1061" s="97"/>
      <c r="M1061" s="97"/>
      <c r="N1061" s="87"/>
      <c r="O1061" s="96"/>
      <c r="P1061" s="97">
        <f>E1061-Q1061</f>
        <v>9.85</v>
      </c>
      <c r="Q1061" s="108">
        <v>290.15</v>
      </c>
      <c r="R1061" s="98"/>
      <c r="S1061" s="98"/>
      <c r="T1061" s="98"/>
      <c r="U1061" s="98"/>
      <c r="V1061" s="98"/>
      <c r="W1061" s="98"/>
      <c r="X1061" s="98"/>
      <c r="Y1061" s="98"/>
      <c r="Z1061" s="98"/>
      <c r="AA1061" s="98"/>
      <c r="AB1061" s="98"/>
      <c r="AC1061" s="98"/>
      <c r="AD1061" s="98"/>
      <c r="AE1061" s="98"/>
      <c r="AF1061" s="98"/>
      <c r="AG1061" s="98"/>
      <c r="AH1061" s="98"/>
      <c r="AI1061" s="98"/>
      <c r="AJ1061" s="98"/>
      <c r="AK1061" s="98"/>
      <c r="AL1061" s="98"/>
    </row>
    <row r="1062" ht="12.75" customHeight="1">
      <c r="A1062" s="92" t="s">
        <v>3727</v>
      </c>
      <c r="B1062" s="93"/>
      <c r="C1062" s="94"/>
      <c r="D1062" s="94" t="s">
        <v>87</v>
      </c>
      <c r="E1062" s="103"/>
      <c r="F1062" s="100"/>
      <c r="G1062" s="101"/>
      <c r="H1062" s="101"/>
      <c r="I1062" s="101"/>
      <c r="J1062" s="95"/>
      <c r="K1062" s="97"/>
      <c r="L1062" s="97"/>
      <c r="M1062" s="97"/>
      <c r="N1062" s="87"/>
      <c r="O1062" s="96"/>
      <c r="P1062" s="97"/>
      <c r="Q1062" s="97"/>
      <c r="R1062" s="98"/>
      <c r="S1062" s="98"/>
      <c r="T1062" s="98"/>
      <c r="U1062" s="98"/>
      <c r="V1062" s="98"/>
      <c r="W1062" s="98"/>
      <c r="X1062" s="98"/>
      <c r="Y1062" s="98"/>
      <c r="Z1062" s="98"/>
      <c r="AA1062" s="98"/>
      <c r="AB1062" s="98"/>
      <c r="AC1062" s="98"/>
      <c r="AD1062" s="98"/>
      <c r="AE1062" s="98"/>
      <c r="AF1062" s="98"/>
      <c r="AG1062" s="98"/>
      <c r="AH1062" s="98"/>
      <c r="AI1062" s="98"/>
      <c r="AJ1062" s="98"/>
      <c r="AK1062" s="98"/>
      <c r="AL1062" s="98"/>
    </row>
    <row r="1063" ht="12.75" customHeight="1">
      <c r="A1063" s="92" t="s">
        <v>3728</v>
      </c>
      <c r="B1063" s="93">
        <v>45798.0</v>
      </c>
      <c r="C1063" s="94" t="s">
        <v>3729</v>
      </c>
      <c r="D1063" s="94" t="s">
        <v>3730</v>
      </c>
      <c r="E1063" s="103">
        <v>240.0</v>
      </c>
      <c r="F1063" s="100" t="s">
        <v>3678</v>
      </c>
      <c r="G1063" s="101" t="s">
        <v>112</v>
      </c>
      <c r="H1063" s="101" t="s">
        <v>127</v>
      </c>
      <c r="I1063" s="101"/>
      <c r="J1063" s="95" t="s">
        <v>69</v>
      </c>
      <c r="K1063" s="97"/>
      <c r="L1063" s="97"/>
      <c r="M1063" s="97"/>
      <c r="N1063" s="87"/>
      <c r="O1063" s="96"/>
      <c r="P1063" s="97"/>
      <c r="Q1063" s="97"/>
      <c r="R1063" s="98"/>
      <c r="S1063" s="98"/>
      <c r="T1063" s="98"/>
      <c r="U1063" s="98"/>
      <c r="V1063" s="98"/>
      <c r="W1063" s="98"/>
      <c r="X1063" s="98"/>
      <c r="Y1063" s="98"/>
      <c r="Z1063" s="98"/>
      <c r="AA1063" s="98"/>
      <c r="AB1063" s="98"/>
      <c r="AC1063" s="98"/>
      <c r="AD1063" s="98"/>
      <c r="AE1063" s="98"/>
      <c r="AF1063" s="98"/>
      <c r="AG1063" s="98"/>
      <c r="AH1063" s="98"/>
      <c r="AI1063" s="98"/>
      <c r="AJ1063" s="98"/>
      <c r="AK1063" s="98"/>
      <c r="AL1063" s="98"/>
    </row>
    <row r="1064" ht="12.75" customHeight="1">
      <c r="A1064" s="92" t="s">
        <v>3731</v>
      </c>
      <c r="B1064" s="93">
        <v>45798.0</v>
      </c>
      <c r="C1064" s="94" t="s">
        <v>3732</v>
      </c>
      <c r="D1064" s="94" t="s">
        <v>594</v>
      </c>
      <c r="E1064" s="103">
        <v>15300.0</v>
      </c>
      <c r="F1064" s="100" t="s">
        <v>3733</v>
      </c>
      <c r="G1064" s="101" t="s">
        <v>96</v>
      </c>
      <c r="H1064" s="101" t="s">
        <v>68</v>
      </c>
      <c r="I1064" s="101" t="s">
        <v>3734</v>
      </c>
      <c r="J1064" s="95" t="s">
        <v>261</v>
      </c>
      <c r="K1064" s="97"/>
      <c r="L1064" s="97"/>
      <c r="M1064" s="97"/>
      <c r="N1064" s="87"/>
      <c r="O1064" s="96"/>
      <c r="P1064" s="97"/>
      <c r="Q1064" s="97"/>
      <c r="R1064" s="98"/>
      <c r="S1064" s="98"/>
      <c r="T1064" s="98"/>
      <c r="U1064" s="98"/>
      <c r="V1064" s="98"/>
      <c r="W1064" s="98"/>
      <c r="X1064" s="98"/>
      <c r="Y1064" s="98"/>
      <c r="Z1064" s="98"/>
      <c r="AA1064" s="98"/>
      <c r="AB1064" s="98"/>
      <c r="AC1064" s="98"/>
      <c r="AD1064" s="98"/>
      <c r="AE1064" s="98"/>
      <c r="AF1064" s="98"/>
      <c r="AG1064" s="98"/>
      <c r="AH1064" s="98"/>
      <c r="AI1064" s="98"/>
      <c r="AJ1064" s="98"/>
      <c r="AK1064" s="98"/>
      <c r="AL1064" s="98"/>
    </row>
    <row r="1065" ht="12.75" customHeight="1">
      <c r="A1065" s="92" t="s">
        <v>3735</v>
      </c>
      <c r="B1065" s="93">
        <v>45798.0</v>
      </c>
      <c r="C1065" s="48" t="s">
        <v>3736</v>
      </c>
      <c r="D1065" s="94" t="s">
        <v>3724</v>
      </c>
      <c r="E1065" s="103">
        <v>720.0</v>
      </c>
      <c r="F1065" s="100" t="s">
        <v>3737</v>
      </c>
      <c r="G1065" s="101" t="s">
        <v>112</v>
      </c>
      <c r="H1065" s="101" t="s">
        <v>127</v>
      </c>
      <c r="I1065" s="101"/>
      <c r="J1065" s="95" t="s">
        <v>69</v>
      </c>
      <c r="K1065" s="97"/>
      <c r="L1065" s="97"/>
      <c r="M1065" s="97"/>
      <c r="N1065" s="87"/>
      <c r="O1065" s="96"/>
      <c r="P1065" s="97"/>
      <c r="Q1065" s="97"/>
      <c r="R1065" s="98"/>
      <c r="S1065" s="98"/>
      <c r="T1065" s="98"/>
      <c r="U1065" s="98"/>
      <c r="V1065" s="98"/>
      <c r="W1065" s="98"/>
      <c r="X1065" s="98"/>
      <c r="Y1065" s="98"/>
      <c r="Z1065" s="98"/>
      <c r="AA1065" s="98"/>
      <c r="AB1065" s="98"/>
      <c r="AC1065" s="98"/>
      <c r="AD1065" s="98"/>
      <c r="AE1065" s="98"/>
      <c r="AF1065" s="98"/>
      <c r="AG1065" s="98"/>
      <c r="AH1065" s="98"/>
      <c r="AI1065" s="98"/>
      <c r="AJ1065" s="98"/>
      <c r="AK1065" s="98"/>
      <c r="AL1065" s="98"/>
    </row>
    <row r="1066" ht="12.75" customHeight="1">
      <c r="A1066" s="92" t="s">
        <v>3738</v>
      </c>
      <c r="B1066" s="93">
        <v>45798.0</v>
      </c>
      <c r="C1066" s="94" t="s">
        <v>3739</v>
      </c>
      <c r="D1066" s="94" t="s">
        <v>3473</v>
      </c>
      <c r="E1066" s="99">
        <v>212.0</v>
      </c>
      <c r="F1066" s="100" t="s">
        <v>660</v>
      </c>
      <c r="G1066" s="145" t="s">
        <v>3740</v>
      </c>
      <c r="H1066" s="101" t="s">
        <v>68</v>
      </c>
      <c r="I1066" s="101"/>
      <c r="J1066" s="95" t="s">
        <v>121</v>
      </c>
      <c r="K1066" s="97"/>
      <c r="L1066" s="97"/>
      <c r="M1066" s="97"/>
      <c r="N1066" s="87"/>
      <c r="O1066" s="96"/>
      <c r="P1066" s="131">
        <v>5.17</v>
      </c>
      <c r="Q1066" s="131">
        <f t="shared" ref="Q1066:Q1067" si="370">E1066-P1066</f>
        <v>206.83</v>
      </c>
      <c r="R1066" s="98"/>
      <c r="S1066" s="98"/>
      <c r="T1066" s="98"/>
      <c r="U1066" s="98"/>
      <c r="V1066" s="98"/>
      <c r="W1066" s="98"/>
      <c r="X1066" s="98"/>
      <c r="Y1066" s="98"/>
      <c r="Z1066" s="98"/>
      <c r="AA1066" s="98"/>
      <c r="AB1066" s="98"/>
      <c r="AC1066" s="98"/>
      <c r="AD1066" s="98"/>
      <c r="AE1066" s="98"/>
      <c r="AF1066" s="98"/>
      <c r="AG1066" s="98"/>
      <c r="AH1066" s="98"/>
      <c r="AI1066" s="98"/>
      <c r="AJ1066" s="98"/>
      <c r="AK1066" s="98"/>
      <c r="AL1066" s="98"/>
    </row>
    <row r="1067" ht="12.75" customHeight="1">
      <c r="A1067" s="92" t="s">
        <v>3741</v>
      </c>
      <c r="B1067" s="93">
        <v>45798.0</v>
      </c>
      <c r="C1067" s="94" t="s">
        <v>3742</v>
      </c>
      <c r="D1067" s="94" t="s">
        <v>1224</v>
      </c>
      <c r="E1067" s="99">
        <v>2100.0</v>
      </c>
      <c r="F1067" s="100" t="s">
        <v>3743</v>
      </c>
      <c r="G1067" s="145" t="s">
        <v>2036</v>
      </c>
      <c r="H1067" s="101" t="s">
        <v>68</v>
      </c>
      <c r="I1067" s="101"/>
      <c r="J1067" s="95" t="s">
        <v>102</v>
      </c>
      <c r="K1067" s="97"/>
      <c r="L1067" s="97"/>
      <c r="M1067" s="97"/>
      <c r="N1067" s="87"/>
      <c r="O1067" s="96"/>
      <c r="P1067" s="147">
        <v>51.16</v>
      </c>
      <c r="Q1067" s="132">
        <f t="shared" si="370"/>
        <v>2048.84</v>
      </c>
      <c r="R1067" s="98"/>
      <c r="S1067" s="98"/>
      <c r="T1067" s="98"/>
      <c r="U1067" s="98"/>
      <c r="V1067" s="98"/>
      <c r="W1067" s="98"/>
      <c r="X1067" s="98"/>
      <c r="Y1067" s="98"/>
      <c r="Z1067" s="98"/>
      <c r="AA1067" s="98"/>
      <c r="AB1067" s="98"/>
      <c r="AC1067" s="98"/>
      <c r="AD1067" s="98"/>
      <c r="AE1067" s="98"/>
      <c r="AF1067" s="98"/>
      <c r="AG1067" s="98"/>
      <c r="AH1067" s="98"/>
      <c r="AI1067" s="98"/>
      <c r="AJ1067" s="98"/>
      <c r="AK1067" s="98"/>
      <c r="AL1067" s="98"/>
    </row>
    <row r="1068" ht="12.75" customHeight="1">
      <c r="A1068" s="92" t="s">
        <v>3744</v>
      </c>
      <c r="B1068" s="93">
        <v>45799.0</v>
      </c>
      <c r="C1068" s="94" t="s">
        <v>3745</v>
      </c>
      <c r="D1068" s="94" t="s">
        <v>895</v>
      </c>
      <c r="E1068" s="107">
        <v>67448.21</v>
      </c>
      <c r="F1068" s="100" t="s">
        <v>3746</v>
      </c>
      <c r="G1068" s="101" t="s">
        <v>74</v>
      </c>
      <c r="H1068" s="101" t="s">
        <v>68</v>
      </c>
      <c r="I1068" s="101" t="s">
        <v>3747</v>
      </c>
      <c r="J1068" s="95" t="s">
        <v>140</v>
      </c>
      <c r="K1068" s="97">
        <v>70600.0</v>
      </c>
      <c r="L1068" s="97">
        <f t="shared" ref="L1068:L1069" si="371">K1068/1.12*0.05</f>
        <v>3151.785714</v>
      </c>
      <c r="M1068" s="97">
        <f t="shared" ref="M1068:M1069" si="372">K1068-L1068</f>
        <v>67448.21429</v>
      </c>
      <c r="N1068" s="87"/>
      <c r="O1068" s="96"/>
      <c r="P1068" s="97"/>
      <c r="Q1068" s="97"/>
      <c r="R1068" s="98"/>
      <c r="S1068" s="98"/>
      <c r="T1068" s="98"/>
      <c r="U1068" s="98"/>
      <c r="V1068" s="98"/>
      <c r="W1068" s="98"/>
      <c r="X1068" s="98"/>
      <c r="Y1068" s="98"/>
      <c r="Z1068" s="98"/>
      <c r="AA1068" s="98"/>
      <c r="AB1068" s="98"/>
      <c r="AC1068" s="98"/>
      <c r="AD1068" s="98"/>
      <c r="AE1068" s="98"/>
      <c r="AF1068" s="98"/>
      <c r="AG1068" s="98"/>
      <c r="AH1068" s="98"/>
      <c r="AI1068" s="98"/>
      <c r="AJ1068" s="98"/>
      <c r="AK1068" s="98"/>
      <c r="AL1068" s="98"/>
    </row>
    <row r="1069" ht="12.75" customHeight="1">
      <c r="A1069" s="92" t="s">
        <v>3748</v>
      </c>
      <c r="B1069" s="93">
        <v>45799.0</v>
      </c>
      <c r="C1069" s="48" t="s">
        <v>3749</v>
      </c>
      <c r="D1069" s="94" t="s">
        <v>804</v>
      </c>
      <c r="E1069" s="107">
        <v>3821.43</v>
      </c>
      <c r="F1069" s="100" t="s">
        <v>3750</v>
      </c>
      <c r="G1069" s="101" t="s">
        <v>96</v>
      </c>
      <c r="H1069" s="101" t="s">
        <v>68</v>
      </c>
      <c r="I1069" s="101"/>
      <c r="J1069" s="95" t="s">
        <v>102</v>
      </c>
      <c r="K1069" s="97">
        <v>4000.0</v>
      </c>
      <c r="L1069" s="97">
        <f t="shared" si="371"/>
        <v>178.5714286</v>
      </c>
      <c r="M1069" s="97">
        <f t="shared" si="372"/>
        <v>3821.428571</v>
      </c>
      <c r="N1069" s="87">
        <f>E1069-M1069</f>
        <v>0.001428571428</v>
      </c>
      <c r="O1069" s="96"/>
      <c r="P1069" s="97"/>
      <c r="Q1069" s="97"/>
      <c r="R1069" s="98"/>
      <c r="S1069" s="98"/>
      <c r="T1069" s="98"/>
      <c r="U1069" s="98"/>
      <c r="V1069" s="98"/>
      <c r="W1069" s="98"/>
      <c r="X1069" s="98"/>
      <c r="Y1069" s="98"/>
      <c r="Z1069" s="98"/>
      <c r="AA1069" s="98"/>
      <c r="AB1069" s="98"/>
      <c r="AC1069" s="98"/>
      <c r="AD1069" s="98"/>
      <c r="AE1069" s="98"/>
      <c r="AF1069" s="98"/>
      <c r="AG1069" s="98"/>
      <c r="AH1069" s="98"/>
      <c r="AI1069" s="98"/>
      <c r="AJ1069" s="98"/>
      <c r="AK1069" s="98"/>
      <c r="AL1069" s="98"/>
    </row>
    <row r="1070" ht="12.75" customHeight="1">
      <c r="A1070" s="92" t="s">
        <v>3751</v>
      </c>
      <c r="B1070" s="93">
        <v>45799.0</v>
      </c>
      <c r="C1070" s="94" t="s">
        <v>3752</v>
      </c>
      <c r="D1070" s="94" t="s">
        <v>3241</v>
      </c>
      <c r="E1070" s="103">
        <v>300.0</v>
      </c>
      <c r="F1070" s="100" t="s">
        <v>2026</v>
      </c>
      <c r="G1070" s="101" t="s">
        <v>112</v>
      </c>
      <c r="H1070" s="101" t="s">
        <v>127</v>
      </c>
      <c r="I1070" s="101"/>
      <c r="J1070" s="95" t="s">
        <v>69</v>
      </c>
      <c r="K1070" s="97"/>
      <c r="L1070" s="97"/>
      <c r="M1070" s="97"/>
      <c r="N1070" s="87"/>
      <c r="O1070" s="96"/>
      <c r="P1070" s="97"/>
      <c r="Q1070" s="97"/>
      <c r="R1070" s="98"/>
      <c r="S1070" s="98"/>
      <c r="T1070" s="98"/>
      <c r="U1070" s="98"/>
      <c r="V1070" s="98"/>
      <c r="W1070" s="98"/>
      <c r="X1070" s="98"/>
      <c r="Y1070" s="98"/>
      <c r="Z1070" s="98"/>
      <c r="AA1070" s="98"/>
      <c r="AB1070" s="98"/>
      <c r="AC1070" s="98"/>
      <c r="AD1070" s="98"/>
      <c r="AE1070" s="98"/>
      <c r="AF1070" s="98"/>
      <c r="AG1070" s="98"/>
      <c r="AH1070" s="98"/>
      <c r="AI1070" s="98"/>
      <c r="AJ1070" s="98"/>
      <c r="AK1070" s="98"/>
      <c r="AL1070" s="98"/>
    </row>
    <row r="1071" ht="12.75" customHeight="1">
      <c r="A1071" s="92" t="s">
        <v>3753</v>
      </c>
      <c r="B1071" s="93">
        <v>45799.0</v>
      </c>
      <c r="C1071" s="94" t="s">
        <v>3754</v>
      </c>
      <c r="D1071" s="94" t="s">
        <v>487</v>
      </c>
      <c r="E1071" s="103">
        <v>300.0</v>
      </c>
      <c r="F1071" s="100" t="s">
        <v>2026</v>
      </c>
      <c r="G1071" s="101" t="s">
        <v>117</v>
      </c>
      <c r="H1071" s="101" t="s">
        <v>68</v>
      </c>
      <c r="I1071" s="101"/>
      <c r="J1071" s="95" t="s">
        <v>69</v>
      </c>
      <c r="K1071" s="97"/>
      <c r="L1071" s="97"/>
      <c r="M1071" s="97"/>
      <c r="N1071" s="87"/>
      <c r="O1071" s="96"/>
      <c r="P1071" s="97">
        <f t="shared" ref="P1071:P1072" si="373">E1071-Q1071</f>
        <v>9.85</v>
      </c>
      <c r="Q1071" s="108">
        <v>290.15</v>
      </c>
      <c r="R1071" s="98"/>
      <c r="S1071" s="98"/>
      <c r="T1071" s="98"/>
      <c r="U1071" s="98"/>
      <c r="V1071" s="98"/>
      <c r="W1071" s="98"/>
      <c r="X1071" s="98"/>
      <c r="Y1071" s="98"/>
      <c r="Z1071" s="98"/>
      <c r="AA1071" s="98"/>
      <c r="AB1071" s="98"/>
      <c r="AC1071" s="98"/>
      <c r="AD1071" s="98"/>
      <c r="AE1071" s="98"/>
      <c r="AF1071" s="98"/>
      <c r="AG1071" s="98"/>
      <c r="AH1071" s="98"/>
      <c r="AI1071" s="98"/>
      <c r="AJ1071" s="98"/>
      <c r="AK1071" s="98"/>
      <c r="AL1071" s="98"/>
    </row>
    <row r="1072" ht="12.75" customHeight="1">
      <c r="A1072" s="92" t="s">
        <v>3755</v>
      </c>
      <c r="B1072" s="93">
        <v>45799.0</v>
      </c>
      <c r="C1072" s="94" t="s">
        <v>3756</v>
      </c>
      <c r="D1072" s="94" t="s">
        <v>3757</v>
      </c>
      <c r="E1072" s="103">
        <v>550.0</v>
      </c>
      <c r="F1072" s="48" t="s">
        <v>2857</v>
      </c>
      <c r="G1072" s="101" t="s">
        <v>3018</v>
      </c>
      <c r="H1072" s="101" t="s">
        <v>68</v>
      </c>
      <c r="I1072" s="101"/>
      <c r="J1072" s="95" t="s">
        <v>69</v>
      </c>
      <c r="K1072" s="97"/>
      <c r="L1072" s="97"/>
      <c r="M1072" s="97"/>
      <c r="N1072" s="87"/>
      <c r="O1072" s="96"/>
      <c r="P1072" s="97">
        <f t="shared" si="373"/>
        <v>18.07</v>
      </c>
      <c r="Q1072" s="108">
        <v>531.93</v>
      </c>
      <c r="R1072" s="128">
        <f>SUM(Q1071:Q1072)</f>
        <v>822.08</v>
      </c>
      <c r="S1072" s="98"/>
      <c r="T1072" s="98"/>
      <c r="U1072" s="98"/>
      <c r="V1072" s="98"/>
      <c r="W1072" s="98"/>
      <c r="X1072" s="98"/>
      <c r="Y1072" s="98"/>
      <c r="Z1072" s="98"/>
      <c r="AA1072" s="98"/>
      <c r="AB1072" s="98"/>
      <c r="AC1072" s="98"/>
      <c r="AD1072" s="98"/>
      <c r="AE1072" s="98"/>
      <c r="AF1072" s="98"/>
      <c r="AG1072" s="98"/>
      <c r="AH1072" s="98"/>
      <c r="AI1072" s="98"/>
      <c r="AJ1072" s="98"/>
      <c r="AK1072" s="98"/>
      <c r="AL1072" s="98"/>
    </row>
    <row r="1073" ht="12.75" customHeight="1">
      <c r="A1073" s="92" t="s">
        <v>3758</v>
      </c>
      <c r="B1073" s="93">
        <v>45799.0</v>
      </c>
      <c r="C1073" s="94" t="s">
        <v>3759</v>
      </c>
      <c r="D1073" s="94" t="s">
        <v>594</v>
      </c>
      <c r="E1073" s="103">
        <v>1400.0</v>
      </c>
      <c r="F1073" s="100" t="s">
        <v>3760</v>
      </c>
      <c r="G1073" s="101" t="s">
        <v>96</v>
      </c>
      <c r="H1073" s="101" t="s">
        <v>68</v>
      </c>
      <c r="I1073" s="101" t="s">
        <v>3761</v>
      </c>
      <c r="J1073" s="95" t="s">
        <v>102</v>
      </c>
      <c r="K1073" s="97"/>
      <c r="L1073" s="97"/>
      <c r="M1073" s="97"/>
      <c r="N1073" s="87"/>
      <c r="O1073" s="96"/>
      <c r="P1073" s="97"/>
      <c r="Q1073" s="97"/>
      <c r="R1073" s="98"/>
      <c r="S1073" s="98"/>
      <c r="T1073" s="98"/>
      <c r="U1073" s="98"/>
      <c r="V1073" s="98"/>
      <c r="W1073" s="98"/>
      <c r="X1073" s="98"/>
      <c r="Y1073" s="98"/>
      <c r="Z1073" s="98"/>
      <c r="AA1073" s="98"/>
      <c r="AB1073" s="98"/>
      <c r="AC1073" s="98"/>
      <c r="AD1073" s="98"/>
      <c r="AE1073" s="98"/>
      <c r="AF1073" s="98"/>
      <c r="AG1073" s="98"/>
      <c r="AH1073" s="98"/>
      <c r="AI1073" s="98"/>
      <c r="AJ1073" s="98"/>
      <c r="AK1073" s="98"/>
      <c r="AL1073" s="98"/>
    </row>
    <row r="1074" ht="12.75" customHeight="1">
      <c r="A1074" s="92" t="s">
        <v>3762</v>
      </c>
      <c r="B1074" s="93">
        <v>45799.0</v>
      </c>
      <c r="C1074" s="94" t="s">
        <v>3763</v>
      </c>
      <c r="D1074" s="94" t="s">
        <v>3764</v>
      </c>
      <c r="E1074" s="103">
        <v>1400.0</v>
      </c>
      <c r="F1074" s="100" t="s">
        <v>3765</v>
      </c>
      <c r="G1074" s="101" t="s">
        <v>112</v>
      </c>
      <c r="H1074" s="101" t="s">
        <v>127</v>
      </c>
      <c r="I1074" s="101"/>
      <c r="J1074" s="95" t="s">
        <v>102</v>
      </c>
      <c r="K1074" s="97"/>
      <c r="L1074" s="97"/>
      <c r="M1074" s="97"/>
      <c r="N1074" s="87"/>
      <c r="O1074" s="96"/>
      <c r="P1074" s="97"/>
      <c r="Q1074" s="97"/>
      <c r="R1074" s="98"/>
      <c r="S1074" s="98"/>
      <c r="T1074" s="98"/>
      <c r="U1074" s="98"/>
      <c r="V1074" s="98"/>
      <c r="W1074" s="98"/>
      <c r="X1074" s="98"/>
      <c r="Y1074" s="98"/>
      <c r="Z1074" s="98"/>
      <c r="AA1074" s="98"/>
      <c r="AB1074" s="98"/>
      <c r="AC1074" s="98"/>
      <c r="AD1074" s="98"/>
      <c r="AE1074" s="98"/>
      <c r="AF1074" s="98"/>
      <c r="AG1074" s="98"/>
      <c r="AH1074" s="98"/>
      <c r="AI1074" s="98"/>
      <c r="AJ1074" s="98"/>
      <c r="AK1074" s="98"/>
      <c r="AL1074" s="98"/>
    </row>
    <row r="1075" ht="12.75" customHeight="1">
      <c r="A1075" s="92" t="s">
        <v>3766</v>
      </c>
      <c r="B1075" s="93">
        <v>45799.0</v>
      </c>
      <c r="C1075" s="94" t="s">
        <v>3767</v>
      </c>
      <c r="D1075" s="94" t="s">
        <v>3426</v>
      </c>
      <c r="E1075" s="99">
        <v>300.0</v>
      </c>
      <c r="F1075" s="100" t="s">
        <v>2026</v>
      </c>
      <c r="G1075" s="145" t="s">
        <v>2036</v>
      </c>
      <c r="H1075" s="101" t="s">
        <v>68</v>
      </c>
      <c r="I1075" s="101"/>
      <c r="J1075" s="95" t="s">
        <v>69</v>
      </c>
      <c r="K1075" s="97"/>
      <c r="L1075" s="97"/>
      <c r="M1075" s="97"/>
      <c r="N1075" s="87"/>
      <c r="O1075" s="96"/>
      <c r="P1075" s="131">
        <v>7.31</v>
      </c>
      <c r="Q1075" s="132">
        <f>E1075-P1075</f>
        <v>292.69</v>
      </c>
      <c r="R1075" s="98"/>
      <c r="S1075" s="98"/>
      <c r="T1075" s="98"/>
      <c r="U1075" s="98"/>
      <c r="V1075" s="98"/>
      <c r="W1075" s="98"/>
      <c r="X1075" s="98"/>
      <c r="Y1075" s="98"/>
      <c r="Z1075" s="98"/>
      <c r="AA1075" s="98"/>
      <c r="AB1075" s="98"/>
      <c r="AC1075" s="98"/>
      <c r="AD1075" s="98"/>
      <c r="AE1075" s="98"/>
      <c r="AF1075" s="98"/>
      <c r="AG1075" s="98"/>
      <c r="AH1075" s="98"/>
      <c r="AI1075" s="98"/>
      <c r="AJ1075" s="98"/>
      <c r="AK1075" s="98"/>
      <c r="AL1075" s="98"/>
    </row>
    <row r="1076" ht="12.75" customHeight="1">
      <c r="A1076" s="92" t="s">
        <v>3768</v>
      </c>
      <c r="B1076" s="93">
        <v>45799.0</v>
      </c>
      <c r="C1076" s="94" t="s">
        <v>3769</v>
      </c>
      <c r="D1076" s="94" t="s">
        <v>3770</v>
      </c>
      <c r="E1076" s="103">
        <v>1900.0</v>
      </c>
      <c r="F1076" s="100" t="s">
        <v>3771</v>
      </c>
      <c r="G1076" s="101" t="s">
        <v>96</v>
      </c>
      <c r="H1076" s="101" t="s">
        <v>68</v>
      </c>
      <c r="I1076" s="101" t="s">
        <v>3772</v>
      </c>
      <c r="J1076" s="95" t="s">
        <v>102</v>
      </c>
      <c r="K1076" s="97"/>
      <c r="L1076" s="97"/>
      <c r="M1076" s="97"/>
      <c r="N1076" s="87"/>
      <c r="O1076" s="96"/>
      <c r="P1076" s="97"/>
      <c r="Q1076" s="97"/>
      <c r="R1076" s="98"/>
      <c r="S1076" s="98"/>
      <c r="T1076" s="98"/>
      <c r="U1076" s="98"/>
      <c r="V1076" s="98"/>
      <c r="W1076" s="98"/>
      <c r="X1076" s="98"/>
      <c r="Y1076" s="98"/>
      <c r="Z1076" s="98"/>
      <c r="AA1076" s="98"/>
      <c r="AB1076" s="98"/>
      <c r="AC1076" s="98"/>
      <c r="AD1076" s="98"/>
      <c r="AE1076" s="98"/>
      <c r="AF1076" s="98"/>
      <c r="AG1076" s="98"/>
      <c r="AH1076" s="98"/>
      <c r="AI1076" s="98"/>
      <c r="AJ1076" s="98"/>
      <c r="AK1076" s="98"/>
      <c r="AL1076" s="98"/>
    </row>
    <row r="1077" ht="12.75" customHeight="1">
      <c r="A1077" s="92" t="s">
        <v>3773</v>
      </c>
      <c r="B1077" s="93">
        <v>45800.0</v>
      </c>
      <c r="C1077" s="94" t="s">
        <v>3774</v>
      </c>
      <c r="D1077" s="94" t="s">
        <v>3426</v>
      </c>
      <c r="E1077" s="99">
        <v>550.0</v>
      </c>
      <c r="F1077" s="48" t="s">
        <v>2857</v>
      </c>
      <c r="G1077" s="145" t="s">
        <v>2036</v>
      </c>
      <c r="H1077" s="101" t="s">
        <v>68</v>
      </c>
      <c r="I1077" s="101"/>
      <c r="J1077" s="95" t="s">
        <v>69</v>
      </c>
      <c r="K1077" s="97"/>
      <c r="L1077" s="97"/>
      <c r="M1077" s="97"/>
      <c r="N1077" s="87"/>
      <c r="O1077" s="96"/>
      <c r="P1077" s="131">
        <v>13.4</v>
      </c>
      <c r="Q1077" s="132">
        <f t="shared" ref="Q1077:Q1078" si="374">E1077-P1077</f>
        <v>536.6</v>
      </c>
      <c r="R1077" s="98"/>
      <c r="S1077" s="98"/>
      <c r="T1077" s="98"/>
      <c r="U1077" s="98"/>
      <c r="V1077" s="98"/>
      <c r="W1077" s="98"/>
      <c r="X1077" s="98"/>
      <c r="Y1077" s="98"/>
      <c r="Z1077" s="98"/>
      <c r="AA1077" s="98"/>
      <c r="AB1077" s="98"/>
      <c r="AC1077" s="98"/>
      <c r="AD1077" s="98"/>
      <c r="AE1077" s="98"/>
      <c r="AF1077" s="98"/>
      <c r="AG1077" s="98"/>
      <c r="AH1077" s="98"/>
      <c r="AI1077" s="98"/>
      <c r="AJ1077" s="98"/>
      <c r="AK1077" s="98"/>
      <c r="AL1077" s="98"/>
    </row>
    <row r="1078" ht="12.75" customHeight="1">
      <c r="A1078" s="92" t="s">
        <v>3775</v>
      </c>
      <c r="B1078" s="93">
        <v>45800.0</v>
      </c>
      <c r="C1078" s="94" t="s">
        <v>3776</v>
      </c>
      <c r="D1078" s="94" t="s">
        <v>487</v>
      </c>
      <c r="E1078" s="103">
        <v>300.0</v>
      </c>
      <c r="F1078" s="100" t="s">
        <v>2026</v>
      </c>
      <c r="G1078" s="101" t="s">
        <v>117</v>
      </c>
      <c r="H1078" s="101" t="s">
        <v>68</v>
      </c>
      <c r="I1078" s="101"/>
      <c r="J1078" s="95" t="s">
        <v>69</v>
      </c>
      <c r="K1078" s="97"/>
      <c r="L1078" s="97"/>
      <c r="M1078" s="97"/>
      <c r="N1078" s="87"/>
      <c r="O1078" s="96"/>
      <c r="P1078" s="97">
        <v>9.85</v>
      </c>
      <c r="Q1078" s="97">
        <f t="shared" si="374"/>
        <v>290.15</v>
      </c>
      <c r="R1078" s="98"/>
      <c r="S1078" s="98"/>
      <c r="T1078" s="98"/>
      <c r="U1078" s="98"/>
      <c r="V1078" s="98"/>
      <c r="W1078" s="98"/>
      <c r="X1078" s="98"/>
      <c r="Y1078" s="98"/>
      <c r="Z1078" s="98"/>
      <c r="AA1078" s="98"/>
      <c r="AB1078" s="98"/>
      <c r="AC1078" s="98"/>
      <c r="AD1078" s="98"/>
      <c r="AE1078" s="98"/>
      <c r="AF1078" s="98"/>
      <c r="AG1078" s="98"/>
      <c r="AH1078" s="98"/>
      <c r="AI1078" s="98"/>
      <c r="AJ1078" s="98"/>
      <c r="AK1078" s="98"/>
      <c r="AL1078" s="98"/>
    </row>
    <row r="1079" ht="12.75" customHeight="1">
      <c r="A1079" s="92" t="s">
        <v>3777</v>
      </c>
      <c r="B1079" s="93"/>
      <c r="C1079" s="94"/>
      <c r="D1079" s="94" t="s">
        <v>87</v>
      </c>
      <c r="E1079" s="103"/>
      <c r="F1079" s="100"/>
      <c r="G1079" s="101"/>
      <c r="H1079" s="101"/>
      <c r="I1079" s="101"/>
      <c r="J1079" s="95"/>
      <c r="K1079" s="97"/>
      <c r="L1079" s="97"/>
      <c r="M1079" s="97"/>
      <c r="N1079" s="87"/>
      <c r="O1079" s="96"/>
      <c r="P1079" s="97"/>
      <c r="Q1079" s="97"/>
      <c r="R1079" s="98"/>
      <c r="S1079" s="98"/>
      <c r="T1079" s="98"/>
      <c r="U1079" s="98"/>
      <c r="V1079" s="98"/>
      <c r="W1079" s="98"/>
      <c r="X1079" s="98"/>
      <c r="Y1079" s="98"/>
      <c r="Z1079" s="98"/>
      <c r="AA1079" s="98"/>
      <c r="AB1079" s="98"/>
      <c r="AC1079" s="98"/>
      <c r="AD1079" s="98"/>
      <c r="AE1079" s="98"/>
      <c r="AF1079" s="98"/>
      <c r="AG1079" s="98"/>
      <c r="AH1079" s="98"/>
      <c r="AI1079" s="98"/>
      <c r="AJ1079" s="98"/>
      <c r="AK1079" s="98"/>
      <c r="AL1079" s="98"/>
    </row>
    <row r="1080" ht="12.75" customHeight="1">
      <c r="A1080" s="92" t="s">
        <v>3778</v>
      </c>
      <c r="B1080" s="93">
        <v>45800.0</v>
      </c>
      <c r="C1080" s="48" t="s">
        <v>3779</v>
      </c>
      <c r="D1080" s="94" t="s">
        <v>3104</v>
      </c>
      <c r="E1080" s="99">
        <v>360.0</v>
      </c>
      <c r="F1080" s="100" t="s">
        <v>3780</v>
      </c>
      <c r="G1080" s="145" t="s">
        <v>3781</v>
      </c>
      <c r="H1080" s="101" t="s">
        <v>68</v>
      </c>
      <c r="I1080" s="101"/>
      <c r="J1080" s="95" t="s">
        <v>69</v>
      </c>
      <c r="K1080" s="97"/>
      <c r="L1080" s="97"/>
      <c r="M1080" s="97"/>
      <c r="N1080" s="87"/>
      <c r="O1080" s="96"/>
      <c r="P1080" s="131">
        <v>8.77</v>
      </c>
      <c r="Q1080" s="132">
        <f>E1080-P1080</f>
        <v>351.23</v>
      </c>
      <c r="R1080" s="98"/>
      <c r="S1080" s="98"/>
      <c r="T1080" s="98"/>
      <c r="U1080" s="98"/>
      <c r="V1080" s="98"/>
      <c r="W1080" s="98"/>
      <c r="X1080" s="98"/>
      <c r="Y1080" s="98"/>
      <c r="Z1080" s="98"/>
      <c r="AA1080" s="98"/>
      <c r="AB1080" s="98"/>
      <c r="AC1080" s="98"/>
      <c r="AD1080" s="98"/>
      <c r="AE1080" s="98"/>
      <c r="AF1080" s="98"/>
      <c r="AG1080" s="98"/>
      <c r="AH1080" s="98"/>
      <c r="AI1080" s="98"/>
      <c r="AJ1080" s="98"/>
      <c r="AK1080" s="98"/>
      <c r="AL1080" s="98"/>
    </row>
    <row r="1081" ht="12.75" customHeight="1">
      <c r="A1081" s="92" t="s">
        <v>3782</v>
      </c>
      <c r="B1081" s="93">
        <v>45800.0</v>
      </c>
      <c r="C1081" s="48" t="s">
        <v>3783</v>
      </c>
      <c r="D1081" s="94" t="s">
        <v>1300</v>
      </c>
      <c r="E1081" s="107">
        <v>3582.59</v>
      </c>
      <c r="F1081" s="100" t="s">
        <v>3784</v>
      </c>
      <c r="G1081" s="101" t="s">
        <v>96</v>
      </c>
      <c r="H1081" s="101" t="s">
        <v>68</v>
      </c>
      <c r="I1081" s="101" t="s">
        <v>3785</v>
      </c>
      <c r="J1081" s="95" t="s">
        <v>76</v>
      </c>
      <c r="K1081" s="97">
        <v>3750.0</v>
      </c>
      <c r="L1081" s="97">
        <f>K1081/1.12*0.05</f>
        <v>167.4107143</v>
      </c>
      <c r="M1081" s="97">
        <f>K1081-L1081</f>
        <v>3582.589286</v>
      </c>
      <c r="N1081" s="87"/>
      <c r="O1081" s="96"/>
      <c r="P1081" s="97"/>
      <c r="Q1081" s="97"/>
      <c r="R1081" s="98"/>
      <c r="S1081" s="98"/>
      <c r="T1081" s="98"/>
      <c r="U1081" s="98"/>
      <c r="V1081" s="98"/>
      <c r="W1081" s="98"/>
      <c r="X1081" s="98"/>
      <c r="Y1081" s="98"/>
      <c r="Z1081" s="98"/>
      <c r="AA1081" s="98"/>
      <c r="AB1081" s="98"/>
      <c r="AC1081" s="98"/>
      <c r="AD1081" s="98"/>
      <c r="AE1081" s="98"/>
      <c r="AF1081" s="98"/>
      <c r="AG1081" s="98"/>
      <c r="AH1081" s="98"/>
      <c r="AI1081" s="98"/>
      <c r="AJ1081" s="98"/>
      <c r="AK1081" s="98"/>
      <c r="AL1081" s="98"/>
    </row>
    <row r="1082" ht="12.75" customHeight="1">
      <c r="A1082" s="92" t="s">
        <v>3786</v>
      </c>
      <c r="B1082" s="93">
        <v>45800.0</v>
      </c>
      <c r="C1082" s="48" t="s">
        <v>3787</v>
      </c>
      <c r="D1082" s="94" t="s">
        <v>695</v>
      </c>
      <c r="E1082" s="103">
        <v>6700.0</v>
      </c>
      <c r="F1082" s="100" t="s">
        <v>3788</v>
      </c>
      <c r="G1082" s="101" t="s">
        <v>74</v>
      </c>
      <c r="H1082" s="101" t="s">
        <v>68</v>
      </c>
      <c r="I1082" s="101" t="s">
        <v>3789</v>
      </c>
      <c r="J1082" s="95"/>
      <c r="K1082" s="97"/>
      <c r="L1082" s="97"/>
      <c r="M1082" s="97"/>
      <c r="N1082" s="87"/>
      <c r="O1082" s="96"/>
      <c r="P1082" s="97"/>
      <c r="Q1082" s="97"/>
      <c r="R1082" s="98"/>
      <c r="S1082" s="98"/>
      <c r="T1082" s="98"/>
      <c r="U1082" s="98"/>
      <c r="V1082" s="98"/>
      <c r="W1082" s="98"/>
      <c r="X1082" s="98"/>
      <c r="Y1082" s="98"/>
      <c r="Z1082" s="98"/>
      <c r="AA1082" s="98"/>
      <c r="AB1082" s="98"/>
      <c r="AC1082" s="98"/>
      <c r="AD1082" s="98"/>
      <c r="AE1082" s="98"/>
      <c r="AF1082" s="98"/>
      <c r="AG1082" s="98"/>
      <c r="AH1082" s="98"/>
      <c r="AI1082" s="98"/>
      <c r="AJ1082" s="98"/>
      <c r="AK1082" s="98"/>
      <c r="AL1082" s="98"/>
    </row>
    <row r="1083" ht="12.75" customHeight="1">
      <c r="A1083" s="92" t="s">
        <v>3790</v>
      </c>
      <c r="B1083" s="93">
        <v>45800.0</v>
      </c>
      <c r="C1083" s="48" t="s">
        <v>3791</v>
      </c>
      <c r="D1083" s="94" t="s">
        <v>899</v>
      </c>
      <c r="E1083" s="107">
        <v>2866.07</v>
      </c>
      <c r="F1083" s="100" t="s">
        <v>3792</v>
      </c>
      <c r="G1083" s="101" t="s">
        <v>74</v>
      </c>
      <c r="H1083" s="101" t="s">
        <v>68</v>
      </c>
      <c r="I1083" s="101" t="s">
        <v>3793</v>
      </c>
      <c r="J1083" s="95" t="s">
        <v>76</v>
      </c>
      <c r="K1083" s="97">
        <v>3000.0</v>
      </c>
      <c r="L1083" s="97">
        <f>K1083/1.12*0.05</f>
        <v>133.9285714</v>
      </c>
      <c r="M1083" s="97">
        <f>K1083-L1083</f>
        <v>2866.071429</v>
      </c>
      <c r="N1083" s="87"/>
      <c r="O1083" s="96"/>
      <c r="P1083" s="97"/>
      <c r="Q1083" s="97"/>
      <c r="R1083" s="98"/>
      <c r="S1083" s="98"/>
      <c r="T1083" s="98"/>
      <c r="U1083" s="98"/>
      <c r="V1083" s="98"/>
      <c r="W1083" s="98"/>
      <c r="X1083" s="98"/>
      <c r="Y1083" s="98"/>
      <c r="Z1083" s="98"/>
      <c r="AA1083" s="98"/>
      <c r="AB1083" s="98"/>
      <c r="AC1083" s="98"/>
      <c r="AD1083" s="98"/>
      <c r="AE1083" s="98"/>
      <c r="AF1083" s="98"/>
      <c r="AG1083" s="98"/>
      <c r="AH1083" s="98"/>
      <c r="AI1083" s="98"/>
      <c r="AJ1083" s="98"/>
      <c r="AK1083" s="98"/>
      <c r="AL1083" s="98"/>
    </row>
    <row r="1084" ht="12.75" customHeight="1">
      <c r="A1084" s="92" t="s">
        <v>3794</v>
      </c>
      <c r="B1084" s="93">
        <v>45800.0</v>
      </c>
      <c r="C1084" s="94" t="s">
        <v>3795</v>
      </c>
      <c r="D1084" s="94" t="s">
        <v>3796</v>
      </c>
      <c r="E1084" s="103">
        <v>12375.0</v>
      </c>
      <c r="F1084" s="100" t="s">
        <v>3797</v>
      </c>
      <c r="G1084" s="101" t="s">
        <v>74</v>
      </c>
      <c r="H1084" s="101" t="s">
        <v>68</v>
      </c>
      <c r="I1084" s="101" t="s">
        <v>3798</v>
      </c>
      <c r="J1084" s="95" t="s">
        <v>76</v>
      </c>
      <c r="K1084" s="97"/>
      <c r="L1084" s="97"/>
      <c r="M1084" s="97"/>
      <c r="N1084" s="87"/>
      <c r="O1084" s="96"/>
      <c r="P1084" s="97"/>
      <c r="Q1084" s="97"/>
      <c r="R1084" s="98"/>
      <c r="S1084" s="98"/>
      <c r="T1084" s="98"/>
      <c r="U1084" s="98"/>
      <c r="V1084" s="98"/>
      <c r="W1084" s="98"/>
      <c r="X1084" s="98"/>
      <c r="Y1084" s="98"/>
      <c r="Z1084" s="98"/>
      <c r="AA1084" s="98"/>
      <c r="AB1084" s="98"/>
      <c r="AC1084" s="98"/>
      <c r="AD1084" s="98"/>
      <c r="AE1084" s="98"/>
      <c r="AF1084" s="98"/>
      <c r="AG1084" s="98"/>
      <c r="AH1084" s="98"/>
      <c r="AI1084" s="98"/>
      <c r="AJ1084" s="98"/>
      <c r="AK1084" s="98"/>
      <c r="AL1084" s="98"/>
    </row>
    <row r="1085" ht="12.75" customHeight="1">
      <c r="A1085" s="92" t="s">
        <v>3799</v>
      </c>
      <c r="B1085" s="93">
        <v>45800.0</v>
      </c>
      <c r="C1085" s="94" t="s">
        <v>3800</v>
      </c>
      <c r="D1085" s="94" t="s">
        <v>364</v>
      </c>
      <c r="E1085" s="103">
        <v>5000.0</v>
      </c>
      <c r="F1085" s="100" t="s">
        <v>3801</v>
      </c>
      <c r="G1085" s="101" t="s">
        <v>117</v>
      </c>
      <c r="H1085" s="101" t="s">
        <v>68</v>
      </c>
      <c r="I1085" s="101"/>
      <c r="J1085" s="95" t="s">
        <v>102</v>
      </c>
      <c r="K1085" s="97"/>
      <c r="L1085" s="97"/>
      <c r="M1085" s="97"/>
      <c r="N1085" s="87"/>
      <c r="O1085" s="96"/>
      <c r="P1085" s="97">
        <v>164.19</v>
      </c>
      <c r="Q1085" s="97">
        <f t="shared" ref="Q1085:Q1086" si="375">E1085-P1085</f>
        <v>4835.81</v>
      </c>
      <c r="R1085" s="153"/>
      <c r="S1085" s="98"/>
      <c r="T1085" s="98"/>
      <c r="U1085" s="98"/>
      <c r="V1085" s="98"/>
      <c r="W1085" s="98"/>
      <c r="X1085" s="98"/>
      <c r="Y1085" s="98"/>
      <c r="Z1085" s="98"/>
      <c r="AA1085" s="98"/>
      <c r="AB1085" s="98"/>
      <c r="AC1085" s="98"/>
      <c r="AD1085" s="98"/>
      <c r="AE1085" s="98"/>
      <c r="AF1085" s="98"/>
      <c r="AG1085" s="98"/>
      <c r="AH1085" s="98"/>
      <c r="AI1085" s="98"/>
      <c r="AJ1085" s="98"/>
      <c r="AK1085" s="98"/>
      <c r="AL1085" s="98"/>
    </row>
    <row r="1086" ht="12.75" customHeight="1">
      <c r="A1086" s="92" t="s">
        <v>3802</v>
      </c>
      <c r="B1086" s="93">
        <v>45800.0</v>
      </c>
      <c r="C1086" s="48" t="s">
        <v>3803</v>
      </c>
      <c r="D1086" s="48" t="s">
        <v>1224</v>
      </c>
      <c r="E1086" s="134">
        <v>2100.0</v>
      </c>
      <c r="F1086" s="48" t="s">
        <v>3804</v>
      </c>
      <c r="G1086" s="143" t="s">
        <v>67</v>
      </c>
      <c r="H1086" s="101" t="s">
        <v>68</v>
      </c>
      <c r="J1086" s="95" t="s">
        <v>102</v>
      </c>
      <c r="K1086" s="97"/>
      <c r="L1086" s="97"/>
      <c r="M1086" s="97"/>
      <c r="N1086" s="87"/>
      <c r="O1086" s="96"/>
      <c r="P1086" s="131">
        <v>51.16</v>
      </c>
      <c r="Q1086" s="132">
        <f t="shared" si="375"/>
        <v>2048.84</v>
      </c>
      <c r="R1086" s="98"/>
      <c r="S1086" s="98"/>
      <c r="T1086" s="98"/>
      <c r="U1086" s="98"/>
      <c r="V1086" s="98"/>
      <c r="W1086" s="98"/>
      <c r="X1086" s="98"/>
      <c r="Y1086" s="98"/>
      <c r="Z1086" s="98"/>
      <c r="AA1086" s="98"/>
      <c r="AB1086" s="98"/>
      <c r="AC1086" s="98"/>
      <c r="AD1086" s="98"/>
      <c r="AE1086" s="98"/>
      <c r="AF1086" s="98"/>
      <c r="AG1086" s="98"/>
      <c r="AH1086" s="98"/>
      <c r="AI1086" s="98"/>
      <c r="AJ1086" s="98"/>
      <c r="AK1086" s="98"/>
      <c r="AL1086" s="98"/>
    </row>
    <row r="1087" ht="12.75" customHeight="1">
      <c r="A1087" s="92" t="s">
        <v>3805</v>
      </c>
      <c r="B1087" s="93">
        <v>45801.0</v>
      </c>
      <c r="C1087" s="94" t="s">
        <v>3806</v>
      </c>
      <c r="D1087" s="94" t="s">
        <v>182</v>
      </c>
      <c r="E1087" s="103">
        <v>3300.0</v>
      </c>
      <c r="F1087" s="100" t="s">
        <v>3807</v>
      </c>
      <c r="G1087" s="101" t="s">
        <v>2477</v>
      </c>
      <c r="H1087" s="101" t="s">
        <v>68</v>
      </c>
      <c r="I1087" s="101"/>
      <c r="J1087" s="95" t="s">
        <v>102</v>
      </c>
      <c r="O1087" s="88"/>
      <c r="P1087" s="106">
        <f>E1087-Q1087</f>
        <v>64.01</v>
      </c>
      <c r="Q1087" s="48">
        <v>3235.99</v>
      </c>
      <c r="R1087" s="128">
        <f>Q1078+Q1085+Q1087+Q1129</f>
        <v>9741.76</v>
      </c>
      <c r="S1087" s="98"/>
      <c r="T1087" s="98"/>
      <c r="U1087" s="98"/>
      <c r="V1087" s="98"/>
      <c r="W1087" s="98"/>
      <c r="X1087" s="98"/>
      <c r="Y1087" s="98"/>
      <c r="Z1087" s="98"/>
      <c r="AA1087" s="98"/>
      <c r="AB1087" s="98"/>
      <c r="AC1087" s="98"/>
      <c r="AD1087" s="98"/>
      <c r="AE1087" s="98"/>
      <c r="AF1087" s="98"/>
      <c r="AG1087" s="98"/>
      <c r="AH1087" s="98"/>
      <c r="AI1087" s="98"/>
      <c r="AJ1087" s="98"/>
      <c r="AK1087" s="98"/>
      <c r="AL1087" s="98"/>
    </row>
    <row r="1088" ht="12.75" customHeight="1">
      <c r="A1088" s="92" t="s">
        <v>3808</v>
      </c>
      <c r="B1088" s="93">
        <v>45801.0</v>
      </c>
      <c r="C1088" s="94" t="s">
        <v>3809</v>
      </c>
      <c r="D1088" s="94" t="s">
        <v>1551</v>
      </c>
      <c r="E1088" s="99">
        <v>5500.0</v>
      </c>
      <c r="F1088" s="100" t="s">
        <v>3810</v>
      </c>
      <c r="G1088" s="145" t="s">
        <v>67</v>
      </c>
      <c r="H1088" s="101" t="s">
        <v>68</v>
      </c>
      <c r="I1088" s="101"/>
      <c r="J1088" s="95" t="s">
        <v>102</v>
      </c>
      <c r="K1088" s="97"/>
      <c r="L1088" s="97"/>
      <c r="M1088" s="97"/>
      <c r="N1088" s="87"/>
      <c r="O1088" s="96"/>
      <c r="P1088" s="147">
        <v>134.0</v>
      </c>
      <c r="Q1088" s="132">
        <f>E1088-P1088</f>
        <v>5366</v>
      </c>
      <c r="R1088" s="98"/>
      <c r="S1088" s="98"/>
      <c r="T1088" s="98"/>
      <c r="U1088" s="98"/>
      <c r="V1088" s="98"/>
      <c r="W1088" s="98"/>
      <c r="X1088" s="98"/>
      <c r="Y1088" s="98"/>
      <c r="Z1088" s="98"/>
      <c r="AA1088" s="98"/>
      <c r="AB1088" s="98"/>
      <c r="AC1088" s="98"/>
      <c r="AD1088" s="98"/>
      <c r="AE1088" s="98"/>
      <c r="AF1088" s="98"/>
      <c r="AG1088" s="98"/>
      <c r="AH1088" s="98"/>
      <c r="AI1088" s="98"/>
      <c r="AJ1088" s="98"/>
      <c r="AK1088" s="98"/>
      <c r="AL1088" s="98"/>
    </row>
    <row r="1089" ht="12.75" customHeight="1">
      <c r="A1089" s="92" t="s">
        <v>3811</v>
      </c>
      <c r="B1089" s="93">
        <v>45801.0</v>
      </c>
      <c r="C1089" s="94" t="s">
        <v>3812</v>
      </c>
      <c r="D1089" s="48" t="s">
        <v>785</v>
      </c>
      <c r="E1089" s="103">
        <v>3990.0</v>
      </c>
      <c r="F1089" s="100" t="s">
        <v>3813</v>
      </c>
      <c r="G1089" s="145" t="s">
        <v>3814</v>
      </c>
      <c r="H1089" s="101" t="s">
        <v>68</v>
      </c>
      <c r="I1089" s="101" t="s">
        <v>3815</v>
      </c>
      <c r="J1089" s="95" t="s">
        <v>102</v>
      </c>
      <c r="K1089" s="97"/>
      <c r="L1089" s="97"/>
      <c r="M1089" s="97"/>
      <c r="N1089" s="87"/>
      <c r="O1089" s="96"/>
      <c r="P1089" s="131">
        <v>23.02</v>
      </c>
      <c r="Q1089" s="132">
        <f>945-P1089</f>
        <v>921.98</v>
      </c>
      <c r="R1089" s="98"/>
      <c r="S1089" s="98"/>
      <c r="T1089" s="98"/>
      <c r="U1089" s="98"/>
      <c r="V1089" s="98"/>
      <c r="W1089" s="98"/>
      <c r="X1089" s="98"/>
      <c r="Y1089" s="98"/>
      <c r="Z1089" s="98"/>
      <c r="AA1089" s="98"/>
      <c r="AB1089" s="98"/>
      <c r="AC1089" s="98"/>
      <c r="AD1089" s="98"/>
      <c r="AE1089" s="98"/>
      <c r="AF1089" s="98"/>
      <c r="AG1089" s="98"/>
      <c r="AH1089" s="98"/>
      <c r="AI1089" s="98"/>
      <c r="AJ1089" s="98"/>
      <c r="AK1089" s="98"/>
      <c r="AL1089" s="98"/>
    </row>
    <row r="1090" ht="12.75" customHeight="1">
      <c r="A1090" s="92" t="s">
        <v>3816</v>
      </c>
      <c r="B1090" s="93">
        <v>45801.0</v>
      </c>
      <c r="C1090" s="94" t="s">
        <v>3817</v>
      </c>
      <c r="D1090" s="94" t="s">
        <v>3818</v>
      </c>
      <c r="E1090" s="106">
        <v>300.0</v>
      </c>
      <c r="F1090" s="100" t="s">
        <v>2026</v>
      </c>
      <c r="G1090" s="101" t="s">
        <v>112</v>
      </c>
      <c r="H1090" s="101" t="s">
        <v>127</v>
      </c>
      <c r="I1090" s="101"/>
      <c r="J1090" s="95" t="s">
        <v>69</v>
      </c>
      <c r="K1090" s="97"/>
      <c r="L1090" s="97"/>
      <c r="M1090" s="97"/>
      <c r="N1090" s="87"/>
      <c r="O1090" s="96"/>
      <c r="P1090" s="97"/>
      <c r="Q1090" s="97"/>
      <c r="R1090" s="98"/>
      <c r="S1090" s="98"/>
      <c r="T1090" s="98"/>
      <c r="U1090" s="98"/>
      <c r="V1090" s="98"/>
      <c r="W1090" s="98"/>
      <c r="X1090" s="98"/>
      <c r="Y1090" s="98"/>
      <c r="Z1090" s="98"/>
      <c r="AA1090" s="98"/>
      <c r="AB1090" s="98"/>
      <c r="AC1090" s="98"/>
      <c r="AD1090" s="98"/>
      <c r="AE1090" s="98"/>
      <c r="AF1090" s="98"/>
      <c r="AG1090" s="98"/>
      <c r="AH1090" s="98"/>
      <c r="AI1090" s="98"/>
      <c r="AJ1090" s="98"/>
      <c r="AK1090" s="98"/>
      <c r="AL1090" s="98"/>
    </row>
    <row r="1091" ht="12.75" customHeight="1">
      <c r="A1091" s="92" t="s">
        <v>3819</v>
      </c>
      <c r="B1091" s="93">
        <v>45801.0</v>
      </c>
      <c r="C1091" s="94" t="s">
        <v>3820</v>
      </c>
      <c r="D1091" s="94" t="s">
        <v>3821</v>
      </c>
      <c r="E1091" s="99">
        <v>300.0</v>
      </c>
      <c r="F1091" s="100" t="s">
        <v>2026</v>
      </c>
      <c r="G1091" s="143" t="s">
        <v>67</v>
      </c>
      <c r="H1091" s="101" t="s">
        <v>68</v>
      </c>
      <c r="I1091" s="101"/>
      <c r="J1091" s="95" t="s">
        <v>69</v>
      </c>
      <c r="K1091" s="97"/>
      <c r="L1091" s="97"/>
      <c r="M1091" s="97"/>
      <c r="N1091" s="87"/>
      <c r="O1091" s="96"/>
      <c r="P1091" s="131">
        <v>7.31</v>
      </c>
      <c r="Q1091" s="132">
        <f>E1091-P1091</f>
        <v>292.69</v>
      </c>
      <c r="R1091" s="98"/>
      <c r="S1091" s="98"/>
      <c r="T1091" s="98"/>
      <c r="U1091" s="98"/>
      <c r="V1091" s="98"/>
      <c r="W1091" s="98"/>
      <c r="X1091" s="98"/>
      <c r="Y1091" s="98"/>
      <c r="Z1091" s="98"/>
      <c r="AA1091" s="98"/>
      <c r="AB1091" s="98"/>
      <c r="AC1091" s="98"/>
      <c r="AD1091" s="98"/>
      <c r="AE1091" s="98"/>
      <c r="AF1091" s="98"/>
      <c r="AG1091" s="98"/>
      <c r="AH1091" s="98"/>
      <c r="AI1091" s="98"/>
      <c r="AJ1091" s="98"/>
      <c r="AK1091" s="98"/>
      <c r="AL1091" s="98"/>
    </row>
    <row r="1092" ht="15.0" customHeight="1">
      <c r="A1092" s="92" t="s">
        <v>3822</v>
      </c>
      <c r="B1092" s="93">
        <v>45803.0</v>
      </c>
      <c r="C1092" s="94" t="s">
        <v>3823</v>
      </c>
      <c r="D1092" s="94" t="s">
        <v>94</v>
      </c>
      <c r="E1092" s="107">
        <v>2866.07</v>
      </c>
      <c r="F1092" s="100" t="s">
        <v>3824</v>
      </c>
      <c r="G1092" s="101" t="s">
        <v>96</v>
      </c>
      <c r="H1092" s="101" t="s">
        <v>68</v>
      </c>
      <c r="I1092" s="101" t="s">
        <v>3825</v>
      </c>
      <c r="J1092" s="95" t="s">
        <v>76</v>
      </c>
      <c r="K1092" s="97">
        <v>3000.0</v>
      </c>
      <c r="L1092" s="97">
        <f>K1092/1.12*0.05</f>
        <v>133.9285714</v>
      </c>
      <c r="M1092" s="97">
        <f>K1092-L1092</f>
        <v>2866.071429</v>
      </c>
      <c r="N1092" s="87"/>
      <c r="O1092" s="96"/>
      <c r="P1092" s="97"/>
      <c r="Q1092" s="97"/>
      <c r="R1092" s="98"/>
      <c r="S1092" s="98"/>
      <c r="T1092" s="98"/>
      <c r="U1092" s="98"/>
      <c r="V1092" s="98"/>
      <c r="W1092" s="98"/>
      <c r="X1092" s="98"/>
      <c r="Y1092" s="98"/>
      <c r="Z1092" s="98"/>
      <c r="AA1092" s="98"/>
      <c r="AB1092" s="98"/>
      <c r="AC1092" s="98"/>
      <c r="AD1092" s="98"/>
      <c r="AE1092" s="98"/>
      <c r="AF1092" s="98"/>
      <c r="AG1092" s="98"/>
      <c r="AH1092" s="98"/>
      <c r="AI1092" s="98"/>
      <c r="AJ1092" s="98"/>
      <c r="AK1092" s="98"/>
      <c r="AL1092" s="98"/>
    </row>
    <row r="1093" ht="12.75" customHeight="1">
      <c r="A1093" s="92" t="s">
        <v>3826</v>
      </c>
      <c r="B1093" s="93">
        <v>45803.0</v>
      </c>
      <c r="C1093" s="94" t="s">
        <v>3827</v>
      </c>
      <c r="D1093" s="94" t="s">
        <v>3253</v>
      </c>
      <c r="E1093" s="99">
        <v>240.0</v>
      </c>
      <c r="F1093" s="100" t="s">
        <v>2026</v>
      </c>
      <c r="G1093" s="143" t="s">
        <v>67</v>
      </c>
      <c r="H1093" s="101" t="s">
        <v>68</v>
      </c>
      <c r="I1093" s="101"/>
      <c r="J1093" s="95" t="s">
        <v>69</v>
      </c>
      <c r="K1093" s="97"/>
      <c r="L1093" s="97"/>
      <c r="M1093" s="97"/>
      <c r="N1093" s="87"/>
      <c r="O1093" s="96"/>
      <c r="P1093" s="131">
        <v>5.85</v>
      </c>
      <c r="Q1093" s="132">
        <f t="shared" ref="Q1093:Q1094" si="376">E1093-P1093</f>
        <v>234.15</v>
      </c>
      <c r="R1093" s="98"/>
      <c r="S1093" s="98"/>
      <c r="T1093" s="98"/>
      <c r="U1093" s="98"/>
      <c r="V1093" s="98"/>
      <c r="W1093" s="98"/>
      <c r="X1093" s="98"/>
      <c r="Y1093" s="98"/>
      <c r="Z1093" s="98"/>
      <c r="AA1093" s="98"/>
      <c r="AB1093" s="98"/>
      <c r="AC1093" s="98"/>
      <c r="AD1093" s="98"/>
      <c r="AE1093" s="98"/>
      <c r="AF1093" s="98"/>
      <c r="AG1093" s="98"/>
      <c r="AH1093" s="98"/>
      <c r="AI1093" s="98"/>
      <c r="AJ1093" s="98"/>
      <c r="AK1093" s="98"/>
      <c r="AL1093" s="98"/>
    </row>
    <row r="1094" ht="12.75" customHeight="1">
      <c r="A1094" s="92" t="s">
        <v>3828</v>
      </c>
      <c r="B1094" s="93">
        <v>45803.0</v>
      </c>
      <c r="C1094" s="94" t="s">
        <v>3829</v>
      </c>
      <c r="D1094" s="94" t="s">
        <v>1764</v>
      </c>
      <c r="E1094" s="99">
        <v>300.0</v>
      </c>
      <c r="F1094" s="100" t="s">
        <v>2026</v>
      </c>
      <c r="G1094" s="143" t="s">
        <v>67</v>
      </c>
      <c r="H1094" s="101" t="s">
        <v>68</v>
      </c>
      <c r="I1094" s="101"/>
      <c r="J1094" s="95" t="s">
        <v>69</v>
      </c>
      <c r="K1094" s="97"/>
      <c r="L1094" s="97"/>
      <c r="M1094" s="97"/>
      <c r="N1094" s="87"/>
      <c r="O1094" s="96"/>
      <c r="P1094" s="131">
        <v>7.31</v>
      </c>
      <c r="Q1094" s="132">
        <f t="shared" si="376"/>
        <v>292.69</v>
      </c>
      <c r="R1094" s="98"/>
      <c r="S1094" s="98"/>
      <c r="T1094" s="98"/>
      <c r="U1094" s="98"/>
      <c r="V1094" s="98"/>
      <c r="W1094" s="98"/>
      <c r="X1094" s="98"/>
      <c r="Y1094" s="98"/>
      <c r="Z1094" s="98"/>
      <c r="AA1094" s="98"/>
      <c r="AB1094" s="98"/>
      <c r="AC1094" s="98"/>
      <c r="AD1094" s="98"/>
      <c r="AE1094" s="98"/>
      <c r="AF1094" s="98"/>
      <c r="AG1094" s="98"/>
      <c r="AH1094" s="98"/>
      <c r="AI1094" s="98"/>
      <c r="AJ1094" s="98"/>
      <c r="AK1094" s="98"/>
      <c r="AL1094" s="98"/>
    </row>
    <row r="1095" ht="12.75" customHeight="1">
      <c r="A1095" s="92" t="s">
        <v>3830</v>
      </c>
      <c r="B1095" s="93">
        <v>45804.0</v>
      </c>
      <c r="C1095" s="94" t="s">
        <v>3831</v>
      </c>
      <c r="D1095" s="94" t="s">
        <v>3426</v>
      </c>
      <c r="E1095" s="103">
        <v>550.0</v>
      </c>
      <c r="F1095" s="100" t="s">
        <v>2857</v>
      </c>
      <c r="G1095" s="101" t="s">
        <v>112</v>
      </c>
      <c r="H1095" s="101" t="s">
        <v>127</v>
      </c>
      <c r="I1095" s="101"/>
      <c r="J1095" s="95"/>
      <c r="K1095" s="97"/>
      <c r="L1095" s="97"/>
      <c r="M1095" s="97"/>
      <c r="N1095" s="87"/>
      <c r="O1095" s="96"/>
      <c r="P1095" s="97"/>
      <c r="Q1095" s="97"/>
      <c r="R1095" s="98"/>
      <c r="S1095" s="98"/>
      <c r="T1095" s="98"/>
      <c r="U1095" s="98"/>
      <c r="V1095" s="98"/>
      <c r="W1095" s="98"/>
      <c r="X1095" s="98"/>
      <c r="Y1095" s="98"/>
      <c r="Z1095" s="98"/>
      <c r="AA1095" s="98"/>
      <c r="AB1095" s="98"/>
      <c r="AC1095" s="98"/>
      <c r="AD1095" s="98"/>
      <c r="AE1095" s="98"/>
      <c r="AF1095" s="98"/>
      <c r="AG1095" s="98"/>
      <c r="AH1095" s="98"/>
      <c r="AI1095" s="98"/>
      <c r="AJ1095" s="98"/>
      <c r="AK1095" s="98"/>
      <c r="AL1095" s="98"/>
    </row>
    <row r="1096" ht="12.75" customHeight="1">
      <c r="A1096" s="92" t="s">
        <v>3832</v>
      </c>
      <c r="B1096" s="93">
        <v>45804.0</v>
      </c>
      <c r="C1096" s="94" t="s">
        <v>3833</v>
      </c>
      <c r="D1096" s="94" t="s">
        <v>3834</v>
      </c>
      <c r="E1096" s="99">
        <v>550.0</v>
      </c>
      <c r="F1096" s="100" t="s">
        <v>2857</v>
      </c>
      <c r="G1096" s="143" t="s">
        <v>67</v>
      </c>
      <c r="H1096" s="101" t="s">
        <v>68</v>
      </c>
      <c r="I1096" s="101"/>
      <c r="J1096" s="95"/>
      <c r="K1096" s="97"/>
      <c r="L1096" s="97"/>
      <c r="M1096" s="97"/>
      <c r="N1096" s="87"/>
      <c r="O1096" s="96"/>
      <c r="P1096" s="131">
        <v>13.4</v>
      </c>
      <c r="Q1096" s="132">
        <f t="shared" ref="Q1096:Q1097" si="377">E1096-P1096</f>
        <v>536.6</v>
      </c>
      <c r="R1096" s="98"/>
      <c r="S1096" s="98"/>
      <c r="T1096" s="98"/>
      <c r="U1096" s="98"/>
      <c r="V1096" s="98"/>
      <c r="W1096" s="98"/>
      <c r="X1096" s="98"/>
      <c r="Y1096" s="98"/>
      <c r="Z1096" s="98"/>
      <c r="AA1096" s="98"/>
      <c r="AB1096" s="98"/>
      <c r="AC1096" s="98"/>
      <c r="AD1096" s="98"/>
      <c r="AE1096" s="98"/>
      <c r="AF1096" s="98"/>
      <c r="AG1096" s="98"/>
      <c r="AH1096" s="98"/>
      <c r="AI1096" s="98"/>
      <c r="AJ1096" s="98"/>
      <c r="AK1096" s="98"/>
      <c r="AL1096" s="98"/>
    </row>
    <row r="1097" ht="12.75" customHeight="1">
      <c r="A1097" s="92" t="s">
        <v>3835</v>
      </c>
      <c r="B1097" s="93">
        <v>45804.0</v>
      </c>
      <c r="C1097" s="94" t="s">
        <v>3836</v>
      </c>
      <c r="D1097" s="94" t="s">
        <v>3837</v>
      </c>
      <c r="E1097" s="99">
        <v>1100.0</v>
      </c>
      <c r="F1097" s="100" t="s">
        <v>3258</v>
      </c>
      <c r="G1097" s="143" t="s">
        <v>67</v>
      </c>
      <c r="H1097" s="101" t="s">
        <v>68</v>
      </c>
      <c r="I1097" s="101"/>
      <c r="J1097" s="95"/>
      <c r="K1097" s="97"/>
      <c r="L1097" s="97"/>
      <c r="M1097" s="97"/>
      <c r="N1097" s="87"/>
      <c r="O1097" s="96"/>
      <c r="P1097" s="131">
        <v>26.8</v>
      </c>
      <c r="Q1097" s="132">
        <f t="shared" si="377"/>
        <v>1073.2</v>
      </c>
      <c r="R1097" s="98"/>
      <c r="S1097" s="98"/>
      <c r="T1097" s="98"/>
      <c r="U1097" s="98"/>
      <c r="V1097" s="98"/>
      <c r="W1097" s="98"/>
      <c r="X1097" s="98"/>
      <c r="Y1097" s="98"/>
      <c r="Z1097" s="98"/>
      <c r="AA1097" s="98"/>
      <c r="AB1097" s="98"/>
      <c r="AC1097" s="98"/>
      <c r="AD1097" s="98"/>
      <c r="AE1097" s="98"/>
      <c r="AF1097" s="98"/>
      <c r="AG1097" s="98"/>
      <c r="AH1097" s="98"/>
      <c r="AI1097" s="98"/>
      <c r="AJ1097" s="98"/>
      <c r="AK1097" s="98"/>
      <c r="AL1097" s="98"/>
    </row>
    <row r="1098" ht="12.75" customHeight="1">
      <c r="A1098" s="92" t="s">
        <v>3838</v>
      </c>
      <c r="B1098" s="93">
        <v>45804.0</v>
      </c>
      <c r="C1098" s="94" t="s">
        <v>3839</v>
      </c>
      <c r="D1098" s="94" t="s">
        <v>2959</v>
      </c>
      <c r="E1098" s="103">
        <v>300.0</v>
      </c>
      <c r="F1098" s="100" t="s">
        <v>2026</v>
      </c>
      <c r="G1098" s="101" t="s">
        <v>112</v>
      </c>
      <c r="H1098" s="101" t="s">
        <v>127</v>
      </c>
      <c r="I1098" s="101"/>
      <c r="J1098" s="95"/>
      <c r="K1098" s="97"/>
      <c r="L1098" s="97"/>
      <c r="M1098" s="97"/>
      <c r="N1098" s="87"/>
      <c r="O1098" s="96"/>
      <c r="P1098" s="97"/>
      <c r="Q1098" s="108"/>
      <c r="R1098" s="98"/>
      <c r="S1098" s="98"/>
      <c r="T1098" s="98"/>
      <c r="U1098" s="98"/>
      <c r="V1098" s="98"/>
      <c r="W1098" s="98"/>
      <c r="X1098" s="98"/>
      <c r="Y1098" s="98"/>
      <c r="Z1098" s="98"/>
      <c r="AA1098" s="98"/>
      <c r="AB1098" s="98"/>
      <c r="AC1098" s="98"/>
      <c r="AD1098" s="98"/>
      <c r="AE1098" s="98"/>
      <c r="AF1098" s="98"/>
      <c r="AG1098" s="98"/>
      <c r="AH1098" s="98"/>
      <c r="AI1098" s="98"/>
      <c r="AJ1098" s="98"/>
      <c r="AK1098" s="98"/>
      <c r="AL1098" s="98"/>
    </row>
    <row r="1099" ht="12.75" customHeight="1">
      <c r="A1099" s="92" t="s">
        <v>3840</v>
      </c>
      <c r="B1099" s="93">
        <v>45804.0</v>
      </c>
      <c r="C1099" s="94" t="s">
        <v>3841</v>
      </c>
      <c r="D1099" s="94" t="s">
        <v>3181</v>
      </c>
      <c r="E1099" s="99">
        <v>550.0</v>
      </c>
      <c r="F1099" s="100" t="s">
        <v>2857</v>
      </c>
      <c r="G1099" s="143" t="s">
        <v>67</v>
      </c>
      <c r="H1099" s="101" t="s">
        <v>68</v>
      </c>
      <c r="I1099" s="101"/>
      <c r="J1099" s="95"/>
      <c r="K1099" s="97"/>
      <c r="L1099" s="97"/>
      <c r="M1099" s="97"/>
      <c r="N1099" s="87"/>
      <c r="O1099" s="96"/>
      <c r="P1099" s="131">
        <v>13.4</v>
      </c>
      <c r="Q1099" s="132">
        <f>E1099-P1099</f>
        <v>536.6</v>
      </c>
      <c r="R1099" s="98"/>
      <c r="S1099" s="98"/>
      <c r="T1099" s="98"/>
      <c r="U1099" s="98"/>
      <c r="V1099" s="98"/>
      <c r="W1099" s="98"/>
      <c r="X1099" s="98"/>
      <c r="Y1099" s="98"/>
      <c r="Z1099" s="98"/>
      <c r="AA1099" s="98"/>
      <c r="AB1099" s="98"/>
      <c r="AC1099" s="98"/>
      <c r="AD1099" s="98"/>
      <c r="AE1099" s="98"/>
      <c r="AF1099" s="98"/>
      <c r="AG1099" s="98"/>
      <c r="AH1099" s="98"/>
      <c r="AI1099" s="98"/>
      <c r="AJ1099" s="98"/>
      <c r="AK1099" s="98"/>
      <c r="AL1099" s="98"/>
    </row>
    <row r="1100" ht="12.75" customHeight="1">
      <c r="A1100" s="92" t="s">
        <v>3842</v>
      </c>
      <c r="B1100" s="93">
        <v>45804.0</v>
      </c>
      <c r="C1100" s="94" t="s">
        <v>3843</v>
      </c>
      <c r="D1100" s="94" t="s">
        <v>2281</v>
      </c>
      <c r="E1100" s="103">
        <v>1400.0</v>
      </c>
      <c r="F1100" s="100" t="s">
        <v>3844</v>
      </c>
      <c r="G1100" s="101" t="s">
        <v>112</v>
      </c>
      <c r="H1100" s="101" t="s">
        <v>127</v>
      </c>
      <c r="I1100" s="101"/>
      <c r="J1100" s="95"/>
      <c r="K1100" s="97"/>
      <c r="L1100" s="97"/>
      <c r="M1100" s="97"/>
      <c r="N1100" s="87"/>
      <c r="O1100" s="96"/>
      <c r="P1100" s="97"/>
      <c r="Q1100" s="108"/>
      <c r="R1100" s="98"/>
      <c r="S1100" s="98"/>
      <c r="T1100" s="98"/>
      <c r="U1100" s="98"/>
      <c r="V1100" s="98"/>
      <c r="W1100" s="98"/>
      <c r="X1100" s="98"/>
      <c r="Y1100" s="98"/>
      <c r="Z1100" s="98"/>
      <c r="AA1100" s="98"/>
      <c r="AB1100" s="98"/>
      <c r="AC1100" s="98"/>
      <c r="AD1100" s="98"/>
      <c r="AE1100" s="98"/>
      <c r="AF1100" s="98"/>
      <c r="AG1100" s="98"/>
      <c r="AH1100" s="98"/>
      <c r="AI1100" s="98"/>
      <c r="AJ1100" s="98"/>
      <c r="AK1100" s="98"/>
      <c r="AL1100" s="98"/>
    </row>
    <row r="1101" ht="12.75" customHeight="1">
      <c r="A1101" s="92" t="s">
        <v>3845</v>
      </c>
      <c r="B1101" s="93">
        <v>45804.0</v>
      </c>
      <c r="C1101" s="94" t="s">
        <v>3846</v>
      </c>
      <c r="D1101" s="94" t="s">
        <v>3847</v>
      </c>
      <c r="E1101" s="103">
        <v>9979.8</v>
      </c>
      <c r="F1101" s="100" t="s">
        <v>3848</v>
      </c>
      <c r="G1101" s="101" t="s">
        <v>74</v>
      </c>
      <c r="H1101" s="101" t="s">
        <v>68</v>
      </c>
      <c r="I1101" s="101" t="s">
        <v>3849</v>
      </c>
      <c r="J1101" s="95"/>
      <c r="K1101" s="97"/>
      <c r="L1101" s="97"/>
      <c r="M1101" s="97"/>
      <c r="N1101" s="87"/>
      <c r="O1101" s="96"/>
      <c r="P1101" s="97"/>
      <c r="Q1101" s="108"/>
      <c r="R1101" s="98"/>
      <c r="S1101" s="98"/>
      <c r="T1101" s="98"/>
      <c r="U1101" s="98"/>
      <c r="V1101" s="98"/>
      <c r="W1101" s="98"/>
      <c r="X1101" s="98"/>
      <c r="Y1101" s="98"/>
      <c r="Z1101" s="98"/>
      <c r="AA1101" s="98"/>
      <c r="AB1101" s="98"/>
      <c r="AC1101" s="98"/>
      <c r="AD1101" s="98"/>
      <c r="AE1101" s="98"/>
      <c r="AF1101" s="98"/>
      <c r="AG1101" s="98"/>
      <c r="AH1101" s="98"/>
      <c r="AI1101" s="98"/>
      <c r="AJ1101" s="98"/>
      <c r="AK1101" s="98"/>
      <c r="AL1101" s="98"/>
    </row>
    <row r="1102" ht="12.75" customHeight="1">
      <c r="A1102" s="92" t="s">
        <v>3850</v>
      </c>
      <c r="B1102" s="93">
        <v>45804.0</v>
      </c>
      <c r="C1102" s="94" t="s">
        <v>3851</v>
      </c>
      <c r="D1102" s="94" t="s">
        <v>3852</v>
      </c>
      <c r="E1102" s="99">
        <v>600.0</v>
      </c>
      <c r="F1102" s="100" t="s">
        <v>3247</v>
      </c>
      <c r="G1102" s="143" t="s">
        <v>67</v>
      </c>
      <c r="H1102" s="101" t="s">
        <v>68</v>
      </c>
      <c r="I1102" s="101"/>
      <c r="J1102" s="95"/>
      <c r="K1102" s="97"/>
      <c r="L1102" s="97"/>
      <c r="M1102" s="97"/>
      <c r="N1102" s="87"/>
      <c r="O1102" s="96"/>
      <c r="P1102" s="131">
        <v>14.62</v>
      </c>
      <c r="Q1102" s="132">
        <f>E1102-P1102</f>
        <v>585.38</v>
      </c>
      <c r="R1102" s="98"/>
      <c r="S1102" s="98"/>
      <c r="T1102" s="98"/>
      <c r="U1102" s="98"/>
      <c r="V1102" s="98"/>
      <c r="W1102" s="98"/>
      <c r="X1102" s="98"/>
      <c r="Y1102" s="98"/>
      <c r="Z1102" s="98"/>
      <c r="AA1102" s="98"/>
      <c r="AB1102" s="98"/>
      <c r="AC1102" s="98"/>
      <c r="AD1102" s="98"/>
      <c r="AE1102" s="98"/>
      <c r="AF1102" s="98"/>
      <c r="AG1102" s="98"/>
      <c r="AH1102" s="98"/>
      <c r="AI1102" s="98"/>
      <c r="AJ1102" s="98"/>
      <c r="AK1102" s="98"/>
      <c r="AL1102" s="98"/>
    </row>
    <row r="1103" ht="12.75" customHeight="1">
      <c r="A1103" s="92" t="s">
        <v>3853</v>
      </c>
      <c r="B1103" s="93">
        <v>45804.0</v>
      </c>
      <c r="C1103" s="94" t="s">
        <v>3854</v>
      </c>
      <c r="D1103" s="94" t="s">
        <v>3320</v>
      </c>
      <c r="E1103" s="103">
        <v>300.0</v>
      </c>
      <c r="F1103" s="100" t="s">
        <v>2026</v>
      </c>
      <c r="G1103" s="101" t="s">
        <v>117</v>
      </c>
      <c r="H1103" s="101" t="s">
        <v>68</v>
      </c>
      <c r="I1103" s="101"/>
      <c r="J1103" s="95"/>
      <c r="K1103" s="97"/>
      <c r="L1103" s="97"/>
      <c r="M1103" s="97"/>
      <c r="N1103" s="87"/>
      <c r="O1103" s="96"/>
      <c r="P1103" s="97">
        <f>E1103-Q1103</f>
        <v>9.85</v>
      </c>
      <c r="Q1103" s="108">
        <v>290.15</v>
      </c>
      <c r="R1103" s="98"/>
      <c r="S1103" s="98"/>
      <c r="T1103" s="98"/>
      <c r="U1103" s="98"/>
      <c r="V1103" s="98"/>
      <c r="W1103" s="98"/>
      <c r="X1103" s="98"/>
      <c r="Y1103" s="98"/>
      <c r="Z1103" s="98"/>
      <c r="AA1103" s="98"/>
      <c r="AB1103" s="98"/>
      <c r="AC1103" s="98"/>
      <c r="AD1103" s="98"/>
      <c r="AE1103" s="98"/>
      <c r="AF1103" s="98"/>
      <c r="AG1103" s="98"/>
      <c r="AH1103" s="98"/>
      <c r="AI1103" s="98"/>
      <c r="AJ1103" s="98"/>
      <c r="AK1103" s="98"/>
      <c r="AL1103" s="98"/>
    </row>
    <row r="1104" ht="12.75" customHeight="1">
      <c r="A1104" s="92" t="s">
        <v>3855</v>
      </c>
      <c r="B1104" s="93">
        <v>45804.0</v>
      </c>
      <c r="C1104" s="94" t="s">
        <v>3856</v>
      </c>
      <c r="D1104" s="94" t="s">
        <v>2109</v>
      </c>
      <c r="E1104" s="103">
        <v>12000.0</v>
      </c>
      <c r="F1104" s="100" t="s">
        <v>3857</v>
      </c>
      <c r="G1104" s="101" t="s">
        <v>3858</v>
      </c>
      <c r="H1104" s="101" t="s">
        <v>68</v>
      </c>
      <c r="I1104" s="101" t="s">
        <v>3859</v>
      </c>
      <c r="J1104" s="95"/>
      <c r="K1104" s="97"/>
      <c r="L1104" s="97"/>
      <c r="M1104" s="97"/>
      <c r="N1104" s="87"/>
      <c r="O1104" s="96"/>
      <c r="P1104" s="97">
        <f>2000-1934.33</f>
        <v>65.67</v>
      </c>
      <c r="Q1104" s="118">
        <f>2000-P1104</f>
        <v>1934.33</v>
      </c>
      <c r="R1104" s="128">
        <f>1934.33+Q1103</f>
        <v>2224.48</v>
      </c>
      <c r="S1104" s="98"/>
      <c r="T1104" s="98"/>
      <c r="U1104" s="98"/>
      <c r="V1104" s="98"/>
      <c r="W1104" s="98"/>
      <c r="X1104" s="98"/>
      <c r="Y1104" s="98"/>
      <c r="Z1104" s="98"/>
      <c r="AA1104" s="98"/>
      <c r="AB1104" s="98"/>
      <c r="AC1104" s="98"/>
      <c r="AD1104" s="98"/>
      <c r="AE1104" s="98"/>
      <c r="AF1104" s="98"/>
      <c r="AG1104" s="98"/>
      <c r="AH1104" s="98"/>
      <c r="AI1104" s="98"/>
      <c r="AJ1104" s="98"/>
      <c r="AK1104" s="98"/>
      <c r="AL1104" s="98"/>
    </row>
    <row r="1105" ht="12.75" customHeight="1">
      <c r="A1105" s="92" t="s">
        <v>3860</v>
      </c>
      <c r="B1105" s="93">
        <v>45804.0</v>
      </c>
      <c r="C1105" s="94" t="s">
        <v>3861</v>
      </c>
      <c r="D1105" s="48" t="s">
        <v>1578</v>
      </c>
      <c r="E1105" s="103">
        <v>26080.6</v>
      </c>
      <c r="F1105" s="100" t="s">
        <v>3862</v>
      </c>
      <c r="G1105" s="101" t="s">
        <v>96</v>
      </c>
      <c r="H1105" s="101" t="s">
        <v>132</v>
      </c>
      <c r="I1105" s="112" t="s">
        <v>392</v>
      </c>
      <c r="J1105" s="95"/>
      <c r="K1105" s="97"/>
      <c r="L1105" s="97"/>
      <c r="M1105" s="97"/>
      <c r="N1105" s="87"/>
      <c r="O1105" s="96"/>
      <c r="P1105" s="97"/>
      <c r="Q1105" s="97"/>
      <c r="R1105" s="98"/>
      <c r="S1105" s="98"/>
      <c r="T1105" s="98"/>
      <c r="U1105" s="98"/>
      <c r="V1105" s="98"/>
      <c r="W1105" s="98"/>
      <c r="X1105" s="98"/>
      <c r="Y1105" s="98"/>
      <c r="Z1105" s="98"/>
      <c r="AA1105" s="98"/>
      <c r="AB1105" s="98"/>
      <c r="AC1105" s="98"/>
      <c r="AD1105" s="98"/>
      <c r="AE1105" s="98"/>
      <c r="AF1105" s="98"/>
      <c r="AG1105" s="98"/>
      <c r="AH1105" s="98"/>
      <c r="AI1105" s="98"/>
      <c r="AJ1105" s="98"/>
      <c r="AK1105" s="98"/>
      <c r="AL1105" s="98"/>
    </row>
    <row r="1106" ht="12.75" customHeight="1">
      <c r="A1106" s="92" t="s">
        <v>3863</v>
      </c>
      <c r="B1106" s="93">
        <v>45804.0</v>
      </c>
      <c r="C1106" s="94" t="s">
        <v>3864</v>
      </c>
      <c r="D1106" s="94" t="s">
        <v>3770</v>
      </c>
      <c r="E1106" s="99">
        <v>2800.0</v>
      </c>
      <c r="F1106" s="100" t="s">
        <v>3865</v>
      </c>
      <c r="G1106" s="101" t="s">
        <v>3866</v>
      </c>
      <c r="H1106" s="101" t="s">
        <v>68</v>
      </c>
      <c r="I1106" s="101" t="s">
        <v>3867</v>
      </c>
      <c r="J1106" s="95"/>
      <c r="K1106" s="97"/>
      <c r="L1106" s="97"/>
      <c r="M1106" s="97"/>
      <c r="N1106" s="87"/>
      <c r="O1106" s="96"/>
      <c r="P1106" s="147">
        <v>17.05</v>
      </c>
      <c r="Q1106" s="132">
        <f>700-P1106</f>
        <v>682.95</v>
      </c>
      <c r="R1106" s="98"/>
      <c r="S1106" s="98"/>
      <c r="T1106" s="98"/>
      <c r="U1106" s="98"/>
      <c r="V1106" s="98"/>
      <c r="W1106" s="98"/>
      <c r="X1106" s="98"/>
      <c r="Y1106" s="98"/>
      <c r="Z1106" s="98"/>
      <c r="AA1106" s="98"/>
      <c r="AB1106" s="98"/>
      <c r="AC1106" s="98"/>
      <c r="AD1106" s="98"/>
      <c r="AE1106" s="98"/>
      <c r="AF1106" s="98"/>
      <c r="AG1106" s="98"/>
      <c r="AH1106" s="98"/>
      <c r="AI1106" s="98"/>
      <c r="AJ1106" s="98"/>
      <c r="AK1106" s="98"/>
      <c r="AL1106" s="98"/>
    </row>
    <row r="1107" ht="12.75" customHeight="1">
      <c r="A1107" s="92" t="s">
        <v>3868</v>
      </c>
      <c r="B1107" s="93">
        <v>45805.0</v>
      </c>
      <c r="C1107" s="94" t="s">
        <v>3869</v>
      </c>
      <c r="D1107" s="94" t="s">
        <v>3870</v>
      </c>
      <c r="E1107" s="103">
        <v>550.0</v>
      </c>
      <c r="F1107" s="100" t="s">
        <v>2857</v>
      </c>
      <c r="G1107" s="101" t="s">
        <v>117</v>
      </c>
      <c r="H1107" s="101" t="s">
        <v>68</v>
      </c>
      <c r="I1107" s="101"/>
      <c r="J1107" s="95"/>
      <c r="K1107" s="97"/>
      <c r="L1107" s="97"/>
      <c r="M1107" s="97"/>
      <c r="N1107" s="87"/>
      <c r="O1107" s="96"/>
      <c r="P1107" s="97">
        <v>18.06</v>
      </c>
      <c r="Q1107" s="108">
        <f>E1107-P1107</f>
        <v>531.94</v>
      </c>
      <c r="R1107" s="98"/>
      <c r="S1107" s="98"/>
      <c r="T1107" s="98"/>
      <c r="U1107" s="98"/>
      <c r="V1107" s="98"/>
      <c r="W1107" s="98"/>
      <c r="X1107" s="98"/>
      <c r="Y1107" s="98"/>
      <c r="Z1107" s="98"/>
      <c r="AA1107" s="98"/>
      <c r="AB1107" s="98"/>
      <c r="AC1107" s="98"/>
      <c r="AD1107" s="98"/>
      <c r="AE1107" s="98"/>
      <c r="AF1107" s="98"/>
      <c r="AG1107" s="98"/>
      <c r="AH1107" s="98"/>
      <c r="AI1107" s="98"/>
      <c r="AJ1107" s="98"/>
      <c r="AK1107" s="98"/>
      <c r="AL1107" s="98"/>
    </row>
    <row r="1108" ht="12.75" customHeight="1">
      <c r="A1108" s="92" t="s">
        <v>3871</v>
      </c>
      <c r="B1108" s="93">
        <v>45805.0</v>
      </c>
      <c r="C1108" s="94" t="s">
        <v>3872</v>
      </c>
      <c r="D1108" s="94" t="s">
        <v>3639</v>
      </c>
      <c r="E1108" s="103">
        <v>1400.0</v>
      </c>
      <c r="F1108" s="100" t="s">
        <v>3873</v>
      </c>
      <c r="G1108" s="101" t="s">
        <v>96</v>
      </c>
      <c r="H1108" s="101" t="s">
        <v>132</v>
      </c>
      <c r="I1108" s="112" t="s">
        <v>133</v>
      </c>
      <c r="J1108" s="95"/>
      <c r="K1108" s="97"/>
      <c r="L1108" s="97"/>
      <c r="M1108" s="97"/>
      <c r="N1108" s="87"/>
      <c r="O1108" s="96"/>
      <c r="P1108" s="97"/>
      <c r="Q1108" s="97"/>
      <c r="R1108" s="98"/>
      <c r="S1108" s="98"/>
      <c r="T1108" s="98"/>
      <c r="U1108" s="98"/>
      <c r="V1108" s="98"/>
      <c r="W1108" s="98"/>
      <c r="X1108" s="98"/>
      <c r="Y1108" s="98"/>
      <c r="Z1108" s="98"/>
      <c r="AA1108" s="98"/>
      <c r="AB1108" s="98"/>
      <c r="AC1108" s="98"/>
      <c r="AD1108" s="98"/>
      <c r="AE1108" s="98"/>
      <c r="AF1108" s="98"/>
      <c r="AG1108" s="98"/>
      <c r="AH1108" s="98"/>
      <c r="AI1108" s="98"/>
      <c r="AJ1108" s="98"/>
      <c r="AK1108" s="98"/>
      <c r="AL1108" s="98"/>
    </row>
    <row r="1109" ht="12.75" customHeight="1">
      <c r="A1109" s="92" t="s">
        <v>3874</v>
      </c>
      <c r="B1109" s="93">
        <v>45805.0</v>
      </c>
      <c r="C1109" s="94" t="s">
        <v>3875</v>
      </c>
      <c r="D1109" s="94" t="s">
        <v>3639</v>
      </c>
      <c r="E1109" s="134">
        <v>700.0</v>
      </c>
      <c r="F1109" s="100" t="s">
        <v>3876</v>
      </c>
      <c r="G1109" s="143" t="s">
        <v>67</v>
      </c>
      <c r="H1109" s="101" t="s">
        <v>68</v>
      </c>
      <c r="I1109" s="101"/>
      <c r="J1109" s="95"/>
      <c r="K1109" s="97"/>
      <c r="L1109" s="97"/>
      <c r="M1109" s="97"/>
      <c r="N1109" s="87"/>
      <c r="O1109" s="96"/>
      <c r="P1109" s="147">
        <v>17.06</v>
      </c>
      <c r="Q1109" s="132">
        <f>E1109-P1109</f>
        <v>682.94</v>
      </c>
      <c r="R1109" s="98"/>
      <c r="S1109" s="98"/>
      <c r="T1109" s="98"/>
      <c r="U1109" s="98"/>
      <c r="V1109" s="98"/>
      <c r="W1109" s="98"/>
      <c r="X1109" s="98"/>
      <c r="Y1109" s="98"/>
      <c r="Z1109" s="98"/>
      <c r="AA1109" s="98"/>
      <c r="AB1109" s="98"/>
      <c r="AC1109" s="98"/>
      <c r="AD1109" s="98"/>
      <c r="AE1109" s="98"/>
      <c r="AF1109" s="98"/>
      <c r="AG1109" s="98"/>
      <c r="AH1109" s="98"/>
      <c r="AI1109" s="98"/>
      <c r="AJ1109" s="98"/>
      <c r="AK1109" s="98"/>
      <c r="AL1109" s="98"/>
    </row>
    <row r="1110" ht="12.75" customHeight="1">
      <c r="A1110" s="92" t="s">
        <v>3877</v>
      </c>
      <c r="B1110" s="93">
        <v>45805.0</v>
      </c>
      <c r="C1110" s="94" t="s">
        <v>3878</v>
      </c>
      <c r="D1110" s="94" t="s">
        <v>2336</v>
      </c>
      <c r="E1110" s="103">
        <v>550.0</v>
      </c>
      <c r="F1110" s="100" t="s">
        <v>2857</v>
      </c>
      <c r="G1110" s="101" t="s">
        <v>112</v>
      </c>
      <c r="H1110" s="101" t="s">
        <v>127</v>
      </c>
      <c r="I1110" s="101"/>
      <c r="J1110" s="95"/>
      <c r="K1110" s="97"/>
      <c r="L1110" s="97"/>
      <c r="M1110" s="97"/>
      <c r="N1110" s="87"/>
      <c r="O1110" s="96"/>
      <c r="P1110" s="97"/>
      <c r="Q1110" s="97"/>
      <c r="R1110" s="98"/>
      <c r="S1110" s="98"/>
      <c r="T1110" s="98"/>
      <c r="U1110" s="98"/>
      <c r="V1110" s="98"/>
      <c r="W1110" s="98"/>
      <c r="X1110" s="98"/>
      <c r="Y1110" s="98"/>
      <c r="Z1110" s="98"/>
      <c r="AA1110" s="98"/>
      <c r="AB1110" s="98"/>
      <c r="AC1110" s="98"/>
      <c r="AD1110" s="98"/>
      <c r="AE1110" s="98"/>
      <c r="AF1110" s="98"/>
      <c r="AG1110" s="98"/>
      <c r="AH1110" s="98"/>
      <c r="AI1110" s="98"/>
      <c r="AJ1110" s="98"/>
      <c r="AK1110" s="98"/>
      <c r="AL1110" s="98"/>
    </row>
    <row r="1111" ht="12.75" customHeight="1">
      <c r="A1111" s="92" t="s">
        <v>3879</v>
      </c>
      <c r="B1111" s="93">
        <v>45805.0</v>
      </c>
      <c r="C1111" s="94" t="s">
        <v>3880</v>
      </c>
      <c r="D1111" s="94" t="s">
        <v>3881</v>
      </c>
      <c r="E1111" s="103">
        <v>550.0</v>
      </c>
      <c r="F1111" s="100" t="s">
        <v>2857</v>
      </c>
      <c r="G1111" s="101" t="s">
        <v>117</v>
      </c>
      <c r="H1111" s="101" t="s">
        <v>68</v>
      </c>
      <c r="I1111" s="101"/>
      <c r="J1111" s="95"/>
      <c r="K1111" s="97"/>
      <c r="L1111" s="97"/>
      <c r="M1111" s="97"/>
      <c r="N1111" s="87"/>
      <c r="O1111" s="96"/>
      <c r="P1111" s="97">
        <v>18.06</v>
      </c>
      <c r="Q1111" s="108">
        <f>E1111-P1111</f>
        <v>531.94</v>
      </c>
      <c r="R1111" s="98"/>
      <c r="S1111" s="98"/>
      <c r="T1111" s="98"/>
      <c r="U1111" s="98"/>
      <c r="V1111" s="98"/>
      <c r="W1111" s="98"/>
      <c r="X1111" s="98"/>
      <c r="Y1111" s="98"/>
      <c r="Z1111" s="98"/>
      <c r="AA1111" s="98"/>
      <c r="AB1111" s="98"/>
      <c r="AC1111" s="98"/>
      <c r="AD1111" s="98"/>
      <c r="AE1111" s="98"/>
      <c r="AF1111" s="98"/>
      <c r="AG1111" s="98"/>
      <c r="AH1111" s="98"/>
      <c r="AI1111" s="98"/>
      <c r="AJ1111" s="98"/>
      <c r="AK1111" s="98"/>
      <c r="AL1111" s="98"/>
    </row>
    <row r="1112" ht="12.75" customHeight="1">
      <c r="A1112" s="92" t="s">
        <v>3882</v>
      </c>
      <c r="B1112" s="93">
        <v>45805.0</v>
      </c>
      <c r="C1112" s="94" t="s">
        <v>3883</v>
      </c>
      <c r="D1112" s="94" t="s">
        <v>3884</v>
      </c>
      <c r="E1112" s="103">
        <v>550.0</v>
      </c>
      <c r="F1112" s="100" t="s">
        <v>2857</v>
      </c>
      <c r="G1112" s="101" t="s">
        <v>112</v>
      </c>
      <c r="H1112" s="101" t="s">
        <v>127</v>
      </c>
      <c r="I1112" s="101"/>
      <c r="J1112" s="95"/>
      <c r="K1112" s="97"/>
      <c r="L1112" s="97"/>
      <c r="M1112" s="97"/>
      <c r="N1112" s="87"/>
      <c r="O1112" s="96"/>
      <c r="P1112" s="97"/>
      <c r="Q1112" s="97"/>
      <c r="R1112" s="98"/>
      <c r="S1112" s="98"/>
      <c r="T1112" s="98"/>
      <c r="U1112" s="98"/>
      <c r="V1112" s="98"/>
      <c r="W1112" s="98"/>
      <c r="X1112" s="98"/>
      <c r="Y1112" s="98"/>
      <c r="Z1112" s="98"/>
      <c r="AA1112" s="98"/>
      <c r="AB1112" s="98"/>
      <c r="AC1112" s="98"/>
      <c r="AD1112" s="98"/>
      <c r="AE1112" s="98"/>
      <c r="AF1112" s="98"/>
      <c r="AG1112" s="98"/>
      <c r="AH1112" s="98"/>
      <c r="AI1112" s="98"/>
      <c r="AJ1112" s="98"/>
      <c r="AK1112" s="98"/>
      <c r="AL1112" s="98"/>
    </row>
    <row r="1113" ht="12.75" customHeight="1">
      <c r="A1113" s="92" t="s">
        <v>3885</v>
      </c>
      <c r="B1113" s="93">
        <v>45805.0</v>
      </c>
      <c r="C1113" s="94" t="s">
        <v>3886</v>
      </c>
      <c r="D1113" s="94" t="s">
        <v>3887</v>
      </c>
      <c r="E1113" s="103">
        <v>5000.0</v>
      </c>
      <c r="F1113" s="100" t="s">
        <v>3888</v>
      </c>
      <c r="G1113" s="101" t="s">
        <v>117</v>
      </c>
      <c r="H1113" s="101" t="s">
        <v>68</v>
      </c>
      <c r="I1113" s="101"/>
      <c r="J1113" s="95"/>
      <c r="K1113" s="97"/>
      <c r="L1113" s="97"/>
      <c r="M1113" s="97"/>
      <c r="N1113" s="87"/>
      <c r="O1113" s="96"/>
      <c r="P1113" s="97">
        <v>164.19</v>
      </c>
      <c r="Q1113" s="108">
        <f t="shared" ref="Q1113:Q1114" si="378">E1113-P1113</f>
        <v>4835.81</v>
      </c>
      <c r="R1113" s="98"/>
      <c r="S1113" s="98"/>
      <c r="T1113" s="98"/>
      <c r="U1113" s="98"/>
      <c r="V1113" s="98"/>
      <c r="W1113" s="98"/>
      <c r="X1113" s="98"/>
      <c r="Y1113" s="98"/>
      <c r="Z1113" s="98"/>
      <c r="AA1113" s="98"/>
      <c r="AB1113" s="98"/>
      <c r="AC1113" s="98"/>
      <c r="AD1113" s="98"/>
      <c r="AE1113" s="98"/>
      <c r="AF1113" s="98"/>
      <c r="AG1113" s="98"/>
      <c r="AH1113" s="98"/>
      <c r="AI1113" s="98"/>
      <c r="AJ1113" s="98"/>
      <c r="AK1113" s="98"/>
      <c r="AL1113" s="98"/>
    </row>
    <row r="1114" ht="12.75" customHeight="1">
      <c r="A1114" s="92" t="s">
        <v>3889</v>
      </c>
      <c r="B1114" s="93">
        <v>45805.0</v>
      </c>
      <c r="C1114" s="94" t="s">
        <v>3890</v>
      </c>
      <c r="D1114" s="94" t="s">
        <v>3564</v>
      </c>
      <c r="E1114" s="103">
        <v>600.0</v>
      </c>
      <c r="F1114" s="100" t="s">
        <v>3247</v>
      </c>
      <c r="G1114" s="101" t="s">
        <v>117</v>
      </c>
      <c r="H1114" s="101" t="s">
        <v>68</v>
      </c>
      <c r="I1114" s="101"/>
      <c r="J1114" s="95"/>
      <c r="K1114" s="97"/>
      <c r="L1114" s="97"/>
      <c r="M1114" s="97"/>
      <c r="N1114" s="87"/>
      <c r="O1114" s="96"/>
      <c r="P1114" s="97">
        <v>19.7</v>
      </c>
      <c r="Q1114" s="108">
        <f t="shared" si="378"/>
        <v>580.3</v>
      </c>
      <c r="R1114" s="153"/>
      <c r="S1114" s="98"/>
      <c r="T1114" s="98"/>
      <c r="U1114" s="98"/>
      <c r="V1114" s="98"/>
      <c r="W1114" s="98"/>
      <c r="X1114" s="98"/>
      <c r="Y1114" s="98"/>
      <c r="Z1114" s="98"/>
      <c r="AA1114" s="98"/>
      <c r="AB1114" s="98"/>
      <c r="AC1114" s="98"/>
      <c r="AD1114" s="98"/>
      <c r="AE1114" s="98"/>
      <c r="AF1114" s="98"/>
      <c r="AG1114" s="98"/>
      <c r="AH1114" s="98"/>
      <c r="AI1114" s="98"/>
      <c r="AJ1114" s="98"/>
      <c r="AK1114" s="98"/>
      <c r="AL1114" s="98"/>
    </row>
    <row r="1115" ht="12.75" customHeight="1">
      <c r="A1115" s="92" t="s">
        <v>3891</v>
      </c>
      <c r="B1115" s="93">
        <v>45805.0</v>
      </c>
      <c r="C1115" s="94" t="s">
        <v>3892</v>
      </c>
      <c r="D1115" s="94" t="s">
        <v>3893</v>
      </c>
      <c r="E1115" s="103">
        <v>550.0</v>
      </c>
      <c r="F1115" s="100" t="s">
        <v>2857</v>
      </c>
      <c r="G1115" s="101" t="s">
        <v>112</v>
      </c>
      <c r="H1115" s="101" t="s">
        <v>127</v>
      </c>
      <c r="I1115" s="101"/>
      <c r="J1115" s="95"/>
      <c r="K1115" s="97"/>
      <c r="L1115" s="97"/>
      <c r="M1115" s="97"/>
      <c r="N1115" s="87"/>
      <c r="O1115" s="96"/>
      <c r="P1115" s="97"/>
      <c r="Q1115" s="97"/>
      <c r="R1115" s="98"/>
      <c r="S1115" s="98"/>
      <c r="T1115" s="98"/>
      <c r="U1115" s="98"/>
      <c r="V1115" s="98"/>
      <c r="W1115" s="98"/>
      <c r="X1115" s="98"/>
      <c r="Y1115" s="98"/>
      <c r="Z1115" s="98"/>
      <c r="AA1115" s="98"/>
      <c r="AB1115" s="98"/>
      <c r="AC1115" s="98"/>
      <c r="AD1115" s="98"/>
      <c r="AE1115" s="98"/>
      <c r="AF1115" s="98"/>
      <c r="AG1115" s="98"/>
      <c r="AH1115" s="98"/>
      <c r="AI1115" s="98"/>
      <c r="AJ1115" s="98"/>
      <c r="AK1115" s="98"/>
      <c r="AL1115" s="98"/>
    </row>
    <row r="1116" ht="12.75" customHeight="1">
      <c r="A1116" s="92" t="s">
        <v>3894</v>
      </c>
      <c r="B1116" s="93">
        <v>45805.0</v>
      </c>
      <c r="C1116" s="94" t="s">
        <v>3895</v>
      </c>
      <c r="D1116" s="94" t="s">
        <v>2203</v>
      </c>
      <c r="E1116" s="103">
        <v>550.0</v>
      </c>
      <c r="F1116" s="100" t="s">
        <v>2857</v>
      </c>
      <c r="G1116" s="101" t="s">
        <v>112</v>
      </c>
      <c r="H1116" s="101" t="s">
        <v>127</v>
      </c>
      <c r="I1116" s="101"/>
      <c r="J1116" s="95"/>
      <c r="K1116" s="97"/>
      <c r="L1116" s="97"/>
      <c r="M1116" s="97"/>
      <c r="N1116" s="87"/>
      <c r="O1116" s="96"/>
      <c r="P1116" s="97"/>
      <c r="Q1116" s="97"/>
      <c r="R1116" s="98"/>
      <c r="S1116" s="98"/>
      <c r="T1116" s="98"/>
      <c r="U1116" s="98"/>
      <c r="V1116" s="98"/>
      <c r="W1116" s="98"/>
      <c r="X1116" s="98"/>
      <c r="Y1116" s="98"/>
      <c r="Z1116" s="98"/>
      <c r="AA1116" s="98"/>
      <c r="AB1116" s="98"/>
      <c r="AC1116" s="98"/>
      <c r="AD1116" s="98"/>
      <c r="AE1116" s="98"/>
      <c r="AF1116" s="98"/>
      <c r="AG1116" s="98"/>
      <c r="AH1116" s="98"/>
      <c r="AI1116" s="98"/>
      <c r="AJ1116" s="98"/>
      <c r="AK1116" s="98"/>
      <c r="AL1116" s="98"/>
    </row>
    <row r="1117" ht="12.75" customHeight="1">
      <c r="A1117" s="92" t="s">
        <v>3896</v>
      </c>
      <c r="B1117" s="93">
        <v>45805.0</v>
      </c>
      <c r="C1117" s="94" t="s">
        <v>3897</v>
      </c>
      <c r="D1117" s="94" t="s">
        <v>2144</v>
      </c>
      <c r="E1117" s="103">
        <v>4000.0</v>
      </c>
      <c r="F1117" s="100" t="s">
        <v>3898</v>
      </c>
      <c r="G1117" s="101" t="s">
        <v>3899</v>
      </c>
      <c r="H1117" s="101" t="s">
        <v>68</v>
      </c>
      <c r="I1117" s="101" t="s">
        <v>3900</v>
      </c>
      <c r="J1117" s="95"/>
      <c r="K1117" s="97"/>
      <c r="L1117" s="97"/>
      <c r="M1117" s="97"/>
      <c r="N1117" s="87"/>
      <c r="O1117" s="96"/>
      <c r="P1117" s="97">
        <v>45.97</v>
      </c>
      <c r="Q1117" s="108">
        <f>1400-P1117</f>
        <v>1354.03</v>
      </c>
      <c r="R1117" s="128">
        <f>Q1107+Q1111+Q1113+Q1114+1354.03</f>
        <v>7834.02</v>
      </c>
      <c r="S1117" s="98"/>
      <c r="T1117" s="98"/>
      <c r="U1117" s="98"/>
      <c r="V1117" s="98"/>
      <c r="W1117" s="98"/>
      <c r="X1117" s="98"/>
      <c r="Y1117" s="98"/>
      <c r="Z1117" s="98"/>
      <c r="AA1117" s="98"/>
      <c r="AB1117" s="98"/>
      <c r="AC1117" s="98"/>
      <c r="AD1117" s="98"/>
      <c r="AE1117" s="98"/>
      <c r="AF1117" s="98"/>
      <c r="AG1117" s="98"/>
      <c r="AH1117" s="98"/>
      <c r="AI1117" s="98"/>
      <c r="AJ1117" s="98"/>
      <c r="AK1117" s="98"/>
      <c r="AL1117" s="98"/>
    </row>
    <row r="1118" ht="12.75" customHeight="1">
      <c r="A1118" s="92" t="s">
        <v>3901</v>
      </c>
      <c r="B1118" s="93">
        <v>45805.0</v>
      </c>
      <c r="C1118" s="94" t="s">
        <v>3902</v>
      </c>
      <c r="D1118" s="94" t="s">
        <v>3639</v>
      </c>
      <c r="E1118" s="99">
        <v>2100.0</v>
      </c>
      <c r="F1118" s="100" t="s">
        <v>3903</v>
      </c>
      <c r="G1118" s="143" t="s">
        <v>67</v>
      </c>
      <c r="H1118" s="101" t="s">
        <v>68</v>
      </c>
      <c r="I1118" s="101"/>
      <c r="J1118" s="95"/>
      <c r="K1118" s="97"/>
      <c r="L1118" s="97"/>
      <c r="M1118" s="97"/>
      <c r="N1118" s="87"/>
      <c r="O1118" s="96"/>
      <c r="P1118" s="147">
        <v>51.17</v>
      </c>
      <c r="Q1118" s="132">
        <f t="shared" ref="Q1118:Q1119" si="379">E1118-P1118</f>
        <v>2048.83</v>
      </c>
      <c r="R1118" s="98"/>
      <c r="S1118" s="98"/>
      <c r="T1118" s="98"/>
      <c r="U1118" s="98"/>
      <c r="V1118" s="98"/>
      <c r="W1118" s="98"/>
      <c r="X1118" s="98"/>
      <c r="Y1118" s="98"/>
      <c r="Z1118" s="98"/>
      <c r="AA1118" s="98"/>
      <c r="AB1118" s="98"/>
      <c r="AC1118" s="98"/>
      <c r="AD1118" s="98"/>
      <c r="AE1118" s="98"/>
      <c r="AF1118" s="98"/>
      <c r="AG1118" s="98"/>
      <c r="AH1118" s="98"/>
      <c r="AI1118" s="98"/>
      <c r="AJ1118" s="98"/>
      <c r="AK1118" s="98"/>
      <c r="AL1118" s="98"/>
    </row>
    <row r="1119" ht="12.75" customHeight="1">
      <c r="A1119" s="92" t="s">
        <v>3904</v>
      </c>
      <c r="B1119" s="93">
        <v>45805.0</v>
      </c>
      <c r="C1119" s="94" t="s">
        <v>3905</v>
      </c>
      <c r="D1119" s="94" t="s">
        <v>438</v>
      </c>
      <c r="E1119" s="155">
        <v>300.0</v>
      </c>
      <c r="F1119" s="100" t="s">
        <v>2026</v>
      </c>
      <c r="G1119" s="143" t="s">
        <v>67</v>
      </c>
      <c r="H1119" s="101" t="s">
        <v>68</v>
      </c>
      <c r="I1119" s="101"/>
      <c r="J1119" s="95"/>
      <c r="K1119" s="97"/>
      <c r="L1119" s="97"/>
      <c r="M1119" s="97"/>
      <c r="N1119" s="87"/>
      <c r="O1119" s="96"/>
      <c r="P1119" s="131">
        <v>7.31</v>
      </c>
      <c r="Q1119" s="132">
        <f t="shared" si="379"/>
        <v>292.69</v>
      </c>
      <c r="R1119" s="98"/>
      <c r="S1119" s="98"/>
      <c r="T1119" s="98"/>
      <c r="U1119" s="98"/>
      <c r="V1119" s="98"/>
      <c r="W1119" s="98"/>
      <c r="X1119" s="98"/>
      <c r="Y1119" s="98"/>
      <c r="Z1119" s="98"/>
      <c r="AA1119" s="98"/>
      <c r="AB1119" s="98"/>
      <c r="AC1119" s="98"/>
      <c r="AD1119" s="98"/>
      <c r="AE1119" s="98"/>
      <c r="AF1119" s="98"/>
      <c r="AG1119" s="98"/>
      <c r="AH1119" s="98"/>
      <c r="AI1119" s="98"/>
      <c r="AJ1119" s="98"/>
      <c r="AK1119" s="98"/>
      <c r="AL1119" s="98"/>
    </row>
    <row r="1120" ht="12.75" customHeight="1">
      <c r="A1120" s="92" t="s">
        <v>3906</v>
      </c>
      <c r="B1120" s="93">
        <v>45805.0</v>
      </c>
      <c r="C1120" s="94" t="s">
        <v>3907</v>
      </c>
      <c r="D1120" s="94" t="s">
        <v>429</v>
      </c>
      <c r="E1120" s="103">
        <v>5985.0</v>
      </c>
      <c r="F1120" s="100" t="s">
        <v>3908</v>
      </c>
      <c r="G1120" s="101" t="s">
        <v>96</v>
      </c>
      <c r="H1120" s="101" t="s">
        <v>132</v>
      </c>
      <c r="I1120" s="112" t="s">
        <v>392</v>
      </c>
      <c r="J1120" s="95"/>
      <c r="K1120" s="97"/>
      <c r="L1120" s="97"/>
      <c r="M1120" s="97"/>
      <c r="N1120" s="87"/>
      <c r="O1120" s="96"/>
      <c r="P1120" s="97"/>
      <c r="Q1120" s="97"/>
      <c r="R1120" s="98"/>
      <c r="S1120" s="98"/>
      <c r="T1120" s="98"/>
      <c r="U1120" s="98"/>
      <c r="V1120" s="98"/>
      <c r="W1120" s="98"/>
      <c r="X1120" s="98"/>
      <c r="Y1120" s="98"/>
      <c r="Z1120" s="98"/>
      <c r="AA1120" s="98"/>
      <c r="AB1120" s="98"/>
      <c r="AC1120" s="98"/>
      <c r="AD1120" s="98"/>
      <c r="AE1120" s="98"/>
      <c r="AF1120" s="98"/>
      <c r="AG1120" s="98"/>
      <c r="AH1120" s="98"/>
      <c r="AI1120" s="98"/>
      <c r="AJ1120" s="98"/>
      <c r="AK1120" s="98"/>
      <c r="AL1120" s="98"/>
    </row>
    <row r="1121" ht="12.75" customHeight="1">
      <c r="A1121" s="92" t="s">
        <v>3909</v>
      </c>
      <c r="B1121" s="93">
        <v>45805.0</v>
      </c>
      <c r="C1121" s="94" t="s">
        <v>3910</v>
      </c>
      <c r="D1121" s="94" t="s">
        <v>3911</v>
      </c>
      <c r="E1121" s="103">
        <v>500.0</v>
      </c>
      <c r="F1121" s="100" t="s">
        <v>3912</v>
      </c>
      <c r="G1121" s="101" t="s">
        <v>112</v>
      </c>
      <c r="H1121" s="101" t="s">
        <v>127</v>
      </c>
      <c r="I1121" s="101"/>
      <c r="J1121" s="95"/>
      <c r="K1121" s="97"/>
      <c r="L1121" s="97"/>
      <c r="M1121" s="97"/>
      <c r="N1121" s="87"/>
      <c r="O1121" s="96"/>
      <c r="P1121" s="97"/>
      <c r="Q1121" s="97"/>
      <c r="R1121" s="98"/>
      <c r="S1121" s="98"/>
      <c r="T1121" s="98"/>
      <c r="U1121" s="98"/>
      <c r="V1121" s="98"/>
      <c r="W1121" s="98"/>
      <c r="X1121" s="98"/>
      <c r="Y1121" s="98"/>
      <c r="Z1121" s="98"/>
      <c r="AA1121" s="98"/>
      <c r="AB1121" s="98"/>
      <c r="AC1121" s="98"/>
      <c r="AD1121" s="98"/>
      <c r="AE1121" s="98"/>
      <c r="AF1121" s="98"/>
      <c r="AG1121" s="98"/>
      <c r="AH1121" s="98"/>
      <c r="AI1121" s="98"/>
      <c r="AJ1121" s="98"/>
      <c r="AK1121" s="98"/>
      <c r="AL1121" s="98"/>
    </row>
    <row r="1122" ht="12.75" customHeight="1">
      <c r="A1122" s="92" t="s">
        <v>3913</v>
      </c>
      <c r="B1122" s="93">
        <v>45806.0</v>
      </c>
      <c r="C1122" s="94" t="s">
        <v>3914</v>
      </c>
      <c r="D1122" s="94" t="s">
        <v>2814</v>
      </c>
      <c r="E1122" s="103">
        <v>1100.0</v>
      </c>
      <c r="F1122" s="100" t="s">
        <v>3258</v>
      </c>
      <c r="G1122" s="101" t="s">
        <v>117</v>
      </c>
      <c r="H1122" s="101" t="s">
        <v>68</v>
      </c>
      <c r="I1122" s="101"/>
      <c r="J1122" s="95"/>
      <c r="K1122" s="97"/>
      <c r="L1122" s="97"/>
      <c r="M1122" s="97"/>
      <c r="N1122" s="87"/>
      <c r="O1122" s="96"/>
      <c r="P1122" s="97">
        <v>36.12</v>
      </c>
      <c r="Q1122" s="108">
        <f t="shared" ref="Q1122:Q1124" si="380">E1122-P1122</f>
        <v>1063.88</v>
      </c>
      <c r="R1122" s="98"/>
      <c r="S1122" s="98"/>
      <c r="T1122" s="98"/>
      <c r="U1122" s="98"/>
      <c r="V1122" s="98"/>
      <c r="W1122" s="98"/>
      <c r="X1122" s="98"/>
      <c r="Y1122" s="98"/>
      <c r="Z1122" s="98"/>
      <c r="AA1122" s="98"/>
      <c r="AB1122" s="98"/>
      <c r="AC1122" s="98"/>
      <c r="AD1122" s="98"/>
      <c r="AE1122" s="98"/>
      <c r="AF1122" s="98"/>
      <c r="AG1122" s="98"/>
      <c r="AH1122" s="98"/>
      <c r="AI1122" s="98"/>
      <c r="AJ1122" s="98"/>
      <c r="AK1122" s="98"/>
      <c r="AL1122" s="98"/>
    </row>
    <row r="1123" ht="12.75" customHeight="1">
      <c r="A1123" s="92" t="s">
        <v>3915</v>
      </c>
      <c r="B1123" s="93">
        <v>45806.0</v>
      </c>
      <c r="C1123" s="94" t="s">
        <v>3916</v>
      </c>
      <c r="D1123" s="94" t="s">
        <v>3917</v>
      </c>
      <c r="E1123" s="103">
        <v>550.0</v>
      </c>
      <c r="F1123" s="100" t="s">
        <v>2857</v>
      </c>
      <c r="G1123" s="101" t="s">
        <v>117</v>
      </c>
      <c r="H1123" s="101" t="s">
        <v>68</v>
      </c>
      <c r="I1123" s="101"/>
      <c r="J1123" s="95"/>
      <c r="K1123" s="97"/>
      <c r="L1123" s="97"/>
      <c r="M1123" s="97"/>
      <c r="N1123" s="87"/>
      <c r="O1123" s="96"/>
      <c r="P1123" s="97">
        <v>18.06</v>
      </c>
      <c r="Q1123" s="108">
        <f t="shared" si="380"/>
        <v>531.94</v>
      </c>
      <c r="R1123" s="98"/>
      <c r="S1123" s="98"/>
      <c r="T1123" s="98"/>
      <c r="U1123" s="98"/>
      <c r="V1123" s="98"/>
      <c r="W1123" s="98"/>
      <c r="X1123" s="98"/>
      <c r="Y1123" s="98"/>
      <c r="Z1123" s="98"/>
      <c r="AA1123" s="98"/>
      <c r="AB1123" s="98"/>
      <c r="AC1123" s="98"/>
      <c r="AD1123" s="98"/>
      <c r="AE1123" s="98"/>
      <c r="AF1123" s="98"/>
      <c r="AG1123" s="98"/>
      <c r="AH1123" s="98"/>
      <c r="AI1123" s="98"/>
      <c r="AJ1123" s="98"/>
      <c r="AK1123" s="98"/>
      <c r="AL1123" s="98"/>
    </row>
    <row r="1124" ht="12.75" customHeight="1">
      <c r="A1124" s="92" t="s">
        <v>3918</v>
      </c>
      <c r="B1124" s="93">
        <v>45806.0</v>
      </c>
      <c r="C1124" s="94" t="s">
        <v>3919</v>
      </c>
      <c r="D1124" s="94" t="s">
        <v>3920</v>
      </c>
      <c r="E1124" s="103">
        <v>1100.0</v>
      </c>
      <c r="F1124" s="100" t="s">
        <v>3258</v>
      </c>
      <c r="G1124" s="101" t="s">
        <v>117</v>
      </c>
      <c r="H1124" s="101" t="s">
        <v>68</v>
      </c>
      <c r="I1124" s="101"/>
      <c r="J1124" s="95"/>
      <c r="K1124" s="97"/>
      <c r="L1124" s="97"/>
      <c r="M1124" s="97"/>
      <c r="N1124" s="87"/>
      <c r="O1124" s="96"/>
      <c r="P1124" s="97">
        <v>36.12</v>
      </c>
      <c r="Q1124" s="108">
        <f t="shared" si="380"/>
        <v>1063.88</v>
      </c>
      <c r="R1124" s="98"/>
      <c r="S1124" s="98"/>
      <c r="T1124" s="98"/>
      <c r="U1124" s="98"/>
      <c r="V1124" s="98"/>
      <c r="W1124" s="98"/>
      <c r="X1124" s="98"/>
      <c r="Y1124" s="98"/>
      <c r="Z1124" s="98"/>
      <c r="AA1124" s="98"/>
      <c r="AB1124" s="98"/>
      <c r="AC1124" s="98"/>
      <c r="AD1124" s="98"/>
      <c r="AE1124" s="98"/>
      <c r="AF1124" s="98"/>
      <c r="AG1124" s="98"/>
      <c r="AH1124" s="98"/>
      <c r="AI1124" s="98"/>
      <c r="AJ1124" s="98"/>
      <c r="AK1124" s="98"/>
      <c r="AL1124" s="98"/>
    </row>
    <row r="1125" ht="12.75" customHeight="1">
      <c r="A1125" s="92" t="s">
        <v>3921</v>
      </c>
      <c r="B1125" s="93">
        <v>45806.0</v>
      </c>
      <c r="C1125" s="94" t="s">
        <v>3922</v>
      </c>
      <c r="D1125" s="94" t="s">
        <v>3923</v>
      </c>
      <c r="E1125" s="103">
        <v>550.0</v>
      </c>
      <c r="F1125" s="100" t="s">
        <v>3330</v>
      </c>
      <c r="G1125" s="101" t="s">
        <v>112</v>
      </c>
      <c r="H1125" s="101" t="s">
        <v>127</v>
      </c>
      <c r="I1125" s="101"/>
      <c r="J1125" s="95"/>
      <c r="K1125" s="97"/>
      <c r="L1125" s="97"/>
      <c r="M1125" s="97"/>
      <c r="N1125" s="87"/>
      <c r="O1125" s="96"/>
      <c r="P1125" s="97"/>
      <c r="Q1125" s="97"/>
      <c r="R1125" s="98"/>
      <c r="S1125" s="98"/>
      <c r="T1125" s="98"/>
      <c r="U1125" s="98"/>
      <c r="V1125" s="98"/>
      <c r="W1125" s="98"/>
      <c r="X1125" s="98"/>
      <c r="Y1125" s="98"/>
      <c r="Z1125" s="98"/>
      <c r="AA1125" s="98"/>
      <c r="AB1125" s="98"/>
      <c r="AC1125" s="98"/>
      <c r="AD1125" s="98"/>
      <c r="AE1125" s="98"/>
      <c r="AF1125" s="98"/>
      <c r="AG1125" s="98"/>
      <c r="AH1125" s="98"/>
      <c r="AI1125" s="98"/>
      <c r="AJ1125" s="98"/>
      <c r="AK1125" s="98"/>
      <c r="AL1125" s="98"/>
    </row>
    <row r="1126" ht="12.75" customHeight="1">
      <c r="A1126" s="92" t="s">
        <v>3924</v>
      </c>
      <c r="B1126" s="93">
        <v>45806.0</v>
      </c>
      <c r="C1126" s="94" t="s">
        <v>3925</v>
      </c>
      <c r="D1126" s="94" t="s">
        <v>3770</v>
      </c>
      <c r="E1126" s="103">
        <v>700.0</v>
      </c>
      <c r="F1126" s="100" t="s">
        <v>3926</v>
      </c>
      <c r="G1126" s="101" t="s">
        <v>96</v>
      </c>
      <c r="H1126" s="101" t="s">
        <v>68</v>
      </c>
      <c r="I1126" s="101" t="s">
        <v>3927</v>
      </c>
      <c r="J1126" s="95"/>
      <c r="K1126" s="97"/>
      <c r="L1126" s="97"/>
      <c r="M1126" s="97"/>
      <c r="N1126" s="87"/>
      <c r="O1126" s="96"/>
      <c r="P1126" s="97"/>
      <c r="Q1126" s="97"/>
      <c r="R1126" s="98"/>
      <c r="S1126" s="98"/>
      <c r="T1126" s="98"/>
      <c r="U1126" s="98"/>
      <c r="V1126" s="98"/>
      <c r="W1126" s="98"/>
      <c r="X1126" s="98"/>
      <c r="Y1126" s="98"/>
      <c r="Z1126" s="98"/>
      <c r="AA1126" s="98"/>
      <c r="AB1126" s="98"/>
      <c r="AC1126" s="98"/>
      <c r="AD1126" s="98"/>
      <c r="AE1126" s="98"/>
      <c r="AF1126" s="98"/>
      <c r="AG1126" s="98"/>
      <c r="AH1126" s="98"/>
      <c r="AI1126" s="98"/>
      <c r="AJ1126" s="98"/>
      <c r="AK1126" s="98"/>
      <c r="AL1126" s="98"/>
    </row>
    <row r="1127" ht="12.75" customHeight="1">
      <c r="A1127" s="92" t="s">
        <v>3928</v>
      </c>
      <c r="B1127" s="93">
        <v>45806.0</v>
      </c>
      <c r="C1127" s="94" t="s">
        <v>3929</v>
      </c>
      <c r="D1127" s="94" t="s">
        <v>3930</v>
      </c>
      <c r="E1127" s="103">
        <v>300.0</v>
      </c>
      <c r="F1127" s="100" t="s">
        <v>2026</v>
      </c>
      <c r="G1127" s="101" t="s">
        <v>112</v>
      </c>
      <c r="H1127" s="101" t="s">
        <v>127</v>
      </c>
      <c r="I1127" s="101"/>
      <c r="J1127" s="95"/>
      <c r="K1127" s="97"/>
      <c r="L1127" s="97"/>
      <c r="M1127" s="97"/>
      <c r="N1127" s="87"/>
      <c r="O1127" s="96"/>
      <c r="P1127" s="97"/>
      <c r="Q1127" s="97"/>
      <c r="R1127" s="98"/>
      <c r="S1127" s="98"/>
      <c r="T1127" s="98"/>
      <c r="U1127" s="98"/>
      <c r="V1127" s="98"/>
      <c r="W1127" s="98"/>
      <c r="X1127" s="98"/>
      <c r="Y1127" s="98"/>
      <c r="Z1127" s="98"/>
      <c r="AA1127" s="98"/>
      <c r="AB1127" s="98"/>
      <c r="AC1127" s="98"/>
      <c r="AD1127" s="98"/>
      <c r="AE1127" s="98"/>
      <c r="AF1127" s="98"/>
      <c r="AG1127" s="98"/>
      <c r="AH1127" s="98"/>
      <c r="AI1127" s="98"/>
      <c r="AJ1127" s="98"/>
      <c r="AK1127" s="98"/>
      <c r="AL1127" s="98"/>
    </row>
    <row r="1128" ht="15.0" customHeight="1">
      <c r="A1128" s="92" t="s">
        <v>3931</v>
      </c>
      <c r="B1128" s="93">
        <v>45806.0</v>
      </c>
      <c r="C1128" s="48" t="s">
        <v>3932</v>
      </c>
      <c r="D1128" s="94" t="s">
        <v>804</v>
      </c>
      <c r="E1128" s="107">
        <v>17196.43</v>
      </c>
      <c r="F1128" s="100" t="s">
        <v>3933</v>
      </c>
      <c r="G1128" s="101" t="s">
        <v>96</v>
      </c>
      <c r="H1128" s="101" t="s">
        <v>68</v>
      </c>
      <c r="I1128" s="101" t="s">
        <v>3399</v>
      </c>
      <c r="J1128" s="95"/>
      <c r="K1128" s="97">
        <v>18000.0</v>
      </c>
      <c r="L1128" s="97">
        <f>K1128/1.12*0.05</f>
        <v>803.5714286</v>
      </c>
      <c r="M1128" s="97">
        <f>K1128-L1128</f>
        <v>17196.42857</v>
      </c>
      <c r="N1128" s="87">
        <f>E1128-M1128</f>
        <v>0.001428571428</v>
      </c>
      <c r="O1128" s="96"/>
      <c r="P1128" s="97"/>
      <c r="Q1128" s="97"/>
      <c r="R1128" s="98"/>
      <c r="S1128" s="98"/>
      <c r="T1128" s="98"/>
      <c r="U1128" s="98"/>
      <c r="V1128" s="98"/>
      <c r="W1128" s="98"/>
      <c r="X1128" s="98"/>
      <c r="Y1128" s="98"/>
      <c r="Z1128" s="98"/>
      <c r="AA1128" s="98"/>
      <c r="AB1128" s="98"/>
      <c r="AC1128" s="98"/>
      <c r="AD1128" s="98"/>
      <c r="AE1128" s="98"/>
      <c r="AF1128" s="98"/>
      <c r="AG1128" s="98"/>
      <c r="AH1128" s="98"/>
      <c r="AI1128" s="98"/>
      <c r="AJ1128" s="98"/>
      <c r="AK1128" s="98"/>
      <c r="AL1128" s="98"/>
    </row>
    <row r="1129" ht="12.75" customHeight="1">
      <c r="A1129" s="92" t="s">
        <v>3934</v>
      </c>
      <c r="B1129" s="93">
        <v>45806.0</v>
      </c>
      <c r="C1129" s="94" t="s">
        <v>3935</v>
      </c>
      <c r="D1129" s="94" t="s">
        <v>3936</v>
      </c>
      <c r="E1129" s="103">
        <v>1400.0</v>
      </c>
      <c r="F1129" s="100" t="s">
        <v>195</v>
      </c>
      <c r="G1129" s="101" t="s">
        <v>3937</v>
      </c>
      <c r="H1129" s="101" t="s">
        <v>68</v>
      </c>
      <c r="I1129" s="101"/>
      <c r="J1129" s="95"/>
      <c r="K1129" s="97"/>
      <c r="L1129" s="97"/>
      <c r="M1129" s="97"/>
      <c r="N1129" s="87"/>
      <c r="O1129" s="96"/>
      <c r="P1129" s="97">
        <f>E1129-Q1129</f>
        <v>20.19</v>
      </c>
      <c r="Q1129" s="97">
        <v>1379.81</v>
      </c>
      <c r="R1129" s="98"/>
      <c r="S1129" s="98"/>
      <c r="T1129" s="98"/>
      <c r="U1129" s="98"/>
      <c r="V1129" s="98"/>
      <c r="W1129" s="98"/>
      <c r="X1129" s="98"/>
      <c r="Y1129" s="98"/>
      <c r="Z1129" s="98"/>
      <c r="AA1129" s="98"/>
      <c r="AB1129" s="98"/>
      <c r="AC1129" s="98"/>
      <c r="AD1129" s="98"/>
      <c r="AE1129" s="98"/>
      <c r="AF1129" s="98"/>
      <c r="AG1129" s="98"/>
      <c r="AH1129" s="98"/>
      <c r="AI1129" s="98"/>
      <c r="AJ1129" s="98"/>
      <c r="AK1129" s="98"/>
      <c r="AL1129" s="98"/>
    </row>
    <row r="1130" ht="12.75" customHeight="1">
      <c r="A1130" s="92" t="s">
        <v>3938</v>
      </c>
      <c r="B1130" s="93">
        <v>45806.0</v>
      </c>
      <c r="C1130" s="94" t="s">
        <v>3939</v>
      </c>
      <c r="D1130" s="94" t="s">
        <v>3940</v>
      </c>
      <c r="E1130" s="103">
        <v>300.0</v>
      </c>
      <c r="F1130" s="100" t="s">
        <v>3941</v>
      </c>
      <c r="G1130" s="101" t="s">
        <v>112</v>
      </c>
      <c r="H1130" s="101" t="s">
        <v>127</v>
      </c>
      <c r="I1130" s="101"/>
      <c r="J1130" s="95"/>
      <c r="K1130" s="97"/>
      <c r="L1130" s="97"/>
      <c r="M1130" s="97"/>
      <c r="N1130" s="87"/>
      <c r="O1130" s="96"/>
      <c r="P1130" s="97"/>
      <c r="Q1130" s="97"/>
      <c r="R1130" s="98"/>
      <c r="S1130" s="98"/>
      <c r="T1130" s="98"/>
      <c r="U1130" s="98"/>
      <c r="V1130" s="98"/>
      <c r="W1130" s="98"/>
      <c r="X1130" s="98"/>
      <c r="Y1130" s="98"/>
      <c r="Z1130" s="98"/>
      <c r="AA1130" s="98"/>
      <c r="AB1130" s="98"/>
      <c r="AC1130" s="98"/>
      <c r="AD1130" s="98"/>
      <c r="AE1130" s="98"/>
      <c r="AF1130" s="98"/>
      <c r="AG1130" s="98"/>
      <c r="AH1130" s="98"/>
      <c r="AI1130" s="98"/>
      <c r="AJ1130" s="98"/>
      <c r="AK1130" s="98"/>
      <c r="AL1130" s="98"/>
    </row>
    <row r="1131" ht="12.75" customHeight="1">
      <c r="A1131" s="92" t="s">
        <v>3942</v>
      </c>
      <c r="B1131" s="93">
        <v>45806.0</v>
      </c>
      <c r="C1131" s="94" t="s">
        <v>3943</v>
      </c>
      <c r="D1131" s="94" t="s">
        <v>3944</v>
      </c>
      <c r="E1131" s="103">
        <v>300.0</v>
      </c>
      <c r="F1131" s="100" t="s">
        <v>3941</v>
      </c>
      <c r="G1131" s="101" t="s">
        <v>117</v>
      </c>
      <c r="H1131" s="101" t="s">
        <v>68</v>
      </c>
      <c r="I1131" s="101"/>
      <c r="J1131" s="95"/>
      <c r="K1131" s="97"/>
      <c r="L1131" s="97"/>
      <c r="M1131" s="97"/>
      <c r="N1131" s="87"/>
      <c r="O1131" s="96"/>
      <c r="P1131" s="97">
        <v>9.85</v>
      </c>
      <c r="Q1131" s="108">
        <f t="shared" ref="Q1131:Q1132" si="381">E1131-P1131</f>
        <v>290.15</v>
      </c>
      <c r="R1131" s="98"/>
      <c r="S1131" s="98"/>
      <c r="T1131" s="98"/>
      <c r="U1131" s="98"/>
      <c r="V1131" s="98"/>
      <c r="W1131" s="98"/>
      <c r="X1131" s="98"/>
      <c r="Y1131" s="98"/>
      <c r="Z1131" s="98"/>
      <c r="AA1131" s="98"/>
      <c r="AB1131" s="98"/>
      <c r="AC1131" s="98"/>
      <c r="AD1131" s="98"/>
      <c r="AE1131" s="98"/>
      <c r="AF1131" s="98"/>
      <c r="AG1131" s="98"/>
      <c r="AH1131" s="98"/>
      <c r="AI1131" s="98"/>
      <c r="AJ1131" s="98"/>
      <c r="AK1131" s="98"/>
      <c r="AL1131" s="98"/>
    </row>
    <row r="1132" ht="12.75" customHeight="1">
      <c r="A1132" s="92" t="s">
        <v>3945</v>
      </c>
      <c r="B1132" s="93">
        <v>45806.0</v>
      </c>
      <c r="C1132" s="94" t="s">
        <v>3946</v>
      </c>
      <c r="D1132" s="94" t="s">
        <v>1931</v>
      </c>
      <c r="E1132" s="103">
        <v>5200.0</v>
      </c>
      <c r="F1132" s="100" t="s">
        <v>3947</v>
      </c>
      <c r="G1132" s="101" t="s">
        <v>117</v>
      </c>
      <c r="H1132" s="101" t="s">
        <v>68</v>
      </c>
      <c r="I1132" s="101"/>
      <c r="J1132" s="95"/>
      <c r="K1132" s="97"/>
      <c r="L1132" s="97"/>
      <c r="M1132" s="97"/>
      <c r="N1132" s="87"/>
      <c r="O1132" s="96"/>
      <c r="P1132" s="97">
        <v>170.75</v>
      </c>
      <c r="Q1132" s="108">
        <f t="shared" si="381"/>
        <v>5029.25</v>
      </c>
      <c r="R1132" s="128">
        <f>SUM(Q1122:Q1124)+Q1131+Q1132+AR!Q637</f>
        <v>28289.52</v>
      </c>
      <c r="S1132" s="98"/>
      <c r="T1132" s="98"/>
      <c r="U1132" s="98"/>
      <c r="V1132" s="98"/>
      <c r="W1132" s="98"/>
      <c r="X1132" s="98"/>
      <c r="Y1132" s="98"/>
      <c r="Z1132" s="98"/>
      <c r="AA1132" s="98"/>
      <c r="AB1132" s="98"/>
      <c r="AC1132" s="98"/>
      <c r="AD1132" s="98"/>
      <c r="AE1132" s="98"/>
      <c r="AF1132" s="98"/>
      <c r="AG1132" s="98"/>
      <c r="AH1132" s="98"/>
      <c r="AI1132" s="98"/>
      <c r="AJ1132" s="98"/>
      <c r="AK1132" s="98"/>
      <c r="AL1132" s="98"/>
    </row>
    <row r="1133" ht="12.75" customHeight="1">
      <c r="A1133" s="92" t="s">
        <v>3948</v>
      </c>
      <c r="B1133" s="93">
        <v>45806.0</v>
      </c>
      <c r="C1133" s="94" t="s">
        <v>3949</v>
      </c>
      <c r="D1133" s="94" t="s">
        <v>3950</v>
      </c>
      <c r="E1133" s="103">
        <v>300.0</v>
      </c>
      <c r="F1133" s="100" t="s">
        <v>3941</v>
      </c>
      <c r="G1133" s="101" t="s">
        <v>112</v>
      </c>
      <c r="H1133" s="101" t="s">
        <v>127</v>
      </c>
      <c r="I1133" s="101"/>
      <c r="J1133" s="95"/>
      <c r="K1133" s="97"/>
      <c r="L1133" s="97"/>
      <c r="M1133" s="97"/>
      <c r="N1133" s="87"/>
      <c r="O1133" s="96"/>
      <c r="P1133" s="97"/>
      <c r="Q1133" s="97"/>
      <c r="R1133" s="98"/>
      <c r="S1133" s="98"/>
      <c r="T1133" s="98"/>
      <c r="U1133" s="98"/>
      <c r="V1133" s="98"/>
      <c r="W1133" s="98"/>
      <c r="X1133" s="98"/>
      <c r="Y1133" s="98"/>
      <c r="Z1133" s="98"/>
      <c r="AA1133" s="98"/>
      <c r="AB1133" s="98"/>
      <c r="AC1133" s="98"/>
      <c r="AD1133" s="98"/>
      <c r="AE1133" s="98"/>
      <c r="AF1133" s="98"/>
      <c r="AG1133" s="98"/>
      <c r="AH1133" s="98"/>
      <c r="AI1133" s="98"/>
      <c r="AJ1133" s="98"/>
      <c r="AK1133" s="98"/>
      <c r="AL1133" s="98"/>
    </row>
    <row r="1134" ht="12.75" customHeight="1">
      <c r="A1134" s="92" t="s">
        <v>3951</v>
      </c>
      <c r="B1134" s="93">
        <v>45806.0</v>
      </c>
      <c r="C1134" s="94" t="s">
        <v>3952</v>
      </c>
      <c r="D1134" s="94" t="s">
        <v>3109</v>
      </c>
      <c r="E1134" s="103">
        <v>360.0</v>
      </c>
      <c r="F1134" s="100" t="s">
        <v>3953</v>
      </c>
      <c r="G1134" s="101" t="s">
        <v>112</v>
      </c>
      <c r="H1134" s="101" t="s">
        <v>127</v>
      </c>
      <c r="J1134" s="95"/>
      <c r="K1134" s="97"/>
      <c r="L1134" s="97"/>
      <c r="M1134" s="97"/>
      <c r="N1134" s="87"/>
      <c r="O1134" s="96"/>
      <c r="P1134" s="97"/>
      <c r="Q1134" s="97"/>
      <c r="R1134" s="98"/>
      <c r="S1134" s="98"/>
      <c r="T1134" s="98"/>
      <c r="U1134" s="98"/>
      <c r="V1134" s="98"/>
      <c r="W1134" s="98"/>
      <c r="X1134" s="98"/>
      <c r="Y1134" s="98"/>
      <c r="Z1134" s="98"/>
      <c r="AA1134" s="98"/>
      <c r="AB1134" s="98"/>
      <c r="AC1134" s="98"/>
      <c r="AD1134" s="98"/>
      <c r="AE1134" s="98"/>
      <c r="AF1134" s="98"/>
      <c r="AG1134" s="98"/>
      <c r="AH1134" s="98"/>
      <c r="AI1134" s="98"/>
      <c r="AJ1134" s="98"/>
      <c r="AK1134" s="98"/>
      <c r="AL1134" s="98"/>
    </row>
    <row r="1135" ht="12.75" customHeight="1">
      <c r="A1135" s="92" t="s">
        <v>3954</v>
      </c>
      <c r="B1135" s="93">
        <v>45806.0</v>
      </c>
      <c r="C1135" s="94" t="s">
        <v>3955</v>
      </c>
      <c r="D1135" s="94" t="s">
        <v>3009</v>
      </c>
      <c r="E1135" s="99">
        <v>550.0</v>
      </c>
      <c r="F1135" s="100" t="s">
        <v>2857</v>
      </c>
      <c r="G1135" s="143" t="s">
        <v>67</v>
      </c>
      <c r="H1135" s="101" t="s">
        <v>68</v>
      </c>
      <c r="I1135" s="101"/>
      <c r="J1135" s="95"/>
      <c r="K1135" s="97"/>
      <c r="L1135" s="97"/>
      <c r="M1135" s="97"/>
      <c r="N1135" s="87"/>
      <c r="O1135" s="96"/>
      <c r="P1135" s="131">
        <v>13.4</v>
      </c>
      <c r="Q1135" s="132">
        <f>E1135-P1135</f>
        <v>536.6</v>
      </c>
      <c r="R1135" s="98"/>
      <c r="S1135" s="98"/>
      <c r="T1135" s="98"/>
      <c r="U1135" s="98"/>
      <c r="V1135" s="98"/>
      <c r="W1135" s="98"/>
      <c r="X1135" s="98"/>
      <c r="Y1135" s="98"/>
      <c r="Z1135" s="98"/>
      <c r="AA1135" s="98"/>
      <c r="AB1135" s="98"/>
      <c r="AC1135" s="98"/>
      <c r="AD1135" s="98"/>
      <c r="AE1135" s="98"/>
      <c r="AF1135" s="98"/>
      <c r="AG1135" s="98"/>
      <c r="AH1135" s="98"/>
      <c r="AI1135" s="98"/>
      <c r="AJ1135" s="98"/>
      <c r="AK1135" s="98"/>
      <c r="AL1135" s="98"/>
    </row>
    <row r="1136" ht="12.75" customHeight="1">
      <c r="A1136" s="92" t="s">
        <v>3956</v>
      </c>
      <c r="B1136" s="93">
        <v>45807.0</v>
      </c>
      <c r="C1136" s="94" t="s">
        <v>3957</v>
      </c>
      <c r="D1136" s="94" t="s">
        <v>3320</v>
      </c>
      <c r="E1136" s="103">
        <v>300.0</v>
      </c>
      <c r="F1136" s="100" t="s">
        <v>3941</v>
      </c>
      <c r="G1136" s="101" t="s">
        <v>117</v>
      </c>
      <c r="H1136" s="101" t="s">
        <v>68</v>
      </c>
      <c r="I1136" s="101"/>
      <c r="J1136" s="95"/>
      <c r="K1136" s="97"/>
      <c r="L1136" s="97"/>
      <c r="M1136" s="97"/>
      <c r="N1136" s="87"/>
      <c r="O1136" s="96"/>
      <c r="P1136" s="97">
        <f>E1136-Q1136</f>
        <v>9.85</v>
      </c>
      <c r="Q1136" s="108">
        <v>290.15</v>
      </c>
      <c r="R1136" s="98"/>
      <c r="S1136" s="98"/>
      <c r="T1136" s="98"/>
      <c r="U1136" s="98"/>
      <c r="V1136" s="98"/>
      <c r="W1136" s="98"/>
      <c r="X1136" s="98"/>
      <c r="Y1136" s="98"/>
      <c r="Z1136" s="98"/>
      <c r="AA1136" s="98"/>
      <c r="AB1136" s="98"/>
      <c r="AC1136" s="98"/>
      <c r="AD1136" s="98"/>
      <c r="AE1136" s="98"/>
      <c r="AF1136" s="98"/>
      <c r="AG1136" s="98"/>
      <c r="AH1136" s="98"/>
      <c r="AI1136" s="98"/>
      <c r="AJ1136" s="98"/>
      <c r="AK1136" s="98"/>
      <c r="AL1136" s="98"/>
    </row>
    <row r="1137" ht="12.75" customHeight="1">
      <c r="A1137" s="92" t="s">
        <v>3958</v>
      </c>
      <c r="B1137" s="93">
        <v>45807.0</v>
      </c>
      <c r="C1137" s="94" t="s">
        <v>3959</v>
      </c>
      <c r="D1137" s="94" t="s">
        <v>331</v>
      </c>
      <c r="E1137" s="103">
        <v>300.0</v>
      </c>
      <c r="F1137" s="100" t="s">
        <v>3941</v>
      </c>
      <c r="G1137" s="101" t="s">
        <v>3018</v>
      </c>
      <c r="H1137" s="101" t="s">
        <v>68</v>
      </c>
      <c r="I1137" s="101"/>
      <c r="J1137" s="95"/>
      <c r="K1137" s="97"/>
      <c r="L1137" s="97"/>
      <c r="M1137" s="97"/>
      <c r="N1137" s="87"/>
      <c r="O1137" s="96"/>
      <c r="P1137" s="97">
        <v>9.85</v>
      </c>
      <c r="Q1137" s="108">
        <f>E1137-P1137</f>
        <v>290.15</v>
      </c>
      <c r="R1137" s="98"/>
      <c r="S1137" s="98"/>
      <c r="T1137" s="98"/>
      <c r="U1137" s="98"/>
      <c r="V1137" s="98"/>
      <c r="W1137" s="98"/>
      <c r="X1137" s="98"/>
      <c r="Y1137" s="98"/>
      <c r="Z1137" s="98"/>
      <c r="AA1137" s="98"/>
      <c r="AB1137" s="98"/>
      <c r="AC1137" s="98"/>
      <c r="AD1137" s="98"/>
      <c r="AE1137" s="98"/>
      <c r="AF1137" s="98"/>
      <c r="AG1137" s="98"/>
      <c r="AH1137" s="98"/>
      <c r="AI1137" s="98"/>
      <c r="AJ1137" s="98"/>
      <c r="AK1137" s="98"/>
      <c r="AL1137" s="98"/>
    </row>
    <row r="1138" ht="12.75" customHeight="1">
      <c r="A1138" s="92" t="s">
        <v>3960</v>
      </c>
      <c r="B1138" s="93">
        <v>45807.0</v>
      </c>
      <c r="C1138" s="94" t="s">
        <v>3961</v>
      </c>
      <c r="D1138" s="94" t="s">
        <v>3962</v>
      </c>
      <c r="E1138" s="103">
        <v>1100.0</v>
      </c>
      <c r="F1138" s="100" t="s">
        <v>3258</v>
      </c>
      <c r="G1138" s="101" t="s">
        <v>3963</v>
      </c>
      <c r="H1138" s="101" t="s">
        <v>127</v>
      </c>
      <c r="I1138" s="101"/>
      <c r="J1138" s="95"/>
      <c r="K1138" s="97"/>
      <c r="L1138" s="97"/>
      <c r="M1138" s="97"/>
      <c r="N1138" s="87"/>
      <c r="O1138" s="96"/>
      <c r="P1138" s="97"/>
      <c r="Q1138" s="97"/>
      <c r="R1138" s="98"/>
      <c r="S1138" s="98"/>
      <c r="T1138" s="98"/>
      <c r="U1138" s="98"/>
      <c r="V1138" s="98"/>
      <c r="W1138" s="98"/>
      <c r="X1138" s="98"/>
      <c r="Y1138" s="98"/>
      <c r="Z1138" s="98"/>
      <c r="AA1138" s="98"/>
      <c r="AB1138" s="98"/>
      <c r="AC1138" s="98"/>
      <c r="AD1138" s="98"/>
      <c r="AE1138" s="98"/>
      <c r="AF1138" s="98"/>
      <c r="AG1138" s="98"/>
      <c r="AH1138" s="98"/>
      <c r="AI1138" s="98"/>
      <c r="AJ1138" s="98"/>
      <c r="AK1138" s="98"/>
      <c r="AL1138" s="98"/>
    </row>
    <row r="1139" ht="12.75" customHeight="1">
      <c r="A1139" s="92" t="s">
        <v>3964</v>
      </c>
      <c r="B1139" s="93">
        <v>45807.0</v>
      </c>
      <c r="C1139" s="94" t="s">
        <v>3965</v>
      </c>
      <c r="D1139" s="94" t="s">
        <v>3770</v>
      </c>
      <c r="E1139" s="99">
        <v>600.0</v>
      </c>
      <c r="F1139" s="100" t="s">
        <v>3966</v>
      </c>
      <c r="G1139" s="143" t="s">
        <v>67</v>
      </c>
      <c r="H1139" s="101" t="s">
        <v>68</v>
      </c>
      <c r="I1139" s="101"/>
      <c r="J1139" s="95"/>
      <c r="K1139" s="97"/>
      <c r="L1139" s="97"/>
      <c r="M1139" s="97"/>
      <c r="N1139" s="87"/>
      <c r="O1139" s="96"/>
      <c r="P1139" s="131">
        <v>14.62</v>
      </c>
      <c r="Q1139" s="132">
        <f>E1139-P1139</f>
        <v>585.38</v>
      </c>
      <c r="R1139" s="98"/>
      <c r="S1139" s="98"/>
      <c r="T1139" s="98"/>
      <c r="U1139" s="98"/>
      <c r="V1139" s="98"/>
      <c r="W1139" s="98"/>
      <c r="X1139" s="98"/>
      <c r="Y1139" s="98"/>
      <c r="Z1139" s="98"/>
      <c r="AA1139" s="98"/>
      <c r="AB1139" s="98"/>
      <c r="AC1139" s="98"/>
      <c r="AD1139" s="98"/>
      <c r="AE1139" s="98"/>
      <c r="AF1139" s="98"/>
      <c r="AG1139" s="98"/>
      <c r="AH1139" s="98"/>
      <c r="AI1139" s="98"/>
      <c r="AJ1139" s="98"/>
      <c r="AK1139" s="98"/>
      <c r="AL1139" s="98"/>
    </row>
    <row r="1140" ht="12.75" customHeight="1">
      <c r="A1140" s="92" t="s">
        <v>3967</v>
      </c>
      <c r="B1140" s="93">
        <v>45807.0</v>
      </c>
      <c r="C1140" s="48" t="s">
        <v>3968</v>
      </c>
      <c r="D1140" s="94" t="s">
        <v>804</v>
      </c>
      <c r="E1140" s="107">
        <v>477.68</v>
      </c>
      <c r="F1140" s="100" t="s">
        <v>3969</v>
      </c>
      <c r="G1140" s="101" t="s">
        <v>96</v>
      </c>
      <c r="H1140" s="101" t="s">
        <v>68</v>
      </c>
      <c r="I1140" s="196" t="s">
        <v>3399</v>
      </c>
      <c r="J1140" s="95"/>
      <c r="K1140" s="97">
        <v>500.0</v>
      </c>
      <c r="L1140" s="97">
        <f>K1140/1.12*0.05</f>
        <v>22.32142857</v>
      </c>
      <c r="M1140" s="97">
        <f>K1140-L1140</f>
        <v>477.6785714</v>
      </c>
      <c r="N1140" s="87">
        <f>E1140-M1140</f>
        <v>0.001428571429</v>
      </c>
      <c r="O1140" s="96"/>
      <c r="P1140" s="97"/>
      <c r="Q1140" s="97"/>
      <c r="R1140" s="98"/>
      <c r="S1140" s="98"/>
      <c r="T1140" s="98"/>
      <c r="U1140" s="98"/>
      <c r="V1140" s="98"/>
      <c r="W1140" s="98"/>
      <c r="X1140" s="98"/>
      <c r="Y1140" s="98"/>
      <c r="Z1140" s="98"/>
      <c r="AA1140" s="98"/>
      <c r="AB1140" s="98"/>
      <c r="AC1140" s="98"/>
      <c r="AD1140" s="98"/>
      <c r="AE1140" s="98"/>
      <c r="AF1140" s="98"/>
      <c r="AG1140" s="98"/>
      <c r="AH1140" s="98"/>
      <c r="AI1140" s="98"/>
      <c r="AJ1140" s="98"/>
      <c r="AK1140" s="98"/>
      <c r="AL1140" s="98"/>
    </row>
    <row r="1141" ht="12.75" customHeight="1">
      <c r="A1141" s="92" t="s">
        <v>3970</v>
      </c>
      <c r="B1141" s="93">
        <v>45807.0</v>
      </c>
      <c r="C1141" s="94" t="s">
        <v>3971</v>
      </c>
      <c r="D1141" s="94" t="s">
        <v>3944</v>
      </c>
      <c r="E1141" s="103">
        <v>300.0</v>
      </c>
      <c r="F1141" s="100" t="s">
        <v>3941</v>
      </c>
      <c r="G1141" s="101" t="s">
        <v>3972</v>
      </c>
      <c r="H1141" s="101" t="s">
        <v>68</v>
      </c>
      <c r="I1141" s="101"/>
      <c r="J1141" s="95"/>
      <c r="K1141" s="97"/>
      <c r="L1141" s="97"/>
      <c r="M1141" s="97"/>
      <c r="N1141" s="87"/>
      <c r="O1141" s="96"/>
      <c r="P1141" s="97">
        <v>9.85</v>
      </c>
      <c r="Q1141" s="108">
        <f>E1141-P1141</f>
        <v>290.15</v>
      </c>
      <c r="R1141" s="98"/>
      <c r="S1141" s="98"/>
      <c r="T1141" s="98"/>
      <c r="U1141" s="98"/>
      <c r="V1141" s="98"/>
      <c r="W1141" s="98"/>
      <c r="X1141" s="98"/>
      <c r="Y1141" s="98"/>
      <c r="Z1141" s="98"/>
      <c r="AA1141" s="98"/>
      <c r="AB1141" s="98"/>
      <c r="AC1141" s="98"/>
      <c r="AD1141" s="98"/>
      <c r="AE1141" s="98"/>
      <c r="AF1141" s="98"/>
      <c r="AG1141" s="98"/>
      <c r="AH1141" s="98"/>
      <c r="AI1141" s="98"/>
      <c r="AJ1141" s="98"/>
      <c r="AK1141" s="98"/>
      <c r="AL1141" s="98"/>
    </row>
    <row r="1142" ht="12.75" customHeight="1">
      <c r="A1142" s="92" t="s">
        <v>3973</v>
      </c>
      <c r="B1142" s="93">
        <v>45807.0</v>
      </c>
      <c r="C1142" s="94" t="s">
        <v>3974</v>
      </c>
      <c r="D1142" s="94" t="s">
        <v>1964</v>
      </c>
      <c r="E1142" s="103">
        <v>1375.0</v>
      </c>
      <c r="F1142" s="100" t="s">
        <v>3975</v>
      </c>
      <c r="G1142" s="101" t="s">
        <v>74</v>
      </c>
      <c r="H1142" s="101" t="s">
        <v>68</v>
      </c>
      <c r="I1142" s="101" t="s">
        <v>3976</v>
      </c>
      <c r="J1142" s="95"/>
      <c r="K1142" s="97"/>
      <c r="L1142" s="97"/>
      <c r="M1142" s="97"/>
      <c r="N1142" s="87"/>
      <c r="O1142" s="96"/>
      <c r="P1142" s="97"/>
      <c r="Q1142" s="97"/>
      <c r="R1142" s="98"/>
      <c r="S1142" s="98"/>
      <c r="T1142" s="98"/>
      <c r="U1142" s="98"/>
      <c r="V1142" s="98"/>
      <c r="W1142" s="98"/>
      <c r="X1142" s="98"/>
      <c r="Y1142" s="98"/>
      <c r="Z1142" s="98"/>
      <c r="AA1142" s="98"/>
      <c r="AB1142" s="98"/>
      <c r="AC1142" s="98"/>
      <c r="AD1142" s="98"/>
      <c r="AE1142" s="98"/>
      <c r="AF1142" s="98"/>
      <c r="AG1142" s="98"/>
      <c r="AH1142" s="98"/>
      <c r="AI1142" s="98"/>
      <c r="AJ1142" s="98"/>
      <c r="AK1142" s="98"/>
      <c r="AL1142" s="98"/>
    </row>
    <row r="1143" ht="12.75" customHeight="1">
      <c r="A1143" s="92" t="s">
        <v>3977</v>
      </c>
      <c r="B1143" s="93">
        <v>45807.0</v>
      </c>
      <c r="C1143" s="94" t="s">
        <v>3978</v>
      </c>
      <c r="D1143" s="94" t="s">
        <v>3979</v>
      </c>
      <c r="E1143" s="103">
        <v>1440.0</v>
      </c>
      <c r="F1143" s="100" t="s">
        <v>3980</v>
      </c>
      <c r="G1143" s="101" t="s">
        <v>117</v>
      </c>
      <c r="H1143" s="101" t="s">
        <v>68</v>
      </c>
      <c r="I1143" s="101"/>
      <c r="J1143" s="95"/>
      <c r="K1143" s="97"/>
      <c r="L1143" s="97"/>
      <c r="M1143" s="97"/>
      <c r="N1143" s="87"/>
      <c r="O1143" s="96"/>
      <c r="P1143" s="97">
        <f>E1143-Q1143</f>
        <v>47.29</v>
      </c>
      <c r="Q1143" s="108">
        <v>1392.71</v>
      </c>
      <c r="R1143" s="128">
        <f>SUM(Q1136:Q1137)+SUM(Q1141:Q1143)</f>
        <v>2263.16</v>
      </c>
      <c r="S1143" s="98"/>
      <c r="T1143" s="98"/>
      <c r="U1143" s="98"/>
      <c r="V1143" s="98"/>
      <c r="W1143" s="98"/>
      <c r="X1143" s="98"/>
      <c r="Y1143" s="98"/>
      <c r="Z1143" s="98"/>
      <c r="AA1143" s="98"/>
      <c r="AB1143" s="98"/>
      <c r="AC1143" s="98"/>
      <c r="AD1143" s="98"/>
      <c r="AE1143" s="98"/>
      <c r="AF1143" s="98"/>
      <c r="AG1143" s="98"/>
      <c r="AH1143" s="98"/>
      <c r="AI1143" s="98"/>
      <c r="AJ1143" s="98"/>
      <c r="AK1143" s="98"/>
      <c r="AL1143" s="98"/>
    </row>
    <row r="1144" ht="12.75" customHeight="1">
      <c r="A1144" s="92" t="s">
        <v>3981</v>
      </c>
      <c r="B1144" s="93">
        <v>45807.0</v>
      </c>
      <c r="C1144" s="94" t="s">
        <v>3982</v>
      </c>
      <c r="D1144" s="94" t="s">
        <v>3983</v>
      </c>
      <c r="E1144" s="99">
        <v>2100.0</v>
      </c>
      <c r="F1144" s="100" t="s">
        <v>3984</v>
      </c>
      <c r="G1144" s="101" t="s">
        <v>3985</v>
      </c>
      <c r="H1144" s="101" t="s">
        <v>68</v>
      </c>
      <c r="I1144" s="101"/>
      <c r="J1144" s="95"/>
      <c r="K1144" s="97"/>
      <c r="L1144" s="97"/>
      <c r="M1144" s="97"/>
      <c r="N1144" s="87"/>
      <c r="O1144" s="96"/>
      <c r="P1144" s="131">
        <v>34.11</v>
      </c>
      <c r="Q1144" s="132">
        <f>1400-P1144</f>
        <v>1365.89</v>
      </c>
      <c r="R1144" s="98"/>
      <c r="S1144" s="98"/>
      <c r="T1144" s="98"/>
      <c r="U1144" s="98"/>
      <c r="V1144" s="98"/>
      <c r="W1144" s="98"/>
      <c r="X1144" s="98"/>
      <c r="Y1144" s="98"/>
      <c r="Z1144" s="98"/>
      <c r="AA1144" s="98"/>
      <c r="AB1144" s="98"/>
      <c r="AC1144" s="98"/>
      <c r="AD1144" s="98"/>
      <c r="AE1144" s="98"/>
      <c r="AF1144" s="98"/>
      <c r="AG1144" s="98"/>
      <c r="AH1144" s="98"/>
      <c r="AI1144" s="98"/>
      <c r="AJ1144" s="98"/>
      <c r="AK1144" s="98"/>
      <c r="AL1144" s="98"/>
    </row>
    <row r="1145" ht="12.75" customHeight="1">
      <c r="A1145" s="92" t="s">
        <v>3986</v>
      </c>
      <c r="B1145" s="93">
        <v>45807.0</v>
      </c>
      <c r="C1145" s="94" t="s">
        <v>3987</v>
      </c>
      <c r="D1145" s="94" t="s">
        <v>3988</v>
      </c>
      <c r="E1145" s="103">
        <v>9395.12</v>
      </c>
      <c r="F1145" s="100" t="s">
        <v>3989</v>
      </c>
      <c r="G1145" s="101" t="s">
        <v>96</v>
      </c>
      <c r="H1145" s="101" t="s">
        <v>132</v>
      </c>
      <c r="I1145" s="101"/>
      <c r="J1145" s="95"/>
      <c r="K1145" s="97"/>
      <c r="L1145" s="97"/>
      <c r="M1145" s="97"/>
      <c r="N1145" s="87"/>
      <c r="O1145" s="96"/>
      <c r="P1145" s="97"/>
      <c r="Q1145" s="97"/>
      <c r="R1145" s="98"/>
      <c r="S1145" s="98"/>
      <c r="T1145" s="98"/>
      <c r="U1145" s="98"/>
      <c r="V1145" s="98"/>
      <c r="W1145" s="98"/>
      <c r="X1145" s="98"/>
      <c r="Y1145" s="98"/>
      <c r="Z1145" s="98"/>
      <c r="AA1145" s="98"/>
      <c r="AB1145" s="98"/>
      <c r="AC1145" s="98"/>
      <c r="AD1145" s="98"/>
      <c r="AE1145" s="98"/>
      <c r="AF1145" s="98"/>
      <c r="AG1145" s="98"/>
      <c r="AH1145" s="98"/>
      <c r="AI1145" s="98"/>
      <c r="AJ1145" s="98"/>
      <c r="AK1145" s="98"/>
      <c r="AL1145" s="98"/>
    </row>
    <row r="1146" ht="12.75" customHeight="1">
      <c r="A1146" s="92" t="s">
        <v>3990</v>
      </c>
      <c r="B1146" s="93">
        <v>45808.0</v>
      </c>
      <c r="C1146" s="94" t="s">
        <v>3991</v>
      </c>
      <c r="D1146" s="94" t="s">
        <v>3992</v>
      </c>
      <c r="E1146" s="99">
        <v>1400.0</v>
      </c>
      <c r="F1146" s="100" t="s">
        <v>3993</v>
      </c>
      <c r="G1146" s="145" t="s">
        <v>3994</v>
      </c>
      <c r="H1146" s="101" t="s">
        <v>68</v>
      </c>
      <c r="I1146" s="101"/>
      <c r="J1146" s="95"/>
      <c r="K1146" s="97"/>
      <c r="L1146" s="97"/>
      <c r="M1146" s="97"/>
      <c r="N1146" s="87"/>
      <c r="O1146" s="96"/>
      <c r="P1146" s="131">
        <v>34.11</v>
      </c>
      <c r="Q1146" s="132">
        <f t="shared" ref="Q1146:Q1155" si="382">E1146-P1146</f>
        <v>1365.89</v>
      </c>
      <c r="R1146" s="98"/>
      <c r="S1146" s="98"/>
      <c r="T1146" s="98"/>
      <c r="U1146" s="98"/>
      <c r="V1146" s="98"/>
      <c r="W1146" s="98"/>
      <c r="X1146" s="98"/>
      <c r="Y1146" s="98"/>
      <c r="Z1146" s="98"/>
      <c r="AA1146" s="98"/>
      <c r="AB1146" s="98"/>
      <c r="AC1146" s="98"/>
      <c r="AD1146" s="98"/>
      <c r="AE1146" s="98"/>
      <c r="AF1146" s="98"/>
      <c r="AG1146" s="98"/>
      <c r="AH1146" s="98"/>
      <c r="AI1146" s="98"/>
      <c r="AJ1146" s="98"/>
      <c r="AK1146" s="98"/>
      <c r="AL1146" s="98"/>
    </row>
    <row r="1147" ht="12.75" customHeight="1">
      <c r="A1147" s="92" t="s">
        <v>3995</v>
      </c>
      <c r="B1147" s="93">
        <v>45808.0</v>
      </c>
      <c r="C1147" s="94" t="s">
        <v>3996</v>
      </c>
      <c r="D1147" s="94" t="s">
        <v>3992</v>
      </c>
      <c r="E1147" s="99">
        <v>700.0</v>
      </c>
      <c r="F1147" s="100" t="s">
        <v>3997</v>
      </c>
      <c r="G1147" s="143" t="s">
        <v>67</v>
      </c>
      <c r="H1147" s="101" t="s">
        <v>68</v>
      </c>
      <c r="I1147" s="101"/>
      <c r="J1147" s="95"/>
      <c r="K1147" s="97"/>
      <c r="L1147" s="97"/>
      <c r="M1147" s="97"/>
      <c r="N1147" s="87"/>
      <c r="O1147" s="96"/>
      <c r="P1147" s="129">
        <v>17.06</v>
      </c>
      <c r="Q1147" s="132">
        <f t="shared" si="382"/>
        <v>682.94</v>
      </c>
      <c r="R1147" s="98"/>
      <c r="S1147" s="98"/>
      <c r="T1147" s="98"/>
      <c r="U1147" s="98"/>
      <c r="V1147" s="98"/>
      <c r="W1147" s="98"/>
      <c r="X1147" s="98"/>
      <c r="Y1147" s="98"/>
      <c r="Z1147" s="98"/>
      <c r="AA1147" s="98"/>
      <c r="AB1147" s="98"/>
      <c r="AC1147" s="98"/>
      <c r="AD1147" s="98"/>
      <c r="AE1147" s="98"/>
      <c r="AF1147" s="98"/>
      <c r="AG1147" s="98"/>
      <c r="AH1147" s="98"/>
      <c r="AI1147" s="98"/>
      <c r="AJ1147" s="98"/>
      <c r="AK1147" s="98"/>
      <c r="AL1147" s="98"/>
    </row>
    <row r="1148" ht="12.75" customHeight="1">
      <c r="A1148" s="92" t="s">
        <v>3998</v>
      </c>
      <c r="B1148" s="93">
        <v>45808.0</v>
      </c>
      <c r="C1148" s="94" t="s">
        <v>3999</v>
      </c>
      <c r="D1148" s="94" t="s">
        <v>1551</v>
      </c>
      <c r="E1148" s="99">
        <v>4700.0</v>
      </c>
      <c r="F1148" s="100" t="s">
        <v>4000</v>
      </c>
      <c r="G1148" s="143" t="s">
        <v>67</v>
      </c>
      <c r="H1148" s="101" t="s">
        <v>68</v>
      </c>
      <c r="I1148" s="101"/>
      <c r="J1148" s="95"/>
      <c r="K1148" s="97"/>
      <c r="L1148" s="97"/>
      <c r="M1148" s="97"/>
      <c r="N1148" s="87"/>
      <c r="O1148" s="96"/>
      <c r="P1148" s="131">
        <v>114.51</v>
      </c>
      <c r="Q1148" s="132">
        <f t="shared" si="382"/>
        <v>4585.49</v>
      </c>
      <c r="R1148" s="98"/>
      <c r="S1148" s="98"/>
      <c r="T1148" s="98"/>
      <c r="U1148" s="98"/>
      <c r="V1148" s="98"/>
      <c r="W1148" s="98"/>
      <c r="X1148" s="98"/>
      <c r="Y1148" s="98"/>
      <c r="Z1148" s="98"/>
      <c r="AA1148" s="98"/>
      <c r="AB1148" s="98"/>
      <c r="AC1148" s="98"/>
      <c r="AD1148" s="98"/>
      <c r="AE1148" s="98"/>
      <c r="AF1148" s="98"/>
      <c r="AG1148" s="98"/>
      <c r="AH1148" s="98"/>
      <c r="AI1148" s="98"/>
      <c r="AJ1148" s="98"/>
      <c r="AK1148" s="98"/>
      <c r="AL1148" s="98"/>
    </row>
    <row r="1149" ht="12.75" customHeight="1">
      <c r="A1149" s="92" t="s">
        <v>4001</v>
      </c>
      <c r="B1149" s="93">
        <v>45810.0</v>
      </c>
      <c r="C1149" s="94" t="s">
        <v>4002</v>
      </c>
      <c r="D1149" s="94" t="s">
        <v>4003</v>
      </c>
      <c r="E1149" s="155">
        <v>3000.0</v>
      </c>
      <c r="F1149" s="100" t="s">
        <v>4004</v>
      </c>
      <c r="G1149" s="143" t="s">
        <v>67</v>
      </c>
      <c r="H1149" s="101" t="s">
        <v>68</v>
      </c>
      <c r="I1149" s="101"/>
      <c r="J1149" s="95"/>
      <c r="K1149" s="97"/>
      <c r="L1149" s="97"/>
      <c r="M1149" s="97"/>
      <c r="N1149" s="87"/>
      <c r="O1149" s="96"/>
      <c r="P1149" s="131">
        <v>73.09</v>
      </c>
      <c r="Q1149" s="132">
        <f t="shared" si="382"/>
        <v>2926.91</v>
      </c>
      <c r="R1149" s="98"/>
      <c r="S1149" s="98"/>
      <c r="T1149" s="98"/>
      <c r="U1149" s="98"/>
      <c r="V1149" s="98"/>
      <c r="W1149" s="98"/>
      <c r="X1149" s="98"/>
      <c r="Y1149" s="98"/>
      <c r="Z1149" s="98"/>
      <c r="AA1149" s="98"/>
      <c r="AB1149" s="98"/>
      <c r="AC1149" s="98"/>
      <c r="AD1149" s="98"/>
      <c r="AE1149" s="98"/>
      <c r="AF1149" s="98"/>
      <c r="AG1149" s="98"/>
      <c r="AH1149" s="98"/>
      <c r="AI1149" s="98"/>
      <c r="AJ1149" s="98"/>
      <c r="AK1149" s="98"/>
      <c r="AL1149" s="98"/>
    </row>
    <row r="1150" ht="12.75" customHeight="1">
      <c r="A1150" s="92" t="s">
        <v>4005</v>
      </c>
      <c r="B1150" s="93">
        <v>45810.0</v>
      </c>
      <c r="C1150" s="94" t="s">
        <v>4006</v>
      </c>
      <c r="D1150" s="94" t="s">
        <v>3329</v>
      </c>
      <c r="E1150" s="103">
        <v>550.0</v>
      </c>
      <c r="F1150" s="100" t="s">
        <v>3330</v>
      </c>
      <c r="G1150" s="101" t="s">
        <v>3018</v>
      </c>
      <c r="H1150" s="101" t="s">
        <v>68</v>
      </c>
      <c r="I1150" s="101"/>
      <c r="J1150" s="95"/>
      <c r="K1150" s="97"/>
      <c r="L1150" s="97"/>
      <c r="M1150" s="97"/>
      <c r="N1150" s="87"/>
      <c r="O1150" s="96"/>
      <c r="P1150" s="97">
        <v>18.06</v>
      </c>
      <c r="Q1150" s="108">
        <f t="shared" si="382"/>
        <v>531.94</v>
      </c>
      <c r="R1150" s="98"/>
      <c r="S1150" s="98"/>
      <c r="T1150" s="98"/>
      <c r="U1150" s="98"/>
      <c r="V1150" s="98"/>
      <c r="W1150" s="98"/>
      <c r="X1150" s="98"/>
      <c r="Y1150" s="98"/>
      <c r="Z1150" s="98"/>
      <c r="AA1150" s="98"/>
      <c r="AB1150" s="98"/>
      <c r="AC1150" s="98"/>
      <c r="AD1150" s="98"/>
      <c r="AE1150" s="98"/>
      <c r="AF1150" s="98"/>
      <c r="AG1150" s="98"/>
      <c r="AH1150" s="98"/>
      <c r="AI1150" s="98"/>
      <c r="AJ1150" s="98"/>
      <c r="AK1150" s="98"/>
      <c r="AL1150" s="98"/>
    </row>
    <row r="1151" ht="12.75" customHeight="1">
      <c r="A1151" s="92" t="s">
        <v>4007</v>
      </c>
      <c r="B1151" s="93">
        <v>45810.0</v>
      </c>
      <c r="C1151" s="94" t="s">
        <v>4008</v>
      </c>
      <c r="D1151" s="94" t="s">
        <v>1760</v>
      </c>
      <c r="E1151" s="103">
        <v>2200.0</v>
      </c>
      <c r="F1151" s="100" t="s">
        <v>4009</v>
      </c>
      <c r="G1151" s="101" t="s">
        <v>117</v>
      </c>
      <c r="H1151" s="101" t="s">
        <v>68</v>
      </c>
      <c r="I1151" s="101"/>
      <c r="J1151" s="95"/>
      <c r="K1151" s="97"/>
      <c r="L1151" s="97"/>
      <c r="M1151" s="97"/>
      <c r="N1151" s="87"/>
      <c r="O1151" s="96"/>
      <c r="P1151" s="100">
        <v>72.48</v>
      </c>
      <c r="Q1151" s="108">
        <f t="shared" si="382"/>
        <v>2127.52</v>
      </c>
      <c r="R1151" s="98"/>
      <c r="S1151" s="98"/>
      <c r="T1151" s="98"/>
      <c r="U1151" s="98"/>
      <c r="V1151" s="98"/>
      <c r="W1151" s="98"/>
      <c r="X1151" s="98"/>
      <c r="Y1151" s="98"/>
      <c r="Z1151" s="98"/>
      <c r="AA1151" s="98"/>
      <c r="AB1151" s="98"/>
      <c r="AC1151" s="98"/>
      <c r="AD1151" s="98"/>
      <c r="AE1151" s="98"/>
      <c r="AF1151" s="98"/>
      <c r="AG1151" s="98"/>
      <c r="AH1151" s="98"/>
      <c r="AI1151" s="98"/>
      <c r="AJ1151" s="98"/>
      <c r="AK1151" s="98"/>
      <c r="AL1151" s="98"/>
    </row>
    <row r="1152" ht="12.75" customHeight="1">
      <c r="A1152" s="92" t="s">
        <v>4010</v>
      </c>
      <c r="B1152" s="93">
        <v>45810.0</v>
      </c>
      <c r="C1152" s="94" t="s">
        <v>4011</v>
      </c>
      <c r="D1152" s="94" t="s">
        <v>4012</v>
      </c>
      <c r="E1152" s="103">
        <v>2100.0</v>
      </c>
      <c r="F1152" s="100" t="s">
        <v>4013</v>
      </c>
      <c r="G1152" s="101" t="s">
        <v>117</v>
      </c>
      <c r="H1152" s="101" t="s">
        <v>68</v>
      </c>
      <c r="I1152" s="101"/>
      <c r="J1152" s="95"/>
      <c r="K1152" s="97"/>
      <c r="L1152" s="97"/>
      <c r="M1152" s="97"/>
      <c r="N1152" s="87"/>
      <c r="O1152" s="96"/>
      <c r="P1152" s="100">
        <v>69.18</v>
      </c>
      <c r="Q1152" s="108">
        <f t="shared" si="382"/>
        <v>2030.82</v>
      </c>
      <c r="R1152" s="98"/>
      <c r="S1152" s="98"/>
      <c r="T1152" s="98"/>
      <c r="U1152" s="98"/>
      <c r="V1152" s="98"/>
      <c r="W1152" s="98"/>
      <c r="X1152" s="98"/>
      <c r="Y1152" s="98"/>
      <c r="Z1152" s="98"/>
      <c r="AA1152" s="98"/>
      <c r="AB1152" s="98"/>
      <c r="AC1152" s="98"/>
      <c r="AD1152" s="98"/>
      <c r="AE1152" s="98"/>
      <c r="AF1152" s="98"/>
      <c r="AG1152" s="98"/>
      <c r="AH1152" s="98"/>
      <c r="AI1152" s="98"/>
      <c r="AJ1152" s="98"/>
      <c r="AK1152" s="98"/>
      <c r="AL1152" s="98"/>
    </row>
    <row r="1153" ht="12.75" customHeight="1">
      <c r="A1153" s="92" t="s">
        <v>4014</v>
      </c>
      <c r="B1153" s="93">
        <v>45810.0</v>
      </c>
      <c r="C1153" s="94" t="s">
        <v>4015</v>
      </c>
      <c r="D1153" s="94" t="s">
        <v>4016</v>
      </c>
      <c r="E1153" s="103">
        <v>1800.0</v>
      </c>
      <c r="F1153" s="100" t="s">
        <v>4017</v>
      </c>
      <c r="G1153" s="101" t="s">
        <v>117</v>
      </c>
      <c r="H1153" s="101" t="s">
        <v>68</v>
      </c>
      <c r="I1153" s="101"/>
      <c r="J1153" s="95"/>
      <c r="K1153" s="97"/>
      <c r="L1153" s="97"/>
      <c r="M1153" s="97"/>
      <c r="N1153" s="87"/>
      <c r="O1153" s="96"/>
      <c r="P1153" s="100">
        <v>59.3</v>
      </c>
      <c r="Q1153" s="108">
        <f t="shared" si="382"/>
        <v>1740.7</v>
      </c>
      <c r="R1153" s="98"/>
      <c r="S1153" s="98"/>
      <c r="T1153" s="98"/>
      <c r="U1153" s="98"/>
      <c r="V1153" s="98"/>
      <c r="W1153" s="98"/>
      <c r="X1153" s="98"/>
      <c r="Y1153" s="98"/>
      <c r="Z1153" s="98"/>
      <c r="AA1153" s="98"/>
      <c r="AB1153" s="98"/>
      <c r="AC1153" s="98"/>
      <c r="AD1153" s="98"/>
      <c r="AE1153" s="98"/>
      <c r="AF1153" s="98"/>
      <c r="AG1153" s="98"/>
      <c r="AH1153" s="98"/>
      <c r="AI1153" s="98"/>
      <c r="AJ1153" s="98"/>
      <c r="AK1153" s="98"/>
      <c r="AL1153" s="98"/>
    </row>
    <row r="1154" ht="12.75" customHeight="1">
      <c r="A1154" s="92" t="s">
        <v>4018</v>
      </c>
      <c r="B1154" s="93">
        <v>45810.0</v>
      </c>
      <c r="C1154" s="94" t="s">
        <v>4019</v>
      </c>
      <c r="D1154" s="94" t="s">
        <v>4020</v>
      </c>
      <c r="E1154" s="103">
        <v>300.0</v>
      </c>
      <c r="F1154" s="100" t="s">
        <v>3941</v>
      </c>
      <c r="G1154" s="101" t="s">
        <v>117</v>
      </c>
      <c r="H1154" s="101" t="s">
        <v>68</v>
      </c>
      <c r="I1154" s="101"/>
      <c r="J1154" s="95"/>
      <c r="K1154" s="97"/>
      <c r="L1154" s="97"/>
      <c r="M1154" s="97"/>
      <c r="N1154" s="87"/>
      <c r="O1154" s="96"/>
      <c r="P1154" s="97">
        <v>9.85</v>
      </c>
      <c r="Q1154" s="108">
        <f t="shared" si="382"/>
        <v>290.15</v>
      </c>
      <c r="R1154" s="98"/>
      <c r="S1154" s="98"/>
      <c r="T1154" s="98"/>
      <c r="U1154" s="98"/>
      <c r="V1154" s="98"/>
      <c r="W1154" s="98"/>
      <c r="X1154" s="98"/>
      <c r="Y1154" s="98"/>
      <c r="Z1154" s="98"/>
      <c r="AA1154" s="98"/>
      <c r="AB1154" s="98"/>
      <c r="AC1154" s="98"/>
      <c r="AD1154" s="98"/>
      <c r="AE1154" s="98"/>
      <c r="AF1154" s="98"/>
      <c r="AG1154" s="98"/>
      <c r="AH1154" s="98"/>
      <c r="AI1154" s="98"/>
      <c r="AJ1154" s="98"/>
      <c r="AK1154" s="98"/>
      <c r="AL1154" s="98"/>
    </row>
    <row r="1155" ht="12.75" customHeight="1">
      <c r="A1155" s="92" t="s">
        <v>4021</v>
      </c>
      <c r="B1155" s="93">
        <v>45810.0</v>
      </c>
      <c r="C1155" s="94" t="s">
        <v>4022</v>
      </c>
      <c r="D1155" s="94" t="s">
        <v>3176</v>
      </c>
      <c r="E1155" s="103">
        <v>180.0</v>
      </c>
      <c r="F1155" s="100" t="s">
        <v>4023</v>
      </c>
      <c r="G1155" s="101" t="s">
        <v>3018</v>
      </c>
      <c r="H1155" s="101" t="s">
        <v>68</v>
      </c>
      <c r="I1155" s="101"/>
      <c r="J1155" s="95"/>
      <c r="K1155" s="97"/>
      <c r="L1155" s="97"/>
      <c r="M1155" s="97"/>
      <c r="N1155" s="87"/>
      <c r="O1155" s="96"/>
      <c r="P1155" s="50">
        <v>5.91</v>
      </c>
      <c r="Q1155" s="108">
        <f t="shared" si="382"/>
        <v>174.09</v>
      </c>
      <c r="R1155" s="98"/>
      <c r="S1155" s="98"/>
      <c r="T1155" s="98"/>
      <c r="U1155" s="98"/>
      <c r="V1155" s="98"/>
      <c r="W1155" s="98"/>
      <c r="X1155" s="98"/>
      <c r="Y1155" s="98"/>
      <c r="Z1155" s="98"/>
      <c r="AA1155" s="98"/>
      <c r="AB1155" s="98"/>
      <c r="AC1155" s="98"/>
      <c r="AD1155" s="98"/>
      <c r="AE1155" s="98"/>
      <c r="AF1155" s="98"/>
      <c r="AG1155" s="98"/>
      <c r="AH1155" s="98"/>
      <c r="AI1155" s="98"/>
      <c r="AJ1155" s="98"/>
      <c r="AK1155" s="98"/>
      <c r="AL1155" s="98"/>
    </row>
    <row r="1156" ht="12.75" customHeight="1">
      <c r="A1156" s="92" t="s">
        <v>4024</v>
      </c>
      <c r="B1156" s="93">
        <v>45810.0</v>
      </c>
      <c r="C1156" s="94" t="s">
        <v>4025</v>
      </c>
      <c r="D1156" s="94" t="s">
        <v>4026</v>
      </c>
      <c r="E1156" s="103">
        <v>2600.0</v>
      </c>
      <c r="F1156" s="100" t="s">
        <v>4027</v>
      </c>
      <c r="G1156" s="48" t="s">
        <v>96</v>
      </c>
      <c r="H1156" s="101" t="s">
        <v>68</v>
      </c>
      <c r="I1156" s="48" t="s">
        <v>4028</v>
      </c>
      <c r="J1156" s="95"/>
      <c r="K1156" s="97"/>
      <c r="L1156" s="97"/>
      <c r="M1156" s="97"/>
      <c r="N1156" s="87"/>
      <c r="O1156" s="96"/>
      <c r="P1156" s="97"/>
      <c r="Q1156" s="97"/>
      <c r="R1156" s="98"/>
      <c r="S1156" s="98"/>
      <c r="T1156" s="98"/>
      <c r="U1156" s="98"/>
      <c r="V1156" s="98"/>
      <c r="W1156" s="98"/>
      <c r="X1156" s="98"/>
      <c r="Y1156" s="98"/>
      <c r="Z1156" s="98"/>
      <c r="AA1156" s="98"/>
      <c r="AB1156" s="98"/>
      <c r="AC1156" s="98"/>
      <c r="AD1156" s="98"/>
      <c r="AE1156" s="98"/>
      <c r="AF1156" s="98"/>
      <c r="AG1156" s="98"/>
      <c r="AH1156" s="98"/>
      <c r="AI1156" s="98"/>
      <c r="AJ1156" s="98"/>
      <c r="AK1156" s="98"/>
      <c r="AL1156" s="98"/>
    </row>
    <row r="1157" ht="12.75" customHeight="1">
      <c r="A1157" s="92">
        <v>2353.0</v>
      </c>
      <c r="B1157" s="93">
        <v>45810.0</v>
      </c>
      <c r="C1157" s="94" t="s">
        <v>4029</v>
      </c>
      <c r="D1157" s="94" t="s">
        <v>949</v>
      </c>
      <c r="E1157" s="103">
        <v>18000.0</v>
      </c>
      <c r="F1157" s="100" t="s">
        <v>4030</v>
      </c>
      <c r="G1157" s="101" t="s">
        <v>117</v>
      </c>
      <c r="H1157" s="101" t="s">
        <v>68</v>
      </c>
      <c r="I1157" s="101"/>
      <c r="J1157" s="95"/>
      <c r="K1157" s="97"/>
      <c r="L1157" s="97"/>
      <c r="M1157" s="97"/>
      <c r="N1157" s="87"/>
      <c r="O1157" s="96"/>
      <c r="P1157" s="100">
        <v>593.0</v>
      </c>
      <c r="Q1157" s="108">
        <f t="shared" ref="Q1157:Q1158" si="383">E1157-P1157</f>
        <v>17407</v>
      </c>
      <c r="R1157" s="98"/>
      <c r="S1157" s="98"/>
      <c r="T1157" s="98"/>
      <c r="U1157" s="98"/>
      <c r="V1157" s="98"/>
      <c r="W1157" s="98"/>
      <c r="X1157" s="98"/>
      <c r="Y1157" s="98"/>
      <c r="Z1157" s="98"/>
      <c r="AA1157" s="98"/>
      <c r="AB1157" s="98"/>
      <c r="AC1157" s="98"/>
      <c r="AD1157" s="98"/>
      <c r="AE1157" s="98"/>
      <c r="AF1157" s="98"/>
      <c r="AG1157" s="98"/>
      <c r="AH1157" s="98"/>
      <c r="AI1157" s="98"/>
      <c r="AJ1157" s="98"/>
      <c r="AK1157" s="98"/>
      <c r="AL1157" s="98"/>
    </row>
    <row r="1158" ht="12.75" customHeight="1">
      <c r="A1158" s="92">
        <v>2354.0</v>
      </c>
      <c r="B1158" s="93">
        <v>45810.0</v>
      </c>
      <c r="C1158" s="94" t="s">
        <v>4031</v>
      </c>
      <c r="D1158" s="94" t="s">
        <v>4032</v>
      </c>
      <c r="E1158" s="99">
        <v>300.0</v>
      </c>
      <c r="F1158" s="100" t="s">
        <v>3941</v>
      </c>
      <c r="G1158" s="143" t="s">
        <v>67</v>
      </c>
      <c r="H1158" s="101" t="s">
        <v>68</v>
      </c>
      <c r="I1158" s="101"/>
      <c r="J1158" s="95"/>
      <c r="K1158" s="97"/>
      <c r="L1158" s="97"/>
      <c r="M1158" s="97"/>
      <c r="N1158" s="87"/>
      <c r="O1158" s="96"/>
      <c r="P1158" s="131">
        <v>7.31</v>
      </c>
      <c r="Q1158" s="132">
        <f t="shared" si="383"/>
        <v>292.69</v>
      </c>
      <c r="R1158" s="98"/>
      <c r="S1158" s="98"/>
      <c r="T1158" s="98"/>
      <c r="U1158" s="98"/>
      <c r="V1158" s="98"/>
      <c r="W1158" s="98"/>
      <c r="X1158" s="98"/>
      <c r="Y1158" s="98"/>
      <c r="Z1158" s="98"/>
      <c r="AA1158" s="98"/>
      <c r="AB1158" s="98"/>
      <c r="AC1158" s="98"/>
      <c r="AD1158" s="98"/>
      <c r="AE1158" s="98"/>
      <c r="AF1158" s="98"/>
      <c r="AG1158" s="98"/>
      <c r="AH1158" s="98"/>
      <c r="AI1158" s="98"/>
      <c r="AJ1158" s="98"/>
      <c r="AK1158" s="98"/>
      <c r="AL1158" s="98"/>
    </row>
    <row r="1159" ht="12.75" customHeight="1">
      <c r="A1159" s="92">
        <v>2355.0</v>
      </c>
      <c r="B1159" s="93">
        <v>45810.0</v>
      </c>
      <c r="C1159" s="113" t="s">
        <v>4033</v>
      </c>
      <c r="D1159" s="94" t="s">
        <v>629</v>
      </c>
      <c r="E1159" s="107">
        <v>248240.0</v>
      </c>
      <c r="F1159" s="100" t="s">
        <v>4034</v>
      </c>
      <c r="H1159" s="101" t="s">
        <v>68</v>
      </c>
      <c r="I1159" s="101"/>
      <c r="J1159" s="95"/>
      <c r="K1159" s="97">
        <v>259840.0</v>
      </c>
      <c r="L1159" s="97">
        <f>K1159/1.12*0.05</f>
        <v>11600</v>
      </c>
      <c r="M1159" s="97">
        <f>K1159-L1159</f>
        <v>248240</v>
      </c>
      <c r="N1159" s="87">
        <f>E1159-M1159</f>
        <v>0</v>
      </c>
      <c r="O1159" s="96"/>
      <c r="P1159" s="97"/>
      <c r="Q1159" s="97"/>
      <c r="R1159" s="98"/>
      <c r="S1159" s="98"/>
      <c r="T1159" s="98"/>
      <c r="U1159" s="98"/>
      <c r="V1159" s="98"/>
      <c r="W1159" s="98"/>
      <c r="X1159" s="98"/>
      <c r="Y1159" s="98"/>
      <c r="Z1159" s="98"/>
      <c r="AA1159" s="98"/>
      <c r="AB1159" s="98"/>
      <c r="AC1159" s="98"/>
      <c r="AD1159" s="98"/>
      <c r="AE1159" s="98"/>
      <c r="AF1159" s="98"/>
      <c r="AG1159" s="98"/>
      <c r="AH1159" s="98"/>
      <c r="AI1159" s="98"/>
      <c r="AJ1159" s="98"/>
      <c r="AK1159" s="98"/>
      <c r="AL1159" s="98"/>
    </row>
    <row r="1160" ht="12.75" customHeight="1">
      <c r="A1160" s="92">
        <v>2356.0</v>
      </c>
      <c r="B1160" s="93">
        <v>45810.0</v>
      </c>
      <c r="C1160" s="94" t="s">
        <v>4035</v>
      </c>
      <c r="D1160" s="94" t="s">
        <v>4020</v>
      </c>
      <c r="E1160" s="103">
        <v>100.0</v>
      </c>
      <c r="F1160" s="100" t="s">
        <v>4036</v>
      </c>
      <c r="G1160" s="101" t="s">
        <v>3018</v>
      </c>
      <c r="H1160" s="101" t="s">
        <v>68</v>
      </c>
      <c r="I1160" s="101"/>
      <c r="J1160" s="95"/>
      <c r="K1160" s="97"/>
      <c r="L1160" s="97"/>
      <c r="M1160" s="97"/>
      <c r="N1160" s="87"/>
      <c r="O1160" s="96"/>
      <c r="P1160" s="100">
        <v>3.28</v>
      </c>
      <c r="Q1160" s="108">
        <f>E1160-P1160</f>
        <v>96.72</v>
      </c>
      <c r="R1160" s="98"/>
      <c r="S1160" s="98"/>
      <c r="T1160" s="98"/>
      <c r="U1160" s="98"/>
      <c r="V1160" s="98"/>
      <c r="W1160" s="98"/>
      <c r="X1160" s="98"/>
      <c r="Y1160" s="98"/>
      <c r="Z1160" s="98"/>
      <c r="AA1160" s="98"/>
      <c r="AB1160" s="98"/>
      <c r="AC1160" s="98"/>
      <c r="AD1160" s="98"/>
      <c r="AE1160" s="98"/>
      <c r="AF1160" s="98"/>
      <c r="AG1160" s="98"/>
      <c r="AH1160" s="98"/>
      <c r="AI1160" s="98"/>
      <c r="AJ1160" s="98"/>
      <c r="AK1160" s="98"/>
      <c r="AL1160" s="98"/>
    </row>
    <row r="1161" ht="12.75" customHeight="1">
      <c r="A1161" s="92">
        <v>2357.0</v>
      </c>
      <c r="B1161" s="93">
        <v>45810.0</v>
      </c>
      <c r="C1161" s="94" t="s">
        <v>4037</v>
      </c>
      <c r="D1161" s="94" t="s">
        <v>321</v>
      </c>
      <c r="E1161" s="103">
        <v>60.0</v>
      </c>
      <c r="F1161" s="100" t="s">
        <v>660</v>
      </c>
      <c r="G1161" s="101" t="s">
        <v>112</v>
      </c>
      <c r="H1161" s="101" t="s">
        <v>127</v>
      </c>
      <c r="I1161" s="101"/>
      <c r="J1161" s="95"/>
      <c r="K1161" s="97"/>
      <c r="L1161" s="97"/>
      <c r="M1161" s="97"/>
      <c r="N1161" s="87"/>
      <c r="O1161" s="96"/>
      <c r="P1161" s="97"/>
      <c r="Q1161" s="97"/>
      <c r="R1161" s="98"/>
      <c r="S1161" s="98"/>
      <c r="T1161" s="98"/>
      <c r="U1161" s="98"/>
      <c r="V1161" s="98"/>
      <c r="W1161" s="98"/>
      <c r="X1161" s="98"/>
      <c r="Y1161" s="98"/>
      <c r="Z1161" s="98"/>
      <c r="AA1161" s="98"/>
      <c r="AB1161" s="98"/>
      <c r="AC1161" s="98"/>
      <c r="AD1161" s="98"/>
      <c r="AE1161" s="98"/>
      <c r="AF1161" s="98"/>
      <c r="AG1161" s="98"/>
      <c r="AH1161" s="98"/>
      <c r="AI1161" s="98"/>
      <c r="AJ1161" s="98"/>
      <c r="AK1161" s="98"/>
      <c r="AL1161" s="98"/>
    </row>
    <row r="1162" ht="12.75" customHeight="1">
      <c r="A1162" s="92">
        <v>2358.0</v>
      </c>
      <c r="B1162" s="93">
        <v>45810.0</v>
      </c>
      <c r="C1162" s="94" t="s">
        <v>4038</v>
      </c>
      <c r="D1162" s="94" t="s">
        <v>3535</v>
      </c>
      <c r="E1162" s="103">
        <v>101600.0</v>
      </c>
      <c r="F1162" s="100" t="s">
        <v>4039</v>
      </c>
      <c r="G1162" s="48" t="s">
        <v>96</v>
      </c>
      <c r="H1162" s="101" t="s">
        <v>68</v>
      </c>
      <c r="I1162" s="101" t="s">
        <v>4040</v>
      </c>
      <c r="J1162" s="95"/>
      <c r="K1162" s="97"/>
      <c r="L1162" s="97"/>
      <c r="M1162" s="97"/>
      <c r="N1162" s="87"/>
      <c r="O1162" s="96"/>
      <c r="P1162" s="97"/>
      <c r="Q1162" s="97"/>
      <c r="R1162" s="98"/>
      <c r="S1162" s="98"/>
      <c r="T1162" s="98"/>
      <c r="U1162" s="98"/>
      <c r="V1162" s="98"/>
      <c r="W1162" s="98"/>
      <c r="X1162" s="98"/>
      <c r="Y1162" s="98"/>
      <c r="Z1162" s="98"/>
      <c r="AA1162" s="98"/>
      <c r="AB1162" s="98"/>
      <c r="AC1162" s="98"/>
      <c r="AD1162" s="98"/>
      <c r="AE1162" s="98"/>
      <c r="AF1162" s="98"/>
      <c r="AG1162" s="98"/>
      <c r="AH1162" s="98"/>
      <c r="AI1162" s="98"/>
      <c r="AJ1162" s="98"/>
      <c r="AK1162" s="98"/>
      <c r="AL1162" s="98"/>
    </row>
    <row r="1163" ht="12.75" customHeight="1">
      <c r="A1163" s="92">
        <v>2359.0</v>
      </c>
      <c r="B1163" s="93">
        <v>45810.0</v>
      </c>
      <c r="C1163" s="94" t="s">
        <v>4041</v>
      </c>
      <c r="D1163" s="94" t="s">
        <v>4042</v>
      </c>
      <c r="E1163" s="107">
        <v>86650.89</v>
      </c>
      <c r="F1163" s="100" t="s">
        <v>4043</v>
      </c>
      <c r="G1163" s="101" t="s">
        <v>74</v>
      </c>
      <c r="H1163" s="101" t="s">
        <v>68</v>
      </c>
      <c r="I1163" s="101" t="s">
        <v>4044</v>
      </c>
      <c r="J1163" s="95"/>
      <c r="K1163" s="97">
        <v>90700.0</v>
      </c>
      <c r="L1163" s="97">
        <f>K1163/1.12*0.05</f>
        <v>4049.107143</v>
      </c>
      <c r="M1163" s="97">
        <f>K1163-L1163</f>
        <v>86650.89286</v>
      </c>
      <c r="N1163" s="87">
        <f>E1163-M1163</f>
        <v>-0.002857142856</v>
      </c>
      <c r="O1163" s="96"/>
      <c r="P1163" s="97"/>
      <c r="Q1163" s="97"/>
      <c r="R1163" s="98"/>
      <c r="S1163" s="98"/>
      <c r="T1163" s="98"/>
      <c r="U1163" s="98"/>
      <c r="V1163" s="98"/>
      <c r="W1163" s="98"/>
      <c r="X1163" s="98"/>
      <c r="Y1163" s="98"/>
      <c r="Z1163" s="98"/>
      <c r="AA1163" s="98"/>
      <c r="AB1163" s="98"/>
      <c r="AC1163" s="98"/>
      <c r="AD1163" s="98"/>
      <c r="AE1163" s="98"/>
      <c r="AF1163" s="98"/>
      <c r="AG1163" s="98"/>
      <c r="AH1163" s="98"/>
      <c r="AI1163" s="98"/>
      <c r="AJ1163" s="98"/>
      <c r="AK1163" s="98"/>
      <c r="AL1163" s="98"/>
    </row>
    <row r="1164" ht="12.75" customHeight="1">
      <c r="A1164" s="92">
        <v>2360.0</v>
      </c>
      <c r="B1164" s="93"/>
      <c r="C1164" s="94"/>
      <c r="D1164" s="94" t="s">
        <v>87</v>
      </c>
      <c r="E1164" s="103"/>
      <c r="F1164" s="100"/>
      <c r="G1164" s="101"/>
      <c r="H1164" s="101"/>
      <c r="I1164" s="101"/>
      <c r="J1164" s="95"/>
      <c r="K1164" s="97"/>
      <c r="L1164" s="97"/>
      <c r="M1164" s="97"/>
      <c r="N1164" s="87"/>
      <c r="O1164" s="96"/>
      <c r="P1164" s="97"/>
      <c r="Q1164" s="97"/>
      <c r="R1164" s="98"/>
      <c r="S1164" s="98"/>
      <c r="T1164" s="98"/>
      <c r="U1164" s="98"/>
      <c r="V1164" s="98"/>
      <c r="W1164" s="98"/>
      <c r="X1164" s="98"/>
      <c r="Y1164" s="98"/>
      <c r="Z1164" s="98"/>
      <c r="AA1164" s="98"/>
      <c r="AB1164" s="98"/>
      <c r="AC1164" s="98"/>
      <c r="AD1164" s="98"/>
      <c r="AE1164" s="98"/>
      <c r="AF1164" s="98"/>
      <c r="AG1164" s="98"/>
      <c r="AH1164" s="98"/>
      <c r="AI1164" s="98"/>
      <c r="AJ1164" s="98"/>
      <c r="AK1164" s="98"/>
      <c r="AL1164" s="98"/>
    </row>
    <row r="1165" ht="12.75" customHeight="1">
      <c r="A1165" s="92">
        <v>2361.0</v>
      </c>
      <c r="B1165" s="93">
        <v>45810.0</v>
      </c>
      <c r="C1165" s="48" t="s">
        <v>4045</v>
      </c>
      <c r="D1165" s="48" t="s">
        <v>4046</v>
      </c>
      <c r="E1165" s="50">
        <v>33600.0</v>
      </c>
      <c r="F1165" s="48" t="s">
        <v>4047</v>
      </c>
      <c r="G1165" s="48" t="s">
        <v>117</v>
      </c>
      <c r="H1165" s="101" t="s">
        <v>68</v>
      </c>
      <c r="J1165" s="95"/>
      <c r="L1165" s="106"/>
      <c r="M1165" s="106"/>
      <c r="O1165" s="88"/>
      <c r="P1165" s="106">
        <v>1103.32</v>
      </c>
      <c r="Q1165" s="50">
        <f>E1165-P1165</f>
        <v>32496.68</v>
      </c>
      <c r="R1165" s="98"/>
      <c r="S1165" s="98"/>
      <c r="T1165" s="98"/>
      <c r="U1165" s="98"/>
      <c r="V1165" s="98"/>
      <c r="W1165" s="98"/>
      <c r="X1165" s="98"/>
      <c r="Y1165" s="98"/>
      <c r="Z1165" s="98"/>
      <c r="AA1165" s="98"/>
      <c r="AB1165" s="98"/>
      <c r="AC1165" s="98"/>
      <c r="AD1165" s="98"/>
      <c r="AE1165" s="98"/>
      <c r="AF1165" s="98"/>
      <c r="AG1165" s="98"/>
      <c r="AH1165" s="98"/>
      <c r="AI1165" s="98"/>
      <c r="AJ1165" s="98"/>
      <c r="AK1165" s="98"/>
      <c r="AL1165" s="98"/>
    </row>
    <row r="1166" ht="12.75" customHeight="1">
      <c r="A1166" s="92">
        <v>2362.0</v>
      </c>
      <c r="B1166" s="93">
        <v>45810.0</v>
      </c>
      <c r="C1166" s="94" t="s">
        <v>4048</v>
      </c>
      <c r="D1166" s="94" t="s">
        <v>2572</v>
      </c>
      <c r="E1166" s="107">
        <v>32100.0</v>
      </c>
      <c r="F1166" s="100" t="s">
        <v>4049</v>
      </c>
      <c r="G1166" s="101" t="s">
        <v>74</v>
      </c>
      <c r="H1166" s="101" t="s">
        <v>68</v>
      </c>
      <c r="I1166" s="101" t="s">
        <v>4050</v>
      </c>
      <c r="J1166" s="95"/>
      <c r="K1166" s="97">
        <v>33600.0</v>
      </c>
      <c r="L1166" s="97">
        <f t="shared" ref="L1166:L1169" si="384">K1166/1.12*0.05</f>
        <v>1500</v>
      </c>
      <c r="M1166" s="97">
        <f t="shared" ref="M1166:M1169" si="385">K1166-L1166</f>
        <v>32100</v>
      </c>
      <c r="N1166" s="87">
        <f t="shared" ref="N1166:N1169" si="386">E1166-M1166</f>
        <v>0</v>
      </c>
      <c r="O1166" s="96"/>
      <c r="P1166" s="97"/>
      <c r="Q1166" s="97"/>
      <c r="R1166" s="98"/>
      <c r="S1166" s="98"/>
      <c r="T1166" s="98"/>
      <c r="U1166" s="98"/>
      <c r="V1166" s="98"/>
      <c r="W1166" s="98"/>
      <c r="X1166" s="98"/>
      <c r="Y1166" s="98"/>
      <c r="Z1166" s="98"/>
      <c r="AA1166" s="98"/>
      <c r="AB1166" s="98"/>
      <c r="AC1166" s="98"/>
      <c r="AD1166" s="98"/>
      <c r="AE1166" s="98"/>
      <c r="AF1166" s="98"/>
      <c r="AG1166" s="98"/>
      <c r="AH1166" s="98"/>
      <c r="AI1166" s="98"/>
      <c r="AJ1166" s="98"/>
      <c r="AK1166" s="98"/>
      <c r="AL1166" s="98"/>
    </row>
    <row r="1167" ht="12.75" customHeight="1">
      <c r="A1167" s="92">
        <v>2363.0</v>
      </c>
      <c r="B1167" s="93">
        <v>45810.0</v>
      </c>
      <c r="C1167" s="94" t="s">
        <v>4051</v>
      </c>
      <c r="D1167" s="94" t="s">
        <v>1039</v>
      </c>
      <c r="E1167" s="107">
        <v>32100.0</v>
      </c>
      <c r="F1167" s="100" t="s">
        <v>4052</v>
      </c>
      <c r="G1167" s="101" t="s">
        <v>74</v>
      </c>
      <c r="H1167" s="101" t="s">
        <v>68</v>
      </c>
      <c r="I1167" s="101" t="s">
        <v>4053</v>
      </c>
      <c r="J1167" s="95"/>
      <c r="K1167" s="97">
        <v>33600.0</v>
      </c>
      <c r="L1167" s="97">
        <f t="shared" si="384"/>
        <v>1500</v>
      </c>
      <c r="M1167" s="97">
        <f t="shared" si="385"/>
        <v>32100</v>
      </c>
      <c r="N1167" s="87">
        <f t="shared" si="386"/>
        <v>0</v>
      </c>
      <c r="O1167" s="96"/>
      <c r="P1167" s="97"/>
      <c r="Q1167" s="97"/>
      <c r="R1167" s="98"/>
      <c r="S1167" s="98"/>
      <c r="T1167" s="98"/>
      <c r="U1167" s="98"/>
      <c r="V1167" s="98"/>
      <c r="W1167" s="98"/>
      <c r="X1167" s="98"/>
      <c r="Y1167" s="98"/>
      <c r="Z1167" s="98"/>
      <c r="AA1167" s="98"/>
      <c r="AB1167" s="98"/>
      <c r="AC1167" s="98"/>
      <c r="AD1167" s="98"/>
      <c r="AE1167" s="98"/>
      <c r="AF1167" s="98"/>
      <c r="AG1167" s="98"/>
      <c r="AH1167" s="98"/>
      <c r="AI1167" s="98"/>
      <c r="AJ1167" s="98"/>
      <c r="AK1167" s="98"/>
      <c r="AL1167" s="98"/>
    </row>
    <row r="1168" ht="12.75" customHeight="1">
      <c r="A1168" s="92">
        <v>2364.0</v>
      </c>
      <c r="B1168" s="93">
        <v>45810.0</v>
      </c>
      <c r="C1168" s="94" t="s">
        <v>4054</v>
      </c>
      <c r="D1168" s="94" t="s">
        <v>1912</v>
      </c>
      <c r="E1168" s="107">
        <v>117700.0</v>
      </c>
      <c r="F1168" s="100" t="s">
        <v>4055</v>
      </c>
      <c r="G1168" s="101" t="s">
        <v>96</v>
      </c>
      <c r="H1168" s="101" t="s">
        <v>68</v>
      </c>
      <c r="I1168" s="101" t="s">
        <v>4056</v>
      </c>
      <c r="J1168" s="95"/>
      <c r="K1168" s="97">
        <v>123200.0</v>
      </c>
      <c r="L1168" s="97">
        <f t="shared" si="384"/>
        <v>5500</v>
      </c>
      <c r="M1168" s="97">
        <f t="shared" si="385"/>
        <v>117700</v>
      </c>
      <c r="N1168" s="87">
        <f t="shared" si="386"/>
        <v>0</v>
      </c>
      <c r="O1168" s="96"/>
      <c r="P1168" s="97"/>
      <c r="Q1168" s="97"/>
      <c r="R1168" s="98"/>
      <c r="S1168" s="98"/>
      <c r="T1168" s="98"/>
      <c r="U1168" s="98"/>
      <c r="V1168" s="98"/>
      <c r="W1168" s="98"/>
      <c r="X1168" s="98"/>
      <c r="Y1168" s="98"/>
      <c r="Z1168" s="98"/>
      <c r="AA1168" s="98"/>
      <c r="AB1168" s="98"/>
      <c r="AC1168" s="98"/>
      <c r="AD1168" s="98"/>
      <c r="AE1168" s="98"/>
      <c r="AF1168" s="98"/>
      <c r="AG1168" s="98"/>
      <c r="AH1168" s="98"/>
      <c r="AI1168" s="98"/>
      <c r="AJ1168" s="98"/>
      <c r="AK1168" s="98"/>
      <c r="AL1168" s="98"/>
    </row>
    <row r="1169" ht="12.75" customHeight="1">
      <c r="A1169" s="92">
        <v>2365.0</v>
      </c>
      <c r="B1169" s="93">
        <v>45810.0</v>
      </c>
      <c r="C1169" s="94" t="s">
        <v>4057</v>
      </c>
      <c r="D1169" s="94" t="s">
        <v>448</v>
      </c>
      <c r="E1169" s="107">
        <v>3152.68</v>
      </c>
      <c r="F1169" s="100" t="s">
        <v>4058</v>
      </c>
      <c r="G1169" s="101" t="s">
        <v>74</v>
      </c>
      <c r="H1169" s="101" t="s">
        <v>68</v>
      </c>
      <c r="I1169" s="101" t="s">
        <v>4059</v>
      </c>
      <c r="J1169" s="95"/>
      <c r="K1169" s="97">
        <v>3300.0</v>
      </c>
      <c r="L1169" s="97">
        <f t="shared" si="384"/>
        <v>147.3214286</v>
      </c>
      <c r="M1169" s="97">
        <f t="shared" si="385"/>
        <v>3152.678571</v>
      </c>
      <c r="N1169" s="87">
        <f t="shared" si="386"/>
        <v>0.001428571428</v>
      </c>
      <c r="O1169" s="96"/>
      <c r="P1169" s="97"/>
      <c r="Q1169" s="97"/>
      <c r="R1169" s="98"/>
      <c r="S1169" s="98"/>
      <c r="T1169" s="98"/>
      <c r="U1169" s="98"/>
      <c r="V1169" s="98"/>
      <c r="W1169" s="98"/>
      <c r="X1169" s="98"/>
      <c r="Y1169" s="98"/>
      <c r="Z1169" s="98"/>
      <c r="AA1169" s="98"/>
      <c r="AB1169" s="98"/>
      <c r="AC1169" s="98"/>
      <c r="AD1169" s="98"/>
      <c r="AE1169" s="98"/>
      <c r="AF1169" s="98"/>
      <c r="AG1169" s="98"/>
      <c r="AH1169" s="98"/>
      <c r="AI1169" s="98"/>
      <c r="AJ1169" s="98"/>
      <c r="AK1169" s="98"/>
      <c r="AL1169" s="98"/>
    </row>
    <row r="1170" ht="12.75" customHeight="1">
      <c r="A1170" s="92">
        <v>2366.0</v>
      </c>
      <c r="B1170" s="93">
        <v>45810.0</v>
      </c>
      <c r="C1170" s="94" t="s">
        <v>4060</v>
      </c>
      <c r="D1170" s="94" t="s">
        <v>1119</v>
      </c>
      <c r="E1170" s="103">
        <v>3500.0</v>
      </c>
      <c r="F1170" s="100" t="s">
        <v>4061</v>
      </c>
      <c r="G1170" s="101" t="s">
        <v>74</v>
      </c>
      <c r="H1170" s="101" t="s">
        <v>68</v>
      </c>
      <c r="I1170" s="101" t="s">
        <v>4062</v>
      </c>
      <c r="J1170" s="95"/>
      <c r="K1170" s="97"/>
      <c r="L1170" s="97"/>
      <c r="M1170" s="97"/>
      <c r="N1170" s="87"/>
      <c r="O1170" s="96"/>
      <c r="P1170" s="97"/>
      <c r="Q1170" s="97"/>
      <c r="R1170" s="98"/>
      <c r="S1170" s="98"/>
      <c r="T1170" s="98"/>
      <c r="U1170" s="98"/>
      <c r="V1170" s="98"/>
      <c r="W1170" s="98"/>
      <c r="X1170" s="98"/>
      <c r="Y1170" s="98"/>
      <c r="Z1170" s="98"/>
      <c r="AA1170" s="98"/>
      <c r="AB1170" s="98"/>
      <c r="AC1170" s="98"/>
      <c r="AD1170" s="98"/>
      <c r="AE1170" s="98"/>
      <c r="AF1170" s="98"/>
      <c r="AG1170" s="98"/>
      <c r="AH1170" s="98"/>
      <c r="AI1170" s="98"/>
      <c r="AJ1170" s="98"/>
      <c r="AK1170" s="98"/>
      <c r="AL1170" s="98"/>
    </row>
    <row r="1171" ht="12.75" customHeight="1">
      <c r="A1171" s="92">
        <v>2367.0</v>
      </c>
      <c r="B1171" s="93">
        <v>45810.0</v>
      </c>
      <c r="C1171" s="94" t="s">
        <v>4063</v>
      </c>
      <c r="D1171" s="94" t="s">
        <v>168</v>
      </c>
      <c r="E1171" s="103">
        <v>1250.0</v>
      </c>
      <c r="F1171" s="100" t="s">
        <v>4064</v>
      </c>
      <c r="G1171" s="101" t="s">
        <v>74</v>
      </c>
      <c r="H1171" s="101" t="s">
        <v>68</v>
      </c>
      <c r="I1171" s="101" t="s">
        <v>4065</v>
      </c>
      <c r="J1171" s="95"/>
      <c r="K1171" s="97"/>
      <c r="L1171" s="97"/>
      <c r="M1171" s="97"/>
      <c r="N1171" s="87"/>
      <c r="O1171" s="96"/>
      <c r="P1171" s="97"/>
      <c r="Q1171" s="97"/>
      <c r="R1171" s="98"/>
      <c r="S1171" s="98"/>
      <c r="T1171" s="98"/>
      <c r="U1171" s="98"/>
      <c r="V1171" s="98"/>
      <c r="W1171" s="98"/>
      <c r="X1171" s="98"/>
      <c r="Y1171" s="98"/>
      <c r="Z1171" s="98"/>
      <c r="AA1171" s="98"/>
      <c r="AB1171" s="98"/>
      <c r="AC1171" s="98"/>
      <c r="AD1171" s="98"/>
      <c r="AE1171" s="98"/>
      <c r="AF1171" s="98"/>
      <c r="AG1171" s="98"/>
      <c r="AH1171" s="98"/>
      <c r="AI1171" s="98"/>
      <c r="AJ1171" s="98"/>
      <c r="AK1171" s="98"/>
      <c r="AL1171" s="98"/>
    </row>
    <row r="1172" ht="12.75" customHeight="1">
      <c r="A1172" s="92">
        <v>2368.0</v>
      </c>
      <c r="B1172" s="93">
        <v>45810.0</v>
      </c>
      <c r="C1172" s="94" t="s">
        <v>4066</v>
      </c>
      <c r="D1172" s="94" t="s">
        <v>1836</v>
      </c>
      <c r="E1172" s="107">
        <v>955.36</v>
      </c>
      <c r="F1172" s="100" t="s">
        <v>4067</v>
      </c>
      <c r="G1172" s="101" t="s">
        <v>74</v>
      </c>
      <c r="H1172" s="101" t="s">
        <v>68</v>
      </c>
      <c r="I1172" s="101" t="s">
        <v>4068</v>
      </c>
      <c r="J1172" s="95"/>
      <c r="K1172" s="97">
        <v>1000.0</v>
      </c>
      <c r="L1172" s="97">
        <f>K1172/1.12*0.05</f>
        <v>44.64285714</v>
      </c>
      <c r="M1172" s="97">
        <f>K1172-L1172</f>
        <v>955.3571429</v>
      </c>
      <c r="N1172" s="87">
        <f>E1172-M1172</f>
        <v>0.002857142857</v>
      </c>
      <c r="O1172" s="96"/>
      <c r="P1172" s="97"/>
      <c r="Q1172" s="97"/>
      <c r="R1172" s="98"/>
      <c r="S1172" s="98"/>
      <c r="T1172" s="98"/>
      <c r="U1172" s="98"/>
      <c r="V1172" s="98"/>
      <c r="W1172" s="98"/>
      <c r="X1172" s="98"/>
      <c r="Y1172" s="98"/>
      <c r="Z1172" s="98"/>
      <c r="AA1172" s="98"/>
      <c r="AB1172" s="98"/>
      <c r="AC1172" s="98"/>
      <c r="AD1172" s="98"/>
      <c r="AE1172" s="98"/>
      <c r="AF1172" s="98"/>
      <c r="AG1172" s="98"/>
      <c r="AH1172" s="98"/>
      <c r="AI1172" s="98"/>
      <c r="AJ1172" s="98"/>
      <c r="AK1172" s="98"/>
      <c r="AL1172" s="98"/>
    </row>
    <row r="1173" ht="12.75" customHeight="1">
      <c r="A1173" s="92">
        <v>2369.0</v>
      </c>
      <c r="B1173" s="93">
        <v>45810.0</v>
      </c>
      <c r="C1173" s="94" t="s">
        <v>4069</v>
      </c>
      <c r="D1173" s="94" t="s">
        <v>1503</v>
      </c>
      <c r="E1173" s="103">
        <v>300.0</v>
      </c>
      <c r="F1173" s="100" t="s">
        <v>4070</v>
      </c>
      <c r="G1173" s="101" t="s">
        <v>112</v>
      </c>
      <c r="H1173" s="101" t="s">
        <v>127</v>
      </c>
      <c r="I1173" s="101"/>
      <c r="J1173" s="95"/>
      <c r="K1173" s="97"/>
      <c r="L1173" s="97"/>
      <c r="M1173" s="97"/>
      <c r="N1173" s="87"/>
      <c r="O1173" s="96"/>
      <c r="P1173" s="97"/>
      <c r="Q1173" s="97"/>
      <c r="R1173" s="98"/>
      <c r="S1173" s="98"/>
      <c r="T1173" s="98"/>
      <c r="U1173" s="98"/>
      <c r="V1173" s="98"/>
      <c r="W1173" s="98"/>
      <c r="X1173" s="98"/>
      <c r="Y1173" s="98"/>
      <c r="Z1173" s="98"/>
      <c r="AA1173" s="98"/>
      <c r="AB1173" s="98"/>
      <c r="AC1173" s="98"/>
      <c r="AD1173" s="98"/>
      <c r="AE1173" s="98"/>
      <c r="AF1173" s="98"/>
      <c r="AG1173" s="98"/>
      <c r="AH1173" s="98"/>
      <c r="AI1173" s="98"/>
      <c r="AJ1173" s="98"/>
      <c r="AK1173" s="98"/>
      <c r="AL1173" s="98"/>
    </row>
    <row r="1174" ht="12.75" customHeight="1">
      <c r="A1174" s="92">
        <v>2370.0</v>
      </c>
      <c r="B1174" s="93">
        <v>45810.0</v>
      </c>
      <c r="C1174" s="94" t="s">
        <v>4071</v>
      </c>
      <c r="D1174" s="94" t="s">
        <v>1856</v>
      </c>
      <c r="E1174" s="103">
        <v>1250.0</v>
      </c>
      <c r="F1174" s="100" t="s">
        <v>4072</v>
      </c>
      <c r="G1174" s="101" t="s">
        <v>74</v>
      </c>
      <c r="H1174" s="101" t="s">
        <v>68</v>
      </c>
      <c r="I1174" s="101" t="s">
        <v>4073</v>
      </c>
      <c r="J1174" s="95"/>
      <c r="K1174" s="97"/>
      <c r="L1174" s="97"/>
      <c r="M1174" s="97"/>
      <c r="N1174" s="87"/>
      <c r="O1174" s="96"/>
      <c r="P1174" s="97"/>
      <c r="Q1174" s="97"/>
      <c r="R1174" s="98"/>
      <c r="S1174" s="98"/>
      <c r="T1174" s="98"/>
      <c r="U1174" s="98"/>
      <c r="V1174" s="98"/>
      <c r="W1174" s="98"/>
      <c r="X1174" s="98"/>
      <c r="Y1174" s="98"/>
      <c r="Z1174" s="98"/>
      <c r="AA1174" s="98"/>
      <c r="AB1174" s="98"/>
      <c r="AC1174" s="98"/>
      <c r="AD1174" s="98"/>
      <c r="AE1174" s="98"/>
      <c r="AF1174" s="98"/>
      <c r="AG1174" s="98"/>
      <c r="AH1174" s="98"/>
      <c r="AI1174" s="98"/>
      <c r="AJ1174" s="98"/>
      <c r="AK1174" s="98"/>
      <c r="AL1174" s="98"/>
    </row>
    <row r="1175" ht="12.75" customHeight="1">
      <c r="A1175" s="92">
        <v>2371.0</v>
      </c>
      <c r="B1175" s="93">
        <v>45810.0</v>
      </c>
      <c r="C1175" s="94" t="s">
        <v>4074</v>
      </c>
      <c r="D1175" s="94" t="s">
        <v>4026</v>
      </c>
      <c r="E1175" s="103">
        <v>840.0</v>
      </c>
      <c r="F1175" s="100" t="s">
        <v>4075</v>
      </c>
      <c r="G1175" s="101" t="s">
        <v>117</v>
      </c>
      <c r="H1175" s="101" t="s">
        <v>68</v>
      </c>
      <c r="I1175" s="101"/>
      <c r="J1175" s="95"/>
      <c r="K1175" s="97"/>
      <c r="L1175" s="97"/>
      <c r="M1175" s="97"/>
      <c r="N1175" s="87"/>
      <c r="O1175" s="96"/>
      <c r="P1175" s="100">
        <v>27.67</v>
      </c>
      <c r="Q1175" s="108">
        <f>E1175-P1175</f>
        <v>812.33</v>
      </c>
      <c r="R1175" s="128">
        <f>Q1150+Q1151+Q1152+Q1153+Q1154+Q1155+Q1157+Q1160+Q1175</f>
        <v>25211.27</v>
      </c>
      <c r="S1175" s="98"/>
      <c r="T1175" s="98"/>
      <c r="U1175" s="98"/>
      <c r="V1175" s="98"/>
      <c r="W1175" s="98"/>
      <c r="X1175" s="98"/>
      <c r="Y1175" s="98"/>
      <c r="Z1175" s="98"/>
      <c r="AA1175" s="98"/>
      <c r="AB1175" s="98"/>
      <c r="AC1175" s="98"/>
      <c r="AD1175" s="98"/>
      <c r="AE1175" s="98"/>
      <c r="AF1175" s="98"/>
      <c r="AG1175" s="98"/>
      <c r="AH1175" s="98"/>
      <c r="AI1175" s="98"/>
      <c r="AJ1175" s="98"/>
      <c r="AK1175" s="98"/>
      <c r="AL1175" s="98"/>
    </row>
    <row r="1176" ht="12.75" customHeight="1">
      <c r="A1176" s="92">
        <v>2372.0</v>
      </c>
      <c r="B1176" s="93">
        <v>45810.0</v>
      </c>
      <c r="C1176" s="48" t="s">
        <v>4076</v>
      </c>
      <c r="D1176" s="94" t="s">
        <v>337</v>
      </c>
      <c r="E1176" s="107">
        <v>1194.2</v>
      </c>
      <c r="F1176" s="100" t="s">
        <v>4077</v>
      </c>
      <c r="G1176" s="101" t="s">
        <v>74</v>
      </c>
      <c r="H1176" s="101" t="s">
        <v>68</v>
      </c>
      <c r="I1176" s="101" t="s">
        <v>4078</v>
      </c>
      <c r="J1176" s="95"/>
      <c r="K1176" s="97">
        <v>1250.0</v>
      </c>
      <c r="L1176" s="97">
        <f t="shared" ref="L1176:L1177" si="387">K1176/1.12*0.05</f>
        <v>55.80357143</v>
      </c>
      <c r="M1176" s="97">
        <f t="shared" ref="M1176:M1177" si="388">K1176-L1176</f>
        <v>1194.196429</v>
      </c>
      <c r="N1176" s="87">
        <f t="shared" ref="N1176:N1177" si="389">E1176-M1176</f>
        <v>0.003571428571</v>
      </c>
      <c r="O1176" s="96"/>
      <c r="P1176" s="97"/>
      <c r="Q1176" s="97"/>
      <c r="R1176" s="98"/>
      <c r="S1176" s="98"/>
      <c r="T1176" s="98"/>
      <c r="U1176" s="98"/>
      <c r="V1176" s="98"/>
      <c r="W1176" s="98"/>
      <c r="X1176" s="98"/>
      <c r="Y1176" s="98"/>
      <c r="Z1176" s="98"/>
      <c r="AA1176" s="98"/>
      <c r="AB1176" s="98"/>
      <c r="AC1176" s="98"/>
      <c r="AD1176" s="98"/>
      <c r="AE1176" s="98"/>
      <c r="AF1176" s="98"/>
      <c r="AG1176" s="98"/>
      <c r="AH1176" s="98"/>
      <c r="AI1176" s="98"/>
      <c r="AJ1176" s="98"/>
      <c r="AK1176" s="98"/>
      <c r="AL1176" s="98"/>
    </row>
    <row r="1177" ht="12.75" customHeight="1">
      <c r="A1177" s="92">
        <v>2373.0</v>
      </c>
      <c r="B1177" s="93">
        <v>45810.0</v>
      </c>
      <c r="C1177" s="94" t="s">
        <v>4079</v>
      </c>
      <c r="D1177" s="94" t="s">
        <v>454</v>
      </c>
      <c r="E1177" s="107">
        <v>58811.79</v>
      </c>
      <c r="F1177" s="100" t="s">
        <v>4080</v>
      </c>
      <c r="G1177" s="101" t="s">
        <v>96</v>
      </c>
      <c r="H1177" s="101" t="s">
        <v>68</v>
      </c>
      <c r="I1177" s="101" t="s">
        <v>4081</v>
      </c>
      <c r="J1177" s="95"/>
      <c r="K1177" s="97">
        <v>61560.0</v>
      </c>
      <c r="L1177" s="97">
        <f t="shared" si="387"/>
        <v>2748.214286</v>
      </c>
      <c r="M1177" s="97">
        <f t="shared" si="388"/>
        <v>58811.78571</v>
      </c>
      <c r="N1177" s="87">
        <f t="shared" si="389"/>
        <v>0.004285714283</v>
      </c>
      <c r="O1177" s="96"/>
      <c r="P1177" s="97"/>
      <c r="Q1177" s="97"/>
      <c r="R1177" s="98"/>
      <c r="S1177" s="98"/>
      <c r="T1177" s="98"/>
      <c r="U1177" s="98"/>
      <c r="V1177" s="98"/>
      <c r="W1177" s="98"/>
      <c r="X1177" s="98"/>
      <c r="Y1177" s="98"/>
      <c r="Z1177" s="98"/>
      <c r="AA1177" s="98"/>
      <c r="AB1177" s="98"/>
      <c r="AC1177" s="98"/>
      <c r="AD1177" s="98"/>
      <c r="AE1177" s="98"/>
      <c r="AF1177" s="98"/>
      <c r="AG1177" s="98"/>
      <c r="AH1177" s="98"/>
      <c r="AI1177" s="98"/>
      <c r="AJ1177" s="98"/>
      <c r="AK1177" s="98"/>
      <c r="AL1177" s="98"/>
    </row>
    <row r="1178" ht="12.75" customHeight="1">
      <c r="A1178" s="92">
        <v>2374.0</v>
      </c>
      <c r="B1178" s="93">
        <v>45811.0</v>
      </c>
      <c r="C1178" s="94" t="s">
        <v>4082</v>
      </c>
      <c r="D1178" s="94" t="s">
        <v>4083</v>
      </c>
      <c r="E1178" s="155">
        <v>550.0</v>
      </c>
      <c r="F1178" s="100" t="s">
        <v>66</v>
      </c>
      <c r="G1178" s="143" t="s">
        <v>521</v>
      </c>
      <c r="H1178" s="101" t="s">
        <v>68</v>
      </c>
      <c r="I1178" s="101"/>
      <c r="J1178" s="95"/>
      <c r="K1178" s="97"/>
      <c r="L1178" s="97"/>
      <c r="M1178" s="97"/>
      <c r="N1178" s="87"/>
      <c r="O1178" s="96"/>
      <c r="P1178" s="131">
        <v>13.4</v>
      </c>
      <c r="Q1178" s="132">
        <f t="shared" ref="Q1178:Q1179" si="390">E1178-P1178</f>
        <v>536.6</v>
      </c>
      <c r="R1178" s="98"/>
      <c r="S1178" s="98"/>
      <c r="T1178" s="98"/>
      <c r="U1178" s="98"/>
      <c r="V1178" s="98"/>
      <c r="W1178" s="98"/>
      <c r="X1178" s="98"/>
      <c r="Y1178" s="98"/>
      <c r="Z1178" s="98"/>
      <c r="AA1178" s="98"/>
      <c r="AB1178" s="98"/>
      <c r="AC1178" s="98"/>
      <c r="AD1178" s="98"/>
      <c r="AE1178" s="98"/>
      <c r="AF1178" s="98"/>
      <c r="AG1178" s="98"/>
      <c r="AH1178" s="98"/>
      <c r="AI1178" s="98"/>
      <c r="AJ1178" s="98"/>
      <c r="AK1178" s="98"/>
      <c r="AL1178" s="98"/>
    </row>
    <row r="1179" ht="12.75" customHeight="1">
      <c r="A1179" s="92">
        <v>2375.0</v>
      </c>
      <c r="B1179" s="93">
        <v>45811.0</v>
      </c>
      <c r="C1179" s="94" t="s">
        <v>4084</v>
      </c>
      <c r="D1179" s="94" t="s">
        <v>4085</v>
      </c>
      <c r="E1179" s="103">
        <v>300.0</v>
      </c>
      <c r="F1179" s="100" t="s">
        <v>4086</v>
      </c>
      <c r="G1179" s="101" t="s">
        <v>117</v>
      </c>
      <c r="H1179" s="101" t="s">
        <v>68</v>
      </c>
      <c r="I1179" s="101"/>
      <c r="J1179" s="95"/>
      <c r="K1179" s="97"/>
      <c r="L1179" s="97"/>
      <c r="M1179" s="97"/>
      <c r="N1179" s="87"/>
      <c r="O1179" s="96"/>
      <c r="P1179" s="97">
        <v>9.85</v>
      </c>
      <c r="Q1179" s="108">
        <f t="shared" si="390"/>
        <v>290.15</v>
      </c>
      <c r="R1179" s="98"/>
      <c r="S1179" s="98"/>
      <c r="T1179" s="98"/>
      <c r="U1179" s="98"/>
      <c r="V1179" s="98"/>
      <c r="W1179" s="98"/>
      <c r="X1179" s="98"/>
      <c r="Y1179" s="98"/>
      <c r="Z1179" s="98"/>
      <c r="AA1179" s="98"/>
      <c r="AB1179" s="98"/>
      <c r="AC1179" s="98"/>
      <c r="AD1179" s="98"/>
      <c r="AE1179" s="98"/>
      <c r="AF1179" s="98"/>
      <c r="AG1179" s="98"/>
      <c r="AH1179" s="98"/>
      <c r="AI1179" s="98"/>
      <c r="AJ1179" s="98"/>
      <c r="AK1179" s="98"/>
      <c r="AL1179" s="98"/>
    </row>
    <row r="1180" ht="12.75" customHeight="1">
      <c r="A1180" s="92">
        <v>2376.0</v>
      </c>
      <c r="B1180" s="93">
        <v>45811.0</v>
      </c>
      <c r="C1180" s="94" t="s">
        <v>4087</v>
      </c>
      <c r="D1180" s="94" t="s">
        <v>1742</v>
      </c>
      <c r="E1180" s="103">
        <v>3300.0</v>
      </c>
      <c r="F1180" s="100" t="s">
        <v>3308</v>
      </c>
      <c r="G1180" s="101" t="s">
        <v>4088</v>
      </c>
      <c r="H1180" s="101" t="s">
        <v>68</v>
      </c>
      <c r="I1180" s="101"/>
      <c r="J1180" s="95"/>
      <c r="K1180" s="97"/>
      <c r="L1180" s="97"/>
      <c r="M1180" s="97"/>
      <c r="N1180" s="87"/>
      <c r="O1180" s="96"/>
      <c r="P1180" s="97">
        <v>54.18</v>
      </c>
      <c r="Q1180" s="108">
        <f>1650-P1180</f>
        <v>1595.82</v>
      </c>
      <c r="R1180" s="98"/>
      <c r="S1180" s="98"/>
      <c r="T1180" s="98"/>
      <c r="U1180" s="98"/>
      <c r="V1180" s="98"/>
      <c r="W1180" s="98"/>
      <c r="X1180" s="98"/>
      <c r="Y1180" s="98"/>
      <c r="Z1180" s="98"/>
      <c r="AA1180" s="98"/>
      <c r="AB1180" s="98"/>
      <c r="AC1180" s="98"/>
      <c r="AD1180" s="98"/>
      <c r="AE1180" s="98"/>
      <c r="AF1180" s="98"/>
      <c r="AG1180" s="98"/>
      <c r="AH1180" s="98"/>
      <c r="AI1180" s="98"/>
      <c r="AJ1180" s="98"/>
      <c r="AK1180" s="98"/>
      <c r="AL1180" s="98"/>
    </row>
    <row r="1181" ht="12.75" customHeight="1">
      <c r="A1181" s="92">
        <v>2377.0</v>
      </c>
      <c r="B1181" s="93">
        <v>45811.0</v>
      </c>
      <c r="C1181" s="94" t="s">
        <v>4089</v>
      </c>
      <c r="D1181" s="94" t="s">
        <v>4090</v>
      </c>
      <c r="E1181" s="103">
        <v>300.0</v>
      </c>
      <c r="F1181" s="100" t="s">
        <v>4086</v>
      </c>
      <c r="G1181" s="101" t="s">
        <v>117</v>
      </c>
      <c r="H1181" s="101" t="s">
        <v>68</v>
      </c>
      <c r="I1181" s="101"/>
      <c r="J1181" s="95"/>
      <c r="K1181" s="97"/>
      <c r="L1181" s="97"/>
      <c r="M1181" s="97"/>
      <c r="N1181" s="87"/>
      <c r="O1181" s="96"/>
      <c r="P1181" s="97">
        <v>9.85</v>
      </c>
      <c r="Q1181" s="108">
        <f>E1181-P1181</f>
        <v>290.15</v>
      </c>
      <c r="R1181" s="98"/>
      <c r="S1181" s="98"/>
      <c r="T1181" s="98"/>
      <c r="U1181" s="98"/>
      <c r="V1181" s="98"/>
      <c r="W1181" s="98"/>
      <c r="X1181" s="98"/>
      <c r="Y1181" s="98"/>
      <c r="Z1181" s="98"/>
      <c r="AA1181" s="98"/>
      <c r="AB1181" s="98"/>
      <c r="AC1181" s="98"/>
      <c r="AD1181" s="98"/>
      <c r="AE1181" s="98"/>
      <c r="AF1181" s="98"/>
      <c r="AG1181" s="98"/>
      <c r="AH1181" s="98"/>
      <c r="AI1181" s="98"/>
      <c r="AJ1181" s="98"/>
      <c r="AK1181" s="98"/>
      <c r="AL1181" s="98"/>
    </row>
    <row r="1182" ht="12.75" customHeight="1">
      <c r="A1182" s="92">
        <v>2378.0</v>
      </c>
      <c r="B1182" s="93"/>
      <c r="C1182" s="94"/>
      <c r="D1182" s="94" t="s">
        <v>87</v>
      </c>
      <c r="E1182" s="103"/>
      <c r="F1182" s="100"/>
      <c r="G1182" s="101"/>
      <c r="H1182" s="101"/>
      <c r="I1182" s="101"/>
      <c r="J1182" s="95"/>
      <c r="K1182" s="97"/>
      <c r="L1182" s="97"/>
      <c r="M1182" s="97"/>
      <c r="N1182" s="87"/>
      <c r="O1182" s="96"/>
      <c r="P1182" s="97"/>
      <c r="Q1182" s="108"/>
      <c r="R1182" s="98"/>
      <c r="S1182" s="98"/>
      <c r="T1182" s="98"/>
      <c r="U1182" s="98"/>
      <c r="V1182" s="98"/>
      <c r="W1182" s="98"/>
      <c r="X1182" s="98"/>
      <c r="Y1182" s="98"/>
      <c r="Z1182" s="98"/>
      <c r="AA1182" s="98"/>
      <c r="AB1182" s="98"/>
      <c r="AC1182" s="98"/>
      <c r="AD1182" s="98"/>
      <c r="AE1182" s="98"/>
      <c r="AF1182" s="98"/>
      <c r="AG1182" s="98"/>
      <c r="AH1182" s="98"/>
      <c r="AI1182" s="98"/>
      <c r="AJ1182" s="98"/>
      <c r="AK1182" s="98"/>
      <c r="AL1182" s="98"/>
    </row>
    <row r="1183" ht="12.75" customHeight="1">
      <c r="A1183" s="92">
        <v>2379.0</v>
      </c>
      <c r="B1183" s="93">
        <v>45811.0</v>
      </c>
      <c r="C1183" s="94" t="s">
        <v>4091</v>
      </c>
      <c r="D1183" s="94" t="s">
        <v>1931</v>
      </c>
      <c r="E1183" s="103">
        <v>2600.0</v>
      </c>
      <c r="F1183" s="100" t="s">
        <v>4092</v>
      </c>
      <c r="G1183" s="101" t="s">
        <v>117</v>
      </c>
      <c r="H1183" s="101" t="s">
        <v>68</v>
      </c>
      <c r="I1183" s="101"/>
      <c r="J1183" s="95"/>
      <c r="K1183" s="97"/>
      <c r="L1183" s="97"/>
      <c r="M1183" s="97"/>
      <c r="N1183" s="87"/>
      <c r="O1183" s="96"/>
      <c r="P1183" s="97">
        <v>85.38</v>
      </c>
      <c r="Q1183" s="108">
        <f>E1183-P1183</f>
        <v>2514.62</v>
      </c>
      <c r="R1183" s="128">
        <f>Q1179+Q1180+Q1181+Q1183</f>
        <v>4690.74</v>
      </c>
      <c r="S1183" s="98"/>
      <c r="T1183" s="98"/>
      <c r="U1183" s="98"/>
      <c r="V1183" s="98"/>
      <c r="W1183" s="98"/>
      <c r="X1183" s="98"/>
      <c r="Y1183" s="98"/>
      <c r="Z1183" s="98"/>
      <c r="AA1183" s="98"/>
      <c r="AB1183" s="98"/>
      <c r="AC1183" s="98"/>
      <c r="AD1183" s="98"/>
      <c r="AE1183" s="98"/>
      <c r="AF1183" s="98"/>
      <c r="AG1183" s="98"/>
      <c r="AH1183" s="98"/>
      <c r="AI1183" s="98"/>
      <c r="AJ1183" s="98"/>
      <c r="AK1183" s="98"/>
      <c r="AL1183" s="98"/>
    </row>
    <row r="1184" ht="12.75" customHeight="1">
      <c r="A1184" s="92">
        <v>2380.0</v>
      </c>
      <c r="B1184" s="93">
        <v>45811.0</v>
      </c>
      <c r="C1184" s="94" t="s">
        <v>4093</v>
      </c>
      <c r="D1184" s="94" t="s">
        <v>182</v>
      </c>
      <c r="E1184" s="103">
        <v>2600.0</v>
      </c>
      <c r="F1184" s="100" t="s">
        <v>4094</v>
      </c>
      <c r="G1184" s="101" t="s">
        <v>74</v>
      </c>
      <c r="H1184" s="101" t="s">
        <v>68</v>
      </c>
      <c r="I1184" s="101" t="s">
        <v>4095</v>
      </c>
      <c r="J1184" s="95"/>
      <c r="K1184" s="97"/>
      <c r="L1184" s="97"/>
      <c r="M1184" s="97"/>
      <c r="N1184" s="87"/>
      <c r="O1184" s="96"/>
      <c r="P1184" s="97"/>
      <c r="Q1184" s="97"/>
      <c r="R1184" s="98"/>
      <c r="S1184" s="98"/>
      <c r="T1184" s="98"/>
      <c r="U1184" s="98"/>
      <c r="V1184" s="98"/>
      <c r="W1184" s="98"/>
      <c r="X1184" s="98"/>
      <c r="Y1184" s="98"/>
      <c r="Z1184" s="98"/>
      <c r="AA1184" s="98"/>
      <c r="AB1184" s="98"/>
      <c r="AC1184" s="98"/>
      <c r="AD1184" s="98"/>
      <c r="AE1184" s="98"/>
      <c r="AF1184" s="98"/>
      <c r="AG1184" s="98"/>
      <c r="AH1184" s="98"/>
      <c r="AI1184" s="98"/>
      <c r="AJ1184" s="98"/>
      <c r="AK1184" s="98"/>
      <c r="AL1184" s="98"/>
    </row>
    <row r="1185" ht="12.75" customHeight="1">
      <c r="A1185" s="92">
        <v>2381.0</v>
      </c>
      <c r="B1185" s="93">
        <v>45811.0</v>
      </c>
      <c r="C1185" s="94" t="s">
        <v>4096</v>
      </c>
      <c r="D1185" s="94" t="s">
        <v>4097</v>
      </c>
      <c r="E1185" s="103">
        <v>700.0</v>
      </c>
      <c r="F1185" s="100" t="s">
        <v>551</v>
      </c>
      <c r="G1185" s="101" t="s">
        <v>96</v>
      </c>
      <c r="H1185" s="101" t="s">
        <v>68</v>
      </c>
      <c r="I1185" s="101" t="s">
        <v>4098</v>
      </c>
      <c r="J1185" s="95"/>
      <c r="K1185" s="97"/>
      <c r="L1185" s="97"/>
      <c r="M1185" s="97"/>
      <c r="N1185" s="87"/>
      <c r="O1185" s="96"/>
      <c r="P1185" s="97"/>
      <c r="Q1185" s="97"/>
      <c r="R1185" s="98"/>
      <c r="S1185" s="98"/>
      <c r="T1185" s="98"/>
      <c r="U1185" s="98"/>
      <c r="V1185" s="98"/>
      <c r="W1185" s="98"/>
      <c r="X1185" s="98"/>
      <c r="Y1185" s="98"/>
      <c r="Z1185" s="98"/>
      <c r="AA1185" s="98"/>
      <c r="AB1185" s="98"/>
      <c r="AC1185" s="98"/>
      <c r="AD1185" s="98"/>
      <c r="AE1185" s="98"/>
      <c r="AF1185" s="98"/>
      <c r="AG1185" s="98"/>
      <c r="AH1185" s="98"/>
      <c r="AI1185" s="98"/>
      <c r="AJ1185" s="98"/>
      <c r="AK1185" s="98"/>
      <c r="AL1185" s="98"/>
    </row>
    <row r="1186" ht="12.75" customHeight="1">
      <c r="A1186" s="92">
        <v>2382.0</v>
      </c>
      <c r="B1186" s="93">
        <v>45812.0</v>
      </c>
      <c r="C1186" s="94" t="s">
        <v>4099</v>
      </c>
      <c r="D1186" s="94" t="s">
        <v>487</v>
      </c>
      <c r="E1186" s="103">
        <v>300.0</v>
      </c>
      <c r="F1186" s="100" t="s">
        <v>4086</v>
      </c>
      <c r="G1186" s="101" t="s">
        <v>3018</v>
      </c>
      <c r="H1186" s="101" t="s">
        <v>68</v>
      </c>
      <c r="I1186" s="101"/>
      <c r="J1186" s="95"/>
      <c r="K1186" s="97"/>
      <c r="L1186" s="97"/>
      <c r="M1186" s="97"/>
      <c r="N1186" s="87"/>
      <c r="O1186" s="96"/>
      <c r="P1186" s="97">
        <v>9.85</v>
      </c>
      <c r="Q1186" s="108">
        <f t="shared" ref="Q1186:Q1187" si="391">E1186-P1186</f>
        <v>290.15</v>
      </c>
      <c r="R1186" s="98"/>
      <c r="S1186" s="98"/>
      <c r="T1186" s="98"/>
      <c r="U1186" s="98"/>
      <c r="V1186" s="98"/>
      <c r="W1186" s="98"/>
      <c r="X1186" s="98"/>
      <c r="Y1186" s="98"/>
      <c r="Z1186" s="98"/>
      <c r="AA1186" s="98"/>
      <c r="AB1186" s="98"/>
      <c r="AC1186" s="98"/>
      <c r="AD1186" s="98"/>
      <c r="AE1186" s="98"/>
      <c r="AF1186" s="98"/>
      <c r="AG1186" s="98"/>
      <c r="AH1186" s="98"/>
      <c r="AI1186" s="98"/>
      <c r="AJ1186" s="98"/>
      <c r="AK1186" s="98"/>
      <c r="AL1186" s="98"/>
    </row>
    <row r="1187" ht="12.75" customHeight="1">
      <c r="A1187" s="92">
        <v>2383.0</v>
      </c>
      <c r="B1187" s="93">
        <v>45812.0</v>
      </c>
      <c r="C1187" s="94" t="s">
        <v>4100</v>
      </c>
      <c r="D1187" s="94" t="s">
        <v>4101</v>
      </c>
      <c r="E1187" s="155">
        <v>550.0</v>
      </c>
      <c r="F1187" s="100" t="s">
        <v>4086</v>
      </c>
      <c r="G1187" s="145" t="s">
        <v>2036</v>
      </c>
      <c r="H1187" s="101" t="s">
        <v>68</v>
      </c>
      <c r="I1187" s="101"/>
      <c r="J1187" s="95"/>
      <c r="K1187" s="97"/>
      <c r="L1187" s="97"/>
      <c r="M1187" s="97"/>
      <c r="N1187" s="87"/>
      <c r="O1187" s="96"/>
      <c r="P1187" s="131">
        <v>13.4</v>
      </c>
      <c r="Q1187" s="132">
        <f t="shared" si="391"/>
        <v>536.6</v>
      </c>
      <c r="R1187" s="98"/>
      <c r="S1187" s="98"/>
      <c r="T1187" s="98"/>
      <c r="U1187" s="98"/>
      <c r="V1187" s="98"/>
      <c r="W1187" s="98"/>
      <c r="X1187" s="98"/>
      <c r="Y1187" s="98"/>
      <c r="Z1187" s="98"/>
      <c r="AA1187" s="98"/>
      <c r="AB1187" s="98"/>
      <c r="AC1187" s="98"/>
      <c r="AD1187" s="98"/>
      <c r="AE1187" s="98"/>
      <c r="AF1187" s="98"/>
      <c r="AG1187" s="98"/>
      <c r="AH1187" s="98"/>
      <c r="AI1187" s="98"/>
      <c r="AJ1187" s="98"/>
      <c r="AK1187" s="98"/>
      <c r="AL1187" s="98"/>
    </row>
    <row r="1188" ht="12.75" customHeight="1">
      <c r="A1188" s="92">
        <v>2384.0</v>
      </c>
      <c r="B1188" s="93">
        <v>45812.0</v>
      </c>
      <c r="C1188" s="94" t="s">
        <v>4102</v>
      </c>
      <c r="D1188" s="94" t="s">
        <v>4103</v>
      </c>
      <c r="E1188" s="103">
        <v>105.0</v>
      </c>
      <c r="F1188" s="100" t="s">
        <v>3660</v>
      </c>
      <c r="G1188" s="101" t="s">
        <v>112</v>
      </c>
      <c r="H1188" s="101" t="s">
        <v>127</v>
      </c>
      <c r="I1188" s="101"/>
      <c r="J1188" s="95"/>
      <c r="K1188" s="97"/>
      <c r="L1188" s="97"/>
      <c r="M1188" s="97"/>
      <c r="N1188" s="87"/>
      <c r="O1188" s="96"/>
      <c r="P1188" s="97"/>
      <c r="Q1188" s="97"/>
      <c r="R1188" s="98"/>
      <c r="S1188" s="98"/>
      <c r="T1188" s="98"/>
      <c r="U1188" s="98"/>
      <c r="V1188" s="98"/>
      <c r="W1188" s="98"/>
      <c r="X1188" s="98"/>
      <c r="Y1188" s="98"/>
      <c r="Z1188" s="98"/>
      <c r="AA1188" s="98"/>
      <c r="AB1188" s="98"/>
      <c r="AC1188" s="98"/>
      <c r="AD1188" s="98"/>
      <c r="AE1188" s="98"/>
      <c r="AF1188" s="98"/>
      <c r="AG1188" s="98"/>
      <c r="AH1188" s="98"/>
      <c r="AI1188" s="98"/>
      <c r="AJ1188" s="98"/>
      <c r="AK1188" s="98"/>
      <c r="AL1188" s="98"/>
    </row>
    <row r="1189" ht="12.75" customHeight="1">
      <c r="A1189" s="92">
        <v>2385.0</v>
      </c>
      <c r="B1189" s="93">
        <v>45812.0</v>
      </c>
      <c r="C1189" s="94" t="s">
        <v>4104</v>
      </c>
      <c r="D1189" s="94" t="s">
        <v>1651</v>
      </c>
      <c r="E1189" s="107">
        <v>8359.37</v>
      </c>
      <c r="F1189" s="100" t="s">
        <v>4105</v>
      </c>
      <c r="G1189" s="101" t="s">
        <v>74</v>
      </c>
      <c r="H1189" s="101" t="s">
        <v>68</v>
      </c>
      <c r="I1189" s="101" t="s">
        <v>4106</v>
      </c>
      <c r="J1189" s="95"/>
      <c r="K1189" s="97">
        <v>8750.0</v>
      </c>
      <c r="L1189" s="97">
        <f>K1189/1.12*0.05</f>
        <v>390.625</v>
      </c>
      <c r="M1189" s="97">
        <f>K1189-L1189</f>
        <v>8359.375</v>
      </c>
      <c r="N1189" s="87">
        <f>E1189-M1189</f>
        <v>-0.004999999999</v>
      </c>
      <c r="O1189" s="96"/>
      <c r="P1189" s="97"/>
      <c r="Q1189" s="97"/>
      <c r="R1189" s="98"/>
      <c r="S1189" s="98"/>
      <c r="T1189" s="98"/>
      <c r="U1189" s="98"/>
      <c r="V1189" s="98"/>
      <c r="W1189" s="98"/>
      <c r="X1189" s="98"/>
      <c r="Y1189" s="98"/>
      <c r="Z1189" s="98"/>
      <c r="AA1189" s="98"/>
      <c r="AB1189" s="98"/>
      <c r="AC1189" s="98"/>
      <c r="AD1189" s="98"/>
      <c r="AE1189" s="98"/>
      <c r="AF1189" s="98"/>
      <c r="AG1189" s="98"/>
      <c r="AH1189" s="98"/>
      <c r="AI1189" s="98"/>
      <c r="AJ1189" s="98"/>
      <c r="AK1189" s="98"/>
      <c r="AL1189" s="98"/>
    </row>
    <row r="1190" ht="12.75" customHeight="1">
      <c r="A1190" s="92">
        <v>2386.0</v>
      </c>
      <c r="B1190" s="93">
        <v>45812.0</v>
      </c>
      <c r="C1190" s="94" t="s">
        <v>4107</v>
      </c>
      <c r="D1190" s="94" t="s">
        <v>3583</v>
      </c>
      <c r="E1190" s="103">
        <v>2200.0</v>
      </c>
      <c r="F1190" s="100" t="s">
        <v>4108</v>
      </c>
      <c r="G1190" s="101" t="s">
        <v>96</v>
      </c>
      <c r="H1190" s="101" t="s">
        <v>132</v>
      </c>
      <c r="I1190" s="112" t="s">
        <v>344</v>
      </c>
      <c r="J1190" s="95"/>
      <c r="K1190" s="97"/>
      <c r="L1190" s="97"/>
      <c r="M1190" s="97"/>
      <c r="N1190" s="87"/>
      <c r="O1190" s="96"/>
      <c r="P1190" s="97"/>
      <c r="Q1190" s="97"/>
      <c r="R1190" s="98"/>
      <c r="S1190" s="98"/>
      <c r="T1190" s="98"/>
      <c r="U1190" s="98"/>
      <c r="V1190" s="98"/>
      <c r="W1190" s="98"/>
      <c r="X1190" s="98"/>
      <c r="Y1190" s="98"/>
      <c r="Z1190" s="98"/>
      <c r="AA1190" s="98"/>
      <c r="AB1190" s="98"/>
      <c r="AC1190" s="98"/>
      <c r="AD1190" s="98"/>
      <c r="AE1190" s="98"/>
      <c r="AF1190" s="98"/>
      <c r="AG1190" s="98"/>
      <c r="AH1190" s="98"/>
      <c r="AI1190" s="98"/>
      <c r="AJ1190" s="98"/>
      <c r="AK1190" s="98"/>
      <c r="AL1190" s="98"/>
    </row>
    <row r="1191" ht="12.75" customHeight="1">
      <c r="A1191" s="92">
        <v>2387.0</v>
      </c>
      <c r="B1191" s="93">
        <v>45812.0</v>
      </c>
      <c r="C1191" s="48" t="s">
        <v>4109</v>
      </c>
      <c r="D1191" s="94" t="s">
        <v>710</v>
      </c>
      <c r="E1191" s="103">
        <v>220.0</v>
      </c>
      <c r="F1191" s="100" t="s">
        <v>4110</v>
      </c>
      <c r="G1191" s="101" t="s">
        <v>112</v>
      </c>
      <c r="H1191" s="101"/>
      <c r="I1191" s="101"/>
      <c r="J1191" s="95"/>
      <c r="K1191" s="97"/>
      <c r="L1191" s="97"/>
      <c r="M1191" s="97"/>
      <c r="N1191" s="87"/>
      <c r="O1191" s="96"/>
      <c r="P1191" s="97"/>
      <c r="Q1191" s="97"/>
      <c r="R1191" s="98"/>
      <c r="S1191" s="98"/>
      <c r="T1191" s="98"/>
      <c r="U1191" s="98"/>
      <c r="V1191" s="98"/>
      <c r="W1191" s="98"/>
      <c r="X1191" s="98"/>
      <c r="Y1191" s="98"/>
      <c r="Z1191" s="98"/>
      <c r="AA1191" s="98"/>
      <c r="AB1191" s="98"/>
      <c r="AC1191" s="98"/>
      <c r="AD1191" s="98"/>
      <c r="AE1191" s="98"/>
      <c r="AF1191" s="98"/>
      <c r="AG1191" s="98"/>
      <c r="AH1191" s="98"/>
      <c r="AI1191" s="98"/>
      <c r="AJ1191" s="98"/>
      <c r="AK1191" s="98"/>
      <c r="AL1191" s="98"/>
    </row>
    <row r="1192" ht="12.75" customHeight="1">
      <c r="A1192" s="92">
        <v>2388.0</v>
      </c>
      <c r="B1192" s="93">
        <v>45812.0</v>
      </c>
      <c r="C1192" s="94" t="s">
        <v>4111</v>
      </c>
      <c r="D1192" s="94" t="s">
        <v>305</v>
      </c>
      <c r="E1192" s="107">
        <v>21400.0</v>
      </c>
      <c r="F1192" s="100" t="s">
        <v>4112</v>
      </c>
      <c r="G1192" s="197" t="s">
        <v>74</v>
      </c>
      <c r="H1192" s="101" t="s">
        <v>68</v>
      </c>
      <c r="I1192" s="101" t="s">
        <v>4113</v>
      </c>
      <c r="J1192" s="95"/>
      <c r="K1192" s="97">
        <v>22400.0</v>
      </c>
      <c r="L1192" s="97">
        <f>K1192/1.12*0.05</f>
        <v>1000</v>
      </c>
      <c r="M1192" s="97">
        <f>K1192-L1192</f>
        <v>21400</v>
      </c>
      <c r="N1192" s="87">
        <f>E1192-M1192</f>
        <v>0</v>
      </c>
      <c r="O1192" s="96"/>
      <c r="P1192" s="97"/>
      <c r="Q1192" s="97"/>
      <c r="R1192" s="98"/>
      <c r="S1192" s="98"/>
      <c r="T1192" s="98"/>
      <c r="U1192" s="98"/>
      <c r="V1192" s="98"/>
      <c r="W1192" s="98"/>
      <c r="X1192" s="98"/>
      <c r="Y1192" s="98"/>
      <c r="Z1192" s="98"/>
      <c r="AA1192" s="98"/>
      <c r="AB1192" s="98"/>
      <c r="AC1192" s="98"/>
      <c r="AD1192" s="98"/>
      <c r="AE1192" s="98"/>
      <c r="AF1192" s="98"/>
      <c r="AG1192" s="98"/>
      <c r="AH1192" s="98"/>
      <c r="AI1192" s="98"/>
      <c r="AJ1192" s="98"/>
      <c r="AK1192" s="98"/>
      <c r="AL1192" s="98"/>
    </row>
    <row r="1193" ht="12.75" customHeight="1">
      <c r="A1193" s="92">
        <v>2389.0</v>
      </c>
      <c r="B1193" s="93">
        <v>45812.0</v>
      </c>
      <c r="C1193" s="94" t="s">
        <v>4114</v>
      </c>
      <c r="D1193" s="94" t="s">
        <v>321</v>
      </c>
      <c r="E1193" s="103">
        <v>52.0</v>
      </c>
      <c r="F1193" s="100" t="s">
        <v>4115</v>
      </c>
      <c r="G1193" s="101" t="s">
        <v>112</v>
      </c>
      <c r="H1193" s="101" t="s">
        <v>127</v>
      </c>
      <c r="I1193" s="101"/>
      <c r="J1193" s="95"/>
      <c r="K1193" s="97"/>
      <c r="L1193" s="97"/>
      <c r="M1193" s="97"/>
      <c r="N1193" s="87"/>
      <c r="O1193" s="96"/>
      <c r="P1193" s="97"/>
      <c r="Q1193" s="97"/>
      <c r="R1193" s="98"/>
      <c r="S1193" s="98"/>
      <c r="T1193" s="98"/>
      <c r="U1193" s="98"/>
      <c r="V1193" s="98"/>
      <c r="W1193" s="98"/>
      <c r="X1193" s="98"/>
      <c r="Y1193" s="98"/>
      <c r="Z1193" s="98"/>
      <c r="AA1193" s="98"/>
      <c r="AB1193" s="98"/>
      <c r="AC1193" s="98"/>
      <c r="AD1193" s="98"/>
      <c r="AE1193" s="98"/>
      <c r="AF1193" s="98"/>
      <c r="AG1193" s="98"/>
      <c r="AH1193" s="98"/>
      <c r="AI1193" s="98"/>
      <c r="AJ1193" s="98"/>
      <c r="AK1193" s="98"/>
      <c r="AL1193" s="98"/>
    </row>
    <row r="1194" ht="12.75" customHeight="1">
      <c r="A1194" s="92">
        <v>2390.0</v>
      </c>
      <c r="B1194" s="93">
        <v>45812.0</v>
      </c>
      <c r="C1194" s="94" t="s">
        <v>4116</v>
      </c>
      <c r="D1194" s="94" t="s">
        <v>2959</v>
      </c>
      <c r="E1194" s="103">
        <v>440.0</v>
      </c>
      <c r="F1194" s="100" t="s">
        <v>4117</v>
      </c>
      <c r="G1194" s="101" t="s">
        <v>112</v>
      </c>
      <c r="H1194" s="101" t="s">
        <v>127</v>
      </c>
      <c r="I1194" s="101"/>
      <c r="J1194" s="95"/>
      <c r="K1194" s="97"/>
      <c r="L1194" s="97"/>
      <c r="M1194" s="97"/>
      <c r="N1194" s="87"/>
      <c r="O1194" s="96"/>
      <c r="P1194" s="97"/>
      <c r="Q1194" s="97"/>
      <c r="R1194" s="98"/>
      <c r="S1194" s="98"/>
      <c r="T1194" s="98"/>
      <c r="U1194" s="98"/>
      <c r="V1194" s="98"/>
      <c r="W1194" s="98"/>
      <c r="X1194" s="98"/>
      <c r="Y1194" s="98"/>
      <c r="Z1194" s="98"/>
      <c r="AA1194" s="98"/>
      <c r="AB1194" s="98"/>
      <c r="AC1194" s="98"/>
      <c r="AD1194" s="98"/>
      <c r="AE1194" s="98"/>
      <c r="AF1194" s="98"/>
      <c r="AG1194" s="98"/>
      <c r="AH1194" s="98"/>
      <c r="AI1194" s="98"/>
      <c r="AJ1194" s="98"/>
      <c r="AK1194" s="98"/>
      <c r="AL1194" s="98"/>
    </row>
    <row r="1195" ht="12.75" customHeight="1">
      <c r="A1195" s="92">
        <v>2391.0</v>
      </c>
      <c r="B1195" s="93">
        <v>45812.0</v>
      </c>
      <c r="C1195" s="94" t="s">
        <v>4118</v>
      </c>
      <c r="D1195" s="94" t="s">
        <v>4119</v>
      </c>
      <c r="E1195" s="103">
        <v>300.0</v>
      </c>
      <c r="F1195" s="100" t="s">
        <v>4086</v>
      </c>
      <c r="G1195" s="101" t="s">
        <v>112</v>
      </c>
      <c r="H1195" s="101" t="s">
        <v>127</v>
      </c>
      <c r="I1195" s="101"/>
      <c r="J1195" s="95"/>
      <c r="K1195" s="97"/>
      <c r="L1195" s="97"/>
      <c r="M1195" s="97"/>
      <c r="N1195" s="87"/>
      <c r="O1195" s="96"/>
      <c r="P1195" s="97"/>
      <c r="Q1195" s="97"/>
      <c r="R1195" s="98"/>
      <c r="S1195" s="98"/>
      <c r="T1195" s="98"/>
      <c r="U1195" s="98"/>
      <c r="V1195" s="98"/>
      <c r="W1195" s="98"/>
      <c r="X1195" s="98"/>
      <c r="Y1195" s="98"/>
      <c r="Z1195" s="98"/>
      <c r="AA1195" s="98"/>
      <c r="AB1195" s="98"/>
      <c r="AC1195" s="98"/>
      <c r="AD1195" s="98"/>
      <c r="AE1195" s="98"/>
      <c r="AF1195" s="98"/>
      <c r="AG1195" s="98"/>
      <c r="AH1195" s="98"/>
      <c r="AI1195" s="98"/>
      <c r="AJ1195" s="98"/>
      <c r="AK1195" s="98"/>
      <c r="AL1195" s="98"/>
    </row>
    <row r="1196" ht="12.75" customHeight="1">
      <c r="A1196" s="92">
        <v>2392.0</v>
      </c>
      <c r="B1196" s="93">
        <v>45813.0</v>
      </c>
      <c r="C1196" s="94" t="s">
        <v>4120</v>
      </c>
      <c r="D1196" s="48" t="s">
        <v>4121</v>
      </c>
      <c r="E1196" s="103">
        <v>720.0</v>
      </c>
      <c r="F1196" s="100" t="s">
        <v>4122</v>
      </c>
      <c r="G1196" s="101" t="s">
        <v>3018</v>
      </c>
      <c r="H1196" s="101" t="s">
        <v>68</v>
      </c>
      <c r="I1196" s="101"/>
      <c r="J1196" s="95"/>
      <c r="K1196" s="97"/>
      <c r="L1196" s="97"/>
      <c r="M1196" s="97"/>
      <c r="N1196" s="87"/>
      <c r="O1196" s="96"/>
      <c r="P1196" s="97">
        <v>23.64</v>
      </c>
      <c r="Q1196" s="108">
        <f>E1196-P1196</f>
        <v>696.36</v>
      </c>
      <c r="R1196" s="98"/>
      <c r="S1196" s="98"/>
      <c r="T1196" s="98"/>
      <c r="U1196" s="98"/>
      <c r="V1196" s="98"/>
      <c r="W1196" s="98"/>
      <c r="X1196" s="98"/>
      <c r="Y1196" s="98"/>
      <c r="Z1196" s="98"/>
      <c r="AA1196" s="98"/>
      <c r="AB1196" s="98"/>
      <c r="AC1196" s="98"/>
      <c r="AD1196" s="98"/>
      <c r="AE1196" s="98"/>
      <c r="AF1196" s="98"/>
      <c r="AG1196" s="98"/>
      <c r="AH1196" s="98"/>
      <c r="AI1196" s="98"/>
      <c r="AJ1196" s="98"/>
      <c r="AK1196" s="98"/>
      <c r="AL1196" s="98"/>
    </row>
    <row r="1197" ht="12.75" customHeight="1">
      <c r="A1197" s="92">
        <v>2393.0</v>
      </c>
      <c r="B1197" s="93">
        <v>45813.0</v>
      </c>
      <c r="C1197" s="94" t="s">
        <v>4123</v>
      </c>
      <c r="D1197" s="94" t="s">
        <v>3044</v>
      </c>
      <c r="E1197" s="103">
        <v>550.0</v>
      </c>
      <c r="F1197" s="100" t="s">
        <v>4124</v>
      </c>
      <c r="G1197" s="101" t="s">
        <v>112</v>
      </c>
      <c r="H1197" s="101" t="s">
        <v>127</v>
      </c>
      <c r="I1197" s="101"/>
      <c r="J1197" s="95"/>
      <c r="K1197" s="97"/>
      <c r="L1197" s="97"/>
      <c r="M1197" s="97"/>
      <c r="N1197" s="87"/>
      <c r="O1197" s="96"/>
      <c r="P1197" s="97"/>
      <c r="Q1197" s="97"/>
      <c r="R1197" s="98"/>
      <c r="S1197" s="98"/>
      <c r="T1197" s="98"/>
      <c r="U1197" s="98"/>
      <c r="V1197" s="98"/>
      <c r="W1197" s="98"/>
      <c r="X1197" s="98"/>
      <c r="Y1197" s="98"/>
      <c r="Z1197" s="98"/>
      <c r="AA1197" s="98"/>
      <c r="AB1197" s="98"/>
      <c r="AC1197" s="98"/>
      <c r="AD1197" s="98"/>
      <c r="AE1197" s="98"/>
      <c r="AF1197" s="98"/>
      <c r="AG1197" s="98"/>
      <c r="AH1197" s="98"/>
      <c r="AI1197" s="98"/>
      <c r="AJ1197" s="98"/>
      <c r="AK1197" s="98"/>
      <c r="AL1197" s="98"/>
    </row>
    <row r="1198" ht="12.75" customHeight="1">
      <c r="A1198" s="92">
        <v>2394.0</v>
      </c>
      <c r="B1198" s="93">
        <v>45813.0</v>
      </c>
      <c r="C1198" s="94" t="s">
        <v>4125</v>
      </c>
      <c r="D1198" s="94" t="s">
        <v>487</v>
      </c>
      <c r="E1198" s="103">
        <v>300.0</v>
      </c>
      <c r="F1198" s="100" t="s">
        <v>4086</v>
      </c>
      <c r="G1198" s="101" t="s">
        <v>3018</v>
      </c>
      <c r="H1198" s="101" t="s">
        <v>68</v>
      </c>
      <c r="I1198" s="101"/>
      <c r="J1198" s="95"/>
      <c r="K1198" s="97"/>
      <c r="L1198" s="97"/>
      <c r="M1198" s="97"/>
      <c r="N1198" s="87"/>
      <c r="O1198" s="96"/>
      <c r="P1198" s="97">
        <v>9.85</v>
      </c>
      <c r="Q1198" s="108">
        <f>E1198-P1198</f>
        <v>290.15</v>
      </c>
      <c r="R1198" s="98"/>
      <c r="S1198" s="98"/>
      <c r="T1198" s="98"/>
      <c r="U1198" s="98"/>
      <c r="V1198" s="98"/>
      <c r="W1198" s="98"/>
      <c r="X1198" s="98"/>
      <c r="Y1198" s="98"/>
      <c r="Z1198" s="98"/>
      <c r="AA1198" s="98"/>
      <c r="AB1198" s="98"/>
      <c r="AC1198" s="98"/>
      <c r="AD1198" s="98"/>
      <c r="AE1198" s="98"/>
      <c r="AF1198" s="98"/>
      <c r="AG1198" s="98"/>
      <c r="AH1198" s="98"/>
      <c r="AI1198" s="98"/>
      <c r="AJ1198" s="98"/>
      <c r="AK1198" s="98"/>
      <c r="AL1198" s="98"/>
    </row>
    <row r="1199" ht="12.75" customHeight="1">
      <c r="A1199" s="92">
        <v>2395.0</v>
      </c>
      <c r="B1199" s="93">
        <v>45813.0</v>
      </c>
      <c r="C1199" s="94" t="s">
        <v>4126</v>
      </c>
      <c r="D1199" s="94" t="s">
        <v>1185</v>
      </c>
      <c r="E1199" s="107">
        <v>20253.57</v>
      </c>
      <c r="F1199" s="100" t="s">
        <v>4127</v>
      </c>
      <c r="G1199" s="101" t="s">
        <v>74</v>
      </c>
      <c r="H1199" s="101" t="s">
        <v>68</v>
      </c>
      <c r="I1199" s="101" t="s">
        <v>4128</v>
      </c>
      <c r="J1199" s="95"/>
      <c r="K1199" s="97">
        <v>21200.0</v>
      </c>
      <c r="L1199" s="97">
        <f>K1199/1.12*0.05</f>
        <v>946.4285714</v>
      </c>
      <c r="M1199" s="97">
        <f>K1199-L1199</f>
        <v>20253.57143</v>
      </c>
      <c r="N1199" s="87">
        <f>E1199-M1199</f>
        <v>-0.001428571428</v>
      </c>
      <c r="O1199" s="96"/>
      <c r="P1199" s="97"/>
      <c r="Q1199" s="97"/>
      <c r="R1199" s="98"/>
      <c r="S1199" s="98"/>
      <c r="T1199" s="98"/>
      <c r="U1199" s="98"/>
      <c r="V1199" s="98"/>
      <c r="W1199" s="98"/>
      <c r="X1199" s="98"/>
      <c r="Y1199" s="98"/>
      <c r="Z1199" s="98"/>
      <c r="AA1199" s="98"/>
      <c r="AB1199" s="98"/>
      <c r="AC1199" s="98"/>
      <c r="AD1199" s="98"/>
      <c r="AE1199" s="98"/>
      <c r="AF1199" s="98"/>
      <c r="AG1199" s="98"/>
      <c r="AH1199" s="98"/>
      <c r="AI1199" s="98"/>
      <c r="AJ1199" s="98"/>
      <c r="AK1199" s="98"/>
      <c r="AL1199" s="98"/>
    </row>
    <row r="1200" ht="12.75" customHeight="1">
      <c r="A1200" s="92">
        <v>2396.0</v>
      </c>
      <c r="B1200" s="93">
        <v>45813.0</v>
      </c>
      <c r="C1200" s="94" t="s">
        <v>4129</v>
      </c>
      <c r="D1200" s="94" t="s">
        <v>1083</v>
      </c>
      <c r="E1200" s="103">
        <v>2600.0</v>
      </c>
      <c r="F1200" s="100" t="s">
        <v>4130</v>
      </c>
      <c r="G1200" s="101" t="s">
        <v>96</v>
      </c>
      <c r="H1200" s="101" t="s">
        <v>68</v>
      </c>
      <c r="I1200" s="101" t="s">
        <v>4131</v>
      </c>
      <c r="J1200" s="95"/>
      <c r="K1200" s="97"/>
      <c r="L1200" s="97"/>
      <c r="M1200" s="97"/>
      <c r="N1200" s="87"/>
      <c r="O1200" s="96"/>
      <c r="P1200" s="97"/>
      <c r="Q1200" s="97"/>
      <c r="R1200" s="98"/>
      <c r="S1200" s="98"/>
      <c r="T1200" s="98"/>
      <c r="U1200" s="98"/>
      <c r="V1200" s="98"/>
      <c r="W1200" s="98"/>
      <c r="X1200" s="98"/>
      <c r="Y1200" s="98"/>
      <c r="Z1200" s="98"/>
      <c r="AA1200" s="98"/>
      <c r="AB1200" s="98"/>
      <c r="AC1200" s="98"/>
      <c r="AD1200" s="98"/>
      <c r="AE1200" s="98"/>
      <c r="AF1200" s="98"/>
      <c r="AG1200" s="98"/>
      <c r="AH1200" s="98"/>
      <c r="AI1200" s="98"/>
      <c r="AJ1200" s="98"/>
      <c r="AK1200" s="98"/>
      <c r="AL1200" s="98"/>
    </row>
    <row r="1201" ht="12.75" customHeight="1">
      <c r="A1201" s="92">
        <v>2397.0</v>
      </c>
      <c r="B1201" s="93">
        <v>45813.0</v>
      </c>
      <c r="C1201" s="94" t="s">
        <v>4132</v>
      </c>
      <c r="D1201" s="94" t="s">
        <v>674</v>
      </c>
      <c r="E1201" s="103">
        <v>700.0</v>
      </c>
      <c r="F1201" s="100" t="s">
        <v>4133</v>
      </c>
      <c r="G1201" s="101" t="s">
        <v>112</v>
      </c>
      <c r="H1201" s="101" t="s">
        <v>127</v>
      </c>
      <c r="I1201" s="101"/>
      <c r="J1201" s="95"/>
      <c r="K1201" s="97"/>
      <c r="L1201" s="97"/>
      <c r="M1201" s="97"/>
      <c r="N1201" s="87"/>
      <c r="O1201" s="96"/>
      <c r="P1201" s="97"/>
      <c r="Q1201" s="97"/>
      <c r="R1201" s="98"/>
      <c r="S1201" s="98"/>
      <c r="T1201" s="98"/>
      <c r="U1201" s="98"/>
      <c r="V1201" s="98"/>
      <c r="W1201" s="98"/>
      <c r="X1201" s="98"/>
      <c r="Y1201" s="98"/>
      <c r="Z1201" s="98"/>
      <c r="AA1201" s="98"/>
      <c r="AB1201" s="98"/>
      <c r="AC1201" s="98"/>
      <c r="AD1201" s="98"/>
      <c r="AE1201" s="98"/>
      <c r="AF1201" s="98"/>
      <c r="AG1201" s="98"/>
      <c r="AH1201" s="98"/>
      <c r="AI1201" s="98"/>
      <c r="AJ1201" s="98"/>
      <c r="AK1201" s="98"/>
      <c r="AL1201" s="98"/>
    </row>
    <row r="1202" ht="12.75" customHeight="1">
      <c r="A1202" s="92">
        <v>2398.0</v>
      </c>
      <c r="B1202" s="93">
        <v>45813.0</v>
      </c>
      <c r="C1202" s="94" t="s">
        <v>4134</v>
      </c>
      <c r="D1202" s="94" t="s">
        <v>4135</v>
      </c>
      <c r="E1202" s="103">
        <v>300.0</v>
      </c>
      <c r="F1202" s="100" t="s">
        <v>4086</v>
      </c>
      <c r="G1202" s="101" t="s">
        <v>4136</v>
      </c>
      <c r="H1202" s="101" t="s">
        <v>68</v>
      </c>
      <c r="I1202" s="101"/>
      <c r="J1202" s="95"/>
      <c r="K1202" s="97"/>
      <c r="L1202" s="97"/>
      <c r="M1202" s="97"/>
      <c r="N1202" s="87"/>
      <c r="O1202" s="96"/>
      <c r="P1202" s="97">
        <v>9.85</v>
      </c>
      <c r="Q1202" s="108">
        <f>E1202-P1202</f>
        <v>290.15</v>
      </c>
      <c r="R1202" s="128">
        <f>SUM(Q1196:Q1202)</f>
        <v>1276.66</v>
      </c>
      <c r="S1202" s="98"/>
      <c r="T1202" s="98"/>
      <c r="U1202" s="98"/>
      <c r="V1202" s="98"/>
      <c r="W1202" s="98"/>
      <c r="X1202" s="98"/>
      <c r="Y1202" s="98"/>
      <c r="Z1202" s="98"/>
      <c r="AA1202" s="98"/>
      <c r="AB1202" s="98"/>
      <c r="AC1202" s="98"/>
      <c r="AD1202" s="98"/>
      <c r="AE1202" s="98"/>
      <c r="AF1202" s="98"/>
      <c r="AG1202" s="98"/>
      <c r="AH1202" s="98"/>
      <c r="AI1202" s="98"/>
      <c r="AJ1202" s="98"/>
      <c r="AK1202" s="98"/>
      <c r="AL1202" s="98"/>
    </row>
    <row r="1203" ht="12.75" customHeight="1">
      <c r="A1203" s="92">
        <v>2399.0</v>
      </c>
      <c r="B1203" s="93">
        <v>45813.0</v>
      </c>
      <c r="C1203" s="94" t="s">
        <v>4137</v>
      </c>
      <c r="D1203" s="94" t="s">
        <v>4135</v>
      </c>
      <c r="E1203" s="103">
        <v>100.0</v>
      </c>
      <c r="F1203" s="100" t="s">
        <v>4138</v>
      </c>
      <c r="G1203" s="101" t="s">
        <v>112</v>
      </c>
      <c r="H1203" s="101" t="s">
        <v>127</v>
      </c>
      <c r="I1203" s="101"/>
      <c r="J1203" s="95"/>
      <c r="K1203" s="97"/>
      <c r="L1203" s="97"/>
      <c r="M1203" s="97"/>
      <c r="N1203" s="87"/>
      <c r="O1203" s="96"/>
      <c r="P1203" s="97"/>
      <c r="Q1203" s="97"/>
      <c r="R1203" s="98"/>
      <c r="S1203" s="98"/>
      <c r="T1203" s="98"/>
      <c r="U1203" s="98"/>
      <c r="V1203" s="98"/>
      <c r="W1203" s="98"/>
      <c r="X1203" s="98"/>
      <c r="Y1203" s="98"/>
      <c r="Z1203" s="98"/>
      <c r="AA1203" s="98"/>
      <c r="AB1203" s="98"/>
      <c r="AC1203" s="98"/>
      <c r="AD1203" s="98"/>
      <c r="AE1203" s="98"/>
      <c r="AF1203" s="98"/>
      <c r="AG1203" s="98"/>
      <c r="AH1203" s="98"/>
      <c r="AI1203" s="98"/>
      <c r="AJ1203" s="98"/>
      <c r="AK1203" s="98"/>
      <c r="AL1203" s="98"/>
    </row>
    <row r="1204" ht="12.75" customHeight="1">
      <c r="A1204" s="92">
        <v>2400.0</v>
      </c>
      <c r="B1204" s="93">
        <v>45814.0</v>
      </c>
      <c r="C1204" s="94" t="s">
        <v>4139</v>
      </c>
      <c r="D1204" s="94" t="s">
        <v>4121</v>
      </c>
      <c r="E1204" s="103">
        <v>720.0</v>
      </c>
      <c r="F1204" s="100" t="s">
        <v>4140</v>
      </c>
      <c r="G1204" s="101" t="s">
        <v>4136</v>
      </c>
      <c r="H1204" s="101" t="s">
        <v>68</v>
      </c>
      <c r="I1204" s="101"/>
      <c r="J1204" s="95"/>
      <c r="K1204" s="97"/>
      <c r="L1204" s="97"/>
      <c r="M1204" s="97"/>
      <c r="N1204" s="87"/>
      <c r="O1204" s="96"/>
      <c r="P1204" s="97">
        <f>E1204-Q1204</f>
        <v>23.64</v>
      </c>
      <c r="Q1204" s="108">
        <v>696.36</v>
      </c>
      <c r="R1204" s="98"/>
      <c r="S1204" s="98"/>
      <c r="T1204" s="98"/>
      <c r="U1204" s="98"/>
      <c r="V1204" s="98"/>
      <c r="W1204" s="98"/>
      <c r="X1204" s="98"/>
      <c r="Y1204" s="98"/>
      <c r="Z1204" s="98"/>
      <c r="AA1204" s="98"/>
      <c r="AB1204" s="98"/>
      <c r="AC1204" s="98"/>
      <c r="AD1204" s="98"/>
      <c r="AE1204" s="98"/>
      <c r="AF1204" s="98"/>
      <c r="AG1204" s="98"/>
      <c r="AH1204" s="98"/>
      <c r="AI1204" s="98"/>
      <c r="AJ1204" s="98"/>
      <c r="AK1204" s="98"/>
      <c r="AL1204" s="98"/>
    </row>
    <row r="1205" ht="12.75" customHeight="1">
      <c r="A1205" s="92">
        <v>2401.0</v>
      </c>
      <c r="B1205" s="93">
        <v>45814.0</v>
      </c>
      <c r="C1205" s="94" t="s">
        <v>4141</v>
      </c>
      <c r="D1205" s="48" t="s">
        <v>4142</v>
      </c>
      <c r="E1205" s="50">
        <v>5000.0</v>
      </c>
      <c r="F1205" s="48" t="s">
        <v>4143</v>
      </c>
      <c r="G1205" s="48" t="s">
        <v>112</v>
      </c>
      <c r="H1205" s="94" t="s">
        <v>127</v>
      </c>
      <c r="I1205" s="101"/>
      <c r="J1205" s="95"/>
      <c r="K1205" s="97"/>
      <c r="L1205" s="97"/>
      <c r="M1205" s="97"/>
      <c r="N1205" s="87"/>
      <c r="O1205" s="96"/>
      <c r="P1205" s="97"/>
      <c r="Q1205" s="97"/>
      <c r="R1205" s="98"/>
      <c r="S1205" s="98"/>
      <c r="T1205" s="98"/>
      <c r="U1205" s="98"/>
      <c r="V1205" s="98"/>
      <c r="W1205" s="98"/>
      <c r="X1205" s="98"/>
      <c r="Y1205" s="98"/>
      <c r="Z1205" s="98"/>
      <c r="AA1205" s="98"/>
      <c r="AB1205" s="98"/>
      <c r="AC1205" s="98"/>
      <c r="AD1205" s="98"/>
      <c r="AE1205" s="98"/>
      <c r="AF1205" s="98"/>
      <c r="AG1205" s="98"/>
      <c r="AH1205" s="98"/>
      <c r="AI1205" s="98"/>
      <c r="AJ1205" s="98"/>
      <c r="AK1205" s="98"/>
      <c r="AL1205" s="98"/>
    </row>
    <row r="1206" ht="12.75" customHeight="1">
      <c r="A1206" s="92">
        <v>2402.0</v>
      </c>
      <c r="B1206" s="93">
        <v>45814.0</v>
      </c>
      <c r="C1206" s="94" t="s">
        <v>4144</v>
      </c>
      <c r="D1206" s="94" t="s">
        <v>4145</v>
      </c>
      <c r="E1206" s="103">
        <v>2600.0</v>
      </c>
      <c r="F1206" s="100" t="s">
        <v>2473</v>
      </c>
      <c r="G1206" s="101" t="s">
        <v>96</v>
      </c>
      <c r="H1206" s="94" t="s">
        <v>132</v>
      </c>
      <c r="I1206" s="112" t="s">
        <v>133</v>
      </c>
      <c r="J1206" s="95"/>
      <c r="K1206" s="97"/>
      <c r="L1206" s="97"/>
      <c r="M1206" s="97"/>
      <c r="N1206" s="87"/>
      <c r="O1206" s="96"/>
      <c r="P1206" s="97"/>
      <c r="Q1206" s="97"/>
      <c r="R1206" s="98"/>
      <c r="S1206" s="98"/>
      <c r="T1206" s="98"/>
      <c r="U1206" s="98"/>
      <c r="V1206" s="98"/>
      <c r="W1206" s="98"/>
      <c r="X1206" s="98"/>
      <c r="Y1206" s="98"/>
      <c r="Z1206" s="98"/>
      <c r="AA1206" s="98"/>
      <c r="AB1206" s="98"/>
      <c r="AC1206" s="98"/>
      <c r="AD1206" s="98"/>
      <c r="AE1206" s="98"/>
      <c r="AF1206" s="98"/>
      <c r="AG1206" s="98"/>
      <c r="AH1206" s="98"/>
      <c r="AI1206" s="98"/>
      <c r="AJ1206" s="98"/>
      <c r="AK1206" s="98"/>
      <c r="AL1206" s="98"/>
    </row>
    <row r="1207" ht="12.75" customHeight="1">
      <c r="A1207" s="92">
        <v>2403.0</v>
      </c>
      <c r="B1207" s="93">
        <v>45814.0</v>
      </c>
      <c r="C1207" s="94" t="s">
        <v>4146</v>
      </c>
      <c r="D1207" s="94" t="s">
        <v>182</v>
      </c>
      <c r="E1207" s="103">
        <v>1250.0</v>
      </c>
      <c r="F1207" s="100" t="s">
        <v>4105</v>
      </c>
      <c r="G1207" s="101" t="s">
        <v>74</v>
      </c>
      <c r="H1207" s="101" t="s">
        <v>68</v>
      </c>
      <c r="I1207" s="101" t="s">
        <v>4147</v>
      </c>
      <c r="J1207" s="95"/>
      <c r="K1207" s="97"/>
      <c r="L1207" s="97"/>
      <c r="M1207" s="97"/>
      <c r="N1207" s="87"/>
      <c r="O1207" s="96"/>
      <c r="P1207" s="97"/>
      <c r="Q1207" s="97"/>
      <c r="R1207" s="98"/>
      <c r="S1207" s="98"/>
      <c r="T1207" s="98"/>
      <c r="U1207" s="98"/>
      <c r="V1207" s="98"/>
      <c r="W1207" s="98"/>
      <c r="X1207" s="98"/>
      <c r="Y1207" s="98"/>
      <c r="Z1207" s="98"/>
      <c r="AA1207" s="98"/>
      <c r="AB1207" s="98"/>
      <c r="AC1207" s="98"/>
      <c r="AD1207" s="98"/>
      <c r="AE1207" s="98"/>
      <c r="AF1207" s="98"/>
      <c r="AG1207" s="98"/>
      <c r="AH1207" s="98"/>
      <c r="AI1207" s="98"/>
      <c r="AJ1207" s="98"/>
      <c r="AK1207" s="98"/>
      <c r="AL1207" s="98"/>
    </row>
    <row r="1208" ht="14.25" customHeight="1">
      <c r="A1208" s="92">
        <v>2404.0</v>
      </c>
      <c r="B1208" s="93">
        <v>45815.0</v>
      </c>
      <c r="C1208" s="94" t="s">
        <v>4148</v>
      </c>
      <c r="D1208" s="94" t="s">
        <v>352</v>
      </c>
      <c r="E1208" s="103">
        <v>2600.0</v>
      </c>
      <c r="F1208" s="100" t="s">
        <v>4149</v>
      </c>
      <c r="G1208" s="101" t="s">
        <v>96</v>
      </c>
      <c r="H1208" s="101" t="s">
        <v>68</v>
      </c>
      <c r="I1208" s="101" t="s">
        <v>4150</v>
      </c>
      <c r="J1208" s="95"/>
      <c r="K1208" s="97"/>
      <c r="L1208" s="97"/>
      <c r="M1208" s="97"/>
      <c r="N1208" s="87"/>
      <c r="O1208" s="96"/>
      <c r="P1208" s="97"/>
      <c r="Q1208" s="97"/>
      <c r="R1208" s="98"/>
      <c r="S1208" s="98"/>
      <c r="T1208" s="98"/>
      <c r="U1208" s="98"/>
      <c r="V1208" s="98"/>
      <c r="W1208" s="98"/>
      <c r="X1208" s="98"/>
      <c r="Y1208" s="98"/>
      <c r="Z1208" s="98"/>
      <c r="AA1208" s="98"/>
      <c r="AB1208" s="98"/>
      <c r="AC1208" s="98"/>
      <c r="AD1208" s="98"/>
      <c r="AE1208" s="98"/>
      <c r="AF1208" s="98"/>
      <c r="AG1208" s="98"/>
      <c r="AH1208" s="98"/>
      <c r="AI1208" s="98"/>
      <c r="AJ1208" s="98"/>
      <c r="AK1208" s="98"/>
      <c r="AL1208" s="98"/>
    </row>
    <row r="1209" ht="14.25" customHeight="1">
      <c r="A1209" s="92">
        <v>2405.0</v>
      </c>
      <c r="B1209" s="93">
        <v>45815.0</v>
      </c>
      <c r="C1209" s="94" t="s">
        <v>4151</v>
      </c>
      <c r="D1209" s="94" t="s">
        <v>4121</v>
      </c>
      <c r="E1209" s="99">
        <v>720.0</v>
      </c>
      <c r="F1209" s="50" t="s">
        <v>4152</v>
      </c>
      <c r="G1209" s="143" t="s">
        <v>4153</v>
      </c>
      <c r="H1209" s="101" t="s">
        <v>68</v>
      </c>
      <c r="I1209" s="101"/>
      <c r="J1209" s="95"/>
      <c r="K1209" s="97"/>
      <c r="L1209" s="97"/>
      <c r="M1209" s="97"/>
      <c r="N1209" s="87"/>
      <c r="O1209" s="96"/>
      <c r="P1209" s="198">
        <v>17.54</v>
      </c>
      <c r="Q1209" s="199">
        <f t="shared" ref="Q1209:Q1211" si="392">E1209-P1209</f>
        <v>702.46</v>
      </c>
      <c r="R1209" s="98"/>
      <c r="S1209" s="98"/>
      <c r="T1209" s="98"/>
      <c r="U1209" s="98"/>
      <c r="V1209" s="98"/>
      <c r="W1209" s="98"/>
      <c r="X1209" s="98"/>
      <c r="Y1209" s="98"/>
      <c r="Z1209" s="98"/>
      <c r="AA1209" s="98"/>
      <c r="AB1209" s="98"/>
      <c r="AC1209" s="98"/>
      <c r="AD1209" s="98"/>
      <c r="AE1209" s="98"/>
      <c r="AF1209" s="98"/>
      <c r="AG1209" s="98"/>
      <c r="AH1209" s="98"/>
      <c r="AI1209" s="98"/>
      <c r="AJ1209" s="98"/>
      <c r="AK1209" s="98"/>
      <c r="AL1209" s="98"/>
    </row>
    <row r="1210" ht="14.25" customHeight="1">
      <c r="A1210" s="92">
        <v>2406.0</v>
      </c>
      <c r="B1210" s="93">
        <v>45815.0</v>
      </c>
      <c r="C1210" s="94" t="s">
        <v>4154</v>
      </c>
      <c r="D1210" s="94" t="s">
        <v>1872</v>
      </c>
      <c r="E1210" s="103">
        <v>4730.0</v>
      </c>
      <c r="F1210" s="100" t="s">
        <v>4155</v>
      </c>
      <c r="G1210" s="101" t="s">
        <v>4156</v>
      </c>
      <c r="H1210" s="101" t="s">
        <v>68</v>
      </c>
      <c r="I1210" s="101"/>
      <c r="J1210" s="95"/>
      <c r="K1210" s="97"/>
      <c r="L1210" s="97"/>
      <c r="M1210" s="97"/>
      <c r="N1210" s="87"/>
      <c r="O1210" s="96"/>
      <c r="P1210" s="97">
        <v>155.32</v>
      </c>
      <c r="Q1210" s="108">
        <f t="shared" si="392"/>
        <v>4574.68</v>
      </c>
      <c r="R1210" s="98"/>
      <c r="S1210" s="98"/>
      <c r="T1210" s="98"/>
      <c r="U1210" s="98"/>
      <c r="V1210" s="98"/>
      <c r="W1210" s="98"/>
      <c r="X1210" s="98"/>
      <c r="Y1210" s="98"/>
      <c r="Z1210" s="98"/>
      <c r="AA1210" s="98"/>
      <c r="AB1210" s="98"/>
      <c r="AC1210" s="98"/>
      <c r="AD1210" s="98"/>
      <c r="AE1210" s="98"/>
      <c r="AF1210" s="98"/>
      <c r="AG1210" s="98"/>
      <c r="AH1210" s="98"/>
      <c r="AI1210" s="98"/>
      <c r="AJ1210" s="98"/>
      <c r="AK1210" s="98"/>
      <c r="AL1210" s="98"/>
    </row>
    <row r="1211" ht="14.25" customHeight="1">
      <c r="A1211" s="92">
        <v>2407.0</v>
      </c>
      <c r="B1211" s="93">
        <v>45815.0</v>
      </c>
      <c r="C1211" s="94" t="s">
        <v>4157</v>
      </c>
      <c r="D1211" s="94" t="s">
        <v>4158</v>
      </c>
      <c r="E1211" s="99">
        <v>2600.0</v>
      </c>
      <c r="F1211" s="100" t="s">
        <v>4159</v>
      </c>
      <c r="G1211" s="143" t="s">
        <v>4153</v>
      </c>
      <c r="H1211" s="101" t="s">
        <v>68</v>
      </c>
      <c r="I1211" s="101"/>
      <c r="J1211" s="95"/>
      <c r="K1211" s="97"/>
      <c r="L1211" s="97"/>
      <c r="M1211" s="97"/>
      <c r="N1211" s="87"/>
      <c r="O1211" s="96"/>
      <c r="P1211" s="131">
        <v>63.35</v>
      </c>
      <c r="Q1211" s="132">
        <f t="shared" si="392"/>
        <v>2536.65</v>
      </c>
      <c r="R1211" s="98"/>
      <c r="S1211" s="98"/>
      <c r="T1211" s="98"/>
      <c r="U1211" s="98"/>
      <c r="V1211" s="98"/>
      <c r="W1211" s="98"/>
      <c r="X1211" s="98"/>
      <c r="Y1211" s="98"/>
      <c r="Z1211" s="98"/>
      <c r="AA1211" s="98"/>
      <c r="AB1211" s="98"/>
      <c r="AC1211" s="98"/>
      <c r="AD1211" s="98"/>
      <c r="AE1211" s="98"/>
      <c r="AF1211" s="98"/>
      <c r="AG1211" s="98"/>
      <c r="AH1211" s="98"/>
      <c r="AI1211" s="98"/>
      <c r="AJ1211" s="98"/>
      <c r="AK1211" s="98"/>
      <c r="AL1211" s="98"/>
    </row>
    <row r="1212" ht="14.25" customHeight="1">
      <c r="A1212" s="92">
        <v>2408.0</v>
      </c>
      <c r="B1212" s="93">
        <v>45817.0</v>
      </c>
      <c r="C1212" s="94" t="s">
        <v>4160</v>
      </c>
      <c r="D1212" s="94" t="s">
        <v>2959</v>
      </c>
      <c r="E1212" s="103">
        <v>550.0</v>
      </c>
      <c r="F1212" s="100" t="s">
        <v>66</v>
      </c>
      <c r="G1212" s="101" t="s">
        <v>112</v>
      </c>
      <c r="H1212" s="101" t="s">
        <v>127</v>
      </c>
      <c r="I1212" s="101"/>
      <c r="J1212" s="95"/>
      <c r="K1212" s="97"/>
      <c r="L1212" s="97"/>
      <c r="M1212" s="97"/>
      <c r="N1212" s="87"/>
      <c r="O1212" s="96"/>
      <c r="P1212" s="97"/>
      <c r="Q1212" s="97"/>
      <c r="R1212" s="98"/>
      <c r="S1212" s="98"/>
      <c r="T1212" s="98"/>
      <c r="U1212" s="98"/>
      <c r="V1212" s="98"/>
      <c r="W1212" s="98"/>
      <c r="X1212" s="98"/>
      <c r="Y1212" s="98"/>
      <c r="Z1212" s="98"/>
      <c r="AA1212" s="98"/>
      <c r="AB1212" s="98"/>
      <c r="AC1212" s="98"/>
      <c r="AD1212" s="98"/>
      <c r="AE1212" s="98"/>
      <c r="AF1212" s="98"/>
      <c r="AG1212" s="98"/>
      <c r="AH1212" s="98"/>
      <c r="AI1212" s="98"/>
      <c r="AJ1212" s="98"/>
      <c r="AK1212" s="98"/>
      <c r="AL1212" s="98"/>
    </row>
    <row r="1213" ht="14.25" customHeight="1">
      <c r="A1213" s="92">
        <v>2409.0</v>
      </c>
      <c r="B1213" s="93">
        <v>45817.0</v>
      </c>
      <c r="C1213" s="94" t="s">
        <v>4161</v>
      </c>
      <c r="D1213" s="94" t="s">
        <v>4162</v>
      </c>
      <c r="E1213" s="103">
        <v>1243.0</v>
      </c>
      <c r="F1213" s="100" t="s">
        <v>4163</v>
      </c>
      <c r="G1213" s="101" t="s">
        <v>112</v>
      </c>
      <c r="H1213" s="101" t="s">
        <v>127</v>
      </c>
      <c r="I1213" s="101"/>
      <c r="J1213" s="95"/>
      <c r="K1213" s="97"/>
      <c r="L1213" s="97"/>
      <c r="M1213" s="97"/>
      <c r="N1213" s="87"/>
      <c r="O1213" s="96"/>
      <c r="P1213" s="97"/>
      <c r="Q1213" s="97"/>
      <c r="R1213" s="98"/>
      <c r="S1213" s="98"/>
      <c r="T1213" s="98"/>
      <c r="U1213" s="98"/>
      <c r="V1213" s="98"/>
      <c r="W1213" s="98"/>
      <c r="X1213" s="98"/>
      <c r="Y1213" s="98"/>
      <c r="Z1213" s="98"/>
      <c r="AA1213" s="98"/>
      <c r="AB1213" s="98"/>
      <c r="AC1213" s="98"/>
      <c r="AD1213" s="98"/>
      <c r="AE1213" s="98"/>
      <c r="AF1213" s="98"/>
      <c r="AG1213" s="98"/>
      <c r="AH1213" s="98"/>
      <c r="AI1213" s="98"/>
      <c r="AJ1213" s="98"/>
      <c r="AK1213" s="98"/>
      <c r="AL1213" s="98"/>
    </row>
    <row r="1214" ht="14.25" customHeight="1">
      <c r="A1214" s="92">
        <v>2410.0</v>
      </c>
      <c r="B1214" s="93">
        <v>45817.0</v>
      </c>
      <c r="C1214" s="48" t="s">
        <v>4164</v>
      </c>
      <c r="D1214" s="94" t="s">
        <v>710</v>
      </c>
      <c r="E1214" s="103">
        <v>300.0</v>
      </c>
      <c r="F1214" s="100" t="s">
        <v>4165</v>
      </c>
      <c r="G1214" s="101" t="s">
        <v>112</v>
      </c>
      <c r="H1214" s="101" t="s">
        <v>127</v>
      </c>
      <c r="I1214" s="200" t="s">
        <v>4166</v>
      </c>
      <c r="J1214" s="95"/>
      <c r="K1214" s="97"/>
      <c r="L1214" s="97"/>
      <c r="M1214" s="97"/>
      <c r="N1214" s="87"/>
      <c r="O1214" s="96"/>
      <c r="P1214" s="97"/>
      <c r="Q1214" s="97"/>
      <c r="R1214" s="98"/>
      <c r="S1214" s="98"/>
      <c r="T1214" s="98"/>
      <c r="U1214" s="98"/>
      <c r="V1214" s="98"/>
      <c r="W1214" s="98"/>
      <c r="X1214" s="98"/>
      <c r="Y1214" s="98"/>
      <c r="Z1214" s="98"/>
      <c r="AA1214" s="98"/>
      <c r="AB1214" s="98"/>
      <c r="AC1214" s="98"/>
      <c r="AD1214" s="98"/>
      <c r="AE1214" s="98"/>
      <c r="AF1214" s="98"/>
      <c r="AG1214" s="98"/>
      <c r="AH1214" s="98"/>
      <c r="AI1214" s="98"/>
      <c r="AJ1214" s="98"/>
      <c r="AK1214" s="98"/>
      <c r="AL1214" s="98"/>
    </row>
    <row r="1215" ht="14.25" customHeight="1">
      <c r="A1215" s="92">
        <v>2411.0</v>
      </c>
      <c r="B1215" s="93">
        <v>45817.0</v>
      </c>
      <c r="C1215" s="94" t="s">
        <v>4167</v>
      </c>
      <c r="D1215" s="94" t="s">
        <v>4168</v>
      </c>
      <c r="E1215" s="103">
        <v>300.0</v>
      </c>
      <c r="F1215" s="100" t="s">
        <v>2026</v>
      </c>
      <c r="G1215" s="101" t="s">
        <v>112</v>
      </c>
      <c r="H1215" s="101" t="s">
        <v>127</v>
      </c>
      <c r="I1215" s="101"/>
      <c r="J1215" s="95"/>
      <c r="K1215" s="97"/>
      <c r="L1215" s="97"/>
      <c r="M1215" s="97"/>
      <c r="N1215" s="87"/>
      <c r="O1215" s="96"/>
      <c r="P1215" s="97"/>
      <c r="Q1215" s="97"/>
      <c r="R1215" s="98"/>
      <c r="S1215" s="98"/>
      <c r="T1215" s="98"/>
      <c r="U1215" s="98"/>
      <c r="V1215" s="98"/>
      <c r="W1215" s="98"/>
      <c r="X1215" s="98"/>
      <c r="Y1215" s="98"/>
      <c r="Z1215" s="98"/>
      <c r="AA1215" s="98"/>
      <c r="AB1215" s="98"/>
      <c r="AC1215" s="98"/>
      <c r="AD1215" s="98"/>
      <c r="AE1215" s="98"/>
      <c r="AF1215" s="98"/>
      <c r="AG1215" s="98"/>
      <c r="AH1215" s="98"/>
      <c r="AI1215" s="98"/>
      <c r="AJ1215" s="98"/>
      <c r="AK1215" s="98"/>
      <c r="AL1215" s="98"/>
    </row>
    <row r="1216" ht="14.25" customHeight="1">
      <c r="A1216" s="92">
        <v>2412.0</v>
      </c>
      <c r="B1216" s="93">
        <v>45817.0</v>
      </c>
      <c r="C1216" s="94" t="s">
        <v>4169</v>
      </c>
      <c r="D1216" s="94" t="s">
        <v>4170</v>
      </c>
      <c r="E1216" s="103">
        <v>300.0</v>
      </c>
      <c r="F1216" s="100" t="s">
        <v>2026</v>
      </c>
      <c r="G1216" s="101" t="s">
        <v>112</v>
      </c>
      <c r="H1216" s="101" t="s">
        <v>127</v>
      </c>
      <c r="I1216" s="101"/>
      <c r="J1216" s="95"/>
      <c r="K1216" s="97"/>
      <c r="L1216" s="97"/>
      <c r="M1216" s="97"/>
      <c r="N1216" s="87"/>
      <c r="O1216" s="96"/>
      <c r="P1216" s="97"/>
      <c r="Q1216" s="97"/>
      <c r="R1216" s="98"/>
      <c r="S1216" s="98"/>
      <c r="T1216" s="98"/>
      <c r="U1216" s="98"/>
      <c r="V1216" s="98"/>
      <c r="W1216" s="98"/>
      <c r="X1216" s="98"/>
      <c r="Y1216" s="98"/>
      <c r="Z1216" s="98"/>
      <c r="AA1216" s="98"/>
      <c r="AB1216" s="98"/>
      <c r="AC1216" s="98"/>
      <c r="AD1216" s="98"/>
      <c r="AE1216" s="98"/>
      <c r="AF1216" s="98"/>
      <c r="AG1216" s="98"/>
      <c r="AH1216" s="98"/>
      <c r="AI1216" s="98"/>
      <c r="AJ1216" s="98"/>
      <c r="AK1216" s="98"/>
      <c r="AL1216" s="98"/>
    </row>
    <row r="1217" ht="14.25" customHeight="1">
      <c r="A1217" s="92">
        <v>2413.0</v>
      </c>
      <c r="B1217" s="93">
        <v>45817.0</v>
      </c>
      <c r="C1217" s="94" t="s">
        <v>4171</v>
      </c>
      <c r="D1217" s="94" t="s">
        <v>4135</v>
      </c>
      <c r="E1217" s="103">
        <v>400.0</v>
      </c>
      <c r="F1217" s="100" t="s">
        <v>4172</v>
      </c>
      <c r="G1217" s="101" t="s">
        <v>112</v>
      </c>
      <c r="H1217" s="101" t="s">
        <v>127</v>
      </c>
      <c r="I1217" s="101"/>
      <c r="J1217" s="95"/>
      <c r="K1217" s="97"/>
      <c r="L1217" s="97"/>
      <c r="M1217" s="97"/>
      <c r="N1217" s="87"/>
      <c r="O1217" s="96"/>
      <c r="P1217" s="97"/>
      <c r="Q1217" s="97"/>
      <c r="R1217" s="98"/>
      <c r="S1217" s="98"/>
      <c r="T1217" s="98"/>
      <c r="U1217" s="98"/>
      <c r="V1217" s="98"/>
      <c r="W1217" s="98"/>
      <c r="X1217" s="98"/>
      <c r="Y1217" s="98"/>
      <c r="Z1217" s="98"/>
      <c r="AA1217" s="98"/>
      <c r="AB1217" s="98"/>
      <c r="AC1217" s="98"/>
      <c r="AD1217" s="98"/>
      <c r="AE1217" s="98"/>
      <c r="AF1217" s="98"/>
      <c r="AG1217" s="98"/>
      <c r="AH1217" s="98"/>
      <c r="AI1217" s="98"/>
      <c r="AJ1217" s="98"/>
      <c r="AK1217" s="98"/>
      <c r="AL1217" s="98"/>
    </row>
    <row r="1218" ht="14.25" customHeight="1">
      <c r="A1218" s="92">
        <v>2414.0</v>
      </c>
      <c r="B1218" s="93">
        <v>45818.0</v>
      </c>
      <c r="C1218" s="94" t="s">
        <v>4173</v>
      </c>
      <c r="D1218" s="94" t="s">
        <v>2814</v>
      </c>
      <c r="E1218" s="103">
        <v>1100.0</v>
      </c>
      <c r="F1218" s="100" t="s">
        <v>4174</v>
      </c>
      <c r="G1218" s="101" t="s">
        <v>117</v>
      </c>
      <c r="H1218" s="101" t="s">
        <v>68</v>
      </c>
      <c r="I1218" s="101"/>
      <c r="J1218" s="95"/>
      <c r="K1218" s="97"/>
      <c r="L1218" s="97"/>
      <c r="M1218" s="97"/>
      <c r="N1218" s="87"/>
      <c r="O1218" s="96"/>
      <c r="P1218" s="97">
        <v>36.12</v>
      </c>
      <c r="Q1218" s="108">
        <f>E1218-P1218</f>
        <v>1063.88</v>
      </c>
      <c r="R1218" s="98"/>
      <c r="S1218" s="98"/>
      <c r="T1218" s="98"/>
      <c r="U1218" s="98"/>
      <c r="V1218" s="98"/>
      <c r="W1218" s="98"/>
      <c r="X1218" s="98"/>
      <c r="Y1218" s="98"/>
      <c r="Z1218" s="98"/>
      <c r="AA1218" s="98"/>
      <c r="AB1218" s="98"/>
      <c r="AC1218" s="98"/>
      <c r="AD1218" s="98"/>
      <c r="AE1218" s="98"/>
      <c r="AF1218" s="98"/>
      <c r="AG1218" s="98"/>
      <c r="AH1218" s="98"/>
      <c r="AI1218" s="98"/>
      <c r="AJ1218" s="98"/>
      <c r="AK1218" s="98"/>
      <c r="AL1218" s="98"/>
    </row>
    <row r="1219" ht="14.25" customHeight="1">
      <c r="A1219" s="92">
        <v>2415.0</v>
      </c>
      <c r="B1219" s="93">
        <v>45818.0</v>
      </c>
      <c r="C1219" s="94" t="s">
        <v>4175</v>
      </c>
      <c r="D1219" s="94" t="s">
        <v>242</v>
      </c>
      <c r="E1219" s="103">
        <v>3000.0</v>
      </c>
      <c r="F1219" s="100" t="s">
        <v>4176</v>
      </c>
      <c r="G1219" s="101" t="s">
        <v>112</v>
      </c>
      <c r="H1219" s="101" t="s">
        <v>127</v>
      </c>
      <c r="I1219" s="101"/>
      <c r="J1219" s="95"/>
      <c r="K1219" s="97"/>
      <c r="L1219" s="97"/>
      <c r="M1219" s="97"/>
      <c r="N1219" s="87"/>
      <c r="O1219" s="96"/>
      <c r="P1219" s="97"/>
      <c r="Q1219" s="97"/>
      <c r="R1219" s="98"/>
      <c r="S1219" s="98"/>
      <c r="T1219" s="98"/>
      <c r="U1219" s="98"/>
      <c r="V1219" s="98"/>
      <c r="W1219" s="98"/>
      <c r="X1219" s="98"/>
      <c r="Y1219" s="98"/>
      <c r="Z1219" s="98"/>
      <c r="AA1219" s="98"/>
      <c r="AB1219" s="98"/>
      <c r="AC1219" s="98"/>
      <c r="AD1219" s="98"/>
      <c r="AE1219" s="98"/>
      <c r="AF1219" s="98"/>
      <c r="AG1219" s="98"/>
      <c r="AH1219" s="98"/>
      <c r="AI1219" s="98"/>
      <c r="AJ1219" s="98"/>
      <c r="AK1219" s="98"/>
      <c r="AL1219" s="98"/>
    </row>
    <row r="1220" ht="14.25" customHeight="1">
      <c r="A1220" s="92">
        <v>2416.0</v>
      </c>
      <c r="B1220" s="93">
        <v>45818.0</v>
      </c>
      <c r="C1220" s="48" t="s">
        <v>4177</v>
      </c>
      <c r="D1220" s="48" t="s">
        <v>2637</v>
      </c>
      <c r="E1220" s="103">
        <v>2600.0</v>
      </c>
      <c r="F1220" s="100" t="s">
        <v>4094</v>
      </c>
      <c r="G1220" s="101" t="s">
        <v>4178</v>
      </c>
      <c r="H1220" s="101" t="s">
        <v>127</v>
      </c>
      <c r="I1220" s="101"/>
      <c r="J1220" s="95"/>
      <c r="K1220" s="97"/>
      <c r="L1220" s="97"/>
      <c r="M1220" s="97"/>
      <c r="N1220" s="87"/>
      <c r="O1220" s="96"/>
      <c r="P1220" s="97"/>
      <c r="Q1220" s="97"/>
      <c r="R1220" s="98"/>
      <c r="S1220" s="98"/>
      <c r="T1220" s="98"/>
      <c r="U1220" s="98"/>
      <c r="V1220" s="98"/>
      <c r="W1220" s="98"/>
      <c r="X1220" s="98"/>
      <c r="Y1220" s="98"/>
      <c r="Z1220" s="98"/>
      <c r="AA1220" s="98"/>
      <c r="AB1220" s="98"/>
      <c r="AC1220" s="98"/>
      <c r="AD1220" s="98"/>
      <c r="AE1220" s="98"/>
      <c r="AF1220" s="98"/>
      <c r="AG1220" s="98"/>
      <c r="AH1220" s="98"/>
      <c r="AI1220" s="98"/>
      <c r="AJ1220" s="98"/>
      <c r="AK1220" s="98"/>
      <c r="AL1220" s="98"/>
    </row>
    <row r="1221" ht="14.25" customHeight="1">
      <c r="A1221" s="92">
        <v>2417.0</v>
      </c>
      <c r="B1221" s="93"/>
      <c r="C1221" s="94"/>
      <c r="D1221" s="94" t="s">
        <v>87</v>
      </c>
      <c r="E1221" s="103"/>
      <c r="F1221" s="100"/>
      <c r="G1221" s="101"/>
      <c r="H1221" s="101"/>
      <c r="I1221" s="101"/>
      <c r="J1221" s="95"/>
      <c r="K1221" s="97"/>
      <c r="L1221" s="97"/>
      <c r="M1221" s="97"/>
      <c r="N1221" s="87"/>
      <c r="O1221" s="96"/>
      <c r="P1221" s="97"/>
      <c r="Q1221" s="97"/>
      <c r="R1221" s="98"/>
      <c r="S1221" s="98"/>
      <c r="T1221" s="98"/>
      <c r="U1221" s="98"/>
      <c r="V1221" s="98"/>
      <c r="W1221" s="98"/>
      <c r="X1221" s="98"/>
      <c r="Y1221" s="98"/>
      <c r="Z1221" s="98"/>
      <c r="AA1221" s="98"/>
      <c r="AB1221" s="98"/>
      <c r="AC1221" s="98"/>
      <c r="AD1221" s="98"/>
      <c r="AE1221" s="98"/>
      <c r="AF1221" s="98"/>
      <c r="AG1221" s="98"/>
      <c r="AH1221" s="98"/>
      <c r="AI1221" s="98"/>
      <c r="AJ1221" s="98"/>
      <c r="AK1221" s="98"/>
      <c r="AL1221" s="98"/>
    </row>
    <row r="1222" ht="14.25" customHeight="1">
      <c r="A1222" s="92">
        <v>2418.0</v>
      </c>
      <c r="B1222" s="93">
        <v>45818.0</v>
      </c>
      <c r="C1222" s="94" t="s">
        <v>4179</v>
      </c>
      <c r="D1222" s="94" t="s">
        <v>1931</v>
      </c>
      <c r="E1222" s="103">
        <v>2600.0</v>
      </c>
      <c r="F1222" s="100" t="s">
        <v>4180</v>
      </c>
      <c r="G1222" s="101" t="s">
        <v>117</v>
      </c>
      <c r="H1222" s="101" t="s">
        <v>68</v>
      </c>
      <c r="I1222" s="101"/>
      <c r="J1222" s="95"/>
      <c r="K1222" s="97"/>
      <c r="L1222" s="97"/>
      <c r="M1222" s="97"/>
      <c r="N1222" s="87"/>
      <c r="O1222" s="96"/>
      <c r="P1222" s="97">
        <v>85.38</v>
      </c>
      <c r="Q1222" s="108">
        <f>E1222-P1222</f>
        <v>2514.62</v>
      </c>
      <c r="R1222" s="98"/>
      <c r="S1222" s="98"/>
      <c r="T1222" s="98"/>
      <c r="U1222" s="98"/>
      <c r="V1222" s="98"/>
      <c r="W1222" s="98"/>
      <c r="X1222" s="98"/>
      <c r="Y1222" s="98"/>
      <c r="Z1222" s="98"/>
      <c r="AA1222" s="98"/>
      <c r="AB1222" s="98"/>
      <c r="AC1222" s="98"/>
      <c r="AD1222" s="98"/>
      <c r="AE1222" s="98"/>
      <c r="AF1222" s="98"/>
      <c r="AG1222" s="98"/>
      <c r="AH1222" s="98"/>
      <c r="AI1222" s="98"/>
      <c r="AJ1222" s="98"/>
      <c r="AK1222" s="98"/>
      <c r="AL1222" s="98"/>
    </row>
    <row r="1223" ht="14.25" customHeight="1">
      <c r="A1223" s="92">
        <v>2419.0</v>
      </c>
      <c r="B1223" s="93">
        <v>45818.0</v>
      </c>
      <c r="C1223" s="48" t="s">
        <v>4181</v>
      </c>
      <c r="D1223" s="94" t="s">
        <v>804</v>
      </c>
      <c r="E1223" s="107">
        <v>17196.43</v>
      </c>
      <c r="F1223" s="48" t="s">
        <v>4182</v>
      </c>
      <c r="G1223" s="101" t="s">
        <v>96</v>
      </c>
      <c r="H1223" s="101" t="s">
        <v>68</v>
      </c>
      <c r="I1223" s="101" t="s">
        <v>3399</v>
      </c>
      <c r="J1223" s="95"/>
      <c r="K1223" s="97">
        <v>18000.0</v>
      </c>
      <c r="L1223" s="97">
        <f>K1223/1.12*0.05</f>
        <v>803.5714286</v>
      </c>
      <c r="M1223" s="97">
        <f>K1223-L1223</f>
        <v>17196.42857</v>
      </c>
      <c r="N1223" s="87">
        <f>E1223-M1223</f>
        <v>0.001428571428</v>
      </c>
      <c r="O1223" s="96"/>
      <c r="P1223" s="97"/>
      <c r="Q1223" s="97"/>
      <c r="R1223" s="98"/>
      <c r="S1223" s="98"/>
      <c r="T1223" s="98"/>
      <c r="U1223" s="98"/>
      <c r="V1223" s="98"/>
      <c r="W1223" s="98"/>
      <c r="X1223" s="98"/>
      <c r="Y1223" s="98"/>
      <c r="Z1223" s="98"/>
      <c r="AA1223" s="98"/>
      <c r="AB1223" s="98"/>
      <c r="AC1223" s="98"/>
      <c r="AD1223" s="98"/>
      <c r="AE1223" s="98"/>
      <c r="AF1223" s="98"/>
      <c r="AG1223" s="98"/>
      <c r="AH1223" s="98"/>
      <c r="AI1223" s="98"/>
      <c r="AJ1223" s="98"/>
      <c r="AK1223" s="98"/>
      <c r="AL1223" s="98"/>
    </row>
    <row r="1224" ht="14.25" customHeight="1">
      <c r="A1224" s="92">
        <v>2420.0</v>
      </c>
      <c r="B1224" s="93">
        <v>45818.0</v>
      </c>
      <c r="C1224" s="48" t="s">
        <v>4183</v>
      </c>
      <c r="D1224" s="94" t="s">
        <v>110</v>
      </c>
      <c r="E1224" s="103">
        <v>300.0</v>
      </c>
      <c r="F1224" s="100" t="s">
        <v>2178</v>
      </c>
      <c r="G1224" s="101" t="s">
        <v>112</v>
      </c>
      <c r="H1224" s="101" t="s">
        <v>127</v>
      </c>
      <c r="I1224" s="101"/>
      <c r="J1224" s="95"/>
      <c r="K1224" s="97"/>
      <c r="L1224" s="97"/>
      <c r="M1224" s="97"/>
      <c r="N1224" s="87"/>
      <c r="O1224" s="96"/>
      <c r="P1224" s="97"/>
      <c r="Q1224" s="97"/>
      <c r="R1224" s="98"/>
      <c r="S1224" s="98"/>
      <c r="T1224" s="98"/>
      <c r="U1224" s="98"/>
      <c r="V1224" s="98"/>
      <c r="W1224" s="98"/>
      <c r="X1224" s="98"/>
      <c r="Y1224" s="98"/>
      <c r="Z1224" s="98"/>
      <c r="AA1224" s="98"/>
      <c r="AB1224" s="98"/>
      <c r="AC1224" s="98"/>
      <c r="AD1224" s="98"/>
      <c r="AE1224" s="98"/>
      <c r="AF1224" s="98"/>
      <c r="AG1224" s="98"/>
      <c r="AH1224" s="98"/>
      <c r="AI1224" s="98"/>
      <c r="AJ1224" s="98"/>
      <c r="AK1224" s="98"/>
      <c r="AL1224" s="98"/>
    </row>
    <row r="1225" ht="14.25" customHeight="1">
      <c r="A1225" s="92">
        <v>2421.0</v>
      </c>
      <c r="B1225" s="93">
        <v>45818.0</v>
      </c>
      <c r="C1225" s="94" t="s">
        <v>4184</v>
      </c>
      <c r="D1225" s="94" t="s">
        <v>1764</v>
      </c>
      <c r="E1225" s="103">
        <v>550.0</v>
      </c>
      <c r="F1225" s="100" t="s">
        <v>66</v>
      </c>
      <c r="G1225" s="101" t="s">
        <v>112</v>
      </c>
      <c r="H1225" s="101" t="s">
        <v>127</v>
      </c>
      <c r="I1225" s="101"/>
      <c r="J1225" s="95"/>
      <c r="K1225" s="97"/>
      <c r="L1225" s="97"/>
      <c r="M1225" s="97"/>
      <c r="N1225" s="87"/>
      <c r="O1225" s="96"/>
      <c r="P1225" s="97"/>
      <c r="Q1225" s="97"/>
      <c r="R1225" s="98"/>
      <c r="S1225" s="98"/>
      <c r="T1225" s="98"/>
      <c r="U1225" s="98"/>
      <c r="V1225" s="98"/>
      <c r="W1225" s="98"/>
      <c r="X1225" s="98"/>
      <c r="Y1225" s="98"/>
      <c r="Z1225" s="98"/>
      <c r="AA1225" s="98"/>
      <c r="AB1225" s="98"/>
      <c r="AC1225" s="98"/>
      <c r="AD1225" s="98"/>
      <c r="AE1225" s="98"/>
      <c r="AF1225" s="98"/>
      <c r="AG1225" s="98"/>
      <c r="AH1225" s="98"/>
      <c r="AI1225" s="98"/>
      <c r="AJ1225" s="98"/>
      <c r="AK1225" s="98"/>
      <c r="AL1225" s="98"/>
    </row>
    <row r="1226" ht="14.25" customHeight="1">
      <c r="A1226" s="92">
        <v>2422.0</v>
      </c>
      <c r="B1226" s="93">
        <v>45818.0</v>
      </c>
      <c r="C1226" s="94" t="s">
        <v>4185</v>
      </c>
      <c r="D1226" s="94" t="s">
        <v>4097</v>
      </c>
      <c r="E1226" s="103">
        <v>700.0</v>
      </c>
      <c r="F1226" s="100" t="s">
        <v>4186</v>
      </c>
      <c r="G1226" s="101" t="s">
        <v>96</v>
      </c>
      <c r="H1226" s="101" t="s">
        <v>68</v>
      </c>
      <c r="I1226" s="101"/>
      <c r="J1226" s="95"/>
      <c r="K1226" s="97"/>
      <c r="L1226" s="97"/>
      <c r="M1226" s="97"/>
      <c r="N1226" s="87"/>
      <c r="O1226" s="96"/>
      <c r="P1226" s="97"/>
      <c r="Q1226" s="97"/>
      <c r="R1226" s="98"/>
      <c r="S1226" s="98"/>
      <c r="T1226" s="98"/>
      <c r="U1226" s="98"/>
      <c r="V1226" s="98"/>
      <c r="W1226" s="98"/>
      <c r="X1226" s="98"/>
      <c r="Y1226" s="98"/>
      <c r="Z1226" s="98"/>
      <c r="AA1226" s="98"/>
      <c r="AB1226" s="98"/>
      <c r="AC1226" s="98"/>
      <c r="AD1226" s="98"/>
      <c r="AE1226" s="98"/>
      <c r="AF1226" s="98"/>
      <c r="AG1226" s="98"/>
      <c r="AH1226" s="98"/>
      <c r="AI1226" s="98"/>
      <c r="AJ1226" s="98"/>
      <c r="AK1226" s="98"/>
      <c r="AL1226" s="98"/>
    </row>
    <row r="1227" ht="14.25" customHeight="1">
      <c r="A1227" s="92">
        <v>2423.0</v>
      </c>
      <c r="B1227" s="93">
        <v>45818.0</v>
      </c>
      <c r="C1227" s="94" t="s">
        <v>4187</v>
      </c>
      <c r="D1227" s="94" t="s">
        <v>4188</v>
      </c>
      <c r="E1227" s="99">
        <v>400.0</v>
      </c>
      <c r="F1227" s="100" t="s">
        <v>2852</v>
      </c>
      <c r="G1227" s="145" t="s">
        <v>1198</v>
      </c>
      <c r="H1227" s="101" t="s">
        <v>68</v>
      </c>
      <c r="I1227" s="101"/>
      <c r="J1227" s="95"/>
      <c r="K1227" s="97"/>
      <c r="L1227" s="97"/>
      <c r="M1227" s="97"/>
      <c r="N1227" s="87"/>
      <c r="O1227" s="96"/>
      <c r="P1227" s="131">
        <v>9.75</v>
      </c>
      <c r="Q1227" s="132">
        <f>E1227-P1227</f>
        <v>390.25</v>
      </c>
      <c r="R1227" s="98"/>
      <c r="S1227" s="98"/>
      <c r="T1227" s="98"/>
      <c r="U1227" s="98"/>
      <c r="V1227" s="98"/>
      <c r="W1227" s="98"/>
      <c r="X1227" s="98"/>
      <c r="Y1227" s="98"/>
      <c r="Z1227" s="98"/>
      <c r="AA1227" s="98"/>
      <c r="AB1227" s="98"/>
      <c r="AC1227" s="98"/>
      <c r="AD1227" s="98"/>
      <c r="AE1227" s="98"/>
      <c r="AF1227" s="98"/>
      <c r="AG1227" s="98"/>
      <c r="AH1227" s="98"/>
      <c r="AI1227" s="98"/>
      <c r="AJ1227" s="98"/>
      <c r="AK1227" s="98"/>
      <c r="AL1227" s="98"/>
    </row>
    <row r="1228" ht="14.25" customHeight="1">
      <c r="A1228" s="92">
        <v>2424.0</v>
      </c>
      <c r="B1228" s="93">
        <v>45818.0</v>
      </c>
      <c r="C1228" s="94" t="s">
        <v>4189</v>
      </c>
      <c r="D1228" s="94" t="s">
        <v>4190</v>
      </c>
      <c r="E1228" s="103">
        <v>10443.52</v>
      </c>
      <c r="F1228" s="100" t="s">
        <v>4191</v>
      </c>
      <c r="G1228" s="101" t="s">
        <v>96</v>
      </c>
      <c r="H1228" s="101" t="s">
        <v>68</v>
      </c>
      <c r="I1228" s="101" t="s">
        <v>4192</v>
      </c>
      <c r="J1228" s="95" t="s">
        <v>76</v>
      </c>
      <c r="K1228" s="97"/>
      <c r="L1228" s="97"/>
      <c r="M1228" s="97"/>
      <c r="N1228" s="87"/>
      <c r="O1228" s="96"/>
      <c r="P1228" s="97"/>
      <c r="Q1228" s="97"/>
      <c r="R1228" s="98"/>
      <c r="S1228" s="98"/>
      <c r="T1228" s="98"/>
      <c r="U1228" s="98"/>
      <c r="V1228" s="98"/>
      <c r="W1228" s="98"/>
      <c r="X1228" s="98"/>
      <c r="Y1228" s="98"/>
      <c r="Z1228" s="98"/>
      <c r="AA1228" s="98"/>
      <c r="AB1228" s="98"/>
      <c r="AC1228" s="98"/>
      <c r="AD1228" s="98"/>
      <c r="AE1228" s="98"/>
      <c r="AF1228" s="98"/>
      <c r="AG1228" s="98"/>
      <c r="AH1228" s="98"/>
      <c r="AI1228" s="98"/>
      <c r="AJ1228" s="98"/>
      <c r="AK1228" s="98"/>
      <c r="AL1228" s="98"/>
    </row>
    <row r="1229" ht="14.25" customHeight="1">
      <c r="A1229" s="92">
        <v>2425.0</v>
      </c>
      <c r="B1229" s="93">
        <v>45819.0</v>
      </c>
      <c r="C1229" s="94" t="s">
        <v>4193</v>
      </c>
      <c r="D1229" s="94" t="s">
        <v>4194</v>
      </c>
      <c r="E1229" s="103">
        <v>300.0</v>
      </c>
      <c r="F1229" s="100" t="s">
        <v>2178</v>
      </c>
      <c r="G1229" s="101" t="s">
        <v>112</v>
      </c>
      <c r="H1229" s="101" t="s">
        <v>127</v>
      </c>
      <c r="I1229" s="101"/>
      <c r="J1229" s="95"/>
      <c r="K1229" s="97"/>
      <c r="L1229" s="97"/>
      <c r="M1229" s="97"/>
      <c r="N1229" s="87"/>
      <c r="O1229" s="96"/>
      <c r="P1229" s="97"/>
      <c r="Q1229" s="97"/>
      <c r="R1229" s="98"/>
      <c r="S1229" s="98"/>
      <c r="T1229" s="98"/>
      <c r="U1229" s="98"/>
      <c r="V1229" s="98"/>
      <c r="W1229" s="98"/>
      <c r="X1229" s="98"/>
      <c r="Y1229" s="98"/>
      <c r="Z1229" s="98"/>
      <c r="AA1229" s="98"/>
      <c r="AB1229" s="98"/>
      <c r="AC1229" s="98"/>
      <c r="AD1229" s="98"/>
      <c r="AE1229" s="98"/>
      <c r="AF1229" s="98"/>
      <c r="AG1229" s="98"/>
      <c r="AH1229" s="98"/>
      <c r="AI1229" s="98"/>
      <c r="AJ1229" s="98"/>
      <c r="AK1229" s="98"/>
      <c r="AL1229" s="98"/>
    </row>
    <row r="1230" ht="14.25" customHeight="1">
      <c r="A1230" s="92">
        <v>2426.0</v>
      </c>
      <c r="B1230" s="93">
        <v>45819.0</v>
      </c>
      <c r="C1230" s="94" t="s">
        <v>4195</v>
      </c>
      <c r="D1230" s="94" t="s">
        <v>4196</v>
      </c>
      <c r="E1230" s="103">
        <v>550.0</v>
      </c>
      <c r="F1230" s="100" t="s">
        <v>66</v>
      </c>
      <c r="G1230" s="101" t="s">
        <v>117</v>
      </c>
      <c r="H1230" s="101" t="s">
        <v>68</v>
      </c>
      <c r="I1230" s="101"/>
      <c r="J1230" s="95"/>
      <c r="K1230" s="97"/>
      <c r="L1230" s="97"/>
      <c r="M1230" s="97"/>
      <c r="N1230" s="87"/>
      <c r="O1230" s="96"/>
      <c r="P1230" s="97">
        <f t="shared" ref="P1230:P1231" si="393">E1230-Q1230</f>
        <v>18.07</v>
      </c>
      <c r="Q1230" s="108">
        <v>531.93</v>
      </c>
      <c r="R1230" s="98"/>
      <c r="S1230" s="98"/>
      <c r="T1230" s="98"/>
      <c r="U1230" s="98"/>
      <c r="V1230" s="98"/>
      <c r="W1230" s="98"/>
      <c r="X1230" s="98"/>
      <c r="Y1230" s="98"/>
      <c r="Z1230" s="98"/>
      <c r="AA1230" s="98"/>
      <c r="AB1230" s="98"/>
      <c r="AC1230" s="98"/>
      <c r="AD1230" s="98"/>
      <c r="AE1230" s="98"/>
      <c r="AF1230" s="98"/>
      <c r="AG1230" s="98"/>
      <c r="AH1230" s="98"/>
      <c r="AI1230" s="98"/>
      <c r="AJ1230" s="98"/>
      <c r="AK1230" s="98"/>
      <c r="AL1230" s="98"/>
    </row>
    <row r="1231" ht="14.25" customHeight="1">
      <c r="A1231" s="92">
        <v>2427.0</v>
      </c>
      <c r="B1231" s="93">
        <v>45819.0</v>
      </c>
      <c r="C1231" s="94" t="s">
        <v>4197</v>
      </c>
      <c r="D1231" s="94" t="s">
        <v>4198</v>
      </c>
      <c r="E1231" s="103">
        <v>550.0</v>
      </c>
      <c r="F1231" s="100" t="s">
        <v>66</v>
      </c>
      <c r="G1231" s="101" t="s">
        <v>4136</v>
      </c>
      <c r="H1231" s="101" t="s">
        <v>68</v>
      </c>
      <c r="I1231" s="101"/>
      <c r="J1231" s="95"/>
      <c r="K1231" s="97"/>
      <c r="L1231" s="97"/>
      <c r="M1231" s="97"/>
      <c r="N1231" s="87"/>
      <c r="O1231" s="96"/>
      <c r="P1231" s="97">
        <f t="shared" si="393"/>
        <v>18.07</v>
      </c>
      <c r="Q1231" s="108">
        <v>531.93</v>
      </c>
      <c r="R1231" s="98"/>
      <c r="S1231" s="98"/>
      <c r="T1231" s="98"/>
      <c r="U1231" s="98"/>
      <c r="V1231" s="98"/>
      <c r="W1231" s="98"/>
      <c r="X1231" s="98"/>
      <c r="Y1231" s="98"/>
      <c r="Z1231" s="98"/>
      <c r="AA1231" s="98"/>
      <c r="AB1231" s="98"/>
      <c r="AC1231" s="98"/>
      <c r="AD1231" s="98"/>
      <c r="AE1231" s="98"/>
      <c r="AF1231" s="98"/>
      <c r="AG1231" s="98"/>
      <c r="AH1231" s="98"/>
      <c r="AI1231" s="98"/>
      <c r="AJ1231" s="98"/>
      <c r="AK1231" s="98"/>
      <c r="AL1231" s="98"/>
    </row>
    <row r="1232" ht="14.25" customHeight="1">
      <c r="A1232" s="92">
        <v>2428.0</v>
      </c>
      <c r="B1232" s="93">
        <v>45819.0</v>
      </c>
      <c r="C1232" s="94" t="s">
        <v>4199</v>
      </c>
      <c r="D1232" s="94" t="s">
        <v>3166</v>
      </c>
      <c r="E1232" s="99">
        <v>360.0</v>
      </c>
      <c r="F1232" s="100" t="s">
        <v>4200</v>
      </c>
      <c r="G1232" s="145" t="s">
        <v>1198</v>
      </c>
      <c r="H1232" s="101" t="s">
        <v>68</v>
      </c>
      <c r="I1232" s="101"/>
      <c r="J1232" s="95"/>
      <c r="K1232" s="97"/>
      <c r="L1232" s="97"/>
      <c r="M1232" s="97"/>
      <c r="N1232" s="87"/>
      <c r="O1232" s="96"/>
      <c r="P1232" s="131">
        <v>8.77</v>
      </c>
      <c r="Q1232" s="132">
        <f>E1232-P1232</f>
        <v>351.23</v>
      </c>
      <c r="R1232" s="98"/>
      <c r="S1232" s="98"/>
      <c r="T1232" s="98"/>
      <c r="U1232" s="98"/>
      <c r="V1232" s="98"/>
      <c r="W1232" s="98"/>
      <c r="X1232" s="98"/>
      <c r="Y1232" s="98"/>
      <c r="Z1232" s="98"/>
      <c r="AA1232" s="98"/>
      <c r="AB1232" s="98"/>
      <c r="AC1232" s="98"/>
      <c r="AD1232" s="98"/>
      <c r="AE1232" s="98"/>
      <c r="AF1232" s="98"/>
      <c r="AG1232" s="98"/>
      <c r="AH1232" s="98"/>
      <c r="AI1232" s="98"/>
      <c r="AJ1232" s="98"/>
      <c r="AK1232" s="98"/>
      <c r="AL1232" s="98"/>
    </row>
    <row r="1233" ht="14.25" customHeight="1">
      <c r="A1233" s="92">
        <v>2429.0</v>
      </c>
      <c r="B1233" s="93">
        <v>45819.0</v>
      </c>
      <c r="C1233" s="48" t="s">
        <v>4201</v>
      </c>
      <c r="D1233" s="94" t="s">
        <v>804</v>
      </c>
      <c r="E1233" s="107">
        <v>1433.04</v>
      </c>
      <c r="F1233" s="100" t="s">
        <v>4202</v>
      </c>
      <c r="G1233" s="101" t="s">
        <v>96</v>
      </c>
      <c r="H1233" s="101" t="s">
        <v>68</v>
      </c>
      <c r="I1233" s="101" t="s">
        <v>3399</v>
      </c>
      <c r="J1233" s="95"/>
      <c r="K1233" s="97">
        <v>1500.0</v>
      </c>
      <c r="L1233" s="97">
        <f>K1233/1.12*0.05</f>
        <v>66.96428571</v>
      </c>
      <c r="M1233" s="97">
        <f>K1233-L1233</f>
        <v>1433.035714</v>
      </c>
      <c r="N1233" s="87">
        <f>E1233-M1233</f>
        <v>0.004285714286</v>
      </c>
      <c r="O1233" s="96"/>
      <c r="P1233" s="97"/>
      <c r="Q1233" s="97"/>
      <c r="R1233" s="98"/>
      <c r="S1233" s="98"/>
      <c r="T1233" s="98"/>
      <c r="U1233" s="98"/>
      <c r="V1233" s="98"/>
      <c r="W1233" s="98"/>
      <c r="X1233" s="98"/>
      <c r="Y1233" s="98"/>
      <c r="Z1233" s="98"/>
      <c r="AA1233" s="98"/>
      <c r="AB1233" s="98"/>
      <c r="AC1233" s="98"/>
      <c r="AD1233" s="98"/>
      <c r="AE1233" s="98"/>
      <c r="AF1233" s="98"/>
      <c r="AG1233" s="98"/>
      <c r="AH1233" s="98"/>
      <c r="AI1233" s="98"/>
      <c r="AJ1233" s="98"/>
      <c r="AK1233" s="98"/>
      <c r="AL1233" s="98"/>
    </row>
    <row r="1234" ht="14.25" customHeight="1">
      <c r="A1234" s="92">
        <v>2430.0</v>
      </c>
      <c r="B1234" s="93">
        <v>45820.0</v>
      </c>
      <c r="C1234" s="94" t="s">
        <v>4203</v>
      </c>
      <c r="D1234" s="94" t="s">
        <v>512</v>
      </c>
      <c r="E1234" s="103">
        <v>550.0</v>
      </c>
      <c r="F1234" s="100" t="s">
        <v>4124</v>
      </c>
      <c r="G1234" s="101" t="s">
        <v>112</v>
      </c>
      <c r="H1234" s="101" t="s">
        <v>127</v>
      </c>
      <c r="I1234" s="101"/>
      <c r="J1234" s="95"/>
      <c r="K1234" s="97"/>
      <c r="L1234" s="97"/>
      <c r="M1234" s="97"/>
      <c r="N1234" s="87"/>
      <c r="O1234" s="96"/>
      <c r="P1234" s="97"/>
      <c r="Q1234" s="97"/>
      <c r="R1234" s="98"/>
      <c r="S1234" s="98"/>
      <c r="T1234" s="98"/>
      <c r="U1234" s="98"/>
      <c r="V1234" s="98"/>
      <c r="W1234" s="98"/>
      <c r="X1234" s="98"/>
      <c r="Y1234" s="98"/>
      <c r="Z1234" s="98"/>
      <c r="AA1234" s="98"/>
      <c r="AB1234" s="98"/>
      <c r="AC1234" s="98"/>
      <c r="AD1234" s="98"/>
      <c r="AE1234" s="98"/>
      <c r="AF1234" s="98"/>
      <c r="AG1234" s="98"/>
      <c r="AH1234" s="98"/>
      <c r="AI1234" s="98"/>
      <c r="AJ1234" s="98"/>
      <c r="AK1234" s="98"/>
      <c r="AL1234" s="98"/>
    </row>
    <row r="1235" ht="14.25" customHeight="1">
      <c r="A1235" s="92">
        <v>2431.0</v>
      </c>
      <c r="B1235" s="93">
        <v>45820.0</v>
      </c>
      <c r="C1235" s="94" t="s">
        <v>4204</v>
      </c>
      <c r="D1235" s="94" t="s">
        <v>4205</v>
      </c>
      <c r="E1235" s="103">
        <v>50.0</v>
      </c>
      <c r="F1235" s="100" t="s">
        <v>660</v>
      </c>
      <c r="G1235" s="101" t="s">
        <v>112</v>
      </c>
      <c r="H1235" s="101" t="s">
        <v>127</v>
      </c>
      <c r="I1235" s="101"/>
      <c r="J1235" s="95"/>
      <c r="K1235" s="97"/>
      <c r="L1235" s="97"/>
      <c r="M1235" s="97"/>
      <c r="N1235" s="87"/>
      <c r="O1235" s="96"/>
      <c r="P1235" s="97"/>
      <c r="Q1235" s="97"/>
      <c r="R1235" s="98"/>
      <c r="S1235" s="98"/>
      <c r="T1235" s="98"/>
      <c r="U1235" s="98"/>
      <c r="V1235" s="98"/>
      <c r="W1235" s="98"/>
      <c r="X1235" s="98"/>
      <c r="Y1235" s="98"/>
      <c r="Z1235" s="98"/>
      <c r="AA1235" s="98"/>
      <c r="AB1235" s="98"/>
      <c r="AC1235" s="98"/>
      <c r="AD1235" s="98"/>
      <c r="AE1235" s="98"/>
      <c r="AF1235" s="98"/>
      <c r="AG1235" s="98"/>
      <c r="AH1235" s="98"/>
      <c r="AI1235" s="98"/>
      <c r="AJ1235" s="98"/>
      <c r="AK1235" s="98"/>
      <c r="AL1235" s="98"/>
    </row>
    <row r="1236" ht="14.25" customHeight="1">
      <c r="A1236" s="92">
        <v>2432.0</v>
      </c>
      <c r="B1236" s="93">
        <v>45820.0</v>
      </c>
      <c r="C1236" s="94" t="s">
        <v>4206</v>
      </c>
      <c r="D1236" s="94" t="s">
        <v>4207</v>
      </c>
      <c r="E1236" s="103">
        <v>1786.0</v>
      </c>
      <c r="F1236" s="48" t="s">
        <v>4208</v>
      </c>
      <c r="G1236" s="101" t="s">
        <v>112</v>
      </c>
      <c r="H1236" s="101" t="s">
        <v>127</v>
      </c>
      <c r="I1236" s="101"/>
      <c r="J1236" s="95"/>
      <c r="K1236" s="97"/>
      <c r="L1236" s="97"/>
      <c r="M1236" s="97"/>
      <c r="N1236" s="87"/>
      <c r="O1236" s="96"/>
      <c r="P1236" s="97"/>
      <c r="Q1236" s="97"/>
      <c r="R1236" s="98"/>
      <c r="S1236" s="98"/>
      <c r="T1236" s="98"/>
      <c r="U1236" s="98"/>
      <c r="V1236" s="98"/>
      <c r="W1236" s="98"/>
      <c r="X1236" s="98"/>
      <c r="Y1236" s="98"/>
      <c r="Z1236" s="98"/>
      <c r="AA1236" s="98"/>
      <c r="AB1236" s="98"/>
      <c r="AC1236" s="98"/>
      <c r="AD1236" s="98"/>
      <c r="AE1236" s="98"/>
      <c r="AF1236" s="98"/>
      <c r="AG1236" s="98"/>
      <c r="AH1236" s="98"/>
      <c r="AI1236" s="98"/>
      <c r="AJ1236" s="98"/>
      <c r="AK1236" s="98"/>
      <c r="AL1236" s="98"/>
    </row>
    <row r="1237" ht="14.25" customHeight="1">
      <c r="A1237" s="92">
        <v>2433.0</v>
      </c>
      <c r="B1237" s="93">
        <v>45821.0</v>
      </c>
      <c r="C1237" s="94" t="s">
        <v>4209</v>
      </c>
      <c r="D1237" s="94" t="s">
        <v>4210</v>
      </c>
      <c r="E1237" s="99">
        <v>2600.0</v>
      </c>
      <c r="F1237" s="100" t="s">
        <v>4211</v>
      </c>
      <c r="G1237" s="145" t="s">
        <v>1198</v>
      </c>
      <c r="H1237" s="101" t="s">
        <v>68</v>
      </c>
      <c r="I1237" s="101"/>
      <c r="J1237" s="95"/>
      <c r="K1237" s="97"/>
      <c r="L1237" s="97"/>
      <c r="M1237" s="97"/>
      <c r="N1237" s="87"/>
      <c r="O1237" s="96"/>
      <c r="P1237" s="131">
        <v>63.35</v>
      </c>
      <c r="Q1237" s="132">
        <f t="shared" ref="Q1237:Q1238" si="394">E1237-P1237</f>
        <v>2536.65</v>
      </c>
      <c r="R1237" s="98"/>
      <c r="S1237" s="98"/>
      <c r="T1237" s="98"/>
      <c r="U1237" s="98"/>
      <c r="V1237" s="98"/>
      <c r="W1237" s="98"/>
      <c r="X1237" s="98"/>
      <c r="Y1237" s="98"/>
      <c r="Z1237" s="98"/>
      <c r="AA1237" s="98"/>
      <c r="AB1237" s="98"/>
      <c r="AC1237" s="98"/>
      <c r="AD1237" s="98"/>
      <c r="AE1237" s="98"/>
      <c r="AF1237" s="98"/>
      <c r="AG1237" s="98"/>
      <c r="AH1237" s="98"/>
      <c r="AI1237" s="98"/>
      <c r="AJ1237" s="98"/>
      <c r="AK1237" s="98"/>
      <c r="AL1237" s="98"/>
    </row>
    <row r="1238" ht="14.25" customHeight="1">
      <c r="A1238" s="92">
        <v>2434.0</v>
      </c>
      <c r="B1238" s="93">
        <v>45821.0</v>
      </c>
      <c r="C1238" s="94" t="s">
        <v>4212</v>
      </c>
      <c r="D1238" s="94" t="s">
        <v>4213</v>
      </c>
      <c r="E1238" s="155">
        <v>4000.0</v>
      </c>
      <c r="F1238" s="100" t="s">
        <v>4214</v>
      </c>
      <c r="G1238" s="145" t="s">
        <v>1198</v>
      </c>
      <c r="H1238" s="101" t="s">
        <v>68</v>
      </c>
      <c r="I1238" s="101"/>
      <c r="J1238" s="95"/>
      <c r="K1238" s="97"/>
      <c r="L1238" s="97"/>
      <c r="M1238" s="97"/>
      <c r="N1238" s="87"/>
      <c r="O1238" s="96"/>
      <c r="P1238" s="131">
        <v>97.46</v>
      </c>
      <c r="Q1238" s="132">
        <f t="shared" si="394"/>
        <v>3902.54</v>
      </c>
      <c r="R1238" s="98"/>
      <c r="S1238" s="98"/>
      <c r="T1238" s="98"/>
      <c r="U1238" s="98"/>
      <c r="V1238" s="98"/>
      <c r="W1238" s="98"/>
      <c r="X1238" s="98"/>
      <c r="Y1238" s="98"/>
      <c r="Z1238" s="98"/>
      <c r="AA1238" s="98"/>
      <c r="AB1238" s="98"/>
      <c r="AC1238" s="98"/>
      <c r="AD1238" s="98"/>
      <c r="AE1238" s="98"/>
      <c r="AF1238" s="98"/>
      <c r="AG1238" s="98"/>
      <c r="AH1238" s="98"/>
      <c r="AI1238" s="98"/>
      <c r="AJ1238" s="98"/>
      <c r="AK1238" s="98"/>
      <c r="AL1238" s="98"/>
    </row>
    <row r="1239" ht="14.25" customHeight="1">
      <c r="A1239" s="92">
        <v>2435.0</v>
      </c>
      <c r="B1239" s="93">
        <v>45821.0</v>
      </c>
      <c r="C1239" s="94" t="s">
        <v>4215</v>
      </c>
      <c r="D1239" s="94" t="s">
        <v>4216</v>
      </c>
      <c r="E1239" s="103">
        <v>700.0</v>
      </c>
      <c r="F1239" s="100" t="s">
        <v>4217</v>
      </c>
      <c r="G1239" s="101" t="s">
        <v>96</v>
      </c>
      <c r="H1239" s="101" t="s">
        <v>68</v>
      </c>
      <c r="I1239" s="101" t="s">
        <v>4218</v>
      </c>
      <c r="J1239" s="95"/>
      <c r="K1239" s="97"/>
      <c r="L1239" s="97"/>
      <c r="M1239" s="97"/>
      <c r="N1239" s="87"/>
      <c r="O1239" s="96"/>
      <c r="P1239" s="97"/>
      <c r="Q1239" s="97"/>
      <c r="R1239" s="98"/>
      <c r="S1239" s="98"/>
      <c r="T1239" s="98"/>
      <c r="U1239" s="98"/>
      <c r="V1239" s="98"/>
      <c r="W1239" s="98"/>
      <c r="X1239" s="98"/>
      <c r="Y1239" s="98"/>
      <c r="Z1239" s="98"/>
      <c r="AA1239" s="98"/>
      <c r="AB1239" s="98"/>
      <c r="AC1239" s="98"/>
      <c r="AD1239" s="98"/>
      <c r="AE1239" s="98"/>
      <c r="AF1239" s="98"/>
      <c r="AG1239" s="98"/>
      <c r="AH1239" s="98"/>
      <c r="AI1239" s="98"/>
      <c r="AJ1239" s="98"/>
      <c r="AK1239" s="98"/>
      <c r="AL1239" s="98"/>
    </row>
    <row r="1240" ht="14.25" customHeight="1">
      <c r="A1240" s="92">
        <v>2436.0</v>
      </c>
      <c r="B1240" s="93">
        <v>45821.0</v>
      </c>
      <c r="C1240" s="94" t="s">
        <v>4219</v>
      </c>
      <c r="D1240" s="48" t="s">
        <v>4220</v>
      </c>
      <c r="E1240" s="50">
        <v>4500.0</v>
      </c>
      <c r="F1240" s="48" t="s">
        <v>4221</v>
      </c>
      <c r="G1240" s="48" t="s">
        <v>96</v>
      </c>
      <c r="H1240" s="101" t="s">
        <v>132</v>
      </c>
      <c r="I1240" s="101"/>
      <c r="J1240" s="95"/>
      <c r="K1240" s="97"/>
      <c r="L1240" s="97"/>
      <c r="M1240" s="97"/>
      <c r="N1240" s="87"/>
      <c r="O1240" s="96"/>
      <c r="P1240" s="97"/>
      <c r="Q1240" s="97"/>
      <c r="R1240" s="98"/>
      <c r="S1240" s="98"/>
      <c r="T1240" s="98"/>
      <c r="U1240" s="98"/>
      <c r="V1240" s="98"/>
      <c r="W1240" s="98"/>
      <c r="X1240" s="98"/>
      <c r="Y1240" s="98"/>
      <c r="Z1240" s="98"/>
      <c r="AA1240" s="98"/>
      <c r="AB1240" s="98"/>
      <c r="AC1240" s="98"/>
      <c r="AD1240" s="98"/>
      <c r="AE1240" s="98"/>
      <c r="AF1240" s="98"/>
      <c r="AG1240" s="98"/>
      <c r="AH1240" s="98"/>
      <c r="AI1240" s="98"/>
      <c r="AJ1240" s="98"/>
      <c r="AK1240" s="98"/>
      <c r="AL1240" s="98"/>
    </row>
    <row r="1241" ht="14.25" customHeight="1">
      <c r="A1241" s="92">
        <v>2437.0</v>
      </c>
      <c r="B1241" s="93">
        <v>45821.0</v>
      </c>
      <c r="C1241" s="94" t="s">
        <v>4222</v>
      </c>
      <c r="D1241" s="94" t="s">
        <v>4223</v>
      </c>
      <c r="E1241" s="103">
        <v>550.0</v>
      </c>
      <c r="F1241" s="100" t="s">
        <v>4124</v>
      </c>
      <c r="G1241" s="101" t="s">
        <v>112</v>
      </c>
      <c r="H1241" s="101" t="s">
        <v>127</v>
      </c>
      <c r="I1241" s="101"/>
      <c r="J1241" s="95"/>
      <c r="K1241" s="97"/>
      <c r="L1241" s="97"/>
      <c r="M1241" s="97"/>
      <c r="N1241" s="87"/>
      <c r="O1241" s="96"/>
      <c r="P1241" s="97"/>
      <c r="Q1241" s="97"/>
      <c r="R1241" s="98"/>
      <c r="S1241" s="98"/>
      <c r="T1241" s="98"/>
      <c r="U1241" s="98"/>
      <c r="V1241" s="98"/>
      <c r="W1241" s="98"/>
      <c r="X1241" s="98"/>
      <c r="Y1241" s="98"/>
      <c r="Z1241" s="98"/>
      <c r="AA1241" s="98"/>
      <c r="AB1241" s="98"/>
      <c r="AC1241" s="98"/>
      <c r="AD1241" s="98"/>
      <c r="AE1241" s="98"/>
      <c r="AF1241" s="98"/>
      <c r="AG1241" s="98"/>
      <c r="AH1241" s="98"/>
      <c r="AI1241" s="98"/>
      <c r="AJ1241" s="98"/>
      <c r="AK1241" s="98"/>
      <c r="AL1241" s="98"/>
    </row>
    <row r="1242" ht="14.25" customHeight="1">
      <c r="A1242" s="92">
        <v>2438.0</v>
      </c>
      <c r="B1242" s="93">
        <v>45821.0</v>
      </c>
      <c r="C1242" s="94" t="s">
        <v>4224</v>
      </c>
      <c r="D1242" s="94" t="s">
        <v>4225</v>
      </c>
      <c r="E1242" s="103">
        <v>550.0</v>
      </c>
      <c r="F1242" s="100" t="s">
        <v>4124</v>
      </c>
      <c r="G1242" s="101" t="s">
        <v>112</v>
      </c>
      <c r="H1242" s="101" t="s">
        <v>127</v>
      </c>
      <c r="I1242" s="101"/>
      <c r="J1242" s="95"/>
      <c r="K1242" s="97"/>
      <c r="L1242" s="97"/>
      <c r="M1242" s="97"/>
      <c r="N1242" s="87"/>
      <c r="O1242" s="96"/>
      <c r="P1242" s="97"/>
      <c r="Q1242" s="97"/>
      <c r="R1242" s="98"/>
      <c r="S1242" s="98"/>
      <c r="T1242" s="98"/>
      <c r="U1242" s="98"/>
      <c r="V1242" s="98"/>
      <c r="W1242" s="98"/>
      <c r="X1242" s="98"/>
      <c r="Y1242" s="98"/>
      <c r="Z1242" s="98"/>
      <c r="AA1242" s="98"/>
      <c r="AB1242" s="98"/>
      <c r="AC1242" s="98"/>
      <c r="AD1242" s="98"/>
      <c r="AE1242" s="98"/>
      <c r="AF1242" s="98"/>
      <c r="AG1242" s="98"/>
      <c r="AH1242" s="98"/>
      <c r="AI1242" s="98"/>
      <c r="AJ1242" s="98"/>
      <c r="AK1242" s="98"/>
      <c r="AL1242" s="98"/>
    </row>
    <row r="1243" ht="14.25" customHeight="1">
      <c r="A1243" s="92">
        <v>2439.0</v>
      </c>
      <c r="B1243" s="93">
        <v>45821.0</v>
      </c>
      <c r="C1243" s="94" t="s">
        <v>4226</v>
      </c>
      <c r="D1243" s="94" t="s">
        <v>3770</v>
      </c>
      <c r="E1243" s="103">
        <v>700.0</v>
      </c>
      <c r="F1243" s="100" t="s">
        <v>4227</v>
      </c>
      <c r="G1243" s="101" t="s">
        <v>96</v>
      </c>
      <c r="H1243" s="101" t="s">
        <v>68</v>
      </c>
      <c r="I1243" s="101" t="s">
        <v>4228</v>
      </c>
      <c r="J1243" s="95"/>
      <c r="K1243" s="97"/>
      <c r="L1243" s="97"/>
      <c r="M1243" s="97"/>
      <c r="N1243" s="87"/>
      <c r="O1243" s="96"/>
      <c r="P1243" s="97"/>
      <c r="Q1243" s="97"/>
      <c r="R1243" s="98"/>
      <c r="S1243" s="98"/>
      <c r="T1243" s="98"/>
      <c r="U1243" s="98"/>
      <c r="V1243" s="98"/>
      <c r="W1243" s="98"/>
      <c r="X1243" s="98"/>
      <c r="Y1243" s="98"/>
      <c r="Z1243" s="98"/>
      <c r="AA1243" s="98"/>
      <c r="AB1243" s="98"/>
      <c r="AC1243" s="98"/>
      <c r="AD1243" s="98"/>
      <c r="AE1243" s="98"/>
      <c r="AF1243" s="98"/>
      <c r="AG1243" s="98"/>
      <c r="AH1243" s="98"/>
      <c r="AI1243" s="98"/>
      <c r="AJ1243" s="98"/>
      <c r="AK1243" s="98"/>
      <c r="AL1243" s="98"/>
    </row>
    <row r="1244" ht="14.25" customHeight="1">
      <c r="A1244" s="92">
        <v>2440.0</v>
      </c>
      <c r="B1244" s="93">
        <v>45821.0</v>
      </c>
      <c r="C1244" s="94" t="s">
        <v>4229</v>
      </c>
      <c r="D1244" s="94" t="s">
        <v>4216</v>
      </c>
      <c r="E1244" s="103">
        <v>700.0</v>
      </c>
      <c r="F1244" s="100" t="s">
        <v>4230</v>
      </c>
      <c r="G1244" s="101" t="s">
        <v>117</v>
      </c>
      <c r="H1244" s="101" t="s">
        <v>68</v>
      </c>
      <c r="I1244" s="101"/>
      <c r="J1244" s="95"/>
      <c r="K1244" s="97"/>
      <c r="L1244" s="97"/>
      <c r="M1244" s="97"/>
      <c r="N1244" s="87"/>
      <c r="O1244" s="96"/>
      <c r="P1244" s="97">
        <v>22.99</v>
      </c>
      <c r="Q1244" s="108">
        <f>E1244-P1244</f>
        <v>677.01</v>
      </c>
      <c r="R1244" s="98"/>
      <c r="S1244" s="98"/>
      <c r="T1244" s="98"/>
      <c r="U1244" s="98"/>
      <c r="V1244" s="98"/>
      <c r="W1244" s="98"/>
      <c r="X1244" s="98"/>
      <c r="Y1244" s="98"/>
      <c r="Z1244" s="98"/>
      <c r="AA1244" s="98"/>
      <c r="AB1244" s="98"/>
      <c r="AC1244" s="98"/>
      <c r="AD1244" s="98"/>
      <c r="AE1244" s="98"/>
      <c r="AF1244" s="98"/>
      <c r="AG1244" s="98"/>
      <c r="AH1244" s="98"/>
      <c r="AI1244" s="98"/>
      <c r="AJ1244" s="98"/>
      <c r="AK1244" s="98"/>
      <c r="AL1244" s="98"/>
    </row>
    <row r="1245" ht="14.25" customHeight="1">
      <c r="A1245" s="92">
        <v>2441.0</v>
      </c>
      <c r="B1245" s="93">
        <v>45821.0</v>
      </c>
      <c r="C1245" s="94" t="s">
        <v>4231</v>
      </c>
      <c r="D1245" s="94" t="s">
        <v>2942</v>
      </c>
      <c r="E1245" s="103">
        <v>550.0</v>
      </c>
      <c r="F1245" s="100" t="s">
        <v>4124</v>
      </c>
      <c r="G1245" s="101" t="s">
        <v>112</v>
      </c>
      <c r="H1245" s="101" t="s">
        <v>127</v>
      </c>
      <c r="I1245" s="101"/>
      <c r="J1245" s="95"/>
      <c r="K1245" s="97"/>
      <c r="L1245" s="97"/>
      <c r="M1245" s="97"/>
      <c r="N1245" s="87"/>
      <c r="O1245" s="96"/>
      <c r="P1245" s="97"/>
      <c r="Q1245" s="97"/>
      <c r="R1245" s="98"/>
      <c r="S1245" s="98"/>
      <c r="T1245" s="98"/>
      <c r="U1245" s="98"/>
      <c r="V1245" s="98"/>
      <c r="W1245" s="98"/>
      <c r="X1245" s="98"/>
      <c r="Y1245" s="98"/>
      <c r="Z1245" s="98"/>
      <c r="AA1245" s="98"/>
      <c r="AB1245" s="98"/>
      <c r="AC1245" s="98"/>
      <c r="AD1245" s="98"/>
      <c r="AE1245" s="98"/>
      <c r="AF1245" s="98"/>
      <c r="AG1245" s="98"/>
      <c r="AH1245" s="98"/>
      <c r="AI1245" s="98"/>
      <c r="AJ1245" s="98"/>
      <c r="AK1245" s="98"/>
      <c r="AL1245" s="98"/>
    </row>
    <row r="1246" ht="14.25" customHeight="1">
      <c r="A1246" s="92">
        <v>2442.0</v>
      </c>
      <c r="B1246" s="93">
        <v>45821.0</v>
      </c>
      <c r="C1246" s="94" t="s">
        <v>4232</v>
      </c>
      <c r="D1246" s="94" t="s">
        <v>110</v>
      </c>
      <c r="E1246" s="103">
        <v>300.0</v>
      </c>
      <c r="F1246" s="100" t="s">
        <v>2178</v>
      </c>
      <c r="G1246" s="101" t="s">
        <v>112</v>
      </c>
      <c r="H1246" s="101" t="s">
        <v>127</v>
      </c>
      <c r="I1246" s="101"/>
      <c r="J1246" s="95"/>
      <c r="K1246" s="97"/>
      <c r="L1246" s="97"/>
      <c r="M1246" s="97"/>
      <c r="N1246" s="87"/>
      <c r="O1246" s="96"/>
      <c r="P1246" s="97"/>
      <c r="Q1246" s="97"/>
      <c r="R1246" s="98"/>
      <c r="S1246" s="98"/>
      <c r="T1246" s="98"/>
      <c r="U1246" s="98"/>
      <c r="V1246" s="98"/>
      <c r="W1246" s="98"/>
      <c r="X1246" s="98"/>
      <c r="Y1246" s="98"/>
      <c r="Z1246" s="98"/>
      <c r="AA1246" s="98"/>
      <c r="AB1246" s="98"/>
      <c r="AC1246" s="98"/>
      <c r="AD1246" s="98"/>
      <c r="AE1246" s="98"/>
      <c r="AF1246" s="98"/>
      <c r="AG1246" s="98"/>
      <c r="AH1246" s="98"/>
      <c r="AI1246" s="98"/>
      <c r="AJ1246" s="98"/>
      <c r="AK1246" s="98"/>
      <c r="AL1246" s="98"/>
    </row>
    <row r="1247" ht="14.25" customHeight="1">
      <c r="A1247" s="92">
        <v>2443.0</v>
      </c>
      <c r="B1247" s="93">
        <v>45821.0</v>
      </c>
      <c r="C1247" s="94" t="s">
        <v>4233</v>
      </c>
      <c r="D1247" s="94" t="s">
        <v>4234</v>
      </c>
      <c r="E1247" s="103">
        <v>520.0</v>
      </c>
      <c r="F1247" s="100" t="s">
        <v>4235</v>
      </c>
      <c r="G1247" s="101" t="s">
        <v>112</v>
      </c>
      <c r="H1247" s="101" t="s">
        <v>127</v>
      </c>
      <c r="I1247" s="101"/>
      <c r="J1247" s="95"/>
      <c r="K1247" s="97"/>
      <c r="L1247" s="97"/>
      <c r="M1247" s="97"/>
      <c r="N1247" s="87"/>
      <c r="O1247" s="96"/>
      <c r="P1247" s="97"/>
      <c r="Q1247" s="97"/>
      <c r="R1247" s="98"/>
      <c r="S1247" s="98"/>
      <c r="T1247" s="98"/>
      <c r="U1247" s="98"/>
      <c r="V1247" s="98"/>
      <c r="W1247" s="98"/>
      <c r="X1247" s="98"/>
      <c r="Y1247" s="98"/>
      <c r="Z1247" s="98"/>
      <c r="AA1247" s="98"/>
      <c r="AB1247" s="98"/>
      <c r="AC1247" s="98"/>
      <c r="AD1247" s="98"/>
      <c r="AE1247" s="98"/>
      <c r="AF1247" s="98"/>
      <c r="AG1247" s="98"/>
      <c r="AH1247" s="98"/>
      <c r="AI1247" s="98"/>
      <c r="AJ1247" s="98"/>
      <c r="AK1247" s="98"/>
      <c r="AL1247" s="98"/>
    </row>
    <row r="1248" ht="14.25" customHeight="1">
      <c r="A1248" s="92">
        <v>2444.0</v>
      </c>
      <c r="B1248" s="93">
        <v>45821.0</v>
      </c>
      <c r="C1248" s="94" t="s">
        <v>4236</v>
      </c>
      <c r="D1248" s="94" t="s">
        <v>4237</v>
      </c>
      <c r="E1248" s="103">
        <v>300.0</v>
      </c>
      <c r="F1248" s="100" t="s">
        <v>2178</v>
      </c>
      <c r="G1248" s="101" t="s">
        <v>117</v>
      </c>
      <c r="H1248" s="101" t="s">
        <v>68</v>
      </c>
      <c r="I1248" s="101"/>
      <c r="J1248" s="95"/>
      <c r="K1248" s="97"/>
      <c r="L1248" s="97"/>
      <c r="M1248" s="97"/>
      <c r="N1248" s="87"/>
      <c r="O1248" s="96"/>
      <c r="P1248" s="97">
        <v>9.85</v>
      </c>
      <c r="Q1248" s="108">
        <f t="shared" ref="Q1248:Q1250" si="395">E1248-P1248</f>
        <v>290.15</v>
      </c>
      <c r="R1248" s="98"/>
      <c r="S1248" s="98"/>
      <c r="T1248" s="98"/>
      <c r="U1248" s="98"/>
      <c r="V1248" s="98"/>
      <c r="W1248" s="98"/>
      <c r="X1248" s="98"/>
      <c r="Y1248" s="98"/>
      <c r="Z1248" s="98"/>
      <c r="AA1248" s="98"/>
      <c r="AB1248" s="98"/>
      <c r="AC1248" s="98"/>
      <c r="AD1248" s="98"/>
      <c r="AE1248" s="98"/>
      <c r="AF1248" s="98"/>
      <c r="AG1248" s="98"/>
      <c r="AH1248" s="98"/>
      <c r="AI1248" s="98"/>
      <c r="AJ1248" s="98"/>
      <c r="AK1248" s="98"/>
      <c r="AL1248" s="98"/>
    </row>
    <row r="1249" ht="14.25" customHeight="1">
      <c r="A1249" s="92">
        <v>2445.0</v>
      </c>
      <c r="B1249" s="93">
        <v>45821.0</v>
      </c>
      <c r="C1249" s="94" t="s">
        <v>4238</v>
      </c>
      <c r="D1249" s="94" t="s">
        <v>4239</v>
      </c>
      <c r="E1249" s="103">
        <v>300.0</v>
      </c>
      <c r="F1249" s="100" t="s">
        <v>2178</v>
      </c>
      <c r="G1249" s="101" t="s">
        <v>117</v>
      </c>
      <c r="H1249" s="101" t="s">
        <v>68</v>
      </c>
      <c r="I1249" s="101"/>
      <c r="J1249" s="95"/>
      <c r="K1249" s="97"/>
      <c r="L1249" s="97"/>
      <c r="M1249" s="97"/>
      <c r="N1249" s="87"/>
      <c r="O1249" s="96"/>
      <c r="P1249" s="97">
        <v>9.85</v>
      </c>
      <c r="Q1249" s="108">
        <f t="shared" si="395"/>
        <v>290.15</v>
      </c>
      <c r="R1249" s="98"/>
      <c r="S1249" s="98"/>
      <c r="T1249" s="98"/>
      <c r="U1249" s="98"/>
      <c r="V1249" s="98"/>
      <c r="W1249" s="98"/>
      <c r="X1249" s="98"/>
      <c r="Y1249" s="98"/>
      <c r="Z1249" s="98"/>
      <c r="AA1249" s="98"/>
      <c r="AB1249" s="98"/>
      <c r="AC1249" s="98"/>
      <c r="AD1249" s="98"/>
      <c r="AE1249" s="98"/>
      <c r="AF1249" s="98"/>
      <c r="AG1249" s="98"/>
      <c r="AH1249" s="98"/>
      <c r="AI1249" s="98"/>
      <c r="AJ1249" s="98"/>
      <c r="AK1249" s="98"/>
      <c r="AL1249" s="98"/>
    </row>
    <row r="1250" ht="14.25" customHeight="1">
      <c r="A1250" s="92">
        <v>2446.0</v>
      </c>
      <c r="B1250" s="93">
        <v>45821.0</v>
      </c>
      <c r="C1250" s="94" t="s">
        <v>4240</v>
      </c>
      <c r="D1250" s="94" t="s">
        <v>4210</v>
      </c>
      <c r="E1250" s="103">
        <v>1400.0</v>
      </c>
      <c r="F1250" s="100" t="s">
        <v>4241</v>
      </c>
      <c r="G1250" s="145" t="s">
        <v>1198</v>
      </c>
      <c r="H1250" s="101" t="s">
        <v>68</v>
      </c>
      <c r="I1250" s="101"/>
      <c r="J1250" s="95"/>
      <c r="K1250" s="97"/>
      <c r="L1250" s="97"/>
      <c r="M1250" s="97"/>
      <c r="N1250" s="87"/>
      <c r="O1250" s="96"/>
      <c r="P1250" s="131">
        <v>34.11</v>
      </c>
      <c r="Q1250" s="132">
        <f t="shared" si="395"/>
        <v>1365.89</v>
      </c>
      <c r="R1250" s="98"/>
      <c r="S1250" s="98"/>
      <c r="T1250" s="98"/>
      <c r="U1250" s="98"/>
      <c r="V1250" s="98"/>
      <c r="W1250" s="98"/>
      <c r="X1250" s="98"/>
      <c r="Y1250" s="98"/>
      <c r="Z1250" s="98"/>
      <c r="AA1250" s="98"/>
      <c r="AB1250" s="98"/>
      <c r="AC1250" s="98"/>
      <c r="AD1250" s="98"/>
      <c r="AE1250" s="98"/>
      <c r="AF1250" s="98"/>
      <c r="AG1250" s="98"/>
      <c r="AH1250" s="98"/>
      <c r="AI1250" s="98"/>
      <c r="AJ1250" s="98"/>
      <c r="AK1250" s="98"/>
      <c r="AL1250" s="98"/>
    </row>
    <row r="1251" ht="14.25" customHeight="1">
      <c r="A1251" s="92">
        <v>2447.0</v>
      </c>
      <c r="B1251" s="93">
        <v>45821.0</v>
      </c>
      <c r="C1251" s="94" t="s">
        <v>4242</v>
      </c>
      <c r="D1251" s="48" t="s">
        <v>4220</v>
      </c>
      <c r="E1251" s="103">
        <v>1500.0</v>
      </c>
      <c r="F1251" s="100" t="s">
        <v>4243</v>
      </c>
      <c r="G1251" s="101" t="s">
        <v>112</v>
      </c>
      <c r="H1251" s="101" t="s">
        <v>127</v>
      </c>
      <c r="I1251" s="101"/>
      <c r="J1251" s="95"/>
      <c r="K1251" s="97"/>
      <c r="L1251" s="97"/>
      <c r="M1251" s="97"/>
      <c r="N1251" s="87"/>
      <c r="O1251" s="96"/>
      <c r="P1251" s="97"/>
      <c r="Q1251" s="97"/>
      <c r="R1251" s="98"/>
      <c r="S1251" s="98"/>
      <c r="T1251" s="98"/>
      <c r="U1251" s="98"/>
      <c r="V1251" s="98"/>
      <c r="W1251" s="98"/>
      <c r="X1251" s="98"/>
      <c r="Y1251" s="98"/>
      <c r="Z1251" s="98"/>
      <c r="AA1251" s="98"/>
      <c r="AB1251" s="98"/>
      <c r="AC1251" s="98"/>
      <c r="AD1251" s="98"/>
      <c r="AE1251" s="98"/>
      <c r="AF1251" s="98"/>
      <c r="AG1251" s="98"/>
      <c r="AH1251" s="98"/>
      <c r="AI1251" s="98"/>
      <c r="AJ1251" s="98"/>
      <c r="AK1251" s="98"/>
      <c r="AL1251" s="98"/>
    </row>
    <row r="1252" ht="14.25" customHeight="1">
      <c r="A1252" s="92">
        <v>2448.0</v>
      </c>
      <c r="B1252" s="93">
        <v>45821.0</v>
      </c>
      <c r="C1252" s="94" t="s">
        <v>4244</v>
      </c>
      <c r="D1252" s="94" t="s">
        <v>3770</v>
      </c>
      <c r="E1252" s="99">
        <v>300.0</v>
      </c>
      <c r="F1252" s="100" t="s">
        <v>4245</v>
      </c>
      <c r="G1252" s="145" t="s">
        <v>1198</v>
      </c>
      <c r="H1252" s="101" t="s">
        <v>68</v>
      </c>
      <c r="I1252" s="101"/>
      <c r="J1252" s="95"/>
      <c r="K1252" s="97"/>
      <c r="L1252" s="97"/>
      <c r="M1252" s="97"/>
      <c r="N1252" s="87"/>
      <c r="O1252" s="96"/>
      <c r="P1252" s="131">
        <v>7.31</v>
      </c>
      <c r="Q1252" s="132">
        <f t="shared" ref="Q1252:Q1253" si="396">E1252-P1252</f>
        <v>292.69</v>
      </c>
      <c r="R1252" s="98"/>
      <c r="S1252" s="98"/>
      <c r="T1252" s="98"/>
      <c r="U1252" s="98"/>
      <c r="V1252" s="98"/>
      <c r="W1252" s="98"/>
      <c r="X1252" s="98"/>
      <c r="Y1252" s="98"/>
      <c r="Z1252" s="98"/>
      <c r="AA1252" s="98"/>
      <c r="AB1252" s="98"/>
      <c r="AC1252" s="98"/>
      <c r="AD1252" s="98"/>
      <c r="AE1252" s="98"/>
      <c r="AF1252" s="98"/>
      <c r="AG1252" s="98"/>
      <c r="AH1252" s="98"/>
      <c r="AI1252" s="98"/>
      <c r="AJ1252" s="98"/>
      <c r="AK1252" s="98"/>
      <c r="AL1252" s="98"/>
    </row>
    <row r="1253" ht="14.25" customHeight="1">
      <c r="A1253" s="92">
        <v>2449.0</v>
      </c>
      <c r="B1253" s="93">
        <v>45821.0</v>
      </c>
      <c r="C1253" s="94" t="s">
        <v>4246</v>
      </c>
      <c r="D1253" s="94" t="s">
        <v>4247</v>
      </c>
      <c r="E1253" s="103">
        <v>550.0</v>
      </c>
      <c r="F1253" s="100" t="s">
        <v>4248</v>
      </c>
      <c r="G1253" s="101" t="s">
        <v>117</v>
      </c>
      <c r="H1253" s="101" t="s">
        <v>68</v>
      </c>
      <c r="I1253" s="101"/>
      <c r="J1253" s="95"/>
      <c r="K1253" s="97"/>
      <c r="L1253" s="97"/>
      <c r="M1253" s="97"/>
      <c r="N1253" s="87"/>
      <c r="O1253" s="96"/>
      <c r="P1253" s="97">
        <v>18.06</v>
      </c>
      <c r="Q1253" s="108">
        <f t="shared" si="396"/>
        <v>531.94</v>
      </c>
      <c r="R1253" s="128">
        <f>Q1244+Q1248+Q1249+Q1253</f>
        <v>1789.25</v>
      </c>
      <c r="S1253" s="98"/>
      <c r="T1253" s="98"/>
      <c r="U1253" s="98"/>
      <c r="V1253" s="98"/>
      <c r="W1253" s="98"/>
      <c r="X1253" s="98"/>
      <c r="Y1253" s="98"/>
      <c r="Z1253" s="98"/>
      <c r="AA1253" s="98"/>
      <c r="AB1253" s="98"/>
      <c r="AC1253" s="98"/>
      <c r="AD1253" s="98"/>
      <c r="AE1253" s="98"/>
      <c r="AF1253" s="98"/>
      <c r="AG1253" s="98"/>
      <c r="AH1253" s="98"/>
      <c r="AI1253" s="98"/>
      <c r="AJ1253" s="98"/>
      <c r="AK1253" s="98"/>
      <c r="AL1253" s="98"/>
    </row>
    <row r="1254" ht="14.25" customHeight="1">
      <c r="A1254" s="92">
        <v>2450.0</v>
      </c>
      <c r="B1254" s="93"/>
      <c r="C1254" s="94"/>
      <c r="D1254" s="94" t="s">
        <v>87</v>
      </c>
      <c r="E1254" s="103"/>
      <c r="F1254" s="100"/>
      <c r="G1254" s="101"/>
      <c r="H1254" s="101"/>
      <c r="I1254" s="101"/>
      <c r="J1254" s="95"/>
      <c r="K1254" s="97"/>
      <c r="L1254" s="97"/>
      <c r="M1254" s="97"/>
      <c r="N1254" s="87"/>
      <c r="O1254" s="96"/>
      <c r="P1254" s="97"/>
      <c r="Q1254" s="97"/>
      <c r="R1254" s="98"/>
      <c r="S1254" s="98"/>
      <c r="T1254" s="98"/>
      <c r="U1254" s="98"/>
      <c r="V1254" s="98"/>
      <c r="W1254" s="98"/>
      <c r="X1254" s="98"/>
      <c r="Y1254" s="98"/>
      <c r="Z1254" s="98"/>
      <c r="AA1254" s="98"/>
      <c r="AB1254" s="98"/>
      <c r="AC1254" s="98"/>
      <c r="AD1254" s="98"/>
      <c r="AE1254" s="98"/>
      <c r="AF1254" s="98"/>
      <c r="AG1254" s="98"/>
      <c r="AH1254" s="98"/>
      <c r="AI1254" s="98"/>
      <c r="AJ1254" s="98"/>
      <c r="AK1254" s="98"/>
      <c r="AL1254" s="98"/>
    </row>
    <row r="1255" ht="14.25" customHeight="1">
      <c r="A1255" s="92">
        <v>2451.0</v>
      </c>
      <c r="B1255" s="93">
        <v>45822.0</v>
      </c>
      <c r="C1255" s="94" t="s">
        <v>4249</v>
      </c>
      <c r="D1255" s="94" t="s">
        <v>4207</v>
      </c>
      <c r="E1255" s="103">
        <v>360.0</v>
      </c>
      <c r="F1255" s="100" t="s">
        <v>4250</v>
      </c>
      <c r="G1255" s="101" t="s">
        <v>112</v>
      </c>
      <c r="H1255" s="101" t="s">
        <v>127</v>
      </c>
      <c r="I1255" s="101"/>
      <c r="J1255" s="95"/>
      <c r="K1255" s="97"/>
      <c r="L1255" s="97"/>
      <c r="M1255" s="97"/>
      <c r="N1255" s="87"/>
      <c r="O1255" s="96"/>
      <c r="P1255" s="97"/>
      <c r="Q1255" s="97"/>
      <c r="R1255" s="98"/>
      <c r="S1255" s="98"/>
      <c r="T1255" s="98"/>
      <c r="U1255" s="98"/>
      <c r="V1255" s="98"/>
      <c r="W1255" s="98"/>
      <c r="X1255" s="98"/>
      <c r="Y1255" s="98"/>
      <c r="Z1255" s="98"/>
      <c r="AA1255" s="98"/>
      <c r="AB1255" s="98"/>
      <c r="AC1255" s="98"/>
      <c r="AD1255" s="98"/>
      <c r="AE1255" s="98"/>
      <c r="AF1255" s="98"/>
      <c r="AG1255" s="98"/>
      <c r="AH1255" s="98"/>
      <c r="AI1255" s="98"/>
      <c r="AJ1255" s="98"/>
      <c r="AK1255" s="98"/>
      <c r="AL1255" s="98"/>
    </row>
    <row r="1256" ht="14.25" customHeight="1">
      <c r="A1256" s="92">
        <v>2452.0</v>
      </c>
      <c r="B1256" s="93">
        <v>45822.0</v>
      </c>
      <c r="C1256" s="94" t="s">
        <v>4251</v>
      </c>
      <c r="D1256" s="94" t="s">
        <v>785</v>
      </c>
      <c r="E1256" s="99">
        <v>1890.0</v>
      </c>
      <c r="F1256" s="100" t="s">
        <v>4252</v>
      </c>
      <c r="G1256" s="145" t="s">
        <v>4253</v>
      </c>
      <c r="H1256" s="101" t="s">
        <v>68</v>
      </c>
      <c r="I1256" s="101"/>
      <c r="J1256" s="95"/>
      <c r="K1256" s="97"/>
      <c r="L1256" s="97"/>
      <c r="M1256" s="97"/>
      <c r="N1256" s="87"/>
      <c r="O1256" s="96"/>
      <c r="P1256" s="131">
        <v>23.02</v>
      </c>
      <c r="Q1256" s="132">
        <f>945-P1256</f>
        <v>921.98</v>
      </c>
      <c r="R1256" s="98"/>
      <c r="S1256" s="98"/>
      <c r="T1256" s="98"/>
      <c r="U1256" s="98"/>
      <c r="V1256" s="98"/>
      <c r="W1256" s="98"/>
      <c r="X1256" s="98"/>
      <c r="Y1256" s="98"/>
      <c r="Z1256" s="98"/>
      <c r="AA1256" s="98"/>
      <c r="AB1256" s="98"/>
      <c r="AC1256" s="98"/>
      <c r="AD1256" s="98"/>
      <c r="AE1256" s="98"/>
      <c r="AF1256" s="98"/>
      <c r="AG1256" s="98"/>
      <c r="AH1256" s="98"/>
      <c r="AI1256" s="98"/>
      <c r="AJ1256" s="98"/>
      <c r="AK1256" s="98"/>
      <c r="AL1256" s="98"/>
    </row>
    <row r="1257" ht="14.25" customHeight="1">
      <c r="A1257" s="92">
        <v>2453.0</v>
      </c>
      <c r="B1257" s="93"/>
      <c r="C1257" s="94"/>
      <c r="D1257" s="94" t="s">
        <v>87</v>
      </c>
      <c r="E1257" s="103"/>
      <c r="F1257" s="100"/>
      <c r="G1257" s="101"/>
      <c r="H1257" s="101"/>
      <c r="I1257" s="101"/>
      <c r="J1257" s="95"/>
      <c r="K1257" s="97"/>
      <c r="L1257" s="97"/>
      <c r="M1257" s="97"/>
      <c r="N1257" s="87"/>
      <c r="O1257" s="96"/>
      <c r="P1257" s="97"/>
      <c r="Q1257" s="97"/>
      <c r="R1257" s="98"/>
      <c r="S1257" s="98"/>
      <c r="T1257" s="98"/>
      <c r="U1257" s="98"/>
      <c r="V1257" s="98"/>
      <c r="W1257" s="98"/>
      <c r="X1257" s="98"/>
      <c r="Y1257" s="98"/>
      <c r="Z1257" s="98"/>
      <c r="AA1257" s="98"/>
      <c r="AB1257" s="98"/>
      <c r="AC1257" s="98"/>
      <c r="AD1257" s="98"/>
      <c r="AE1257" s="98"/>
      <c r="AF1257" s="98"/>
      <c r="AG1257" s="98"/>
      <c r="AH1257" s="98"/>
      <c r="AI1257" s="98"/>
      <c r="AJ1257" s="98"/>
      <c r="AK1257" s="98"/>
      <c r="AL1257" s="98"/>
    </row>
    <row r="1258" ht="14.25" customHeight="1">
      <c r="A1258" s="92">
        <v>2454.0</v>
      </c>
      <c r="B1258" s="93">
        <v>45824.0</v>
      </c>
      <c r="C1258" s="94" t="s">
        <v>4254</v>
      </c>
      <c r="D1258" s="94" t="s">
        <v>4255</v>
      </c>
      <c r="E1258" s="103">
        <v>3000.0</v>
      </c>
      <c r="F1258" s="100" t="s">
        <v>4256</v>
      </c>
      <c r="G1258" s="101" t="s">
        <v>117</v>
      </c>
      <c r="H1258" s="101" t="s">
        <v>68</v>
      </c>
      <c r="I1258" s="101"/>
      <c r="J1258" s="95"/>
      <c r="K1258" s="97"/>
      <c r="L1258" s="97"/>
      <c r="M1258" s="97"/>
      <c r="N1258" s="87"/>
      <c r="O1258" s="96"/>
      <c r="P1258" s="97">
        <v>98.51</v>
      </c>
      <c r="Q1258" s="108">
        <f>E1258-P1258</f>
        <v>2901.49</v>
      </c>
      <c r="R1258" s="98"/>
      <c r="S1258" s="98"/>
      <c r="T1258" s="98"/>
      <c r="U1258" s="98"/>
      <c r="V1258" s="98"/>
      <c r="W1258" s="98"/>
      <c r="X1258" s="98"/>
      <c r="Y1258" s="98"/>
      <c r="Z1258" s="98"/>
      <c r="AA1258" s="98"/>
      <c r="AB1258" s="98"/>
      <c r="AC1258" s="98"/>
      <c r="AD1258" s="98"/>
      <c r="AE1258" s="98"/>
      <c r="AF1258" s="98"/>
      <c r="AG1258" s="98"/>
      <c r="AH1258" s="98"/>
      <c r="AI1258" s="98"/>
      <c r="AJ1258" s="98"/>
      <c r="AK1258" s="98"/>
      <c r="AL1258" s="98"/>
    </row>
    <row r="1259" ht="14.25" customHeight="1">
      <c r="A1259" s="92">
        <v>2455.0</v>
      </c>
      <c r="B1259" s="93"/>
      <c r="C1259" s="94"/>
      <c r="D1259" s="94" t="s">
        <v>87</v>
      </c>
      <c r="E1259" s="103"/>
      <c r="F1259" s="100"/>
      <c r="G1259" s="101"/>
      <c r="H1259" s="101"/>
      <c r="I1259" s="101"/>
      <c r="J1259" s="95"/>
      <c r="K1259" s="97"/>
      <c r="L1259" s="97"/>
      <c r="M1259" s="97"/>
      <c r="N1259" s="87"/>
      <c r="O1259" s="96"/>
      <c r="P1259" s="97"/>
      <c r="Q1259" s="97"/>
      <c r="R1259" s="98"/>
      <c r="S1259" s="98"/>
      <c r="T1259" s="98"/>
      <c r="U1259" s="98"/>
      <c r="V1259" s="98"/>
      <c r="W1259" s="98"/>
      <c r="X1259" s="98"/>
      <c r="Y1259" s="98"/>
      <c r="Z1259" s="98"/>
      <c r="AA1259" s="98"/>
      <c r="AB1259" s="98"/>
      <c r="AC1259" s="98"/>
      <c r="AD1259" s="98"/>
      <c r="AE1259" s="98"/>
      <c r="AF1259" s="98"/>
      <c r="AG1259" s="98"/>
      <c r="AH1259" s="98"/>
      <c r="AI1259" s="98"/>
      <c r="AJ1259" s="98"/>
      <c r="AK1259" s="98"/>
      <c r="AL1259" s="98"/>
    </row>
    <row r="1260" ht="14.25" customHeight="1">
      <c r="A1260" s="92">
        <v>2456.0</v>
      </c>
      <c r="B1260" s="93">
        <v>45824.0</v>
      </c>
      <c r="C1260" s="94" t="s">
        <v>4257</v>
      </c>
      <c r="D1260" s="94" t="s">
        <v>529</v>
      </c>
      <c r="E1260" s="103">
        <v>3000.0</v>
      </c>
      <c r="F1260" s="100" t="s">
        <v>4258</v>
      </c>
      <c r="G1260" s="101" t="s">
        <v>74</v>
      </c>
      <c r="H1260" s="101" t="s">
        <v>68</v>
      </c>
      <c r="I1260" s="101" t="s">
        <v>4259</v>
      </c>
      <c r="J1260" s="95"/>
      <c r="K1260" s="97"/>
      <c r="L1260" s="97"/>
      <c r="M1260" s="97"/>
      <c r="N1260" s="87"/>
      <c r="O1260" s="96"/>
      <c r="P1260" s="97"/>
      <c r="Q1260" s="97"/>
      <c r="R1260" s="98"/>
      <c r="S1260" s="98"/>
      <c r="T1260" s="98"/>
      <c r="U1260" s="98"/>
      <c r="V1260" s="98"/>
      <c r="W1260" s="98"/>
      <c r="X1260" s="98"/>
      <c r="Y1260" s="98"/>
      <c r="Z1260" s="98"/>
      <c r="AA1260" s="98"/>
      <c r="AB1260" s="98"/>
      <c r="AC1260" s="98"/>
      <c r="AD1260" s="98"/>
      <c r="AE1260" s="98"/>
      <c r="AF1260" s="98"/>
      <c r="AG1260" s="98"/>
      <c r="AH1260" s="98"/>
      <c r="AI1260" s="98"/>
      <c r="AJ1260" s="98"/>
      <c r="AK1260" s="98"/>
      <c r="AL1260" s="98"/>
    </row>
    <row r="1261" ht="14.25" customHeight="1">
      <c r="A1261" s="92">
        <v>2457.0</v>
      </c>
      <c r="B1261" s="93">
        <v>45824.0</v>
      </c>
      <c r="C1261" s="94" t="s">
        <v>4260</v>
      </c>
      <c r="D1261" s="94" t="s">
        <v>562</v>
      </c>
      <c r="E1261" s="103">
        <v>1250.0</v>
      </c>
      <c r="F1261" s="100" t="s">
        <v>4261</v>
      </c>
      <c r="G1261" s="101" t="s">
        <v>74</v>
      </c>
      <c r="H1261" s="101" t="s">
        <v>68</v>
      </c>
      <c r="I1261" s="101" t="s">
        <v>4262</v>
      </c>
      <c r="J1261" s="95"/>
      <c r="K1261" s="97"/>
      <c r="L1261" s="97"/>
      <c r="M1261" s="97"/>
      <c r="N1261" s="87"/>
      <c r="O1261" s="96"/>
      <c r="P1261" s="97"/>
      <c r="Q1261" s="97"/>
      <c r="R1261" s="98"/>
      <c r="S1261" s="98"/>
      <c r="T1261" s="98"/>
      <c r="U1261" s="98"/>
      <c r="V1261" s="98"/>
      <c r="W1261" s="98"/>
      <c r="X1261" s="98"/>
      <c r="Y1261" s="98"/>
      <c r="Z1261" s="98"/>
      <c r="AA1261" s="98"/>
      <c r="AB1261" s="98"/>
      <c r="AC1261" s="98"/>
      <c r="AD1261" s="98"/>
      <c r="AE1261" s="98"/>
      <c r="AF1261" s="98"/>
      <c r="AG1261" s="98"/>
      <c r="AH1261" s="98"/>
      <c r="AI1261" s="98"/>
      <c r="AJ1261" s="98"/>
      <c r="AK1261" s="98"/>
      <c r="AL1261" s="98"/>
    </row>
    <row r="1262" ht="14.25" customHeight="1">
      <c r="A1262" s="92">
        <v>2458.0</v>
      </c>
      <c r="B1262" s="93">
        <v>45824.0</v>
      </c>
      <c r="C1262" s="94" t="s">
        <v>4263</v>
      </c>
      <c r="D1262" s="94" t="s">
        <v>572</v>
      </c>
      <c r="E1262" s="107">
        <v>30495.0</v>
      </c>
      <c r="F1262" s="100" t="s">
        <v>4264</v>
      </c>
      <c r="G1262" s="101" t="s">
        <v>4265</v>
      </c>
      <c r="H1262" s="101" t="s">
        <v>68</v>
      </c>
      <c r="I1262" s="101"/>
      <c r="J1262" s="95"/>
      <c r="K1262" s="97">
        <v>31920.0</v>
      </c>
      <c r="L1262" s="97">
        <f>K1262/1.12*0.05</f>
        <v>1425</v>
      </c>
      <c r="M1262" s="97">
        <f>K1262-L1262</f>
        <v>30495</v>
      </c>
      <c r="N1262" s="87"/>
      <c r="O1262" s="96"/>
      <c r="P1262" s="97"/>
      <c r="Q1262" s="97"/>
      <c r="R1262" s="98"/>
      <c r="S1262" s="98"/>
      <c r="T1262" s="98"/>
      <c r="U1262" s="98"/>
      <c r="V1262" s="98"/>
      <c r="W1262" s="98"/>
      <c r="X1262" s="98"/>
      <c r="Y1262" s="98"/>
      <c r="Z1262" s="98"/>
      <c r="AA1262" s="98"/>
      <c r="AB1262" s="98"/>
      <c r="AC1262" s="98"/>
      <c r="AD1262" s="98"/>
      <c r="AE1262" s="98"/>
      <c r="AF1262" s="98"/>
      <c r="AG1262" s="98"/>
      <c r="AH1262" s="98"/>
      <c r="AI1262" s="98"/>
      <c r="AJ1262" s="98"/>
      <c r="AK1262" s="98"/>
      <c r="AL1262" s="98"/>
    </row>
    <row r="1263" ht="14.25" customHeight="1">
      <c r="A1263" s="92">
        <v>2459.0</v>
      </c>
      <c r="B1263" s="93">
        <v>45824.0</v>
      </c>
      <c r="C1263" s="94" t="s">
        <v>4266</v>
      </c>
      <c r="D1263" s="94" t="s">
        <v>3152</v>
      </c>
      <c r="E1263" s="103">
        <v>1400.0</v>
      </c>
      <c r="F1263" s="100" t="s">
        <v>4267</v>
      </c>
      <c r="G1263" s="48" t="s">
        <v>96</v>
      </c>
      <c r="H1263" s="101" t="s">
        <v>68</v>
      </c>
      <c r="I1263" s="101" t="s">
        <v>4268</v>
      </c>
      <c r="J1263" s="95"/>
      <c r="K1263" s="97"/>
      <c r="L1263" s="97"/>
      <c r="M1263" s="97"/>
      <c r="N1263" s="87"/>
      <c r="O1263" s="96"/>
      <c r="P1263" s="97"/>
      <c r="Q1263" s="97"/>
      <c r="R1263" s="98"/>
      <c r="S1263" s="98"/>
      <c r="T1263" s="98"/>
      <c r="U1263" s="98"/>
      <c r="V1263" s="98"/>
      <c r="W1263" s="98"/>
      <c r="X1263" s="98"/>
      <c r="Y1263" s="98"/>
      <c r="Z1263" s="98"/>
      <c r="AA1263" s="98"/>
      <c r="AB1263" s="98"/>
      <c r="AC1263" s="98"/>
      <c r="AD1263" s="98"/>
      <c r="AE1263" s="98"/>
      <c r="AF1263" s="98"/>
      <c r="AG1263" s="98"/>
      <c r="AH1263" s="98"/>
      <c r="AI1263" s="98"/>
      <c r="AJ1263" s="98"/>
      <c r="AK1263" s="98"/>
      <c r="AL1263" s="98"/>
    </row>
    <row r="1264" ht="14.25" customHeight="1">
      <c r="A1264" s="92">
        <v>2460.0</v>
      </c>
      <c r="B1264" s="93">
        <v>45824.0</v>
      </c>
      <c r="C1264" s="94" t="s">
        <v>4269</v>
      </c>
      <c r="D1264" s="94" t="s">
        <v>110</v>
      </c>
      <c r="E1264" s="103">
        <v>550.0</v>
      </c>
      <c r="F1264" s="100" t="s">
        <v>2857</v>
      </c>
      <c r="G1264" s="101" t="s">
        <v>112</v>
      </c>
      <c r="H1264" s="101" t="s">
        <v>127</v>
      </c>
      <c r="I1264" s="101"/>
      <c r="J1264" s="95"/>
      <c r="K1264" s="97"/>
      <c r="L1264" s="97"/>
      <c r="M1264" s="97"/>
      <c r="N1264" s="87"/>
      <c r="O1264" s="96"/>
      <c r="P1264" s="97"/>
      <c r="Q1264" s="97"/>
      <c r="R1264" s="98"/>
      <c r="S1264" s="98"/>
      <c r="T1264" s="98"/>
      <c r="U1264" s="98"/>
      <c r="V1264" s="98"/>
      <c r="W1264" s="98"/>
      <c r="X1264" s="98"/>
      <c r="Y1264" s="98"/>
      <c r="Z1264" s="98"/>
      <c r="AA1264" s="98"/>
      <c r="AB1264" s="98"/>
      <c r="AC1264" s="98"/>
      <c r="AD1264" s="98"/>
      <c r="AE1264" s="98"/>
      <c r="AF1264" s="98"/>
      <c r="AG1264" s="98"/>
      <c r="AH1264" s="98"/>
      <c r="AI1264" s="98"/>
      <c r="AJ1264" s="98"/>
      <c r="AK1264" s="98"/>
      <c r="AL1264" s="98"/>
    </row>
    <row r="1265" ht="14.25" customHeight="1">
      <c r="A1265" s="92">
        <v>2461.0</v>
      </c>
      <c r="B1265" s="93">
        <v>45824.0</v>
      </c>
      <c r="C1265" s="94" t="s">
        <v>4270</v>
      </c>
      <c r="D1265" s="94" t="s">
        <v>4237</v>
      </c>
      <c r="E1265" s="103">
        <v>300.0</v>
      </c>
      <c r="F1265" s="100" t="s">
        <v>2026</v>
      </c>
      <c r="G1265" s="48" t="s">
        <v>117</v>
      </c>
      <c r="H1265" s="101" t="s">
        <v>68</v>
      </c>
      <c r="I1265" s="101"/>
      <c r="J1265" s="95"/>
      <c r="K1265" s="97"/>
      <c r="L1265" s="97"/>
      <c r="M1265" s="97"/>
      <c r="N1265" s="87"/>
      <c r="O1265" s="96"/>
      <c r="P1265" s="97">
        <v>9.85</v>
      </c>
      <c r="Q1265" s="108">
        <f>E1265-P1265</f>
        <v>290.15</v>
      </c>
      <c r="R1265" s="128">
        <f>SUM(Q1258:Q1265)</f>
        <v>3191.64</v>
      </c>
      <c r="S1265" s="98"/>
      <c r="T1265" s="98"/>
      <c r="U1265" s="98"/>
      <c r="V1265" s="98"/>
      <c r="W1265" s="98"/>
      <c r="X1265" s="98"/>
      <c r="Y1265" s="98"/>
      <c r="Z1265" s="98"/>
      <c r="AA1265" s="98"/>
      <c r="AB1265" s="98"/>
      <c r="AC1265" s="98"/>
      <c r="AD1265" s="98"/>
      <c r="AE1265" s="98"/>
      <c r="AF1265" s="98"/>
      <c r="AG1265" s="98"/>
      <c r="AH1265" s="98"/>
      <c r="AI1265" s="98"/>
      <c r="AJ1265" s="98"/>
      <c r="AK1265" s="98"/>
      <c r="AL1265" s="98"/>
    </row>
    <row r="1266" ht="14.25" customHeight="1">
      <c r="A1266" s="92">
        <v>2462.0</v>
      </c>
      <c r="B1266" s="93">
        <v>45824.0</v>
      </c>
      <c r="C1266" s="48" t="s">
        <v>4271</v>
      </c>
      <c r="D1266" s="48" t="s">
        <v>2306</v>
      </c>
      <c r="E1266" s="50">
        <v>24000.0</v>
      </c>
      <c r="F1266" s="48" t="s">
        <v>4272</v>
      </c>
      <c r="G1266" s="48" t="s">
        <v>117</v>
      </c>
      <c r="H1266" s="101" t="s">
        <v>68</v>
      </c>
      <c r="J1266" s="95"/>
      <c r="K1266" s="106"/>
      <c r="L1266" s="106"/>
      <c r="M1266" s="106"/>
      <c r="O1266" s="88"/>
      <c r="P1266" s="130">
        <f>E1266-Q1266</f>
        <v>788.09</v>
      </c>
      <c r="Q1266" s="201">
        <v>23211.91</v>
      </c>
      <c r="R1266" s="98"/>
      <c r="S1266" s="98"/>
      <c r="T1266" s="98"/>
      <c r="U1266" s="98"/>
      <c r="V1266" s="98"/>
      <c r="W1266" s="98"/>
      <c r="X1266" s="98"/>
      <c r="Y1266" s="98"/>
      <c r="Z1266" s="98"/>
      <c r="AA1266" s="98"/>
      <c r="AB1266" s="98"/>
      <c r="AC1266" s="98"/>
      <c r="AD1266" s="98"/>
      <c r="AE1266" s="98"/>
      <c r="AF1266" s="98"/>
      <c r="AG1266" s="98"/>
      <c r="AH1266" s="98"/>
      <c r="AI1266" s="98"/>
      <c r="AJ1266" s="98"/>
      <c r="AK1266" s="98"/>
      <c r="AL1266" s="98"/>
    </row>
    <row r="1267" ht="14.25" customHeight="1">
      <c r="A1267" s="92">
        <v>2463.0</v>
      </c>
      <c r="B1267" s="93">
        <v>45824.0</v>
      </c>
      <c r="C1267" s="94" t="s">
        <v>4273</v>
      </c>
      <c r="D1267" s="94" t="s">
        <v>4274</v>
      </c>
      <c r="E1267" s="99">
        <v>300.0</v>
      </c>
      <c r="F1267" s="100" t="s">
        <v>2026</v>
      </c>
      <c r="G1267" s="145" t="s">
        <v>1198</v>
      </c>
      <c r="H1267" s="101" t="s">
        <v>68</v>
      </c>
      <c r="I1267" s="101"/>
      <c r="J1267" s="95"/>
      <c r="K1267" s="97"/>
      <c r="L1267" s="97"/>
      <c r="M1267" s="97"/>
      <c r="N1267" s="87"/>
      <c r="O1267" s="96"/>
      <c r="P1267" s="131">
        <v>7.31</v>
      </c>
      <c r="Q1267" s="132">
        <f t="shared" ref="Q1267:Q1268" si="397">E1267-P1267</f>
        <v>292.69</v>
      </c>
      <c r="R1267" s="98"/>
      <c r="S1267" s="98"/>
      <c r="T1267" s="98"/>
      <c r="U1267" s="98"/>
      <c r="V1267" s="98"/>
      <c r="W1267" s="98"/>
      <c r="X1267" s="98"/>
      <c r="Y1267" s="98"/>
      <c r="Z1267" s="98"/>
      <c r="AA1267" s="98"/>
      <c r="AB1267" s="98"/>
      <c r="AC1267" s="98"/>
      <c r="AD1267" s="98"/>
      <c r="AE1267" s="98"/>
      <c r="AF1267" s="98"/>
      <c r="AG1267" s="98"/>
      <c r="AH1267" s="98"/>
      <c r="AI1267" s="98"/>
      <c r="AJ1267" s="98"/>
      <c r="AK1267" s="98"/>
      <c r="AL1267" s="98"/>
    </row>
    <row r="1268" ht="14.25" customHeight="1">
      <c r="A1268" s="92">
        <v>2464.0</v>
      </c>
      <c r="B1268" s="93">
        <v>45825.0</v>
      </c>
      <c r="C1268" s="94" t="s">
        <v>4275</v>
      </c>
      <c r="D1268" s="94" t="s">
        <v>4276</v>
      </c>
      <c r="E1268" s="99">
        <v>64.0</v>
      </c>
      <c r="F1268" s="100" t="s">
        <v>4277</v>
      </c>
      <c r="G1268" s="145" t="s">
        <v>1198</v>
      </c>
      <c r="H1268" s="101" t="s">
        <v>68</v>
      </c>
      <c r="I1268" s="101"/>
      <c r="J1268" s="95"/>
      <c r="K1268" s="97"/>
      <c r="L1268" s="97"/>
      <c r="M1268" s="97"/>
      <c r="N1268" s="87"/>
      <c r="O1268" s="96"/>
      <c r="P1268" s="131">
        <v>1.56</v>
      </c>
      <c r="Q1268" s="132">
        <f t="shared" si="397"/>
        <v>62.44</v>
      </c>
      <c r="R1268" s="98"/>
      <c r="S1268" s="98"/>
      <c r="T1268" s="98"/>
      <c r="U1268" s="98"/>
      <c r="V1268" s="98"/>
      <c r="W1268" s="98"/>
      <c r="X1268" s="98"/>
      <c r="Y1268" s="98"/>
      <c r="Z1268" s="98"/>
      <c r="AA1268" s="98"/>
      <c r="AB1268" s="98"/>
      <c r="AC1268" s="98"/>
      <c r="AD1268" s="98"/>
      <c r="AE1268" s="98"/>
      <c r="AF1268" s="98"/>
      <c r="AG1268" s="98"/>
      <c r="AH1268" s="98"/>
      <c r="AI1268" s="98"/>
      <c r="AJ1268" s="98"/>
      <c r="AK1268" s="98"/>
      <c r="AL1268" s="98"/>
    </row>
    <row r="1269" ht="14.25" customHeight="1">
      <c r="A1269" s="92">
        <v>2465.0</v>
      </c>
      <c r="B1269" s="93">
        <v>45825.0</v>
      </c>
      <c r="C1269" s="94" t="s">
        <v>4278</v>
      </c>
      <c r="D1269" s="94" t="s">
        <v>4279</v>
      </c>
      <c r="E1269" s="103">
        <v>550.0</v>
      </c>
      <c r="F1269" s="100" t="s">
        <v>2857</v>
      </c>
      <c r="G1269" s="101" t="s">
        <v>3018</v>
      </c>
      <c r="H1269" s="101" t="s">
        <v>68</v>
      </c>
      <c r="I1269" s="101"/>
      <c r="J1269" s="95"/>
      <c r="K1269" s="97"/>
      <c r="L1269" s="97"/>
      <c r="M1269" s="97"/>
      <c r="N1269" s="87"/>
      <c r="O1269" s="96"/>
      <c r="P1269" s="97">
        <f>E1269-Q1269</f>
        <v>18.07</v>
      </c>
      <c r="Q1269" s="108">
        <v>531.93</v>
      </c>
      <c r="R1269" s="98"/>
      <c r="S1269" s="98"/>
      <c r="T1269" s="98"/>
      <c r="U1269" s="98"/>
      <c r="V1269" s="98"/>
      <c r="W1269" s="98"/>
      <c r="X1269" s="98"/>
      <c r="Y1269" s="98"/>
      <c r="Z1269" s="98"/>
      <c r="AA1269" s="98"/>
      <c r="AB1269" s="98"/>
      <c r="AC1269" s="98"/>
      <c r="AD1269" s="98"/>
      <c r="AE1269" s="98"/>
      <c r="AF1269" s="98"/>
      <c r="AG1269" s="98"/>
      <c r="AH1269" s="98"/>
      <c r="AI1269" s="98"/>
      <c r="AJ1269" s="98"/>
      <c r="AK1269" s="98"/>
      <c r="AL1269" s="98"/>
    </row>
    <row r="1270" ht="14.25" customHeight="1">
      <c r="A1270" s="92">
        <v>2466.0</v>
      </c>
      <c r="B1270" s="93">
        <v>45825.0</v>
      </c>
      <c r="C1270" s="48" t="s">
        <v>4280</v>
      </c>
      <c r="D1270" s="48" t="s">
        <v>4097</v>
      </c>
      <c r="E1270" s="130">
        <v>700.0</v>
      </c>
      <c r="F1270" s="48" t="s">
        <v>4281</v>
      </c>
      <c r="G1270" s="48" t="s">
        <v>96</v>
      </c>
      <c r="H1270" s="101" t="s">
        <v>68</v>
      </c>
      <c r="I1270" s="48" t="s">
        <v>4282</v>
      </c>
      <c r="J1270" s="95"/>
      <c r="O1270" s="88"/>
      <c r="R1270" s="98"/>
      <c r="S1270" s="98"/>
      <c r="T1270" s="98"/>
      <c r="U1270" s="98"/>
      <c r="V1270" s="98"/>
      <c r="W1270" s="98"/>
      <c r="X1270" s="98"/>
      <c r="Y1270" s="98"/>
      <c r="Z1270" s="98"/>
      <c r="AA1270" s="98"/>
      <c r="AB1270" s="98"/>
      <c r="AC1270" s="98"/>
      <c r="AD1270" s="98"/>
      <c r="AE1270" s="98"/>
      <c r="AF1270" s="98"/>
      <c r="AG1270" s="98"/>
      <c r="AH1270" s="98"/>
      <c r="AI1270" s="98"/>
      <c r="AJ1270" s="98"/>
      <c r="AK1270" s="98"/>
      <c r="AL1270" s="98"/>
    </row>
    <row r="1271" ht="14.25" customHeight="1">
      <c r="A1271" s="92">
        <v>2467.0</v>
      </c>
      <c r="B1271" s="93">
        <v>45825.0</v>
      </c>
      <c r="C1271" s="94" t="s">
        <v>4283</v>
      </c>
      <c r="D1271" s="94" t="s">
        <v>3232</v>
      </c>
      <c r="E1271" s="103">
        <v>56.0</v>
      </c>
      <c r="F1271" s="100" t="s">
        <v>4284</v>
      </c>
      <c r="G1271" s="101" t="s">
        <v>112</v>
      </c>
      <c r="H1271" s="101" t="s">
        <v>127</v>
      </c>
      <c r="I1271" s="101"/>
      <c r="J1271" s="95"/>
      <c r="K1271" s="97"/>
      <c r="L1271" s="97"/>
      <c r="M1271" s="97"/>
      <c r="N1271" s="87"/>
      <c r="O1271" s="96"/>
      <c r="P1271" s="97"/>
      <c r="Q1271" s="97"/>
      <c r="R1271" s="98"/>
      <c r="S1271" s="98"/>
      <c r="T1271" s="98"/>
      <c r="U1271" s="98"/>
      <c r="V1271" s="98"/>
      <c r="W1271" s="98"/>
      <c r="X1271" s="98"/>
      <c r="Y1271" s="98"/>
      <c r="Z1271" s="98"/>
      <c r="AA1271" s="98"/>
      <c r="AB1271" s="98"/>
      <c r="AC1271" s="98"/>
      <c r="AD1271" s="98"/>
      <c r="AE1271" s="98"/>
      <c r="AF1271" s="98"/>
      <c r="AG1271" s="98"/>
      <c r="AH1271" s="98"/>
      <c r="AI1271" s="98"/>
      <c r="AJ1271" s="98"/>
      <c r="AK1271" s="98"/>
      <c r="AL1271" s="98"/>
    </row>
    <row r="1272" ht="14.25" customHeight="1">
      <c r="A1272" s="92">
        <v>2468.0</v>
      </c>
      <c r="B1272" s="93">
        <v>45826.0</v>
      </c>
      <c r="C1272" s="94" t="s">
        <v>4285</v>
      </c>
      <c r="D1272" s="94" t="s">
        <v>4286</v>
      </c>
      <c r="E1272" s="99">
        <v>2100.0</v>
      </c>
      <c r="F1272" s="100" t="s">
        <v>4287</v>
      </c>
      <c r="G1272" s="145" t="s">
        <v>1198</v>
      </c>
      <c r="H1272" s="101" t="s">
        <v>68</v>
      </c>
      <c r="I1272" s="101"/>
      <c r="J1272" s="95"/>
      <c r="K1272" s="97"/>
      <c r="L1272" s="97"/>
      <c r="M1272" s="97"/>
      <c r="N1272" s="87"/>
      <c r="O1272" s="96"/>
      <c r="P1272" s="131">
        <v>51.17</v>
      </c>
      <c r="Q1272" s="132">
        <f>E1272-P1272</f>
        <v>2048.83</v>
      </c>
      <c r="R1272" s="98"/>
      <c r="S1272" s="98"/>
      <c r="T1272" s="98"/>
      <c r="U1272" s="98"/>
      <c r="V1272" s="98"/>
      <c r="W1272" s="98"/>
      <c r="X1272" s="98"/>
      <c r="Y1272" s="98"/>
      <c r="Z1272" s="98"/>
      <c r="AA1272" s="98"/>
      <c r="AB1272" s="98"/>
      <c r="AC1272" s="98"/>
      <c r="AD1272" s="98"/>
      <c r="AE1272" s="98"/>
      <c r="AF1272" s="98"/>
      <c r="AG1272" s="98"/>
      <c r="AH1272" s="98"/>
      <c r="AI1272" s="98"/>
      <c r="AJ1272" s="98"/>
      <c r="AK1272" s="98"/>
      <c r="AL1272" s="98"/>
    </row>
    <row r="1273" ht="14.25" customHeight="1">
      <c r="A1273" s="92">
        <v>2469.0</v>
      </c>
      <c r="B1273" s="93">
        <v>45826.0</v>
      </c>
      <c r="C1273" s="94" t="s">
        <v>4288</v>
      </c>
      <c r="D1273" s="94" t="s">
        <v>4289</v>
      </c>
      <c r="E1273" s="103">
        <v>550.0</v>
      </c>
      <c r="F1273" s="100" t="s">
        <v>4290</v>
      </c>
      <c r="G1273" s="101" t="s">
        <v>3018</v>
      </c>
      <c r="H1273" s="101" t="s">
        <v>68</v>
      </c>
      <c r="I1273" s="101"/>
      <c r="J1273" s="95"/>
      <c r="K1273" s="97"/>
      <c r="L1273" s="97"/>
      <c r="M1273" s="97"/>
      <c r="N1273" s="87"/>
      <c r="O1273" s="96"/>
      <c r="P1273" s="97">
        <f>E1273-Q1273</f>
        <v>18.07</v>
      </c>
      <c r="Q1273" s="108">
        <v>531.93</v>
      </c>
      <c r="R1273" s="98"/>
      <c r="S1273" s="98"/>
      <c r="T1273" s="98"/>
      <c r="U1273" s="98"/>
      <c r="V1273" s="98"/>
      <c r="W1273" s="98"/>
      <c r="X1273" s="98"/>
      <c r="Y1273" s="98"/>
      <c r="Z1273" s="98"/>
      <c r="AA1273" s="98"/>
      <c r="AB1273" s="98"/>
      <c r="AC1273" s="98"/>
      <c r="AD1273" s="98"/>
      <c r="AE1273" s="98"/>
      <c r="AF1273" s="98"/>
      <c r="AG1273" s="98"/>
      <c r="AH1273" s="98"/>
      <c r="AI1273" s="98"/>
      <c r="AJ1273" s="98"/>
      <c r="AK1273" s="98"/>
      <c r="AL1273" s="98"/>
    </row>
    <row r="1274" ht="14.25" customHeight="1">
      <c r="A1274" s="92">
        <v>2470.0</v>
      </c>
      <c r="B1274" s="93">
        <v>45826.0</v>
      </c>
      <c r="C1274" s="48" t="s">
        <v>4291</v>
      </c>
      <c r="D1274" s="48" t="s">
        <v>4292</v>
      </c>
      <c r="E1274" s="50">
        <v>49680.0</v>
      </c>
      <c r="F1274" s="48" t="s">
        <v>4293</v>
      </c>
      <c r="G1274" s="48" t="s">
        <v>117</v>
      </c>
      <c r="H1274" s="42" t="s">
        <v>68</v>
      </c>
      <c r="K1274" s="106"/>
      <c r="L1274" s="106"/>
      <c r="M1274" s="106"/>
      <c r="O1274" s="88"/>
      <c r="P1274" s="48">
        <v>1631.34</v>
      </c>
      <c r="Q1274" s="201">
        <f t="shared" ref="Q1274:Q1275" si="398">E1274-P1274</f>
        <v>48048.66</v>
      </c>
      <c r="R1274" s="98"/>
      <c r="S1274" s="98"/>
      <c r="T1274" s="98"/>
      <c r="U1274" s="98"/>
      <c r="V1274" s="98"/>
      <c r="W1274" s="98"/>
      <c r="X1274" s="98"/>
      <c r="Y1274" s="98"/>
      <c r="Z1274" s="98"/>
      <c r="AA1274" s="98"/>
      <c r="AB1274" s="98"/>
      <c r="AC1274" s="98"/>
      <c r="AD1274" s="98"/>
      <c r="AE1274" s="98"/>
      <c r="AF1274" s="98"/>
      <c r="AG1274" s="98"/>
      <c r="AH1274" s="98"/>
      <c r="AI1274" s="98"/>
      <c r="AJ1274" s="98"/>
      <c r="AK1274" s="98"/>
      <c r="AL1274" s="98"/>
    </row>
    <row r="1275" ht="14.25" customHeight="1">
      <c r="A1275" s="92">
        <v>2471.0</v>
      </c>
      <c r="B1275" s="93">
        <v>45826.0</v>
      </c>
      <c r="C1275" s="94" t="s">
        <v>4294</v>
      </c>
      <c r="D1275" s="94" t="s">
        <v>4210</v>
      </c>
      <c r="E1275" s="99">
        <v>2600.0</v>
      </c>
      <c r="F1275" s="100" t="s">
        <v>4295</v>
      </c>
      <c r="G1275" s="145" t="s">
        <v>1198</v>
      </c>
      <c r="H1275" s="42" t="s">
        <v>68</v>
      </c>
      <c r="I1275" s="101"/>
      <c r="J1275" s="95"/>
      <c r="K1275" s="97"/>
      <c r="L1275" s="97"/>
      <c r="M1275" s="97"/>
      <c r="N1275" s="87"/>
      <c r="O1275" s="96"/>
      <c r="P1275" s="131">
        <v>63.35</v>
      </c>
      <c r="Q1275" s="132">
        <f t="shared" si="398"/>
        <v>2536.65</v>
      </c>
      <c r="R1275" s="98"/>
      <c r="S1275" s="98"/>
      <c r="T1275" s="98"/>
      <c r="U1275" s="98"/>
      <c r="V1275" s="98"/>
      <c r="W1275" s="98"/>
      <c r="X1275" s="98"/>
      <c r="Y1275" s="98"/>
      <c r="Z1275" s="98"/>
      <c r="AA1275" s="98"/>
      <c r="AB1275" s="98"/>
      <c r="AC1275" s="98"/>
      <c r="AD1275" s="98"/>
      <c r="AE1275" s="98"/>
      <c r="AF1275" s="98"/>
      <c r="AG1275" s="98"/>
      <c r="AH1275" s="98"/>
      <c r="AI1275" s="98"/>
      <c r="AJ1275" s="98"/>
      <c r="AK1275" s="98"/>
      <c r="AL1275" s="98"/>
    </row>
    <row r="1276" ht="14.25" customHeight="1">
      <c r="A1276" s="92">
        <v>2472.0</v>
      </c>
      <c r="B1276" s="93">
        <v>45826.0</v>
      </c>
      <c r="C1276" s="94" t="s">
        <v>4296</v>
      </c>
      <c r="D1276" s="94" t="s">
        <v>890</v>
      </c>
      <c r="E1276" s="103">
        <v>23596.7</v>
      </c>
      <c r="F1276" s="100" t="s">
        <v>4297</v>
      </c>
      <c r="G1276" s="101" t="s">
        <v>74</v>
      </c>
      <c r="H1276" s="42" t="s">
        <v>68</v>
      </c>
      <c r="I1276" s="101" t="s">
        <v>4298</v>
      </c>
      <c r="J1276" s="95"/>
      <c r="K1276" s="97"/>
      <c r="L1276" s="97"/>
      <c r="M1276" s="97"/>
      <c r="N1276" s="87"/>
      <c r="O1276" s="96"/>
      <c r="P1276" s="97"/>
      <c r="Q1276" s="97"/>
      <c r="R1276" s="98"/>
      <c r="S1276" s="98"/>
      <c r="T1276" s="98"/>
      <c r="U1276" s="98"/>
      <c r="V1276" s="98"/>
      <c r="W1276" s="98"/>
      <c r="X1276" s="98"/>
      <c r="Y1276" s="98"/>
      <c r="Z1276" s="98"/>
      <c r="AA1276" s="98"/>
      <c r="AB1276" s="98"/>
      <c r="AC1276" s="98"/>
      <c r="AD1276" s="98"/>
      <c r="AE1276" s="98"/>
      <c r="AF1276" s="98"/>
      <c r="AG1276" s="98"/>
      <c r="AH1276" s="98"/>
      <c r="AI1276" s="98"/>
      <c r="AJ1276" s="98"/>
      <c r="AK1276" s="98"/>
      <c r="AL1276" s="98"/>
    </row>
    <row r="1277" ht="14.25" customHeight="1">
      <c r="A1277" s="92">
        <v>2473.0</v>
      </c>
      <c r="B1277" s="93">
        <v>45826.0</v>
      </c>
      <c r="C1277" s="94" t="s">
        <v>4299</v>
      </c>
      <c r="D1277" s="94" t="s">
        <v>4300</v>
      </c>
      <c r="E1277" s="103">
        <v>300.0</v>
      </c>
      <c r="F1277" s="100" t="s">
        <v>4301</v>
      </c>
      <c r="G1277" s="48" t="s">
        <v>117</v>
      </c>
      <c r="H1277" s="42" t="s">
        <v>68</v>
      </c>
      <c r="I1277" s="101"/>
      <c r="J1277" s="95"/>
      <c r="K1277" s="97"/>
      <c r="L1277" s="97"/>
      <c r="M1277" s="97"/>
      <c r="N1277" s="87"/>
      <c r="O1277" s="96"/>
      <c r="P1277" s="97">
        <f>E1277-Q1277</f>
        <v>9.85</v>
      </c>
      <c r="Q1277" s="108">
        <v>290.15</v>
      </c>
      <c r="R1277" s="128">
        <f>Q1273+Q1277</f>
        <v>822.08</v>
      </c>
      <c r="S1277" s="98"/>
      <c r="T1277" s="98"/>
      <c r="U1277" s="98"/>
      <c r="V1277" s="98"/>
      <c r="W1277" s="98"/>
      <c r="X1277" s="98"/>
      <c r="Y1277" s="98"/>
      <c r="Z1277" s="98"/>
      <c r="AA1277" s="98"/>
      <c r="AB1277" s="98"/>
      <c r="AC1277" s="98"/>
      <c r="AD1277" s="98"/>
      <c r="AE1277" s="98"/>
      <c r="AF1277" s="98"/>
      <c r="AG1277" s="98"/>
      <c r="AH1277" s="98"/>
      <c r="AI1277" s="98"/>
      <c r="AJ1277" s="98"/>
      <c r="AK1277" s="98"/>
      <c r="AL1277" s="98"/>
    </row>
    <row r="1278" ht="14.25" customHeight="1">
      <c r="A1278" s="92">
        <v>2474.0</v>
      </c>
      <c r="B1278" s="93">
        <v>45826.0</v>
      </c>
      <c r="C1278" s="48" t="s">
        <v>4302</v>
      </c>
      <c r="D1278" s="94" t="s">
        <v>1931</v>
      </c>
      <c r="E1278" s="103">
        <v>10500.0</v>
      </c>
      <c r="F1278" s="100" t="s">
        <v>4303</v>
      </c>
      <c r="G1278" s="101" t="s">
        <v>74</v>
      </c>
      <c r="H1278" s="101" t="s">
        <v>68</v>
      </c>
      <c r="I1278" s="101" t="s">
        <v>4304</v>
      </c>
      <c r="J1278" s="95"/>
      <c r="K1278" s="97"/>
      <c r="L1278" s="97"/>
      <c r="M1278" s="97"/>
      <c r="N1278" s="87"/>
      <c r="O1278" s="96"/>
      <c r="P1278" s="97"/>
      <c r="Q1278" s="97"/>
      <c r="R1278" s="98"/>
      <c r="S1278" s="98"/>
      <c r="T1278" s="98"/>
      <c r="U1278" s="98"/>
      <c r="V1278" s="98"/>
      <c r="W1278" s="98"/>
      <c r="X1278" s="98"/>
      <c r="Y1278" s="98"/>
      <c r="Z1278" s="98"/>
      <c r="AA1278" s="98"/>
      <c r="AB1278" s="98"/>
      <c r="AC1278" s="98"/>
      <c r="AD1278" s="98"/>
      <c r="AE1278" s="98"/>
      <c r="AF1278" s="98"/>
      <c r="AG1278" s="98"/>
      <c r="AH1278" s="98"/>
      <c r="AI1278" s="98"/>
      <c r="AJ1278" s="98"/>
      <c r="AK1278" s="98"/>
      <c r="AL1278" s="98"/>
    </row>
    <row r="1279" ht="14.25" customHeight="1">
      <c r="A1279" s="92">
        <v>2475.0</v>
      </c>
      <c r="B1279" s="93">
        <v>45826.0</v>
      </c>
      <c r="C1279" s="94" t="s">
        <v>4305</v>
      </c>
      <c r="D1279" s="94" t="s">
        <v>4306</v>
      </c>
      <c r="E1279" s="103">
        <v>4.0</v>
      </c>
      <c r="F1279" s="100" t="s">
        <v>660</v>
      </c>
      <c r="G1279" s="145" t="s">
        <v>1198</v>
      </c>
      <c r="H1279" s="42" t="s">
        <v>68</v>
      </c>
      <c r="I1279" s="101"/>
      <c r="J1279" s="95"/>
      <c r="K1279" s="97"/>
      <c r="L1279" s="97"/>
      <c r="M1279" s="97"/>
      <c r="N1279" s="87"/>
      <c r="O1279" s="96"/>
      <c r="P1279" s="131">
        <v>0.1</v>
      </c>
      <c r="Q1279" s="132">
        <f>E1279-P1279</f>
        <v>3.9</v>
      </c>
      <c r="R1279" s="98"/>
      <c r="S1279" s="98"/>
      <c r="T1279" s="98"/>
      <c r="U1279" s="98"/>
      <c r="V1279" s="98"/>
      <c r="W1279" s="98"/>
      <c r="X1279" s="98"/>
      <c r="Y1279" s="98"/>
      <c r="Z1279" s="98"/>
      <c r="AA1279" s="98"/>
      <c r="AB1279" s="98"/>
      <c r="AC1279" s="98"/>
      <c r="AD1279" s="98"/>
      <c r="AE1279" s="98"/>
      <c r="AF1279" s="98"/>
      <c r="AG1279" s="98"/>
      <c r="AH1279" s="98"/>
      <c r="AI1279" s="98"/>
      <c r="AJ1279" s="98"/>
      <c r="AK1279" s="98"/>
      <c r="AL1279" s="98"/>
    </row>
    <row r="1280" ht="14.25" customHeight="1">
      <c r="A1280" s="92">
        <v>2476.0</v>
      </c>
      <c r="B1280" s="93"/>
      <c r="C1280" s="94"/>
      <c r="D1280" s="94" t="s">
        <v>87</v>
      </c>
      <c r="E1280" s="103"/>
      <c r="F1280" s="100"/>
      <c r="J1280" s="95"/>
      <c r="K1280" s="97"/>
      <c r="L1280" s="97"/>
      <c r="M1280" s="97"/>
      <c r="N1280" s="87"/>
      <c r="O1280" s="96"/>
      <c r="P1280" s="97"/>
      <c r="Q1280" s="97"/>
      <c r="R1280" s="98"/>
      <c r="S1280" s="98"/>
      <c r="T1280" s="98"/>
      <c r="U1280" s="98"/>
      <c r="V1280" s="98"/>
      <c r="W1280" s="98"/>
      <c r="X1280" s="98"/>
      <c r="Y1280" s="98"/>
      <c r="Z1280" s="98"/>
      <c r="AA1280" s="98"/>
      <c r="AB1280" s="98"/>
      <c r="AC1280" s="98"/>
      <c r="AD1280" s="98"/>
      <c r="AE1280" s="98"/>
      <c r="AF1280" s="98"/>
      <c r="AG1280" s="98"/>
      <c r="AH1280" s="98"/>
      <c r="AI1280" s="98"/>
      <c r="AJ1280" s="98"/>
      <c r="AK1280" s="98"/>
      <c r="AL1280" s="98"/>
    </row>
    <row r="1281" ht="14.25" customHeight="1">
      <c r="A1281" s="92">
        <v>2477.0</v>
      </c>
      <c r="B1281" s="93">
        <v>45826.0</v>
      </c>
      <c r="C1281" s="94" t="s">
        <v>4307</v>
      </c>
      <c r="D1281" s="94" t="s">
        <v>701</v>
      </c>
      <c r="E1281" s="103">
        <v>1250.0</v>
      </c>
      <c r="F1281" s="100" t="s">
        <v>4308</v>
      </c>
      <c r="G1281" s="101" t="s">
        <v>74</v>
      </c>
      <c r="H1281" s="42" t="s">
        <v>68</v>
      </c>
      <c r="I1281" s="149" t="s">
        <v>4309</v>
      </c>
      <c r="J1281" s="95"/>
      <c r="K1281" s="97"/>
      <c r="L1281" s="97"/>
      <c r="M1281" s="97"/>
      <c r="N1281" s="87"/>
      <c r="O1281" s="96"/>
      <c r="P1281" s="97"/>
      <c r="Q1281" s="97"/>
      <c r="R1281" s="98"/>
      <c r="S1281" s="98"/>
      <c r="T1281" s="98"/>
      <c r="U1281" s="98"/>
      <c r="V1281" s="98"/>
      <c r="W1281" s="98"/>
      <c r="X1281" s="98"/>
      <c r="Y1281" s="98"/>
      <c r="Z1281" s="98"/>
      <c r="AA1281" s="98"/>
      <c r="AB1281" s="98"/>
      <c r="AC1281" s="98"/>
      <c r="AD1281" s="98"/>
      <c r="AE1281" s="98"/>
      <c r="AF1281" s="98"/>
      <c r="AG1281" s="98"/>
      <c r="AH1281" s="98"/>
      <c r="AI1281" s="98"/>
      <c r="AJ1281" s="98"/>
      <c r="AK1281" s="98"/>
      <c r="AL1281" s="98"/>
    </row>
    <row r="1282" ht="14.25" customHeight="1">
      <c r="A1282" s="92">
        <v>2478.0</v>
      </c>
      <c r="B1282" s="93">
        <v>45826.0</v>
      </c>
      <c r="C1282" s="94" t="s">
        <v>4310</v>
      </c>
      <c r="D1282" s="94" t="s">
        <v>337</v>
      </c>
      <c r="E1282" s="107">
        <v>1194.2</v>
      </c>
      <c r="F1282" s="100" t="s">
        <v>4311</v>
      </c>
      <c r="G1282" s="101" t="s">
        <v>74</v>
      </c>
      <c r="H1282" s="42" t="s">
        <v>68</v>
      </c>
      <c r="I1282" s="101" t="s">
        <v>4312</v>
      </c>
      <c r="J1282" s="95"/>
      <c r="K1282" s="97"/>
      <c r="L1282" s="97"/>
      <c r="M1282" s="97"/>
      <c r="N1282" s="87"/>
      <c r="O1282" s="96"/>
      <c r="P1282" s="97"/>
      <c r="Q1282" s="97"/>
      <c r="R1282" s="98"/>
      <c r="S1282" s="98"/>
      <c r="T1282" s="98"/>
      <c r="U1282" s="98"/>
      <c r="V1282" s="98"/>
      <c r="W1282" s="98"/>
      <c r="X1282" s="98"/>
      <c r="Y1282" s="98"/>
      <c r="Z1282" s="98"/>
      <c r="AA1282" s="98"/>
      <c r="AB1282" s="98"/>
      <c r="AC1282" s="98"/>
      <c r="AD1282" s="98"/>
      <c r="AE1282" s="98"/>
      <c r="AF1282" s="98"/>
      <c r="AG1282" s="98"/>
      <c r="AH1282" s="98"/>
      <c r="AI1282" s="98"/>
      <c r="AJ1282" s="98"/>
      <c r="AK1282" s="98"/>
      <c r="AL1282" s="98"/>
    </row>
    <row r="1283" ht="14.25" customHeight="1">
      <c r="A1283" s="92">
        <v>2479.0</v>
      </c>
      <c r="B1283" s="93">
        <v>45827.0</v>
      </c>
      <c r="C1283" s="48" t="s">
        <v>4313</v>
      </c>
      <c r="D1283" s="48" t="s">
        <v>4314</v>
      </c>
      <c r="E1283" s="103">
        <v>300.0</v>
      </c>
      <c r="F1283" s="100" t="s">
        <v>4301</v>
      </c>
      <c r="G1283" s="48" t="s">
        <v>117</v>
      </c>
      <c r="H1283" s="42" t="s">
        <v>68</v>
      </c>
      <c r="O1283" s="88"/>
      <c r="P1283" s="106">
        <f>E1283-Q1283</f>
        <v>9.85</v>
      </c>
      <c r="Q1283" s="202">
        <v>290.15</v>
      </c>
      <c r="R1283" s="98"/>
      <c r="S1283" s="98"/>
      <c r="T1283" s="98"/>
      <c r="U1283" s="98"/>
      <c r="V1283" s="98"/>
      <c r="W1283" s="98"/>
      <c r="X1283" s="98"/>
      <c r="Y1283" s="98"/>
      <c r="Z1283" s="98"/>
      <c r="AA1283" s="98"/>
      <c r="AB1283" s="98"/>
      <c r="AC1283" s="98"/>
      <c r="AD1283" s="98"/>
      <c r="AE1283" s="98"/>
      <c r="AF1283" s="98"/>
      <c r="AG1283" s="98"/>
      <c r="AH1283" s="98"/>
      <c r="AI1283" s="98"/>
      <c r="AJ1283" s="98"/>
      <c r="AK1283" s="98"/>
      <c r="AL1283" s="98"/>
    </row>
    <row r="1284" ht="14.25" customHeight="1">
      <c r="A1284" s="92">
        <v>2480.0</v>
      </c>
      <c r="B1284" s="93">
        <v>45827.0</v>
      </c>
      <c r="C1284" s="94" t="s">
        <v>4315</v>
      </c>
      <c r="D1284" s="94" t="s">
        <v>4316</v>
      </c>
      <c r="E1284" s="99">
        <v>240.0</v>
      </c>
      <c r="F1284" s="100" t="s">
        <v>4301</v>
      </c>
      <c r="G1284" s="145" t="s">
        <v>1198</v>
      </c>
      <c r="H1284" s="42" t="s">
        <v>68</v>
      </c>
      <c r="I1284" s="101"/>
      <c r="J1284" s="95"/>
      <c r="K1284" s="97"/>
      <c r="L1284" s="97"/>
      <c r="M1284" s="97"/>
      <c r="N1284" s="87"/>
      <c r="O1284" s="96"/>
      <c r="P1284" s="131">
        <v>5.85</v>
      </c>
      <c r="Q1284" s="132">
        <f>E1284-P1284</f>
        <v>234.15</v>
      </c>
      <c r="R1284" s="98"/>
      <c r="S1284" s="98"/>
      <c r="T1284" s="98"/>
      <c r="U1284" s="98"/>
      <c r="V1284" s="98"/>
      <c r="W1284" s="98"/>
      <c r="X1284" s="98"/>
      <c r="Y1284" s="98"/>
      <c r="Z1284" s="98"/>
      <c r="AA1284" s="98"/>
      <c r="AB1284" s="98"/>
      <c r="AC1284" s="98"/>
      <c r="AD1284" s="98"/>
      <c r="AE1284" s="98"/>
      <c r="AF1284" s="98"/>
      <c r="AG1284" s="98"/>
      <c r="AH1284" s="98"/>
      <c r="AI1284" s="98"/>
      <c r="AJ1284" s="98"/>
      <c r="AK1284" s="98"/>
      <c r="AL1284" s="98"/>
    </row>
    <row r="1285" ht="14.25" customHeight="1">
      <c r="A1285" s="92">
        <v>2481.0</v>
      </c>
      <c r="B1285" s="93">
        <v>45827.0</v>
      </c>
      <c r="C1285" s="48" t="s">
        <v>4317</v>
      </c>
      <c r="D1285" s="48" t="s">
        <v>3067</v>
      </c>
      <c r="E1285" s="50">
        <v>5000.0</v>
      </c>
      <c r="F1285" s="48" t="s">
        <v>4318</v>
      </c>
      <c r="G1285" s="48" t="s">
        <v>4319</v>
      </c>
      <c r="H1285" s="101" t="s">
        <v>68</v>
      </c>
      <c r="I1285" s="48" t="s">
        <v>4320</v>
      </c>
      <c r="J1285" s="95"/>
      <c r="K1285" s="97"/>
      <c r="L1285" s="97"/>
      <c r="M1285" s="97"/>
      <c r="N1285" s="87"/>
      <c r="O1285" s="96"/>
      <c r="P1285" s="97"/>
      <c r="Q1285" s="97"/>
      <c r="R1285" s="98"/>
      <c r="S1285" s="98"/>
      <c r="T1285" s="98"/>
      <c r="U1285" s="98"/>
      <c r="V1285" s="98"/>
      <c r="W1285" s="98"/>
      <c r="X1285" s="98"/>
      <c r="Y1285" s="98"/>
      <c r="Z1285" s="98"/>
      <c r="AA1285" s="98"/>
      <c r="AB1285" s="98"/>
      <c r="AC1285" s="98"/>
      <c r="AD1285" s="98"/>
      <c r="AE1285" s="98"/>
      <c r="AF1285" s="98"/>
      <c r="AG1285" s="98"/>
      <c r="AH1285" s="98"/>
      <c r="AI1285" s="98"/>
      <c r="AJ1285" s="98"/>
      <c r="AK1285" s="98"/>
      <c r="AL1285" s="98"/>
    </row>
    <row r="1286" ht="14.25" customHeight="1">
      <c r="A1286" s="92">
        <v>2482.0</v>
      </c>
      <c r="B1286" s="93">
        <v>45827.0</v>
      </c>
      <c r="C1286" s="94" t="s">
        <v>4321</v>
      </c>
      <c r="D1286" s="94" t="s">
        <v>1764</v>
      </c>
      <c r="E1286" s="103">
        <v>300.0</v>
      </c>
      <c r="F1286" s="100" t="s">
        <v>4301</v>
      </c>
      <c r="G1286" s="101" t="s">
        <v>112</v>
      </c>
      <c r="H1286" s="101" t="s">
        <v>127</v>
      </c>
      <c r="I1286" s="101"/>
      <c r="J1286" s="95"/>
      <c r="K1286" s="97"/>
      <c r="L1286" s="97"/>
      <c r="M1286" s="97"/>
      <c r="N1286" s="87"/>
      <c r="O1286" s="96"/>
      <c r="P1286" s="97"/>
      <c r="Q1286" s="97"/>
      <c r="R1286" s="98"/>
      <c r="S1286" s="98"/>
      <c r="T1286" s="98"/>
      <c r="U1286" s="98"/>
      <c r="V1286" s="98"/>
      <c r="W1286" s="98"/>
      <c r="X1286" s="98"/>
      <c r="Y1286" s="98"/>
      <c r="Z1286" s="98"/>
      <c r="AA1286" s="98"/>
      <c r="AB1286" s="98"/>
      <c r="AC1286" s="98"/>
      <c r="AD1286" s="98"/>
      <c r="AE1286" s="98"/>
      <c r="AF1286" s="98"/>
      <c r="AG1286" s="98"/>
      <c r="AH1286" s="98"/>
      <c r="AI1286" s="98"/>
      <c r="AJ1286" s="98"/>
      <c r="AK1286" s="98"/>
      <c r="AL1286" s="98"/>
    </row>
    <row r="1287" ht="14.25" customHeight="1">
      <c r="A1287" s="92">
        <v>2483.0</v>
      </c>
      <c r="B1287" s="93">
        <v>45827.0</v>
      </c>
      <c r="C1287" s="94" t="s">
        <v>4322</v>
      </c>
      <c r="D1287" s="94" t="s">
        <v>1435</v>
      </c>
      <c r="E1287" s="107">
        <v>1194.2</v>
      </c>
      <c r="F1287" s="100" t="s">
        <v>4323</v>
      </c>
      <c r="G1287" s="48" t="s">
        <v>96</v>
      </c>
      <c r="H1287" s="101" t="s">
        <v>68</v>
      </c>
      <c r="I1287" s="101" t="s">
        <v>4324</v>
      </c>
      <c r="J1287" s="95"/>
      <c r="K1287" s="97">
        <v>1250.0</v>
      </c>
      <c r="L1287" s="97">
        <f>K1287/1.12*0.05</f>
        <v>55.80357143</v>
      </c>
      <c r="M1287" s="97">
        <f>K1287-L1287</f>
        <v>1194.196429</v>
      </c>
      <c r="N1287" s="87"/>
      <c r="O1287" s="96"/>
      <c r="P1287" s="97"/>
      <c r="Q1287" s="97"/>
      <c r="R1287" s="98"/>
      <c r="S1287" s="98"/>
      <c r="T1287" s="98"/>
      <c r="U1287" s="98"/>
      <c r="V1287" s="98"/>
      <c r="W1287" s="98"/>
      <c r="X1287" s="98"/>
      <c r="Y1287" s="98"/>
      <c r="Z1287" s="98"/>
      <c r="AA1287" s="98"/>
      <c r="AB1287" s="98"/>
      <c r="AC1287" s="98"/>
      <c r="AD1287" s="98"/>
      <c r="AE1287" s="98"/>
      <c r="AF1287" s="98"/>
      <c r="AG1287" s="98"/>
      <c r="AH1287" s="98"/>
      <c r="AI1287" s="98"/>
      <c r="AJ1287" s="98"/>
      <c r="AK1287" s="98"/>
      <c r="AL1287" s="98"/>
    </row>
    <row r="1288" ht="14.25" customHeight="1">
      <c r="A1288" s="92">
        <v>2484.0</v>
      </c>
      <c r="B1288" s="93">
        <v>45827.0</v>
      </c>
      <c r="C1288" s="48" t="s">
        <v>4325</v>
      </c>
      <c r="D1288" s="48" t="s">
        <v>4326</v>
      </c>
      <c r="E1288" s="103">
        <v>150.0</v>
      </c>
      <c r="F1288" s="100" t="s">
        <v>3660</v>
      </c>
      <c r="G1288" s="101" t="s">
        <v>112</v>
      </c>
      <c r="H1288" s="101" t="s">
        <v>127</v>
      </c>
      <c r="I1288" s="101"/>
      <c r="J1288" s="95"/>
      <c r="K1288" s="97"/>
      <c r="L1288" s="97"/>
      <c r="M1288" s="97"/>
      <c r="N1288" s="87"/>
      <c r="O1288" s="96"/>
      <c r="P1288" s="97"/>
      <c r="Q1288" s="97"/>
      <c r="R1288" s="98"/>
      <c r="S1288" s="98"/>
      <c r="T1288" s="98"/>
      <c r="U1288" s="98"/>
      <c r="V1288" s="98"/>
      <c r="W1288" s="98"/>
      <c r="X1288" s="98"/>
      <c r="Y1288" s="98"/>
      <c r="Z1288" s="98"/>
      <c r="AA1288" s="98"/>
      <c r="AB1288" s="98"/>
      <c r="AC1288" s="98"/>
      <c r="AD1288" s="98"/>
      <c r="AE1288" s="98"/>
      <c r="AF1288" s="98"/>
      <c r="AG1288" s="98"/>
      <c r="AH1288" s="98"/>
      <c r="AI1288" s="98"/>
      <c r="AJ1288" s="98"/>
      <c r="AK1288" s="98"/>
      <c r="AL1288" s="98"/>
    </row>
    <row r="1289" ht="14.25" customHeight="1">
      <c r="A1289" s="92">
        <v>2485.0</v>
      </c>
      <c r="B1289" s="93">
        <v>45827.0</v>
      </c>
      <c r="C1289" s="94" t="s">
        <v>4327</v>
      </c>
      <c r="D1289" s="94" t="s">
        <v>182</v>
      </c>
      <c r="E1289" s="103">
        <v>360.0</v>
      </c>
      <c r="F1289" s="100" t="s">
        <v>4328</v>
      </c>
      <c r="G1289" s="101" t="s">
        <v>112</v>
      </c>
      <c r="H1289" s="101" t="s">
        <v>127</v>
      </c>
      <c r="I1289" s="101"/>
      <c r="J1289" s="95"/>
      <c r="K1289" s="97"/>
      <c r="L1289" s="97"/>
      <c r="M1289" s="97"/>
      <c r="N1289" s="87"/>
      <c r="O1289" s="96"/>
      <c r="P1289" s="97"/>
      <c r="Q1289" s="97"/>
      <c r="R1289" s="98"/>
      <c r="S1289" s="98"/>
      <c r="T1289" s="98"/>
      <c r="U1289" s="98"/>
      <c r="V1289" s="98"/>
      <c r="W1289" s="98"/>
      <c r="X1289" s="98"/>
      <c r="Y1289" s="98"/>
      <c r="Z1289" s="98"/>
      <c r="AA1289" s="98"/>
      <c r="AB1289" s="98"/>
      <c r="AC1289" s="98"/>
      <c r="AD1289" s="98"/>
      <c r="AE1289" s="98"/>
      <c r="AF1289" s="98"/>
      <c r="AG1289" s="98"/>
      <c r="AH1289" s="98"/>
      <c r="AI1289" s="98"/>
      <c r="AJ1289" s="98"/>
      <c r="AK1289" s="98"/>
      <c r="AL1289" s="98"/>
    </row>
    <row r="1290" ht="14.25" customHeight="1">
      <c r="A1290" s="92">
        <v>2486.0</v>
      </c>
      <c r="B1290" s="93">
        <v>45827.0</v>
      </c>
      <c r="C1290" s="94" t="s">
        <v>4329</v>
      </c>
      <c r="D1290" s="94" t="s">
        <v>4330</v>
      </c>
      <c r="E1290" s="99">
        <v>300.0</v>
      </c>
      <c r="F1290" s="100" t="s">
        <v>4301</v>
      </c>
      <c r="G1290" s="145" t="s">
        <v>1198</v>
      </c>
      <c r="H1290" s="101" t="s">
        <v>68</v>
      </c>
      <c r="I1290" s="101"/>
      <c r="J1290" s="95"/>
      <c r="K1290" s="97"/>
      <c r="L1290" s="97"/>
      <c r="M1290" s="97"/>
      <c r="N1290" s="87"/>
      <c r="O1290" s="96"/>
      <c r="P1290" s="131">
        <v>7.31</v>
      </c>
      <c r="Q1290" s="132">
        <f>E1290-P1290</f>
        <v>292.69</v>
      </c>
      <c r="R1290" s="98"/>
      <c r="S1290" s="98"/>
      <c r="T1290" s="98"/>
      <c r="U1290" s="98"/>
      <c r="V1290" s="98"/>
      <c r="W1290" s="98"/>
      <c r="X1290" s="98"/>
      <c r="Y1290" s="98"/>
      <c r="Z1290" s="98"/>
      <c r="AA1290" s="98"/>
      <c r="AB1290" s="98"/>
      <c r="AC1290" s="98"/>
      <c r="AD1290" s="98"/>
      <c r="AE1290" s="98"/>
      <c r="AF1290" s="98"/>
      <c r="AG1290" s="98"/>
      <c r="AH1290" s="98"/>
      <c r="AI1290" s="98"/>
      <c r="AJ1290" s="98"/>
      <c r="AK1290" s="98"/>
      <c r="AL1290" s="98"/>
    </row>
    <row r="1291" ht="14.25" customHeight="1">
      <c r="A1291" s="92">
        <v>2487.0</v>
      </c>
      <c r="B1291" s="93"/>
      <c r="C1291" s="94"/>
      <c r="D1291" s="94" t="s">
        <v>87</v>
      </c>
      <c r="E1291" s="103"/>
      <c r="F1291" s="100"/>
      <c r="G1291" s="101"/>
      <c r="H1291" s="101"/>
      <c r="I1291" s="101"/>
      <c r="J1291" s="95"/>
      <c r="K1291" s="97"/>
      <c r="L1291" s="97"/>
      <c r="M1291" s="97"/>
      <c r="N1291" s="87"/>
      <c r="O1291" s="96"/>
      <c r="P1291" s="97"/>
      <c r="Q1291" s="97"/>
      <c r="R1291" s="98"/>
      <c r="S1291" s="98"/>
      <c r="T1291" s="98"/>
      <c r="U1291" s="98"/>
      <c r="V1291" s="98"/>
      <c r="W1291" s="98"/>
      <c r="X1291" s="98"/>
      <c r="Y1291" s="98"/>
      <c r="Z1291" s="98"/>
      <c r="AA1291" s="98"/>
      <c r="AB1291" s="98"/>
      <c r="AC1291" s="98"/>
      <c r="AD1291" s="98"/>
      <c r="AE1291" s="98"/>
      <c r="AF1291" s="98"/>
      <c r="AG1291" s="98"/>
      <c r="AH1291" s="98"/>
      <c r="AI1291" s="98"/>
      <c r="AJ1291" s="98"/>
      <c r="AK1291" s="98"/>
      <c r="AL1291" s="98"/>
    </row>
    <row r="1292" ht="14.25" customHeight="1">
      <c r="A1292" s="92">
        <v>2488.0</v>
      </c>
      <c r="B1292" s="93">
        <v>45827.0</v>
      </c>
      <c r="C1292" s="94" t="s">
        <v>4331</v>
      </c>
      <c r="D1292" s="48" t="s">
        <v>4332</v>
      </c>
      <c r="E1292" s="50">
        <v>10800.0</v>
      </c>
      <c r="F1292" s="48" t="s">
        <v>4333</v>
      </c>
      <c r="G1292" s="48" t="s">
        <v>96</v>
      </c>
      <c r="H1292" s="101" t="s">
        <v>68</v>
      </c>
      <c r="I1292" s="48" t="s">
        <v>4334</v>
      </c>
      <c r="J1292" s="95"/>
      <c r="K1292" s="97"/>
      <c r="L1292" s="97"/>
      <c r="M1292" s="97"/>
      <c r="N1292" s="87"/>
      <c r="O1292" s="96"/>
      <c r="P1292" s="97"/>
      <c r="Q1292" s="97"/>
      <c r="R1292" s="98"/>
      <c r="S1292" s="98"/>
      <c r="T1292" s="98"/>
      <c r="U1292" s="98"/>
      <c r="V1292" s="98"/>
      <c r="W1292" s="98"/>
      <c r="X1292" s="98"/>
      <c r="Y1292" s="98"/>
      <c r="Z1292" s="98"/>
      <c r="AA1292" s="98"/>
      <c r="AB1292" s="98"/>
      <c r="AC1292" s="98"/>
      <c r="AD1292" s="98"/>
      <c r="AE1292" s="98"/>
      <c r="AF1292" s="98"/>
      <c r="AG1292" s="98"/>
      <c r="AH1292" s="98"/>
      <c r="AI1292" s="98"/>
      <c r="AJ1292" s="98"/>
      <c r="AK1292" s="98"/>
      <c r="AL1292" s="98"/>
    </row>
    <row r="1293" ht="14.25" customHeight="1">
      <c r="A1293" s="92">
        <v>2489.0</v>
      </c>
      <c r="B1293" s="93">
        <v>45827.0</v>
      </c>
      <c r="C1293" s="48" t="s">
        <v>4335</v>
      </c>
      <c r="D1293" s="94" t="s">
        <v>3323</v>
      </c>
      <c r="E1293" s="103">
        <v>300.0</v>
      </c>
      <c r="F1293" s="100" t="s">
        <v>4301</v>
      </c>
      <c r="G1293" s="101" t="s">
        <v>112</v>
      </c>
      <c r="H1293" s="101" t="s">
        <v>127</v>
      </c>
      <c r="I1293" s="101"/>
      <c r="J1293" s="95"/>
      <c r="K1293" s="97"/>
      <c r="L1293" s="97"/>
      <c r="M1293" s="97"/>
      <c r="N1293" s="87"/>
      <c r="O1293" s="96"/>
      <c r="P1293" s="97"/>
      <c r="Q1293" s="97"/>
      <c r="R1293" s="98"/>
      <c r="S1293" s="98"/>
      <c r="T1293" s="98"/>
      <c r="U1293" s="98"/>
      <c r="V1293" s="98"/>
      <c r="W1293" s="98"/>
      <c r="X1293" s="98"/>
      <c r="Y1293" s="98"/>
      <c r="Z1293" s="98"/>
      <c r="AA1293" s="98"/>
      <c r="AB1293" s="98"/>
      <c r="AC1293" s="98"/>
      <c r="AD1293" s="98"/>
      <c r="AE1293" s="98"/>
      <c r="AF1293" s="98"/>
      <c r="AG1293" s="98"/>
      <c r="AH1293" s="98"/>
      <c r="AI1293" s="98"/>
      <c r="AJ1293" s="98"/>
      <c r="AK1293" s="98"/>
      <c r="AL1293" s="98"/>
    </row>
    <row r="1294" ht="14.25" customHeight="1">
      <c r="A1294" s="92">
        <v>2490.0</v>
      </c>
      <c r="B1294" s="93">
        <v>45828.0</v>
      </c>
      <c r="C1294" s="94" t="s">
        <v>4336</v>
      </c>
      <c r="D1294" s="94" t="s">
        <v>4337</v>
      </c>
      <c r="E1294" s="103">
        <v>300.0</v>
      </c>
      <c r="F1294" s="100" t="s">
        <v>4338</v>
      </c>
      <c r="G1294" s="101" t="s">
        <v>112</v>
      </c>
      <c r="H1294" s="101" t="s">
        <v>127</v>
      </c>
      <c r="I1294" s="101"/>
      <c r="J1294" s="95"/>
      <c r="K1294" s="97"/>
      <c r="L1294" s="97"/>
      <c r="M1294" s="97"/>
      <c r="N1294" s="87"/>
      <c r="O1294" s="96"/>
      <c r="P1294" s="97"/>
      <c r="Q1294" s="97"/>
      <c r="R1294" s="98"/>
      <c r="S1294" s="98"/>
      <c r="T1294" s="98"/>
      <c r="U1294" s="98"/>
      <c r="V1294" s="98"/>
      <c r="W1294" s="98"/>
      <c r="X1294" s="98"/>
      <c r="Y1294" s="98"/>
      <c r="Z1294" s="98"/>
      <c r="AA1294" s="98"/>
      <c r="AB1294" s="98"/>
      <c r="AC1294" s="98"/>
      <c r="AD1294" s="98"/>
      <c r="AE1294" s="98"/>
      <c r="AF1294" s="98"/>
      <c r="AG1294" s="98"/>
      <c r="AH1294" s="98"/>
      <c r="AI1294" s="98"/>
      <c r="AJ1294" s="98"/>
      <c r="AK1294" s="98"/>
      <c r="AL1294" s="98"/>
    </row>
    <row r="1295" ht="14.25" customHeight="1">
      <c r="A1295" s="92">
        <v>2491.0</v>
      </c>
      <c r="B1295" s="93">
        <v>45828.0</v>
      </c>
      <c r="C1295" s="94" t="s">
        <v>4339</v>
      </c>
      <c r="D1295" s="94" t="s">
        <v>2637</v>
      </c>
      <c r="E1295" s="103">
        <v>1120.0</v>
      </c>
      <c r="F1295" s="100" t="s">
        <v>4340</v>
      </c>
      <c r="G1295" s="101" t="s">
        <v>112</v>
      </c>
      <c r="H1295" s="101" t="s">
        <v>127</v>
      </c>
      <c r="I1295" s="101"/>
      <c r="J1295" s="95"/>
      <c r="K1295" s="97"/>
      <c r="L1295" s="97"/>
      <c r="M1295" s="97"/>
      <c r="N1295" s="87"/>
      <c r="O1295" s="96"/>
      <c r="P1295" s="97"/>
      <c r="Q1295" s="97"/>
      <c r="R1295" s="98"/>
      <c r="S1295" s="98"/>
      <c r="T1295" s="98"/>
      <c r="U1295" s="98"/>
      <c r="V1295" s="98"/>
      <c r="W1295" s="98"/>
      <c r="X1295" s="98"/>
      <c r="Y1295" s="98"/>
      <c r="Z1295" s="98"/>
      <c r="AA1295" s="98"/>
      <c r="AB1295" s="98"/>
      <c r="AC1295" s="98"/>
      <c r="AD1295" s="98"/>
      <c r="AE1295" s="98"/>
      <c r="AF1295" s="98"/>
      <c r="AG1295" s="98"/>
      <c r="AH1295" s="98"/>
      <c r="AI1295" s="98"/>
      <c r="AJ1295" s="98"/>
      <c r="AK1295" s="98"/>
      <c r="AL1295" s="98"/>
    </row>
    <row r="1296" ht="14.25" customHeight="1">
      <c r="A1296" s="92">
        <v>2492.0</v>
      </c>
      <c r="B1296" s="93">
        <v>45828.0</v>
      </c>
      <c r="C1296" s="94" t="s">
        <v>4341</v>
      </c>
      <c r="D1296" s="94" t="s">
        <v>674</v>
      </c>
      <c r="E1296" s="103">
        <v>1120.0</v>
      </c>
      <c r="F1296" s="100" t="s">
        <v>4342</v>
      </c>
      <c r="G1296" s="101" t="s">
        <v>112</v>
      </c>
      <c r="H1296" s="101" t="s">
        <v>127</v>
      </c>
      <c r="I1296" s="101"/>
      <c r="J1296" s="95"/>
      <c r="K1296" s="97"/>
      <c r="L1296" s="97"/>
      <c r="M1296" s="97"/>
      <c r="N1296" s="87"/>
      <c r="O1296" s="96"/>
      <c r="P1296" s="97"/>
      <c r="Q1296" s="97"/>
      <c r="R1296" s="98"/>
      <c r="S1296" s="98"/>
      <c r="T1296" s="98"/>
      <c r="U1296" s="98"/>
      <c r="V1296" s="98"/>
      <c r="W1296" s="98"/>
      <c r="X1296" s="98"/>
      <c r="Y1296" s="98"/>
      <c r="Z1296" s="98"/>
      <c r="AA1296" s="98"/>
      <c r="AB1296" s="98"/>
      <c r="AC1296" s="98"/>
      <c r="AD1296" s="98"/>
      <c r="AE1296" s="98"/>
      <c r="AF1296" s="98"/>
      <c r="AG1296" s="98"/>
      <c r="AH1296" s="98"/>
      <c r="AI1296" s="98"/>
      <c r="AJ1296" s="98"/>
      <c r="AK1296" s="98"/>
      <c r="AL1296" s="98"/>
    </row>
    <row r="1297" ht="14.25" customHeight="1">
      <c r="A1297" s="92">
        <v>2493.0</v>
      </c>
      <c r="B1297" s="93">
        <v>45828.0</v>
      </c>
      <c r="C1297" s="94" t="s">
        <v>4343</v>
      </c>
      <c r="D1297" s="94" t="s">
        <v>4168</v>
      </c>
      <c r="E1297" s="99">
        <v>550.0</v>
      </c>
      <c r="F1297" s="100" t="s">
        <v>4290</v>
      </c>
      <c r="G1297" s="145" t="s">
        <v>1198</v>
      </c>
      <c r="H1297" s="101" t="s">
        <v>68</v>
      </c>
      <c r="I1297" s="101"/>
      <c r="J1297" s="95"/>
      <c r="K1297" s="97"/>
      <c r="L1297" s="97"/>
      <c r="M1297" s="97"/>
      <c r="N1297" s="87"/>
      <c r="O1297" s="96"/>
      <c r="P1297" s="131">
        <v>13.4</v>
      </c>
      <c r="Q1297" s="132">
        <f>E1297-P1297</f>
        <v>536.6</v>
      </c>
      <c r="R1297" s="98"/>
      <c r="S1297" s="98"/>
      <c r="T1297" s="98"/>
      <c r="U1297" s="98"/>
      <c r="V1297" s="98"/>
      <c r="W1297" s="98"/>
      <c r="X1297" s="98"/>
      <c r="Y1297" s="98"/>
      <c r="Z1297" s="98"/>
      <c r="AA1297" s="98"/>
      <c r="AB1297" s="98"/>
      <c r="AC1297" s="98"/>
      <c r="AD1297" s="98"/>
      <c r="AE1297" s="98"/>
      <c r="AF1297" s="98"/>
      <c r="AG1297" s="98"/>
      <c r="AH1297" s="98"/>
      <c r="AI1297" s="98"/>
      <c r="AJ1297" s="98"/>
      <c r="AK1297" s="98"/>
      <c r="AL1297" s="98"/>
    </row>
    <row r="1298" ht="14.25" customHeight="1">
      <c r="A1298" s="92">
        <v>2494.0</v>
      </c>
      <c r="B1298" s="93">
        <v>45828.0</v>
      </c>
      <c r="C1298" s="94" t="s">
        <v>4344</v>
      </c>
      <c r="D1298" s="94" t="s">
        <v>674</v>
      </c>
      <c r="E1298" s="103">
        <v>1250.0</v>
      </c>
      <c r="F1298" s="100" t="s">
        <v>4345</v>
      </c>
      <c r="G1298" s="101" t="s">
        <v>74</v>
      </c>
      <c r="H1298" s="101" t="s">
        <v>68</v>
      </c>
      <c r="I1298" s="101" t="s">
        <v>4346</v>
      </c>
      <c r="J1298" s="95"/>
      <c r="K1298" s="97"/>
      <c r="L1298" s="97"/>
      <c r="M1298" s="97"/>
      <c r="N1298" s="87"/>
      <c r="O1298" s="96"/>
      <c r="P1298" s="97"/>
      <c r="Q1298" s="97"/>
      <c r="R1298" s="98"/>
      <c r="S1298" s="98"/>
      <c r="T1298" s="98"/>
      <c r="U1298" s="98"/>
      <c r="V1298" s="98"/>
      <c r="W1298" s="98"/>
      <c r="X1298" s="98"/>
      <c r="Y1298" s="98"/>
      <c r="Z1298" s="98"/>
      <c r="AA1298" s="98"/>
      <c r="AB1298" s="98"/>
      <c r="AC1298" s="98"/>
      <c r="AD1298" s="98"/>
      <c r="AE1298" s="98"/>
      <c r="AF1298" s="98"/>
      <c r="AG1298" s="98"/>
      <c r="AH1298" s="98"/>
      <c r="AI1298" s="98"/>
      <c r="AJ1298" s="98"/>
      <c r="AK1298" s="98"/>
      <c r="AL1298" s="98"/>
    </row>
    <row r="1299" ht="14.25" customHeight="1">
      <c r="A1299" s="92">
        <v>2495.0</v>
      </c>
      <c r="B1299" s="93">
        <v>45828.0</v>
      </c>
      <c r="C1299" s="94" t="s">
        <v>4347</v>
      </c>
      <c r="D1299" s="94" t="s">
        <v>899</v>
      </c>
      <c r="E1299" s="107">
        <v>2866.07</v>
      </c>
      <c r="F1299" s="100" t="s">
        <v>4348</v>
      </c>
      <c r="G1299" s="101" t="s">
        <v>74</v>
      </c>
      <c r="H1299" s="101" t="s">
        <v>68</v>
      </c>
      <c r="I1299" s="101" t="s">
        <v>4349</v>
      </c>
      <c r="J1299" s="95"/>
      <c r="K1299" s="97">
        <v>3000.0</v>
      </c>
      <c r="L1299" s="97">
        <f>K1299/1.12*0.05</f>
        <v>133.9285714</v>
      </c>
      <c r="M1299" s="97">
        <f>K1299-L1299</f>
        <v>2866.071429</v>
      </c>
      <c r="N1299" s="87">
        <f>E1299-M1299</f>
        <v>-0.001428571428</v>
      </c>
      <c r="O1299" s="96"/>
      <c r="P1299" s="97"/>
      <c r="Q1299" s="97"/>
      <c r="R1299" s="98"/>
      <c r="S1299" s="98"/>
      <c r="T1299" s="98"/>
      <c r="U1299" s="98"/>
      <c r="V1299" s="98"/>
      <c r="W1299" s="98"/>
      <c r="X1299" s="98"/>
      <c r="Y1299" s="98"/>
      <c r="Z1299" s="98"/>
      <c r="AA1299" s="98"/>
      <c r="AB1299" s="98"/>
      <c r="AC1299" s="98"/>
      <c r="AD1299" s="98"/>
      <c r="AE1299" s="98"/>
      <c r="AF1299" s="98"/>
      <c r="AG1299" s="98"/>
      <c r="AH1299" s="98"/>
      <c r="AI1299" s="98"/>
      <c r="AJ1299" s="98"/>
      <c r="AK1299" s="98"/>
      <c r="AL1299" s="98"/>
    </row>
    <row r="1300" ht="14.25" customHeight="1">
      <c r="A1300" s="92">
        <v>2496.0</v>
      </c>
      <c r="B1300" s="93">
        <v>45828.0</v>
      </c>
      <c r="C1300" s="94" t="s">
        <v>4350</v>
      </c>
      <c r="D1300" s="94" t="s">
        <v>695</v>
      </c>
      <c r="E1300" s="103">
        <v>6700.0</v>
      </c>
      <c r="F1300" s="100" t="s">
        <v>4351</v>
      </c>
      <c r="G1300" s="101" t="s">
        <v>74</v>
      </c>
      <c r="H1300" s="101" t="s">
        <v>68</v>
      </c>
      <c r="I1300" s="101" t="s">
        <v>4352</v>
      </c>
      <c r="J1300" s="95"/>
      <c r="K1300" s="97"/>
      <c r="L1300" s="97"/>
      <c r="M1300" s="97"/>
      <c r="N1300" s="87"/>
      <c r="O1300" s="96"/>
      <c r="P1300" s="97"/>
      <c r="Q1300" s="97"/>
      <c r="R1300" s="98"/>
      <c r="S1300" s="98"/>
      <c r="T1300" s="98"/>
      <c r="U1300" s="98"/>
      <c r="V1300" s="98"/>
      <c r="W1300" s="98"/>
      <c r="X1300" s="98"/>
      <c r="Y1300" s="98"/>
      <c r="Z1300" s="98"/>
      <c r="AA1300" s="98"/>
      <c r="AB1300" s="98"/>
      <c r="AC1300" s="98"/>
      <c r="AD1300" s="98"/>
      <c r="AE1300" s="98"/>
      <c r="AF1300" s="98"/>
      <c r="AG1300" s="98"/>
      <c r="AH1300" s="98"/>
      <c r="AI1300" s="98"/>
      <c r="AJ1300" s="98"/>
      <c r="AK1300" s="98"/>
      <c r="AL1300" s="98"/>
    </row>
    <row r="1301" ht="14.25" customHeight="1">
      <c r="A1301" s="92">
        <v>2497.0</v>
      </c>
      <c r="B1301" s="93">
        <v>45828.0</v>
      </c>
      <c r="C1301" s="94" t="s">
        <v>4353</v>
      </c>
      <c r="D1301" s="94" t="s">
        <v>679</v>
      </c>
      <c r="E1301" s="103">
        <v>1250.0</v>
      </c>
      <c r="F1301" s="100" t="s">
        <v>4354</v>
      </c>
      <c r="G1301" s="101" t="s">
        <v>74</v>
      </c>
      <c r="H1301" s="101" t="s">
        <v>68</v>
      </c>
      <c r="I1301" s="101" t="s">
        <v>4355</v>
      </c>
      <c r="J1301" s="95"/>
      <c r="K1301" s="97"/>
      <c r="L1301" s="97"/>
      <c r="M1301" s="97"/>
      <c r="N1301" s="87"/>
      <c r="O1301" s="96"/>
      <c r="P1301" s="97"/>
      <c r="Q1301" s="97"/>
      <c r="R1301" s="98"/>
      <c r="S1301" s="98"/>
      <c r="T1301" s="98"/>
      <c r="U1301" s="98"/>
      <c r="V1301" s="98"/>
      <c r="W1301" s="98"/>
      <c r="X1301" s="98"/>
      <c r="Y1301" s="98"/>
      <c r="Z1301" s="98"/>
      <c r="AA1301" s="98"/>
      <c r="AB1301" s="98"/>
      <c r="AC1301" s="98"/>
      <c r="AD1301" s="98"/>
      <c r="AE1301" s="98"/>
      <c r="AF1301" s="98"/>
      <c r="AG1301" s="98"/>
      <c r="AH1301" s="98"/>
      <c r="AI1301" s="98"/>
      <c r="AJ1301" s="98"/>
      <c r="AK1301" s="98"/>
      <c r="AL1301" s="98"/>
    </row>
    <row r="1302" ht="14.25" customHeight="1">
      <c r="A1302" s="92">
        <v>2498.0</v>
      </c>
      <c r="B1302" s="93">
        <v>45828.0</v>
      </c>
      <c r="C1302" s="94" t="s">
        <v>4356</v>
      </c>
      <c r="D1302" s="94" t="s">
        <v>4357</v>
      </c>
      <c r="E1302" s="99">
        <v>300.0</v>
      </c>
      <c r="F1302" s="100" t="s">
        <v>4338</v>
      </c>
      <c r="G1302" s="198" t="s">
        <v>1284</v>
      </c>
      <c r="H1302" s="101" t="s">
        <v>68</v>
      </c>
      <c r="I1302" s="101"/>
      <c r="J1302" s="95"/>
      <c r="K1302" s="97"/>
      <c r="L1302" s="97"/>
      <c r="M1302" s="97"/>
      <c r="N1302" s="87"/>
      <c r="O1302" s="96"/>
      <c r="P1302" s="131">
        <v>7.31</v>
      </c>
      <c r="Q1302" s="132">
        <f>E1302-P1302</f>
        <v>292.69</v>
      </c>
      <c r="R1302" s="98"/>
      <c r="S1302" s="98"/>
      <c r="T1302" s="98"/>
      <c r="U1302" s="98"/>
      <c r="V1302" s="98"/>
      <c r="W1302" s="98"/>
      <c r="X1302" s="98"/>
      <c r="Y1302" s="98"/>
      <c r="Z1302" s="98"/>
      <c r="AA1302" s="98"/>
      <c r="AB1302" s="98"/>
      <c r="AC1302" s="98"/>
      <c r="AD1302" s="98"/>
      <c r="AE1302" s="98"/>
      <c r="AF1302" s="98"/>
      <c r="AG1302" s="98"/>
      <c r="AH1302" s="98"/>
      <c r="AI1302" s="98"/>
      <c r="AJ1302" s="98"/>
      <c r="AK1302" s="98"/>
      <c r="AL1302" s="98"/>
    </row>
    <row r="1303" ht="14.25" customHeight="1">
      <c r="A1303" s="92">
        <v>2499.0</v>
      </c>
      <c r="B1303" s="93">
        <v>45828.0</v>
      </c>
      <c r="C1303" s="94" t="s">
        <v>4358</v>
      </c>
      <c r="D1303" s="94" t="s">
        <v>4359</v>
      </c>
      <c r="E1303" s="103">
        <v>300.0</v>
      </c>
      <c r="F1303" s="100" t="s">
        <v>4338</v>
      </c>
      <c r="G1303" s="101" t="s">
        <v>112</v>
      </c>
      <c r="H1303" s="101" t="s">
        <v>127</v>
      </c>
      <c r="I1303" s="101"/>
      <c r="J1303" s="95"/>
      <c r="K1303" s="97"/>
      <c r="L1303" s="97"/>
      <c r="M1303" s="97"/>
      <c r="N1303" s="87"/>
      <c r="O1303" s="96"/>
      <c r="P1303" s="97"/>
      <c r="Q1303" s="97"/>
      <c r="R1303" s="98"/>
      <c r="S1303" s="98"/>
      <c r="T1303" s="98"/>
      <c r="U1303" s="98"/>
      <c r="V1303" s="98"/>
      <c r="W1303" s="98"/>
      <c r="X1303" s="98"/>
      <c r="Y1303" s="98"/>
      <c r="Z1303" s="98"/>
      <c r="AA1303" s="98"/>
      <c r="AB1303" s="98"/>
      <c r="AC1303" s="98"/>
      <c r="AD1303" s="98"/>
      <c r="AE1303" s="98"/>
      <c r="AF1303" s="98"/>
      <c r="AG1303" s="98"/>
      <c r="AH1303" s="98"/>
      <c r="AI1303" s="98"/>
      <c r="AJ1303" s="98"/>
      <c r="AK1303" s="98"/>
      <c r="AL1303" s="98"/>
    </row>
    <row r="1304" ht="14.25" customHeight="1">
      <c r="A1304" s="92">
        <v>2500.0</v>
      </c>
      <c r="B1304" s="93">
        <v>45828.0</v>
      </c>
      <c r="C1304" s="94" t="s">
        <v>4360</v>
      </c>
      <c r="D1304" s="94" t="s">
        <v>4361</v>
      </c>
      <c r="E1304" s="103">
        <v>300.0</v>
      </c>
      <c r="F1304" s="100" t="s">
        <v>4338</v>
      </c>
      <c r="G1304" s="101" t="s">
        <v>112</v>
      </c>
      <c r="H1304" s="101" t="s">
        <v>127</v>
      </c>
      <c r="I1304" s="101"/>
      <c r="J1304" s="95"/>
      <c r="K1304" s="97"/>
      <c r="L1304" s="97"/>
      <c r="M1304" s="97"/>
      <c r="N1304" s="87"/>
      <c r="O1304" s="96"/>
      <c r="P1304" s="97"/>
      <c r="Q1304" s="97"/>
      <c r="R1304" s="98"/>
      <c r="S1304" s="98"/>
      <c r="T1304" s="98"/>
      <c r="U1304" s="98"/>
      <c r="V1304" s="98"/>
      <c r="W1304" s="98"/>
      <c r="X1304" s="98"/>
      <c r="Y1304" s="98"/>
      <c r="Z1304" s="98"/>
      <c r="AA1304" s="98"/>
      <c r="AB1304" s="98"/>
      <c r="AC1304" s="98"/>
      <c r="AD1304" s="98"/>
      <c r="AE1304" s="98"/>
      <c r="AF1304" s="98"/>
      <c r="AG1304" s="98"/>
      <c r="AH1304" s="98"/>
      <c r="AI1304" s="98"/>
      <c r="AJ1304" s="98"/>
      <c r="AK1304" s="98"/>
      <c r="AL1304" s="98"/>
    </row>
    <row r="1305" ht="14.25" customHeight="1">
      <c r="A1305" s="92">
        <v>2501.0</v>
      </c>
      <c r="B1305" s="93">
        <v>45829.0</v>
      </c>
      <c r="C1305" s="94" t="s">
        <v>4362</v>
      </c>
      <c r="D1305" s="48" t="s">
        <v>4363</v>
      </c>
      <c r="E1305" s="203">
        <v>1120.0</v>
      </c>
      <c r="F1305" s="48" t="s">
        <v>4364</v>
      </c>
      <c r="G1305" s="145" t="s">
        <v>2036</v>
      </c>
      <c r="H1305" s="101" t="s">
        <v>68</v>
      </c>
      <c r="J1305" s="95"/>
      <c r="K1305" s="106"/>
      <c r="L1305" s="106"/>
      <c r="M1305" s="106"/>
      <c r="O1305" s="88"/>
      <c r="P1305" s="198">
        <v>27.29</v>
      </c>
      <c r="Q1305" s="204">
        <f>E1305-P1305</f>
        <v>1092.71</v>
      </c>
      <c r="R1305" s="98"/>
      <c r="S1305" s="98"/>
      <c r="T1305" s="98"/>
      <c r="U1305" s="98"/>
      <c r="V1305" s="98"/>
      <c r="W1305" s="98"/>
      <c r="X1305" s="98"/>
      <c r="Y1305" s="98"/>
      <c r="Z1305" s="98"/>
      <c r="AA1305" s="98"/>
      <c r="AB1305" s="98"/>
      <c r="AC1305" s="98"/>
      <c r="AD1305" s="98"/>
      <c r="AE1305" s="98"/>
      <c r="AF1305" s="98"/>
      <c r="AG1305" s="98"/>
      <c r="AH1305" s="98"/>
      <c r="AI1305" s="98"/>
      <c r="AJ1305" s="98"/>
      <c r="AK1305" s="98"/>
      <c r="AL1305" s="98"/>
    </row>
    <row r="1306" ht="14.25" customHeight="1">
      <c r="A1306" s="92">
        <v>2502.0</v>
      </c>
      <c r="B1306" s="93">
        <v>45829.0</v>
      </c>
      <c r="C1306" s="94" t="s">
        <v>4365</v>
      </c>
      <c r="D1306" s="48" t="s">
        <v>4366</v>
      </c>
      <c r="E1306" s="50">
        <v>1120.0</v>
      </c>
      <c r="F1306" s="48" t="s">
        <v>4367</v>
      </c>
      <c r="G1306" s="48" t="s">
        <v>96</v>
      </c>
      <c r="H1306" s="101" t="s">
        <v>132</v>
      </c>
      <c r="I1306" s="126" t="s">
        <v>133</v>
      </c>
      <c r="J1306" s="95"/>
      <c r="K1306" s="97"/>
      <c r="L1306" s="97"/>
      <c r="M1306" s="97"/>
      <c r="N1306" s="87"/>
      <c r="O1306" s="96"/>
      <c r="P1306" s="97"/>
      <c r="Q1306" s="97"/>
      <c r="R1306" s="98"/>
      <c r="S1306" s="98"/>
      <c r="T1306" s="98"/>
      <c r="U1306" s="98"/>
      <c r="V1306" s="98"/>
      <c r="W1306" s="98"/>
      <c r="X1306" s="98"/>
      <c r="Y1306" s="98"/>
      <c r="Z1306" s="98"/>
      <c r="AA1306" s="98"/>
      <c r="AB1306" s="98"/>
      <c r="AC1306" s="98"/>
      <c r="AD1306" s="98"/>
      <c r="AE1306" s="98"/>
      <c r="AF1306" s="98"/>
      <c r="AG1306" s="98"/>
      <c r="AH1306" s="98"/>
      <c r="AI1306" s="98"/>
      <c r="AJ1306" s="98"/>
      <c r="AK1306" s="98"/>
      <c r="AL1306" s="98"/>
    </row>
    <row r="1307" ht="14.25" customHeight="1">
      <c r="A1307" s="92">
        <v>2503.0</v>
      </c>
      <c r="B1307" s="93">
        <v>45829.0</v>
      </c>
      <c r="C1307" s="94" t="s">
        <v>4368</v>
      </c>
      <c r="D1307" s="94" t="s">
        <v>4363</v>
      </c>
      <c r="E1307" s="103">
        <v>560.0</v>
      </c>
      <c r="F1307" s="100" t="s">
        <v>4369</v>
      </c>
      <c r="G1307" s="101" t="s">
        <v>117</v>
      </c>
      <c r="H1307" s="101" t="s">
        <v>68</v>
      </c>
      <c r="I1307" s="101"/>
      <c r="J1307" s="95"/>
      <c r="K1307" s="97"/>
      <c r="L1307" s="97"/>
      <c r="M1307" s="97"/>
      <c r="N1307" s="87"/>
      <c r="O1307" s="96"/>
      <c r="P1307" s="97">
        <f t="shared" ref="P1307:P1308" si="399">E1307-Q1307</f>
        <v>18.39</v>
      </c>
      <c r="Q1307" s="108">
        <v>541.61</v>
      </c>
      <c r="R1307" s="98"/>
      <c r="S1307" s="98"/>
      <c r="T1307" s="98"/>
      <c r="U1307" s="98"/>
      <c r="V1307" s="98"/>
      <c r="W1307" s="98"/>
      <c r="X1307" s="98"/>
      <c r="Y1307" s="98"/>
      <c r="Z1307" s="98"/>
      <c r="AA1307" s="98"/>
      <c r="AB1307" s="98"/>
      <c r="AC1307" s="98"/>
      <c r="AD1307" s="98"/>
      <c r="AE1307" s="98"/>
      <c r="AF1307" s="98"/>
      <c r="AG1307" s="98"/>
      <c r="AH1307" s="98"/>
      <c r="AI1307" s="98"/>
      <c r="AJ1307" s="98"/>
      <c r="AK1307" s="98"/>
      <c r="AL1307" s="98"/>
    </row>
    <row r="1308" ht="14.25" customHeight="1">
      <c r="A1308" s="92">
        <v>2504.0</v>
      </c>
      <c r="B1308" s="93">
        <v>45829.0</v>
      </c>
      <c r="C1308" s="94" t="s">
        <v>4370</v>
      </c>
      <c r="D1308" s="94" t="s">
        <v>1872</v>
      </c>
      <c r="E1308" s="103">
        <v>2140.0</v>
      </c>
      <c r="F1308" s="100" t="s">
        <v>4371</v>
      </c>
      <c r="G1308" s="101" t="s">
        <v>117</v>
      </c>
      <c r="H1308" s="101" t="s">
        <v>68</v>
      </c>
      <c r="I1308" s="101"/>
      <c r="J1308" s="95"/>
      <c r="K1308" s="97"/>
      <c r="L1308" s="97"/>
      <c r="M1308" s="97"/>
      <c r="N1308" s="87"/>
      <c r="O1308" s="96"/>
      <c r="P1308" s="97">
        <f t="shared" si="399"/>
        <v>70.27</v>
      </c>
      <c r="Q1308" s="108">
        <v>2069.73</v>
      </c>
      <c r="R1308" s="128">
        <f>SUM(Q1307:Q1308)</f>
        <v>2611.34</v>
      </c>
      <c r="S1308" s="98"/>
      <c r="T1308" s="98"/>
      <c r="U1308" s="98"/>
      <c r="V1308" s="98"/>
      <c r="W1308" s="98"/>
      <c r="X1308" s="98"/>
      <c r="Y1308" s="98"/>
      <c r="Z1308" s="98"/>
      <c r="AA1308" s="98"/>
      <c r="AB1308" s="98"/>
      <c r="AC1308" s="98"/>
      <c r="AD1308" s="98"/>
      <c r="AE1308" s="98"/>
      <c r="AF1308" s="98"/>
      <c r="AG1308" s="98"/>
      <c r="AH1308" s="98"/>
      <c r="AI1308" s="98"/>
      <c r="AJ1308" s="98"/>
      <c r="AK1308" s="98"/>
      <c r="AL1308" s="98"/>
    </row>
    <row r="1309" ht="14.25" customHeight="1">
      <c r="A1309" s="92">
        <v>2505.0</v>
      </c>
      <c r="B1309" s="93"/>
      <c r="C1309" s="94"/>
      <c r="D1309" s="94" t="s">
        <v>87</v>
      </c>
      <c r="E1309" s="103"/>
      <c r="F1309" s="100"/>
      <c r="G1309" s="101"/>
      <c r="H1309" s="101"/>
      <c r="I1309" s="101"/>
      <c r="J1309" s="95"/>
      <c r="K1309" s="97"/>
      <c r="L1309" s="97"/>
      <c r="M1309" s="97"/>
      <c r="N1309" s="87"/>
      <c r="O1309" s="96"/>
      <c r="P1309" s="97"/>
      <c r="Q1309" s="108"/>
      <c r="R1309" s="98"/>
      <c r="S1309" s="98"/>
      <c r="T1309" s="98"/>
      <c r="U1309" s="98"/>
      <c r="V1309" s="98"/>
      <c r="W1309" s="98"/>
      <c r="X1309" s="98"/>
      <c r="Y1309" s="98"/>
      <c r="Z1309" s="98"/>
      <c r="AA1309" s="98"/>
      <c r="AB1309" s="98"/>
      <c r="AC1309" s="98"/>
      <c r="AD1309" s="98"/>
      <c r="AE1309" s="98"/>
      <c r="AF1309" s="98"/>
      <c r="AG1309" s="98"/>
      <c r="AH1309" s="98"/>
      <c r="AI1309" s="98"/>
      <c r="AJ1309" s="98"/>
      <c r="AK1309" s="98"/>
      <c r="AL1309" s="98"/>
    </row>
    <row r="1310" ht="14.25" customHeight="1">
      <c r="A1310" s="92">
        <v>2506.0</v>
      </c>
      <c r="B1310" s="93">
        <v>45831.0</v>
      </c>
      <c r="C1310" s="94" t="s">
        <v>4372</v>
      </c>
      <c r="D1310" s="48" t="s">
        <v>4373</v>
      </c>
      <c r="E1310" s="50">
        <v>22016.1</v>
      </c>
      <c r="F1310" s="48" t="s">
        <v>4374</v>
      </c>
      <c r="G1310" s="48" t="s">
        <v>96</v>
      </c>
      <c r="H1310" s="42" t="s">
        <v>68</v>
      </c>
      <c r="I1310" s="48" t="s">
        <v>4375</v>
      </c>
      <c r="J1310" s="95"/>
      <c r="K1310" s="97"/>
      <c r="L1310" s="97"/>
      <c r="M1310" s="97"/>
      <c r="N1310" s="87"/>
      <c r="O1310" s="96"/>
      <c r="P1310" s="97"/>
      <c r="Q1310" s="97"/>
      <c r="R1310" s="98"/>
      <c r="S1310" s="98"/>
      <c r="T1310" s="98"/>
      <c r="U1310" s="98"/>
      <c r="V1310" s="98"/>
      <c r="W1310" s="98"/>
      <c r="X1310" s="98"/>
      <c r="Y1310" s="98"/>
      <c r="Z1310" s="98"/>
      <c r="AA1310" s="98"/>
      <c r="AB1310" s="98"/>
      <c r="AC1310" s="98"/>
      <c r="AD1310" s="98"/>
      <c r="AE1310" s="98"/>
      <c r="AF1310" s="98"/>
      <c r="AG1310" s="98"/>
      <c r="AH1310" s="98"/>
      <c r="AI1310" s="98"/>
      <c r="AJ1310" s="98"/>
      <c r="AK1310" s="98"/>
      <c r="AL1310" s="98"/>
    </row>
    <row r="1311" ht="14.25" customHeight="1">
      <c r="A1311" s="92">
        <v>2507.0</v>
      </c>
      <c r="B1311" s="93">
        <v>45831.0</v>
      </c>
      <c r="C1311" s="94" t="s">
        <v>4376</v>
      </c>
      <c r="D1311" s="94" t="s">
        <v>4377</v>
      </c>
      <c r="E1311" s="103">
        <v>550.0</v>
      </c>
      <c r="F1311" s="100" t="s">
        <v>4290</v>
      </c>
      <c r="G1311" s="101" t="s">
        <v>112</v>
      </c>
      <c r="H1311" s="101" t="s">
        <v>127</v>
      </c>
      <c r="I1311" s="101"/>
      <c r="J1311" s="95"/>
      <c r="K1311" s="97"/>
      <c r="L1311" s="97"/>
      <c r="M1311" s="97"/>
      <c r="N1311" s="87"/>
      <c r="O1311" s="96"/>
      <c r="P1311" s="97"/>
      <c r="Q1311" s="97"/>
      <c r="R1311" s="98"/>
      <c r="S1311" s="98"/>
      <c r="T1311" s="98"/>
      <c r="U1311" s="98"/>
      <c r="V1311" s="98"/>
      <c r="W1311" s="98"/>
      <c r="X1311" s="98"/>
      <c r="Y1311" s="98"/>
      <c r="Z1311" s="98"/>
      <c r="AA1311" s="98"/>
      <c r="AB1311" s="98"/>
      <c r="AC1311" s="98"/>
      <c r="AD1311" s="98"/>
      <c r="AE1311" s="98"/>
      <c r="AF1311" s="98"/>
      <c r="AG1311" s="98"/>
      <c r="AH1311" s="98"/>
      <c r="AI1311" s="98"/>
      <c r="AJ1311" s="98"/>
      <c r="AK1311" s="98"/>
      <c r="AL1311" s="98"/>
    </row>
    <row r="1312" ht="14.25" customHeight="1">
      <c r="A1312" s="92">
        <v>2508.0</v>
      </c>
      <c r="B1312" s="93">
        <v>45831.0</v>
      </c>
      <c r="C1312" s="94" t="s">
        <v>4378</v>
      </c>
      <c r="D1312" s="94" t="s">
        <v>110</v>
      </c>
      <c r="E1312" s="103">
        <v>550.0</v>
      </c>
      <c r="F1312" s="100" t="s">
        <v>4290</v>
      </c>
      <c r="G1312" s="101" t="s">
        <v>112</v>
      </c>
      <c r="H1312" s="101" t="s">
        <v>127</v>
      </c>
      <c r="I1312" s="101"/>
      <c r="J1312" s="95"/>
      <c r="K1312" s="97"/>
      <c r="L1312" s="97"/>
      <c r="M1312" s="97"/>
      <c r="N1312" s="87"/>
      <c r="O1312" s="96"/>
      <c r="P1312" s="97"/>
      <c r="Q1312" s="97"/>
      <c r="R1312" s="98"/>
      <c r="S1312" s="98"/>
      <c r="T1312" s="98"/>
      <c r="U1312" s="98"/>
      <c r="V1312" s="98"/>
      <c r="W1312" s="98"/>
      <c r="X1312" s="98"/>
      <c r="Y1312" s="98"/>
      <c r="Z1312" s="98"/>
      <c r="AA1312" s="98"/>
      <c r="AB1312" s="98"/>
      <c r="AC1312" s="98"/>
      <c r="AD1312" s="98"/>
      <c r="AE1312" s="98"/>
      <c r="AF1312" s="98"/>
      <c r="AG1312" s="98"/>
      <c r="AH1312" s="98"/>
      <c r="AI1312" s="98"/>
      <c r="AJ1312" s="98"/>
      <c r="AK1312" s="98"/>
      <c r="AL1312" s="98"/>
    </row>
    <row r="1313" ht="14.25" customHeight="1">
      <c r="A1313" s="92">
        <v>2509.0</v>
      </c>
      <c r="B1313" s="93">
        <v>45831.0</v>
      </c>
      <c r="C1313" s="94" t="s">
        <v>4379</v>
      </c>
      <c r="D1313" s="94" t="s">
        <v>4380</v>
      </c>
      <c r="E1313" s="103">
        <v>550.0</v>
      </c>
      <c r="F1313" s="100" t="s">
        <v>4290</v>
      </c>
      <c r="G1313" s="101" t="s">
        <v>112</v>
      </c>
      <c r="H1313" s="101" t="s">
        <v>127</v>
      </c>
      <c r="I1313" s="101"/>
      <c r="J1313" s="95"/>
      <c r="K1313" s="97"/>
      <c r="L1313" s="97"/>
      <c r="M1313" s="97"/>
      <c r="N1313" s="87"/>
      <c r="O1313" s="96"/>
      <c r="P1313" s="97"/>
      <c r="Q1313" s="97"/>
      <c r="R1313" s="98"/>
      <c r="S1313" s="98"/>
      <c r="T1313" s="98"/>
      <c r="U1313" s="98"/>
      <c r="V1313" s="98"/>
      <c r="W1313" s="98"/>
      <c r="X1313" s="98"/>
      <c r="Y1313" s="98"/>
      <c r="Z1313" s="98"/>
      <c r="AA1313" s="98"/>
      <c r="AB1313" s="98"/>
      <c r="AC1313" s="98"/>
      <c r="AD1313" s="98"/>
      <c r="AE1313" s="98"/>
      <c r="AF1313" s="98"/>
      <c r="AG1313" s="98"/>
      <c r="AH1313" s="98"/>
      <c r="AI1313" s="98"/>
      <c r="AJ1313" s="98"/>
      <c r="AK1313" s="98"/>
      <c r="AL1313" s="98"/>
    </row>
    <row r="1314" ht="14.25" customHeight="1">
      <c r="A1314" s="92">
        <v>2510.0</v>
      </c>
      <c r="B1314" s="93">
        <v>45831.0</v>
      </c>
      <c r="C1314" s="94" t="s">
        <v>4381</v>
      </c>
      <c r="D1314" s="94" t="s">
        <v>3770</v>
      </c>
      <c r="E1314" s="99">
        <v>1120.0</v>
      </c>
      <c r="F1314" s="100" t="s">
        <v>4382</v>
      </c>
      <c r="G1314" s="145" t="s">
        <v>2036</v>
      </c>
      <c r="H1314" s="101" t="s">
        <v>68</v>
      </c>
      <c r="J1314" s="95"/>
      <c r="K1314" s="106"/>
      <c r="L1314" s="106"/>
      <c r="M1314" s="106"/>
      <c r="O1314" s="88"/>
      <c r="P1314" s="198">
        <v>27.29</v>
      </c>
      <c r="Q1314" s="199">
        <f>E1314-P1314</f>
        <v>1092.71</v>
      </c>
      <c r="R1314" s="98"/>
      <c r="S1314" s="98"/>
      <c r="T1314" s="98"/>
      <c r="U1314" s="98"/>
      <c r="V1314" s="98"/>
      <c r="W1314" s="98"/>
      <c r="X1314" s="98"/>
      <c r="Y1314" s="98"/>
      <c r="Z1314" s="98"/>
      <c r="AA1314" s="98"/>
      <c r="AB1314" s="98"/>
      <c r="AC1314" s="98"/>
      <c r="AD1314" s="98"/>
      <c r="AE1314" s="98"/>
      <c r="AF1314" s="98"/>
      <c r="AG1314" s="98"/>
      <c r="AH1314" s="98"/>
      <c r="AI1314" s="98"/>
      <c r="AJ1314" s="98"/>
      <c r="AK1314" s="98"/>
      <c r="AL1314" s="98"/>
    </row>
    <row r="1315" ht="14.25" customHeight="1">
      <c r="A1315" s="92">
        <v>2511.0</v>
      </c>
      <c r="B1315" s="93">
        <v>45831.0</v>
      </c>
      <c r="C1315" s="94" t="s">
        <v>4383</v>
      </c>
      <c r="D1315" s="94" t="s">
        <v>3770</v>
      </c>
      <c r="E1315" s="103">
        <v>20300.0</v>
      </c>
      <c r="F1315" s="100" t="s">
        <v>4384</v>
      </c>
      <c r="G1315" s="48" t="s">
        <v>96</v>
      </c>
      <c r="H1315" s="42" t="s">
        <v>68</v>
      </c>
      <c r="I1315" s="101" t="s">
        <v>4385</v>
      </c>
      <c r="J1315" s="95"/>
      <c r="K1315" s="97"/>
      <c r="L1315" s="97"/>
      <c r="M1315" s="97"/>
      <c r="N1315" s="87"/>
      <c r="O1315" s="96"/>
      <c r="P1315" s="97"/>
      <c r="Q1315" s="97"/>
      <c r="R1315" s="98"/>
      <c r="S1315" s="98"/>
      <c r="T1315" s="98"/>
      <c r="U1315" s="98"/>
      <c r="V1315" s="98"/>
      <c r="W1315" s="98"/>
      <c r="X1315" s="98"/>
      <c r="Y1315" s="98"/>
      <c r="Z1315" s="98"/>
      <c r="AA1315" s="98"/>
      <c r="AB1315" s="98"/>
      <c r="AC1315" s="98"/>
      <c r="AD1315" s="98"/>
      <c r="AE1315" s="98"/>
      <c r="AF1315" s="98"/>
      <c r="AG1315" s="98"/>
      <c r="AH1315" s="98"/>
      <c r="AI1315" s="98"/>
      <c r="AJ1315" s="98"/>
      <c r="AK1315" s="98"/>
      <c r="AL1315" s="98"/>
    </row>
    <row r="1316" ht="14.25" customHeight="1">
      <c r="A1316" s="92">
        <v>2512.0</v>
      </c>
      <c r="B1316" s="93">
        <v>45831.0</v>
      </c>
      <c r="C1316" s="94" t="s">
        <v>4386</v>
      </c>
      <c r="D1316" s="94" t="s">
        <v>4387</v>
      </c>
      <c r="E1316" s="103">
        <v>550.0</v>
      </c>
      <c r="F1316" s="100" t="s">
        <v>4290</v>
      </c>
      <c r="G1316" s="48" t="s">
        <v>96</v>
      </c>
      <c r="H1316" s="42" t="s">
        <v>68</v>
      </c>
      <c r="I1316" s="101" t="s">
        <v>4385</v>
      </c>
      <c r="J1316" s="95"/>
      <c r="K1316" s="97"/>
      <c r="L1316" s="97"/>
      <c r="M1316" s="97"/>
      <c r="N1316" s="87"/>
      <c r="O1316" s="96"/>
      <c r="P1316" s="97"/>
      <c r="Q1316" s="97"/>
      <c r="R1316" s="98"/>
      <c r="S1316" s="98"/>
      <c r="T1316" s="98"/>
      <c r="U1316" s="98"/>
      <c r="V1316" s="98"/>
      <c r="W1316" s="98"/>
      <c r="X1316" s="98"/>
      <c r="Y1316" s="98"/>
      <c r="Z1316" s="98"/>
      <c r="AA1316" s="98"/>
      <c r="AB1316" s="98"/>
      <c r="AC1316" s="98"/>
      <c r="AD1316" s="98"/>
      <c r="AE1316" s="98"/>
      <c r="AF1316" s="98"/>
      <c r="AG1316" s="98"/>
      <c r="AH1316" s="98"/>
      <c r="AI1316" s="98"/>
      <c r="AJ1316" s="98"/>
      <c r="AK1316" s="98"/>
      <c r="AL1316" s="98"/>
    </row>
    <row r="1317" ht="14.25" customHeight="1">
      <c r="A1317" s="92">
        <v>2513.0</v>
      </c>
      <c r="B1317" s="93">
        <v>45831.0</v>
      </c>
      <c r="C1317" s="94" t="s">
        <v>4388</v>
      </c>
      <c r="D1317" s="94" t="s">
        <v>3770</v>
      </c>
      <c r="E1317" s="103">
        <v>700.0</v>
      </c>
      <c r="F1317" s="100" t="s">
        <v>4389</v>
      </c>
      <c r="G1317" s="145" t="s">
        <v>2036</v>
      </c>
      <c r="H1317" s="42" t="s">
        <v>68</v>
      </c>
      <c r="I1317" s="101"/>
      <c r="J1317" s="95"/>
      <c r="K1317" s="97"/>
      <c r="L1317" s="97"/>
      <c r="M1317" s="97"/>
      <c r="N1317" s="87"/>
      <c r="O1317" s="96"/>
      <c r="P1317" s="131">
        <v>17.05</v>
      </c>
      <c r="Q1317" s="132">
        <f t="shared" ref="Q1317:Q1320" si="400">E1317-P1317</f>
        <v>682.95</v>
      </c>
      <c r="R1317" s="98"/>
      <c r="S1317" s="98"/>
      <c r="T1317" s="98"/>
      <c r="U1317" s="98"/>
      <c r="V1317" s="98"/>
      <c r="W1317" s="98"/>
      <c r="X1317" s="98"/>
      <c r="Y1317" s="98"/>
      <c r="Z1317" s="98"/>
      <c r="AA1317" s="98"/>
      <c r="AB1317" s="98"/>
      <c r="AC1317" s="98"/>
      <c r="AD1317" s="98"/>
      <c r="AE1317" s="98"/>
      <c r="AF1317" s="98"/>
      <c r="AG1317" s="98"/>
      <c r="AH1317" s="98"/>
      <c r="AI1317" s="98"/>
      <c r="AJ1317" s="98"/>
      <c r="AK1317" s="98"/>
      <c r="AL1317" s="98"/>
    </row>
    <row r="1318" ht="14.25" customHeight="1">
      <c r="A1318" s="92">
        <v>2514.0</v>
      </c>
      <c r="B1318" s="93">
        <v>45831.0</v>
      </c>
      <c r="C1318" s="94" t="s">
        <v>4390</v>
      </c>
      <c r="D1318" s="94" t="s">
        <v>4391</v>
      </c>
      <c r="E1318" s="103">
        <v>1680.0</v>
      </c>
      <c r="F1318" s="100" t="s">
        <v>4392</v>
      </c>
      <c r="G1318" s="101" t="s">
        <v>117</v>
      </c>
      <c r="H1318" s="42" t="s">
        <v>68</v>
      </c>
      <c r="I1318" s="101"/>
      <c r="J1318" s="95"/>
      <c r="K1318" s="97"/>
      <c r="L1318" s="97"/>
      <c r="M1318" s="97"/>
      <c r="N1318" s="87"/>
      <c r="O1318" s="96"/>
      <c r="P1318" s="97">
        <v>55.17</v>
      </c>
      <c r="Q1318" s="108">
        <f t="shared" si="400"/>
        <v>1624.83</v>
      </c>
      <c r="R1318" s="98"/>
      <c r="S1318" s="98"/>
      <c r="T1318" s="98"/>
      <c r="U1318" s="98"/>
      <c r="V1318" s="98"/>
      <c r="W1318" s="98"/>
      <c r="X1318" s="98"/>
      <c r="Y1318" s="98"/>
      <c r="Z1318" s="98"/>
      <c r="AA1318" s="98"/>
      <c r="AB1318" s="98"/>
      <c r="AC1318" s="98"/>
      <c r="AD1318" s="98"/>
      <c r="AE1318" s="98"/>
      <c r="AF1318" s="98"/>
      <c r="AG1318" s="98"/>
      <c r="AH1318" s="98"/>
      <c r="AI1318" s="98"/>
      <c r="AJ1318" s="98"/>
      <c r="AK1318" s="98"/>
      <c r="AL1318" s="98"/>
    </row>
    <row r="1319" ht="14.25" customHeight="1">
      <c r="A1319" s="92">
        <v>2515.0</v>
      </c>
      <c r="B1319" s="93">
        <v>45832.0</v>
      </c>
      <c r="C1319" s="94" t="s">
        <v>4393</v>
      </c>
      <c r="D1319" s="94" t="s">
        <v>4357</v>
      </c>
      <c r="E1319" s="99">
        <v>3300.0</v>
      </c>
      <c r="F1319" s="100" t="s">
        <v>4394</v>
      </c>
      <c r="G1319" s="145" t="s">
        <v>2036</v>
      </c>
      <c r="H1319" s="42" t="s">
        <v>68</v>
      </c>
      <c r="I1319" s="101"/>
      <c r="J1319" s="95"/>
      <c r="K1319" s="97"/>
      <c r="L1319" s="97"/>
      <c r="M1319" s="97"/>
      <c r="N1319" s="87"/>
      <c r="O1319" s="96"/>
      <c r="P1319" s="131">
        <v>80.4</v>
      </c>
      <c r="Q1319" s="132">
        <f t="shared" si="400"/>
        <v>3219.6</v>
      </c>
      <c r="R1319" s="98"/>
      <c r="S1319" s="98"/>
      <c r="T1319" s="98"/>
      <c r="U1319" s="98"/>
      <c r="V1319" s="98"/>
      <c r="W1319" s="98"/>
      <c r="X1319" s="98"/>
      <c r="Y1319" s="98"/>
      <c r="Z1319" s="98"/>
      <c r="AA1319" s="98"/>
      <c r="AB1319" s="98"/>
      <c r="AC1319" s="98"/>
      <c r="AD1319" s="98"/>
      <c r="AE1319" s="98"/>
      <c r="AF1319" s="98"/>
      <c r="AG1319" s="98"/>
      <c r="AH1319" s="98"/>
      <c r="AI1319" s="98"/>
      <c r="AJ1319" s="98"/>
      <c r="AK1319" s="98"/>
      <c r="AL1319" s="98"/>
    </row>
    <row r="1320" ht="14.25" customHeight="1">
      <c r="A1320" s="92">
        <v>2516.0</v>
      </c>
      <c r="B1320" s="93">
        <v>45832.0</v>
      </c>
      <c r="C1320" s="94" t="s">
        <v>4395</v>
      </c>
      <c r="D1320" s="94" t="s">
        <v>4361</v>
      </c>
      <c r="E1320" s="103">
        <v>550.0</v>
      </c>
      <c r="F1320" s="100" t="s">
        <v>4290</v>
      </c>
      <c r="G1320" s="145" t="s">
        <v>2036</v>
      </c>
      <c r="H1320" s="42" t="s">
        <v>68</v>
      </c>
      <c r="I1320" s="101"/>
      <c r="J1320" s="95"/>
      <c r="K1320" s="97"/>
      <c r="L1320" s="97"/>
      <c r="M1320" s="97"/>
      <c r="N1320" s="87"/>
      <c r="O1320" s="96"/>
      <c r="P1320" s="131">
        <v>13.4</v>
      </c>
      <c r="Q1320" s="132">
        <f t="shared" si="400"/>
        <v>536.6</v>
      </c>
      <c r="R1320" s="98"/>
      <c r="S1320" s="98"/>
      <c r="T1320" s="98"/>
      <c r="U1320" s="98"/>
      <c r="V1320" s="98"/>
      <c r="W1320" s="98"/>
      <c r="X1320" s="98"/>
      <c r="Y1320" s="98"/>
      <c r="Z1320" s="98"/>
      <c r="AA1320" s="98"/>
      <c r="AB1320" s="98"/>
      <c r="AC1320" s="98"/>
      <c r="AD1320" s="98"/>
      <c r="AE1320" s="98"/>
      <c r="AF1320" s="98"/>
      <c r="AG1320" s="98"/>
      <c r="AH1320" s="98"/>
      <c r="AI1320" s="98"/>
      <c r="AJ1320" s="98"/>
      <c r="AK1320" s="98"/>
      <c r="AL1320" s="98"/>
    </row>
    <row r="1321" ht="14.25" customHeight="1">
      <c r="A1321" s="92">
        <v>2517.0</v>
      </c>
      <c r="B1321" s="93">
        <v>45832.0</v>
      </c>
      <c r="C1321" s="94" t="s">
        <v>4396</v>
      </c>
      <c r="D1321" s="94" t="s">
        <v>4337</v>
      </c>
      <c r="E1321" s="103">
        <v>550.0</v>
      </c>
      <c r="F1321" s="100" t="s">
        <v>4290</v>
      </c>
      <c r="G1321" s="101" t="s">
        <v>112</v>
      </c>
      <c r="H1321" s="101" t="s">
        <v>127</v>
      </c>
      <c r="I1321" s="101"/>
      <c r="J1321" s="95"/>
      <c r="K1321" s="97"/>
      <c r="L1321" s="97"/>
      <c r="M1321" s="97"/>
      <c r="N1321" s="87"/>
      <c r="O1321" s="96"/>
      <c r="P1321" s="97"/>
      <c r="Q1321" s="97"/>
      <c r="R1321" s="98"/>
      <c r="S1321" s="98"/>
      <c r="T1321" s="98"/>
      <c r="U1321" s="98"/>
      <c r="V1321" s="98"/>
      <c r="W1321" s="98"/>
      <c r="X1321" s="98"/>
      <c r="Y1321" s="98"/>
      <c r="Z1321" s="98"/>
      <c r="AA1321" s="98"/>
      <c r="AB1321" s="98"/>
      <c r="AC1321" s="98"/>
      <c r="AD1321" s="98"/>
      <c r="AE1321" s="98"/>
      <c r="AF1321" s="98"/>
      <c r="AG1321" s="98"/>
      <c r="AH1321" s="98"/>
      <c r="AI1321" s="98"/>
      <c r="AJ1321" s="98"/>
      <c r="AK1321" s="98"/>
      <c r="AL1321" s="98"/>
    </row>
    <row r="1322" ht="14.25" customHeight="1">
      <c r="A1322" s="92">
        <v>2518.0</v>
      </c>
      <c r="B1322" s="93">
        <v>45832.0</v>
      </c>
      <c r="C1322" s="94" t="s">
        <v>4397</v>
      </c>
      <c r="D1322" s="94" t="s">
        <v>2814</v>
      </c>
      <c r="E1322" s="103">
        <v>1100.0</v>
      </c>
      <c r="F1322" s="100" t="s">
        <v>4398</v>
      </c>
      <c r="G1322" s="101" t="s">
        <v>117</v>
      </c>
      <c r="H1322" s="42" t="s">
        <v>68</v>
      </c>
      <c r="I1322" s="101"/>
      <c r="J1322" s="95"/>
      <c r="K1322" s="97"/>
      <c r="L1322" s="97"/>
      <c r="M1322" s="97"/>
      <c r="N1322" s="87"/>
      <c r="O1322" s="96"/>
      <c r="P1322" s="97">
        <v>36.12</v>
      </c>
      <c r="Q1322" s="108">
        <f>E1322-P1322</f>
        <v>1063.88</v>
      </c>
      <c r="R1322" s="98"/>
      <c r="S1322" s="98"/>
      <c r="T1322" s="98"/>
      <c r="U1322" s="98"/>
      <c r="V1322" s="98"/>
      <c r="W1322" s="98"/>
      <c r="X1322" s="98"/>
      <c r="Y1322" s="98"/>
      <c r="Z1322" s="98"/>
      <c r="AA1322" s="98"/>
      <c r="AB1322" s="98"/>
      <c r="AC1322" s="98"/>
      <c r="AD1322" s="98"/>
      <c r="AE1322" s="98"/>
      <c r="AF1322" s="98"/>
      <c r="AG1322" s="98"/>
      <c r="AH1322" s="98"/>
      <c r="AI1322" s="98"/>
      <c r="AJ1322" s="98"/>
      <c r="AK1322" s="98"/>
      <c r="AL1322" s="98"/>
    </row>
    <row r="1323" ht="14.25" customHeight="1">
      <c r="A1323" s="92">
        <v>2519.0</v>
      </c>
      <c r="B1323" s="93">
        <v>45832.0</v>
      </c>
      <c r="C1323" s="94" t="s">
        <v>4399</v>
      </c>
      <c r="D1323" s="48" t="s">
        <v>4400</v>
      </c>
      <c r="E1323" s="103">
        <v>12000.0</v>
      </c>
      <c r="F1323" s="48" t="s">
        <v>4401</v>
      </c>
      <c r="G1323" s="48" t="s">
        <v>4402</v>
      </c>
      <c r="H1323" s="101" t="s">
        <v>68</v>
      </c>
      <c r="I1323" s="48" t="s">
        <v>4403</v>
      </c>
      <c r="J1323" s="95"/>
      <c r="K1323" s="97"/>
      <c r="L1323" s="97"/>
      <c r="M1323" s="97"/>
      <c r="N1323" s="87"/>
      <c r="O1323" s="96"/>
      <c r="P1323" s="97">
        <v>197.03</v>
      </c>
      <c r="Q1323" s="108">
        <f>6000-P1323</f>
        <v>5802.97</v>
      </c>
      <c r="R1323" s="98"/>
      <c r="S1323" s="98"/>
      <c r="T1323" s="98"/>
      <c r="U1323" s="98"/>
      <c r="V1323" s="98"/>
      <c r="W1323" s="98"/>
      <c r="X1323" s="98"/>
      <c r="Y1323" s="98"/>
      <c r="Z1323" s="98"/>
      <c r="AA1323" s="98"/>
      <c r="AB1323" s="98"/>
      <c r="AC1323" s="98"/>
      <c r="AD1323" s="98"/>
      <c r="AE1323" s="98"/>
      <c r="AF1323" s="98"/>
      <c r="AG1323" s="98"/>
      <c r="AH1323" s="98"/>
      <c r="AI1323" s="98"/>
      <c r="AJ1323" s="98"/>
      <c r="AK1323" s="98"/>
      <c r="AL1323" s="98"/>
    </row>
    <row r="1324" ht="14.25" customHeight="1">
      <c r="A1324" s="92">
        <v>2520.0</v>
      </c>
      <c r="B1324" s="93">
        <v>45832.0</v>
      </c>
      <c r="C1324" s="94" t="s">
        <v>4404</v>
      </c>
      <c r="D1324" s="94" t="s">
        <v>4391</v>
      </c>
      <c r="E1324" s="103">
        <v>720.0</v>
      </c>
      <c r="F1324" s="100" t="s">
        <v>4405</v>
      </c>
      <c r="G1324" s="101" t="s">
        <v>117</v>
      </c>
      <c r="H1324" s="42" t="s">
        <v>68</v>
      </c>
      <c r="I1324" s="101"/>
      <c r="J1324" s="95"/>
      <c r="K1324" s="97"/>
      <c r="L1324" s="97"/>
      <c r="M1324" s="97"/>
      <c r="N1324" s="87"/>
      <c r="O1324" s="96"/>
      <c r="P1324" s="97">
        <v>23.64</v>
      </c>
      <c r="Q1324" s="108">
        <f t="shared" ref="Q1324:Q1326" si="401">E1324-P1324</f>
        <v>696.36</v>
      </c>
      <c r="R1324" s="98"/>
      <c r="S1324" s="98"/>
      <c r="T1324" s="98"/>
      <c r="U1324" s="98"/>
      <c r="V1324" s="98"/>
      <c r="W1324" s="98"/>
      <c r="X1324" s="98"/>
      <c r="Y1324" s="98"/>
      <c r="Z1324" s="98"/>
      <c r="AA1324" s="98"/>
      <c r="AB1324" s="98"/>
      <c r="AC1324" s="98"/>
      <c r="AD1324" s="98"/>
      <c r="AE1324" s="98"/>
      <c r="AF1324" s="98"/>
      <c r="AG1324" s="98"/>
      <c r="AH1324" s="98"/>
      <c r="AI1324" s="98"/>
      <c r="AJ1324" s="98"/>
      <c r="AK1324" s="98"/>
      <c r="AL1324" s="98"/>
    </row>
    <row r="1325" ht="14.25" customHeight="1">
      <c r="A1325" s="92">
        <v>2521.0</v>
      </c>
      <c r="B1325" s="93">
        <v>45832.0</v>
      </c>
      <c r="C1325" s="94" t="s">
        <v>4406</v>
      </c>
      <c r="D1325" s="94" t="s">
        <v>331</v>
      </c>
      <c r="E1325" s="103">
        <v>550.0</v>
      </c>
      <c r="F1325" s="100" t="s">
        <v>4290</v>
      </c>
      <c r="G1325" s="101" t="s">
        <v>117</v>
      </c>
      <c r="H1325" s="42" t="s">
        <v>68</v>
      </c>
      <c r="I1325" s="101"/>
      <c r="J1325" s="95"/>
      <c r="K1325" s="97"/>
      <c r="L1325" s="97"/>
      <c r="M1325" s="97"/>
      <c r="N1325" s="87"/>
      <c r="O1325" s="96"/>
      <c r="P1325" s="97">
        <v>18.07</v>
      </c>
      <c r="Q1325" s="108">
        <f t="shared" si="401"/>
        <v>531.93</v>
      </c>
      <c r="R1325" s="98"/>
      <c r="S1325" s="98"/>
      <c r="T1325" s="98"/>
      <c r="U1325" s="98"/>
      <c r="V1325" s="98"/>
      <c r="W1325" s="98"/>
      <c r="X1325" s="98"/>
      <c r="Y1325" s="98"/>
      <c r="Z1325" s="98"/>
      <c r="AA1325" s="98"/>
      <c r="AB1325" s="98"/>
      <c r="AC1325" s="98"/>
      <c r="AD1325" s="98"/>
      <c r="AE1325" s="98"/>
      <c r="AF1325" s="98"/>
      <c r="AG1325" s="98"/>
      <c r="AH1325" s="98"/>
      <c r="AI1325" s="98"/>
      <c r="AJ1325" s="98"/>
      <c r="AK1325" s="98"/>
      <c r="AL1325" s="98"/>
    </row>
    <row r="1326" ht="14.25" customHeight="1">
      <c r="A1326" s="92">
        <v>2522.0</v>
      </c>
      <c r="B1326" s="93">
        <v>45832.0</v>
      </c>
      <c r="C1326" s="94" t="s">
        <v>4407</v>
      </c>
      <c r="D1326" s="94" t="s">
        <v>4408</v>
      </c>
      <c r="E1326" s="99">
        <v>300.0</v>
      </c>
      <c r="F1326" s="100" t="s">
        <v>4301</v>
      </c>
      <c r="G1326" s="145" t="s">
        <v>2036</v>
      </c>
      <c r="H1326" s="42" t="s">
        <v>68</v>
      </c>
      <c r="I1326" s="101"/>
      <c r="J1326" s="95"/>
      <c r="K1326" s="97"/>
      <c r="L1326" s="97"/>
      <c r="M1326" s="97"/>
      <c r="N1326" s="87"/>
      <c r="O1326" s="96"/>
      <c r="P1326" s="131">
        <v>7.31</v>
      </c>
      <c r="Q1326" s="132">
        <f t="shared" si="401"/>
        <v>292.69</v>
      </c>
      <c r="R1326" s="98"/>
      <c r="S1326" s="98"/>
      <c r="T1326" s="98"/>
      <c r="U1326" s="98"/>
      <c r="V1326" s="98"/>
      <c r="W1326" s="98"/>
      <c r="X1326" s="98"/>
      <c r="Y1326" s="98"/>
      <c r="Z1326" s="98"/>
      <c r="AA1326" s="98"/>
      <c r="AB1326" s="98"/>
      <c r="AC1326" s="98"/>
      <c r="AD1326" s="98"/>
      <c r="AE1326" s="98"/>
      <c r="AF1326" s="98"/>
      <c r="AG1326" s="98"/>
      <c r="AH1326" s="98"/>
      <c r="AI1326" s="98"/>
      <c r="AJ1326" s="98"/>
      <c r="AK1326" s="98"/>
      <c r="AL1326" s="98"/>
    </row>
    <row r="1327" ht="14.25" customHeight="1">
      <c r="A1327" s="92">
        <v>2523.0</v>
      </c>
      <c r="B1327" s="93"/>
      <c r="C1327" s="94"/>
      <c r="D1327" s="94" t="s">
        <v>87</v>
      </c>
      <c r="E1327" s="103"/>
      <c r="F1327" s="100"/>
      <c r="G1327" s="101"/>
      <c r="H1327" s="101"/>
      <c r="I1327" s="101"/>
      <c r="J1327" s="95"/>
      <c r="K1327" s="97"/>
      <c r="L1327" s="97"/>
      <c r="M1327" s="97"/>
      <c r="N1327" s="87"/>
      <c r="O1327" s="96"/>
      <c r="P1327" s="97"/>
      <c r="Q1327" s="97"/>
      <c r="R1327" s="98"/>
      <c r="S1327" s="98"/>
      <c r="T1327" s="98"/>
      <c r="U1327" s="98"/>
      <c r="V1327" s="98"/>
      <c r="W1327" s="98"/>
      <c r="X1327" s="98"/>
      <c r="Y1327" s="98"/>
      <c r="Z1327" s="98"/>
      <c r="AA1327" s="98"/>
      <c r="AB1327" s="98"/>
      <c r="AC1327" s="98"/>
      <c r="AD1327" s="98"/>
      <c r="AE1327" s="98"/>
      <c r="AF1327" s="98"/>
      <c r="AG1327" s="98"/>
      <c r="AH1327" s="98"/>
      <c r="AI1327" s="98"/>
      <c r="AJ1327" s="98"/>
      <c r="AK1327" s="98"/>
      <c r="AL1327" s="98"/>
    </row>
    <row r="1328" ht="14.25" customHeight="1">
      <c r="A1328" s="92">
        <v>2524.0</v>
      </c>
      <c r="B1328" s="93">
        <v>45832.0</v>
      </c>
      <c r="C1328" s="94" t="s">
        <v>4409</v>
      </c>
      <c r="D1328" s="94" t="s">
        <v>4410</v>
      </c>
      <c r="E1328" s="103">
        <v>550.0</v>
      </c>
      <c r="F1328" s="100" t="s">
        <v>4290</v>
      </c>
      <c r="G1328" s="101" t="s">
        <v>117</v>
      </c>
      <c r="H1328" s="42" t="s">
        <v>68</v>
      </c>
      <c r="I1328" s="101"/>
      <c r="J1328" s="95"/>
      <c r="K1328" s="97"/>
      <c r="L1328" s="97"/>
      <c r="M1328" s="97"/>
      <c r="N1328" s="87"/>
      <c r="O1328" s="96"/>
      <c r="P1328" s="97">
        <v>18.06</v>
      </c>
      <c r="Q1328" s="108">
        <f>E1328-P1328</f>
        <v>531.94</v>
      </c>
      <c r="R1328" s="128">
        <f>Q1322+5802.97+Q1324+Q1325+Q1328</f>
        <v>8627.08</v>
      </c>
      <c r="S1328" s="98"/>
      <c r="T1328" s="98"/>
      <c r="U1328" s="98"/>
      <c r="V1328" s="98"/>
      <c r="W1328" s="98"/>
      <c r="X1328" s="98"/>
      <c r="Y1328" s="98"/>
      <c r="Z1328" s="98"/>
      <c r="AA1328" s="98"/>
      <c r="AB1328" s="98"/>
      <c r="AC1328" s="98"/>
      <c r="AD1328" s="98"/>
      <c r="AE1328" s="98"/>
      <c r="AF1328" s="98"/>
      <c r="AG1328" s="98"/>
      <c r="AH1328" s="98"/>
      <c r="AI1328" s="98"/>
      <c r="AJ1328" s="98"/>
      <c r="AK1328" s="98"/>
      <c r="AL1328" s="98"/>
    </row>
    <row r="1329" ht="14.25" customHeight="1">
      <c r="A1329" s="92">
        <v>2525.0</v>
      </c>
      <c r="B1329" s="93">
        <v>45832.0</v>
      </c>
      <c r="C1329" s="94" t="s">
        <v>4411</v>
      </c>
      <c r="D1329" s="48" t="s">
        <v>4097</v>
      </c>
      <c r="E1329" s="50">
        <v>700.0</v>
      </c>
      <c r="F1329" s="48" t="s">
        <v>4412</v>
      </c>
      <c r="G1329" s="48" t="s">
        <v>4413</v>
      </c>
      <c r="H1329" s="101" t="s">
        <v>68</v>
      </c>
      <c r="I1329" s="48" t="s">
        <v>4282</v>
      </c>
      <c r="J1329" s="95"/>
      <c r="K1329" s="97"/>
      <c r="L1329" s="97"/>
      <c r="M1329" s="97"/>
      <c r="N1329" s="87"/>
      <c r="O1329" s="96"/>
      <c r="P1329" s="97"/>
      <c r="Q1329" s="97"/>
      <c r="R1329" s="98"/>
      <c r="S1329" s="98"/>
      <c r="T1329" s="98"/>
      <c r="U1329" s="98"/>
      <c r="V1329" s="98"/>
      <c r="W1329" s="98"/>
      <c r="X1329" s="98"/>
      <c r="Y1329" s="98"/>
      <c r="Z1329" s="98"/>
      <c r="AA1329" s="98"/>
      <c r="AB1329" s="98"/>
      <c r="AC1329" s="98"/>
      <c r="AD1329" s="98"/>
      <c r="AE1329" s="98"/>
      <c r="AF1329" s="98"/>
      <c r="AG1329" s="98"/>
      <c r="AH1329" s="98"/>
      <c r="AI1329" s="98"/>
      <c r="AJ1329" s="98"/>
      <c r="AK1329" s="98"/>
      <c r="AL1329" s="98"/>
    </row>
    <row r="1330" ht="14.25" customHeight="1">
      <c r="A1330" s="92">
        <v>2526.0</v>
      </c>
      <c r="B1330" s="93"/>
      <c r="C1330" s="94"/>
      <c r="D1330" s="94" t="s">
        <v>87</v>
      </c>
      <c r="E1330" s="158"/>
      <c r="F1330" s="100"/>
      <c r="G1330" s="101"/>
      <c r="H1330" s="101"/>
      <c r="I1330" s="101"/>
      <c r="J1330" s="95"/>
      <c r="K1330" s="97"/>
      <c r="L1330" s="97"/>
      <c r="M1330" s="97"/>
      <c r="N1330" s="87"/>
      <c r="O1330" s="96"/>
      <c r="P1330" s="97"/>
      <c r="Q1330" s="97"/>
      <c r="R1330" s="98"/>
      <c r="S1330" s="98"/>
      <c r="T1330" s="98"/>
      <c r="U1330" s="98"/>
      <c r="V1330" s="98"/>
      <c r="W1330" s="98"/>
      <c r="X1330" s="98"/>
      <c r="Y1330" s="98"/>
      <c r="Z1330" s="98"/>
      <c r="AA1330" s="98"/>
      <c r="AB1330" s="98"/>
      <c r="AC1330" s="98"/>
      <c r="AD1330" s="98"/>
      <c r="AE1330" s="98"/>
      <c r="AF1330" s="98"/>
      <c r="AG1330" s="98"/>
      <c r="AH1330" s="98"/>
      <c r="AI1330" s="98"/>
      <c r="AJ1330" s="98"/>
      <c r="AK1330" s="98"/>
      <c r="AL1330" s="98"/>
    </row>
    <row r="1331" ht="14.25" customHeight="1">
      <c r="A1331" s="92">
        <v>2527.0</v>
      </c>
      <c r="B1331" s="93">
        <v>45832.0</v>
      </c>
      <c r="C1331" s="94" t="s">
        <v>4414</v>
      </c>
      <c r="D1331" s="94" t="s">
        <v>4415</v>
      </c>
      <c r="E1331" s="99">
        <v>300.0</v>
      </c>
      <c r="F1331" s="100" t="s">
        <v>4301</v>
      </c>
      <c r="G1331" s="145" t="s">
        <v>2036</v>
      </c>
      <c r="H1331" s="42" t="s">
        <v>68</v>
      </c>
      <c r="I1331" s="101"/>
      <c r="J1331" s="95"/>
      <c r="K1331" s="97"/>
      <c r="L1331" s="97"/>
      <c r="M1331" s="97"/>
      <c r="N1331" s="87"/>
      <c r="O1331" s="96"/>
      <c r="P1331" s="131">
        <v>7.31</v>
      </c>
      <c r="Q1331" s="132">
        <f t="shared" ref="Q1331:Q1335" si="402">E1331-P1331</f>
        <v>292.69</v>
      </c>
      <c r="R1331" s="98"/>
      <c r="S1331" s="98"/>
      <c r="T1331" s="98"/>
      <c r="U1331" s="98"/>
      <c r="V1331" s="98"/>
      <c r="W1331" s="98"/>
      <c r="X1331" s="98"/>
      <c r="Y1331" s="98"/>
      <c r="Z1331" s="98"/>
      <c r="AA1331" s="98"/>
      <c r="AB1331" s="98"/>
      <c r="AC1331" s="98"/>
      <c r="AD1331" s="98"/>
      <c r="AE1331" s="98"/>
      <c r="AF1331" s="98"/>
      <c r="AG1331" s="98"/>
      <c r="AH1331" s="98"/>
      <c r="AI1331" s="98"/>
      <c r="AJ1331" s="98"/>
      <c r="AK1331" s="98"/>
      <c r="AL1331" s="98"/>
    </row>
    <row r="1332" ht="14.25" customHeight="1">
      <c r="A1332" s="92">
        <v>2528.0</v>
      </c>
      <c r="B1332" s="93">
        <v>45832.0</v>
      </c>
      <c r="C1332" s="94" t="s">
        <v>4416</v>
      </c>
      <c r="D1332" s="94" t="s">
        <v>4415</v>
      </c>
      <c r="E1332" s="99">
        <v>100.0</v>
      </c>
      <c r="F1332" s="100" t="s">
        <v>4417</v>
      </c>
      <c r="G1332" s="145" t="s">
        <v>2036</v>
      </c>
      <c r="H1332" s="42" t="s">
        <v>68</v>
      </c>
      <c r="I1332" s="101"/>
      <c r="J1332" s="95"/>
      <c r="K1332" s="97"/>
      <c r="L1332" s="97"/>
      <c r="M1332" s="97"/>
      <c r="N1332" s="87"/>
      <c r="O1332" s="96"/>
      <c r="P1332" s="131">
        <v>2.44</v>
      </c>
      <c r="Q1332" s="132">
        <f t="shared" si="402"/>
        <v>97.56</v>
      </c>
      <c r="R1332" s="98"/>
      <c r="S1332" s="98"/>
      <c r="T1332" s="98"/>
      <c r="U1332" s="98"/>
      <c r="V1332" s="98"/>
      <c r="W1332" s="98"/>
      <c r="X1332" s="98"/>
      <c r="Y1332" s="98"/>
      <c r="Z1332" s="98"/>
      <c r="AA1332" s="98"/>
      <c r="AB1332" s="98"/>
      <c r="AC1332" s="98"/>
      <c r="AD1332" s="98"/>
      <c r="AE1332" s="98"/>
      <c r="AF1332" s="98"/>
      <c r="AG1332" s="98"/>
      <c r="AH1332" s="98"/>
      <c r="AI1332" s="98"/>
      <c r="AJ1332" s="98"/>
      <c r="AK1332" s="98"/>
      <c r="AL1332" s="98"/>
    </row>
    <row r="1333" ht="14.25" customHeight="1">
      <c r="A1333" s="92">
        <v>2529.0</v>
      </c>
      <c r="B1333" s="93">
        <v>45833.0</v>
      </c>
      <c r="C1333" s="94" t="s">
        <v>4418</v>
      </c>
      <c r="D1333" s="94" t="s">
        <v>4359</v>
      </c>
      <c r="E1333" s="103">
        <v>3000.0</v>
      </c>
      <c r="F1333" s="100" t="s">
        <v>4419</v>
      </c>
      <c r="G1333" s="101" t="s">
        <v>3018</v>
      </c>
      <c r="H1333" s="42" t="s">
        <v>68</v>
      </c>
      <c r="I1333" s="101"/>
      <c r="J1333" s="95"/>
      <c r="K1333" s="97"/>
      <c r="L1333" s="97"/>
      <c r="M1333" s="97"/>
      <c r="N1333" s="87"/>
      <c r="O1333" s="96"/>
      <c r="P1333" s="97">
        <v>98.51</v>
      </c>
      <c r="Q1333" s="97">
        <f t="shared" si="402"/>
        <v>2901.49</v>
      </c>
      <c r="R1333" s="98"/>
      <c r="S1333" s="98"/>
      <c r="T1333" s="98"/>
      <c r="U1333" s="98"/>
      <c r="V1333" s="98"/>
      <c r="W1333" s="98"/>
      <c r="X1333" s="98"/>
      <c r="Y1333" s="98"/>
      <c r="Z1333" s="98"/>
      <c r="AA1333" s="98"/>
      <c r="AB1333" s="98"/>
      <c r="AC1333" s="98"/>
      <c r="AD1333" s="98"/>
      <c r="AE1333" s="98"/>
      <c r="AF1333" s="98"/>
      <c r="AG1333" s="98"/>
      <c r="AH1333" s="98"/>
      <c r="AI1333" s="98"/>
      <c r="AJ1333" s="98"/>
      <c r="AK1333" s="98"/>
      <c r="AL1333" s="98"/>
    </row>
    <row r="1334" ht="14.25" customHeight="1">
      <c r="A1334" s="92">
        <v>2530.0</v>
      </c>
      <c r="B1334" s="93">
        <v>45833.0</v>
      </c>
      <c r="C1334" s="94" t="s">
        <v>4420</v>
      </c>
      <c r="D1334" s="94" t="s">
        <v>4421</v>
      </c>
      <c r="E1334" s="103">
        <v>550.0</v>
      </c>
      <c r="F1334" s="100" t="s">
        <v>4290</v>
      </c>
      <c r="G1334" s="101" t="s">
        <v>117</v>
      </c>
      <c r="H1334" s="42" t="s">
        <v>68</v>
      </c>
      <c r="I1334" s="101"/>
      <c r="J1334" s="95"/>
      <c r="K1334" s="97"/>
      <c r="L1334" s="97"/>
      <c r="M1334" s="97"/>
      <c r="N1334" s="87"/>
      <c r="O1334" s="96"/>
      <c r="P1334" s="97">
        <v>18.06</v>
      </c>
      <c r="Q1334" s="97">
        <f t="shared" si="402"/>
        <v>531.94</v>
      </c>
      <c r="R1334" s="98"/>
      <c r="S1334" s="98"/>
      <c r="T1334" s="98"/>
      <c r="U1334" s="98"/>
      <c r="V1334" s="98"/>
      <c r="W1334" s="98"/>
      <c r="X1334" s="98"/>
      <c r="Y1334" s="98"/>
      <c r="Z1334" s="98"/>
      <c r="AA1334" s="98"/>
      <c r="AB1334" s="98"/>
      <c r="AC1334" s="98"/>
      <c r="AD1334" s="98"/>
      <c r="AE1334" s="98"/>
      <c r="AF1334" s="98"/>
      <c r="AG1334" s="98"/>
      <c r="AH1334" s="98"/>
      <c r="AI1334" s="98"/>
      <c r="AJ1334" s="98"/>
      <c r="AK1334" s="98"/>
      <c r="AL1334" s="98"/>
    </row>
    <row r="1335" ht="14.25" customHeight="1">
      <c r="A1335" s="92">
        <v>2531.0</v>
      </c>
      <c r="B1335" s="93">
        <v>45833.0</v>
      </c>
      <c r="C1335" s="94" t="s">
        <v>4422</v>
      </c>
      <c r="D1335" s="94" t="s">
        <v>4391</v>
      </c>
      <c r="E1335" s="103">
        <v>1080.0</v>
      </c>
      <c r="F1335" s="100" t="s">
        <v>4423</v>
      </c>
      <c r="G1335" s="101" t="s">
        <v>117</v>
      </c>
      <c r="H1335" s="42" t="s">
        <v>68</v>
      </c>
      <c r="I1335" s="101"/>
      <c r="J1335" s="95"/>
      <c r="K1335" s="97"/>
      <c r="L1335" s="97"/>
      <c r="M1335" s="97"/>
      <c r="N1335" s="87"/>
      <c r="O1335" s="96"/>
      <c r="P1335" s="97">
        <v>35.46</v>
      </c>
      <c r="Q1335" s="97">
        <f t="shared" si="402"/>
        <v>1044.54</v>
      </c>
      <c r="R1335" s="98"/>
      <c r="S1335" s="98"/>
      <c r="T1335" s="98"/>
      <c r="U1335" s="98"/>
      <c r="V1335" s="98"/>
      <c r="W1335" s="98"/>
      <c r="X1335" s="98"/>
      <c r="Y1335" s="98"/>
      <c r="Z1335" s="98"/>
      <c r="AA1335" s="98"/>
      <c r="AB1335" s="98"/>
      <c r="AC1335" s="98"/>
      <c r="AD1335" s="98"/>
      <c r="AE1335" s="98"/>
      <c r="AF1335" s="98"/>
      <c r="AG1335" s="98"/>
      <c r="AH1335" s="98"/>
      <c r="AI1335" s="98"/>
      <c r="AJ1335" s="98"/>
      <c r="AK1335" s="98"/>
      <c r="AL1335" s="98"/>
    </row>
    <row r="1336" ht="14.25" customHeight="1">
      <c r="A1336" s="92">
        <v>2532.0</v>
      </c>
      <c r="B1336" s="93">
        <v>45833.0</v>
      </c>
      <c r="C1336" s="94" t="s">
        <v>4424</v>
      </c>
      <c r="D1336" s="94" t="s">
        <v>94</v>
      </c>
      <c r="E1336" s="107">
        <v>2866.07</v>
      </c>
      <c r="F1336" s="100" t="s">
        <v>4425</v>
      </c>
      <c r="G1336" s="101" t="s">
        <v>96</v>
      </c>
      <c r="H1336" s="42" t="s">
        <v>68</v>
      </c>
      <c r="I1336" s="101" t="s">
        <v>4426</v>
      </c>
      <c r="J1336" s="95"/>
      <c r="K1336" s="97">
        <v>3000.0</v>
      </c>
      <c r="L1336" s="97">
        <f>K1336/1.12*0.05</f>
        <v>133.9285714</v>
      </c>
      <c r="M1336" s="97">
        <f>K1336-L1336</f>
        <v>2866.071429</v>
      </c>
      <c r="N1336" s="87">
        <f>E1336-M1336</f>
        <v>-0.001428571428</v>
      </c>
      <c r="O1336" s="96"/>
      <c r="P1336" s="97"/>
      <c r="Q1336" s="97"/>
      <c r="R1336" s="98"/>
      <c r="S1336" s="98"/>
      <c r="T1336" s="98"/>
      <c r="U1336" s="98"/>
      <c r="V1336" s="98"/>
      <c r="W1336" s="98"/>
      <c r="X1336" s="98"/>
      <c r="Y1336" s="98"/>
      <c r="Z1336" s="98"/>
      <c r="AA1336" s="98"/>
      <c r="AB1336" s="98"/>
      <c r="AC1336" s="98"/>
      <c r="AD1336" s="98"/>
      <c r="AE1336" s="98"/>
      <c r="AF1336" s="98"/>
      <c r="AG1336" s="98"/>
      <c r="AH1336" s="98"/>
      <c r="AI1336" s="98"/>
      <c r="AJ1336" s="98"/>
      <c r="AK1336" s="98"/>
      <c r="AL1336" s="98"/>
    </row>
    <row r="1337" ht="14.25" customHeight="1">
      <c r="A1337" s="92">
        <v>2533.0</v>
      </c>
      <c r="B1337" s="93"/>
      <c r="C1337" s="94"/>
      <c r="D1337" s="94" t="s">
        <v>87</v>
      </c>
      <c r="E1337" s="103"/>
      <c r="F1337" s="100"/>
      <c r="G1337" s="101"/>
      <c r="H1337" s="101"/>
      <c r="I1337" s="101"/>
      <c r="J1337" s="95"/>
      <c r="K1337" s="97"/>
      <c r="L1337" s="97"/>
      <c r="M1337" s="97"/>
      <c r="N1337" s="87"/>
      <c r="O1337" s="96"/>
      <c r="P1337" s="97"/>
      <c r="Q1337" s="97"/>
      <c r="R1337" s="98"/>
      <c r="S1337" s="98"/>
      <c r="T1337" s="98"/>
      <c r="U1337" s="98"/>
      <c r="V1337" s="98"/>
      <c r="W1337" s="98"/>
      <c r="X1337" s="98"/>
      <c r="Y1337" s="98"/>
      <c r="Z1337" s="98"/>
      <c r="AA1337" s="98"/>
      <c r="AB1337" s="98"/>
      <c r="AC1337" s="98"/>
      <c r="AD1337" s="98"/>
      <c r="AE1337" s="98"/>
      <c r="AF1337" s="98"/>
      <c r="AG1337" s="98"/>
      <c r="AH1337" s="98"/>
      <c r="AI1337" s="98"/>
      <c r="AJ1337" s="98"/>
      <c r="AK1337" s="98"/>
      <c r="AL1337" s="98"/>
    </row>
    <row r="1338" ht="14.25" customHeight="1">
      <c r="A1338" s="92">
        <v>2534.0</v>
      </c>
      <c r="B1338" s="93">
        <v>45833.0</v>
      </c>
      <c r="C1338" s="48" t="s">
        <v>4427</v>
      </c>
      <c r="D1338" s="94" t="s">
        <v>3372</v>
      </c>
      <c r="E1338" s="107">
        <v>1194.2</v>
      </c>
      <c r="F1338" s="100" t="s">
        <v>4428</v>
      </c>
      <c r="G1338" s="101" t="s">
        <v>96</v>
      </c>
      <c r="H1338" s="42" t="s">
        <v>132</v>
      </c>
      <c r="I1338" s="112" t="s">
        <v>344</v>
      </c>
      <c r="J1338" s="95"/>
      <c r="K1338" s="97">
        <v>1250.0</v>
      </c>
      <c r="L1338" s="97">
        <f>K1338/1.12*0.05</f>
        <v>55.80357143</v>
      </c>
      <c r="M1338" s="97">
        <f>K1338-L1338</f>
        <v>1194.196429</v>
      </c>
      <c r="N1338" s="87">
        <f>E1338-M1338</f>
        <v>0.003571428571</v>
      </c>
      <c r="O1338" s="96"/>
      <c r="P1338" s="97"/>
      <c r="Q1338" s="97"/>
      <c r="R1338" s="98"/>
      <c r="S1338" s="98"/>
      <c r="T1338" s="98"/>
      <c r="U1338" s="98"/>
      <c r="V1338" s="98"/>
      <c r="W1338" s="98"/>
      <c r="X1338" s="98"/>
      <c r="Y1338" s="98"/>
      <c r="Z1338" s="98"/>
      <c r="AA1338" s="98"/>
      <c r="AB1338" s="98"/>
      <c r="AC1338" s="98"/>
      <c r="AD1338" s="98"/>
      <c r="AE1338" s="98"/>
      <c r="AF1338" s="98"/>
      <c r="AG1338" s="98"/>
      <c r="AH1338" s="98"/>
      <c r="AI1338" s="98"/>
      <c r="AJ1338" s="98"/>
      <c r="AK1338" s="98"/>
      <c r="AL1338" s="98"/>
    </row>
    <row r="1339" ht="14.25" customHeight="1">
      <c r="A1339" s="92">
        <v>2535.0</v>
      </c>
      <c r="B1339" s="93">
        <v>45833.0</v>
      </c>
      <c r="C1339" s="113" t="s">
        <v>4429</v>
      </c>
      <c r="D1339" s="94" t="s">
        <v>1712</v>
      </c>
      <c r="E1339" s="103">
        <v>5000.0</v>
      </c>
      <c r="F1339" s="100" t="s">
        <v>4430</v>
      </c>
      <c r="G1339" s="101"/>
      <c r="H1339" s="101"/>
      <c r="I1339" s="101"/>
      <c r="J1339" s="95"/>
      <c r="K1339" s="97"/>
      <c r="L1339" s="97"/>
      <c r="M1339" s="97"/>
      <c r="N1339" s="87"/>
      <c r="O1339" s="96"/>
      <c r="P1339" s="97"/>
      <c r="Q1339" s="97"/>
      <c r="R1339" s="98"/>
      <c r="S1339" s="98"/>
      <c r="T1339" s="98"/>
      <c r="U1339" s="98"/>
      <c r="V1339" s="98"/>
      <c r="W1339" s="98"/>
      <c r="X1339" s="98"/>
      <c r="Y1339" s="98"/>
      <c r="Z1339" s="98"/>
      <c r="AA1339" s="98"/>
      <c r="AB1339" s="98"/>
      <c r="AC1339" s="98"/>
      <c r="AD1339" s="98"/>
      <c r="AE1339" s="98"/>
      <c r="AF1339" s="98"/>
      <c r="AG1339" s="98"/>
      <c r="AH1339" s="98"/>
      <c r="AI1339" s="98"/>
      <c r="AJ1339" s="98"/>
      <c r="AK1339" s="98"/>
      <c r="AL1339" s="98"/>
    </row>
    <row r="1340" ht="14.25" customHeight="1">
      <c r="A1340" s="92">
        <v>2536.0</v>
      </c>
      <c r="B1340" s="93"/>
      <c r="C1340" s="94"/>
      <c r="D1340" s="94" t="s">
        <v>87</v>
      </c>
      <c r="E1340" s="103"/>
      <c r="F1340" s="100"/>
      <c r="G1340" s="101"/>
      <c r="H1340" s="101"/>
      <c r="I1340" s="101"/>
      <c r="J1340" s="95"/>
      <c r="K1340" s="97"/>
      <c r="L1340" s="97"/>
      <c r="M1340" s="97"/>
      <c r="N1340" s="87"/>
      <c r="O1340" s="96"/>
      <c r="P1340" s="97"/>
      <c r="Q1340" s="97"/>
      <c r="R1340" s="98"/>
      <c r="S1340" s="98"/>
      <c r="T1340" s="98"/>
      <c r="U1340" s="98"/>
      <c r="V1340" s="98"/>
      <c r="W1340" s="98"/>
      <c r="X1340" s="98"/>
      <c r="Y1340" s="98"/>
      <c r="Z1340" s="98"/>
      <c r="AA1340" s="98"/>
      <c r="AB1340" s="98"/>
      <c r="AC1340" s="98"/>
      <c r="AD1340" s="98"/>
      <c r="AE1340" s="98"/>
      <c r="AF1340" s="98"/>
      <c r="AG1340" s="98"/>
      <c r="AH1340" s="98"/>
      <c r="AI1340" s="98"/>
      <c r="AJ1340" s="98"/>
      <c r="AK1340" s="98"/>
      <c r="AL1340" s="98"/>
    </row>
    <row r="1341" ht="14.25" customHeight="1">
      <c r="A1341" s="92">
        <v>2537.0</v>
      </c>
      <c r="B1341" s="93">
        <v>45833.0</v>
      </c>
      <c r="C1341" s="94" t="s">
        <v>4431</v>
      </c>
      <c r="D1341" s="94" t="s">
        <v>4421</v>
      </c>
      <c r="E1341" s="103">
        <v>720.0</v>
      </c>
      <c r="F1341" s="100" t="s">
        <v>4432</v>
      </c>
      <c r="G1341" s="101" t="s">
        <v>117</v>
      </c>
      <c r="H1341" s="42" t="s">
        <v>68</v>
      </c>
      <c r="I1341" s="101"/>
      <c r="J1341" s="95"/>
      <c r="K1341" s="97"/>
      <c r="L1341" s="97"/>
      <c r="M1341" s="97"/>
      <c r="N1341" s="87"/>
      <c r="O1341" s="96"/>
      <c r="P1341" s="97">
        <v>23.64</v>
      </c>
      <c r="Q1341" s="97">
        <f>E1341-P1341</f>
        <v>696.36</v>
      </c>
      <c r="R1341" s="98"/>
      <c r="S1341" s="98"/>
      <c r="T1341" s="98"/>
      <c r="U1341" s="98"/>
      <c r="V1341" s="98"/>
      <c r="W1341" s="98"/>
      <c r="X1341" s="98"/>
      <c r="Y1341" s="98"/>
      <c r="Z1341" s="98"/>
      <c r="AA1341" s="98"/>
      <c r="AB1341" s="98"/>
      <c r="AC1341" s="98"/>
      <c r="AD1341" s="98"/>
      <c r="AE1341" s="98"/>
      <c r="AF1341" s="98"/>
      <c r="AG1341" s="98"/>
      <c r="AH1341" s="98"/>
      <c r="AI1341" s="98"/>
      <c r="AJ1341" s="98"/>
      <c r="AK1341" s="98"/>
      <c r="AL1341" s="98"/>
    </row>
    <row r="1342" ht="14.25" customHeight="1">
      <c r="A1342" s="92">
        <v>2538.0</v>
      </c>
      <c r="B1342" s="93">
        <v>45833.0</v>
      </c>
      <c r="C1342" s="94" t="s">
        <v>4433</v>
      </c>
      <c r="D1342" s="94" t="s">
        <v>4434</v>
      </c>
      <c r="E1342" s="103">
        <v>300.0</v>
      </c>
      <c r="F1342" s="100" t="s">
        <v>4301</v>
      </c>
      <c r="G1342" s="101" t="s">
        <v>112</v>
      </c>
      <c r="H1342" s="101" t="s">
        <v>127</v>
      </c>
      <c r="I1342" s="101"/>
      <c r="J1342" s="95"/>
      <c r="K1342" s="97"/>
      <c r="L1342" s="97"/>
      <c r="M1342" s="97"/>
      <c r="N1342" s="87"/>
      <c r="O1342" s="96"/>
      <c r="P1342" s="97"/>
      <c r="Q1342" s="97"/>
      <c r="R1342" s="98"/>
      <c r="S1342" s="98"/>
      <c r="T1342" s="98"/>
      <c r="U1342" s="98"/>
      <c r="V1342" s="98"/>
      <c r="W1342" s="98"/>
      <c r="X1342" s="98"/>
      <c r="Y1342" s="98"/>
      <c r="Z1342" s="98"/>
      <c r="AA1342" s="98"/>
      <c r="AB1342" s="98"/>
      <c r="AC1342" s="98"/>
      <c r="AD1342" s="98"/>
      <c r="AE1342" s="98"/>
      <c r="AF1342" s="98"/>
      <c r="AG1342" s="98"/>
      <c r="AH1342" s="98"/>
      <c r="AI1342" s="98"/>
      <c r="AJ1342" s="98"/>
      <c r="AK1342" s="98"/>
      <c r="AL1342" s="98"/>
    </row>
    <row r="1343" ht="14.25" customHeight="1">
      <c r="A1343" s="92">
        <v>2539.0</v>
      </c>
      <c r="B1343" s="93">
        <v>45833.0</v>
      </c>
      <c r="C1343" s="94" t="s">
        <v>4435</v>
      </c>
      <c r="D1343" s="94" t="s">
        <v>4434</v>
      </c>
      <c r="E1343" s="103">
        <v>100.0</v>
      </c>
      <c r="F1343" s="100" t="s">
        <v>4138</v>
      </c>
      <c r="G1343" s="101" t="s">
        <v>112</v>
      </c>
      <c r="H1343" s="101" t="s">
        <v>127</v>
      </c>
      <c r="I1343" s="101"/>
      <c r="J1343" s="95"/>
      <c r="K1343" s="97"/>
      <c r="L1343" s="97"/>
      <c r="M1343" s="97"/>
      <c r="N1343" s="87"/>
      <c r="O1343" s="96"/>
      <c r="P1343" s="97"/>
      <c r="Q1343" s="97"/>
      <c r="R1343" s="98"/>
      <c r="S1343" s="98"/>
      <c r="T1343" s="98"/>
      <c r="U1343" s="98"/>
      <c r="V1343" s="98"/>
      <c r="W1343" s="98"/>
      <c r="X1343" s="98"/>
      <c r="Y1343" s="98"/>
      <c r="Z1343" s="98"/>
      <c r="AA1343" s="98"/>
      <c r="AB1343" s="98"/>
      <c r="AC1343" s="98"/>
      <c r="AD1343" s="98"/>
      <c r="AE1343" s="98"/>
      <c r="AF1343" s="98"/>
      <c r="AG1343" s="98"/>
      <c r="AH1343" s="98"/>
      <c r="AI1343" s="98"/>
      <c r="AJ1343" s="98"/>
      <c r="AK1343" s="98"/>
      <c r="AL1343" s="98"/>
    </row>
    <row r="1344" ht="14.25" customHeight="1">
      <c r="A1344" s="92">
        <v>2540.0</v>
      </c>
      <c r="B1344" s="93">
        <v>45833.0</v>
      </c>
      <c r="C1344" s="94" t="s">
        <v>4436</v>
      </c>
      <c r="D1344" s="94" t="s">
        <v>4391</v>
      </c>
      <c r="E1344" s="103">
        <v>300.0</v>
      </c>
      <c r="F1344" s="100" t="s">
        <v>4301</v>
      </c>
      <c r="G1344" s="101" t="s">
        <v>117</v>
      </c>
      <c r="H1344" s="42" t="s">
        <v>68</v>
      </c>
      <c r="I1344" s="101"/>
      <c r="J1344" s="95"/>
      <c r="K1344" s="97"/>
      <c r="L1344" s="97"/>
      <c r="M1344" s="97"/>
      <c r="N1344" s="87"/>
      <c r="O1344" s="96"/>
      <c r="P1344" s="97">
        <v>9.85</v>
      </c>
      <c r="Q1344" s="97">
        <f t="shared" ref="Q1344:Q1346" si="403">E1344-P1344</f>
        <v>290.15</v>
      </c>
      <c r="S1344" s="98"/>
      <c r="T1344" s="98"/>
      <c r="U1344" s="98"/>
      <c r="V1344" s="98"/>
      <c r="W1344" s="98"/>
      <c r="X1344" s="98"/>
      <c r="Y1344" s="98"/>
      <c r="Z1344" s="98"/>
      <c r="AA1344" s="98"/>
      <c r="AB1344" s="98"/>
      <c r="AC1344" s="98"/>
      <c r="AD1344" s="98"/>
      <c r="AE1344" s="98"/>
      <c r="AF1344" s="98"/>
      <c r="AG1344" s="98"/>
      <c r="AH1344" s="98"/>
      <c r="AI1344" s="98"/>
      <c r="AJ1344" s="98"/>
      <c r="AK1344" s="98"/>
      <c r="AL1344" s="98"/>
    </row>
    <row r="1345" ht="14.25" customHeight="1">
      <c r="A1345" s="92">
        <v>2541.0</v>
      </c>
      <c r="B1345" s="93">
        <v>45834.0</v>
      </c>
      <c r="C1345" s="94" t="s">
        <v>4437</v>
      </c>
      <c r="D1345" s="94" t="s">
        <v>4438</v>
      </c>
      <c r="E1345" s="99">
        <v>63.0</v>
      </c>
      <c r="F1345" s="100" t="s">
        <v>4439</v>
      </c>
      <c r="G1345" s="145" t="s">
        <v>2036</v>
      </c>
      <c r="H1345" s="42" t="s">
        <v>68</v>
      </c>
      <c r="I1345" s="101"/>
      <c r="J1345" s="95"/>
      <c r="K1345" s="97"/>
      <c r="L1345" s="97"/>
      <c r="M1345" s="97"/>
      <c r="N1345" s="87"/>
      <c r="O1345" s="96"/>
      <c r="P1345" s="131">
        <v>1.53</v>
      </c>
      <c r="Q1345" s="132">
        <f t="shared" si="403"/>
        <v>61.47</v>
      </c>
      <c r="R1345" s="98"/>
      <c r="S1345" s="98"/>
      <c r="T1345" s="98"/>
      <c r="U1345" s="98"/>
      <c r="V1345" s="98"/>
      <c r="W1345" s="98"/>
      <c r="X1345" s="98"/>
      <c r="Y1345" s="98"/>
      <c r="Z1345" s="98"/>
      <c r="AA1345" s="98"/>
      <c r="AB1345" s="98"/>
      <c r="AC1345" s="98"/>
      <c r="AD1345" s="98"/>
      <c r="AE1345" s="98"/>
      <c r="AF1345" s="98"/>
      <c r="AG1345" s="98"/>
      <c r="AH1345" s="98"/>
      <c r="AI1345" s="98"/>
      <c r="AJ1345" s="98"/>
      <c r="AK1345" s="98"/>
      <c r="AL1345" s="98"/>
    </row>
    <row r="1346" ht="14.25" customHeight="1">
      <c r="A1346" s="92">
        <v>2542.0</v>
      </c>
      <c r="B1346" s="93">
        <v>45834.0</v>
      </c>
      <c r="C1346" s="94" t="s">
        <v>4440</v>
      </c>
      <c r="D1346" s="94" t="s">
        <v>4441</v>
      </c>
      <c r="E1346" s="103">
        <v>550.0</v>
      </c>
      <c r="F1346" s="100" t="s">
        <v>4290</v>
      </c>
      <c r="G1346" s="101" t="s">
        <v>117</v>
      </c>
      <c r="H1346" s="42" t="s">
        <v>68</v>
      </c>
      <c r="I1346" s="101"/>
      <c r="J1346" s="95"/>
      <c r="K1346" s="97"/>
      <c r="L1346" s="97"/>
      <c r="M1346" s="97"/>
      <c r="N1346" s="87"/>
      <c r="O1346" s="96"/>
      <c r="P1346" s="97">
        <v>18.07</v>
      </c>
      <c r="Q1346" s="108">
        <f t="shared" si="403"/>
        <v>531.93</v>
      </c>
      <c r="R1346" s="98"/>
      <c r="S1346" s="98"/>
      <c r="T1346" s="98"/>
      <c r="U1346" s="98"/>
      <c r="V1346" s="98"/>
      <c r="W1346" s="98"/>
      <c r="X1346" s="98"/>
      <c r="Y1346" s="98"/>
      <c r="Z1346" s="98"/>
      <c r="AA1346" s="98"/>
      <c r="AB1346" s="98"/>
      <c r="AC1346" s="98"/>
      <c r="AD1346" s="98"/>
      <c r="AE1346" s="98"/>
      <c r="AF1346" s="98"/>
      <c r="AG1346" s="98"/>
      <c r="AH1346" s="98"/>
      <c r="AI1346" s="98"/>
      <c r="AJ1346" s="98"/>
      <c r="AK1346" s="98"/>
      <c r="AL1346" s="98"/>
    </row>
    <row r="1347" ht="14.25" customHeight="1">
      <c r="A1347" s="92">
        <v>2543.0</v>
      </c>
      <c r="B1347" s="93">
        <v>45834.0</v>
      </c>
      <c r="C1347" s="94" t="s">
        <v>4442</v>
      </c>
      <c r="D1347" s="94" t="s">
        <v>895</v>
      </c>
      <c r="E1347" s="156">
        <v>67448.21</v>
      </c>
      <c r="F1347" s="100" t="s">
        <v>4443</v>
      </c>
      <c r="G1347" s="101" t="s">
        <v>4444</v>
      </c>
      <c r="H1347" s="101" t="s">
        <v>68</v>
      </c>
      <c r="I1347" s="101"/>
      <c r="J1347" s="95"/>
      <c r="K1347" s="97">
        <v>70600.0</v>
      </c>
      <c r="L1347" s="97">
        <f>K1347/1.12*0.05</f>
        <v>3151.785714</v>
      </c>
      <c r="M1347" s="97">
        <f>K1347-L1347</f>
        <v>67448.21429</v>
      </c>
      <c r="N1347" s="87">
        <f>E1347-M1347</f>
        <v>-0.004285714283</v>
      </c>
      <c r="O1347" s="96"/>
      <c r="P1347" s="97"/>
      <c r="Q1347" s="97"/>
      <c r="R1347" s="98"/>
      <c r="S1347" s="98"/>
      <c r="T1347" s="98"/>
      <c r="U1347" s="98"/>
      <c r="V1347" s="98"/>
      <c r="W1347" s="98"/>
      <c r="X1347" s="98"/>
      <c r="Y1347" s="98"/>
      <c r="Z1347" s="98"/>
      <c r="AA1347" s="98"/>
      <c r="AB1347" s="98"/>
      <c r="AC1347" s="98"/>
      <c r="AD1347" s="98"/>
      <c r="AE1347" s="98"/>
      <c r="AF1347" s="98"/>
      <c r="AG1347" s="98"/>
      <c r="AH1347" s="98"/>
      <c r="AI1347" s="98"/>
      <c r="AJ1347" s="98"/>
      <c r="AK1347" s="98"/>
      <c r="AL1347" s="98"/>
    </row>
    <row r="1348" ht="14.25" customHeight="1">
      <c r="A1348" s="92">
        <v>2544.0</v>
      </c>
      <c r="B1348" s="93">
        <v>45834.0</v>
      </c>
      <c r="C1348" s="94" t="s">
        <v>4445</v>
      </c>
      <c r="D1348" s="48" t="s">
        <v>4446</v>
      </c>
      <c r="E1348" s="50">
        <v>6800.0</v>
      </c>
      <c r="F1348" s="48" t="s">
        <v>4447</v>
      </c>
      <c r="G1348" s="48" t="s">
        <v>4448</v>
      </c>
      <c r="H1348" s="101" t="s">
        <v>132</v>
      </c>
      <c r="I1348" s="126" t="s">
        <v>4449</v>
      </c>
      <c r="J1348" s="95"/>
      <c r="K1348" s="97"/>
      <c r="L1348" s="97"/>
      <c r="M1348" s="97"/>
      <c r="N1348" s="87"/>
      <c r="O1348" s="96"/>
      <c r="P1348" s="97"/>
      <c r="Q1348" s="97"/>
      <c r="R1348" s="98"/>
      <c r="S1348" s="98"/>
      <c r="T1348" s="98"/>
      <c r="U1348" s="98"/>
      <c r="V1348" s="98"/>
      <c r="W1348" s="98"/>
      <c r="X1348" s="98"/>
      <c r="Y1348" s="98"/>
      <c r="Z1348" s="98"/>
      <c r="AA1348" s="98"/>
      <c r="AB1348" s="98"/>
      <c r="AC1348" s="98"/>
      <c r="AD1348" s="98"/>
      <c r="AE1348" s="98"/>
      <c r="AF1348" s="98"/>
      <c r="AG1348" s="98"/>
      <c r="AH1348" s="98"/>
      <c r="AI1348" s="98"/>
      <c r="AJ1348" s="98"/>
      <c r="AK1348" s="98"/>
      <c r="AL1348" s="98"/>
    </row>
    <row r="1349" ht="14.25" customHeight="1">
      <c r="A1349" s="92">
        <v>2545.0</v>
      </c>
      <c r="B1349" s="93">
        <v>45834.0</v>
      </c>
      <c r="C1349" s="94" t="s">
        <v>4450</v>
      </c>
      <c r="D1349" s="94" t="s">
        <v>3426</v>
      </c>
      <c r="E1349" s="103">
        <v>550.0</v>
      </c>
      <c r="F1349" s="100" t="s">
        <v>4290</v>
      </c>
      <c r="G1349" s="101" t="s">
        <v>112</v>
      </c>
      <c r="H1349" s="101" t="s">
        <v>127</v>
      </c>
      <c r="I1349" s="101"/>
      <c r="J1349" s="95"/>
      <c r="K1349" s="97"/>
      <c r="L1349" s="97"/>
      <c r="M1349" s="97"/>
      <c r="N1349" s="87"/>
      <c r="O1349" s="96"/>
      <c r="P1349" s="97"/>
      <c r="Q1349" s="97"/>
      <c r="R1349" s="98"/>
      <c r="S1349" s="98"/>
      <c r="T1349" s="98"/>
      <c r="U1349" s="98"/>
      <c r="V1349" s="98"/>
      <c r="W1349" s="98"/>
      <c r="X1349" s="98"/>
      <c r="Y1349" s="98"/>
      <c r="Z1349" s="98"/>
      <c r="AA1349" s="98"/>
      <c r="AB1349" s="98"/>
      <c r="AC1349" s="98"/>
      <c r="AD1349" s="98"/>
      <c r="AE1349" s="98"/>
      <c r="AF1349" s="98"/>
      <c r="AG1349" s="98"/>
      <c r="AH1349" s="98"/>
      <c r="AI1349" s="98"/>
      <c r="AJ1349" s="98"/>
      <c r="AK1349" s="98"/>
      <c r="AL1349" s="98"/>
    </row>
    <row r="1350" ht="14.25" customHeight="1">
      <c r="A1350" s="92">
        <v>2546.0</v>
      </c>
      <c r="B1350" s="93">
        <v>45834.0</v>
      </c>
      <c r="C1350" s="94" t="s">
        <v>4451</v>
      </c>
      <c r="D1350" s="94" t="s">
        <v>4410</v>
      </c>
      <c r="E1350" s="103">
        <v>5000.0</v>
      </c>
      <c r="F1350" s="100" t="s">
        <v>4452</v>
      </c>
      <c r="G1350" s="101" t="s">
        <v>4453</v>
      </c>
      <c r="H1350" s="42" t="s">
        <v>68</v>
      </c>
      <c r="I1350" s="101"/>
      <c r="J1350" s="95"/>
      <c r="K1350" s="97"/>
      <c r="L1350" s="97"/>
      <c r="M1350" s="97"/>
      <c r="N1350" s="87"/>
      <c r="O1350" s="96"/>
      <c r="P1350" s="97">
        <v>164.19</v>
      </c>
      <c r="Q1350" s="97">
        <f>E1350-P1350</f>
        <v>4835.81</v>
      </c>
      <c r="R1350" s="128">
        <f>SUM(Q1333:Q1344)+Q1350</f>
        <v>10300.29</v>
      </c>
      <c r="S1350" s="98"/>
      <c r="T1350" s="98"/>
      <c r="U1350" s="98"/>
      <c r="V1350" s="98"/>
      <c r="W1350" s="98"/>
      <c r="X1350" s="98"/>
      <c r="Y1350" s="98"/>
      <c r="Z1350" s="98"/>
      <c r="AA1350" s="98"/>
      <c r="AB1350" s="98"/>
      <c r="AC1350" s="98"/>
      <c r="AD1350" s="98"/>
      <c r="AE1350" s="98"/>
      <c r="AF1350" s="98"/>
      <c r="AG1350" s="98"/>
      <c r="AH1350" s="98"/>
      <c r="AI1350" s="98"/>
      <c r="AJ1350" s="98"/>
      <c r="AK1350" s="98"/>
      <c r="AL1350" s="98"/>
    </row>
    <row r="1351" ht="14.25" customHeight="1">
      <c r="A1351" s="92">
        <v>2547.0</v>
      </c>
      <c r="B1351" s="93">
        <v>45834.0</v>
      </c>
      <c r="C1351" s="94" t="s">
        <v>4454</v>
      </c>
      <c r="D1351" s="94" t="s">
        <v>4434</v>
      </c>
      <c r="E1351" s="103">
        <v>550.0</v>
      </c>
      <c r="F1351" s="100" t="s">
        <v>4290</v>
      </c>
      <c r="G1351" s="101" t="s">
        <v>112</v>
      </c>
      <c r="H1351" s="101" t="s">
        <v>127</v>
      </c>
      <c r="I1351" s="101"/>
      <c r="J1351" s="95"/>
      <c r="K1351" s="97"/>
      <c r="L1351" s="97"/>
      <c r="M1351" s="97"/>
      <c r="N1351" s="87"/>
      <c r="O1351" s="96"/>
      <c r="P1351" s="97"/>
      <c r="Q1351" s="97"/>
      <c r="R1351" s="98"/>
      <c r="S1351" s="98"/>
      <c r="T1351" s="98"/>
      <c r="U1351" s="98"/>
      <c r="V1351" s="98"/>
      <c r="W1351" s="98"/>
      <c r="X1351" s="98"/>
      <c r="Y1351" s="98"/>
      <c r="Z1351" s="98"/>
      <c r="AA1351" s="98"/>
      <c r="AB1351" s="98"/>
      <c r="AC1351" s="98"/>
      <c r="AD1351" s="98"/>
      <c r="AE1351" s="98"/>
      <c r="AF1351" s="98"/>
      <c r="AG1351" s="98"/>
      <c r="AH1351" s="98"/>
      <c r="AI1351" s="98"/>
      <c r="AJ1351" s="98"/>
      <c r="AK1351" s="98"/>
      <c r="AL1351" s="98"/>
    </row>
    <row r="1352" ht="14.25" customHeight="1">
      <c r="A1352" s="92">
        <v>2548.0</v>
      </c>
      <c r="B1352" s="93"/>
      <c r="C1352" s="113"/>
      <c r="D1352" s="94" t="s">
        <v>87</v>
      </c>
      <c r="E1352" s="107"/>
      <c r="F1352" s="100"/>
      <c r="G1352" s="101"/>
      <c r="H1352" s="101"/>
      <c r="I1352" s="101"/>
      <c r="J1352" s="95"/>
      <c r="K1352" s="97">
        <v>3183.92</v>
      </c>
      <c r="L1352" s="97">
        <f>K1352/1.12*0.05</f>
        <v>142.1392857</v>
      </c>
      <c r="M1352" s="97">
        <f>K1352-L1352</f>
        <v>3041.780714</v>
      </c>
      <c r="N1352" s="87">
        <f>E1352-M1352</f>
        <v>-3041.780714</v>
      </c>
      <c r="O1352" s="96"/>
      <c r="P1352" s="97"/>
      <c r="Q1352" s="97"/>
      <c r="R1352" s="98"/>
      <c r="S1352" s="98"/>
      <c r="T1352" s="98"/>
      <c r="U1352" s="98"/>
      <c r="V1352" s="98"/>
      <c r="W1352" s="98"/>
      <c r="X1352" s="98"/>
      <c r="Y1352" s="98"/>
      <c r="Z1352" s="98"/>
      <c r="AA1352" s="98"/>
      <c r="AB1352" s="98"/>
      <c r="AC1352" s="98"/>
      <c r="AD1352" s="98"/>
      <c r="AE1352" s="98"/>
      <c r="AF1352" s="98"/>
      <c r="AG1352" s="98"/>
      <c r="AH1352" s="98"/>
      <c r="AI1352" s="98"/>
      <c r="AJ1352" s="98"/>
      <c r="AK1352" s="98"/>
      <c r="AL1352" s="98"/>
    </row>
    <row r="1353" ht="14.25" customHeight="1">
      <c r="A1353" s="92">
        <v>2549.0</v>
      </c>
      <c r="B1353" s="93">
        <v>45834.0</v>
      </c>
      <c r="C1353" s="48" t="s">
        <v>4455</v>
      </c>
      <c r="D1353" s="94" t="s">
        <v>4456</v>
      </c>
      <c r="E1353" s="103">
        <v>8000.0</v>
      </c>
      <c r="F1353" s="100" t="s">
        <v>4457</v>
      </c>
      <c r="G1353" s="101" t="s">
        <v>4458</v>
      </c>
      <c r="H1353" s="42" t="s">
        <v>68</v>
      </c>
      <c r="I1353" s="101" t="s">
        <v>4459</v>
      </c>
      <c r="J1353" s="95"/>
      <c r="K1353" s="97"/>
      <c r="L1353" s="97"/>
      <c r="M1353" s="97"/>
      <c r="N1353" s="87"/>
      <c r="O1353" s="96"/>
      <c r="P1353" s="131">
        <v>5.19</v>
      </c>
      <c r="Q1353" s="131">
        <f>E1353-P1353</f>
        <v>7994.81</v>
      </c>
      <c r="R1353" s="98"/>
      <c r="S1353" s="98"/>
      <c r="T1353" s="98"/>
      <c r="U1353" s="98"/>
      <c r="V1353" s="98"/>
      <c r="W1353" s="98"/>
      <c r="X1353" s="98"/>
      <c r="Y1353" s="98"/>
      <c r="Z1353" s="98"/>
      <c r="AA1353" s="98"/>
      <c r="AB1353" s="98"/>
      <c r="AC1353" s="98"/>
      <c r="AD1353" s="98"/>
      <c r="AE1353" s="98"/>
      <c r="AF1353" s="98"/>
      <c r="AG1353" s="98"/>
      <c r="AH1353" s="98"/>
      <c r="AI1353" s="98"/>
      <c r="AJ1353" s="98"/>
      <c r="AK1353" s="98"/>
      <c r="AL1353" s="98"/>
    </row>
    <row r="1354" ht="14.25" customHeight="1">
      <c r="A1354" s="92">
        <v>2550.0</v>
      </c>
      <c r="B1354" s="93">
        <v>45834.0</v>
      </c>
      <c r="C1354" s="94" t="s">
        <v>4460</v>
      </c>
      <c r="D1354" s="48" t="s">
        <v>4446</v>
      </c>
      <c r="E1354" s="103">
        <v>1200.0</v>
      </c>
      <c r="F1354" s="100" t="s">
        <v>4461</v>
      </c>
      <c r="G1354" s="101" t="s">
        <v>96</v>
      </c>
      <c r="H1354" s="101" t="s">
        <v>132</v>
      </c>
      <c r="I1354" s="112" t="s">
        <v>392</v>
      </c>
      <c r="J1354" s="95"/>
      <c r="K1354" s="97"/>
      <c r="L1354" s="97"/>
      <c r="M1354" s="97"/>
      <c r="N1354" s="87"/>
      <c r="O1354" s="96"/>
      <c r="P1354" s="97"/>
      <c r="Q1354" s="97"/>
      <c r="R1354" s="98"/>
      <c r="S1354" s="98"/>
      <c r="T1354" s="98"/>
      <c r="U1354" s="98"/>
      <c r="V1354" s="98"/>
      <c r="W1354" s="98"/>
      <c r="X1354" s="98"/>
      <c r="Y1354" s="98"/>
      <c r="Z1354" s="98"/>
      <c r="AA1354" s="98"/>
      <c r="AB1354" s="98"/>
      <c r="AC1354" s="98"/>
      <c r="AD1354" s="98"/>
      <c r="AE1354" s="98"/>
      <c r="AF1354" s="98"/>
      <c r="AG1354" s="98"/>
      <c r="AH1354" s="98"/>
      <c r="AI1354" s="98"/>
      <c r="AJ1354" s="98"/>
      <c r="AK1354" s="98"/>
      <c r="AL1354" s="98"/>
    </row>
    <row r="1355" ht="14.25" customHeight="1">
      <c r="A1355" s="92">
        <v>2551.0</v>
      </c>
      <c r="B1355" s="93">
        <v>45834.0</v>
      </c>
      <c r="C1355" s="94" t="s">
        <v>4462</v>
      </c>
      <c r="D1355" s="94" t="s">
        <v>4391</v>
      </c>
      <c r="E1355" s="103">
        <v>550.0</v>
      </c>
      <c r="F1355" s="100" t="s">
        <v>4290</v>
      </c>
      <c r="G1355" s="101" t="s">
        <v>117</v>
      </c>
      <c r="H1355" s="42" t="s">
        <v>68</v>
      </c>
      <c r="I1355" s="101"/>
      <c r="J1355" s="95"/>
      <c r="K1355" s="97"/>
      <c r="L1355" s="97"/>
      <c r="M1355" s="97"/>
      <c r="N1355" s="87"/>
      <c r="O1355" s="96"/>
      <c r="P1355" s="97">
        <v>18.07</v>
      </c>
      <c r="Q1355" s="108">
        <f t="shared" ref="Q1355:Q1356" si="404">E1355-P1355</f>
        <v>531.93</v>
      </c>
      <c r="R1355" s="128">
        <f>Q1346+Q1355</f>
        <v>1063.86</v>
      </c>
      <c r="S1355" s="98"/>
      <c r="T1355" s="98"/>
      <c r="U1355" s="98"/>
      <c r="V1355" s="98"/>
      <c r="W1355" s="98"/>
      <c r="X1355" s="98"/>
      <c r="Y1355" s="98"/>
      <c r="Z1355" s="98"/>
      <c r="AA1355" s="98"/>
      <c r="AB1355" s="98"/>
      <c r="AC1355" s="98"/>
      <c r="AD1355" s="98"/>
      <c r="AE1355" s="98"/>
      <c r="AF1355" s="98"/>
      <c r="AG1355" s="98"/>
      <c r="AH1355" s="98"/>
      <c r="AI1355" s="98"/>
      <c r="AJ1355" s="98"/>
      <c r="AK1355" s="98"/>
      <c r="AL1355" s="98"/>
    </row>
    <row r="1356" ht="14.25" customHeight="1">
      <c r="A1356" s="92">
        <v>2552.0</v>
      </c>
      <c r="B1356" s="93">
        <v>45834.0</v>
      </c>
      <c r="C1356" s="94" t="s">
        <v>4463</v>
      </c>
      <c r="D1356" s="94" t="s">
        <v>3930</v>
      </c>
      <c r="E1356" s="99">
        <v>300.0</v>
      </c>
      <c r="F1356" s="100" t="s">
        <v>4464</v>
      </c>
      <c r="G1356" s="145" t="s">
        <v>2036</v>
      </c>
      <c r="H1356" s="42" t="s">
        <v>68</v>
      </c>
      <c r="I1356" s="101"/>
      <c r="J1356" s="95"/>
      <c r="K1356" s="97"/>
      <c r="L1356" s="97"/>
      <c r="M1356" s="97"/>
      <c r="N1356" s="87"/>
      <c r="O1356" s="96"/>
      <c r="P1356" s="131">
        <v>7.31</v>
      </c>
      <c r="Q1356" s="132">
        <f t="shared" si="404"/>
        <v>292.69</v>
      </c>
      <c r="R1356" s="98"/>
      <c r="S1356" s="98"/>
      <c r="T1356" s="98"/>
      <c r="U1356" s="98"/>
      <c r="V1356" s="98"/>
      <c r="W1356" s="98"/>
      <c r="X1356" s="98"/>
      <c r="Y1356" s="98"/>
      <c r="Z1356" s="98"/>
      <c r="AA1356" s="98"/>
      <c r="AB1356" s="98"/>
      <c r="AC1356" s="98"/>
      <c r="AD1356" s="98"/>
      <c r="AE1356" s="98"/>
      <c r="AF1356" s="98"/>
      <c r="AG1356" s="98"/>
      <c r="AH1356" s="98"/>
      <c r="AI1356" s="98"/>
      <c r="AJ1356" s="98"/>
      <c r="AK1356" s="98"/>
      <c r="AL1356" s="98"/>
    </row>
    <row r="1357" ht="14.25" customHeight="1">
      <c r="A1357" s="92">
        <v>2553.0</v>
      </c>
      <c r="B1357" s="93">
        <v>45835.0</v>
      </c>
      <c r="C1357" s="94" t="s">
        <v>4465</v>
      </c>
      <c r="D1357" s="94" t="s">
        <v>3920</v>
      </c>
      <c r="E1357" s="103">
        <v>550.0</v>
      </c>
      <c r="F1357" s="100" t="s">
        <v>4290</v>
      </c>
      <c r="G1357" s="101" t="s">
        <v>112</v>
      </c>
      <c r="H1357" s="101" t="s">
        <v>127</v>
      </c>
      <c r="I1357" s="101"/>
      <c r="J1357" s="95"/>
      <c r="K1357" s="97"/>
      <c r="L1357" s="97"/>
      <c r="M1357" s="97"/>
      <c r="N1357" s="87"/>
      <c r="O1357" s="96"/>
      <c r="P1357" s="97"/>
      <c r="Q1357" s="97"/>
      <c r="R1357" s="98"/>
      <c r="S1357" s="98"/>
      <c r="T1357" s="98"/>
      <c r="U1357" s="98"/>
      <c r="V1357" s="98"/>
      <c r="W1357" s="98"/>
      <c r="X1357" s="98"/>
      <c r="Y1357" s="98"/>
      <c r="Z1357" s="98"/>
      <c r="AA1357" s="98"/>
      <c r="AB1357" s="98"/>
      <c r="AC1357" s="98"/>
      <c r="AD1357" s="98"/>
      <c r="AE1357" s="98"/>
      <c r="AF1357" s="98"/>
      <c r="AG1357" s="98"/>
      <c r="AH1357" s="98"/>
      <c r="AI1357" s="98"/>
      <c r="AJ1357" s="98"/>
      <c r="AK1357" s="98"/>
      <c r="AL1357" s="98"/>
    </row>
    <row r="1358" ht="14.25" customHeight="1">
      <c r="A1358" s="92">
        <v>2554.0</v>
      </c>
      <c r="B1358" s="93">
        <v>45835.0</v>
      </c>
      <c r="C1358" s="94" t="s">
        <v>4466</v>
      </c>
      <c r="D1358" s="94" t="s">
        <v>4391</v>
      </c>
      <c r="E1358" s="103">
        <v>720.0</v>
      </c>
      <c r="F1358" s="100" t="s">
        <v>4467</v>
      </c>
      <c r="G1358" s="101" t="s">
        <v>117</v>
      </c>
      <c r="H1358" s="42" t="s">
        <v>68</v>
      </c>
      <c r="I1358" s="101"/>
      <c r="J1358" s="95"/>
      <c r="K1358" s="97"/>
      <c r="L1358" s="97"/>
      <c r="M1358" s="97"/>
      <c r="N1358" s="87"/>
      <c r="O1358" s="96"/>
      <c r="P1358" s="106">
        <f>E1358-Q1358</f>
        <v>23.64</v>
      </c>
      <c r="Q1358" s="108">
        <v>696.36</v>
      </c>
      <c r="R1358" s="98"/>
      <c r="S1358" s="98"/>
      <c r="T1358" s="98"/>
      <c r="U1358" s="98"/>
      <c r="V1358" s="98"/>
      <c r="W1358" s="98"/>
      <c r="X1358" s="98"/>
      <c r="Y1358" s="98"/>
      <c r="Z1358" s="98"/>
      <c r="AA1358" s="98"/>
      <c r="AB1358" s="98"/>
      <c r="AC1358" s="98"/>
      <c r="AD1358" s="98"/>
      <c r="AE1358" s="98"/>
      <c r="AF1358" s="98"/>
      <c r="AG1358" s="98"/>
      <c r="AH1358" s="98"/>
      <c r="AI1358" s="98"/>
      <c r="AJ1358" s="98"/>
      <c r="AK1358" s="98"/>
      <c r="AL1358" s="98"/>
    </row>
    <row r="1359" ht="14.25" customHeight="1">
      <c r="A1359" s="92">
        <v>2555.0</v>
      </c>
      <c r="B1359" s="93">
        <v>45835.0</v>
      </c>
      <c r="C1359" s="94" t="s">
        <v>4468</v>
      </c>
      <c r="D1359" s="94" t="s">
        <v>4469</v>
      </c>
      <c r="E1359" s="99">
        <v>550.0</v>
      </c>
      <c r="F1359" s="100" t="s">
        <v>4290</v>
      </c>
      <c r="G1359" s="145" t="s">
        <v>2036</v>
      </c>
      <c r="H1359" s="42" t="s">
        <v>68</v>
      </c>
      <c r="I1359" s="101"/>
      <c r="J1359" s="95"/>
      <c r="K1359" s="97"/>
      <c r="L1359" s="97"/>
      <c r="M1359" s="97"/>
      <c r="N1359" s="87"/>
      <c r="O1359" s="96"/>
      <c r="P1359" s="131">
        <v>13.4</v>
      </c>
      <c r="Q1359" s="132">
        <f>E1359-P1359</f>
        <v>536.6</v>
      </c>
      <c r="R1359" s="98"/>
      <c r="S1359" s="98"/>
      <c r="T1359" s="98"/>
      <c r="U1359" s="98"/>
      <c r="V1359" s="98"/>
      <c r="W1359" s="98"/>
      <c r="X1359" s="98"/>
      <c r="Y1359" s="98"/>
      <c r="Z1359" s="98"/>
      <c r="AA1359" s="98"/>
      <c r="AB1359" s="98"/>
      <c r="AC1359" s="98"/>
      <c r="AD1359" s="98"/>
      <c r="AE1359" s="98"/>
      <c r="AF1359" s="98"/>
      <c r="AG1359" s="98"/>
      <c r="AH1359" s="98"/>
      <c r="AI1359" s="98"/>
      <c r="AJ1359" s="98"/>
      <c r="AK1359" s="98"/>
      <c r="AL1359" s="98"/>
    </row>
    <row r="1360" ht="14.25" customHeight="1">
      <c r="A1360" s="92">
        <v>2556.0</v>
      </c>
      <c r="B1360" s="93">
        <v>45835.0</v>
      </c>
      <c r="C1360" s="94" t="s">
        <v>4470</v>
      </c>
      <c r="D1360" s="94" t="s">
        <v>4471</v>
      </c>
      <c r="E1360" s="103">
        <v>2222.0</v>
      </c>
      <c r="F1360" s="100" t="s">
        <v>4472</v>
      </c>
      <c r="G1360" s="101" t="s">
        <v>4473</v>
      </c>
      <c r="H1360" s="101" t="s">
        <v>127</v>
      </c>
      <c r="I1360" s="112" t="s">
        <v>344</v>
      </c>
      <c r="J1360" s="95"/>
      <c r="K1360" s="97"/>
      <c r="L1360" s="97"/>
      <c r="M1360" s="97"/>
      <c r="N1360" s="87"/>
      <c r="O1360" s="96"/>
      <c r="P1360" s="97"/>
      <c r="Q1360" s="108"/>
      <c r="R1360" s="98"/>
      <c r="S1360" s="98"/>
      <c r="T1360" s="98"/>
      <c r="U1360" s="98"/>
      <c r="V1360" s="98"/>
      <c r="W1360" s="98"/>
      <c r="X1360" s="98"/>
      <c r="Y1360" s="98"/>
      <c r="Z1360" s="98"/>
      <c r="AA1360" s="98"/>
      <c r="AB1360" s="98"/>
      <c r="AC1360" s="98"/>
      <c r="AD1360" s="98"/>
      <c r="AE1360" s="98"/>
      <c r="AF1360" s="98"/>
      <c r="AG1360" s="98"/>
      <c r="AH1360" s="98"/>
      <c r="AI1360" s="98"/>
      <c r="AJ1360" s="98"/>
      <c r="AK1360" s="98"/>
      <c r="AL1360" s="98"/>
    </row>
    <row r="1361" ht="14.25" customHeight="1">
      <c r="A1361" s="92">
        <v>2557.0</v>
      </c>
      <c r="B1361" s="93">
        <v>45835.0</v>
      </c>
      <c r="C1361" s="94" t="s">
        <v>4474</v>
      </c>
      <c r="D1361" s="94" t="s">
        <v>4475</v>
      </c>
      <c r="E1361" s="99">
        <v>300.0</v>
      </c>
      <c r="F1361" s="100" t="s">
        <v>4464</v>
      </c>
      <c r="G1361" s="145" t="s">
        <v>2036</v>
      </c>
      <c r="H1361" s="42" t="s">
        <v>68</v>
      </c>
      <c r="I1361" s="101"/>
      <c r="J1361" s="95"/>
      <c r="K1361" s="97"/>
      <c r="L1361" s="97"/>
      <c r="M1361" s="97"/>
      <c r="N1361" s="87"/>
      <c r="O1361" s="96"/>
      <c r="P1361" s="131">
        <v>7.31</v>
      </c>
      <c r="Q1361" s="132">
        <f>E1361-P1361</f>
        <v>292.69</v>
      </c>
      <c r="R1361" s="98"/>
      <c r="S1361" s="98"/>
      <c r="T1361" s="98"/>
      <c r="U1361" s="98"/>
      <c r="V1361" s="98"/>
      <c r="W1361" s="98"/>
      <c r="X1361" s="98"/>
      <c r="Y1361" s="98"/>
      <c r="Z1361" s="98"/>
      <c r="AA1361" s="98"/>
      <c r="AB1361" s="98"/>
      <c r="AC1361" s="98"/>
      <c r="AD1361" s="98"/>
      <c r="AE1361" s="98"/>
      <c r="AF1361" s="98"/>
      <c r="AG1361" s="98"/>
      <c r="AH1361" s="98"/>
      <c r="AI1361" s="98"/>
      <c r="AJ1361" s="98"/>
      <c r="AK1361" s="98"/>
      <c r="AL1361" s="98"/>
    </row>
    <row r="1362" ht="14.25" customHeight="1">
      <c r="A1362" s="92">
        <v>2558.0</v>
      </c>
      <c r="B1362" s="93">
        <v>45835.0</v>
      </c>
      <c r="C1362" s="94" t="s">
        <v>4476</v>
      </c>
      <c r="D1362" s="94" t="s">
        <v>110</v>
      </c>
      <c r="E1362" s="103">
        <v>300.0</v>
      </c>
      <c r="F1362" s="100" t="s">
        <v>4464</v>
      </c>
      <c r="G1362" s="101" t="s">
        <v>112</v>
      </c>
      <c r="H1362" s="101" t="s">
        <v>127</v>
      </c>
      <c r="I1362" s="101"/>
      <c r="J1362" s="95"/>
      <c r="K1362" s="97"/>
      <c r="L1362" s="97"/>
      <c r="M1362" s="97"/>
      <c r="N1362" s="87"/>
      <c r="O1362" s="96"/>
      <c r="P1362" s="97"/>
      <c r="Q1362" s="108"/>
      <c r="R1362" s="98"/>
      <c r="S1362" s="98"/>
      <c r="T1362" s="98"/>
      <c r="U1362" s="98"/>
      <c r="V1362" s="98"/>
      <c r="W1362" s="98"/>
      <c r="X1362" s="98"/>
      <c r="Y1362" s="98"/>
      <c r="Z1362" s="98"/>
      <c r="AA1362" s="98"/>
      <c r="AB1362" s="98"/>
      <c r="AC1362" s="98"/>
      <c r="AD1362" s="98"/>
      <c r="AE1362" s="98"/>
      <c r="AF1362" s="98"/>
      <c r="AG1362" s="98"/>
      <c r="AH1362" s="98"/>
      <c r="AI1362" s="98"/>
      <c r="AJ1362" s="98"/>
      <c r="AK1362" s="98"/>
      <c r="AL1362" s="98"/>
    </row>
    <row r="1363" ht="14.25" customHeight="1">
      <c r="A1363" s="92">
        <v>2559.0</v>
      </c>
      <c r="B1363" s="93">
        <v>45835.0</v>
      </c>
      <c r="C1363" s="94" t="s">
        <v>4477</v>
      </c>
      <c r="D1363" s="94" t="s">
        <v>4478</v>
      </c>
      <c r="E1363" s="99">
        <v>300.0</v>
      </c>
      <c r="F1363" s="100" t="s">
        <v>4464</v>
      </c>
      <c r="G1363" s="145" t="s">
        <v>2036</v>
      </c>
      <c r="H1363" s="42" t="s">
        <v>68</v>
      </c>
      <c r="I1363" s="101"/>
      <c r="J1363" s="95"/>
      <c r="K1363" s="97"/>
      <c r="L1363" s="97"/>
      <c r="M1363" s="97"/>
      <c r="N1363" s="87"/>
      <c r="O1363" s="96"/>
      <c r="P1363" s="131">
        <v>7.31</v>
      </c>
      <c r="Q1363" s="132">
        <f>E1363-P1363</f>
        <v>292.69</v>
      </c>
      <c r="R1363" s="98"/>
      <c r="S1363" s="98"/>
      <c r="T1363" s="98"/>
      <c r="U1363" s="98"/>
      <c r="V1363" s="98"/>
      <c r="W1363" s="98"/>
      <c r="X1363" s="98"/>
      <c r="Y1363" s="98"/>
      <c r="Z1363" s="98"/>
      <c r="AA1363" s="98"/>
      <c r="AB1363" s="98"/>
      <c r="AC1363" s="98"/>
      <c r="AD1363" s="98"/>
      <c r="AE1363" s="98"/>
      <c r="AF1363" s="98"/>
      <c r="AG1363" s="98"/>
      <c r="AH1363" s="98"/>
      <c r="AI1363" s="98"/>
      <c r="AJ1363" s="98"/>
      <c r="AK1363" s="98"/>
      <c r="AL1363" s="98"/>
    </row>
    <row r="1364" ht="14.25" customHeight="1">
      <c r="A1364" s="92">
        <v>2560.0</v>
      </c>
      <c r="B1364" s="93">
        <v>45836.0</v>
      </c>
      <c r="C1364" s="94" t="s">
        <v>4479</v>
      </c>
      <c r="D1364" s="48" t="s">
        <v>4366</v>
      </c>
      <c r="E1364" s="50">
        <v>1680.0</v>
      </c>
      <c r="F1364" s="48" t="s">
        <v>4480</v>
      </c>
      <c r="G1364" s="101" t="s">
        <v>96</v>
      </c>
      <c r="H1364" s="101" t="s">
        <v>132</v>
      </c>
      <c r="I1364" s="126" t="s">
        <v>133</v>
      </c>
      <c r="J1364" s="95"/>
      <c r="K1364" s="97"/>
      <c r="L1364" s="97"/>
      <c r="M1364" s="97"/>
      <c r="N1364" s="87"/>
      <c r="O1364" s="96"/>
      <c r="P1364" s="97"/>
      <c r="Q1364" s="108"/>
      <c r="R1364" s="98"/>
      <c r="S1364" s="98"/>
      <c r="T1364" s="98"/>
      <c r="U1364" s="98"/>
      <c r="V1364" s="98"/>
      <c r="W1364" s="98"/>
      <c r="X1364" s="98"/>
      <c r="Y1364" s="98"/>
      <c r="Z1364" s="98"/>
      <c r="AA1364" s="98"/>
      <c r="AB1364" s="98"/>
      <c r="AC1364" s="98"/>
      <c r="AD1364" s="98"/>
      <c r="AE1364" s="98"/>
      <c r="AF1364" s="98"/>
      <c r="AG1364" s="98"/>
      <c r="AH1364" s="98"/>
      <c r="AI1364" s="98"/>
      <c r="AJ1364" s="98"/>
      <c r="AK1364" s="98"/>
      <c r="AL1364" s="98"/>
    </row>
    <row r="1365" ht="14.25" customHeight="1">
      <c r="A1365" s="92">
        <v>2561.0</v>
      </c>
      <c r="B1365" s="93">
        <v>45836.0</v>
      </c>
      <c r="C1365" s="94" t="s">
        <v>4481</v>
      </c>
      <c r="D1365" s="94" t="s">
        <v>785</v>
      </c>
      <c r="E1365" s="103">
        <v>1890.0</v>
      </c>
      <c r="F1365" s="100" t="s">
        <v>4482</v>
      </c>
      <c r="G1365" s="101" t="s">
        <v>4483</v>
      </c>
      <c r="H1365" s="42" t="s">
        <v>68</v>
      </c>
      <c r="I1365" s="101"/>
      <c r="J1365" s="95"/>
      <c r="K1365" s="97"/>
      <c r="L1365" s="97"/>
      <c r="M1365" s="97"/>
      <c r="N1365" s="87"/>
      <c r="O1365" s="96"/>
      <c r="P1365" s="131">
        <v>23.02</v>
      </c>
      <c r="Q1365" s="132">
        <f>945-P1365</f>
        <v>921.98</v>
      </c>
      <c r="R1365" s="98"/>
      <c r="S1365" s="98"/>
      <c r="T1365" s="98"/>
      <c r="U1365" s="98"/>
      <c r="V1365" s="98"/>
      <c r="W1365" s="98"/>
      <c r="X1365" s="98"/>
      <c r="Y1365" s="98"/>
      <c r="Z1365" s="98"/>
      <c r="AA1365" s="98"/>
      <c r="AB1365" s="98"/>
      <c r="AC1365" s="98"/>
      <c r="AD1365" s="98"/>
      <c r="AE1365" s="98"/>
      <c r="AF1365" s="98"/>
      <c r="AG1365" s="98"/>
      <c r="AH1365" s="98"/>
      <c r="AI1365" s="98"/>
      <c r="AJ1365" s="98"/>
      <c r="AK1365" s="98"/>
      <c r="AL1365" s="98"/>
    </row>
    <row r="1366" ht="14.25" customHeight="1">
      <c r="A1366" s="92">
        <v>2562.0</v>
      </c>
      <c r="B1366" s="93">
        <v>45836.0</v>
      </c>
      <c r="C1366" s="94" t="s">
        <v>4484</v>
      </c>
      <c r="D1366" s="94" t="s">
        <v>785</v>
      </c>
      <c r="E1366" s="103">
        <v>1890.0</v>
      </c>
      <c r="F1366" s="100" t="s">
        <v>786</v>
      </c>
      <c r="G1366" s="145" t="s">
        <v>2036</v>
      </c>
      <c r="H1366" s="42" t="s">
        <v>68</v>
      </c>
      <c r="I1366" s="101"/>
      <c r="J1366" s="95"/>
      <c r="K1366" s="97"/>
      <c r="L1366" s="97"/>
      <c r="M1366" s="97"/>
      <c r="N1366" s="87"/>
      <c r="O1366" s="96"/>
      <c r="P1366" s="131">
        <v>46.05</v>
      </c>
      <c r="Q1366" s="132">
        <f>E1366-P1366</f>
        <v>1843.95</v>
      </c>
      <c r="R1366" s="98"/>
      <c r="S1366" s="98"/>
      <c r="T1366" s="98"/>
      <c r="U1366" s="98"/>
      <c r="V1366" s="98"/>
      <c r="W1366" s="98"/>
      <c r="X1366" s="98"/>
      <c r="Y1366" s="98"/>
      <c r="Z1366" s="98"/>
      <c r="AA1366" s="98"/>
      <c r="AB1366" s="98"/>
      <c r="AC1366" s="98"/>
      <c r="AD1366" s="98"/>
      <c r="AE1366" s="98"/>
      <c r="AF1366" s="98"/>
      <c r="AG1366" s="98"/>
      <c r="AH1366" s="98"/>
      <c r="AI1366" s="98"/>
      <c r="AJ1366" s="98"/>
      <c r="AK1366" s="98"/>
      <c r="AL1366" s="98"/>
    </row>
    <row r="1367" ht="14.25" customHeight="1">
      <c r="A1367" s="92">
        <v>2563.0</v>
      </c>
      <c r="B1367" s="93">
        <v>45838.0</v>
      </c>
      <c r="C1367" s="94" t="s">
        <v>4485</v>
      </c>
      <c r="D1367" s="94" t="s">
        <v>110</v>
      </c>
      <c r="E1367" s="103">
        <v>550.0</v>
      </c>
      <c r="F1367" s="100" t="s">
        <v>4290</v>
      </c>
      <c r="G1367" s="101" t="s">
        <v>112</v>
      </c>
      <c r="H1367" s="101" t="s">
        <v>127</v>
      </c>
      <c r="I1367" s="101"/>
      <c r="J1367" s="95"/>
      <c r="K1367" s="97"/>
      <c r="L1367" s="97"/>
      <c r="M1367" s="97"/>
      <c r="N1367" s="87"/>
      <c r="O1367" s="96"/>
      <c r="P1367" s="97"/>
      <c r="Q1367" s="97"/>
      <c r="R1367" s="98"/>
      <c r="S1367" s="98"/>
      <c r="T1367" s="98"/>
      <c r="U1367" s="98"/>
      <c r="V1367" s="98"/>
      <c r="W1367" s="98"/>
      <c r="X1367" s="98"/>
      <c r="Y1367" s="98"/>
      <c r="Z1367" s="98"/>
      <c r="AA1367" s="98"/>
      <c r="AB1367" s="98"/>
      <c r="AC1367" s="98"/>
      <c r="AD1367" s="98"/>
      <c r="AE1367" s="98"/>
      <c r="AF1367" s="98"/>
      <c r="AG1367" s="98"/>
      <c r="AH1367" s="98"/>
      <c r="AI1367" s="98"/>
      <c r="AJ1367" s="98"/>
      <c r="AK1367" s="98"/>
      <c r="AL1367" s="98"/>
    </row>
    <row r="1368" ht="14.25" customHeight="1">
      <c r="A1368" s="92">
        <v>2564.0</v>
      </c>
      <c r="B1368" s="93">
        <v>45838.0</v>
      </c>
      <c r="C1368" s="94" t="s">
        <v>4486</v>
      </c>
      <c r="D1368" s="94" t="s">
        <v>4487</v>
      </c>
      <c r="E1368" s="103">
        <v>550.0</v>
      </c>
      <c r="F1368" s="100" t="s">
        <v>4290</v>
      </c>
      <c r="G1368" s="101" t="s">
        <v>112</v>
      </c>
      <c r="H1368" s="101" t="s">
        <v>127</v>
      </c>
      <c r="I1368" s="101"/>
      <c r="J1368" s="95"/>
      <c r="K1368" s="97"/>
      <c r="L1368" s="97"/>
      <c r="M1368" s="97"/>
      <c r="N1368" s="87"/>
      <c r="O1368" s="96"/>
      <c r="P1368" s="97"/>
      <c r="Q1368" s="97"/>
      <c r="R1368" s="98"/>
      <c r="S1368" s="98"/>
      <c r="T1368" s="98"/>
      <c r="U1368" s="98"/>
      <c r="V1368" s="98"/>
      <c r="W1368" s="98"/>
      <c r="X1368" s="98"/>
      <c r="Y1368" s="98"/>
      <c r="Z1368" s="98"/>
      <c r="AA1368" s="98"/>
      <c r="AB1368" s="98"/>
      <c r="AC1368" s="98"/>
      <c r="AD1368" s="98"/>
      <c r="AE1368" s="98"/>
      <c r="AF1368" s="98"/>
      <c r="AG1368" s="98"/>
      <c r="AH1368" s="98"/>
      <c r="AI1368" s="98"/>
      <c r="AJ1368" s="98"/>
      <c r="AK1368" s="98"/>
      <c r="AL1368" s="98"/>
    </row>
    <row r="1369" ht="14.25" customHeight="1">
      <c r="A1369" s="92">
        <v>2565.0</v>
      </c>
      <c r="B1369" s="93">
        <v>45838.0</v>
      </c>
      <c r="C1369" s="94" t="s">
        <v>4488</v>
      </c>
      <c r="D1369" s="94" t="s">
        <v>1964</v>
      </c>
      <c r="E1369" s="103">
        <v>1375.0</v>
      </c>
      <c r="F1369" s="100" t="s">
        <v>4489</v>
      </c>
      <c r="G1369" s="101" t="s">
        <v>74</v>
      </c>
      <c r="H1369" s="42" t="s">
        <v>68</v>
      </c>
      <c r="I1369" s="101" t="s">
        <v>4490</v>
      </c>
      <c r="J1369" s="95"/>
      <c r="K1369" s="97"/>
      <c r="L1369" s="97"/>
      <c r="M1369" s="97"/>
      <c r="N1369" s="87"/>
      <c r="O1369" s="96"/>
      <c r="P1369" s="97"/>
      <c r="Q1369" s="97"/>
      <c r="R1369" s="98"/>
      <c r="S1369" s="98"/>
      <c r="T1369" s="98"/>
      <c r="U1369" s="98"/>
      <c r="V1369" s="98"/>
      <c r="W1369" s="98"/>
      <c r="X1369" s="98"/>
      <c r="Y1369" s="98"/>
      <c r="Z1369" s="98"/>
      <c r="AA1369" s="98"/>
      <c r="AB1369" s="98"/>
      <c r="AC1369" s="98"/>
      <c r="AD1369" s="98"/>
      <c r="AE1369" s="98"/>
      <c r="AF1369" s="98"/>
      <c r="AG1369" s="98"/>
      <c r="AH1369" s="98"/>
      <c r="AI1369" s="98"/>
      <c r="AJ1369" s="98"/>
      <c r="AK1369" s="98"/>
      <c r="AL1369" s="98"/>
    </row>
    <row r="1370" ht="14.25" customHeight="1">
      <c r="A1370" s="92">
        <v>2566.0</v>
      </c>
      <c r="B1370" s="93">
        <v>45838.0</v>
      </c>
      <c r="C1370" s="48" t="s">
        <v>4491</v>
      </c>
      <c r="D1370" s="48" t="s">
        <v>3770</v>
      </c>
      <c r="E1370" s="205">
        <v>1670.0</v>
      </c>
      <c r="F1370" s="48" t="s">
        <v>4492</v>
      </c>
      <c r="G1370" s="145" t="s">
        <v>2036</v>
      </c>
      <c r="H1370" s="42" t="s">
        <v>68</v>
      </c>
      <c r="I1370" s="101"/>
      <c r="J1370" s="95"/>
      <c r="K1370" s="97"/>
      <c r="L1370" s="97"/>
      <c r="M1370" s="97"/>
      <c r="N1370" s="87"/>
      <c r="O1370" s="96"/>
      <c r="P1370" s="131">
        <v>40.69</v>
      </c>
      <c r="Q1370" s="132">
        <f t="shared" ref="Q1370:Q1372" si="405">E1370-P1370</f>
        <v>1629.31</v>
      </c>
      <c r="R1370" s="98"/>
      <c r="S1370" s="98"/>
      <c r="T1370" s="98"/>
      <c r="U1370" s="98"/>
      <c r="V1370" s="98"/>
      <c r="W1370" s="98"/>
      <c r="X1370" s="98"/>
      <c r="Y1370" s="98"/>
      <c r="Z1370" s="98"/>
      <c r="AA1370" s="98"/>
      <c r="AB1370" s="98"/>
      <c r="AC1370" s="98"/>
      <c r="AD1370" s="98"/>
      <c r="AE1370" s="98"/>
      <c r="AF1370" s="98"/>
      <c r="AG1370" s="98"/>
      <c r="AH1370" s="98"/>
      <c r="AI1370" s="98"/>
      <c r="AJ1370" s="98"/>
      <c r="AK1370" s="98"/>
      <c r="AL1370" s="98"/>
    </row>
    <row r="1371" ht="14.25" customHeight="1">
      <c r="A1371" s="92">
        <v>2567.0</v>
      </c>
      <c r="B1371" s="93">
        <v>45838.0</v>
      </c>
      <c r="C1371" s="94" t="s">
        <v>4493</v>
      </c>
      <c r="D1371" s="94" t="s">
        <v>4391</v>
      </c>
      <c r="E1371" s="103">
        <v>720.0</v>
      </c>
      <c r="F1371" s="100" t="s">
        <v>4494</v>
      </c>
      <c r="G1371" s="101" t="s">
        <v>117</v>
      </c>
      <c r="H1371" s="42" t="s">
        <v>68</v>
      </c>
      <c r="I1371" s="101"/>
      <c r="J1371" s="95"/>
      <c r="K1371" s="97"/>
      <c r="L1371" s="97"/>
      <c r="M1371" s="97"/>
      <c r="N1371" s="87"/>
      <c r="O1371" s="96"/>
      <c r="P1371" s="97">
        <v>23.64</v>
      </c>
      <c r="Q1371" s="97">
        <f t="shared" si="405"/>
        <v>696.36</v>
      </c>
      <c r="R1371" s="98"/>
      <c r="S1371" s="98"/>
      <c r="T1371" s="98"/>
      <c r="U1371" s="98"/>
      <c r="V1371" s="98"/>
      <c r="W1371" s="98"/>
      <c r="X1371" s="98"/>
      <c r="Y1371" s="98"/>
      <c r="Z1371" s="98"/>
      <c r="AA1371" s="98"/>
      <c r="AB1371" s="98"/>
      <c r="AC1371" s="98"/>
      <c r="AD1371" s="98"/>
      <c r="AE1371" s="98"/>
      <c r="AF1371" s="98"/>
      <c r="AG1371" s="98"/>
      <c r="AH1371" s="98"/>
      <c r="AI1371" s="98"/>
      <c r="AJ1371" s="98"/>
      <c r="AK1371" s="98"/>
      <c r="AL1371" s="98"/>
    </row>
    <row r="1372" ht="14.25" customHeight="1">
      <c r="A1372" s="92">
        <v>2568.0</v>
      </c>
      <c r="B1372" s="93">
        <v>45838.0</v>
      </c>
      <c r="C1372" s="94" t="s">
        <v>4495</v>
      </c>
      <c r="D1372" s="94" t="s">
        <v>4496</v>
      </c>
      <c r="E1372" s="103">
        <v>2016.0</v>
      </c>
      <c r="F1372" s="100" t="s">
        <v>4497</v>
      </c>
      <c r="G1372" s="101" t="s">
        <v>117</v>
      </c>
      <c r="H1372" s="42" t="s">
        <v>68</v>
      </c>
      <c r="I1372" s="101"/>
      <c r="J1372" s="95"/>
      <c r="K1372" s="97"/>
      <c r="L1372" s="97"/>
      <c r="M1372" s="97"/>
      <c r="N1372" s="87"/>
      <c r="O1372" s="96"/>
      <c r="P1372" s="97">
        <v>66.2</v>
      </c>
      <c r="Q1372" s="97">
        <f t="shared" si="405"/>
        <v>1949.8</v>
      </c>
      <c r="R1372" s="128">
        <f>SUM(Q1371:Q1372)+AR!Q704</f>
        <v>3710.04</v>
      </c>
      <c r="S1372" s="98"/>
      <c r="T1372" s="98"/>
      <c r="U1372" s="98"/>
      <c r="V1372" s="98"/>
      <c r="W1372" s="98"/>
      <c r="X1372" s="98"/>
      <c r="Y1372" s="98"/>
      <c r="Z1372" s="98"/>
      <c r="AA1372" s="98"/>
      <c r="AB1372" s="98"/>
      <c r="AC1372" s="98"/>
      <c r="AD1372" s="98"/>
      <c r="AE1372" s="98"/>
      <c r="AF1372" s="98"/>
      <c r="AG1372" s="98"/>
      <c r="AH1372" s="98"/>
      <c r="AI1372" s="98"/>
      <c r="AJ1372" s="98"/>
      <c r="AK1372" s="98"/>
      <c r="AL1372" s="98"/>
    </row>
    <row r="1373" ht="14.25" customHeight="1">
      <c r="A1373" s="92">
        <v>2569.0</v>
      </c>
      <c r="B1373" s="93">
        <v>45838.0</v>
      </c>
      <c r="C1373" s="94" t="s">
        <v>4498</v>
      </c>
      <c r="D1373" s="94" t="s">
        <v>4499</v>
      </c>
      <c r="E1373" s="103">
        <v>8294.35</v>
      </c>
      <c r="F1373" s="100" t="s">
        <v>4500</v>
      </c>
      <c r="G1373" s="101" t="s">
        <v>96</v>
      </c>
      <c r="H1373" s="42" t="s">
        <v>68</v>
      </c>
      <c r="I1373" s="101" t="s">
        <v>4501</v>
      </c>
      <c r="J1373" s="95"/>
      <c r="K1373" s="97"/>
      <c r="L1373" s="97"/>
      <c r="M1373" s="97"/>
      <c r="N1373" s="87"/>
      <c r="O1373" s="96"/>
      <c r="P1373" s="97"/>
      <c r="Q1373" s="97"/>
      <c r="R1373" s="98"/>
      <c r="S1373" s="98"/>
      <c r="T1373" s="98"/>
      <c r="U1373" s="98"/>
      <c r="V1373" s="98"/>
      <c r="W1373" s="98"/>
      <c r="X1373" s="98"/>
      <c r="Y1373" s="98"/>
      <c r="Z1373" s="98"/>
      <c r="AA1373" s="98"/>
      <c r="AB1373" s="98"/>
      <c r="AC1373" s="98"/>
      <c r="AD1373" s="98"/>
      <c r="AE1373" s="98"/>
      <c r="AF1373" s="98"/>
      <c r="AG1373" s="98"/>
      <c r="AH1373" s="98"/>
      <c r="AI1373" s="98"/>
      <c r="AJ1373" s="98"/>
      <c r="AK1373" s="98"/>
      <c r="AL1373" s="98"/>
    </row>
    <row r="1374" ht="14.25" customHeight="1">
      <c r="A1374" s="92">
        <v>2570.0</v>
      </c>
      <c r="B1374" s="93">
        <v>45838.0</v>
      </c>
      <c r="C1374" s="48" t="s">
        <v>4502</v>
      </c>
      <c r="D1374" s="94" t="s">
        <v>4503</v>
      </c>
      <c r="E1374" s="103">
        <v>9270.05</v>
      </c>
      <c r="F1374" s="100" t="s">
        <v>4504</v>
      </c>
      <c r="G1374" s="101" t="s">
        <v>74</v>
      </c>
      <c r="H1374" s="42" t="s">
        <v>68</v>
      </c>
      <c r="I1374" s="101" t="s">
        <v>4505</v>
      </c>
      <c r="J1374" s="95"/>
      <c r="K1374" s="97"/>
      <c r="L1374" s="97"/>
      <c r="M1374" s="97"/>
      <c r="N1374" s="87"/>
      <c r="O1374" s="96"/>
      <c r="P1374" s="97"/>
      <c r="Q1374" s="97"/>
      <c r="R1374" s="98"/>
      <c r="S1374" s="98"/>
      <c r="T1374" s="98"/>
      <c r="U1374" s="98"/>
      <c r="V1374" s="98"/>
      <c r="W1374" s="98"/>
      <c r="X1374" s="98"/>
      <c r="Y1374" s="98"/>
      <c r="Z1374" s="98"/>
      <c r="AA1374" s="98"/>
      <c r="AB1374" s="98"/>
      <c r="AC1374" s="98"/>
      <c r="AD1374" s="98"/>
      <c r="AE1374" s="98"/>
      <c r="AF1374" s="98"/>
      <c r="AG1374" s="98"/>
      <c r="AH1374" s="98"/>
      <c r="AI1374" s="98"/>
      <c r="AJ1374" s="98"/>
      <c r="AK1374" s="98"/>
      <c r="AL1374" s="98"/>
    </row>
    <row r="1375" ht="14.25" customHeight="1">
      <c r="A1375" s="164">
        <v>2571.0</v>
      </c>
      <c r="B1375" s="165">
        <v>45838.0</v>
      </c>
      <c r="C1375" s="166" t="s">
        <v>4506</v>
      </c>
      <c r="D1375" s="166" t="s">
        <v>4507</v>
      </c>
      <c r="E1375" s="168">
        <v>3960.0</v>
      </c>
      <c r="F1375" s="169" t="s">
        <v>4508</v>
      </c>
      <c r="G1375" s="170" t="s">
        <v>3146</v>
      </c>
      <c r="H1375" s="42" t="s">
        <v>68</v>
      </c>
      <c r="I1375" s="170"/>
      <c r="J1375" s="171"/>
      <c r="K1375" s="173"/>
      <c r="L1375" s="173"/>
      <c r="M1375" s="173"/>
      <c r="N1375" s="190"/>
      <c r="O1375" s="172"/>
      <c r="P1375" s="173">
        <v>130.04</v>
      </c>
      <c r="Q1375" s="173">
        <f>E1375-P1375</f>
        <v>3829.96</v>
      </c>
      <c r="R1375" s="174"/>
      <c r="S1375" s="174"/>
      <c r="T1375" s="174"/>
      <c r="U1375" s="174"/>
      <c r="V1375" s="174"/>
      <c r="W1375" s="174"/>
      <c r="X1375" s="174"/>
      <c r="Y1375" s="174"/>
      <c r="Z1375" s="174"/>
      <c r="AA1375" s="174"/>
      <c r="AB1375" s="174"/>
      <c r="AC1375" s="174"/>
      <c r="AD1375" s="174"/>
      <c r="AE1375" s="174"/>
      <c r="AF1375" s="174"/>
      <c r="AG1375" s="174"/>
      <c r="AH1375" s="174"/>
      <c r="AI1375" s="174"/>
      <c r="AJ1375" s="174"/>
      <c r="AK1375" s="174"/>
      <c r="AL1375" s="174"/>
    </row>
    <row r="1376" ht="14.25" customHeight="1">
      <c r="A1376" s="92"/>
      <c r="B1376" s="93"/>
      <c r="C1376" s="94"/>
      <c r="D1376" s="94"/>
      <c r="E1376" s="103"/>
      <c r="F1376" s="100"/>
      <c r="G1376" s="101"/>
      <c r="H1376" s="101"/>
      <c r="I1376" s="101"/>
      <c r="J1376" s="95"/>
      <c r="K1376" s="97"/>
      <c r="L1376" s="97"/>
      <c r="M1376" s="97"/>
      <c r="N1376" s="87"/>
      <c r="O1376" s="96"/>
      <c r="P1376" s="97"/>
      <c r="Q1376" s="97"/>
      <c r="R1376" s="98"/>
      <c r="S1376" s="98"/>
      <c r="T1376" s="98"/>
      <c r="U1376" s="98"/>
      <c r="V1376" s="98"/>
      <c r="W1376" s="98"/>
      <c r="X1376" s="98"/>
      <c r="Y1376" s="98"/>
      <c r="Z1376" s="98"/>
      <c r="AA1376" s="98"/>
      <c r="AB1376" s="98"/>
      <c r="AC1376" s="98"/>
      <c r="AD1376" s="98"/>
      <c r="AE1376" s="98"/>
      <c r="AF1376" s="98"/>
      <c r="AG1376" s="98"/>
      <c r="AH1376" s="98"/>
      <c r="AI1376" s="98"/>
      <c r="AJ1376" s="98"/>
      <c r="AK1376" s="98"/>
      <c r="AL1376" s="98"/>
    </row>
    <row r="1377" ht="14.25" customHeight="1">
      <c r="A1377" s="92">
        <v>2572.0</v>
      </c>
      <c r="B1377" s="93">
        <v>45839.0</v>
      </c>
      <c r="C1377" s="48" t="s">
        <v>4509</v>
      </c>
      <c r="D1377" s="48" t="s">
        <v>1764</v>
      </c>
      <c r="E1377" s="50">
        <v>300.0</v>
      </c>
      <c r="F1377" s="100" t="s">
        <v>4301</v>
      </c>
      <c r="G1377" s="48" t="s">
        <v>112</v>
      </c>
      <c r="H1377" s="101" t="s">
        <v>127</v>
      </c>
      <c r="I1377" s="101"/>
      <c r="J1377" s="95"/>
      <c r="K1377" s="88">
        <f t="shared" ref="K1377:K1378" si="406">E1377</f>
        <v>300</v>
      </c>
      <c r="L1377" s="88">
        <v>0.0</v>
      </c>
      <c r="M1377" s="88">
        <f t="shared" ref="M1377:M1532" si="407">K1377-L1377</f>
        <v>300</v>
      </c>
      <c r="N1377" s="206">
        <f t="shared" ref="N1377:N1532" si="408">E1377-M1377</f>
        <v>0</v>
      </c>
      <c r="O1377" s="96"/>
      <c r="P1377" s="97"/>
      <c r="Q1377" s="97"/>
      <c r="R1377" s="98"/>
      <c r="S1377" s="98"/>
      <c r="T1377" s="98"/>
      <c r="U1377" s="98"/>
      <c r="V1377" s="98"/>
      <c r="W1377" s="98"/>
      <c r="X1377" s="98"/>
      <c r="Y1377" s="98"/>
      <c r="Z1377" s="98"/>
      <c r="AA1377" s="98"/>
      <c r="AB1377" s="98"/>
      <c r="AC1377" s="98"/>
      <c r="AD1377" s="98"/>
      <c r="AE1377" s="98"/>
      <c r="AF1377" s="98"/>
      <c r="AG1377" s="98"/>
      <c r="AH1377" s="98"/>
      <c r="AI1377" s="98"/>
      <c r="AJ1377" s="98"/>
      <c r="AK1377" s="98"/>
      <c r="AL1377" s="98"/>
    </row>
    <row r="1378" ht="14.25" customHeight="1">
      <c r="A1378" s="92">
        <v>2573.0</v>
      </c>
      <c r="B1378" s="93">
        <v>45839.0</v>
      </c>
      <c r="C1378" s="48" t="s">
        <v>4510</v>
      </c>
      <c r="D1378" s="48" t="s">
        <v>4511</v>
      </c>
      <c r="E1378" s="50">
        <v>300.0</v>
      </c>
      <c r="F1378" s="100" t="s">
        <v>4301</v>
      </c>
      <c r="G1378" s="48" t="s">
        <v>112</v>
      </c>
      <c r="H1378" s="101" t="s">
        <v>127</v>
      </c>
      <c r="I1378" s="101"/>
      <c r="J1378" s="95"/>
      <c r="K1378" s="88">
        <f t="shared" si="406"/>
        <v>300</v>
      </c>
      <c r="L1378" s="88">
        <v>0.0</v>
      </c>
      <c r="M1378" s="88">
        <f t="shared" si="407"/>
        <v>300</v>
      </c>
      <c r="N1378" s="206">
        <f t="shared" si="408"/>
        <v>0</v>
      </c>
      <c r="O1378" s="96"/>
      <c r="P1378" s="97"/>
      <c r="Q1378" s="97"/>
      <c r="R1378" s="98"/>
      <c r="S1378" s="98"/>
      <c r="T1378" s="98"/>
      <c r="U1378" s="98"/>
      <c r="V1378" s="98"/>
      <c r="W1378" s="98"/>
      <c r="X1378" s="98"/>
      <c r="Y1378" s="98"/>
      <c r="Z1378" s="98"/>
      <c r="AA1378" s="98"/>
      <c r="AB1378" s="98"/>
      <c r="AC1378" s="98"/>
      <c r="AD1378" s="98"/>
      <c r="AE1378" s="98"/>
      <c r="AF1378" s="98"/>
      <c r="AG1378" s="98"/>
      <c r="AH1378" s="98"/>
      <c r="AI1378" s="98"/>
      <c r="AJ1378" s="98"/>
      <c r="AK1378" s="98"/>
      <c r="AL1378" s="98"/>
    </row>
    <row r="1379" ht="14.25" customHeight="1">
      <c r="A1379" s="92">
        <v>2574.0</v>
      </c>
      <c r="B1379" s="93">
        <v>45839.0</v>
      </c>
      <c r="C1379" s="94" t="s">
        <v>4512</v>
      </c>
      <c r="D1379" s="94" t="s">
        <v>4513</v>
      </c>
      <c r="E1379" s="107">
        <v>12381.43</v>
      </c>
      <c r="F1379" s="100" t="s">
        <v>4514</v>
      </c>
      <c r="G1379" s="101" t="s">
        <v>74</v>
      </c>
      <c r="H1379" s="42" t="s">
        <v>68</v>
      </c>
      <c r="I1379" s="101" t="s">
        <v>4515</v>
      </c>
      <c r="J1379" s="95"/>
      <c r="K1379" s="207">
        <f>O1379</f>
        <v>12960.00149</v>
      </c>
      <c r="L1379" s="207">
        <f>K1379/1.12*0.05</f>
        <v>578.5714952</v>
      </c>
      <c r="M1379" s="207">
        <f t="shared" si="407"/>
        <v>12381.43</v>
      </c>
      <c r="N1379" s="208">
        <f t="shared" si="408"/>
        <v>0.000001851427442</v>
      </c>
      <c r="O1379" s="207">
        <f>(E1379/0.955357143)</f>
        <v>12960.00149</v>
      </c>
      <c r="P1379" s="97"/>
      <c r="Q1379" s="97"/>
      <c r="R1379" s="98"/>
      <c r="S1379" s="98"/>
      <c r="T1379" s="98"/>
      <c r="U1379" s="98"/>
      <c r="V1379" s="98"/>
      <c r="W1379" s="98"/>
      <c r="X1379" s="98"/>
      <c r="Y1379" s="98"/>
      <c r="Z1379" s="98"/>
      <c r="AA1379" s="98"/>
      <c r="AB1379" s="98"/>
      <c r="AC1379" s="98"/>
      <c r="AD1379" s="98"/>
      <c r="AE1379" s="98"/>
      <c r="AF1379" s="98"/>
      <c r="AG1379" s="98"/>
      <c r="AH1379" s="98"/>
      <c r="AI1379" s="98"/>
      <c r="AJ1379" s="98"/>
      <c r="AK1379" s="98"/>
      <c r="AL1379" s="98"/>
    </row>
    <row r="1380" ht="14.25" customHeight="1">
      <c r="A1380" s="92">
        <v>2575.0</v>
      </c>
      <c r="B1380" s="93">
        <v>45839.0</v>
      </c>
      <c r="C1380" s="48" t="s">
        <v>4516</v>
      </c>
      <c r="D1380" s="48" t="s">
        <v>4517</v>
      </c>
      <c r="E1380" s="50">
        <v>550.0</v>
      </c>
      <c r="F1380" s="100" t="s">
        <v>4290</v>
      </c>
      <c r="G1380" s="48" t="s">
        <v>112</v>
      </c>
      <c r="H1380" s="101" t="s">
        <v>127</v>
      </c>
      <c r="I1380" s="101"/>
      <c r="J1380" s="95"/>
      <c r="K1380" s="88">
        <f t="shared" ref="K1380:K1394" si="409">E1380</f>
        <v>550</v>
      </c>
      <c r="L1380" s="88">
        <v>0.0</v>
      </c>
      <c r="M1380" s="88">
        <f t="shared" si="407"/>
        <v>550</v>
      </c>
      <c r="N1380" s="206">
        <f t="shared" si="408"/>
        <v>0</v>
      </c>
      <c r="O1380" s="96"/>
      <c r="P1380" s="97"/>
      <c r="Q1380" s="97"/>
      <c r="R1380" s="98"/>
      <c r="S1380" s="98"/>
      <c r="T1380" s="98"/>
      <c r="U1380" s="98"/>
      <c r="V1380" s="98"/>
      <c r="W1380" s="98"/>
      <c r="X1380" s="98"/>
      <c r="Y1380" s="98"/>
      <c r="Z1380" s="98"/>
      <c r="AA1380" s="98"/>
      <c r="AB1380" s="98"/>
      <c r="AC1380" s="98"/>
      <c r="AD1380" s="98"/>
      <c r="AE1380" s="98"/>
      <c r="AF1380" s="98"/>
      <c r="AG1380" s="98"/>
      <c r="AH1380" s="98"/>
      <c r="AI1380" s="98"/>
      <c r="AJ1380" s="98"/>
      <c r="AK1380" s="98"/>
      <c r="AL1380" s="98"/>
    </row>
    <row r="1381" ht="14.25" customHeight="1">
      <c r="A1381" s="92">
        <v>2576.0</v>
      </c>
      <c r="B1381" s="93">
        <v>45839.0</v>
      </c>
      <c r="C1381" s="48" t="s">
        <v>4518</v>
      </c>
      <c r="D1381" s="48" t="s">
        <v>4519</v>
      </c>
      <c r="E1381" s="50">
        <v>550.0</v>
      </c>
      <c r="F1381" s="100" t="s">
        <v>4290</v>
      </c>
      <c r="G1381" s="48" t="s">
        <v>112</v>
      </c>
      <c r="H1381" s="101" t="s">
        <v>127</v>
      </c>
      <c r="I1381" s="101"/>
      <c r="J1381" s="95"/>
      <c r="K1381" s="88">
        <f t="shared" si="409"/>
        <v>550</v>
      </c>
      <c r="L1381" s="88">
        <v>0.0</v>
      </c>
      <c r="M1381" s="88">
        <f t="shared" si="407"/>
        <v>550</v>
      </c>
      <c r="N1381" s="206">
        <f t="shared" si="408"/>
        <v>0</v>
      </c>
      <c r="O1381" s="96"/>
      <c r="P1381" s="97"/>
      <c r="Q1381" s="97"/>
      <c r="R1381" s="98"/>
      <c r="S1381" s="98"/>
      <c r="T1381" s="98"/>
      <c r="U1381" s="98"/>
      <c r="V1381" s="98"/>
      <c r="W1381" s="98"/>
      <c r="X1381" s="98"/>
      <c r="Y1381" s="98"/>
      <c r="Z1381" s="98"/>
      <c r="AA1381" s="98"/>
      <c r="AB1381" s="98"/>
      <c r="AC1381" s="98"/>
      <c r="AD1381" s="98"/>
      <c r="AE1381" s="98"/>
      <c r="AF1381" s="98"/>
      <c r="AG1381" s="98"/>
      <c r="AH1381" s="98"/>
      <c r="AI1381" s="98"/>
      <c r="AJ1381" s="98"/>
      <c r="AK1381" s="98"/>
      <c r="AL1381" s="98"/>
    </row>
    <row r="1382" ht="14.25" customHeight="1">
      <c r="A1382" s="92">
        <v>2577.0</v>
      </c>
      <c r="B1382" s="93">
        <v>45839.0</v>
      </c>
      <c r="C1382" s="48" t="s">
        <v>4520</v>
      </c>
      <c r="D1382" s="48" t="s">
        <v>1742</v>
      </c>
      <c r="E1382" s="50">
        <v>3300.0</v>
      </c>
      <c r="F1382" s="48" t="s">
        <v>2510</v>
      </c>
      <c r="G1382" s="48" t="s">
        <v>3309</v>
      </c>
      <c r="H1382" s="42" t="s">
        <v>68</v>
      </c>
      <c r="I1382" s="48" t="s">
        <v>4521</v>
      </c>
      <c r="J1382" s="95"/>
      <c r="K1382" s="88">
        <f t="shared" si="409"/>
        <v>3300</v>
      </c>
      <c r="L1382" s="88">
        <v>0.0</v>
      </c>
      <c r="M1382" s="88">
        <f t="shared" si="407"/>
        <v>3300</v>
      </c>
      <c r="N1382" s="206">
        <f t="shared" si="408"/>
        <v>0</v>
      </c>
      <c r="O1382" s="96"/>
      <c r="P1382" s="97">
        <v>54.18</v>
      </c>
      <c r="Q1382" s="108">
        <f>1650-P1382</f>
        <v>1595.82</v>
      </c>
      <c r="R1382" s="98"/>
      <c r="S1382" s="98"/>
      <c r="T1382" s="98"/>
      <c r="U1382" s="98"/>
      <c r="V1382" s="98"/>
      <c r="W1382" s="98"/>
      <c r="X1382" s="98"/>
      <c r="Y1382" s="98"/>
      <c r="Z1382" s="98"/>
      <c r="AA1382" s="98"/>
      <c r="AB1382" s="98"/>
      <c r="AC1382" s="98"/>
      <c r="AD1382" s="98"/>
      <c r="AE1382" s="98"/>
      <c r="AF1382" s="98"/>
      <c r="AG1382" s="98"/>
      <c r="AH1382" s="98"/>
      <c r="AI1382" s="98"/>
      <c r="AJ1382" s="98"/>
      <c r="AK1382" s="98"/>
      <c r="AL1382" s="98"/>
    </row>
    <row r="1383" ht="14.25" customHeight="1">
      <c r="A1383" s="92">
        <v>2578.0</v>
      </c>
      <c r="B1383" s="93">
        <v>45839.0</v>
      </c>
      <c r="C1383" s="48" t="s">
        <v>4522</v>
      </c>
      <c r="D1383" s="48" t="s">
        <v>4391</v>
      </c>
      <c r="E1383" s="50">
        <v>5720.0</v>
      </c>
      <c r="F1383" s="48" t="s">
        <v>4523</v>
      </c>
      <c r="G1383" s="48" t="s">
        <v>117</v>
      </c>
      <c r="H1383" s="42" t="s">
        <v>68</v>
      </c>
      <c r="I1383" s="101"/>
      <c r="J1383" s="95"/>
      <c r="K1383" s="88">
        <f t="shared" si="409"/>
        <v>5720</v>
      </c>
      <c r="L1383" s="88">
        <v>0.0</v>
      </c>
      <c r="M1383" s="88">
        <f t="shared" si="407"/>
        <v>5720</v>
      </c>
      <c r="N1383" s="206">
        <f t="shared" si="408"/>
        <v>0</v>
      </c>
      <c r="O1383" s="96"/>
      <c r="P1383" s="97">
        <v>187.83</v>
      </c>
      <c r="Q1383" s="108">
        <f t="shared" ref="Q1383:Q1384" si="410">E1383-P1383</f>
        <v>5532.17</v>
      </c>
      <c r="R1383" s="98"/>
      <c r="S1383" s="98"/>
      <c r="T1383" s="98"/>
      <c r="U1383" s="98"/>
      <c r="V1383" s="98"/>
      <c r="W1383" s="98"/>
      <c r="X1383" s="98"/>
      <c r="Y1383" s="98"/>
      <c r="Z1383" s="98"/>
      <c r="AA1383" s="98"/>
      <c r="AB1383" s="98"/>
      <c r="AC1383" s="98"/>
      <c r="AD1383" s="98"/>
      <c r="AE1383" s="98"/>
      <c r="AF1383" s="98"/>
      <c r="AG1383" s="98"/>
      <c r="AH1383" s="98"/>
      <c r="AI1383" s="98"/>
      <c r="AJ1383" s="98"/>
      <c r="AK1383" s="98"/>
      <c r="AL1383" s="98"/>
    </row>
    <row r="1384" ht="14.25" customHeight="1">
      <c r="A1384" s="92">
        <v>2579.0</v>
      </c>
      <c r="B1384" s="93">
        <v>45839.0</v>
      </c>
      <c r="C1384" s="48" t="s">
        <v>4524</v>
      </c>
      <c r="D1384" s="48" t="s">
        <v>4487</v>
      </c>
      <c r="E1384" s="50">
        <v>300.0</v>
      </c>
      <c r="F1384" s="100" t="s">
        <v>4301</v>
      </c>
      <c r="G1384" s="48" t="s">
        <v>117</v>
      </c>
      <c r="H1384" s="42" t="s">
        <v>68</v>
      </c>
      <c r="I1384" s="101"/>
      <c r="J1384" s="95"/>
      <c r="K1384" s="88">
        <f t="shared" si="409"/>
        <v>300</v>
      </c>
      <c r="L1384" s="88">
        <v>0.0</v>
      </c>
      <c r="M1384" s="88">
        <f t="shared" si="407"/>
        <v>300</v>
      </c>
      <c r="N1384" s="206">
        <f t="shared" si="408"/>
        <v>0</v>
      </c>
      <c r="O1384" s="96"/>
      <c r="P1384" s="97">
        <v>9.85</v>
      </c>
      <c r="Q1384" s="108">
        <f t="shared" si="410"/>
        <v>290.15</v>
      </c>
      <c r="R1384" s="98"/>
      <c r="S1384" s="98"/>
      <c r="T1384" s="98"/>
      <c r="U1384" s="98"/>
      <c r="V1384" s="98"/>
      <c r="W1384" s="98"/>
      <c r="X1384" s="98"/>
      <c r="Y1384" s="98"/>
      <c r="Z1384" s="98"/>
      <c r="AA1384" s="98"/>
      <c r="AB1384" s="98"/>
      <c r="AC1384" s="98"/>
      <c r="AD1384" s="98"/>
      <c r="AE1384" s="98"/>
      <c r="AF1384" s="98"/>
      <c r="AG1384" s="98"/>
      <c r="AH1384" s="98"/>
      <c r="AI1384" s="98"/>
      <c r="AJ1384" s="98"/>
      <c r="AK1384" s="98"/>
      <c r="AL1384" s="98"/>
    </row>
    <row r="1385" ht="14.25" customHeight="1">
      <c r="A1385" s="92">
        <v>2580.0</v>
      </c>
      <c r="B1385" s="93"/>
      <c r="C1385" s="94"/>
      <c r="D1385" s="94" t="s">
        <v>87</v>
      </c>
      <c r="E1385" s="103"/>
      <c r="F1385" s="100"/>
      <c r="G1385" s="101"/>
      <c r="H1385" s="101"/>
      <c r="I1385" s="101"/>
      <c r="J1385" s="95"/>
      <c r="K1385" s="88" t="str">
        <f t="shared" si="409"/>
        <v/>
      </c>
      <c r="L1385" s="88">
        <v>0.0</v>
      </c>
      <c r="M1385" s="88">
        <f t="shared" si="407"/>
        <v>0</v>
      </c>
      <c r="N1385" s="206">
        <f t="shared" si="408"/>
        <v>0</v>
      </c>
      <c r="O1385" s="96"/>
      <c r="P1385" s="97"/>
      <c r="Q1385" s="97"/>
      <c r="R1385" s="98"/>
      <c r="S1385" s="98"/>
      <c r="T1385" s="98"/>
      <c r="U1385" s="98"/>
      <c r="V1385" s="98"/>
      <c r="W1385" s="98"/>
      <c r="X1385" s="98"/>
      <c r="Y1385" s="98"/>
      <c r="Z1385" s="98"/>
      <c r="AA1385" s="98"/>
      <c r="AB1385" s="98"/>
      <c r="AC1385" s="98"/>
      <c r="AD1385" s="98"/>
      <c r="AE1385" s="98"/>
      <c r="AF1385" s="98"/>
      <c r="AG1385" s="98"/>
      <c r="AH1385" s="98"/>
      <c r="AI1385" s="98"/>
      <c r="AJ1385" s="98"/>
      <c r="AK1385" s="98"/>
      <c r="AL1385" s="98"/>
    </row>
    <row r="1386" ht="14.25" customHeight="1">
      <c r="A1386" s="92">
        <v>2581.0</v>
      </c>
      <c r="B1386" s="93">
        <v>45839.0</v>
      </c>
      <c r="C1386" s="94" t="s">
        <v>4525</v>
      </c>
      <c r="D1386" s="94" t="s">
        <v>4526</v>
      </c>
      <c r="E1386" s="103">
        <f>2500+3050</f>
        <v>5550</v>
      </c>
      <c r="F1386" s="100" t="s">
        <v>4527</v>
      </c>
      <c r="G1386" s="101" t="s">
        <v>4528</v>
      </c>
      <c r="H1386" s="42" t="s">
        <v>68</v>
      </c>
      <c r="I1386" s="101" t="s">
        <v>4529</v>
      </c>
      <c r="J1386" s="95"/>
      <c r="K1386" s="88">
        <f t="shared" si="409"/>
        <v>5550</v>
      </c>
      <c r="L1386" s="88">
        <v>0.0</v>
      </c>
      <c r="M1386" s="88">
        <f t="shared" si="407"/>
        <v>5550</v>
      </c>
      <c r="N1386" s="206">
        <f t="shared" si="408"/>
        <v>0</v>
      </c>
      <c r="O1386" s="96"/>
      <c r="P1386" s="97">
        <v>100.15</v>
      </c>
      <c r="Q1386" s="108">
        <f>3050-P1386</f>
        <v>2949.85</v>
      </c>
      <c r="R1386" s="128">
        <f>1595.82+Q1383+Q1384+2949.85</f>
        <v>10367.99</v>
      </c>
      <c r="S1386" s="98"/>
      <c r="T1386" s="98"/>
      <c r="U1386" s="98"/>
      <c r="V1386" s="98"/>
      <c r="W1386" s="98"/>
      <c r="X1386" s="98"/>
      <c r="Y1386" s="98"/>
      <c r="Z1386" s="98"/>
      <c r="AA1386" s="98"/>
      <c r="AB1386" s="98"/>
      <c r="AC1386" s="98"/>
      <c r="AD1386" s="98"/>
      <c r="AE1386" s="98"/>
      <c r="AF1386" s="98"/>
      <c r="AG1386" s="98"/>
      <c r="AH1386" s="98"/>
      <c r="AI1386" s="98"/>
      <c r="AJ1386" s="98"/>
      <c r="AK1386" s="98"/>
      <c r="AL1386" s="98"/>
    </row>
    <row r="1387" ht="14.25" customHeight="1">
      <c r="A1387" s="92">
        <v>2582.0</v>
      </c>
      <c r="B1387" s="93">
        <v>45839.0</v>
      </c>
      <c r="C1387" s="94" t="s">
        <v>4530</v>
      </c>
      <c r="D1387" s="48" t="s">
        <v>594</v>
      </c>
      <c r="E1387" s="50">
        <v>550.0</v>
      </c>
      <c r="F1387" s="100" t="s">
        <v>4290</v>
      </c>
      <c r="G1387" s="48" t="s">
        <v>112</v>
      </c>
      <c r="H1387" s="101" t="s">
        <v>127</v>
      </c>
      <c r="I1387" s="101"/>
      <c r="J1387" s="95"/>
      <c r="K1387" s="88">
        <f t="shared" si="409"/>
        <v>550</v>
      </c>
      <c r="L1387" s="88">
        <v>0.0</v>
      </c>
      <c r="M1387" s="88">
        <f t="shared" si="407"/>
        <v>550</v>
      </c>
      <c r="N1387" s="206">
        <f t="shared" si="408"/>
        <v>0</v>
      </c>
      <c r="O1387" s="96"/>
      <c r="P1387" s="97"/>
      <c r="Q1387" s="97"/>
      <c r="R1387" s="98"/>
      <c r="S1387" s="98"/>
      <c r="T1387" s="98"/>
      <c r="U1387" s="98"/>
      <c r="V1387" s="98"/>
      <c r="W1387" s="98"/>
      <c r="X1387" s="98"/>
      <c r="Y1387" s="98"/>
      <c r="Z1387" s="98"/>
      <c r="AA1387" s="98"/>
      <c r="AB1387" s="98"/>
      <c r="AC1387" s="98"/>
      <c r="AD1387" s="98"/>
      <c r="AE1387" s="98"/>
      <c r="AF1387" s="98"/>
      <c r="AG1387" s="98"/>
      <c r="AH1387" s="98"/>
      <c r="AI1387" s="98"/>
      <c r="AJ1387" s="98"/>
      <c r="AK1387" s="98"/>
      <c r="AL1387" s="98"/>
    </row>
    <row r="1388" ht="14.25" customHeight="1">
      <c r="A1388" s="92">
        <v>2583.0</v>
      </c>
      <c r="B1388" s="93"/>
      <c r="C1388" s="94"/>
      <c r="D1388" s="94" t="s">
        <v>87</v>
      </c>
      <c r="E1388" s="103"/>
      <c r="F1388" s="100"/>
      <c r="G1388" s="101"/>
      <c r="H1388" s="101"/>
      <c r="I1388" s="101"/>
      <c r="J1388" s="95"/>
      <c r="K1388" s="88" t="str">
        <f t="shared" si="409"/>
        <v/>
      </c>
      <c r="L1388" s="88">
        <v>0.0</v>
      </c>
      <c r="M1388" s="88">
        <f t="shared" si="407"/>
        <v>0</v>
      </c>
      <c r="N1388" s="206">
        <f t="shared" si="408"/>
        <v>0</v>
      </c>
      <c r="O1388" s="96"/>
      <c r="P1388" s="97"/>
      <c r="Q1388" s="97"/>
      <c r="R1388" s="98"/>
      <c r="S1388" s="98"/>
      <c r="T1388" s="98"/>
      <c r="U1388" s="98"/>
      <c r="V1388" s="98"/>
      <c r="W1388" s="98"/>
      <c r="X1388" s="98"/>
      <c r="Y1388" s="98"/>
      <c r="Z1388" s="98"/>
      <c r="AA1388" s="98"/>
      <c r="AB1388" s="98"/>
      <c r="AC1388" s="98"/>
      <c r="AD1388" s="98"/>
      <c r="AE1388" s="98"/>
      <c r="AF1388" s="98"/>
      <c r="AG1388" s="98"/>
      <c r="AH1388" s="98"/>
      <c r="AI1388" s="98"/>
      <c r="AJ1388" s="98"/>
      <c r="AK1388" s="98"/>
      <c r="AL1388" s="98"/>
    </row>
    <row r="1389" ht="14.25" customHeight="1">
      <c r="A1389" s="92">
        <v>2584.0</v>
      </c>
      <c r="B1389" s="93">
        <v>45839.0</v>
      </c>
      <c r="C1389" s="48" t="s">
        <v>4531</v>
      </c>
      <c r="D1389" s="48" t="s">
        <v>4532</v>
      </c>
      <c r="E1389" s="50">
        <v>21000.0</v>
      </c>
      <c r="F1389" s="48" t="s">
        <v>4533</v>
      </c>
      <c r="G1389" s="48" t="s">
        <v>96</v>
      </c>
      <c r="H1389" s="42" t="s">
        <v>68</v>
      </c>
      <c r="I1389" s="48" t="s">
        <v>4534</v>
      </c>
      <c r="J1389" s="95"/>
      <c r="K1389" s="88">
        <f t="shared" si="409"/>
        <v>21000</v>
      </c>
      <c r="L1389" s="88">
        <v>0.0</v>
      </c>
      <c r="M1389" s="88">
        <f t="shared" si="407"/>
        <v>21000</v>
      </c>
      <c r="N1389" s="206">
        <f t="shared" si="408"/>
        <v>0</v>
      </c>
      <c r="O1389" s="96"/>
      <c r="P1389" s="97"/>
      <c r="Q1389" s="97"/>
      <c r="R1389" s="98"/>
      <c r="S1389" s="98"/>
      <c r="T1389" s="98"/>
      <c r="U1389" s="98"/>
      <c r="V1389" s="98"/>
      <c r="W1389" s="98"/>
      <c r="X1389" s="98"/>
      <c r="Y1389" s="98"/>
      <c r="Z1389" s="98"/>
      <c r="AA1389" s="98"/>
      <c r="AB1389" s="98"/>
      <c r="AC1389" s="98"/>
      <c r="AD1389" s="98"/>
      <c r="AE1389" s="98"/>
      <c r="AF1389" s="98"/>
      <c r="AG1389" s="98"/>
      <c r="AH1389" s="98"/>
      <c r="AI1389" s="98"/>
      <c r="AJ1389" s="98"/>
      <c r="AK1389" s="98"/>
      <c r="AL1389" s="98"/>
    </row>
    <row r="1390" ht="14.25" customHeight="1">
      <c r="A1390" s="92">
        <v>2585.0</v>
      </c>
      <c r="B1390" s="93">
        <v>45840.0</v>
      </c>
      <c r="C1390" s="94" t="s">
        <v>4535</v>
      </c>
      <c r="D1390" s="48" t="s">
        <v>2810</v>
      </c>
      <c r="E1390" s="50">
        <v>40.0</v>
      </c>
      <c r="F1390" s="48" t="s">
        <v>4536</v>
      </c>
      <c r="G1390" s="48" t="s">
        <v>112</v>
      </c>
      <c r="H1390" s="101" t="s">
        <v>127</v>
      </c>
      <c r="I1390" s="101"/>
      <c r="J1390" s="95"/>
      <c r="K1390" s="88">
        <f t="shared" si="409"/>
        <v>40</v>
      </c>
      <c r="L1390" s="88">
        <v>0.0</v>
      </c>
      <c r="M1390" s="88">
        <f t="shared" si="407"/>
        <v>40</v>
      </c>
      <c r="N1390" s="206">
        <f t="shared" si="408"/>
        <v>0</v>
      </c>
      <c r="O1390" s="96"/>
      <c r="P1390" s="97"/>
      <c r="Q1390" s="97"/>
      <c r="R1390" s="98"/>
      <c r="S1390" s="98"/>
      <c r="T1390" s="98"/>
      <c r="U1390" s="98"/>
      <c r="V1390" s="98"/>
      <c r="W1390" s="98"/>
      <c r="X1390" s="98"/>
      <c r="Y1390" s="98"/>
      <c r="Z1390" s="98"/>
      <c r="AA1390" s="98"/>
      <c r="AB1390" s="98"/>
      <c r="AC1390" s="98"/>
      <c r="AD1390" s="98"/>
      <c r="AE1390" s="98"/>
      <c r="AF1390" s="98"/>
      <c r="AG1390" s="98"/>
      <c r="AH1390" s="98"/>
      <c r="AI1390" s="98"/>
      <c r="AJ1390" s="98"/>
      <c r="AK1390" s="98"/>
      <c r="AL1390" s="98"/>
    </row>
    <row r="1391" ht="14.25" customHeight="1">
      <c r="A1391" s="92">
        <v>2586.0</v>
      </c>
      <c r="B1391" s="93">
        <v>45840.0</v>
      </c>
      <c r="C1391" s="94" t="s">
        <v>4537</v>
      </c>
      <c r="D1391" s="48" t="s">
        <v>4434</v>
      </c>
      <c r="E1391" s="50">
        <v>550.0</v>
      </c>
      <c r="F1391" s="100" t="s">
        <v>4290</v>
      </c>
      <c r="G1391" s="48" t="s">
        <v>112</v>
      </c>
      <c r="H1391" s="101" t="s">
        <v>127</v>
      </c>
      <c r="I1391" s="101"/>
      <c r="J1391" s="95"/>
      <c r="K1391" s="88">
        <f t="shared" si="409"/>
        <v>550</v>
      </c>
      <c r="L1391" s="88">
        <v>0.0</v>
      </c>
      <c r="M1391" s="88">
        <f t="shared" si="407"/>
        <v>550</v>
      </c>
      <c r="N1391" s="206">
        <f t="shared" si="408"/>
        <v>0</v>
      </c>
      <c r="O1391" s="96"/>
      <c r="P1391" s="97"/>
      <c r="Q1391" s="97"/>
      <c r="R1391" s="98"/>
      <c r="S1391" s="98"/>
      <c r="T1391" s="98"/>
      <c r="U1391" s="98"/>
      <c r="V1391" s="98"/>
      <c r="W1391" s="98"/>
      <c r="X1391" s="98"/>
      <c r="Y1391" s="98"/>
      <c r="Z1391" s="98"/>
      <c r="AA1391" s="98"/>
      <c r="AB1391" s="98"/>
      <c r="AC1391" s="98"/>
      <c r="AD1391" s="98"/>
      <c r="AE1391" s="98"/>
      <c r="AF1391" s="98"/>
      <c r="AG1391" s="98"/>
      <c r="AH1391" s="98"/>
      <c r="AI1391" s="98"/>
      <c r="AJ1391" s="98"/>
      <c r="AK1391" s="98"/>
      <c r="AL1391" s="98"/>
    </row>
    <row r="1392" ht="14.25" customHeight="1">
      <c r="A1392" s="92">
        <v>2587.0</v>
      </c>
      <c r="B1392" s="93"/>
      <c r="C1392" s="94"/>
      <c r="D1392" s="94" t="s">
        <v>87</v>
      </c>
      <c r="E1392" s="103"/>
      <c r="F1392" s="100"/>
      <c r="G1392" s="101"/>
      <c r="H1392" s="101"/>
      <c r="I1392" s="101"/>
      <c r="J1392" s="95"/>
      <c r="K1392" s="88" t="str">
        <f t="shared" si="409"/>
        <v/>
      </c>
      <c r="L1392" s="88">
        <v>0.0</v>
      </c>
      <c r="M1392" s="88">
        <f t="shared" si="407"/>
        <v>0</v>
      </c>
      <c r="N1392" s="206">
        <f t="shared" si="408"/>
        <v>0</v>
      </c>
      <c r="O1392" s="96"/>
      <c r="P1392" s="97"/>
      <c r="Q1392" s="97"/>
      <c r="R1392" s="98"/>
      <c r="S1392" s="98"/>
      <c r="T1392" s="98"/>
      <c r="U1392" s="98"/>
      <c r="V1392" s="98"/>
      <c r="W1392" s="98"/>
      <c r="X1392" s="98"/>
      <c r="Y1392" s="98"/>
      <c r="Z1392" s="98"/>
      <c r="AA1392" s="98"/>
      <c r="AB1392" s="98"/>
      <c r="AC1392" s="98"/>
      <c r="AD1392" s="98"/>
      <c r="AE1392" s="98"/>
      <c r="AF1392" s="98"/>
      <c r="AG1392" s="98"/>
      <c r="AH1392" s="98"/>
      <c r="AI1392" s="98"/>
      <c r="AJ1392" s="98"/>
      <c r="AK1392" s="98"/>
      <c r="AL1392" s="98"/>
    </row>
    <row r="1393" ht="14.25" customHeight="1">
      <c r="A1393" s="92">
        <v>2588.0</v>
      </c>
      <c r="B1393" s="93">
        <v>45840.0</v>
      </c>
      <c r="C1393" s="94" t="s">
        <v>4538</v>
      </c>
      <c r="D1393" s="48" t="s">
        <v>594</v>
      </c>
      <c r="E1393" s="50">
        <v>5000.0</v>
      </c>
      <c r="F1393" s="48" t="s">
        <v>4539</v>
      </c>
      <c r="G1393" s="48" t="s">
        <v>96</v>
      </c>
      <c r="H1393" s="42" t="s">
        <v>68</v>
      </c>
      <c r="I1393" s="48" t="s">
        <v>4540</v>
      </c>
      <c r="J1393" s="95"/>
      <c r="K1393" s="88">
        <f t="shared" si="409"/>
        <v>5000</v>
      </c>
      <c r="L1393" s="88">
        <v>0.0</v>
      </c>
      <c r="M1393" s="88">
        <f t="shared" si="407"/>
        <v>5000</v>
      </c>
      <c r="N1393" s="206">
        <f t="shared" si="408"/>
        <v>0</v>
      </c>
      <c r="O1393" s="96"/>
      <c r="P1393" s="97"/>
      <c r="Q1393" s="97"/>
      <c r="R1393" s="98"/>
      <c r="S1393" s="98"/>
      <c r="T1393" s="98"/>
      <c r="U1393" s="98"/>
      <c r="V1393" s="98"/>
      <c r="W1393" s="98"/>
      <c r="X1393" s="98"/>
      <c r="Y1393" s="98"/>
      <c r="Z1393" s="98"/>
      <c r="AA1393" s="98"/>
      <c r="AB1393" s="98"/>
      <c r="AC1393" s="98"/>
      <c r="AD1393" s="98"/>
      <c r="AE1393" s="98"/>
      <c r="AF1393" s="98"/>
      <c r="AG1393" s="98"/>
      <c r="AH1393" s="98"/>
      <c r="AI1393" s="98"/>
      <c r="AJ1393" s="98"/>
      <c r="AK1393" s="98"/>
      <c r="AL1393" s="98"/>
    </row>
    <row r="1394" ht="14.25" customHeight="1">
      <c r="A1394" s="92">
        <v>2589.0</v>
      </c>
      <c r="B1394" s="93"/>
      <c r="C1394" s="94"/>
      <c r="D1394" s="94" t="s">
        <v>87</v>
      </c>
      <c r="E1394" s="103"/>
      <c r="F1394" s="100"/>
      <c r="G1394" s="101"/>
      <c r="H1394" s="101"/>
      <c r="I1394" s="101"/>
      <c r="J1394" s="95"/>
      <c r="K1394" s="88" t="str">
        <f t="shared" si="409"/>
        <v/>
      </c>
      <c r="L1394" s="88">
        <v>0.0</v>
      </c>
      <c r="M1394" s="88">
        <f t="shared" si="407"/>
        <v>0</v>
      </c>
      <c r="N1394" s="206">
        <f t="shared" si="408"/>
        <v>0</v>
      </c>
      <c r="O1394" s="96"/>
      <c r="P1394" s="97"/>
      <c r="Q1394" s="97"/>
      <c r="R1394" s="98"/>
      <c r="S1394" s="98"/>
      <c r="T1394" s="98"/>
      <c r="U1394" s="98"/>
      <c r="V1394" s="98"/>
      <c r="W1394" s="98"/>
      <c r="X1394" s="98"/>
      <c r="Y1394" s="98"/>
      <c r="Z1394" s="98"/>
      <c r="AA1394" s="98"/>
      <c r="AB1394" s="98"/>
      <c r="AC1394" s="98"/>
      <c r="AD1394" s="98"/>
      <c r="AE1394" s="98"/>
      <c r="AF1394" s="98"/>
      <c r="AG1394" s="98"/>
      <c r="AH1394" s="98"/>
      <c r="AI1394" s="98"/>
      <c r="AJ1394" s="98"/>
      <c r="AK1394" s="98"/>
      <c r="AL1394" s="98"/>
    </row>
    <row r="1395" ht="14.25" customHeight="1">
      <c r="A1395" s="92">
        <v>2590.0</v>
      </c>
      <c r="B1395" s="93">
        <v>45840.0</v>
      </c>
      <c r="C1395" s="48" t="s">
        <v>4541</v>
      </c>
      <c r="D1395" s="48" t="s">
        <v>269</v>
      </c>
      <c r="E1395" s="116">
        <v>117700.0</v>
      </c>
      <c r="F1395" s="48" t="s">
        <v>4542</v>
      </c>
      <c r="G1395" s="48" t="s">
        <v>96</v>
      </c>
      <c r="H1395" s="42" t="s">
        <v>68</v>
      </c>
      <c r="I1395" s="48" t="s">
        <v>4543</v>
      </c>
      <c r="J1395" s="95"/>
      <c r="K1395" s="207">
        <f>O1395</f>
        <v>123200</v>
      </c>
      <c r="L1395" s="207">
        <f>K1395/1.12*0.05</f>
        <v>5499.999999</v>
      </c>
      <c r="M1395" s="207">
        <f t="shared" si="407"/>
        <v>117700</v>
      </c>
      <c r="N1395" s="208">
        <f t="shared" si="408"/>
        <v>0.0000175999885</v>
      </c>
      <c r="O1395" s="207">
        <f>(E1395/0.955357143)</f>
        <v>123200</v>
      </c>
      <c r="P1395" s="97"/>
      <c r="Q1395" s="97"/>
      <c r="R1395" s="98"/>
      <c r="S1395" s="98"/>
      <c r="T1395" s="98"/>
      <c r="U1395" s="98"/>
      <c r="V1395" s="98"/>
      <c r="W1395" s="98"/>
      <c r="X1395" s="98"/>
      <c r="Y1395" s="98"/>
      <c r="Z1395" s="98"/>
      <c r="AA1395" s="98"/>
      <c r="AB1395" s="98"/>
      <c r="AC1395" s="98"/>
      <c r="AD1395" s="98"/>
      <c r="AE1395" s="98"/>
      <c r="AF1395" s="98"/>
      <c r="AG1395" s="98"/>
      <c r="AH1395" s="98"/>
      <c r="AI1395" s="98"/>
      <c r="AJ1395" s="98"/>
      <c r="AK1395" s="98"/>
      <c r="AL1395" s="98"/>
    </row>
    <row r="1396" ht="14.25" customHeight="1">
      <c r="A1396" s="92">
        <v>2591.0</v>
      </c>
      <c r="B1396" s="93">
        <v>45840.0</v>
      </c>
      <c r="C1396" s="94" t="s">
        <v>4544</v>
      </c>
      <c r="D1396" s="48" t="s">
        <v>4545</v>
      </c>
      <c r="E1396" s="50">
        <v>300.0</v>
      </c>
      <c r="F1396" s="48" t="s">
        <v>4301</v>
      </c>
      <c r="G1396" s="48" t="s">
        <v>112</v>
      </c>
      <c r="H1396" s="101" t="s">
        <v>127</v>
      </c>
      <c r="I1396" s="101"/>
      <c r="J1396" s="95"/>
      <c r="K1396" s="88">
        <f>E1396</f>
        <v>300</v>
      </c>
      <c r="L1396" s="88">
        <v>0.0</v>
      </c>
      <c r="M1396" s="88">
        <f t="shared" si="407"/>
        <v>300</v>
      </c>
      <c r="N1396" s="206">
        <f t="shared" si="408"/>
        <v>0</v>
      </c>
      <c r="O1396" s="96"/>
      <c r="P1396" s="97"/>
      <c r="Q1396" s="97"/>
      <c r="R1396" s="98"/>
      <c r="S1396" s="98"/>
      <c r="T1396" s="98"/>
      <c r="U1396" s="98"/>
      <c r="V1396" s="98"/>
      <c r="W1396" s="98"/>
      <c r="X1396" s="98"/>
      <c r="Y1396" s="98"/>
      <c r="Z1396" s="98"/>
      <c r="AA1396" s="98"/>
      <c r="AB1396" s="98"/>
      <c r="AC1396" s="98"/>
      <c r="AD1396" s="98"/>
      <c r="AE1396" s="98"/>
      <c r="AF1396" s="98"/>
      <c r="AG1396" s="98"/>
      <c r="AH1396" s="98"/>
      <c r="AI1396" s="98"/>
      <c r="AJ1396" s="98"/>
      <c r="AK1396" s="98"/>
      <c r="AL1396" s="98"/>
    </row>
    <row r="1397" ht="14.25" customHeight="1">
      <c r="A1397" s="92">
        <v>2592.0</v>
      </c>
      <c r="B1397" s="93">
        <v>45840.0</v>
      </c>
      <c r="C1397" s="94" t="s">
        <v>4546</v>
      </c>
      <c r="D1397" s="48" t="s">
        <v>1836</v>
      </c>
      <c r="E1397" s="116">
        <v>955.36</v>
      </c>
      <c r="F1397" s="48" t="s">
        <v>4547</v>
      </c>
      <c r="G1397" s="48" t="s">
        <v>74</v>
      </c>
      <c r="H1397" s="42" t="s">
        <v>68</v>
      </c>
      <c r="I1397" s="48" t="s">
        <v>4548</v>
      </c>
      <c r="J1397" s="95" t="s">
        <v>76</v>
      </c>
      <c r="K1397" s="207">
        <f t="shared" ref="K1397:K1398" si="411">O1397</f>
        <v>1000.002991</v>
      </c>
      <c r="L1397" s="207">
        <f t="shared" ref="L1397:L1398" si="412">K1397/1.12*0.05</f>
        <v>44.64299065</v>
      </c>
      <c r="M1397" s="207">
        <f t="shared" si="407"/>
        <v>955.3599999</v>
      </c>
      <c r="N1397" s="208">
        <f t="shared" si="408"/>
        <v>0.000000142857516</v>
      </c>
      <c r="O1397" s="207">
        <f t="shared" ref="O1397:O1398" si="413">(E1397/0.955357143)</f>
        <v>1000.002991</v>
      </c>
      <c r="P1397" s="97"/>
      <c r="Q1397" s="97"/>
      <c r="R1397" s="98"/>
      <c r="S1397" s="98"/>
      <c r="T1397" s="98"/>
      <c r="U1397" s="98"/>
      <c r="V1397" s="98"/>
      <c r="W1397" s="98"/>
      <c r="X1397" s="98"/>
      <c r="Y1397" s="98"/>
      <c r="Z1397" s="98"/>
      <c r="AA1397" s="98"/>
      <c r="AB1397" s="98"/>
      <c r="AC1397" s="98"/>
      <c r="AD1397" s="98"/>
      <c r="AE1397" s="98"/>
      <c r="AF1397" s="98"/>
      <c r="AG1397" s="98"/>
      <c r="AH1397" s="98"/>
      <c r="AI1397" s="98"/>
      <c r="AJ1397" s="98"/>
      <c r="AK1397" s="98"/>
      <c r="AL1397" s="98"/>
    </row>
    <row r="1398" ht="14.25" customHeight="1">
      <c r="A1398" s="92">
        <v>2593.0</v>
      </c>
      <c r="B1398" s="93">
        <v>45840.0</v>
      </c>
      <c r="C1398" s="48" t="s">
        <v>4549</v>
      </c>
      <c r="D1398" s="48" t="s">
        <v>2572</v>
      </c>
      <c r="E1398" s="116">
        <v>32100.0</v>
      </c>
      <c r="G1398" s="48" t="s">
        <v>74</v>
      </c>
      <c r="H1398" s="42" t="s">
        <v>68</v>
      </c>
      <c r="I1398" s="48" t="s">
        <v>4550</v>
      </c>
      <c r="J1398" s="95" t="s">
        <v>76</v>
      </c>
      <c r="K1398" s="207">
        <f t="shared" si="411"/>
        <v>33599.99999</v>
      </c>
      <c r="L1398" s="207">
        <f t="shared" si="412"/>
        <v>1500</v>
      </c>
      <c r="M1398" s="207">
        <f t="shared" si="407"/>
        <v>32100</v>
      </c>
      <c r="N1398" s="208">
        <f t="shared" si="408"/>
        <v>0.000004799996532</v>
      </c>
      <c r="O1398" s="207">
        <f t="shared" si="413"/>
        <v>33599.99999</v>
      </c>
      <c r="P1398" s="97"/>
      <c r="Q1398" s="97"/>
      <c r="R1398" s="98"/>
      <c r="S1398" s="98"/>
      <c r="T1398" s="98"/>
      <c r="U1398" s="98"/>
      <c r="V1398" s="98"/>
      <c r="W1398" s="98"/>
      <c r="X1398" s="98"/>
      <c r="Y1398" s="98"/>
      <c r="Z1398" s="98"/>
      <c r="AA1398" s="98"/>
      <c r="AB1398" s="98"/>
      <c r="AC1398" s="98"/>
      <c r="AD1398" s="98"/>
      <c r="AE1398" s="98"/>
      <c r="AF1398" s="98"/>
      <c r="AG1398" s="98"/>
      <c r="AH1398" s="98"/>
      <c r="AI1398" s="98"/>
      <c r="AJ1398" s="98"/>
      <c r="AK1398" s="98"/>
      <c r="AL1398" s="98"/>
    </row>
    <row r="1399" ht="14.25" customHeight="1">
      <c r="A1399" s="92">
        <v>2594.0</v>
      </c>
      <c r="B1399" s="93"/>
      <c r="C1399" s="94"/>
      <c r="D1399" s="94" t="s">
        <v>87</v>
      </c>
      <c r="E1399" s="103"/>
      <c r="F1399" s="100"/>
      <c r="G1399" s="101"/>
      <c r="H1399" s="101"/>
      <c r="I1399" s="101"/>
      <c r="J1399" s="95"/>
      <c r="K1399" s="88" t="str">
        <f>E1399</f>
        <v/>
      </c>
      <c r="L1399" s="88">
        <v>0.0</v>
      </c>
      <c r="M1399" s="88">
        <f t="shared" si="407"/>
        <v>0</v>
      </c>
      <c r="N1399" s="206">
        <f t="shared" si="408"/>
        <v>0</v>
      </c>
      <c r="O1399" s="96"/>
      <c r="P1399" s="97"/>
      <c r="Q1399" s="97"/>
      <c r="R1399" s="98"/>
      <c r="S1399" s="98"/>
      <c r="T1399" s="98"/>
      <c r="U1399" s="98"/>
      <c r="V1399" s="98"/>
      <c r="W1399" s="98"/>
      <c r="X1399" s="98"/>
      <c r="Y1399" s="98"/>
      <c r="Z1399" s="98"/>
      <c r="AA1399" s="98"/>
      <c r="AB1399" s="98"/>
      <c r="AC1399" s="98"/>
      <c r="AD1399" s="98"/>
      <c r="AE1399" s="98"/>
      <c r="AF1399" s="98"/>
      <c r="AG1399" s="98"/>
      <c r="AH1399" s="98"/>
      <c r="AI1399" s="98"/>
      <c r="AJ1399" s="98"/>
      <c r="AK1399" s="98"/>
      <c r="AL1399" s="98"/>
    </row>
    <row r="1400" ht="14.25" customHeight="1">
      <c r="A1400" s="92">
        <v>2595.0</v>
      </c>
      <c r="B1400" s="93">
        <v>45840.0</v>
      </c>
      <c r="C1400" s="48" t="s">
        <v>4551</v>
      </c>
      <c r="D1400" s="48" t="s">
        <v>143</v>
      </c>
      <c r="E1400" s="116">
        <v>32100.0</v>
      </c>
      <c r="F1400" s="48" t="s">
        <v>4547</v>
      </c>
      <c r="G1400" s="48" t="s">
        <v>74</v>
      </c>
      <c r="H1400" s="42" t="s">
        <v>68</v>
      </c>
      <c r="I1400" s="48" t="s">
        <v>4552</v>
      </c>
      <c r="J1400" s="95" t="s">
        <v>76</v>
      </c>
      <c r="K1400" s="207">
        <f>O1400</f>
        <v>33599.99999</v>
      </c>
      <c r="L1400" s="207">
        <f>K1400/1.12*0.05</f>
        <v>1500</v>
      </c>
      <c r="M1400" s="207">
        <f t="shared" si="407"/>
        <v>32100</v>
      </c>
      <c r="N1400" s="208">
        <f t="shared" si="408"/>
        <v>0.000004799996532</v>
      </c>
      <c r="O1400" s="207">
        <f>(E1400/0.955357143)</f>
        <v>33599.99999</v>
      </c>
      <c r="P1400" s="97"/>
      <c r="Q1400" s="97"/>
      <c r="R1400" s="98"/>
      <c r="S1400" s="98"/>
      <c r="T1400" s="98"/>
      <c r="U1400" s="98"/>
      <c r="V1400" s="98"/>
      <c r="W1400" s="98"/>
      <c r="X1400" s="98"/>
      <c r="Y1400" s="98"/>
      <c r="Z1400" s="98"/>
      <c r="AA1400" s="98"/>
      <c r="AB1400" s="98"/>
      <c r="AC1400" s="98"/>
      <c r="AD1400" s="98"/>
      <c r="AE1400" s="98"/>
      <c r="AF1400" s="98"/>
      <c r="AG1400" s="98"/>
      <c r="AH1400" s="98"/>
      <c r="AI1400" s="98"/>
      <c r="AJ1400" s="98"/>
      <c r="AK1400" s="98"/>
      <c r="AL1400" s="98"/>
    </row>
    <row r="1401" ht="14.25" customHeight="1">
      <c r="A1401" s="92">
        <v>2596.0</v>
      </c>
      <c r="B1401" s="93">
        <v>45840.0</v>
      </c>
      <c r="C1401" s="48" t="s">
        <v>4553</v>
      </c>
      <c r="D1401" s="48" t="s">
        <v>168</v>
      </c>
      <c r="E1401" s="50">
        <v>1250.0</v>
      </c>
      <c r="F1401" s="48" t="s">
        <v>4554</v>
      </c>
      <c r="G1401" s="48" t="s">
        <v>74</v>
      </c>
      <c r="H1401" s="42" t="s">
        <v>68</v>
      </c>
      <c r="I1401" s="48" t="s">
        <v>4555</v>
      </c>
      <c r="J1401" s="95" t="s">
        <v>76</v>
      </c>
      <c r="K1401" s="88">
        <f t="shared" ref="K1401:K1402" si="414">E1401</f>
        <v>1250</v>
      </c>
      <c r="L1401" s="88">
        <v>0.0</v>
      </c>
      <c r="M1401" s="88">
        <f t="shared" si="407"/>
        <v>1250</v>
      </c>
      <c r="N1401" s="206">
        <f t="shared" si="408"/>
        <v>0</v>
      </c>
      <c r="O1401" s="96"/>
      <c r="P1401" s="97"/>
      <c r="Q1401" s="97"/>
      <c r="R1401" s="98"/>
      <c r="S1401" s="98"/>
      <c r="T1401" s="98"/>
      <c r="U1401" s="98"/>
      <c r="V1401" s="98"/>
      <c r="W1401" s="98"/>
      <c r="X1401" s="98"/>
      <c r="Y1401" s="98"/>
      <c r="Z1401" s="98"/>
      <c r="AA1401" s="98"/>
      <c r="AB1401" s="98"/>
      <c r="AC1401" s="98"/>
      <c r="AD1401" s="98"/>
      <c r="AE1401" s="98"/>
      <c r="AF1401" s="98"/>
      <c r="AG1401" s="98"/>
      <c r="AH1401" s="98"/>
      <c r="AI1401" s="98"/>
      <c r="AJ1401" s="98"/>
      <c r="AK1401" s="98"/>
      <c r="AL1401" s="98"/>
    </row>
    <row r="1402" ht="14.25" customHeight="1">
      <c r="A1402" s="92">
        <v>2597.0</v>
      </c>
      <c r="B1402" s="93">
        <v>45840.0</v>
      </c>
      <c r="C1402" s="48" t="s">
        <v>4556</v>
      </c>
      <c r="D1402" s="48" t="s">
        <v>1119</v>
      </c>
      <c r="E1402" s="50">
        <v>3500.0</v>
      </c>
      <c r="F1402" s="48" t="s">
        <v>4557</v>
      </c>
      <c r="G1402" s="48" t="s">
        <v>74</v>
      </c>
      <c r="H1402" s="42" t="s">
        <v>68</v>
      </c>
      <c r="I1402" s="48" t="s">
        <v>4558</v>
      </c>
      <c r="J1402" s="95" t="s">
        <v>76</v>
      </c>
      <c r="K1402" s="88">
        <f t="shared" si="414"/>
        <v>3500</v>
      </c>
      <c r="L1402" s="88">
        <v>0.0</v>
      </c>
      <c r="M1402" s="88">
        <f t="shared" si="407"/>
        <v>3500</v>
      </c>
      <c r="N1402" s="206">
        <f t="shared" si="408"/>
        <v>0</v>
      </c>
      <c r="O1402" s="96"/>
      <c r="P1402" s="97"/>
      <c r="Q1402" s="97"/>
      <c r="R1402" s="98"/>
      <c r="S1402" s="98"/>
      <c r="T1402" s="98"/>
      <c r="U1402" s="98"/>
      <c r="V1402" s="98"/>
      <c r="W1402" s="98"/>
      <c r="X1402" s="98"/>
      <c r="Y1402" s="98"/>
      <c r="Z1402" s="98"/>
      <c r="AA1402" s="98"/>
      <c r="AB1402" s="98"/>
      <c r="AC1402" s="98"/>
      <c r="AD1402" s="98"/>
      <c r="AE1402" s="98"/>
      <c r="AF1402" s="98"/>
      <c r="AG1402" s="98"/>
      <c r="AH1402" s="98"/>
      <c r="AI1402" s="98"/>
      <c r="AJ1402" s="98"/>
      <c r="AK1402" s="98"/>
      <c r="AL1402" s="98"/>
    </row>
    <row r="1403" ht="14.25" customHeight="1">
      <c r="A1403" s="92">
        <v>2598.0</v>
      </c>
      <c r="B1403" s="93">
        <v>45840.0</v>
      </c>
      <c r="C1403" s="48" t="s">
        <v>4559</v>
      </c>
      <c r="D1403" s="48" t="s">
        <v>4042</v>
      </c>
      <c r="E1403" s="116">
        <v>86650.89</v>
      </c>
      <c r="F1403" s="48" t="s">
        <v>4560</v>
      </c>
      <c r="G1403" s="48" t="s">
        <v>74</v>
      </c>
      <c r="H1403" s="42" t="s">
        <v>68</v>
      </c>
      <c r="I1403" s="48" t="s">
        <v>4561</v>
      </c>
      <c r="J1403" s="95" t="s">
        <v>140</v>
      </c>
      <c r="K1403" s="207">
        <f>O1403</f>
        <v>90699.997</v>
      </c>
      <c r="L1403" s="207">
        <f>K1403/1.12*0.05</f>
        <v>4049.107009</v>
      </c>
      <c r="M1403" s="207">
        <f t="shared" si="407"/>
        <v>86650.88999</v>
      </c>
      <c r="N1403" s="208">
        <f t="shared" si="408"/>
        <v>0.00001295714173</v>
      </c>
      <c r="O1403" s="207">
        <f>(E1403/0.955357143)</f>
        <v>90699.997</v>
      </c>
      <c r="P1403" s="97"/>
      <c r="Q1403" s="97"/>
      <c r="R1403" s="98"/>
      <c r="S1403" s="98"/>
      <c r="T1403" s="98"/>
      <c r="U1403" s="98"/>
      <c r="V1403" s="98"/>
      <c r="W1403" s="98"/>
      <c r="X1403" s="98"/>
      <c r="Y1403" s="98"/>
      <c r="Z1403" s="98"/>
      <c r="AA1403" s="98"/>
      <c r="AB1403" s="98"/>
      <c r="AC1403" s="98"/>
      <c r="AD1403" s="98"/>
      <c r="AE1403" s="98"/>
      <c r="AF1403" s="98"/>
      <c r="AG1403" s="98"/>
      <c r="AH1403" s="98"/>
      <c r="AI1403" s="98"/>
      <c r="AJ1403" s="98"/>
      <c r="AK1403" s="98"/>
      <c r="AL1403" s="98"/>
    </row>
    <row r="1404" ht="14.25" customHeight="1">
      <c r="A1404" s="92">
        <v>2599.0</v>
      </c>
      <c r="B1404" s="93">
        <v>45841.0</v>
      </c>
      <c r="C1404" s="94" t="s">
        <v>4562</v>
      </c>
      <c r="D1404" s="94" t="s">
        <v>1872</v>
      </c>
      <c r="E1404" s="103">
        <v>1680.0</v>
      </c>
      <c r="F1404" s="100" t="s">
        <v>4563</v>
      </c>
      <c r="G1404" s="101" t="s">
        <v>117</v>
      </c>
      <c r="H1404" s="42" t="s">
        <v>68</v>
      </c>
      <c r="I1404" s="101"/>
      <c r="J1404" s="95"/>
      <c r="K1404" s="88">
        <f t="shared" ref="K1404:K1410" si="415">E1404</f>
        <v>1680</v>
      </c>
      <c r="L1404" s="88">
        <v>0.0</v>
      </c>
      <c r="M1404" s="88">
        <f t="shared" si="407"/>
        <v>1680</v>
      </c>
      <c r="N1404" s="206">
        <f t="shared" si="408"/>
        <v>0</v>
      </c>
      <c r="O1404" s="96"/>
      <c r="P1404" s="97">
        <v>55.17</v>
      </c>
      <c r="Q1404" s="97">
        <f>E1404-P1404</f>
        <v>1624.83</v>
      </c>
      <c r="R1404" s="128">
        <f>Q1404+Q1413+Q1414+AR!Q730</f>
        <v>3365.72</v>
      </c>
      <c r="S1404" s="98"/>
      <c r="T1404" s="98"/>
      <c r="U1404" s="98"/>
      <c r="V1404" s="98"/>
      <c r="W1404" s="98"/>
      <c r="X1404" s="98"/>
      <c r="Y1404" s="98"/>
      <c r="Z1404" s="98"/>
      <c r="AA1404" s="98"/>
      <c r="AB1404" s="98"/>
      <c r="AC1404" s="98"/>
      <c r="AD1404" s="98"/>
      <c r="AE1404" s="98"/>
      <c r="AF1404" s="98"/>
      <c r="AG1404" s="98"/>
      <c r="AH1404" s="98"/>
      <c r="AI1404" s="98"/>
      <c r="AJ1404" s="98"/>
      <c r="AK1404" s="98"/>
      <c r="AL1404" s="98"/>
    </row>
    <row r="1405" ht="14.25" customHeight="1">
      <c r="A1405" s="92">
        <v>2600.0</v>
      </c>
      <c r="B1405" s="93">
        <v>45841.0</v>
      </c>
      <c r="C1405" s="94" t="s">
        <v>4564</v>
      </c>
      <c r="D1405" s="94" t="s">
        <v>4565</v>
      </c>
      <c r="E1405" s="103">
        <v>560.0</v>
      </c>
      <c r="F1405" s="100" t="s">
        <v>4566</v>
      </c>
      <c r="G1405" s="48" t="s">
        <v>112</v>
      </c>
      <c r="H1405" s="101" t="s">
        <v>127</v>
      </c>
      <c r="I1405" s="101"/>
      <c r="J1405" s="95"/>
      <c r="K1405" s="88">
        <f t="shared" si="415"/>
        <v>560</v>
      </c>
      <c r="L1405" s="88">
        <v>0.0</v>
      </c>
      <c r="M1405" s="88">
        <f t="shared" si="407"/>
        <v>560</v>
      </c>
      <c r="N1405" s="206">
        <f t="shared" si="408"/>
        <v>0</v>
      </c>
      <c r="O1405" s="96"/>
      <c r="P1405" s="97"/>
      <c r="Q1405" s="97"/>
      <c r="R1405" s="98"/>
      <c r="S1405" s="98"/>
      <c r="T1405" s="98"/>
      <c r="U1405" s="98"/>
      <c r="V1405" s="98"/>
      <c r="W1405" s="98"/>
      <c r="X1405" s="98"/>
      <c r="Y1405" s="98"/>
      <c r="Z1405" s="98"/>
      <c r="AA1405" s="98"/>
      <c r="AB1405" s="98"/>
      <c r="AC1405" s="98"/>
      <c r="AD1405" s="98"/>
      <c r="AE1405" s="98"/>
      <c r="AF1405" s="98"/>
      <c r="AG1405" s="98"/>
      <c r="AH1405" s="98"/>
      <c r="AI1405" s="98"/>
      <c r="AJ1405" s="98"/>
      <c r="AK1405" s="98"/>
      <c r="AL1405" s="98"/>
    </row>
    <row r="1406" ht="14.25" customHeight="1">
      <c r="A1406" s="92">
        <v>2601.0</v>
      </c>
      <c r="B1406" s="93">
        <v>45842.0</v>
      </c>
      <c r="C1406" s="94" t="s">
        <v>4567</v>
      </c>
      <c r="D1406" s="94" t="s">
        <v>4361</v>
      </c>
      <c r="E1406" s="103">
        <v>3000.0</v>
      </c>
      <c r="F1406" s="100" t="s">
        <v>4568</v>
      </c>
      <c r="G1406" s="48" t="s">
        <v>112</v>
      </c>
      <c r="H1406" s="101" t="s">
        <v>127</v>
      </c>
      <c r="I1406" s="101"/>
      <c r="J1406" s="95"/>
      <c r="K1406" s="88">
        <f t="shared" si="415"/>
        <v>3000</v>
      </c>
      <c r="L1406" s="88">
        <v>0.0</v>
      </c>
      <c r="M1406" s="88">
        <f t="shared" si="407"/>
        <v>3000</v>
      </c>
      <c r="N1406" s="206">
        <f t="shared" si="408"/>
        <v>0</v>
      </c>
      <c r="O1406" s="96"/>
      <c r="P1406" s="97"/>
      <c r="Q1406" s="97"/>
      <c r="R1406" s="98"/>
      <c r="S1406" s="98"/>
      <c r="T1406" s="98"/>
      <c r="U1406" s="98"/>
      <c r="V1406" s="98"/>
      <c r="W1406" s="98"/>
      <c r="X1406" s="98"/>
      <c r="Y1406" s="98"/>
      <c r="Z1406" s="98"/>
      <c r="AA1406" s="98"/>
      <c r="AB1406" s="98"/>
      <c r="AC1406" s="98"/>
      <c r="AD1406" s="98"/>
      <c r="AE1406" s="98"/>
      <c r="AF1406" s="98"/>
      <c r="AG1406" s="98"/>
      <c r="AH1406" s="98"/>
      <c r="AI1406" s="98"/>
      <c r="AJ1406" s="98"/>
      <c r="AK1406" s="98"/>
      <c r="AL1406" s="98"/>
    </row>
    <row r="1407" ht="14.25" customHeight="1">
      <c r="A1407" s="92">
        <v>2602.0</v>
      </c>
      <c r="B1407" s="93">
        <v>45842.0</v>
      </c>
      <c r="C1407" s="94" t="s">
        <v>4569</v>
      </c>
      <c r="D1407" s="94" t="s">
        <v>4570</v>
      </c>
      <c r="E1407" s="103">
        <v>3000.0</v>
      </c>
      <c r="F1407" s="100" t="s">
        <v>4568</v>
      </c>
      <c r="G1407" s="48" t="s">
        <v>112</v>
      </c>
      <c r="H1407" s="101" t="s">
        <v>127</v>
      </c>
      <c r="I1407" s="101"/>
      <c r="J1407" s="95"/>
      <c r="K1407" s="88">
        <f t="shared" si="415"/>
        <v>3000</v>
      </c>
      <c r="L1407" s="88">
        <v>0.0</v>
      </c>
      <c r="M1407" s="88">
        <f t="shared" si="407"/>
        <v>3000</v>
      </c>
      <c r="N1407" s="206">
        <f t="shared" si="408"/>
        <v>0</v>
      </c>
      <c r="O1407" s="96"/>
      <c r="P1407" s="97"/>
      <c r="Q1407" s="97"/>
      <c r="R1407" s="98"/>
      <c r="S1407" s="98"/>
      <c r="T1407" s="98"/>
      <c r="U1407" s="98"/>
      <c r="V1407" s="98"/>
      <c r="W1407" s="98"/>
      <c r="X1407" s="98"/>
      <c r="Y1407" s="98"/>
      <c r="Z1407" s="98"/>
      <c r="AA1407" s="98"/>
      <c r="AB1407" s="98"/>
      <c r="AC1407" s="98"/>
      <c r="AD1407" s="98"/>
      <c r="AE1407" s="98"/>
      <c r="AF1407" s="98"/>
      <c r="AG1407" s="98"/>
      <c r="AH1407" s="98"/>
      <c r="AI1407" s="98"/>
      <c r="AJ1407" s="98"/>
      <c r="AK1407" s="98"/>
      <c r="AL1407" s="98"/>
    </row>
    <row r="1408" ht="14.25" customHeight="1">
      <c r="A1408" s="92">
        <v>2603.0</v>
      </c>
      <c r="B1408" s="93">
        <v>45842.0</v>
      </c>
      <c r="C1408" s="94" t="s">
        <v>4571</v>
      </c>
      <c r="D1408" s="94" t="s">
        <v>4337</v>
      </c>
      <c r="E1408" s="103">
        <v>3000.0</v>
      </c>
      <c r="F1408" s="100" t="s">
        <v>4568</v>
      </c>
      <c r="G1408" s="48" t="s">
        <v>112</v>
      </c>
      <c r="H1408" s="101" t="s">
        <v>127</v>
      </c>
      <c r="I1408" s="101"/>
      <c r="J1408" s="95"/>
      <c r="K1408" s="88">
        <f t="shared" si="415"/>
        <v>3000</v>
      </c>
      <c r="L1408" s="88">
        <v>0.0</v>
      </c>
      <c r="M1408" s="88">
        <f t="shared" si="407"/>
        <v>3000</v>
      </c>
      <c r="N1408" s="206">
        <f t="shared" si="408"/>
        <v>0</v>
      </c>
      <c r="O1408" s="96"/>
      <c r="P1408" s="97"/>
      <c r="Q1408" s="97"/>
      <c r="R1408" s="98"/>
      <c r="S1408" s="98"/>
      <c r="T1408" s="98"/>
      <c r="U1408" s="98"/>
      <c r="V1408" s="98"/>
      <c r="W1408" s="98"/>
      <c r="X1408" s="98"/>
      <c r="Y1408" s="98"/>
      <c r="Z1408" s="98"/>
      <c r="AA1408" s="98"/>
      <c r="AB1408" s="98"/>
      <c r="AC1408" s="98"/>
      <c r="AD1408" s="98"/>
      <c r="AE1408" s="98"/>
      <c r="AF1408" s="98"/>
      <c r="AG1408" s="98"/>
      <c r="AH1408" s="98"/>
      <c r="AI1408" s="98"/>
      <c r="AJ1408" s="98"/>
      <c r="AK1408" s="98"/>
      <c r="AL1408" s="98"/>
    </row>
    <row r="1409" ht="14.25" customHeight="1">
      <c r="A1409" s="92">
        <v>2604.0</v>
      </c>
      <c r="B1409" s="93">
        <v>45842.0</v>
      </c>
      <c r="C1409" s="94" t="s">
        <v>4572</v>
      </c>
      <c r="D1409" s="94" t="s">
        <v>1936</v>
      </c>
      <c r="E1409" s="99">
        <v>550.0</v>
      </c>
      <c r="F1409" s="100" t="s">
        <v>4290</v>
      </c>
      <c r="G1409" s="145" t="s">
        <v>2036</v>
      </c>
      <c r="H1409" s="42" t="s">
        <v>68</v>
      </c>
      <c r="I1409" s="101"/>
      <c r="J1409" s="95"/>
      <c r="K1409" s="88">
        <f t="shared" si="415"/>
        <v>550</v>
      </c>
      <c r="L1409" s="88">
        <v>0.0</v>
      </c>
      <c r="M1409" s="88">
        <f t="shared" si="407"/>
        <v>550</v>
      </c>
      <c r="N1409" s="206">
        <f t="shared" si="408"/>
        <v>0</v>
      </c>
      <c r="O1409" s="96"/>
      <c r="P1409" s="131">
        <v>13.4</v>
      </c>
      <c r="Q1409" s="132">
        <f>E1409-P1409</f>
        <v>536.6</v>
      </c>
      <c r="R1409" s="98"/>
      <c r="S1409" s="98"/>
      <c r="T1409" s="98"/>
      <c r="U1409" s="98"/>
      <c r="V1409" s="98"/>
      <c r="W1409" s="98"/>
      <c r="X1409" s="98"/>
      <c r="Y1409" s="98"/>
      <c r="Z1409" s="98"/>
      <c r="AA1409" s="98"/>
      <c r="AB1409" s="98"/>
      <c r="AC1409" s="98"/>
      <c r="AD1409" s="98"/>
      <c r="AE1409" s="98"/>
      <c r="AF1409" s="98"/>
      <c r="AG1409" s="98"/>
      <c r="AH1409" s="98"/>
      <c r="AI1409" s="98"/>
      <c r="AJ1409" s="98"/>
      <c r="AK1409" s="98"/>
      <c r="AL1409" s="98"/>
    </row>
    <row r="1410" ht="14.25" customHeight="1">
      <c r="A1410" s="92">
        <v>2605.0</v>
      </c>
      <c r="B1410" s="93">
        <v>45842.0</v>
      </c>
      <c r="C1410" s="94" t="s">
        <v>4573</v>
      </c>
      <c r="D1410" s="94" t="s">
        <v>4391</v>
      </c>
      <c r="E1410" s="103">
        <v>360.0</v>
      </c>
      <c r="F1410" s="100" t="s">
        <v>4574</v>
      </c>
      <c r="G1410" s="101" t="s">
        <v>117</v>
      </c>
      <c r="H1410" s="42" t="s">
        <v>68</v>
      </c>
      <c r="I1410" s="101"/>
      <c r="J1410" s="95"/>
      <c r="K1410" s="88">
        <f t="shared" si="415"/>
        <v>360</v>
      </c>
      <c r="L1410" s="88">
        <v>0.0</v>
      </c>
      <c r="M1410" s="88">
        <f t="shared" si="407"/>
        <v>360</v>
      </c>
      <c r="N1410" s="206">
        <f t="shared" si="408"/>
        <v>0</v>
      </c>
      <c r="O1410" s="96"/>
      <c r="P1410" s="97">
        <f>E1410-Q1410</f>
        <v>11.82</v>
      </c>
      <c r="Q1410" s="108">
        <v>348.18</v>
      </c>
      <c r="R1410" s="98"/>
      <c r="S1410" s="98"/>
      <c r="T1410" s="98"/>
      <c r="U1410" s="98"/>
      <c r="V1410" s="98"/>
      <c r="W1410" s="98"/>
      <c r="X1410" s="98"/>
      <c r="Y1410" s="98"/>
      <c r="Z1410" s="98"/>
      <c r="AA1410" s="98"/>
      <c r="AB1410" s="98"/>
      <c r="AC1410" s="98"/>
      <c r="AD1410" s="98"/>
      <c r="AE1410" s="98"/>
      <c r="AF1410" s="98"/>
      <c r="AG1410" s="98"/>
      <c r="AH1410" s="98"/>
      <c r="AI1410" s="98"/>
      <c r="AJ1410" s="98"/>
      <c r="AK1410" s="98"/>
      <c r="AL1410" s="98"/>
    </row>
    <row r="1411" ht="14.25" customHeight="1">
      <c r="A1411" s="92">
        <v>2606.0</v>
      </c>
      <c r="B1411" s="93">
        <v>45842.0</v>
      </c>
      <c r="C1411" s="48" t="s">
        <v>4575</v>
      </c>
      <c r="D1411" s="48" t="s">
        <v>448</v>
      </c>
      <c r="E1411" s="116">
        <v>3152.68</v>
      </c>
      <c r="F1411" s="48" t="s">
        <v>4576</v>
      </c>
      <c r="G1411" s="48" t="s">
        <v>74</v>
      </c>
      <c r="H1411" s="42" t="s">
        <v>68</v>
      </c>
      <c r="I1411" s="48" t="s">
        <v>4577</v>
      </c>
      <c r="K1411" s="207">
        <f>O1411</f>
        <v>3300.001495</v>
      </c>
      <c r="L1411" s="207">
        <f>K1411/1.12*0.05</f>
        <v>147.3214953</v>
      </c>
      <c r="M1411" s="207">
        <f t="shared" si="407"/>
        <v>3152.68</v>
      </c>
      <c r="N1411" s="208">
        <f t="shared" si="408"/>
        <v>0.0000004714283932</v>
      </c>
      <c r="O1411" s="207">
        <f>(E1411/0.955357143)</f>
        <v>3300.001495</v>
      </c>
      <c r="P1411" s="97"/>
      <c r="Q1411" s="97"/>
      <c r="R1411" s="98"/>
      <c r="S1411" s="98"/>
      <c r="T1411" s="98"/>
      <c r="U1411" s="98"/>
      <c r="V1411" s="98"/>
      <c r="W1411" s="98"/>
      <c r="X1411" s="98"/>
      <c r="Y1411" s="98"/>
      <c r="Z1411" s="98"/>
      <c r="AA1411" s="98"/>
      <c r="AB1411" s="98"/>
      <c r="AC1411" s="98"/>
      <c r="AD1411" s="98"/>
      <c r="AE1411" s="98"/>
      <c r="AF1411" s="98"/>
      <c r="AG1411" s="98"/>
      <c r="AH1411" s="98"/>
      <c r="AI1411" s="98"/>
      <c r="AJ1411" s="98"/>
      <c r="AK1411" s="98"/>
      <c r="AL1411" s="98"/>
    </row>
    <row r="1412" ht="14.25" customHeight="1">
      <c r="A1412" s="92">
        <v>2607.0</v>
      </c>
      <c r="B1412" s="93">
        <v>45842.0</v>
      </c>
      <c r="C1412" s="94" t="s">
        <v>4578</v>
      </c>
      <c r="D1412" s="94" t="s">
        <v>321</v>
      </c>
      <c r="E1412" s="103">
        <v>1500.0</v>
      </c>
      <c r="F1412" s="100" t="s">
        <v>4579</v>
      </c>
      <c r="G1412" s="101" t="s">
        <v>112</v>
      </c>
      <c r="H1412" s="101" t="s">
        <v>127</v>
      </c>
      <c r="I1412" s="101"/>
      <c r="J1412" s="95"/>
      <c r="K1412" s="88">
        <f t="shared" ref="K1412:K1422" si="416">E1412</f>
        <v>1500</v>
      </c>
      <c r="L1412" s="88">
        <v>0.0</v>
      </c>
      <c r="M1412" s="88">
        <f t="shared" si="407"/>
        <v>1500</v>
      </c>
      <c r="N1412" s="206">
        <f t="shared" si="408"/>
        <v>0</v>
      </c>
      <c r="O1412" s="96"/>
      <c r="P1412" s="97"/>
      <c r="Q1412" s="97"/>
      <c r="R1412" s="98"/>
      <c r="S1412" s="98"/>
      <c r="T1412" s="98"/>
      <c r="U1412" s="98"/>
      <c r="V1412" s="98"/>
      <c r="W1412" s="98"/>
      <c r="X1412" s="98"/>
      <c r="Y1412" s="98"/>
      <c r="Z1412" s="98"/>
      <c r="AA1412" s="98"/>
      <c r="AB1412" s="98"/>
      <c r="AC1412" s="98"/>
      <c r="AD1412" s="98"/>
      <c r="AE1412" s="98"/>
      <c r="AF1412" s="98"/>
      <c r="AG1412" s="98"/>
      <c r="AH1412" s="98"/>
      <c r="AI1412" s="98"/>
      <c r="AJ1412" s="98"/>
      <c r="AK1412" s="98"/>
      <c r="AL1412" s="98"/>
    </row>
    <row r="1413" ht="14.25" customHeight="1">
      <c r="A1413" s="92">
        <v>2608.0</v>
      </c>
      <c r="B1413" s="93">
        <v>45842.0</v>
      </c>
      <c r="C1413" s="94" t="s">
        <v>4580</v>
      </c>
      <c r="D1413" s="94" t="s">
        <v>1812</v>
      </c>
      <c r="E1413" s="103">
        <v>300.0</v>
      </c>
      <c r="F1413" s="48" t="s">
        <v>4581</v>
      </c>
      <c r="G1413" s="101" t="s">
        <v>4582</v>
      </c>
      <c r="H1413" s="42" t="s">
        <v>68</v>
      </c>
      <c r="I1413" s="101"/>
      <c r="J1413" s="95"/>
      <c r="K1413" s="88">
        <f t="shared" si="416"/>
        <v>300</v>
      </c>
      <c r="L1413" s="88">
        <v>0.0</v>
      </c>
      <c r="M1413" s="88">
        <f t="shared" si="407"/>
        <v>300</v>
      </c>
      <c r="N1413" s="206">
        <f t="shared" si="408"/>
        <v>0</v>
      </c>
      <c r="O1413" s="96"/>
      <c r="P1413" s="97">
        <v>9.85</v>
      </c>
      <c r="Q1413" s="97">
        <f t="shared" ref="Q1413:Q1415" si="417">E1413-P1413</f>
        <v>290.15</v>
      </c>
      <c r="R1413" s="98"/>
      <c r="S1413" s="98"/>
      <c r="T1413" s="98"/>
      <c r="U1413" s="98"/>
      <c r="V1413" s="98"/>
      <c r="W1413" s="98"/>
      <c r="X1413" s="98"/>
      <c r="Y1413" s="98"/>
      <c r="Z1413" s="98"/>
      <c r="AA1413" s="98"/>
      <c r="AB1413" s="98"/>
      <c r="AC1413" s="98"/>
      <c r="AD1413" s="98"/>
      <c r="AE1413" s="98"/>
      <c r="AF1413" s="98"/>
      <c r="AG1413" s="98"/>
      <c r="AH1413" s="98"/>
      <c r="AI1413" s="98"/>
      <c r="AJ1413" s="98"/>
      <c r="AK1413" s="98"/>
      <c r="AL1413" s="98"/>
    </row>
    <row r="1414" ht="14.25" customHeight="1">
      <c r="A1414" s="92">
        <v>2609.0</v>
      </c>
      <c r="B1414" s="93">
        <v>45842.0</v>
      </c>
      <c r="C1414" s="94" t="s">
        <v>4583</v>
      </c>
      <c r="D1414" s="94" t="s">
        <v>325</v>
      </c>
      <c r="E1414" s="103">
        <v>300.0</v>
      </c>
      <c r="F1414" s="48" t="s">
        <v>4581</v>
      </c>
      <c r="G1414" s="101" t="s">
        <v>4582</v>
      </c>
      <c r="H1414" s="42" t="s">
        <v>68</v>
      </c>
      <c r="I1414" s="101"/>
      <c r="J1414" s="95"/>
      <c r="K1414" s="88">
        <f t="shared" si="416"/>
        <v>300</v>
      </c>
      <c r="L1414" s="88">
        <v>0.0</v>
      </c>
      <c r="M1414" s="88">
        <f t="shared" si="407"/>
        <v>300</v>
      </c>
      <c r="N1414" s="206">
        <f t="shared" si="408"/>
        <v>0</v>
      </c>
      <c r="O1414" s="96"/>
      <c r="P1414" s="97">
        <v>9.85</v>
      </c>
      <c r="Q1414" s="97">
        <f t="shared" si="417"/>
        <v>290.15</v>
      </c>
      <c r="R1414" s="98"/>
      <c r="S1414" s="98"/>
      <c r="T1414" s="98"/>
      <c r="U1414" s="98"/>
      <c r="V1414" s="98"/>
      <c r="W1414" s="98"/>
      <c r="X1414" s="98"/>
      <c r="Y1414" s="98"/>
      <c r="Z1414" s="98"/>
      <c r="AA1414" s="98"/>
      <c r="AB1414" s="98"/>
      <c r="AC1414" s="98"/>
      <c r="AD1414" s="98"/>
      <c r="AE1414" s="98"/>
      <c r="AF1414" s="98"/>
      <c r="AG1414" s="98"/>
      <c r="AH1414" s="98"/>
      <c r="AI1414" s="98"/>
      <c r="AJ1414" s="98"/>
      <c r="AK1414" s="98"/>
      <c r="AL1414" s="98"/>
    </row>
    <row r="1415" ht="14.25" customHeight="1">
      <c r="A1415" s="92">
        <v>2610.0</v>
      </c>
      <c r="B1415" s="93">
        <v>45842.0</v>
      </c>
      <c r="C1415" s="94" t="s">
        <v>4584</v>
      </c>
      <c r="D1415" s="94" t="s">
        <v>2959</v>
      </c>
      <c r="E1415" s="99">
        <v>300.0</v>
      </c>
      <c r="F1415" s="48" t="s">
        <v>4585</v>
      </c>
      <c r="G1415" s="145" t="s">
        <v>4586</v>
      </c>
      <c r="H1415" s="42" t="s">
        <v>68</v>
      </c>
      <c r="I1415" s="101"/>
      <c r="J1415" s="95"/>
      <c r="K1415" s="88">
        <f t="shared" si="416"/>
        <v>300</v>
      </c>
      <c r="L1415" s="88">
        <v>0.0</v>
      </c>
      <c r="M1415" s="88">
        <f t="shared" si="407"/>
        <v>300</v>
      </c>
      <c r="N1415" s="206">
        <f t="shared" si="408"/>
        <v>0</v>
      </c>
      <c r="O1415" s="96"/>
      <c r="P1415" s="131">
        <v>7.31</v>
      </c>
      <c r="Q1415" s="132">
        <f t="shared" si="417"/>
        <v>292.69</v>
      </c>
      <c r="R1415" s="98"/>
      <c r="S1415" s="98"/>
      <c r="T1415" s="98"/>
      <c r="U1415" s="98"/>
      <c r="V1415" s="98"/>
      <c r="W1415" s="98"/>
      <c r="X1415" s="98"/>
      <c r="Y1415" s="98"/>
      <c r="Z1415" s="98"/>
      <c r="AA1415" s="98"/>
      <c r="AB1415" s="98"/>
      <c r="AC1415" s="98"/>
      <c r="AD1415" s="98"/>
      <c r="AE1415" s="98"/>
      <c r="AF1415" s="98"/>
      <c r="AG1415" s="98"/>
      <c r="AH1415" s="98"/>
      <c r="AI1415" s="98"/>
      <c r="AJ1415" s="98"/>
      <c r="AK1415" s="98"/>
      <c r="AL1415" s="98"/>
    </row>
    <row r="1416" ht="14.25" customHeight="1">
      <c r="A1416" s="92">
        <v>2611.0</v>
      </c>
      <c r="B1416" s="93">
        <v>45842.0</v>
      </c>
      <c r="C1416" s="94" t="s">
        <v>4587</v>
      </c>
      <c r="D1416" s="94" t="s">
        <v>4588</v>
      </c>
      <c r="E1416" s="103">
        <v>700.0</v>
      </c>
      <c r="F1416" s="100" t="s">
        <v>4589</v>
      </c>
      <c r="G1416" s="101" t="s">
        <v>96</v>
      </c>
      <c r="H1416" s="42" t="s">
        <v>68</v>
      </c>
      <c r="I1416" s="101" t="s">
        <v>4590</v>
      </c>
      <c r="J1416" s="95"/>
      <c r="K1416" s="88">
        <f t="shared" si="416"/>
        <v>700</v>
      </c>
      <c r="L1416" s="88">
        <v>0.0</v>
      </c>
      <c r="M1416" s="88">
        <f t="shared" si="407"/>
        <v>700</v>
      </c>
      <c r="N1416" s="206">
        <f t="shared" si="408"/>
        <v>0</v>
      </c>
      <c r="O1416" s="96"/>
      <c r="P1416" s="97"/>
      <c r="Q1416" s="97"/>
      <c r="R1416" s="98"/>
      <c r="S1416" s="98"/>
      <c r="T1416" s="98"/>
      <c r="U1416" s="98"/>
      <c r="V1416" s="98"/>
      <c r="W1416" s="98"/>
      <c r="X1416" s="98"/>
      <c r="Y1416" s="98"/>
      <c r="Z1416" s="98"/>
      <c r="AA1416" s="98"/>
      <c r="AB1416" s="98"/>
      <c r="AC1416" s="98"/>
      <c r="AD1416" s="98"/>
      <c r="AE1416" s="98"/>
      <c r="AF1416" s="98"/>
      <c r="AG1416" s="98"/>
      <c r="AH1416" s="98"/>
      <c r="AI1416" s="98"/>
      <c r="AJ1416" s="98"/>
      <c r="AK1416" s="98"/>
      <c r="AL1416" s="98"/>
    </row>
    <row r="1417" ht="14.25" customHeight="1">
      <c r="A1417" s="92">
        <v>2612.0</v>
      </c>
      <c r="B1417" s="93">
        <v>45842.0</v>
      </c>
      <c r="C1417" s="94" t="s">
        <v>4591</v>
      </c>
      <c r="D1417" s="94" t="s">
        <v>594</v>
      </c>
      <c r="E1417" s="99">
        <v>560.0</v>
      </c>
      <c r="F1417" s="100" t="s">
        <v>4592</v>
      </c>
      <c r="G1417" s="145" t="s">
        <v>2036</v>
      </c>
      <c r="H1417" s="42" t="s">
        <v>68</v>
      </c>
      <c r="I1417" s="101"/>
      <c r="J1417" s="95"/>
      <c r="K1417" s="88">
        <f t="shared" si="416"/>
        <v>560</v>
      </c>
      <c r="L1417" s="88">
        <v>0.0</v>
      </c>
      <c r="M1417" s="88">
        <f t="shared" si="407"/>
        <v>560</v>
      </c>
      <c r="N1417" s="206">
        <f t="shared" si="408"/>
        <v>0</v>
      </c>
      <c r="O1417" s="96"/>
      <c r="P1417" s="131">
        <v>13.64</v>
      </c>
      <c r="Q1417" s="132">
        <f t="shared" ref="Q1417:Q1418" si="418">E1417-P1417</f>
        <v>546.36</v>
      </c>
      <c r="R1417" s="98"/>
      <c r="S1417" s="98"/>
      <c r="T1417" s="98"/>
      <c r="U1417" s="98"/>
      <c r="V1417" s="98"/>
      <c r="W1417" s="98"/>
      <c r="X1417" s="98"/>
      <c r="Y1417" s="98"/>
      <c r="Z1417" s="98"/>
      <c r="AA1417" s="98"/>
      <c r="AB1417" s="98"/>
      <c r="AC1417" s="98"/>
      <c r="AD1417" s="98"/>
      <c r="AE1417" s="98"/>
      <c r="AF1417" s="98"/>
      <c r="AG1417" s="98"/>
      <c r="AH1417" s="98"/>
      <c r="AI1417" s="98"/>
      <c r="AJ1417" s="98"/>
      <c r="AK1417" s="98"/>
      <c r="AL1417" s="98"/>
    </row>
    <row r="1418" ht="14.25" customHeight="1">
      <c r="A1418" s="92">
        <v>2613.0</v>
      </c>
      <c r="B1418" s="93">
        <v>45842.0</v>
      </c>
      <c r="C1418" s="94" t="s">
        <v>4593</v>
      </c>
      <c r="D1418" s="94" t="s">
        <v>4594</v>
      </c>
      <c r="E1418" s="99">
        <v>560.0</v>
      </c>
      <c r="F1418" s="100" t="s">
        <v>4595</v>
      </c>
      <c r="G1418" s="145" t="s">
        <v>2036</v>
      </c>
      <c r="H1418" s="42" t="s">
        <v>68</v>
      </c>
      <c r="I1418" s="101"/>
      <c r="J1418" s="95"/>
      <c r="K1418" s="88">
        <f t="shared" si="416"/>
        <v>560</v>
      </c>
      <c r="L1418" s="88">
        <v>0.0</v>
      </c>
      <c r="M1418" s="88">
        <f t="shared" si="407"/>
        <v>560</v>
      </c>
      <c r="N1418" s="206">
        <f t="shared" si="408"/>
        <v>0</v>
      </c>
      <c r="O1418" s="96"/>
      <c r="P1418" s="131">
        <v>13.64</v>
      </c>
      <c r="Q1418" s="132">
        <f t="shared" si="418"/>
        <v>546.36</v>
      </c>
      <c r="R1418" s="98"/>
      <c r="S1418" s="98"/>
      <c r="T1418" s="98"/>
      <c r="U1418" s="98"/>
      <c r="V1418" s="98"/>
      <c r="W1418" s="98"/>
      <c r="X1418" s="98"/>
      <c r="Y1418" s="98"/>
      <c r="Z1418" s="98"/>
      <c r="AA1418" s="98"/>
      <c r="AB1418" s="98"/>
      <c r="AC1418" s="98"/>
      <c r="AD1418" s="98"/>
      <c r="AE1418" s="98"/>
      <c r="AF1418" s="98"/>
      <c r="AG1418" s="98"/>
      <c r="AH1418" s="98"/>
      <c r="AI1418" s="98"/>
      <c r="AJ1418" s="98"/>
      <c r="AK1418" s="98"/>
      <c r="AL1418" s="98"/>
    </row>
    <row r="1419" ht="14.25" customHeight="1">
      <c r="A1419" s="92">
        <v>2614.0</v>
      </c>
      <c r="B1419" s="93">
        <v>45843.0</v>
      </c>
      <c r="C1419" s="94" t="s">
        <v>4596</v>
      </c>
      <c r="D1419" s="94" t="s">
        <v>4434</v>
      </c>
      <c r="E1419" s="103">
        <v>550.0</v>
      </c>
      <c r="F1419" s="100" t="s">
        <v>4290</v>
      </c>
      <c r="G1419" s="101" t="s">
        <v>112</v>
      </c>
      <c r="H1419" s="101" t="s">
        <v>127</v>
      </c>
      <c r="I1419" s="101"/>
      <c r="J1419" s="95"/>
      <c r="K1419" s="88">
        <f t="shared" si="416"/>
        <v>550</v>
      </c>
      <c r="L1419" s="88">
        <v>0.0</v>
      </c>
      <c r="M1419" s="88">
        <f t="shared" si="407"/>
        <v>550</v>
      </c>
      <c r="N1419" s="206">
        <f t="shared" si="408"/>
        <v>0</v>
      </c>
      <c r="O1419" s="96"/>
      <c r="P1419" s="97"/>
      <c r="Q1419" s="108"/>
      <c r="R1419" s="98"/>
      <c r="S1419" s="98"/>
      <c r="T1419" s="98"/>
      <c r="U1419" s="98"/>
      <c r="V1419" s="98"/>
      <c r="W1419" s="98"/>
      <c r="X1419" s="98"/>
      <c r="Y1419" s="98"/>
      <c r="Z1419" s="98"/>
      <c r="AA1419" s="98"/>
      <c r="AB1419" s="98"/>
      <c r="AC1419" s="98"/>
      <c r="AD1419" s="98"/>
      <c r="AE1419" s="98"/>
      <c r="AF1419" s="98"/>
      <c r="AG1419" s="98"/>
      <c r="AH1419" s="98"/>
      <c r="AI1419" s="98"/>
      <c r="AJ1419" s="98"/>
      <c r="AK1419" s="98"/>
      <c r="AL1419" s="98"/>
    </row>
    <row r="1420" ht="14.25" customHeight="1">
      <c r="A1420" s="92">
        <v>2615.0</v>
      </c>
      <c r="B1420" s="93">
        <v>45843.0</v>
      </c>
      <c r="C1420" s="94" t="s">
        <v>4597</v>
      </c>
      <c r="D1420" s="94" t="s">
        <v>737</v>
      </c>
      <c r="E1420" s="99">
        <v>1080.0</v>
      </c>
      <c r="F1420" s="100" t="s">
        <v>4598</v>
      </c>
      <c r="G1420" s="145" t="s">
        <v>2036</v>
      </c>
      <c r="H1420" s="42" t="s">
        <v>68</v>
      </c>
      <c r="I1420" s="101"/>
      <c r="J1420" s="95"/>
      <c r="K1420" s="88">
        <f t="shared" si="416"/>
        <v>1080</v>
      </c>
      <c r="L1420" s="88">
        <v>0.0</v>
      </c>
      <c r="M1420" s="88">
        <f t="shared" si="407"/>
        <v>1080</v>
      </c>
      <c r="N1420" s="206">
        <f t="shared" si="408"/>
        <v>0</v>
      </c>
      <c r="O1420" s="96"/>
      <c r="P1420" s="131">
        <v>26.31</v>
      </c>
      <c r="Q1420" s="132">
        <f>E1420-P1420</f>
        <v>1053.69</v>
      </c>
      <c r="R1420" s="98"/>
      <c r="S1420" s="98"/>
      <c r="T1420" s="98"/>
      <c r="U1420" s="98"/>
      <c r="V1420" s="98"/>
      <c r="W1420" s="98"/>
      <c r="X1420" s="98"/>
      <c r="Y1420" s="98"/>
      <c r="Z1420" s="98"/>
      <c r="AA1420" s="98"/>
      <c r="AB1420" s="98"/>
      <c r="AC1420" s="98"/>
      <c r="AD1420" s="98"/>
      <c r="AE1420" s="98"/>
      <c r="AF1420" s="98"/>
      <c r="AG1420" s="98"/>
      <c r="AH1420" s="98"/>
      <c r="AI1420" s="98"/>
      <c r="AJ1420" s="98"/>
      <c r="AK1420" s="98"/>
      <c r="AL1420" s="98"/>
    </row>
    <row r="1421" ht="14.25" customHeight="1">
      <c r="A1421" s="92">
        <v>2616.0</v>
      </c>
      <c r="B1421" s="93">
        <v>45843.0</v>
      </c>
      <c r="C1421" s="94" t="s">
        <v>4599</v>
      </c>
      <c r="D1421" s="94" t="s">
        <v>1872</v>
      </c>
      <c r="E1421" s="103">
        <v>1680.0</v>
      </c>
      <c r="F1421" s="100" t="s">
        <v>4600</v>
      </c>
      <c r="G1421" s="101" t="s">
        <v>112</v>
      </c>
      <c r="H1421" s="101" t="s">
        <v>127</v>
      </c>
      <c r="I1421" s="101"/>
      <c r="J1421" s="95"/>
      <c r="K1421" s="88">
        <f t="shared" si="416"/>
        <v>1680</v>
      </c>
      <c r="L1421" s="88">
        <v>0.0</v>
      </c>
      <c r="M1421" s="88">
        <f t="shared" si="407"/>
        <v>1680</v>
      </c>
      <c r="N1421" s="206">
        <f t="shared" si="408"/>
        <v>0</v>
      </c>
      <c r="O1421" s="96"/>
      <c r="P1421" s="97"/>
      <c r="Q1421" s="97"/>
      <c r="R1421" s="98"/>
      <c r="S1421" s="98"/>
      <c r="T1421" s="98"/>
      <c r="U1421" s="98"/>
      <c r="V1421" s="98"/>
      <c r="W1421" s="98"/>
      <c r="X1421" s="98"/>
      <c r="Y1421" s="98"/>
      <c r="Z1421" s="98"/>
      <c r="AA1421" s="98"/>
      <c r="AB1421" s="98"/>
      <c r="AC1421" s="98"/>
      <c r="AD1421" s="98"/>
      <c r="AE1421" s="98"/>
      <c r="AF1421" s="98"/>
      <c r="AG1421" s="98"/>
      <c r="AH1421" s="98"/>
      <c r="AI1421" s="98"/>
      <c r="AJ1421" s="98"/>
      <c r="AK1421" s="98"/>
      <c r="AL1421" s="98"/>
    </row>
    <row r="1422" ht="14.25" customHeight="1">
      <c r="A1422" s="92">
        <v>2617.0</v>
      </c>
      <c r="B1422" s="93">
        <v>45845.0</v>
      </c>
      <c r="C1422" s="48" t="s">
        <v>4601</v>
      </c>
      <c r="D1422" s="48" t="s">
        <v>4602</v>
      </c>
      <c r="E1422" s="50">
        <v>1080.0</v>
      </c>
      <c r="F1422" s="48" t="s">
        <v>4603</v>
      </c>
      <c r="G1422" s="48" t="s">
        <v>96</v>
      </c>
      <c r="H1422" s="42" t="s">
        <v>68</v>
      </c>
      <c r="I1422" s="48" t="s">
        <v>4604</v>
      </c>
      <c r="J1422" s="95"/>
      <c r="K1422" s="88">
        <f t="shared" si="416"/>
        <v>1080</v>
      </c>
      <c r="L1422" s="88">
        <v>0.0</v>
      </c>
      <c r="M1422" s="88">
        <f t="shared" si="407"/>
        <v>1080</v>
      </c>
      <c r="N1422" s="206">
        <f t="shared" si="408"/>
        <v>0</v>
      </c>
      <c r="O1422" s="96"/>
      <c r="P1422" s="97"/>
      <c r="Q1422" s="97"/>
      <c r="R1422" s="98"/>
      <c r="S1422" s="98"/>
      <c r="T1422" s="98"/>
      <c r="U1422" s="98"/>
      <c r="V1422" s="98"/>
      <c r="W1422" s="98"/>
      <c r="X1422" s="98"/>
      <c r="Y1422" s="98"/>
      <c r="Z1422" s="98"/>
      <c r="AA1422" s="98"/>
      <c r="AB1422" s="98"/>
      <c r="AC1422" s="98"/>
      <c r="AD1422" s="98"/>
      <c r="AE1422" s="98"/>
      <c r="AF1422" s="98"/>
      <c r="AG1422" s="98"/>
      <c r="AH1422" s="98"/>
      <c r="AI1422" s="98"/>
      <c r="AJ1422" s="98"/>
      <c r="AK1422" s="98"/>
      <c r="AL1422" s="98"/>
    </row>
    <row r="1423" ht="14.25" customHeight="1">
      <c r="A1423" s="92">
        <v>2618.0</v>
      </c>
      <c r="B1423" s="93">
        <v>45845.0</v>
      </c>
      <c r="C1423" s="94" t="s">
        <v>4605</v>
      </c>
      <c r="D1423" s="48" t="s">
        <v>4606</v>
      </c>
      <c r="E1423" s="116">
        <v>7924.07</v>
      </c>
      <c r="F1423" s="48" t="s">
        <v>4607</v>
      </c>
      <c r="G1423" s="48" t="s">
        <v>96</v>
      </c>
      <c r="H1423" s="42" t="s">
        <v>68</v>
      </c>
      <c r="I1423" s="48" t="s">
        <v>4608</v>
      </c>
      <c r="J1423" s="95"/>
      <c r="K1423" s="207">
        <f>O1423</f>
        <v>8294.353644</v>
      </c>
      <c r="L1423" s="207">
        <f>K1423/1.12*0.05</f>
        <v>370.2836448</v>
      </c>
      <c r="M1423" s="207">
        <f t="shared" si="407"/>
        <v>7924.069999</v>
      </c>
      <c r="N1423" s="208">
        <f t="shared" si="408"/>
        <v>0.000001184907887</v>
      </c>
      <c r="O1423" s="207">
        <f>(E1423/0.955357143)</f>
        <v>8294.353644</v>
      </c>
      <c r="P1423" s="97"/>
      <c r="Q1423" s="97"/>
      <c r="R1423" s="98"/>
      <c r="S1423" s="98"/>
      <c r="T1423" s="98"/>
      <c r="U1423" s="98"/>
      <c r="V1423" s="98"/>
      <c r="W1423" s="98"/>
      <c r="X1423" s="98"/>
      <c r="Y1423" s="98"/>
      <c r="Z1423" s="98"/>
      <c r="AA1423" s="98"/>
      <c r="AB1423" s="98"/>
      <c r="AC1423" s="98"/>
      <c r="AD1423" s="98"/>
      <c r="AE1423" s="98"/>
      <c r="AF1423" s="98"/>
      <c r="AG1423" s="98"/>
      <c r="AH1423" s="98"/>
      <c r="AI1423" s="98"/>
      <c r="AJ1423" s="98"/>
      <c r="AK1423" s="98"/>
      <c r="AL1423" s="98"/>
    </row>
    <row r="1424" ht="14.25" customHeight="1">
      <c r="A1424" s="92">
        <v>2619.0</v>
      </c>
      <c r="B1424" s="93">
        <v>45845.0</v>
      </c>
      <c r="C1424" s="94" t="s">
        <v>4609</v>
      </c>
      <c r="D1424" s="94" t="s">
        <v>4279</v>
      </c>
      <c r="E1424" s="103">
        <v>550.0</v>
      </c>
      <c r="F1424" s="100" t="s">
        <v>4290</v>
      </c>
      <c r="G1424" s="101" t="s">
        <v>4610</v>
      </c>
      <c r="H1424" s="42" t="s">
        <v>68</v>
      </c>
      <c r="I1424" s="101"/>
      <c r="J1424" s="94"/>
      <c r="K1424" s="88">
        <f t="shared" ref="K1424:K1433" si="419">E1424</f>
        <v>550</v>
      </c>
      <c r="L1424" s="88">
        <v>0.0</v>
      </c>
      <c r="M1424" s="88">
        <f t="shared" si="407"/>
        <v>550</v>
      </c>
      <c r="N1424" s="206">
        <f t="shared" si="408"/>
        <v>0</v>
      </c>
      <c r="O1424" s="96"/>
      <c r="P1424" s="97">
        <f>E1424-Q1424</f>
        <v>18.07</v>
      </c>
      <c r="Q1424" s="97">
        <v>531.93</v>
      </c>
      <c r="R1424" s="98"/>
      <c r="S1424" s="98"/>
      <c r="T1424" s="98"/>
      <c r="U1424" s="98"/>
      <c r="V1424" s="98"/>
      <c r="W1424" s="98"/>
      <c r="X1424" s="98"/>
      <c r="Y1424" s="98"/>
      <c r="Z1424" s="98"/>
      <c r="AA1424" s="98"/>
      <c r="AB1424" s="98"/>
      <c r="AC1424" s="98"/>
      <c r="AD1424" s="98"/>
      <c r="AE1424" s="98"/>
      <c r="AF1424" s="98"/>
      <c r="AG1424" s="98"/>
      <c r="AH1424" s="98"/>
      <c r="AI1424" s="98"/>
      <c r="AJ1424" s="98"/>
      <c r="AK1424" s="98"/>
      <c r="AL1424" s="98"/>
    </row>
    <row r="1425" ht="14.25" customHeight="1">
      <c r="A1425" s="92">
        <v>2620.0</v>
      </c>
      <c r="B1425" s="93">
        <v>45845.0</v>
      </c>
      <c r="C1425" s="94" t="s">
        <v>4611</v>
      </c>
      <c r="D1425" s="94" t="s">
        <v>4612</v>
      </c>
      <c r="E1425" s="103">
        <v>300.0</v>
      </c>
      <c r="F1425" s="100" t="s">
        <v>4464</v>
      </c>
      <c r="G1425" s="101" t="s">
        <v>112</v>
      </c>
      <c r="H1425" s="101" t="s">
        <v>127</v>
      </c>
      <c r="I1425" s="101"/>
      <c r="J1425" s="94"/>
      <c r="K1425" s="88">
        <f t="shared" si="419"/>
        <v>300</v>
      </c>
      <c r="L1425" s="88">
        <v>0.0</v>
      </c>
      <c r="M1425" s="88">
        <f t="shared" si="407"/>
        <v>300</v>
      </c>
      <c r="N1425" s="206">
        <f t="shared" si="408"/>
        <v>0</v>
      </c>
      <c r="O1425" s="96"/>
      <c r="P1425" s="97"/>
      <c r="Q1425" s="97"/>
      <c r="R1425" s="98"/>
      <c r="S1425" s="98"/>
      <c r="T1425" s="98"/>
      <c r="U1425" s="98"/>
      <c r="V1425" s="98"/>
      <c r="W1425" s="98"/>
      <c r="X1425" s="98"/>
      <c r="Y1425" s="98"/>
      <c r="Z1425" s="98"/>
      <c r="AA1425" s="98"/>
      <c r="AB1425" s="98"/>
      <c r="AC1425" s="98"/>
      <c r="AD1425" s="98"/>
      <c r="AE1425" s="98"/>
      <c r="AF1425" s="98"/>
      <c r="AG1425" s="98"/>
      <c r="AH1425" s="98"/>
      <c r="AI1425" s="98"/>
      <c r="AJ1425" s="98"/>
      <c r="AK1425" s="98"/>
      <c r="AL1425" s="98"/>
    </row>
    <row r="1426" ht="14.25" customHeight="1">
      <c r="A1426" s="92">
        <v>2621.0</v>
      </c>
      <c r="B1426" s="93">
        <v>45845.0</v>
      </c>
      <c r="C1426" s="94" t="s">
        <v>4613</v>
      </c>
      <c r="D1426" s="94" t="s">
        <v>3253</v>
      </c>
      <c r="E1426" s="103">
        <v>300.0</v>
      </c>
      <c r="F1426" s="100" t="s">
        <v>4464</v>
      </c>
      <c r="G1426" s="101" t="s">
        <v>4610</v>
      </c>
      <c r="H1426" s="42" t="s">
        <v>68</v>
      </c>
      <c r="I1426" s="101"/>
      <c r="J1426" s="94"/>
      <c r="K1426" s="88">
        <f t="shared" si="419"/>
        <v>300</v>
      </c>
      <c r="L1426" s="88">
        <v>0.0</v>
      </c>
      <c r="M1426" s="88">
        <f t="shared" si="407"/>
        <v>300</v>
      </c>
      <c r="N1426" s="206">
        <f t="shared" si="408"/>
        <v>0</v>
      </c>
      <c r="O1426" s="96"/>
      <c r="P1426" s="97">
        <v>9.85</v>
      </c>
      <c r="Q1426" s="97">
        <f t="shared" ref="Q1426:Q1427" si="420">E1426-P1426</f>
        <v>290.15</v>
      </c>
      <c r="S1426" s="98"/>
      <c r="T1426" s="98"/>
      <c r="U1426" s="98"/>
      <c r="V1426" s="98"/>
      <c r="W1426" s="98"/>
      <c r="X1426" s="98"/>
      <c r="Y1426" s="98"/>
      <c r="Z1426" s="98"/>
      <c r="AA1426" s="98"/>
      <c r="AB1426" s="98"/>
      <c r="AC1426" s="98"/>
      <c r="AD1426" s="98"/>
      <c r="AE1426" s="98"/>
      <c r="AF1426" s="98"/>
      <c r="AG1426" s="98"/>
      <c r="AH1426" s="98"/>
      <c r="AI1426" s="98"/>
      <c r="AJ1426" s="98"/>
      <c r="AK1426" s="98"/>
      <c r="AL1426" s="98"/>
    </row>
    <row r="1427" ht="14.25" customHeight="1">
      <c r="A1427" s="92">
        <v>2622.0</v>
      </c>
      <c r="B1427" s="93">
        <v>45845.0</v>
      </c>
      <c r="C1427" s="94" t="s">
        <v>4614</v>
      </c>
      <c r="D1427" s="94" t="s">
        <v>1897</v>
      </c>
      <c r="E1427" s="99">
        <v>60.0</v>
      </c>
      <c r="F1427" s="100" t="s">
        <v>4615</v>
      </c>
      <c r="G1427" s="145" t="s">
        <v>2036</v>
      </c>
      <c r="H1427" s="42" t="s">
        <v>68</v>
      </c>
      <c r="I1427" s="101"/>
      <c r="J1427" s="94"/>
      <c r="K1427" s="88">
        <f t="shared" si="419"/>
        <v>60</v>
      </c>
      <c r="L1427" s="88">
        <v>0.0</v>
      </c>
      <c r="M1427" s="88">
        <f t="shared" si="407"/>
        <v>60</v>
      </c>
      <c r="N1427" s="206">
        <f t="shared" si="408"/>
        <v>0</v>
      </c>
      <c r="O1427" s="96"/>
      <c r="P1427" s="131">
        <v>1.46</v>
      </c>
      <c r="Q1427" s="132">
        <f t="shared" si="420"/>
        <v>58.54</v>
      </c>
      <c r="R1427" s="98"/>
      <c r="S1427" s="98"/>
      <c r="T1427" s="98"/>
      <c r="U1427" s="98"/>
      <c r="V1427" s="98"/>
      <c r="W1427" s="98"/>
      <c r="X1427" s="98"/>
      <c r="Y1427" s="98"/>
      <c r="Z1427" s="98"/>
      <c r="AA1427" s="98"/>
      <c r="AB1427" s="98"/>
      <c r="AC1427" s="98"/>
      <c r="AD1427" s="98"/>
      <c r="AE1427" s="98"/>
      <c r="AF1427" s="98"/>
      <c r="AG1427" s="98"/>
      <c r="AH1427" s="98"/>
      <c r="AI1427" s="98"/>
      <c r="AJ1427" s="98"/>
      <c r="AK1427" s="98"/>
      <c r="AL1427" s="98"/>
    </row>
    <row r="1428" ht="14.25" customHeight="1">
      <c r="A1428" s="92">
        <v>2623.0</v>
      </c>
      <c r="B1428" s="93">
        <v>45845.0</v>
      </c>
      <c r="C1428" s="94" t="s">
        <v>4616</v>
      </c>
      <c r="D1428" s="94" t="s">
        <v>182</v>
      </c>
      <c r="E1428" s="103">
        <v>1250.0</v>
      </c>
      <c r="F1428" s="100" t="s">
        <v>4617</v>
      </c>
      <c r="G1428" s="101" t="s">
        <v>96</v>
      </c>
      <c r="H1428" s="42" t="s">
        <v>68</v>
      </c>
      <c r="I1428" s="101" t="s">
        <v>4618</v>
      </c>
      <c r="J1428" s="94"/>
      <c r="K1428" s="88">
        <f t="shared" si="419"/>
        <v>1250</v>
      </c>
      <c r="L1428" s="88">
        <v>0.0</v>
      </c>
      <c r="M1428" s="88">
        <f t="shared" si="407"/>
        <v>1250</v>
      </c>
      <c r="N1428" s="206">
        <f t="shared" si="408"/>
        <v>0</v>
      </c>
      <c r="O1428" s="96"/>
      <c r="P1428" s="97"/>
      <c r="Q1428" s="97"/>
      <c r="R1428" s="98"/>
      <c r="S1428" s="98"/>
      <c r="T1428" s="98"/>
      <c r="U1428" s="98"/>
      <c r="V1428" s="98"/>
      <c r="W1428" s="98"/>
      <c r="X1428" s="98"/>
      <c r="Y1428" s="98"/>
      <c r="Z1428" s="98"/>
      <c r="AA1428" s="98"/>
      <c r="AB1428" s="98"/>
      <c r="AC1428" s="98"/>
      <c r="AD1428" s="98"/>
      <c r="AE1428" s="98"/>
      <c r="AF1428" s="98"/>
      <c r="AG1428" s="98"/>
      <c r="AH1428" s="98"/>
      <c r="AI1428" s="98"/>
      <c r="AJ1428" s="98"/>
      <c r="AK1428" s="98"/>
      <c r="AL1428" s="98"/>
    </row>
    <row r="1429" ht="14.25" customHeight="1">
      <c r="A1429" s="92">
        <v>2624.0</v>
      </c>
      <c r="B1429" s="93">
        <v>45845.0</v>
      </c>
      <c r="C1429" s="94" t="s">
        <v>4619</v>
      </c>
      <c r="D1429" s="94" t="s">
        <v>3535</v>
      </c>
      <c r="E1429" s="103">
        <v>101600.0</v>
      </c>
      <c r="F1429" s="100" t="s">
        <v>4620</v>
      </c>
      <c r="G1429" s="101" t="s">
        <v>96</v>
      </c>
      <c r="H1429" s="42" t="s">
        <v>68</v>
      </c>
      <c r="I1429" s="101" t="s">
        <v>4621</v>
      </c>
      <c r="J1429" s="94"/>
      <c r="K1429" s="88">
        <f t="shared" si="419"/>
        <v>101600</v>
      </c>
      <c r="L1429" s="88">
        <v>0.0</v>
      </c>
      <c r="M1429" s="88">
        <f t="shared" si="407"/>
        <v>101600</v>
      </c>
      <c r="N1429" s="206">
        <f t="shared" si="408"/>
        <v>0</v>
      </c>
      <c r="O1429" s="96"/>
      <c r="P1429" s="97"/>
      <c r="Q1429" s="97"/>
      <c r="R1429" s="98"/>
      <c r="S1429" s="98"/>
      <c r="T1429" s="98"/>
      <c r="U1429" s="98"/>
      <c r="V1429" s="98"/>
      <c r="W1429" s="98"/>
      <c r="X1429" s="98"/>
      <c r="Y1429" s="98"/>
      <c r="Z1429" s="98"/>
      <c r="AA1429" s="98"/>
      <c r="AB1429" s="98"/>
      <c r="AC1429" s="98"/>
      <c r="AD1429" s="98"/>
      <c r="AE1429" s="98"/>
      <c r="AF1429" s="98"/>
      <c r="AG1429" s="98"/>
      <c r="AH1429" s="98"/>
      <c r="AI1429" s="98"/>
      <c r="AJ1429" s="98"/>
      <c r="AK1429" s="98"/>
      <c r="AL1429" s="98"/>
    </row>
    <row r="1430" ht="14.25" customHeight="1">
      <c r="A1430" s="92">
        <v>2625.0</v>
      </c>
      <c r="B1430" s="93">
        <v>45845.0</v>
      </c>
      <c r="C1430" s="94" t="s">
        <v>4622</v>
      </c>
      <c r="D1430" s="94" t="s">
        <v>3109</v>
      </c>
      <c r="E1430" s="103">
        <v>4000.0</v>
      </c>
      <c r="F1430" s="100" t="s">
        <v>4623</v>
      </c>
      <c r="G1430" s="101" t="s">
        <v>96</v>
      </c>
      <c r="H1430" s="42" t="s">
        <v>68</v>
      </c>
      <c r="I1430" s="101" t="s">
        <v>4624</v>
      </c>
      <c r="J1430" s="94"/>
      <c r="K1430" s="88">
        <f t="shared" si="419"/>
        <v>4000</v>
      </c>
      <c r="L1430" s="88">
        <v>0.0</v>
      </c>
      <c r="M1430" s="88">
        <f t="shared" si="407"/>
        <v>4000</v>
      </c>
      <c r="N1430" s="206">
        <f t="shared" si="408"/>
        <v>0</v>
      </c>
      <c r="O1430" s="96"/>
      <c r="P1430" s="97"/>
      <c r="Q1430" s="97"/>
      <c r="R1430" s="98"/>
      <c r="S1430" s="98"/>
      <c r="T1430" s="98"/>
      <c r="U1430" s="98"/>
      <c r="V1430" s="98"/>
      <c r="W1430" s="98"/>
      <c r="X1430" s="98"/>
      <c r="Y1430" s="98"/>
      <c r="Z1430" s="98"/>
      <c r="AA1430" s="98"/>
      <c r="AB1430" s="98"/>
      <c r="AC1430" s="98"/>
      <c r="AD1430" s="98"/>
      <c r="AE1430" s="98"/>
      <c r="AF1430" s="98"/>
      <c r="AG1430" s="98"/>
      <c r="AH1430" s="98"/>
      <c r="AI1430" s="98"/>
      <c r="AJ1430" s="98"/>
      <c r="AK1430" s="98"/>
      <c r="AL1430" s="98"/>
    </row>
    <row r="1431" ht="14.25" customHeight="1">
      <c r="A1431" s="209" t="s">
        <v>4625</v>
      </c>
      <c r="B1431" s="93"/>
      <c r="C1431" s="94"/>
      <c r="D1431" s="94" t="s">
        <v>87</v>
      </c>
      <c r="E1431" s="103"/>
      <c r="F1431" s="100"/>
      <c r="G1431" s="101"/>
      <c r="H1431" s="101"/>
      <c r="I1431" s="101"/>
      <c r="J1431" s="94"/>
      <c r="K1431" s="88" t="str">
        <f t="shared" si="419"/>
        <v/>
      </c>
      <c r="L1431" s="88">
        <v>0.0</v>
      </c>
      <c r="M1431" s="88">
        <f t="shared" si="407"/>
        <v>0</v>
      </c>
      <c r="N1431" s="206">
        <f t="shared" si="408"/>
        <v>0</v>
      </c>
      <c r="O1431" s="96"/>
      <c r="P1431" s="97"/>
      <c r="Q1431" s="97"/>
      <c r="R1431" s="98"/>
      <c r="S1431" s="98"/>
      <c r="T1431" s="98"/>
      <c r="U1431" s="98"/>
      <c r="V1431" s="98"/>
      <c r="W1431" s="98"/>
      <c r="X1431" s="98"/>
      <c r="Y1431" s="98"/>
      <c r="Z1431" s="98"/>
      <c r="AA1431" s="98"/>
      <c r="AB1431" s="98"/>
      <c r="AC1431" s="98"/>
      <c r="AD1431" s="98"/>
      <c r="AE1431" s="98"/>
      <c r="AF1431" s="98"/>
      <c r="AG1431" s="98"/>
      <c r="AH1431" s="98"/>
      <c r="AI1431" s="98"/>
      <c r="AJ1431" s="98"/>
      <c r="AK1431" s="98"/>
      <c r="AL1431" s="98"/>
    </row>
    <row r="1432" ht="14.25" customHeight="1">
      <c r="A1432" s="92" t="s">
        <v>4626</v>
      </c>
      <c r="B1432" s="93">
        <v>45845.0</v>
      </c>
      <c r="C1432" s="94" t="s">
        <v>4627</v>
      </c>
      <c r="D1432" s="94" t="s">
        <v>4628</v>
      </c>
      <c r="E1432" s="103">
        <v>4000.0</v>
      </c>
      <c r="F1432" s="100" t="s">
        <v>4629</v>
      </c>
      <c r="G1432" s="101" t="s">
        <v>117</v>
      </c>
      <c r="H1432" s="42" t="s">
        <v>68</v>
      </c>
      <c r="I1432" s="101"/>
      <c r="J1432" s="94"/>
      <c r="K1432" s="88">
        <f t="shared" si="419"/>
        <v>4000</v>
      </c>
      <c r="L1432" s="88">
        <v>0.0</v>
      </c>
      <c r="M1432" s="88">
        <f t="shared" si="407"/>
        <v>4000</v>
      </c>
      <c r="N1432" s="206">
        <f t="shared" si="408"/>
        <v>0</v>
      </c>
      <c r="O1432" s="96"/>
      <c r="P1432" s="97">
        <v>131.35</v>
      </c>
      <c r="Q1432" s="97">
        <f>E1432-P1432</f>
        <v>3868.65</v>
      </c>
      <c r="R1432" s="128">
        <f>Q1424+Q1426+Q1432+AR!Q739+AR!Q740</f>
        <v>29273.74</v>
      </c>
      <c r="S1432" s="98"/>
      <c r="T1432" s="98"/>
      <c r="U1432" s="98"/>
      <c r="V1432" s="98"/>
      <c r="W1432" s="98"/>
      <c r="X1432" s="98"/>
      <c r="Y1432" s="98"/>
      <c r="Z1432" s="98"/>
      <c r="AA1432" s="98"/>
      <c r="AB1432" s="98"/>
      <c r="AC1432" s="98"/>
      <c r="AD1432" s="98"/>
      <c r="AE1432" s="98"/>
      <c r="AF1432" s="98"/>
      <c r="AG1432" s="98"/>
      <c r="AH1432" s="98"/>
      <c r="AI1432" s="98"/>
      <c r="AJ1432" s="98"/>
      <c r="AK1432" s="98"/>
      <c r="AL1432" s="98"/>
    </row>
    <row r="1433" ht="14.25" customHeight="1">
      <c r="A1433" s="92" t="s">
        <v>4630</v>
      </c>
      <c r="B1433" s="93"/>
      <c r="C1433" s="94"/>
      <c r="D1433" s="94" t="s">
        <v>87</v>
      </c>
      <c r="E1433" s="103"/>
      <c r="F1433" s="100"/>
      <c r="G1433" s="101"/>
      <c r="H1433" s="101"/>
      <c r="I1433" s="101"/>
      <c r="J1433" s="94"/>
      <c r="K1433" s="88" t="str">
        <f t="shared" si="419"/>
        <v/>
      </c>
      <c r="L1433" s="88">
        <v>0.0</v>
      </c>
      <c r="M1433" s="88">
        <f t="shared" si="407"/>
        <v>0</v>
      </c>
      <c r="N1433" s="206">
        <f t="shared" si="408"/>
        <v>0</v>
      </c>
      <c r="O1433" s="96"/>
      <c r="P1433" s="97"/>
      <c r="Q1433" s="97"/>
      <c r="R1433" s="98"/>
      <c r="S1433" s="98"/>
      <c r="T1433" s="98"/>
      <c r="U1433" s="98"/>
      <c r="V1433" s="98"/>
      <c r="W1433" s="98"/>
      <c r="X1433" s="98"/>
      <c r="Y1433" s="98"/>
      <c r="Z1433" s="98"/>
      <c r="AA1433" s="98"/>
      <c r="AB1433" s="98"/>
      <c r="AC1433" s="98"/>
      <c r="AD1433" s="98"/>
      <c r="AE1433" s="98"/>
      <c r="AF1433" s="98"/>
      <c r="AG1433" s="98"/>
      <c r="AH1433" s="98"/>
      <c r="AI1433" s="98"/>
      <c r="AJ1433" s="98"/>
      <c r="AK1433" s="98"/>
      <c r="AL1433" s="98"/>
    </row>
    <row r="1434" ht="14.25" customHeight="1">
      <c r="A1434" s="92" t="s">
        <v>4631</v>
      </c>
      <c r="B1434" s="93">
        <v>45846.0</v>
      </c>
      <c r="C1434" s="94" t="s">
        <v>4632</v>
      </c>
      <c r="D1434" s="94" t="s">
        <v>454</v>
      </c>
      <c r="E1434" s="107">
        <v>32243.3</v>
      </c>
      <c r="F1434" s="100" t="s">
        <v>4633</v>
      </c>
      <c r="G1434" s="101" t="s">
        <v>96</v>
      </c>
      <c r="H1434" s="42" t="s">
        <v>68</v>
      </c>
      <c r="I1434" s="101" t="s">
        <v>4634</v>
      </c>
      <c r="J1434" s="94"/>
      <c r="K1434" s="207">
        <f>O1434</f>
        <v>33749.99626</v>
      </c>
      <c r="L1434" s="207">
        <f>K1434/1.12*0.05</f>
        <v>1506.696261</v>
      </c>
      <c r="M1434" s="207">
        <f t="shared" si="407"/>
        <v>32243.3</v>
      </c>
      <c r="N1434" s="208">
        <f t="shared" si="408"/>
        <v>0.000004821424227</v>
      </c>
      <c r="O1434" s="207">
        <f>(E1434/0.955357143)</f>
        <v>33749.99626</v>
      </c>
      <c r="P1434" s="97"/>
      <c r="Q1434" s="97"/>
      <c r="R1434" s="98"/>
      <c r="S1434" s="98"/>
      <c r="T1434" s="98"/>
      <c r="U1434" s="98"/>
      <c r="V1434" s="98"/>
      <c r="W1434" s="98"/>
      <c r="X1434" s="98"/>
      <c r="Y1434" s="98"/>
      <c r="Z1434" s="98"/>
      <c r="AA1434" s="98"/>
      <c r="AB1434" s="98"/>
      <c r="AC1434" s="98"/>
      <c r="AD1434" s="98"/>
      <c r="AE1434" s="98"/>
      <c r="AF1434" s="98"/>
      <c r="AG1434" s="98"/>
      <c r="AH1434" s="98"/>
      <c r="AI1434" s="98"/>
      <c r="AJ1434" s="98"/>
      <c r="AK1434" s="98"/>
      <c r="AL1434" s="98"/>
    </row>
    <row r="1435" ht="14.25" customHeight="1">
      <c r="A1435" s="92" t="s">
        <v>4635</v>
      </c>
      <c r="B1435" s="93">
        <v>45846.0</v>
      </c>
      <c r="C1435" s="94" t="s">
        <v>4636</v>
      </c>
      <c r="D1435" s="94" t="s">
        <v>4637</v>
      </c>
      <c r="E1435" s="103">
        <v>550.0</v>
      </c>
      <c r="F1435" s="100" t="s">
        <v>4638</v>
      </c>
      <c r="G1435" s="101" t="s">
        <v>112</v>
      </c>
      <c r="H1435" s="101" t="s">
        <v>127</v>
      </c>
      <c r="I1435" s="101"/>
      <c r="J1435" s="94"/>
      <c r="K1435" s="88">
        <f t="shared" ref="K1435:K1437" si="421">E1435</f>
        <v>550</v>
      </c>
      <c r="L1435" s="88">
        <v>0.0</v>
      </c>
      <c r="M1435" s="88">
        <f t="shared" si="407"/>
        <v>550</v>
      </c>
      <c r="N1435" s="206">
        <f t="shared" si="408"/>
        <v>0</v>
      </c>
      <c r="O1435" s="96"/>
      <c r="P1435" s="97"/>
      <c r="Q1435" s="97"/>
      <c r="R1435" s="98"/>
      <c r="S1435" s="98"/>
      <c r="T1435" s="98"/>
      <c r="U1435" s="98"/>
      <c r="V1435" s="98"/>
      <c r="W1435" s="98"/>
      <c r="X1435" s="98"/>
      <c r="Y1435" s="98"/>
      <c r="Z1435" s="98"/>
      <c r="AA1435" s="98"/>
      <c r="AB1435" s="98"/>
      <c r="AC1435" s="98"/>
      <c r="AD1435" s="98"/>
      <c r="AE1435" s="98"/>
      <c r="AF1435" s="98"/>
      <c r="AG1435" s="98"/>
      <c r="AH1435" s="98"/>
      <c r="AI1435" s="98"/>
      <c r="AJ1435" s="98"/>
      <c r="AK1435" s="98"/>
      <c r="AL1435" s="98"/>
    </row>
    <row r="1436" ht="14.25" customHeight="1">
      <c r="A1436" s="92" t="s">
        <v>4639</v>
      </c>
      <c r="B1436" s="93">
        <v>45846.0</v>
      </c>
      <c r="C1436" s="94" t="s">
        <v>4640</v>
      </c>
      <c r="D1436" s="94" t="s">
        <v>182</v>
      </c>
      <c r="E1436" s="103">
        <v>1680.0</v>
      </c>
      <c r="F1436" s="100" t="s">
        <v>4641</v>
      </c>
      <c r="G1436" s="101" t="s">
        <v>74</v>
      </c>
      <c r="H1436" s="42" t="s">
        <v>68</v>
      </c>
      <c r="I1436" s="101" t="s">
        <v>4642</v>
      </c>
      <c r="J1436" s="94"/>
      <c r="K1436" s="88">
        <f t="shared" si="421"/>
        <v>1680</v>
      </c>
      <c r="L1436" s="88">
        <v>0.0</v>
      </c>
      <c r="M1436" s="88">
        <f t="shared" si="407"/>
        <v>1680</v>
      </c>
      <c r="N1436" s="206">
        <f t="shared" si="408"/>
        <v>0</v>
      </c>
      <c r="O1436" s="96"/>
      <c r="P1436" s="97"/>
      <c r="Q1436" s="97"/>
      <c r="R1436" s="98"/>
      <c r="S1436" s="98"/>
      <c r="T1436" s="98"/>
      <c r="U1436" s="98"/>
      <c r="V1436" s="98"/>
      <c r="W1436" s="98"/>
      <c r="X1436" s="98"/>
      <c r="Y1436" s="98"/>
      <c r="Z1436" s="98"/>
      <c r="AA1436" s="98"/>
      <c r="AB1436" s="98"/>
      <c r="AC1436" s="98"/>
      <c r="AD1436" s="98"/>
      <c r="AE1436" s="98"/>
      <c r="AF1436" s="98"/>
      <c r="AG1436" s="98"/>
      <c r="AH1436" s="98"/>
      <c r="AI1436" s="98"/>
      <c r="AJ1436" s="98"/>
      <c r="AK1436" s="98"/>
      <c r="AL1436" s="98"/>
    </row>
    <row r="1437" ht="14.25" customHeight="1">
      <c r="A1437" s="92" t="s">
        <v>4643</v>
      </c>
      <c r="B1437" s="93">
        <v>45846.0</v>
      </c>
      <c r="C1437" s="94" t="s">
        <v>4644</v>
      </c>
      <c r="D1437" s="94" t="s">
        <v>4645</v>
      </c>
      <c r="E1437" s="103">
        <v>33600.0</v>
      </c>
      <c r="F1437" s="100" t="s">
        <v>4646</v>
      </c>
      <c r="G1437" s="101" t="s">
        <v>4647</v>
      </c>
      <c r="H1437" s="42" t="s">
        <v>68</v>
      </c>
      <c r="I1437" s="101"/>
      <c r="J1437" s="94"/>
      <c r="K1437" s="88">
        <f t="shared" si="421"/>
        <v>33600</v>
      </c>
      <c r="L1437" s="88">
        <v>0.0</v>
      </c>
      <c r="M1437" s="88">
        <f t="shared" si="407"/>
        <v>33600</v>
      </c>
      <c r="N1437" s="206">
        <f t="shared" si="408"/>
        <v>0</v>
      </c>
      <c r="O1437" s="96"/>
      <c r="P1437" s="97">
        <f>E1437-Q1437</f>
        <v>1103.32</v>
      </c>
      <c r="Q1437" s="97">
        <v>32496.68</v>
      </c>
      <c r="R1437" s="98"/>
      <c r="S1437" s="98"/>
      <c r="T1437" s="98"/>
      <c r="U1437" s="98"/>
      <c r="V1437" s="98"/>
      <c r="W1437" s="98"/>
      <c r="X1437" s="98"/>
      <c r="Y1437" s="98"/>
      <c r="Z1437" s="98"/>
      <c r="AA1437" s="98"/>
      <c r="AB1437" s="98"/>
      <c r="AC1437" s="98"/>
      <c r="AD1437" s="98"/>
      <c r="AE1437" s="98"/>
      <c r="AF1437" s="98"/>
      <c r="AG1437" s="98"/>
      <c r="AH1437" s="98"/>
      <c r="AI1437" s="98"/>
      <c r="AJ1437" s="98"/>
      <c r="AK1437" s="98"/>
      <c r="AL1437" s="98"/>
    </row>
    <row r="1438" ht="14.25" customHeight="1">
      <c r="A1438" s="92" t="s">
        <v>4648</v>
      </c>
      <c r="B1438" s="93">
        <v>45846.0</v>
      </c>
      <c r="C1438" s="94" t="s">
        <v>4649</v>
      </c>
      <c r="D1438" s="94" t="s">
        <v>305</v>
      </c>
      <c r="E1438" s="107">
        <v>21400.0</v>
      </c>
      <c r="F1438" s="100" t="s">
        <v>4650</v>
      </c>
      <c r="G1438" s="101" t="s">
        <v>74</v>
      </c>
      <c r="H1438" s="42" t="s">
        <v>68</v>
      </c>
      <c r="I1438" s="101" t="s">
        <v>4651</v>
      </c>
      <c r="J1438" s="94"/>
      <c r="K1438" s="207">
        <f>O1438</f>
        <v>22400</v>
      </c>
      <c r="L1438" s="207">
        <f>K1438/1.12*0.05</f>
        <v>999.9999999</v>
      </c>
      <c r="M1438" s="207">
        <f t="shared" si="407"/>
        <v>21400</v>
      </c>
      <c r="N1438" s="208">
        <f t="shared" si="408"/>
        <v>0.000003199998901</v>
      </c>
      <c r="O1438" s="207">
        <f>(E1438/0.955357143)</f>
        <v>22400</v>
      </c>
      <c r="P1438" s="97"/>
      <c r="Q1438" s="97"/>
      <c r="R1438" s="98"/>
      <c r="S1438" s="98"/>
      <c r="T1438" s="98"/>
      <c r="U1438" s="98"/>
      <c r="V1438" s="98"/>
      <c r="W1438" s="98"/>
      <c r="X1438" s="98"/>
      <c r="Y1438" s="98"/>
      <c r="Z1438" s="98"/>
      <c r="AA1438" s="98"/>
      <c r="AB1438" s="98"/>
      <c r="AC1438" s="98"/>
      <c r="AD1438" s="98"/>
      <c r="AE1438" s="98"/>
      <c r="AF1438" s="98"/>
      <c r="AG1438" s="98"/>
      <c r="AH1438" s="98"/>
      <c r="AI1438" s="98"/>
      <c r="AJ1438" s="98"/>
      <c r="AK1438" s="98"/>
      <c r="AL1438" s="98"/>
    </row>
    <row r="1439" ht="14.25" customHeight="1">
      <c r="A1439" s="92" t="s">
        <v>4652</v>
      </c>
      <c r="B1439" s="93">
        <v>45846.0</v>
      </c>
      <c r="C1439" s="94" t="s">
        <v>4653</v>
      </c>
      <c r="D1439" s="94" t="s">
        <v>242</v>
      </c>
      <c r="E1439" s="103">
        <v>3000.0</v>
      </c>
      <c r="F1439" s="100" t="s">
        <v>4654</v>
      </c>
      <c r="G1439" s="101" t="s">
        <v>117</v>
      </c>
      <c r="H1439" s="42" t="s">
        <v>68</v>
      </c>
      <c r="I1439" s="101"/>
      <c r="J1439" s="94"/>
      <c r="K1439" s="88">
        <f t="shared" ref="K1439:K1447" si="422">E1439</f>
        <v>3000</v>
      </c>
      <c r="L1439" s="88">
        <v>0.0</v>
      </c>
      <c r="M1439" s="88">
        <f t="shared" si="407"/>
        <v>3000</v>
      </c>
      <c r="N1439" s="206">
        <f t="shared" si="408"/>
        <v>0</v>
      </c>
      <c r="O1439" s="96"/>
      <c r="P1439" s="97">
        <v>98.51</v>
      </c>
      <c r="Q1439" s="97">
        <f t="shared" ref="Q1439:Q1442" si="423">E1439-P1439</f>
        <v>2901.49</v>
      </c>
      <c r="R1439" s="98"/>
      <c r="S1439" s="98"/>
      <c r="T1439" s="98"/>
      <c r="U1439" s="98"/>
      <c r="V1439" s="98"/>
      <c r="W1439" s="98"/>
      <c r="X1439" s="98"/>
      <c r="Y1439" s="98"/>
      <c r="Z1439" s="98"/>
      <c r="AA1439" s="98"/>
      <c r="AB1439" s="98"/>
      <c r="AC1439" s="98"/>
      <c r="AD1439" s="98"/>
      <c r="AE1439" s="98"/>
      <c r="AF1439" s="98"/>
      <c r="AG1439" s="98"/>
      <c r="AH1439" s="98"/>
      <c r="AI1439" s="98"/>
      <c r="AJ1439" s="98"/>
      <c r="AK1439" s="98"/>
      <c r="AL1439" s="98"/>
    </row>
    <row r="1440" ht="14.25" customHeight="1">
      <c r="A1440" s="92" t="s">
        <v>4655</v>
      </c>
      <c r="B1440" s="93">
        <v>45846.0</v>
      </c>
      <c r="C1440" s="48" t="s">
        <v>4656</v>
      </c>
      <c r="D1440" s="48" t="s">
        <v>1358</v>
      </c>
      <c r="E1440" s="130">
        <v>21000.0</v>
      </c>
      <c r="F1440" s="48" t="s">
        <v>4533</v>
      </c>
      <c r="G1440" s="48" t="s">
        <v>4657</v>
      </c>
      <c r="H1440" s="94" t="s">
        <v>68</v>
      </c>
      <c r="J1440" s="94"/>
      <c r="K1440" s="88">
        <f t="shared" si="422"/>
        <v>21000</v>
      </c>
      <c r="L1440" s="88">
        <v>0.0</v>
      </c>
      <c r="M1440" s="88">
        <f t="shared" si="407"/>
        <v>21000</v>
      </c>
      <c r="N1440" s="206">
        <f t="shared" si="408"/>
        <v>0</v>
      </c>
      <c r="O1440" s="88"/>
      <c r="P1440" s="48">
        <v>689.58</v>
      </c>
      <c r="Q1440" s="201">
        <f t="shared" si="423"/>
        <v>20310.42</v>
      </c>
      <c r="R1440" s="98"/>
      <c r="S1440" s="98"/>
      <c r="T1440" s="98"/>
      <c r="U1440" s="98"/>
      <c r="V1440" s="98"/>
      <c r="W1440" s="98"/>
      <c r="X1440" s="98"/>
      <c r="Y1440" s="98"/>
      <c r="Z1440" s="98"/>
      <c r="AA1440" s="98"/>
      <c r="AB1440" s="98"/>
      <c r="AC1440" s="98"/>
      <c r="AD1440" s="98"/>
      <c r="AE1440" s="98"/>
      <c r="AF1440" s="98"/>
      <c r="AG1440" s="98"/>
      <c r="AH1440" s="98"/>
      <c r="AI1440" s="98"/>
      <c r="AJ1440" s="98"/>
      <c r="AK1440" s="98"/>
      <c r="AL1440" s="98"/>
    </row>
    <row r="1441" ht="14.25" customHeight="1">
      <c r="A1441" s="92" t="s">
        <v>4658</v>
      </c>
      <c r="B1441" s="93">
        <v>45846.0</v>
      </c>
      <c r="C1441" s="94" t="s">
        <v>4659</v>
      </c>
      <c r="D1441" s="94" t="s">
        <v>342</v>
      </c>
      <c r="E1441" s="133">
        <v>7300.0</v>
      </c>
      <c r="F1441" s="100" t="s">
        <v>4660</v>
      </c>
      <c r="G1441" s="101" t="s">
        <v>4661</v>
      </c>
      <c r="H1441" s="94" t="s">
        <v>68</v>
      </c>
      <c r="I1441" s="101"/>
      <c r="J1441" s="94"/>
      <c r="K1441" s="88">
        <f t="shared" si="422"/>
        <v>7300</v>
      </c>
      <c r="L1441" s="88">
        <v>0.0</v>
      </c>
      <c r="M1441" s="88">
        <f t="shared" si="407"/>
        <v>7300</v>
      </c>
      <c r="N1441" s="206">
        <f t="shared" si="408"/>
        <v>0</v>
      </c>
      <c r="O1441" s="96"/>
      <c r="P1441" s="97">
        <v>239.71</v>
      </c>
      <c r="Q1441" s="97">
        <f t="shared" si="423"/>
        <v>7060.29</v>
      </c>
      <c r="R1441" s="98"/>
      <c r="S1441" s="98"/>
      <c r="T1441" s="98"/>
      <c r="U1441" s="98"/>
      <c r="V1441" s="98"/>
      <c r="W1441" s="98"/>
      <c r="X1441" s="98"/>
      <c r="Y1441" s="98"/>
      <c r="Z1441" s="98"/>
      <c r="AA1441" s="98"/>
      <c r="AB1441" s="98"/>
      <c r="AC1441" s="98"/>
      <c r="AD1441" s="98"/>
      <c r="AE1441" s="98"/>
      <c r="AF1441" s="98"/>
      <c r="AG1441" s="98"/>
      <c r="AH1441" s="98"/>
      <c r="AI1441" s="98"/>
      <c r="AJ1441" s="98"/>
      <c r="AK1441" s="98"/>
      <c r="AL1441" s="98"/>
    </row>
    <row r="1442" ht="14.25" customHeight="1">
      <c r="A1442" s="92" t="s">
        <v>4662</v>
      </c>
      <c r="B1442" s="93">
        <v>45846.0</v>
      </c>
      <c r="C1442" s="94" t="s">
        <v>4663</v>
      </c>
      <c r="D1442" s="94" t="s">
        <v>4664</v>
      </c>
      <c r="E1442" s="103">
        <v>600.0</v>
      </c>
      <c r="F1442" s="100" t="s">
        <v>4464</v>
      </c>
      <c r="G1442" s="101" t="s">
        <v>117</v>
      </c>
      <c r="H1442" s="42" t="s">
        <v>68</v>
      </c>
      <c r="I1442" s="101"/>
      <c r="J1442" s="94"/>
      <c r="K1442" s="88">
        <f t="shared" si="422"/>
        <v>600</v>
      </c>
      <c r="L1442" s="88">
        <v>0.0</v>
      </c>
      <c r="M1442" s="88">
        <f t="shared" si="407"/>
        <v>600</v>
      </c>
      <c r="N1442" s="206">
        <f t="shared" si="408"/>
        <v>0</v>
      </c>
      <c r="O1442" s="96"/>
      <c r="P1442" s="97">
        <v>19.7</v>
      </c>
      <c r="Q1442" s="97">
        <f t="shared" si="423"/>
        <v>580.3</v>
      </c>
      <c r="R1442" s="128">
        <f>Q1439+Q1441+Q1442</f>
        <v>10542.08</v>
      </c>
      <c r="S1442" s="98"/>
      <c r="T1442" s="98"/>
      <c r="U1442" s="98"/>
      <c r="V1442" s="98"/>
      <c r="W1442" s="98"/>
      <c r="X1442" s="98"/>
      <c r="Y1442" s="98"/>
      <c r="Z1442" s="98"/>
      <c r="AA1442" s="98"/>
      <c r="AB1442" s="98"/>
      <c r="AC1442" s="98"/>
      <c r="AD1442" s="98"/>
      <c r="AE1442" s="98"/>
      <c r="AF1442" s="98"/>
      <c r="AG1442" s="98"/>
      <c r="AH1442" s="98"/>
      <c r="AI1442" s="98"/>
      <c r="AJ1442" s="98"/>
      <c r="AK1442" s="98"/>
      <c r="AL1442" s="98"/>
    </row>
    <row r="1443" ht="14.25" customHeight="1">
      <c r="A1443" s="92" t="s">
        <v>4665</v>
      </c>
      <c r="B1443" s="93">
        <v>45846.0</v>
      </c>
      <c r="C1443" s="48" t="s">
        <v>4666</v>
      </c>
      <c r="D1443" s="48" t="s">
        <v>4667</v>
      </c>
      <c r="E1443" s="50">
        <v>8250.0</v>
      </c>
      <c r="F1443" s="48" t="s">
        <v>4668</v>
      </c>
      <c r="G1443" s="48" t="s">
        <v>96</v>
      </c>
      <c r="H1443" s="101" t="s">
        <v>68</v>
      </c>
      <c r="I1443" s="48" t="s">
        <v>4669</v>
      </c>
      <c r="J1443" s="94"/>
      <c r="K1443" s="88">
        <f t="shared" si="422"/>
        <v>8250</v>
      </c>
      <c r="L1443" s="88">
        <v>0.0</v>
      </c>
      <c r="M1443" s="88">
        <f t="shared" si="407"/>
        <v>8250</v>
      </c>
      <c r="N1443" s="206">
        <f t="shared" si="408"/>
        <v>0</v>
      </c>
      <c r="O1443" s="96"/>
      <c r="P1443" s="97"/>
      <c r="Q1443" s="97"/>
      <c r="R1443" s="98"/>
      <c r="S1443" s="98"/>
      <c r="T1443" s="98"/>
      <c r="U1443" s="98"/>
      <c r="V1443" s="98"/>
      <c r="W1443" s="98"/>
      <c r="X1443" s="98"/>
      <c r="Y1443" s="98"/>
      <c r="Z1443" s="98"/>
      <c r="AA1443" s="98"/>
      <c r="AB1443" s="98"/>
      <c r="AC1443" s="98"/>
      <c r="AD1443" s="98"/>
      <c r="AE1443" s="98"/>
      <c r="AF1443" s="98"/>
      <c r="AG1443" s="98"/>
      <c r="AH1443" s="98"/>
      <c r="AI1443" s="98"/>
      <c r="AJ1443" s="98"/>
      <c r="AK1443" s="98"/>
      <c r="AL1443" s="98"/>
    </row>
    <row r="1444" ht="14.25" customHeight="1">
      <c r="A1444" s="92" t="s">
        <v>4670</v>
      </c>
      <c r="B1444" s="93">
        <v>45846.0</v>
      </c>
      <c r="C1444" s="94" t="s">
        <v>4671</v>
      </c>
      <c r="D1444" s="94" t="s">
        <v>4672</v>
      </c>
      <c r="E1444" s="103">
        <v>677.14</v>
      </c>
      <c r="F1444" s="100" t="s">
        <v>4673</v>
      </c>
      <c r="G1444" s="101" t="s">
        <v>112</v>
      </c>
      <c r="H1444" s="101" t="s">
        <v>127</v>
      </c>
      <c r="I1444" s="101"/>
      <c r="J1444" s="94"/>
      <c r="K1444" s="88">
        <f t="shared" si="422"/>
        <v>677.14</v>
      </c>
      <c r="L1444" s="88">
        <v>0.0</v>
      </c>
      <c r="M1444" s="88">
        <f t="shared" si="407"/>
        <v>677.14</v>
      </c>
      <c r="N1444" s="206">
        <f t="shared" si="408"/>
        <v>0</v>
      </c>
      <c r="O1444" s="96"/>
      <c r="P1444" s="97"/>
      <c r="Q1444" s="97"/>
      <c r="R1444" s="98"/>
      <c r="S1444" s="98"/>
      <c r="T1444" s="98"/>
      <c r="U1444" s="98"/>
      <c r="V1444" s="98"/>
      <c r="W1444" s="98"/>
      <c r="X1444" s="98"/>
      <c r="Y1444" s="98"/>
      <c r="Z1444" s="98"/>
      <c r="AA1444" s="98"/>
      <c r="AB1444" s="98"/>
      <c r="AC1444" s="98"/>
      <c r="AD1444" s="98"/>
      <c r="AE1444" s="98"/>
      <c r="AF1444" s="98"/>
      <c r="AG1444" s="98"/>
      <c r="AH1444" s="98"/>
      <c r="AI1444" s="98"/>
      <c r="AJ1444" s="98"/>
      <c r="AK1444" s="98"/>
      <c r="AL1444" s="98"/>
    </row>
    <row r="1445" ht="14.25" customHeight="1">
      <c r="A1445" s="92" t="s">
        <v>4674</v>
      </c>
      <c r="B1445" s="93">
        <v>45847.0</v>
      </c>
      <c r="C1445" s="94" t="s">
        <v>4675</v>
      </c>
      <c r="D1445" s="94" t="s">
        <v>487</v>
      </c>
      <c r="E1445" s="103">
        <v>300.0</v>
      </c>
      <c r="F1445" s="100" t="s">
        <v>4464</v>
      </c>
      <c r="G1445" s="101" t="s">
        <v>112</v>
      </c>
      <c r="H1445" s="101" t="s">
        <v>127</v>
      </c>
      <c r="I1445" s="101"/>
      <c r="J1445" s="94"/>
      <c r="K1445" s="88">
        <f t="shared" si="422"/>
        <v>300</v>
      </c>
      <c r="L1445" s="88">
        <v>0.0</v>
      </c>
      <c r="M1445" s="88">
        <f t="shared" si="407"/>
        <v>300</v>
      </c>
      <c r="N1445" s="206">
        <f t="shared" si="408"/>
        <v>0</v>
      </c>
      <c r="O1445" s="96"/>
      <c r="P1445" s="97"/>
      <c r="Q1445" s="97"/>
      <c r="R1445" s="98"/>
      <c r="S1445" s="98"/>
      <c r="T1445" s="98"/>
      <c r="U1445" s="98"/>
      <c r="V1445" s="98"/>
      <c r="W1445" s="98"/>
      <c r="X1445" s="98"/>
      <c r="Y1445" s="98"/>
      <c r="Z1445" s="98"/>
      <c r="AA1445" s="98"/>
      <c r="AB1445" s="98"/>
      <c r="AC1445" s="98"/>
      <c r="AD1445" s="98"/>
      <c r="AE1445" s="98"/>
      <c r="AF1445" s="98"/>
      <c r="AG1445" s="98"/>
      <c r="AH1445" s="98"/>
      <c r="AI1445" s="98"/>
      <c r="AJ1445" s="98"/>
      <c r="AK1445" s="98"/>
      <c r="AL1445" s="98"/>
    </row>
    <row r="1446" ht="14.25" customHeight="1">
      <c r="A1446" s="92" t="s">
        <v>4676</v>
      </c>
      <c r="B1446" s="93">
        <v>45847.0</v>
      </c>
      <c r="C1446" s="94" t="s">
        <v>4677</v>
      </c>
      <c r="D1446" s="94" t="s">
        <v>4678</v>
      </c>
      <c r="E1446" s="103">
        <v>1680.0</v>
      </c>
      <c r="F1446" s="100" t="s">
        <v>4679</v>
      </c>
      <c r="G1446" s="48" t="s">
        <v>96</v>
      </c>
      <c r="H1446" s="101" t="s">
        <v>68</v>
      </c>
      <c r="I1446" s="101" t="s">
        <v>4680</v>
      </c>
      <c r="J1446" s="94"/>
      <c r="K1446" s="88">
        <f t="shared" si="422"/>
        <v>1680</v>
      </c>
      <c r="L1446" s="88">
        <v>0.0</v>
      </c>
      <c r="M1446" s="88">
        <f t="shared" si="407"/>
        <v>1680</v>
      </c>
      <c r="N1446" s="206">
        <f t="shared" si="408"/>
        <v>0</v>
      </c>
      <c r="O1446" s="96"/>
      <c r="P1446" s="97"/>
      <c r="Q1446" s="97"/>
      <c r="R1446" s="98"/>
      <c r="S1446" s="98"/>
      <c r="T1446" s="98"/>
      <c r="U1446" s="98"/>
      <c r="V1446" s="98"/>
      <c r="W1446" s="98"/>
      <c r="X1446" s="98"/>
      <c r="Y1446" s="98"/>
      <c r="Z1446" s="98"/>
      <c r="AA1446" s="98"/>
      <c r="AB1446" s="98"/>
      <c r="AC1446" s="98"/>
      <c r="AD1446" s="98"/>
      <c r="AE1446" s="98"/>
      <c r="AF1446" s="98"/>
      <c r="AG1446" s="98"/>
      <c r="AH1446" s="98"/>
      <c r="AI1446" s="98"/>
      <c r="AJ1446" s="98"/>
      <c r="AK1446" s="98"/>
      <c r="AL1446" s="98"/>
    </row>
    <row r="1447" ht="14.25" customHeight="1">
      <c r="A1447" s="92" t="s">
        <v>4681</v>
      </c>
      <c r="B1447" s="93">
        <v>45847.0</v>
      </c>
      <c r="C1447" s="48" t="s">
        <v>4682</v>
      </c>
      <c r="D1447" s="48" t="s">
        <v>4683</v>
      </c>
      <c r="E1447" s="103">
        <v>4000.0</v>
      </c>
      <c r="F1447" s="48" t="s">
        <v>4684</v>
      </c>
      <c r="G1447" s="48" t="s">
        <v>96</v>
      </c>
      <c r="H1447" s="101" t="s">
        <v>68</v>
      </c>
      <c r="I1447" s="101" t="s">
        <v>4685</v>
      </c>
      <c r="J1447" s="94"/>
      <c r="K1447" s="88">
        <f t="shared" si="422"/>
        <v>4000</v>
      </c>
      <c r="L1447" s="88">
        <v>0.0</v>
      </c>
      <c r="M1447" s="88">
        <f t="shared" si="407"/>
        <v>4000</v>
      </c>
      <c r="N1447" s="206">
        <f t="shared" si="408"/>
        <v>0</v>
      </c>
      <c r="O1447" s="96"/>
      <c r="P1447" s="97"/>
      <c r="Q1447" s="97"/>
      <c r="R1447" s="98"/>
      <c r="S1447" s="98"/>
      <c r="T1447" s="98"/>
      <c r="U1447" s="98"/>
      <c r="V1447" s="98"/>
      <c r="W1447" s="98"/>
      <c r="X1447" s="98"/>
      <c r="Y1447" s="98"/>
      <c r="Z1447" s="98"/>
      <c r="AA1447" s="98"/>
      <c r="AB1447" s="98"/>
      <c r="AC1447" s="98"/>
      <c r="AD1447" s="98"/>
      <c r="AE1447" s="98"/>
      <c r="AF1447" s="98"/>
      <c r="AG1447" s="98"/>
      <c r="AH1447" s="98"/>
      <c r="AI1447" s="98"/>
      <c r="AJ1447" s="98"/>
      <c r="AK1447" s="98"/>
      <c r="AL1447" s="98"/>
    </row>
    <row r="1448" ht="14.25" customHeight="1">
      <c r="A1448" s="92" t="s">
        <v>4686</v>
      </c>
      <c r="B1448" s="93">
        <v>45847.0</v>
      </c>
      <c r="C1448" s="48" t="s">
        <v>4687</v>
      </c>
      <c r="D1448" s="94" t="s">
        <v>3372</v>
      </c>
      <c r="E1448" s="107">
        <v>1194.2</v>
      </c>
      <c r="F1448" s="100" t="s">
        <v>4688</v>
      </c>
      <c r="G1448" s="48" t="s">
        <v>96</v>
      </c>
      <c r="H1448" s="101"/>
      <c r="I1448" s="101"/>
      <c r="J1448" s="94"/>
      <c r="K1448" s="207">
        <f>O1448</f>
        <v>1250.003738</v>
      </c>
      <c r="L1448" s="207">
        <f>K1448/1.12*0.05</f>
        <v>55.80373831</v>
      </c>
      <c r="M1448" s="207">
        <f t="shared" si="407"/>
        <v>1194.2</v>
      </c>
      <c r="N1448" s="208">
        <f t="shared" si="408"/>
        <v>0.0000001785717814</v>
      </c>
      <c r="O1448" s="207">
        <f>(E1448/0.955357143)</f>
        <v>1250.003738</v>
      </c>
      <c r="P1448" s="97"/>
      <c r="Q1448" s="97"/>
      <c r="R1448" s="98"/>
      <c r="S1448" s="98"/>
      <c r="T1448" s="98"/>
      <c r="U1448" s="98"/>
      <c r="V1448" s="98"/>
      <c r="W1448" s="98"/>
      <c r="X1448" s="98"/>
      <c r="Y1448" s="98"/>
      <c r="Z1448" s="98"/>
      <c r="AA1448" s="98"/>
      <c r="AB1448" s="98"/>
      <c r="AC1448" s="98"/>
      <c r="AD1448" s="98"/>
      <c r="AE1448" s="98"/>
      <c r="AF1448" s="98"/>
      <c r="AG1448" s="98"/>
      <c r="AH1448" s="98"/>
      <c r="AI1448" s="98"/>
      <c r="AJ1448" s="98"/>
      <c r="AK1448" s="98"/>
      <c r="AL1448" s="98"/>
    </row>
    <row r="1449" ht="14.25" customHeight="1">
      <c r="A1449" s="92" t="s">
        <v>4689</v>
      </c>
      <c r="B1449" s="93">
        <v>45847.0</v>
      </c>
      <c r="C1449" s="94" t="s">
        <v>4690</v>
      </c>
      <c r="D1449" s="94" t="s">
        <v>4565</v>
      </c>
      <c r="E1449" s="103">
        <v>14560.0</v>
      </c>
      <c r="F1449" s="100" t="s">
        <v>4691</v>
      </c>
      <c r="G1449" s="101" t="s">
        <v>112</v>
      </c>
      <c r="H1449" s="101" t="s">
        <v>127</v>
      </c>
      <c r="I1449" s="101"/>
      <c r="J1449" s="94"/>
      <c r="K1449" s="88">
        <f t="shared" ref="K1449:K1453" si="424">E1449</f>
        <v>14560</v>
      </c>
      <c r="L1449" s="88">
        <v>0.0</v>
      </c>
      <c r="M1449" s="88">
        <f t="shared" si="407"/>
        <v>14560</v>
      </c>
      <c r="N1449" s="206">
        <f t="shared" si="408"/>
        <v>0</v>
      </c>
      <c r="O1449" s="96"/>
      <c r="P1449" s="97"/>
      <c r="Q1449" s="97"/>
      <c r="R1449" s="98"/>
      <c r="S1449" s="98"/>
      <c r="T1449" s="98"/>
      <c r="U1449" s="98"/>
      <c r="V1449" s="98"/>
      <c r="W1449" s="98"/>
      <c r="X1449" s="98"/>
      <c r="Y1449" s="98"/>
      <c r="Z1449" s="98"/>
      <c r="AA1449" s="98"/>
      <c r="AB1449" s="98"/>
      <c r="AC1449" s="98"/>
      <c r="AD1449" s="98"/>
      <c r="AE1449" s="98"/>
      <c r="AF1449" s="98"/>
      <c r="AG1449" s="98"/>
      <c r="AH1449" s="98"/>
      <c r="AI1449" s="98"/>
      <c r="AJ1449" s="98"/>
      <c r="AK1449" s="98"/>
      <c r="AL1449" s="98"/>
    </row>
    <row r="1450" ht="14.25" customHeight="1">
      <c r="A1450" s="92" t="s">
        <v>4692</v>
      </c>
      <c r="B1450" s="93">
        <v>45847.0</v>
      </c>
      <c r="C1450" s="94" t="s">
        <v>4693</v>
      </c>
      <c r="D1450" s="94" t="s">
        <v>4694</v>
      </c>
      <c r="E1450" s="103">
        <f>21000+1354.8</f>
        <v>22354.8</v>
      </c>
      <c r="F1450" s="100" t="s">
        <v>4695</v>
      </c>
      <c r="G1450" s="48" t="s">
        <v>96</v>
      </c>
      <c r="H1450" s="101" t="s">
        <v>132</v>
      </c>
      <c r="I1450" s="112" t="s">
        <v>493</v>
      </c>
      <c r="J1450" s="94"/>
      <c r="K1450" s="88">
        <f t="shared" si="424"/>
        <v>22354.8</v>
      </c>
      <c r="L1450" s="88">
        <v>0.0</v>
      </c>
      <c r="M1450" s="88">
        <f t="shared" si="407"/>
        <v>22354.8</v>
      </c>
      <c r="N1450" s="206">
        <f t="shared" si="408"/>
        <v>0</v>
      </c>
      <c r="O1450" s="96"/>
      <c r="P1450" s="97"/>
      <c r="Q1450" s="97"/>
      <c r="R1450" s="98"/>
      <c r="S1450" s="98"/>
      <c r="T1450" s="98"/>
      <c r="U1450" s="98"/>
      <c r="V1450" s="98"/>
      <c r="W1450" s="98"/>
      <c r="X1450" s="98"/>
      <c r="Y1450" s="98"/>
      <c r="Z1450" s="98"/>
      <c r="AA1450" s="98"/>
      <c r="AB1450" s="98"/>
      <c r="AC1450" s="98"/>
      <c r="AD1450" s="98"/>
      <c r="AE1450" s="98"/>
      <c r="AF1450" s="98"/>
      <c r="AG1450" s="98"/>
      <c r="AH1450" s="98"/>
      <c r="AI1450" s="98"/>
      <c r="AJ1450" s="98"/>
      <c r="AK1450" s="98"/>
      <c r="AL1450" s="98"/>
    </row>
    <row r="1451" ht="14.25" customHeight="1">
      <c r="A1451" s="92" t="s">
        <v>4696</v>
      </c>
      <c r="B1451" s="93">
        <v>45847.0</v>
      </c>
      <c r="C1451" s="48" t="s">
        <v>4697</v>
      </c>
      <c r="D1451" s="94" t="s">
        <v>1503</v>
      </c>
      <c r="E1451" s="103">
        <v>300.0</v>
      </c>
      <c r="F1451" s="100" t="s">
        <v>4698</v>
      </c>
      <c r="G1451" s="101" t="s">
        <v>112</v>
      </c>
      <c r="H1451" s="101" t="s">
        <v>127</v>
      </c>
      <c r="I1451" s="101"/>
      <c r="J1451" s="94"/>
      <c r="K1451" s="88">
        <f t="shared" si="424"/>
        <v>300</v>
      </c>
      <c r="L1451" s="88">
        <v>0.0</v>
      </c>
      <c r="M1451" s="88">
        <f t="shared" si="407"/>
        <v>300</v>
      </c>
      <c r="N1451" s="206">
        <f t="shared" si="408"/>
        <v>0</v>
      </c>
      <c r="O1451" s="96"/>
      <c r="P1451" s="97"/>
      <c r="Q1451" s="97"/>
      <c r="R1451" s="98"/>
      <c r="S1451" s="98"/>
      <c r="T1451" s="98"/>
      <c r="U1451" s="98"/>
      <c r="V1451" s="98"/>
      <c r="W1451" s="98"/>
      <c r="X1451" s="98"/>
      <c r="Y1451" s="98"/>
      <c r="Z1451" s="98"/>
      <c r="AA1451" s="98"/>
      <c r="AB1451" s="98"/>
      <c r="AC1451" s="98"/>
      <c r="AD1451" s="98"/>
      <c r="AE1451" s="98"/>
      <c r="AF1451" s="98"/>
      <c r="AG1451" s="98"/>
      <c r="AH1451" s="98"/>
      <c r="AI1451" s="98"/>
      <c r="AJ1451" s="98"/>
      <c r="AK1451" s="98"/>
      <c r="AL1451" s="98"/>
    </row>
    <row r="1452" ht="14.25" customHeight="1">
      <c r="A1452" s="92" t="s">
        <v>4699</v>
      </c>
      <c r="B1452" s="93">
        <v>45847.0</v>
      </c>
      <c r="C1452" s="94" t="s">
        <v>4700</v>
      </c>
      <c r="D1452" s="94" t="s">
        <v>1856</v>
      </c>
      <c r="E1452" s="103">
        <v>1250.0</v>
      </c>
      <c r="F1452" s="100" t="s">
        <v>4701</v>
      </c>
      <c r="G1452" s="101" t="s">
        <v>74</v>
      </c>
      <c r="H1452" s="101" t="s">
        <v>68</v>
      </c>
      <c r="I1452" s="101" t="s">
        <v>4702</v>
      </c>
      <c r="J1452" s="94"/>
      <c r="K1452" s="88">
        <f t="shared" si="424"/>
        <v>1250</v>
      </c>
      <c r="L1452" s="88">
        <v>0.0</v>
      </c>
      <c r="M1452" s="88">
        <f t="shared" si="407"/>
        <v>1250</v>
      </c>
      <c r="N1452" s="206">
        <f t="shared" si="408"/>
        <v>0</v>
      </c>
      <c r="O1452" s="96"/>
      <c r="P1452" s="97"/>
      <c r="Q1452" s="97"/>
      <c r="R1452" s="98"/>
      <c r="S1452" s="98"/>
      <c r="T1452" s="98"/>
      <c r="U1452" s="98"/>
      <c r="V1452" s="98"/>
      <c r="W1452" s="98"/>
      <c r="X1452" s="98"/>
      <c r="Y1452" s="98"/>
      <c r="Z1452" s="98"/>
      <c r="AA1452" s="98"/>
      <c r="AB1452" s="98"/>
      <c r="AC1452" s="98"/>
      <c r="AD1452" s="98"/>
      <c r="AE1452" s="98"/>
      <c r="AF1452" s="98"/>
      <c r="AG1452" s="98"/>
      <c r="AH1452" s="98"/>
      <c r="AI1452" s="98"/>
      <c r="AJ1452" s="98"/>
      <c r="AK1452" s="98"/>
      <c r="AL1452" s="98"/>
    </row>
    <row r="1453" ht="14.25" customHeight="1">
      <c r="A1453" s="92" t="s">
        <v>4703</v>
      </c>
      <c r="B1453" s="93">
        <v>45847.0</v>
      </c>
      <c r="C1453" s="94" t="s">
        <v>4704</v>
      </c>
      <c r="D1453" s="94" t="s">
        <v>3104</v>
      </c>
      <c r="E1453" s="103">
        <v>24616.8</v>
      </c>
      <c r="F1453" s="100" t="s">
        <v>4705</v>
      </c>
      <c r="G1453" s="48" t="s">
        <v>96</v>
      </c>
      <c r="H1453" s="101" t="s">
        <v>132</v>
      </c>
      <c r="I1453" s="101"/>
      <c r="J1453" s="94"/>
      <c r="K1453" s="88">
        <f t="shared" si="424"/>
        <v>24616.8</v>
      </c>
      <c r="L1453" s="88">
        <v>0.0</v>
      </c>
      <c r="M1453" s="88">
        <f t="shared" si="407"/>
        <v>24616.8</v>
      </c>
      <c r="N1453" s="206">
        <f t="shared" si="408"/>
        <v>0</v>
      </c>
      <c r="O1453" s="96"/>
      <c r="P1453" s="97"/>
      <c r="Q1453" s="97"/>
      <c r="R1453" s="98"/>
      <c r="S1453" s="98"/>
      <c r="T1453" s="98"/>
      <c r="U1453" s="98"/>
      <c r="V1453" s="98"/>
      <c r="W1453" s="98"/>
      <c r="X1453" s="98"/>
      <c r="Y1453" s="98"/>
      <c r="Z1453" s="98"/>
      <c r="AA1453" s="98"/>
      <c r="AB1453" s="98"/>
      <c r="AC1453" s="98"/>
      <c r="AD1453" s="98"/>
      <c r="AE1453" s="98"/>
      <c r="AF1453" s="98"/>
      <c r="AG1453" s="98"/>
      <c r="AH1453" s="98"/>
      <c r="AI1453" s="98"/>
      <c r="AJ1453" s="98"/>
      <c r="AK1453" s="98"/>
      <c r="AL1453" s="98"/>
    </row>
    <row r="1454" ht="14.25" customHeight="1">
      <c r="A1454" s="92" t="s">
        <v>4706</v>
      </c>
      <c r="B1454" s="93">
        <v>45847.0</v>
      </c>
      <c r="C1454" s="94" t="s">
        <v>4707</v>
      </c>
      <c r="D1454" s="94" t="s">
        <v>1185</v>
      </c>
      <c r="E1454" s="107">
        <v>20253.57</v>
      </c>
      <c r="F1454" s="100" t="s">
        <v>4708</v>
      </c>
      <c r="G1454" s="101" t="s">
        <v>74</v>
      </c>
      <c r="H1454" s="101" t="s">
        <v>68</v>
      </c>
      <c r="I1454" s="101" t="s">
        <v>4709</v>
      </c>
      <c r="J1454" s="94"/>
      <c r="K1454" s="207">
        <f>O1454</f>
        <v>21199.9985</v>
      </c>
      <c r="L1454" s="207">
        <f>K1454/1.12*0.05</f>
        <v>946.4285045</v>
      </c>
      <c r="M1454" s="207">
        <f t="shared" si="407"/>
        <v>20253.57</v>
      </c>
      <c r="N1454" s="208">
        <f t="shared" si="408"/>
        <v>0.000003028570063</v>
      </c>
      <c r="O1454" s="207">
        <f>(E1454/0.955357143)</f>
        <v>21199.9985</v>
      </c>
      <c r="P1454" s="97"/>
      <c r="Q1454" s="97"/>
      <c r="R1454" s="98"/>
      <c r="S1454" s="98"/>
      <c r="T1454" s="98"/>
      <c r="U1454" s="98"/>
      <c r="V1454" s="98"/>
      <c r="W1454" s="98"/>
      <c r="X1454" s="98"/>
      <c r="Y1454" s="98"/>
      <c r="Z1454" s="98"/>
      <c r="AA1454" s="98"/>
      <c r="AB1454" s="98"/>
      <c r="AC1454" s="98"/>
      <c r="AD1454" s="98"/>
      <c r="AE1454" s="98"/>
      <c r="AF1454" s="98"/>
      <c r="AG1454" s="98"/>
      <c r="AH1454" s="98"/>
      <c r="AI1454" s="98"/>
      <c r="AJ1454" s="98"/>
      <c r="AK1454" s="98"/>
      <c r="AL1454" s="98"/>
    </row>
    <row r="1455" ht="14.25" customHeight="1">
      <c r="A1455" s="92" t="s">
        <v>4710</v>
      </c>
      <c r="B1455" s="93">
        <v>45847.0</v>
      </c>
      <c r="C1455" s="94" t="s">
        <v>4711</v>
      </c>
      <c r="D1455" s="94" t="s">
        <v>4712</v>
      </c>
      <c r="E1455" s="103">
        <v>400.0</v>
      </c>
      <c r="F1455" s="100" t="s">
        <v>4713</v>
      </c>
      <c r="G1455" s="101" t="s">
        <v>112</v>
      </c>
      <c r="H1455" s="101" t="s">
        <v>127</v>
      </c>
      <c r="I1455" s="101"/>
      <c r="J1455" s="94"/>
      <c r="K1455" s="88">
        <f>E1455</f>
        <v>400</v>
      </c>
      <c r="L1455" s="88">
        <v>0.0</v>
      </c>
      <c r="M1455" s="88">
        <f t="shared" si="407"/>
        <v>400</v>
      </c>
      <c r="N1455" s="206">
        <f t="shared" si="408"/>
        <v>0</v>
      </c>
      <c r="O1455" s="96"/>
      <c r="P1455" s="97"/>
      <c r="Q1455" s="97"/>
      <c r="R1455" s="98"/>
      <c r="S1455" s="98"/>
      <c r="T1455" s="98"/>
      <c r="U1455" s="98"/>
      <c r="V1455" s="98"/>
      <c r="W1455" s="98"/>
      <c r="X1455" s="98"/>
      <c r="Y1455" s="98"/>
      <c r="Z1455" s="98"/>
      <c r="AA1455" s="98"/>
      <c r="AB1455" s="98"/>
      <c r="AC1455" s="98"/>
      <c r="AD1455" s="98"/>
      <c r="AE1455" s="98"/>
      <c r="AF1455" s="98"/>
      <c r="AG1455" s="98"/>
      <c r="AH1455" s="98"/>
      <c r="AI1455" s="98"/>
      <c r="AJ1455" s="98"/>
      <c r="AK1455" s="98"/>
      <c r="AL1455" s="98"/>
    </row>
    <row r="1456" ht="14.25" customHeight="1">
      <c r="A1456" s="92" t="s">
        <v>4714</v>
      </c>
      <c r="B1456" s="93">
        <v>45847.0</v>
      </c>
      <c r="C1456" s="94" t="s">
        <v>4715</v>
      </c>
      <c r="D1456" s="94" t="s">
        <v>899</v>
      </c>
      <c r="E1456" s="107">
        <v>3041.78</v>
      </c>
      <c r="F1456" s="100" t="s">
        <v>4716</v>
      </c>
      <c r="G1456" s="101" t="s">
        <v>74</v>
      </c>
      <c r="H1456" s="101" t="s">
        <v>68</v>
      </c>
      <c r="I1456" s="101" t="s">
        <v>4717</v>
      </c>
      <c r="J1456" s="94"/>
      <c r="K1456" s="207">
        <f>O1456</f>
        <v>3183.919252</v>
      </c>
      <c r="L1456" s="207">
        <f>K1456/1.12*0.05</f>
        <v>142.1392523</v>
      </c>
      <c r="M1456" s="207">
        <f t="shared" si="407"/>
        <v>3041.78</v>
      </c>
      <c r="N1456" s="208">
        <f t="shared" si="408"/>
        <v>0.0000004548451216</v>
      </c>
      <c r="O1456" s="207">
        <f>(E1456/0.955357143)</f>
        <v>3183.919252</v>
      </c>
      <c r="P1456" s="97"/>
      <c r="Q1456" s="97"/>
      <c r="R1456" s="98"/>
      <c r="S1456" s="98"/>
      <c r="T1456" s="98"/>
      <c r="U1456" s="98"/>
      <c r="V1456" s="98"/>
      <c r="W1456" s="98"/>
      <c r="X1456" s="98"/>
      <c r="Y1456" s="98"/>
      <c r="Z1456" s="98"/>
      <c r="AA1456" s="98"/>
      <c r="AB1456" s="98"/>
      <c r="AC1456" s="98"/>
      <c r="AD1456" s="98"/>
      <c r="AE1456" s="98"/>
      <c r="AF1456" s="98"/>
      <c r="AG1456" s="98"/>
      <c r="AH1456" s="98"/>
      <c r="AI1456" s="98"/>
      <c r="AJ1456" s="98"/>
      <c r="AK1456" s="98"/>
      <c r="AL1456" s="98"/>
    </row>
    <row r="1457" ht="14.25" customHeight="1">
      <c r="A1457" s="92" t="s">
        <v>4718</v>
      </c>
      <c r="B1457" s="93">
        <v>45848.0</v>
      </c>
      <c r="C1457" s="94" t="s">
        <v>4719</v>
      </c>
      <c r="D1457" s="94" t="s">
        <v>3323</v>
      </c>
      <c r="E1457" s="103">
        <v>550.0</v>
      </c>
      <c r="F1457" s="100" t="s">
        <v>4638</v>
      </c>
      <c r="G1457" s="101" t="s">
        <v>117</v>
      </c>
      <c r="H1457" s="101" t="s">
        <v>68</v>
      </c>
      <c r="I1457" s="101"/>
      <c r="J1457" s="94"/>
      <c r="K1457" s="88">
        <f t="shared" ref="K1457:K1459" si="425">E1457</f>
        <v>550</v>
      </c>
      <c r="L1457" s="88">
        <v>0.0</v>
      </c>
      <c r="M1457" s="88">
        <f t="shared" si="407"/>
        <v>550</v>
      </c>
      <c r="N1457" s="206">
        <f t="shared" si="408"/>
        <v>0</v>
      </c>
      <c r="O1457" s="96"/>
      <c r="P1457" s="97">
        <v>18.06</v>
      </c>
      <c r="Q1457" s="97">
        <f>E1457-P1457</f>
        <v>531.94</v>
      </c>
      <c r="R1457" s="98"/>
      <c r="S1457" s="98"/>
      <c r="T1457" s="98"/>
      <c r="U1457" s="98"/>
      <c r="V1457" s="98"/>
      <c r="W1457" s="98"/>
      <c r="X1457" s="98"/>
      <c r="Y1457" s="98"/>
      <c r="Z1457" s="98"/>
      <c r="AA1457" s="98"/>
      <c r="AB1457" s="98"/>
      <c r="AC1457" s="98"/>
      <c r="AD1457" s="98"/>
      <c r="AE1457" s="98"/>
      <c r="AF1457" s="98"/>
      <c r="AG1457" s="98"/>
      <c r="AH1457" s="98"/>
      <c r="AI1457" s="98"/>
      <c r="AJ1457" s="98"/>
      <c r="AK1457" s="98"/>
      <c r="AL1457" s="98"/>
    </row>
    <row r="1458" ht="14.25" customHeight="1">
      <c r="A1458" s="92" t="s">
        <v>4720</v>
      </c>
      <c r="B1458" s="93">
        <v>45848.0</v>
      </c>
      <c r="C1458" s="94" t="s">
        <v>4721</v>
      </c>
      <c r="D1458" s="94" t="s">
        <v>110</v>
      </c>
      <c r="E1458" s="103">
        <v>1450.0</v>
      </c>
      <c r="F1458" s="100" t="s">
        <v>4722</v>
      </c>
      <c r="G1458" s="101" t="s">
        <v>112</v>
      </c>
      <c r="H1458" s="101"/>
      <c r="I1458" s="101"/>
      <c r="J1458" s="94"/>
      <c r="K1458" s="88">
        <f t="shared" si="425"/>
        <v>1450</v>
      </c>
      <c r="L1458" s="88">
        <v>0.0</v>
      </c>
      <c r="M1458" s="88">
        <f t="shared" si="407"/>
        <v>1450</v>
      </c>
      <c r="N1458" s="206">
        <f t="shared" si="408"/>
        <v>0</v>
      </c>
      <c r="O1458" s="96"/>
      <c r="P1458" s="97"/>
      <c r="Q1458" s="97" t="str">
        <f>T145</f>
        <v/>
      </c>
      <c r="R1458" s="98"/>
      <c r="S1458" s="98"/>
      <c r="T1458" s="98"/>
      <c r="U1458" s="98"/>
      <c r="V1458" s="98"/>
      <c r="W1458" s="98"/>
      <c r="X1458" s="98"/>
      <c r="Y1458" s="98"/>
      <c r="Z1458" s="98"/>
      <c r="AA1458" s="98"/>
      <c r="AB1458" s="98"/>
      <c r="AC1458" s="98"/>
      <c r="AD1458" s="98"/>
      <c r="AE1458" s="98"/>
      <c r="AF1458" s="98"/>
      <c r="AG1458" s="98"/>
      <c r="AH1458" s="98"/>
      <c r="AI1458" s="98"/>
      <c r="AJ1458" s="98"/>
      <c r="AK1458" s="98"/>
      <c r="AL1458" s="98"/>
    </row>
    <row r="1459" ht="14.25" customHeight="1">
      <c r="A1459" s="92" t="s">
        <v>4723</v>
      </c>
      <c r="B1459" s="93">
        <v>45848.0</v>
      </c>
      <c r="C1459" s="94" t="s">
        <v>4724</v>
      </c>
      <c r="D1459" s="94" t="s">
        <v>4725</v>
      </c>
      <c r="E1459" s="103">
        <v>1500.0</v>
      </c>
      <c r="F1459" s="94" t="s">
        <v>4726</v>
      </c>
      <c r="G1459" s="101" t="s">
        <v>117</v>
      </c>
      <c r="H1459" s="101" t="s">
        <v>68</v>
      </c>
      <c r="I1459" s="101"/>
      <c r="J1459" s="94"/>
      <c r="K1459" s="88">
        <f t="shared" si="425"/>
        <v>1500</v>
      </c>
      <c r="L1459" s="88">
        <v>0.0</v>
      </c>
      <c r="M1459" s="88">
        <f t="shared" si="407"/>
        <v>1500</v>
      </c>
      <c r="N1459" s="206">
        <f t="shared" si="408"/>
        <v>0</v>
      </c>
      <c r="O1459" s="96"/>
      <c r="P1459" s="97">
        <v>49.27</v>
      </c>
      <c r="Q1459" s="97">
        <f>E1459-P1459</f>
        <v>1450.73</v>
      </c>
      <c r="R1459" s="98"/>
      <c r="S1459" s="98"/>
      <c r="T1459" s="98"/>
      <c r="U1459" s="98"/>
      <c r="V1459" s="98"/>
      <c r="W1459" s="98"/>
      <c r="X1459" s="98"/>
      <c r="Y1459" s="98"/>
      <c r="Z1459" s="98"/>
      <c r="AA1459" s="98"/>
      <c r="AB1459" s="98"/>
      <c r="AC1459" s="98"/>
      <c r="AD1459" s="98"/>
      <c r="AE1459" s="98"/>
      <c r="AF1459" s="98"/>
      <c r="AG1459" s="98"/>
      <c r="AH1459" s="98"/>
      <c r="AI1459" s="98"/>
      <c r="AJ1459" s="98"/>
      <c r="AK1459" s="98"/>
      <c r="AL1459" s="98"/>
    </row>
    <row r="1460" ht="14.25" customHeight="1">
      <c r="A1460" s="92">
        <v>2655.0</v>
      </c>
      <c r="B1460" s="93">
        <v>45848.0</v>
      </c>
      <c r="C1460" s="113" t="s">
        <v>4727</v>
      </c>
      <c r="D1460" s="94" t="s">
        <v>629</v>
      </c>
      <c r="E1460" s="107">
        <v>248240.0</v>
      </c>
      <c r="F1460" s="100" t="s">
        <v>4728</v>
      </c>
      <c r="G1460" s="101"/>
      <c r="H1460" s="101"/>
      <c r="I1460" s="101"/>
      <c r="J1460" s="94"/>
      <c r="K1460" s="207">
        <f t="shared" ref="K1460:K1463" si="426">O1460</f>
        <v>259840</v>
      </c>
      <c r="L1460" s="207">
        <f t="shared" ref="L1460:L1463" si="427">K1460/1.12*0.05</f>
        <v>11600</v>
      </c>
      <c r="M1460" s="207">
        <f t="shared" si="407"/>
        <v>248240</v>
      </c>
      <c r="N1460" s="208">
        <f t="shared" si="408"/>
        <v>0.00003711998579</v>
      </c>
      <c r="O1460" s="207">
        <f t="shared" ref="O1460:O1463" si="428">(E1460/0.955357143)</f>
        <v>259840</v>
      </c>
      <c r="P1460" s="97"/>
      <c r="Q1460" s="97"/>
      <c r="R1460" s="98"/>
      <c r="S1460" s="98"/>
      <c r="T1460" s="98"/>
      <c r="U1460" s="98"/>
      <c r="V1460" s="98"/>
      <c r="W1460" s="98"/>
      <c r="X1460" s="98"/>
      <c r="Y1460" s="98"/>
      <c r="Z1460" s="98"/>
      <c r="AA1460" s="98"/>
      <c r="AB1460" s="98"/>
      <c r="AC1460" s="98"/>
      <c r="AD1460" s="98"/>
      <c r="AE1460" s="98"/>
      <c r="AF1460" s="98"/>
      <c r="AG1460" s="98"/>
      <c r="AH1460" s="98"/>
      <c r="AI1460" s="98"/>
      <c r="AJ1460" s="98"/>
      <c r="AK1460" s="98"/>
      <c r="AL1460" s="98"/>
    </row>
    <row r="1461" ht="14.25" customHeight="1">
      <c r="A1461" s="92">
        <v>2656.0</v>
      </c>
      <c r="B1461" s="93">
        <v>45848.0</v>
      </c>
      <c r="C1461" s="48" t="s">
        <v>4729</v>
      </c>
      <c r="D1461" s="94" t="s">
        <v>804</v>
      </c>
      <c r="E1461" s="107">
        <v>2522.14</v>
      </c>
      <c r="F1461" s="100" t="s">
        <v>4730</v>
      </c>
      <c r="G1461" s="101" t="s">
        <v>96</v>
      </c>
      <c r="H1461" s="101" t="s">
        <v>68</v>
      </c>
      <c r="I1461" s="101" t="s">
        <v>4731</v>
      </c>
      <c r="J1461" s="94"/>
      <c r="K1461" s="207">
        <f t="shared" si="426"/>
        <v>2639.997009</v>
      </c>
      <c r="L1461" s="207">
        <f t="shared" si="427"/>
        <v>117.8570093</v>
      </c>
      <c r="M1461" s="207">
        <f t="shared" si="407"/>
        <v>2522.14</v>
      </c>
      <c r="N1461" s="208">
        <f t="shared" si="408"/>
        <v>0.0000003771424417</v>
      </c>
      <c r="O1461" s="207">
        <f t="shared" si="428"/>
        <v>2639.997009</v>
      </c>
      <c r="P1461" s="97"/>
      <c r="Q1461" s="97"/>
      <c r="R1461" s="98"/>
      <c r="S1461" s="98"/>
      <c r="T1461" s="98"/>
      <c r="U1461" s="98"/>
      <c r="V1461" s="98"/>
      <c r="W1461" s="98"/>
      <c r="X1461" s="98"/>
      <c r="Y1461" s="98"/>
      <c r="Z1461" s="98"/>
      <c r="AA1461" s="98"/>
      <c r="AB1461" s="98"/>
      <c r="AC1461" s="98"/>
      <c r="AD1461" s="98"/>
      <c r="AE1461" s="98"/>
      <c r="AF1461" s="98"/>
      <c r="AG1461" s="98"/>
      <c r="AH1461" s="98"/>
      <c r="AI1461" s="98"/>
      <c r="AJ1461" s="98"/>
      <c r="AK1461" s="98"/>
      <c r="AL1461" s="98"/>
    </row>
    <row r="1462" ht="14.25" customHeight="1">
      <c r="A1462" s="209" t="s">
        <v>4732</v>
      </c>
      <c r="B1462" s="93">
        <v>45848.0</v>
      </c>
      <c r="C1462" s="48" t="s">
        <v>4733</v>
      </c>
      <c r="D1462" s="94" t="s">
        <v>804</v>
      </c>
      <c r="E1462" s="107">
        <v>3210.0</v>
      </c>
      <c r="F1462" s="100" t="s">
        <v>4734</v>
      </c>
      <c r="G1462" s="101" t="s">
        <v>4735</v>
      </c>
      <c r="H1462" s="101" t="s">
        <v>68</v>
      </c>
      <c r="I1462" s="101" t="s">
        <v>4731</v>
      </c>
      <c r="J1462" s="94"/>
      <c r="K1462" s="207">
        <f t="shared" si="426"/>
        <v>3359.999999</v>
      </c>
      <c r="L1462" s="207">
        <f t="shared" si="427"/>
        <v>150</v>
      </c>
      <c r="M1462" s="207">
        <f t="shared" si="407"/>
        <v>3210</v>
      </c>
      <c r="N1462" s="208">
        <f t="shared" si="408"/>
        <v>0.000000479999926</v>
      </c>
      <c r="O1462" s="207">
        <f t="shared" si="428"/>
        <v>3359.999999</v>
      </c>
      <c r="P1462" s="97"/>
      <c r="Q1462" s="97"/>
      <c r="R1462" s="98"/>
      <c r="S1462" s="98"/>
      <c r="T1462" s="98"/>
      <c r="U1462" s="98"/>
      <c r="V1462" s="98"/>
      <c r="W1462" s="98"/>
      <c r="X1462" s="98"/>
      <c r="Y1462" s="98"/>
      <c r="Z1462" s="98"/>
      <c r="AA1462" s="98"/>
      <c r="AB1462" s="98"/>
      <c r="AC1462" s="98"/>
      <c r="AD1462" s="98"/>
      <c r="AE1462" s="98"/>
      <c r="AF1462" s="98"/>
      <c r="AG1462" s="98"/>
      <c r="AH1462" s="98"/>
      <c r="AI1462" s="98"/>
      <c r="AJ1462" s="98"/>
      <c r="AK1462" s="98"/>
      <c r="AL1462" s="98"/>
    </row>
    <row r="1463" ht="14.25" customHeight="1">
      <c r="A1463" s="92" t="s">
        <v>4736</v>
      </c>
      <c r="B1463" s="93">
        <v>45848.0</v>
      </c>
      <c r="C1463" s="48" t="s">
        <v>4737</v>
      </c>
      <c r="D1463" s="94" t="s">
        <v>804</v>
      </c>
      <c r="E1463" s="107">
        <v>343.93</v>
      </c>
      <c r="F1463" s="100" t="s">
        <v>4738</v>
      </c>
      <c r="G1463" s="101" t="s">
        <v>96</v>
      </c>
      <c r="H1463" s="101" t="s">
        <v>68</v>
      </c>
      <c r="I1463" s="101" t="s">
        <v>4731</v>
      </c>
      <c r="J1463" s="94"/>
      <c r="K1463" s="207">
        <f t="shared" si="426"/>
        <v>360.0014953</v>
      </c>
      <c r="L1463" s="207">
        <f t="shared" si="427"/>
        <v>16.07149532</v>
      </c>
      <c r="M1463" s="207">
        <f t="shared" si="407"/>
        <v>343.9299999</v>
      </c>
      <c r="N1463" s="208">
        <f t="shared" si="408"/>
        <v>0.00000005142874215</v>
      </c>
      <c r="O1463" s="207">
        <f t="shared" si="428"/>
        <v>360.0014953</v>
      </c>
      <c r="P1463" s="97"/>
      <c r="Q1463" s="97"/>
      <c r="R1463" s="98"/>
      <c r="S1463" s="98"/>
      <c r="T1463" s="98"/>
      <c r="U1463" s="98"/>
      <c r="V1463" s="98"/>
      <c r="W1463" s="98"/>
      <c r="X1463" s="98"/>
      <c r="Y1463" s="98"/>
      <c r="Z1463" s="98"/>
      <c r="AA1463" s="98"/>
      <c r="AB1463" s="98"/>
      <c r="AC1463" s="98"/>
      <c r="AD1463" s="98"/>
      <c r="AE1463" s="98"/>
      <c r="AF1463" s="98"/>
      <c r="AG1463" s="98"/>
      <c r="AH1463" s="98"/>
      <c r="AI1463" s="98"/>
      <c r="AJ1463" s="98"/>
      <c r="AK1463" s="98"/>
      <c r="AL1463" s="98"/>
    </row>
    <row r="1464" ht="14.25" customHeight="1">
      <c r="A1464" s="92" t="s">
        <v>4739</v>
      </c>
      <c r="B1464" s="93">
        <v>45848.0</v>
      </c>
      <c r="C1464" s="94" t="s">
        <v>4740</v>
      </c>
      <c r="D1464" s="94" t="s">
        <v>496</v>
      </c>
      <c r="E1464" s="103">
        <v>20096.7</v>
      </c>
      <c r="F1464" s="100" t="s">
        <v>4741</v>
      </c>
      <c r="G1464" s="101" t="s">
        <v>74</v>
      </c>
      <c r="H1464" s="101" t="s">
        <v>68</v>
      </c>
      <c r="I1464" s="101" t="s">
        <v>4742</v>
      </c>
      <c r="J1464" s="94"/>
      <c r="K1464" s="88">
        <f t="shared" ref="K1464:K1506" si="429">E1464</f>
        <v>20096.7</v>
      </c>
      <c r="L1464" s="88">
        <v>0.0</v>
      </c>
      <c r="M1464" s="88">
        <f t="shared" si="407"/>
        <v>20096.7</v>
      </c>
      <c r="N1464" s="206">
        <f t="shared" si="408"/>
        <v>0</v>
      </c>
      <c r="O1464" s="96"/>
      <c r="P1464" s="97"/>
      <c r="Q1464" s="97"/>
      <c r="R1464" s="98"/>
      <c r="S1464" s="98"/>
      <c r="T1464" s="98"/>
      <c r="U1464" s="98"/>
      <c r="V1464" s="98"/>
      <c r="W1464" s="98"/>
      <c r="X1464" s="98"/>
      <c r="Y1464" s="98"/>
      <c r="Z1464" s="98"/>
      <c r="AA1464" s="98"/>
      <c r="AB1464" s="98"/>
      <c r="AC1464" s="98"/>
      <c r="AD1464" s="98"/>
      <c r="AE1464" s="98"/>
      <c r="AF1464" s="98"/>
      <c r="AG1464" s="98"/>
      <c r="AH1464" s="98"/>
      <c r="AI1464" s="98"/>
      <c r="AJ1464" s="98"/>
      <c r="AK1464" s="98"/>
      <c r="AL1464" s="98"/>
    </row>
    <row r="1465" ht="14.25" customHeight="1">
      <c r="A1465" s="92" t="s">
        <v>4743</v>
      </c>
      <c r="B1465" s="93">
        <v>45848.0</v>
      </c>
      <c r="C1465" s="48" t="s">
        <v>4744</v>
      </c>
      <c r="D1465" s="48" t="s">
        <v>331</v>
      </c>
      <c r="E1465" s="50">
        <v>1100.0</v>
      </c>
      <c r="F1465" s="48" t="s">
        <v>4745</v>
      </c>
      <c r="G1465" s="48" t="s">
        <v>4746</v>
      </c>
      <c r="H1465" s="42" t="s">
        <v>68</v>
      </c>
      <c r="J1465" s="94"/>
      <c r="K1465" s="88">
        <f t="shared" si="429"/>
        <v>1100</v>
      </c>
      <c r="L1465" s="88">
        <v>0.0</v>
      </c>
      <c r="M1465" s="88">
        <f t="shared" si="407"/>
        <v>1100</v>
      </c>
      <c r="N1465" s="206">
        <f t="shared" si="408"/>
        <v>0</v>
      </c>
      <c r="O1465" s="88"/>
      <c r="P1465" s="50">
        <f>E1465-Q1465</f>
        <v>36.12</v>
      </c>
      <c r="Q1465" s="48">
        <v>1063.88</v>
      </c>
      <c r="R1465" s="98"/>
      <c r="S1465" s="98"/>
      <c r="T1465" s="98"/>
      <c r="U1465" s="98"/>
      <c r="V1465" s="98"/>
      <c r="W1465" s="98"/>
      <c r="X1465" s="98"/>
      <c r="Y1465" s="98"/>
      <c r="Z1465" s="98"/>
      <c r="AA1465" s="98"/>
      <c r="AB1465" s="98"/>
      <c r="AC1465" s="98"/>
      <c r="AD1465" s="98"/>
      <c r="AE1465" s="98"/>
      <c r="AF1465" s="98"/>
      <c r="AG1465" s="98"/>
      <c r="AH1465" s="98"/>
      <c r="AI1465" s="98"/>
      <c r="AJ1465" s="98"/>
      <c r="AK1465" s="98"/>
      <c r="AL1465" s="98"/>
    </row>
    <row r="1466" ht="14.25" customHeight="1">
      <c r="A1466" s="92" t="s">
        <v>4747</v>
      </c>
      <c r="B1466" s="93">
        <v>45848.0</v>
      </c>
      <c r="C1466" s="48" t="s">
        <v>4748</v>
      </c>
      <c r="D1466" s="48" t="s">
        <v>325</v>
      </c>
      <c r="E1466" s="50">
        <v>1200.0</v>
      </c>
      <c r="F1466" s="48" t="s">
        <v>4749</v>
      </c>
      <c r="G1466" s="48" t="s">
        <v>4582</v>
      </c>
      <c r="H1466" s="42" t="s">
        <v>68</v>
      </c>
      <c r="J1466" s="94"/>
      <c r="K1466" s="88">
        <f t="shared" si="429"/>
        <v>1200</v>
      </c>
      <c r="L1466" s="88">
        <v>0.0</v>
      </c>
      <c r="M1466" s="88">
        <f t="shared" si="407"/>
        <v>1200</v>
      </c>
      <c r="N1466" s="206">
        <f t="shared" si="408"/>
        <v>0</v>
      </c>
      <c r="O1466" s="88"/>
      <c r="P1466" s="48">
        <v>39.41</v>
      </c>
      <c r="Q1466" s="50">
        <f>E1466-P1466</f>
        <v>1160.59</v>
      </c>
      <c r="R1466" s="98"/>
      <c r="S1466" s="98"/>
      <c r="T1466" s="98"/>
      <c r="U1466" s="98"/>
      <c r="V1466" s="98"/>
      <c r="W1466" s="98"/>
      <c r="X1466" s="98"/>
      <c r="Y1466" s="98"/>
      <c r="Z1466" s="98"/>
      <c r="AA1466" s="98"/>
      <c r="AB1466" s="98"/>
      <c r="AC1466" s="98"/>
      <c r="AD1466" s="98"/>
      <c r="AE1466" s="98"/>
      <c r="AF1466" s="98"/>
      <c r="AG1466" s="98"/>
      <c r="AH1466" s="98"/>
      <c r="AI1466" s="98"/>
      <c r="AJ1466" s="98"/>
      <c r="AK1466" s="98"/>
      <c r="AL1466" s="98"/>
    </row>
    <row r="1467" ht="14.25" customHeight="1">
      <c r="A1467" s="92" t="s">
        <v>4750</v>
      </c>
      <c r="B1467" s="93">
        <v>45848.0</v>
      </c>
      <c r="C1467" s="94" t="s">
        <v>4751</v>
      </c>
      <c r="D1467" s="94" t="s">
        <v>4752</v>
      </c>
      <c r="E1467" s="103">
        <v>4800.0</v>
      </c>
      <c r="F1467" s="100" t="s">
        <v>4753</v>
      </c>
      <c r="G1467" s="101" t="s">
        <v>4754</v>
      </c>
      <c r="H1467" s="42" t="s">
        <v>132</v>
      </c>
      <c r="I1467" s="112" t="s">
        <v>133</v>
      </c>
      <c r="J1467" s="94"/>
      <c r="K1467" s="88">
        <f t="shared" si="429"/>
        <v>4800</v>
      </c>
      <c r="L1467" s="88">
        <v>0.0</v>
      </c>
      <c r="M1467" s="88">
        <f t="shared" si="407"/>
        <v>4800</v>
      </c>
      <c r="N1467" s="206">
        <f t="shared" si="408"/>
        <v>0</v>
      </c>
      <c r="O1467" s="96"/>
      <c r="P1467" s="131">
        <v>29.24</v>
      </c>
      <c r="Q1467" s="132">
        <f>1200-P1467</f>
        <v>1170.76</v>
      </c>
      <c r="R1467" s="98"/>
      <c r="S1467" s="98"/>
      <c r="T1467" s="98"/>
      <c r="U1467" s="98"/>
      <c r="V1467" s="98"/>
      <c r="W1467" s="98"/>
      <c r="X1467" s="98"/>
      <c r="Y1467" s="98"/>
      <c r="Z1467" s="98"/>
      <c r="AA1467" s="98"/>
      <c r="AB1467" s="98"/>
      <c r="AC1467" s="98"/>
      <c r="AD1467" s="98"/>
      <c r="AE1467" s="98"/>
      <c r="AF1467" s="98"/>
      <c r="AG1467" s="98"/>
      <c r="AH1467" s="98"/>
      <c r="AI1467" s="98"/>
      <c r="AJ1467" s="98"/>
      <c r="AK1467" s="98"/>
      <c r="AL1467" s="98"/>
    </row>
    <row r="1468" ht="14.25" customHeight="1">
      <c r="A1468" s="92" t="s">
        <v>4755</v>
      </c>
      <c r="B1468" s="93">
        <v>45848.0</v>
      </c>
      <c r="C1468" s="48" t="s">
        <v>4756</v>
      </c>
      <c r="D1468" s="48" t="s">
        <v>3232</v>
      </c>
      <c r="E1468" s="103">
        <v>90.0</v>
      </c>
      <c r="F1468" s="48" t="s">
        <v>1314</v>
      </c>
      <c r="G1468" s="48" t="s">
        <v>112</v>
      </c>
      <c r="H1468" s="101" t="s">
        <v>127</v>
      </c>
      <c r="K1468" s="88">
        <f t="shared" si="429"/>
        <v>90</v>
      </c>
      <c r="L1468" s="88">
        <v>0.0</v>
      </c>
      <c r="M1468" s="88">
        <f t="shared" si="407"/>
        <v>90</v>
      </c>
      <c r="N1468" s="206">
        <f t="shared" si="408"/>
        <v>0</v>
      </c>
      <c r="O1468" s="88"/>
      <c r="Q1468" s="202"/>
      <c r="R1468" s="98"/>
      <c r="S1468" s="98"/>
      <c r="T1468" s="98"/>
      <c r="U1468" s="98"/>
      <c r="V1468" s="98"/>
      <c r="W1468" s="98"/>
      <c r="X1468" s="98"/>
      <c r="Y1468" s="98"/>
      <c r="Z1468" s="98"/>
      <c r="AA1468" s="98"/>
      <c r="AB1468" s="98"/>
      <c r="AC1468" s="98"/>
      <c r="AD1468" s="98"/>
      <c r="AE1468" s="98"/>
      <c r="AF1468" s="98"/>
      <c r="AG1468" s="98"/>
      <c r="AH1468" s="98"/>
      <c r="AI1468" s="98"/>
      <c r="AJ1468" s="98"/>
      <c r="AK1468" s="98"/>
      <c r="AL1468" s="98"/>
    </row>
    <row r="1469" ht="14.25" customHeight="1">
      <c r="A1469" s="92" t="s">
        <v>4757</v>
      </c>
      <c r="B1469" s="93">
        <v>45848.0</v>
      </c>
      <c r="C1469" s="94" t="s">
        <v>4758</v>
      </c>
      <c r="D1469" s="94" t="s">
        <v>594</v>
      </c>
      <c r="E1469" s="103">
        <v>1110.0</v>
      </c>
      <c r="F1469" s="100" t="s">
        <v>4759</v>
      </c>
      <c r="G1469" s="143" t="s">
        <v>2036</v>
      </c>
      <c r="H1469" s="42" t="s">
        <v>68</v>
      </c>
      <c r="I1469" s="101"/>
      <c r="J1469" s="94"/>
      <c r="K1469" s="88">
        <f t="shared" si="429"/>
        <v>1110</v>
      </c>
      <c r="L1469" s="88">
        <v>0.0</v>
      </c>
      <c r="M1469" s="88">
        <f t="shared" si="407"/>
        <v>1110</v>
      </c>
      <c r="N1469" s="206">
        <f t="shared" si="408"/>
        <v>0</v>
      </c>
      <c r="O1469" s="96"/>
      <c r="P1469" s="131">
        <v>27.04</v>
      </c>
      <c r="Q1469" s="132">
        <f>E1469-P1469</f>
        <v>1082.96</v>
      </c>
      <c r="R1469" s="98"/>
      <c r="S1469" s="98"/>
      <c r="T1469" s="98"/>
      <c r="U1469" s="98"/>
      <c r="V1469" s="98"/>
      <c r="W1469" s="98"/>
      <c r="X1469" s="98"/>
      <c r="Y1469" s="98"/>
      <c r="Z1469" s="98"/>
      <c r="AA1469" s="98"/>
      <c r="AB1469" s="98"/>
      <c r="AC1469" s="98"/>
      <c r="AD1469" s="98"/>
      <c r="AE1469" s="98"/>
      <c r="AF1469" s="98"/>
      <c r="AG1469" s="98"/>
      <c r="AH1469" s="98"/>
      <c r="AI1469" s="98"/>
      <c r="AJ1469" s="98"/>
      <c r="AK1469" s="98"/>
      <c r="AL1469" s="98"/>
    </row>
    <row r="1470" ht="14.25" customHeight="1">
      <c r="A1470" s="92" t="s">
        <v>4760</v>
      </c>
      <c r="B1470" s="93">
        <v>45848.0</v>
      </c>
      <c r="C1470" s="48" t="s">
        <v>4761</v>
      </c>
      <c r="D1470" s="94" t="s">
        <v>616</v>
      </c>
      <c r="E1470" s="103">
        <v>1120.0</v>
      </c>
      <c r="F1470" s="100" t="s">
        <v>4762</v>
      </c>
      <c r="G1470" s="101" t="s">
        <v>96</v>
      </c>
      <c r="H1470" s="42" t="s">
        <v>68</v>
      </c>
      <c r="I1470" s="101" t="s">
        <v>4763</v>
      </c>
      <c r="J1470" s="94"/>
      <c r="K1470" s="88">
        <f t="shared" si="429"/>
        <v>1120</v>
      </c>
      <c r="L1470" s="88">
        <v>0.0</v>
      </c>
      <c r="M1470" s="88">
        <f t="shared" si="407"/>
        <v>1120</v>
      </c>
      <c r="N1470" s="206">
        <f t="shared" si="408"/>
        <v>0</v>
      </c>
      <c r="O1470" s="96"/>
      <c r="P1470" s="97"/>
      <c r="Q1470" s="97"/>
      <c r="R1470" s="98"/>
      <c r="S1470" s="98"/>
      <c r="T1470" s="98"/>
      <c r="U1470" s="98"/>
      <c r="V1470" s="98"/>
      <c r="W1470" s="98"/>
      <c r="X1470" s="98"/>
      <c r="Y1470" s="98"/>
      <c r="Z1470" s="98"/>
      <c r="AA1470" s="98"/>
      <c r="AB1470" s="98"/>
      <c r="AC1470" s="98"/>
      <c r="AD1470" s="98"/>
      <c r="AE1470" s="98"/>
      <c r="AF1470" s="98"/>
      <c r="AG1470" s="98"/>
      <c r="AH1470" s="98"/>
      <c r="AI1470" s="98"/>
      <c r="AJ1470" s="98"/>
      <c r="AK1470" s="98"/>
      <c r="AL1470" s="98"/>
    </row>
    <row r="1471" ht="14.25" customHeight="1">
      <c r="A1471" s="92" t="s">
        <v>4764</v>
      </c>
      <c r="B1471" s="93">
        <v>45848.0</v>
      </c>
      <c r="C1471" s="94" t="s">
        <v>4765</v>
      </c>
      <c r="D1471" s="94" t="s">
        <v>4766</v>
      </c>
      <c r="E1471" s="103">
        <v>600.0</v>
      </c>
      <c r="F1471" s="100" t="s">
        <v>4767</v>
      </c>
      <c r="G1471" s="101" t="s">
        <v>4768</v>
      </c>
      <c r="H1471" s="42" t="s">
        <v>68</v>
      </c>
      <c r="I1471" s="101"/>
      <c r="J1471" s="94"/>
      <c r="K1471" s="88">
        <f t="shared" si="429"/>
        <v>600</v>
      </c>
      <c r="L1471" s="88">
        <v>0.0</v>
      </c>
      <c r="M1471" s="88">
        <f t="shared" si="407"/>
        <v>600</v>
      </c>
      <c r="N1471" s="206">
        <f t="shared" si="408"/>
        <v>0</v>
      </c>
      <c r="O1471" s="96"/>
      <c r="P1471" s="97">
        <v>19.7</v>
      </c>
      <c r="Q1471" s="97">
        <f>E1471-P1471</f>
        <v>580.3</v>
      </c>
      <c r="R1471" s="128">
        <f>Q1457+Q1459+Q1471</f>
        <v>2562.97</v>
      </c>
      <c r="S1471" s="98"/>
      <c r="T1471" s="98"/>
      <c r="U1471" s="98"/>
      <c r="V1471" s="98"/>
      <c r="W1471" s="98"/>
      <c r="X1471" s="98"/>
      <c r="Y1471" s="98"/>
      <c r="Z1471" s="98"/>
      <c r="AA1471" s="98"/>
      <c r="AB1471" s="98"/>
      <c r="AC1471" s="98"/>
      <c r="AD1471" s="98"/>
      <c r="AE1471" s="98"/>
      <c r="AF1471" s="98"/>
      <c r="AG1471" s="98"/>
      <c r="AH1471" s="98"/>
      <c r="AI1471" s="98"/>
      <c r="AJ1471" s="98"/>
      <c r="AK1471" s="98"/>
      <c r="AL1471" s="98"/>
    </row>
    <row r="1472" ht="14.25" customHeight="1">
      <c r="A1472" s="92" t="s">
        <v>4769</v>
      </c>
      <c r="B1472" s="93">
        <v>45849.0</v>
      </c>
      <c r="C1472" s="94" t="s">
        <v>4770</v>
      </c>
      <c r="D1472" s="94" t="s">
        <v>4771</v>
      </c>
      <c r="E1472" s="103">
        <v>300.0</v>
      </c>
      <c r="F1472" s="100" t="s">
        <v>4301</v>
      </c>
      <c r="G1472" s="101" t="s">
        <v>318</v>
      </c>
      <c r="H1472" s="101" t="s">
        <v>127</v>
      </c>
      <c r="I1472" s="101"/>
      <c r="J1472" s="94"/>
      <c r="K1472" s="88">
        <f t="shared" si="429"/>
        <v>300</v>
      </c>
      <c r="L1472" s="88">
        <v>0.0</v>
      </c>
      <c r="M1472" s="88">
        <f t="shared" si="407"/>
        <v>300</v>
      </c>
      <c r="N1472" s="206">
        <f t="shared" si="408"/>
        <v>0</v>
      </c>
      <c r="O1472" s="96"/>
      <c r="P1472" s="97"/>
      <c r="Q1472" s="97"/>
      <c r="R1472" s="98"/>
      <c r="S1472" s="98"/>
      <c r="T1472" s="98"/>
      <c r="U1472" s="98"/>
      <c r="V1472" s="98"/>
      <c r="W1472" s="98"/>
      <c r="X1472" s="98"/>
      <c r="Y1472" s="98"/>
      <c r="Z1472" s="98"/>
      <c r="AA1472" s="98"/>
      <c r="AB1472" s="98"/>
      <c r="AC1472" s="98"/>
      <c r="AD1472" s="98"/>
      <c r="AE1472" s="98"/>
      <c r="AF1472" s="98"/>
      <c r="AG1472" s="98"/>
      <c r="AH1472" s="98"/>
      <c r="AI1472" s="98"/>
      <c r="AJ1472" s="98"/>
      <c r="AK1472" s="98"/>
      <c r="AL1472" s="98"/>
    </row>
    <row r="1473" ht="14.25" customHeight="1">
      <c r="A1473" s="92" t="s">
        <v>4772</v>
      </c>
      <c r="B1473" s="93">
        <v>45849.0</v>
      </c>
      <c r="C1473" s="94" t="s">
        <v>4773</v>
      </c>
      <c r="D1473" s="94" t="s">
        <v>4774</v>
      </c>
      <c r="E1473" s="103">
        <v>550.0</v>
      </c>
      <c r="F1473" s="100" t="s">
        <v>4638</v>
      </c>
      <c r="G1473" s="101" t="s">
        <v>4768</v>
      </c>
      <c r="H1473" s="42" t="s">
        <v>68</v>
      </c>
      <c r="I1473" s="101"/>
      <c r="J1473" s="94"/>
      <c r="K1473" s="88">
        <f t="shared" si="429"/>
        <v>550</v>
      </c>
      <c r="L1473" s="88">
        <v>0.0</v>
      </c>
      <c r="M1473" s="88">
        <f t="shared" si="407"/>
        <v>550</v>
      </c>
      <c r="N1473" s="206">
        <f t="shared" si="408"/>
        <v>0</v>
      </c>
      <c r="O1473" s="96"/>
      <c r="P1473" s="97">
        <f>E1473-Q1473</f>
        <v>18.07</v>
      </c>
      <c r="Q1473" s="97">
        <v>531.93</v>
      </c>
      <c r="R1473" s="98"/>
      <c r="S1473" s="98"/>
      <c r="T1473" s="98"/>
      <c r="U1473" s="98"/>
      <c r="V1473" s="98"/>
      <c r="W1473" s="98"/>
      <c r="X1473" s="98"/>
      <c r="Y1473" s="98"/>
      <c r="Z1473" s="98"/>
      <c r="AA1473" s="98"/>
      <c r="AB1473" s="98"/>
      <c r="AC1473" s="98"/>
      <c r="AD1473" s="98"/>
      <c r="AE1473" s="98"/>
      <c r="AF1473" s="98"/>
      <c r="AG1473" s="98"/>
      <c r="AH1473" s="98"/>
      <c r="AI1473" s="98"/>
      <c r="AJ1473" s="98"/>
      <c r="AK1473" s="98"/>
      <c r="AL1473" s="98"/>
    </row>
    <row r="1474" ht="14.25" customHeight="1">
      <c r="A1474" s="92" t="s">
        <v>4775</v>
      </c>
      <c r="B1474" s="93">
        <v>45849.0</v>
      </c>
      <c r="C1474" s="94" t="s">
        <v>4776</v>
      </c>
      <c r="D1474" s="94" t="s">
        <v>512</v>
      </c>
      <c r="E1474" s="103">
        <v>550.0</v>
      </c>
      <c r="F1474" s="100" t="s">
        <v>4638</v>
      </c>
      <c r="G1474" s="101" t="s">
        <v>318</v>
      </c>
      <c r="H1474" s="101" t="s">
        <v>127</v>
      </c>
      <c r="I1474" s="101"/>
      <c r="J1474" s="94"/>
      <c r="K1474" s="88">
        <f t="shared" si="429"/>
        <v>550</v>
      </c>
      <c r="L1474" s="88">
        <v>0.0</v>
      </c>
      <c r="M1474" s="88">
        <f t="shared" si="407"/>
        <v>550</v>
      </c>
      <c r="N1474" s="206">
        <f t="shared" si="408"/>
        <v>0</v>
      </c>
      <c r="O1474" s="96"/>
      <c r="P1474" s="97"/>
      <c r="Q1474" s="97"/>
      <c r="R1474" s="98"/>
      <c r="S1474" s="98"/>
      <c r="T1474" s="98"/>
      <c r="U1474" s="98"/>
      <c r="V1474" s="98"/>
      <c r="W1474" s="98"/>
      <c r="X1474" s="98"/>
      <c r="Y1474" s="98"/>
      <c r="Z1474" s="98"/>
      <c r="AA1474" s="98"/>
      <c r="AB1474" s="98"/>
      <c r="AC1474" s="98"/>
      <c r="AD1474" s="98"/>
      <c r="AE1474" s="98"/>
      <c r="AF1474" s="98"/>
      <c r="AG1474" s="98"/>
      <c r="AH1474" s="98"/>
      <c r="AI1474" s="98"/>
      <c r="AJ1474" s="98"/>
      <c r="AK1474" s="98"/>
      <c r="AL1474" s="98"/>
    </row>
    <row r="1475" ht="14.25" customHeight="1">
      <c r="A1475" s="92" t="s">
        <v>4777</v>
      </c>
      <c r="B1475" s="93">
        <v>45849.0</v>
      </c>
      <c r="C1475" s="94" t="s">
        <v>4778</v>
      </c>
      <c r="D1475" s="94" t="s">
        <v>1366</v>
      </c>
      <c r="E1475" s="103">
        <v>550.0</v>
      </c>
      <c r="F1475" s="100" t="s">
        <v>4638</v>
      </c>
      <c r="G1475" s="101" t="s">
        <v>117</v>
      </c>
      <c r="H1475" s="42" t="s">
        <v>68</v>
      </c>
      <c r="I1475" s="101"/>
      <c r="J1475" s="94"/>
      <c r="K1475" s="88">
        <f t="shared" si="429"/>
        <v>550</v>
      </c>
      <c r="L1475" s="88">
        <v>0.0</v>
      </c>
      <c r="M1475" s="88">
        <f t="shared" si="407"/>
        <v>550</v>
      </c>
      <c r="N1475" s="206">
        <f t="shared" si="408"/>
        <v>0</v>
      </c>
      <c r="O1475" s="96"/>
      <c r="P1475" s="97">
        <f>E1475-Q1475</f>
        <v>18.07</v>
      </c>
      <c r="Q1475" s="97">
        <v>531.93</v>
      </c>
      <c r="R1475" s="98"/>
      <c r="S1475" s="98"/>
      <c r="T1475" s="98"/>
      <c r="U1475" s="98"/>
      <c r="V1475" s="98"/>
      <c r="W1475" s="98"/>
      <c r="X1475" s="98"/>
      <c r="Y1475" s="98"/>
      <c r="Z1475" s="98"/>
      <c r="AA1475" s="98"/>
      <c r="AB1475" s="98"/>
      <c r="AC1475" s="98"/>
      <c r="AD1475" s="98"/>
      <c r="AE1475" s="98"/>
      <c r="AF1475" s="98"/>
      <c r="AG1475" s="98"/>
      <c r="AH1475" s="98"/>
      <c r="AI1475" s="98"/>
      <c r="AJ1475" s="98"/>
      <c r="AK1475" s="98"/>
      <c r="AL1475" s="98"/>
    </row>
    <row r="1476" ht="14.25" customHeight="1">
      <c r="A1476" s="92" t="s">
        <v>4779</v>
      </c>
      <c r="B1476" s="93">
        <v>45849.0</v>
      </c>
      <c r="C1476" s="48" t="s">
        <v>4780</v>
      </c>
      <c r="D1476" s="48" t="s">
        <v>2704</v>
      </c>
      <c r="E1476" s="50">
        <v>7200.0</v>
      </c>
      <c r="F1476" s="48" t="s">
        <v>4781</v>
      </c>
      <c r="G1476" s="48" t="s">
        <v>96</v>
      </c>
      <c r="H1476" s="42" t="s">
        <v>132</v>
      </c>
      <c r="I1476" s="126" t="s">
        <v>392</v>
      </c>
      <c r="J1476" s="94"/>
      <c r="K1476" s="88">
        <f t="shared" si="429"/>
        <v>7200</v>
      </c>
      <c r="L1476" s="88">
        <v>0.0</v>
      </c>
      <c r="M1476" s="88">
        <f t="shared" si="407"/>
        <v>7200</v>
      </c>
      <c r="N1476" s="206">
        <f t="shared" si="408"/>
        <v>0</v>
      </c>
      <c r="O1476" s="96"/>
      <c r="P1476" s="97"/>
      <c r="Q1476" s="97"/>
      <c r="R1476" s="98"/>
      <c r="S1476" s="98"/>
      <c r="T1476" s="98"/>
      <c r="U1476" s="98"/>
      <c r="V1476" s="98"/>
      <c r="W1476" s="98"/>
      <c r="X1476" s="98"/>
      <c r="Y1476" s="98"/>
      <c r="Z1476" s="98"/>
      <c r="AA1476" s="98"/>
      <c r="AB1476" s="98"/>
      <c r="AC1476" s="98"/>
      <c r="AD1476" s="98"/>
      <c r="AE1476" s="98"/>
      <c r="AF1476" s="98"/>
      <c r="AG1476" s="98"/>
      <c r="AH1476" s="98"/>
      <c r="AI1476" s="98"/>
      <c r="AJ1476" s="98"/>
      <c r="AK1476" s="98"/>
      <c r="AL1476" s="98"/>
    </row>
    <row r="1477" ht="14.25" customHeight="1">
      <c r="A1477" s="92" t="s">
        <v>4782</v>
      </c>
      <c r="B1477" s="93">
        <v>45849.0</v>
      </c>
      <c r="C1477" s="48" t="s">
        <v>4783</v>
      </c>
      <c r="D1477" s="48" t="s">
        <v>4784</v>
      </c>
      <c r="E1477" s="50">
        <v>9846.75</v>
      </c>
      <c r="F1477" s="48" t="s">
        <v>4785</v>
      </c>
      <c r="G1477" s="48" t="s">
        <v>4786</v>
      </c>
      <c r="H1477" s="42" t="s">
        <v>68</v>
      </c>
      <c r="I1477" s="48" t="s">
        <v>4787</v>
      </c>
      <c r="J1477" s="94"/>
      <c r="K1477" s="88">
        <f t="shared" si="429"/>
        <v>9846.75</v>
      </c>
      <c r="L1477" s="88">
        <v>0.0</v>
      </c>
      <c r="M1477" s="88">
        <f t="shared" si="407"/>
        <v>9846.75</v>
      </c>
      <c r="N1477" s="206">
        <f t="shared" si="408"/>
        <v>0</v>
      </c>
      <c r="O1477" s="96"/>
      <c r="P1477" s="97"/>
      <c r="Q1477" s="97"/>
      <c r="R1477" s="98"/>
      <c r="S1477" s="98"/>
      <c r="T1477" s="98"/>
      <c r="U1477" s="98"/>
      <c r="V1477" s="98"/>
      <c r="W1477" s="98"/>
      <c r="X1477" s="98"/>
      <c r="Y1477" s="98"/>
      <c r="Z1477" s="98"/>
      <c r="AA1477" s="98"/>
      <c r="AB1477" s="98"/>
      <c r="AC1477" s="98"/>
      <c r="AD1477" s="98"/>
      <c r="AE1477" s="98"/>
      <c r="AF1477" s="98"/>
      <c r="AG1477" s="98"/>
      <c r="AH1477" s="98"/>
      <c r="AI1477" s="98"/>
      <c r="AJ1477" s="98"/>
      <c r="AK1477" s="98"/>
      <c r="AL1477" s="98"/>
    </row>
    <row r="1478" ht="14.25" customHeight="1">
      <c r="A1478" s="92" t="s">
        <v>4788</v>
      </c>
      <c r="B1478" s="93">
        <v>45849.0</v>
      </c>
      <c r="C1478" s="94" t="s">
        <v>4789</v>
      </c>
      <c r="D1478" s="94" t="s">
        <v>3253</v>
      </c>
      <c r="E1478" s="103">
        <v>1200.0</v>
      </c>
      <c r="F1478" s="100" t="s">
        <v>4790</v>
      </c>
      <c r="G1478" s="48" t="s">
        <v>4791</v>
      </c>
      <c r="H1478" s="42" t="s">
        <v>68</v>
      </c>
      <c r="I1478" s="101"/>
      <c r="J1478" s="94"/>
      <c r="K1478" s="88">
        <f t="shared" si="429"/>
        <v>1200</v>
      </c>
      <c r="L1478" s="88">
        <v>0.0</v>
      </c>
      <c r="M1478" s="88">
        <f t="shared" si="407"/>
        <v>1200</v>
      </c>
      <c r="N1478" s="206">
        <f t="shared" si="408"/>
        <v>0</v>
      </c>
      <c r="O1478" s="96"/>
      <c r="P1478" s="48">
        <v>39.4</v>
      </c>
      <c r="Q1478" s="106">
        <f>E1478-P1478</f>
        <v>1160.6</v>
      </c>
      <c r="R1478" s="98"/>
      <c r="S1478" s="98"/>
      <c r="T1478" s="98"/>
      <c r="U1478" s="98"/>
      <c r="V1478" s="98"/>
      <c r="W1478" s="98"/>
      <c r="X1478" s="98"/>
      <c r="Y1478" s="98"/>
      <c r="Z1478" s="98"/>
      <c r="AA1478" s="98"/>
      <c r="AB1478" s="98"/>
      <c r="AC1478" s="98"/>
      <c r="AD1478" s="98"/>
      <c r="AE1478" s="98"/>
      <c r="AF1478" s="98"/>
      <c r="AG1478" s="98"/>
      <c r="AH1478" s="98"/>
      <c r="AI1478" s="98"/>
      <c r="AJ1478" s="98"/>
      <c r="AK1478" s="98"/>
      <c r="AL1478" s="98"/>
    </row>
    <row r="1479" ht="14.25" customHeight="1">
      <c r="A1479" s="92" t="s">
        <v>4792</v>
      </c>
      <c r="B1479" s="93">
        <v>45849.0</v>
      </c>
      <c r="C1479" s="94" t="s">
        <v>4793</v>
      </c>
      <c r="D1479" s="94" t="s">
        <v>4794</v>
      </c>
      <c r="E1479" s="103">
        <v>300.0</v>
      </c>
      <c r="F1479" s="100" t="s">
        <v>4301</v>
      </c>
      <c r="G1479" s="48" t="s">
        <v>318</v>
      </c>
      <c r="H1479" s="101" t="s">
        <v>127</v>
      </c>
      <c r="I1479" s="101"/>
      <c r="J1479" s="94"/>
      <c r="K1479" s="88">
        <f t="shared" si="429"/>
        <v>300</v>
      </c>
      <c r="L1479" s="88">
        <v>0.0</v>
      </c>
      <c r="M1479" s="88">
        <f t="shared" si="407"/>
        <v>300</v>
      </c>
      <c r="N1479" s="206">
        <f t="shared" si="408"/>
        <v>0</v>
      </c>
      <c r="O1479" s="96"/>
      <c r="P1479" s="97"/>
      <c r="Q1479" s="97"/>
      <c r="R1479" s="98"/>
      <c r="S1479" s="98"/>
      <c r="T1479" s="98"/>
      <c r="U1479" s="98"/>
      <c r="V1479" s="98"/>
      <c r="W1479" s="98"/>
      <c r="X1479" s="98"/>
      <c r="Y1479" s="98"/>
      <c r="Z1479" s="98"/>
      <c r="AA1479" s="98"/>
      <c r="AB1479" s="98"/>
      <c r="AC1479" s="98"/>
      <c r="AD1479" s="98"/>
      <c r="AE1479" s="98"/>
      <c r="AF1479" s="98"/>
      <c r="AG1479" s="98"/>
      <c r="AH1479" s="98"/>
      <c r="AI1479" s="98"/>
      <c r="AJ1479" s="98"/>
      <c r="AK1479" s="98"/>
      <c r="AL1479" s="98"/>
    </row>
    <row r="1480" ht="14.25" customHeight="1">
      <c r="A1480" s="92" t="s">
        <v>4795</v>
      </c>
      <c r="B1480" s="93">
        <v>45849.0</v>
      </c>
      <c r="C1480" s="94" t="s">
        <v>4796</v>
      </c>
      <c r="D1480" s="94" t="s">
        <v>4797</v>
      </c>
      <c r="E1480" s="103">
        <v>300.0</v>
      </c>
      <c r="F1480" s="100" t="s">
        <v>4301</v>
      </c>
      <c r="G1480" s="48" t="s">
        <v>318</v>
      </c>
      <c r="H1480" s="101" t="s">
        <v>127</v>
      </c>
      <c r="I1480" s="101"/>
      <c r="J1480" s="94"/>
      <c r="K1480" s="88">
        <f t="shared" si="429"/>
        <v>300</v>
      </c>
      <c r="L1480" s="88">
        <v>0.0</v>
      </c>
      <c r="M1480" s="88">
        <f t="shared" si="407"/>
        <v>300</v>
      </c>
      <c r="N1480" s="206">
        <f t="shared" si="408"/>
        <v>0</v>
      </c>
      <c r="O1480" s="96"/>
      <c r="P1480" s="97"/>
      <c r="Q1480" s="97"/>
      <c r="R1480" s="98"/>
      <c r="S1480" s="98"/>
      <c r="T1480" s="98"/>
      <c r="U1480" s="98"/>
      <c r="V1480" s="98"/>
      <c r="W1480" s="98"/>
      <c r="X1480" s="98"/>
      <c r="Y1480" s="98"/>
      <c r="Z1480" s="98"/>
      <c r="AA1480" s="98"/>
      <c r="AB1480" s="98"/>
      <c r="AC1480" s="98"/>
      <c r="AD1480" s="98"/>
      <c r="AE1480" s="98"/>
      <c r="AF1480" s="98"/>
      <c r="AG1480" s="98"/>
      <c r="AH1480" s="98"/>
      <c r="AI1480" s="98"/>
      <c r="AJ1480" s="98"/>
      <c r="AK1480" s="98"/>
      <c r="AL1480" s="98"/>
    </row>
    <row r="1481" ht="14.25" customHeight="1">
      <c r="A1481" s="92" t="s">
        <v>4798</v>
      </c>
      <c r="B1481" s="93">
        <v>45849.0</v>
      </c>
      <c r="C1481" s="94" t="s">
        <v>4799</v>
      </c>
      <c r="D1481" s="94" t="s">
        <v>4800</v>
      </c>
      <c r="E1481" s="103">
        <v>21000.0</v>
      </c>
      <c r="F1481" s="100" t="s">
        <v>4533</v>
      </c>
      <c r="G1481" s="101" t="s">
        <v>96</v>
      </c>
      <c r="H1481" s="42" t="s">
        <v>68</v>
      </c>
      <c r="I1481" s="101" t="s">
        <v>4801</v>
      </c>
      <c r="J1481" s="94"/>
      <c r="K1481" s="88">
        <f t="shared" si="429"/>
        <v>21000</v>
      </c>
      <c r="L1481" s="88">
        <v>0.0</v>
      </c>
      <c r="M1481" s="88">
        <f t="shared" si="407"/>
        <v>21000</v>
      </c>
      <c r="N1481" s="206">
        <f t="shared" si="408"/>
        <v>0</v>
      </c>
      <c r="O1481" s="96"/>
      <c r="P1481" s="97"/>
      <c r="Q1481" s="97"/>
      <c r="R1481" s="98"/>
      <c r="S1481" s="98"/>
      <c r="T1481" s="98"/>
      <c r="U1481" s="98"/>
      <c r="V1481" s="98"/>
      <c r="W1481" s="98"/>
      <c r="X1481" s="98"/>
      <c r="Y1481" s="98"/>
      <c r="Z1481" s="98"/>
      <c r="AA1481" s="98"/>
      <c r="AB1481" s="98"/>
      <c r="AC1481" s="98"/>
      <c r="AD1481" s="98"/>
      <c r="AE1481" s="98"/>
      <c r="AF1481" s="98"/>
      <c r="AG1481" s="98"/>
      <c r="AH1481" s="98"/>
      <c r="AI1481" s="98"/>
      <c r="AJ1481" s="98"/>
      <c r="AK1481" s="98"/>
      <c r="AL1481" s="98"/>
    </row>
    <row r="1482" ht="14.25" customHeight="1">
      <c r="A1482" s="92" t="s">
        <v>4802</v>
      </c>
      <c r="B1482" s="93">
        <v>45849.0</v>
      </c>
      <c r="C1482" s="94" t="s">
        <v>4803</v>
      </c>
      <c r="D1482" s="94" t="s">
        <v>4804</v>
      </c>
      <c r="E1482" s="99">
        <v>1120.0</v>
      </c>
      <c r="F1482" s="100" t="s">
        <v>4805</v>
      </c>
      <c r="G1482" s="143" t="s">
        <v>1198</v>
      </c>
      <c r="H1482" s="42" t="s">
        <v>68</v>
      </c>
      <c r="I1482" s="101"/>
      <c r="J1482" s="94"/>
      <c r="K1482" s="88">
        <f t="shared" si="429"/>
        <v>1120</v>
      </c>
      <c r="L1482" s="88">
        <v>0.0</v>
      </c>
      <c r="M1482" s="88">
        <f t="shared" si="407"/>
        <v>1120</v>
      </c>
      <c r="N1482" s="206">
        <f t="shared" si="408"/>
        <v>0</v>
      </c>
      <c r="O1482" s="96"/>
      <c r="P1482" s="131">
        <v>27.29</v>
      </c>
      <c r="Q1482" s="131">
        <f>E1482-P1482</f>
        <v>1092.71</v>
      </c>
      <c r="R1482" s="98"/>
      <c r="S1482" s="98"/>
      <c r="T1482" s="98"/>
      <c r="U1482" s="98"/>
      <c r="V1482" s="98"/>
      <c r="W1482" s="98"/>
      <c r="X1482" s="98"/>
      <c r="Y1482" s="98"/>
      <c r="Z1482" s="98"/>
      <c r="AA1482" s="98"/>
      <c r="AB1482" s="98"/>
      <c r="AC1482" s="98"/>
      <c r="AD1482" s="98"/>
      <c r="AE1482" s="98"/>
      <c r="AF1482" s="98"/>
      <c r="AG1482" s="98"/>
      <c r="AH1482" s="98"/>
      <c r="AI1482" s="98"/>
      <c r="AJ1482" s="98"/>
      <c r="AK1482" s="98"/>
      <c r="AL1482" s="98"/>
    </row>
    <row r="1483" ht="14.25" customHeight="1">
      <c r="A1483" s="92" t="s">
        <v>4806</v>
      </c>
      <c r="B1483" s="93">
        <v>45849.0</v>
      </c>
      <c r="C1483" s="94" t="s">
        <v>4807</v>
      </c>
      <c r="D1483" s="94" t="s">
        <v>4808</v>
      </c>
      <c r="E1483" s="103">
        <v>31258.14</v>
      </c>
      <c r="F1483" s="100" t="s">
        <v>4809</v>
      </c>
      <c r="G1483" s="101" t="s">
        <v>96</v>
      </c>
      <c r="H1483" s="42" t="s">
        <v>68</v>
      </c>
      <c r="I1483" s="101" t="s">
        <v>4810</v>
      </c>
      <c r="J1483" s="94"/>
      <c r="K1483" s="88">
        <f t="shared" si="429"/>
        <v>31258.14</v>
      </c>
      <c r="L1483" s="88">
        <v>0.0</v>
      </c>
      <c r="M1483" s="88">
        <f t="shared" si="407"/>
        <v>31258.14</v>
      </c>
      <c r="N1483" s="206">
        <f t="shared" si="408"/>
        <v>0</v>
      </c>
      <c r="O1483" s="96"/>
      <c r="P1483" s="97"/>
      <c r="Q1483" s="97"/>
      <c r="R1483" s="98"/>
      <c r="S1483" s="98"/>
      <c r="T1483" s="98"/>
      <c r="U1483" s="98"/>
      <c r="V1483" s="98"/>
      <c r="W1483" s="98"/>
      <c r="X1483" s="98"/>
      <c r="Y1483" s="98"/>
      <c r="Z1483" s="98"/>
      <c r="AA1483" s="98"/>
      <c r="AB1483" s="98"/>
      <c r="AC1483" s="98"/>
      <c r="AD1483" s="98"/>
      <c r="AE1483" s="98"/>
      <c r="AF1483" s="98"/>
      <c r="AG1483" s="98"/>
      <c r="AH1483" s="98"/>
      <c r="AI1483" s="98"/>
      <c r="AJ1483" s="98"/>
      <c r="AK1483" s="98"/>
      <c r="AL1483" s="98"/>
    </row>
    <row r="1484" ht="14.25" customHeight="1">
      <c r="A1484" s="92" t="s">
        <v>4811</v>
      </c>
      <c r="B1484" s="93">
        <v>45849.0</v>
      </c>
      <c r="C1484" s="94" t="s">
        <v>4812</v>
      </c>
      <c r="D1484" s="94" t="s">
        <v>4813</v>
      </c>
      <c r="E1484" s="103">
        <v>31258.14</v>
      </c>
      <c r="F1484" s="100" t="s">
        <v>4809</v>
      </c>
      <c r="G1484" s="101" t="s">
        <v>96</v>
      </c>
      <c r="H1484" s="42" t="s">
        <v>68</v>
      </c>
      <c r="I1484" s="101" t="s">
        <v>4810</v>
      </c>
      <c r="J1484" s="94"/>
      <c r="K1484" s="88">
        <f t="shared" si="429"/>
        <v>31258.14</v>
      </c>
      <c r="L1484" s="88">
        <v>0.0</v>
      </c>
      <c r="M1484" s="88">
        <f t="shared" si="407"/>
        <v>31258.14</v>
      </c>
      <c r="N1484" s="206">
        <f t="shared" si="408"/>
        <v>0</v>
      </c>
      <c r="O1484" s="96"/>
      <c r="P1484" s="97"/>
      <c r="Q1484" s="97"/>
      <c r="R1484" s="98"/>
      <c r="S1484" s="98"/>
      <c r="T1484" s="98"/>
      <c r="U1484" s="98"/>
      <c r="V1484" s="98"/>
      <c r="W1484" s="98"/>
      <c r="X1484" s="98"/>
      <c r="Y1484" s="98"/>
      <c r="Z1484" s="98"/>
      <c r="AA1484" s="98"/>
      <c r="AB1484" s="98"/>
      <c r="AC1484" s="98"/>
      <c r="AD1484" s="98"/>
      <c r="AE1484" s="98"/>
      <c r="AF1484" s="98"/>
      <c r="AG1484" s="98"/>
      <c r="AH1484" s="98"/>
      <c r="AI1484" s="98"/>
      <c r="AJ1484" s="98"/>
      <c r="AK1484" s="98"/>
      <c r="AL1484" s="98"/>
    </row>
    <row r="1485" ht="14.25" customHeight="1">
      <c r="A1485" s="92" t="s">
        <v>4814</v>
      </c>
      <c r="B1485" s="93">
        <v>45849.0</v>
      </c>
      <c r="C1485" s="94" t="s">
        <v>4815</v>
      </c>
      <c r="D1485" s="94" t="s">
        <v>4816</v>
      </c>
      <c r="E1485" s="103">
        <v>31258.14</v>
      </c>
      <c r="F1485" s="100" t="s">
        <v>4809</v>
      </c>
      <c r="G1485" s="101" t="s">
        <v>96</v>
      </c>
      <c r="H1485" s="42" t="s">
        <v>68</v>
      </c>
      <c r="I1485" s="101" t="s">
        <v>4810</v>
      </c>
      <c r="J1485" s="94"/>
      <c r="K1485" s="88">
        <f t="shared" si="429"/>
        <v>31258.14</v>
      </c>
      <c r="L1485" s="88">
        <v>0.0</v>
      </c>
      <c r="M1485" s="88">
        <f t="shared" si="407"/>
        <v>31258.14</v>
      </c>
      <c r="N1485" s="206">
        <f t="shared" si="408"/>
        <v>0</v>
      </c>
      <c r="O1485" s="96"/>
      <c r="P1485" s="97"/>
      <c r="Q1485" s="97"/>
      <c r="R1485" s="98"/>
      <c r="S1485" s="98"/>
      <c r="T1485" s="98"/>
      <c r="U1485" s="98"/>
      <c r="V1485" s="98"/>
      <c r="W1485" s="98"/>
      <c r="X1485" s="98"/>
      <c r="Y1485" s="98"/>
      <c r="Z1485" s="98"/>
      <c r="AA1485" s="98"/>
      <c r="AB1485" s="98"/>
      <c r="AC1485" s="98"/>
      <c r="AD1485" s="98"/>
      <c r="AE1485" s="98"/>
      <c r="AF1485" s="98"/>
      <c r="AG1485" s="98"/>
      <c r="AH1485" s="98"/>
      <c r="AI1485" s="98"/>
      <c r="AJ1485" s="98"/>
      <c r="AK1485" s="98"/>
      <c r="AL1485" s="98"/>
    </row>
    <row r="1486" ht="14.25" customHeight="1">
      <c r="A1486" s="92" t="s">
        <v>4817</v>
      </c>
      <c r="B1486" s="93">
        <v>45850.0</v>
      </c>
      <c r="C1486" s="94" t="s">
        <v>4818</v>
      </c>
      <c r="D1486" s="94" t="s">
        <v>4819</v>
      </c>
      <c r="E1486" s="103">
        <v>550.0</v>
      </c>
      <c r="F1486" s="100" t="s">
        <v>4638</v>
      </c>
      <c r="G1486" s="101" t="s">
        <v>117</v>
      </c>
      <c r="H1486" s="42" t="s">
        <v>68</v>
      </c>
      <c r="I1486" s="101"/>
      <c r="J1486" s="94"/>
      <c r="K1486" s="88">
        <f t="shared" si="429"/>
        <v>550</v>
      </c>
      <c r="L1486" s="88">
        <v>0.0</v>
      </c>
      <c r="M1486" s="88">
        <f t="shared" si="407"/>
        <v>550</v>
      </c>
      <c r="N1486" s="206">
        <f t="shared" si="408"/>
        <v>0</v>
      </c>
      <c r="O1486" s="88"/>
      <c r="P1486" s="97">
        <v>18.06</v>
      </c>
      <c r="Q1486" s="97">
        <f t="shared" ref="Q1486:Q1488" si="430">E1486-P1486</f>
        <v>531.94</v>
      </c>
      <c r="R1486" s="98"/>
      <c r="S1486" s="98"/>
      <c r="T1486" s="98"/>
      <c r="U1486" s="98"/>
      <c r="V1486" s="98"/>
      <c r="W1486" s="98"/>
      <c r="X1486" s="98"/>
      <c r="Y1486" s="98"/>
      <c r="Z1486" s="98"/>
      <c r="AA1486" s="98"/>
      <c r="AB1486" s="98"/>
      <c r="AC1486" s="98"/>
      <c r="AD1486" s="98"/>
      <c r="AE1486" s="98"/>
      <c r="AF1486" s="98"/>
      <c r="AG1486" s="98"/>
      <c r="AH1486" s="98"/>
      <c r="AI1486" s="98"/>
      <c r="AJ1486" s="98"/>
      <c r="AK1486" s="98"/>
      <c r="AL1486" s="98"/>
    </row>
    <row r="1487" ht="14.25" customHeight="1">
      <c r="A1487" s="92" t="s">
        <v>4820</v>
      </c>
      <c r="B1487" s="93">
        <v>45850.0</v>
      </c>
      <c r="C1487" s="94" t="s">
        <v>4821</v>
      </c>
      <c r="D1487" s="94" t="s">
        <v>785</v>
      </c>
      <c r="E1487" s="103">
        <v>3850.0</v>
      </c>
      <c r="F1487" s="100" t="s">
        <v>4822</v>
      </c>
      <c r="G1487" s="101" t="s">
        <v>4823</v>
      </c>
      <c r="H1487" s="42" t="s">
        <v>68</v>
      </c>
      <c r="I1487" s="101"/>
      <c r="J1487" s="94"/>
      <c r="K1487" s="88">
        <f t="shared" si="429"/>
        <v>3850</v>
      </c>
      <c r="L1487" s="88">
        <v>0.0</v>
      </c>
      <c r="M1487" s="88">
        <f t="shared" si="407"/>
        <v>3850</v>
      </c>
      <c r="N1487" s="206">
        <f t="shared" si="408"/>
        <v>0</v>
      </c>
      <c r="O1487" s="96"/>
      <c r="P1487" s="131">
        <v>47.76</v>
      </c>
      <c r="Q1487" s="131">
        <f t="shared" si="430"/>
        <v>3802.24</v>
      </c>
      <c r="S1487" s="98"/>
      <c r="T1487" s="98"/>
      <c r="U1487" s="98"/>
      <c r="V1487" s="98"/>
      <c r="W1487" s="98"/>
      <c r="X1487" s="98"/>
      <c r="Y1487" s="98"/>
      <c r="Z1487" s="98"/>
      <c r="AA1487" s="98"/>
      <c r="AB1487" s="98"/>
      <c r="AC1487" s="98"/>
      <c r="AD1487" s="98"/>
      <c r="AE1487" s="98"/>
      <c r="AF1487" s="98"/>
      <c r="AG1487" s="98"/>
      <c r="AH1487" s="98"/>
      <c r="AI1487" s="98"/>
      <c r="AJ1487" s="98"/>
      <c r="AK1487" s="98"/>
      <c r="AL1487" s="98"/>
    </row>
    <row r="1488" ht="14.25" customHeight="1">
      <c r="A1488" s="92" t="s">
        <v>4824</v>
      </c>
      <c r="B1488" s="93">
        <v>45850.0</v>
      </c>
      <c r="C1488" s="48" t="s">
        <v>4825</v>
      </c>
      <c r="D1488" s="48" t="s">
        <v>4292</v>
      </c>
      <c r="E1488" s="88">
        <v>3600.0</v>
      </c>
      <c r="F1488" s="50" t="s">
        <v>4826</v>
      </c>
      <c r="G1488" s="42" t="s">
        <v>117</v>
      </c>
      <c r="H1488" s="42" t="s">
        <v>68</v>
      </c>
      <c r="I1488" s="42"/>
      <c r="J1488" s="48"/>
      <c r="K1488" s="88">
        <f t="shared" si="429"/>
        <v>3600</v>
      </c>
      <c r="L1488" s="88">
        <v>0.0</v>
      </c>
      <c r="M1488" s="88">
        <f t="shared" si="407"/>
        <v>3600</v>
      </c>
      <c r="N1488" s="206">
        <f t="shared" si="408"/>
        <v>0</v>
      </c>
      <c r="O1488" s="88"/>
      <c r="P1488" s="91">
        <v>118.22</v>
      </c>
      <c r="Q1488" s="91">
        <f t="shared" si="430"/>
        <v>3481.78</v>
      </c>
      <c r="R1488" s="128">
        <f>Q1473+Q1475+Q1486+Q1488</f>
        <v>5077.58</v>
      </c>
      <c r="S1488" s="98"/>
      <c r="T1488" s="98"/>
      <c r="U1488" s="98"/>
      <c r="V1488" s="98"/>
      <c r="W1488" s="98"/>
      <c r="X1488" s="98"/>
      <c r="Y1488" s="98"/>
      <c r="Z1488" s="98"/>
      <c r="AA1488" s="98"/>
      <c r="AB1488" s="98"/>
      <c r="AC1488" s="98"/>
      <c r="AD1488" s="98"/>
      <c r="AE1488" s="98"/>
      <c r="AF1488" s="98"/>
      <c r="AG1488" s="98"/>
      <c r="AH1488" s="98"/>
      <c r="AI1488" s="98"/>
      <c r="AJ1488" s="98"/>
      <c r="AK1488" s="98"/>
      <c r="AL1488" s="98"/>
    </row>
    <row r="1489" ht="14.25" customHeight="1">
      <c r="A1489" s="92" t="s">
        <v>4827</v>
      </c>
      <c r="B1489" s="93">
        <v>45852.0</v>
      </c>
      <c r="C1489" s="94" t="s">
        <v>4828</v>
      </c>
      <c r="D1489" s="94" t="s">
        <v>4829</v>
      </c>
      <c r="E1489" s="103">
        <v>550.0</v>
      </c>
      <c r="F1489" s="100" t="s">
        <v>4638</v>
      </c>
      <c r="G1489" s="101" t="s">
        <v>318</v>
      </c>
      <c r="H1489" s="42" t="s">
        <v>4830</v>
      </c>
      <c r="I1489" s="101"/>
      <c r="J1489" s="94"/>
      <c r="K1489" s="88">
        <f t="shared" si="429"/>
        <v>550</v>
      </c>
      <c r="L1489" s="88">
        <v>0.0</v>
      </c>
      <c r="M1489" s="88">
        <f t="shared" si="407"/>
        <v>550</v>
      </c>
      <c r="N1489" s="206">
        <f t="shared" si="408"/>
        <v>0</v>
      </c>
      <c r="O1489" s="96"/>
      <c r="P1489" s="97"/>
      <c r="Q1489" s="97"/>
      <c r="R1489" s="98"/>
      <c r="S1489" s="98"/>
      <c r="T1489" s="98"/>
      <c r="U1489" s="98"/>
      <c r="V1489" s="98"/>
      <c r="W1489" s="98"/>
      <c r="X1489" s="98"/>
      <c r="Y1489" s="98"/>
      <c r="Z1489" s="98"/>
      <c r="AA1489" s="98"/>
      <c r="AB1489" s="98"/>
      <c r="AC1489" s="98"/>
      <c r="AD1489" s="98"/>
      <c r="AE1489" s="98"/>
      <c r="AF1489" s="98"/>
      <c r="AG1489" s="98"/>
      <c r="AH1489" s="98"/>
      <c r="AI1489" s="98"/>
      <c r="AJ1489" s="98"/>
      <c r="AK1489" s="98"/>
      <c r="AL1489" s="98"/>
    </row>
    <row r="1490" ht="14.25" customHeight="1">
      <c r="A1490" s="92" t="s">
        <v>4831</v>
      </c>
      <c r="B1490" s="93">
        <v>45852.0</v>
      </c>
      <c r="C1490" s="94" t="s">
        <v>4832</v>
      </c>
      <c r="D1490" s="94" t="s">
        <v>4833</v>
      </c>
      <c r="E1490" s="103">
        <v>300.0</v>
      </c>
      <c r="F1490" s="100" t="s">
        <v>4301</v>
      </c>
      <c r="G1490" s="42" t="s">
        <v>117</v>
      </c>
      <c r="H1490" s="42" t="s">
        <v>68</v>
      </c>
      <c r="I1490" s="101"/>
      <c r="J1490" s="94"/>
      <c r="K1490" s="88">
        <f t="shared" si="429"/>
        <v>300</v>
      </c>
      <c r="L1490" s="88">
        <v>0.0</v>
      </c>
      <c r="M1490" s="88">
        <f t="shared" si="407"/>
        <v>300</v>
      </c>
      <c r="N1490" s="206">
        <f t="shared" si="408"/>
        <v>0</v>
      </c>
      <c r="O1490" s="96"/>
      <c r="P1490" s="97">
        <v>9.85</v>
      </c>
      <c r="Q1490" s="97">
        <f t="shared" ref="Q1490:Q1491" si="431">E1490-P1490</f>
        <v>290.15</v>
      </c>
      <c r="R1490" s="98"/>
      <c r="S1490" s="98"/>
      <c r="T1490" s="98"/>
      <c r="U1490" s="98"/>
      <c r="V1490" s="98"/>
      <c r="W1490" s="98"/>
      <c r="X1490" s="98"/>
      <c r="Y1490" s="98"/>
      <c r="Z1490" s="98"/>
      <c r="AA1490" s="98"/>
      <c r="AB1490" s="98"/>
      <c r="AC1490" s="98"/>
      <c r="AD1490" s="98"/>
      <c r="AE1490" s="98"/>
      <c r="AF1490" s="98"/>
      <c r="AG1490" s="98"/>
      <c r="AH1490" s="98"/>
      <c r="AI1490" s="98"/>
      <c r="AJ1490" s="98"/>
      <c r="AK1490" s="98"/>
      <c r="AL1490" s="98"/>
    </row>
    <row r="1491" ht="14.25" customHeight="1">
      <c r="A1491" s="92" t="s">
        <v>4834</v>
      </c>
      <c r="B1491" s="93">
        <v>45852.0</v>
      </c>
      <c r="C1491" s="48" t="s">
        <v>4835</v>
      </c>
      <c r="D1491" s="48" t="s">
        <v>4836</v>
      </c>
      <c r="E1491" s="130">
        <v>61532.2</v>
      </c>
      <c r="F1491" s="48" t="s">
        <v>4837</v>
      </c>
      <c r="G1491" s="42" t="s">
        <v>117</v>
      </c>
      <c r="H1491" s="42" t="s">
        <v>68</v>
      </c>
      <c r="I1491" s="101"/>
      <c r="J1491" s="94"/>
      <c r="K1491" s="88">
        <f t="shared" si="429"/>
        <v>61532.2</v>
      </c>
      <c r="L1491" s="88">
        <v>0.0</v>
      </c>
      <c r="M1491" s="88">
        <f t="shared" si="407"/>
        <v>61532.2</v>
      </c>
      <c r="N1491" s="206">
        <f t="shared" si="408"/>
        <v>0</v>
      </c>
      <c r="O1491" s="96"/>
      <c r="P1491" s="97">
        <v>2020.54</v>
      </c>
      <c r="Q1491" s="97">
        <f t="shared" si="431"/>
        <v>59511.66</v>
      </c>
      <c r="R1491" s="128">
        <f>SUM(Q1490:Q1491)</f>
        <v>59801.81</v>
      </c>
      <c r="S1491" s="98"/>
      <c r="T1491" s="98"/>
      <c r="U1491" s="98"/>
      <c r="V1491" s="98"/>
      <c r="W1491" s="98"/>
      <c r="X1491" s="98"/>
      <c r="Y1491" s="98"/>
      <c r="Z1491" s="98"/>
      <c r="AA1491" s="98"/>
      <c r="AB1491" s="98"/>
      <c r="AC1491" s="98"/>
      <c r="AD1491" s="98"/>
      <c r="AE1491" s="98"/>
      <c r="AF1491" s="98"/>
      <c r="AG1491" s="98"/>
      <c r="AH1491" s="98"/>
      <c r="AI1491" s="98"/>
      <c r="AJ1491" s="98"/>
      <c r="AK1491" s="98"/>
      <c r="AL1491" s="98"/>
    </row>
    <row r="1492" ht="14.25" customHeight="1">
      <c r="A1492" s="92" t="s">
        <v>4838</v>
      </c>
      <c r="B1492" s="93">
        <v>45852.0</v>
      </c>
      <c r="C1492" s="94" t="s">
        <v>4839</v>
      </c>
      <c r="D1492" s="94" t="s">
        <v>4840</v>
      </c>
      <c r="E1492" s="103">
        <v>550.0</v>
      </c>
      <c r="F1492" s="100" t="s">
        <v>4638</v>
      </c>
      <c r="G1492" s="101" t="s">
        <v>318</v>
      </c>
      <c r="H1492" s="42" t="s">
        <v>4830</v>
      </c>
      <c r="I1492" s="101"/>
      <c r="J1492" s="95"/>
      <c r="K1492" s="88">
        <f t="shared" si="429"/>
        <v>550</v>
      </c>
      <c r="L1492" s="88">
        <v>0.0</v>
      </c>
      <c r="M1492" s="88">
        <f t="shared" si="407"/>
        <v>550</v>
      </c>
      <c r="N1492" s="206">
        <f t="shared" si="408"/>
        <v>0</v>
      </c>
      <c r="O1492" s="96"/>
      <c r="P1492" s="97"/>
      <c r="Q1492" s="97"/>
      <c r="R1492" s="98"/>
      <c r="S1492" s="98"/>
      <c r="T1492" s="98"/>
      <c r="U1492" s="98"/>
      <c r="V1492" s="98"/>
      <c r="W1492" s="98"/>
      <c r="X1492" s="98"/>
      <c r="Y1492" s="98"/>
      <c r="Z1492" s="98"/>
      <c r="AA1492" s="98"/>
      <c r="AB1492" s="98"/>
      <c r="AC1492" s="98"/>
      <c r="AD1492" s="98"/>
      <c r="AE1492" s="98"/>
      <c r="AF1492" s="98"/>
      <c r="AG1492" s="98"/>
      <c r="AH1492" s="98"/>
      <c r="AI1492" s="98"/>
      <c r="AJ1492" s="98"/>
      <c r="AK1492" s="98"/>
      <c r="AL1492" s="98"/>
    </row>
    <row r="1493" ht="14.25" customHeight="1">
      <c r="A1493" s="92" t="s">
        <v>4841</v>
      </c>
      <c r="B1493" s="93"/>
      <c r="D1493" s="48" t="s">
        <v>87</v>
      </c>
      <c r="G1493" s="101"/>
      <c r="H1493" s="42"/>
      <c r="I1493" s="101"/>
      <c r="J1493" s="95"/>
      <c r="K1493" s="88" t="str">
        <f t="shared" si="429"/>
        <v/>
      </c>
      <c r="L1493" s="88">
        <v>0.0</v>
      </c>
      <c r="M1493" s="88">
        <f t="shared" si="407"/>
        <v>0</v>
      </c>
      <c r="N1493" s="206">
        <f t="shared" si="408"/>
        <v>0</v>
      </c>
      <c r="O1493" s="96"/>
      <c r="P1493" s="97"/>
      <c r="Q1493" s="97"/>
      <c r="R1493" s="98"/>
      <c r="S1493" s="98"/>
      <c r="T1493" s="98"/>
      <c r="U1493" s="98"/>
      <c r="V1493" s="98"/>
      <c r="W1493" s="98"/>
      <c r="X1493" s="98"/>
      <c r="Y1493" s="98"/>
      <c r="Z1493" s="98"/>
      <c r="AA1493" s="98"/>
      <c r="AB1493" s="98"/>
      <c r="AC1493" s="98"/>
      <c r="AD1493" s="98"/>
      <c r="AE1493" s="98"/>
      <c r="AF1493" s="98"/>
      <c r="AG1493" s="98"/>
      <c r="AH1493" s="98"/>
      <c r="AI1493" s="98"/>
      <c r="AJ1493" s="98"/>
      <c r="AK1493" s="98"/>
      <c r="AL1493" s="98"/>
    </row>
    <row r="1494" ht="14.25" customHeight="1">
      <c r="A1494" s="92" t="s">
        <v>4842</v>
      </c>
      <c r="B1494" s="93">
        <v>45852.0</v>
      </c>
      <c r="C1494" s="48" t="s">
        <v>4843</v>
      </c>
      <c r="D1494" s="94" t="s">
        <v>710</v>
      </c>
      <c r="E1494" s="103">
        <v>300.0</v>
      </c>
      <c r="F1494" s="100" t="s">
        <v>4844</v>
      </c>
      <c r="G1494" s="101" t="s">
        <v>318</v>
      </c>
      <c r="H1494" s="42" t="s">
        <v>4830</v>
      </c>
      <c r="I1494" s="200" t="s">
        <v>4166</v>
      </c>
      <c r="J1494" s="95"/>
      <c r="K1494" s="88">
        <f t="shared" si="429"/>
        <v>300</v>
      </c>
      <c r="L1494" s="88">
        <v>0.0</v>
      </c>
      <c r="M1494" s="88">
        <f t="shared" si="407"/>
        <v>300</v>
      </c>
      <c r="N1494" s="206">
        <f t="shared" si="408"/>
        <v>0</v>
      </c>
      <c r="O1494" s="96"/>
      <c r="P1494" s="97"/>
      <c r="Q1494" s="97"/>
      <c r="R1494" s="98"/>
      <c r="S1494" s="98"/>
      <c r="T1494" s="98"/>
      <c r="U1494" s="98"/>
      <c r="V1494" s="98"/>
      <c r="W1494" s="98"/>
      <c r="X1494" s="98"/>
      <c r="Y1494" s="98"/>
      <c r="Z1494" s="98"/>
      <c r="AA1494" s="98"/>
      <c r="AB1494" s="98"/>
      <c r="AC1494" s="98"/>
      <c r="AD1494" s="98"/>
      <c r="AE1494" s="98"/>
      <c r="AF1494" s="98"/>
      <c r="AG1494" s="98"/>
      <c r="AH1494" s="98"/>
      <c r="AI1494" s="98"/>
      <c r="AJ1494" s="98"/>
      <c r="AK1494" s="98"/>
      <c r="AL1494" s="98"/>
    </row>
    <row r="1495" ht="14.25" customHeight="1">
      <c r="A1495" s="92" t="s">
        <v>4845</v>
      </c>
      <c r="B1495" s="93">
        <v>45852.0</v>
      </c>
      <c r="C1495" s="94" t="s">
        <v>4846</v>
      </c>
      <c r="D1495" s="94" t="s">
        <v>2637</v>
      </c>
      <c r="E1495" s="103">
        <v>14330.36</v>
      </c>
      <c r="F1495" s="100" t="s">
        <v>4847</v>
      </c>
      <c r="G1495" s="101" t="s">
        <v>74</v>
      </c>
      <c r="H1495" s="42" t="s">
        <v>68</v>
      </c>
      <c r="I1495" s="101" t="s">
        <v>4848</v>
      </c>
      <c r="J1495" s="95"/>
      <c r="K1495" s="88">
        <f t="shared" si="429"/>
        <v>14330.36</v>
      </c>
      <c r="L1495" s="88">
        <v>0.0</v>
      </c>
      <c r="M1495" s="88">
        <f t="shared" si="407"/>
        <v>14330.36</v>
      </c>
      <c r="N1495" s="206">
        <f t="shared" si="408"/>
        <v>0</v>
      </c>
      <c r="O1495" s="96"/>
      <c r="P1495" s="97"/>
      <c r="Q1495" s="97"/>
      <c r="R1495" s="98"/>
      <c r="S1495" s="98"/>
      <c r="T1495" s="98"/>
      <c r="U1495" s="98"/>
      <c r="V1495" s="98"/>
      <c r="W1495" s="98"/>
      <c r="X1495" s="98"/>
      <c r="Y1495" s="98"/>
      <c r="Z1495" s="98"/>
      <c r="AA1495" s="98"/>
      <c r="AB1495" s="98"/>
      <c r="AC1495" s="98"/>
      <c r="AD1495" s="98"/>
      <c r="AE1495" s="98"/>
      <c r="AF1495" s="98"/>
      <c r="AG1495" s="98"/>
      <c r="AH1495" s="98"/>
      <c r="AI1495" s="98"/>
      <c r="AJ1495" s="98"/>
      <c r="AK1495" s="98"/>
      <c r="AL1495" s="98"/>
    </row>
    <row r="1496" ht="14.25" customHeight="1">
      <c r="A1496" s="92" t="s">
        <v>4849</v>
      </c>
      <c r="B1496" s="93">
        <v>45852.0</v>
      </c>
      <c r="C1496" s="48" t="s">
        <v>4850</v>
      </c>
      <c r="D1496" s="48" t="s">
        <v>4851</v>
      </c>
      <c r="E1496" s="50">
        <v>24217.65</v>
      </c>
      <c r="F1496" s="48" t="s">
        <v>4852</v>
      </c>
      <c r="G1496" s="48" t="s">
        <v>4791</v>
      </c>
      <c r="H1496" s="42" t="s">
        <v>68</v>
      </c>
      <c r="J1496" s="95"/>
      <c r="K1496" s="88">
        <f t="shared" si="429"/>
        <v>24217.65</v>
      </c>
      <c r="L1496" s="88">
        <v>0.0</v>
      </c>
      <c r="M1496" s="88">
        <f t="shared" si="407"/>
        <v>24217.65</v>
      </c>
      <c r="N1496" s="206">
        <f t="shared" si="408"/>
        <v>0</v>
      </c>
      <c r="O1496" s="88"/>
      <c r="P1496" s="48">
        <v>795.24</v>
      </c>
      <c r="Q1496" s="50">
        <f>E1496-P1496</f>
        <v>23422.41</v>
      </c>
      <c r="R1496" s="98"/>
      <c r="S1496" s="98"/>
      <c r="T1496" s="98"/>
      <c r="U1496" s="98"/>
      <c r="V1496" s="98"/>
      <c r="W1496" s="98"/>
      <c r="X1496" s="98"/>
      <c r="Y1496" s="98"/>
      <c r="Z1496" s="98"/>
      <c r="AA1496" s="98"/>
      <c r="AB1496" s="98"/>
      <c r="AC1496" s="98"/>
      <c r="AD1496" s="98"/>
      <c r="AE1496" s="98"/>
      <c r="AF1496" s="98"/>
      <c r="AG1496" s="98"/>
      <c r="AH1496" s="98"/>
      <c r="AI1496" s="98"/>
      <c r="AJ1496" s="98"/>
      <c r="AK1496" s="98"/>
      <c r="AL1496" s="98"/>
    </row>
    <row r="1497" ht="14.25" customHeight="1">
      <c r="A1497" s="92" t="s">
        <v>4853</v>
      </c>
      <c r="B1497" s="93">
        <v>45852.0</v>
      </c>
      <c r="C1497" s="94" t="s">
        <v>4854</v>
      </c>
      <c r="D1497" s="94" t="s">
        <v>529</v>
      </c>
      <c r="E1497" s="103">
        <v>3000.0</v>
      </c>
      <c r="F1497" s="100" t="s">
        <v>4855</v>
      </c>
      <c r="G1497" s="101" t="s">
        <v>74</v>
      </c>
      <c r="H1497" s="42" t="s">
        <v>68</v>
      </c>
      <c r="I1497" s="101" t="s">
        <v>4856</v>
      </c>
      <c r="J1497" s="95"/>
      <c r="K1497" s="88">
        <f t="shared" si="429"/>
        <v>3000</v>
      </c>
      <c r="L1497" s="88">
        <v>0.0</v>
      </c>
      <c r="M1497" s="88">
        <f t="shared" si="407"/>
        <v>3000</v>
      </c>
      <c r="N1497" s="206">
        <f t="shared" si="408"/>
        <v>0</v>
      </c>
      <c r="O1497" s="96"/>
      <c r="P1497" s="97"/>
      <c r="Q1497" s="97"/>
      <c r="R1497" s="98"/>
      <c r="S1497" s="98"/>
      <c r="T1497" s="98"/>
      <c r="U1497" s="98"/>
      <c r="V1497" s="98"/>
      <c r="W1497" s="98"/>
      <c r="X1497" s="98"/>
      <c r="Y1497" s="98"/>
      <c r="Z1497" s="98"/>
      <c r="AA1497" s="98"/>
      <c r="AB1497" s="98"/>
      <c r="AC1497" s="98"/>
      <c r="AD1497" s="98"/>
      <c r="AE1497" s="98"/>
      <c r="AF1497" s="98"/>
      <c r="AG1497" s="98"/>
      <c r="AH1497" s="98"/>
      <c r="AI1497" s="98"/>
      <c r="AJ1497" s="98"/>
      <c r="AK1497" s="98"/>
      <c r="AL1497" s="98"/>
    </row>
    <row r="1498" ht="14.25" customHeight="1">
      <c r="A1498" s="92" t="s">
        <v>4857</v>
      </c>
      <c r="B1498" s="93"/>
      <c r="C1498" s="94"/>
      <c r="D1498" s="94" t="s">
        <v>87</v>
      </c>
      <c r="E1498" s="103"/>
      <c r="F1498" s="100"/>
      <c r="G1498" s="101"/>
      <c r="H1498" s="101"/>
      <c r="I1498" s="101"/>
      <c r="J1498" s="95"/>
      <c r="K1498" s="88" t="str">
        <f t="shared" si="429"/>
        <v/>
      </c>
      <c r="L1498" s="88">
        <v>0.0</v>
      </c>
      <c r="M1498" s="88">
        <f t="shared" si="407"/>
        <v>0</v>
      </c>
      <c r="N1498" s="206">
        <f t="shared" si="408"/>
        <v>0</v>
      </c>
      <c r="O1498" s="96"/>
      <c r="P1498" s="97"/>
      <c r="Q1498" s="97"/>
      <c r="R1498" s="98"/>
      <c r="S1498" s="98"/>
      <c r="T1498" s="98"/>
      <c r="U1498" s="98"/>
      <c r="V1498" s="98"/>
      <c r="W1498" s="98"/>
      <c r="X1498" s="98"/>
      <c r="Y1498" s="98"/>
      <c r="Z1498" s="98"/>
      <c r="AA1498" s="98"/>
      <c r="AB1498" s="98"/>
      <c r="AC1498" s="98"/>
      <c r="AD1498" s="98"/>
      <c r="AE1498" s="98"/>
      <c r="AF1498" s="98"/>
      <c r="AG1498" s="98"/>
      <c r="AH1498" s="98"/>
      <c r="AI1498" s="98"/>
      <c r="AJ1498" s="98"/>
      <c r="AK1498" s="98"/>
      <c r="AL1498" s="98"/>
    </row>
    <row r="1499" ht="14.25" customHeight="1">
      <c r="A1499" s="92" t="s">
        <v>4858</v>
      </c>
      <c r="B1499" s="93"/>
      <c r="C1499" s="94"/>
      <c r="D1499" s="94" t="s">
        <v>87</v>
      </c>
      <c r="E1499" s="103"/>
      <c r="F1499" s="100"/>
      <c r="G1499" s="101"/>
      <c r="H1499" s="101"/>
      <c r="I1499" s="101"/>
      <c r="J1499" s="95"/>
      <c r="K1499" s="88" t="str">
        <f t="shared" si="429"/>
        <v/>
      </c>
      <c r="L1499" s="88">
        <v>0.0</v>
      </c>
      <c r="M1499" s="88">
        <f t="shared" si="407"/>
        <v>0</v>
      </c>
      <c r="N1499" s="206">
        <f t="shared" si="408"/>
        <v>0</v>
      </c>
      <c r="O1499" s="96"/>
      <c r="P1499" s="97"/>
      <c r="Q1499" s="97"/>
      <c r="R1499" s="98"/>
      <c r="S1499" s="98"/>
      <c r="T1499" s="98"/>
      <c r="U1499" s="98"/>
      <c r="V1499" s="98"/>
      <c r="W1499" s="98"/>
      <c r="X1499" s="98"/>
      <c r="Y1499" s="98"/>
      <c r="Z1499" s="98"/>
      <c r="AA1499" s="98"/>
      <c r="AB1499" s="98"/>
      <c r="AC1499" s="98"/>
      <c r="AD1499" s="98"/>
      <c r="AE1499" s="98"/>
      <c r="AF1499" s="98"/>
      <c r="AG1499" s="98"/>
      <c r="AH1499" s="98"/>
      <c r="AI1499" s="98"/>
      <c r="AJ1499" s="98"/>
      <c r="AK1499" s="98"/>
      <c r="AL1499" s="98"/>
    </row>
    <row r="1500" ht="14.25" customHeight="1">
      <c r="A1500" s="92" t="s">
        <v>4859</v>
      </c>
      <c r="B1500" s="93">
        <v>45852.0</v>
      </c>
      <c r="C1500" s="94" t="s">
        <v>4860</v>
      </c>
      <c r="D1500" s="94" t="s">
        <v>3930</v>
      </c>
      <c r="E1500" s="99">
        <v>300.0</v>
      </c>
      <c r="F1500" s="100" t="s">
        <v>4301</v>
      </c>
      <c r="G1500" s="143" t="s">
        <v>1284</v>
      </c>
      <c r="H1500" s="42" t="s">
        <v>68</v>
      </c>
      <c r="I1500" s="101"/>
      <c r="J1500" s="95"/>
      <c r="K1500" s="88">
        <f t="shared" si="429"/>
        <v>300</v>
      </c>
      <c r="L1500" s="88">
        <v>0.0</v>
      </c>
      <c r="M1500" s="88">
        <f t="shared" si="407"/>
        <v>300</v>
      </c>
      <c r="N1500" s="206">
        <f t="shared" si="408"/>
        <v>0</v>
      </c>
      <c r="O1500" s="96"/>
      <c r="P1500" s="131">
        <v>7.31</v>
      </c>
      <c r="Q1500" s="132">
        <f>E1500-P1500</f>
        <v>292.69</v>
      </c>
      <c r="R1500" s="98"/>
      <c r="S1500" s="98"/>
      <c r="T1500" s="98"/>
      <c r="U1500" s="98"/>
      <c r="V1500" s="98"/>
      <c r="W1500" s="98"/>
      <c r="X1500" s="98"/>
      <c r="Y1500" s="98"/>
      <c r="Z1500" s="98"/>
      <c r="AA1500" s="98"/>
      <c r="AB1500" s="98"/>
      <c r="AC1500" s="98"/>
      <c r="AD1500" s="98"/>
      <c r="AE1500" s="98"/>
      <c r="AF1500" s="98"/>
      <c r="AG1500" s="98"/>
      <c r="AH1500" s="98"/>
      <c r="AI1500" s="98"/>
      <c r="AJ1500" s="98"/>
      <c r="AK1500" s="98"/>
      <c r="AL1500" s="98"/>
    </row>
    <row r="1501" ht="14.25" customHeight="1">
      <c r="A1501" s="92" t="s">
        <v>4861</v>
      </c>
      <c r="B1501" s="93">
        <v>45853.0</v>
      </c>
      <c r="C1501" s="94" t="s">
        <v>4862</v>
      </c>
      <c r="D1501" s="48" t="s">
        <v>4863</v>
      </c>
      <c r="E1501" s="50">
        <v>2240.0</v>
      </c>
      <c r="F1501" s="48" t="s">
        <v>4864</v>
      </c>
      <c r="G1501" s="101" t="s">
        <v>4865</v>
      </c>
      <c r="H1501" s="42" t="s">
        <v>68</v>
      </c>
      <c r="I1501" s="101" t="s">
        <v>4866</v>
      </c>
      <c r="J1501" s="95"/>
      <c r="K1501" s="88">
        <f t="shared" si="429"/>
        <v>2240</v>
      </c>
      <c r="L1501" s="88">
        <v>0.0</v>
      </c>
      <c r="M1501" s="88">
        <f t="shared" si="407"/>
        <v>2240</v>
      </c>
      <c r="N1501" s="206">
        <f t="shared" si="408"/>
        <v>0</v>
      </c>
      <c r="O1501" s="96"/>
      <c r="P1501" s="97"/>
      <c r="Q1501" s="97"/>
      <c r="R1501" s="98"/>
      <c r="S1501" s="98"/>
      <c r="T1501" s="98"/>
      <c r="U1501" s="98"/>
      <c r="V1501" s="98"/>
      <c r="W1501" s="98"/>
      <c r="X1501" s="98"/>
      <c r="Y1501" s="98"/>
      <c r="Z1501" s="98"/>
      <c r="AA1501" s="98"/>
      <c r="AB1501" s="98"/>
      <c r="AC1501" s="98"/>
      <c r="AD1501" s="98"/>
      <c r="AE1501" s="98"/>
      <c r="AF1501" s="98"/>
      <c r="AG1501" s="98"/>
      <c r="AH1501" s="98"/>
      <c r="AI1501" s="98"/>
      <c r="AJ1501" s="98"/>
      <c r="AK1501" s="98"/>
      <c r="AL1501" s="98"/>
    </row>
    <row r="1502" ht="14.25" customHeight="1">
      <c r="A1502" s="92" t="s">
        <v>4867</v>
      </c>
      <c r="B1502" s="93">
        <v>45853.0</v>
      </c>
      <c r="C1502" s="94" t="s">
        <v>4868</v>
      </c>
      <c r="D1502" s="94" t="s">
        <v>487</v>
      </c>
      <c r="E1502" s="103">
        <v>300.0</v>
      </c>
      <c r="F1502" s="100" t="s">
        <v>4301</v>
      </c>
      <c r="G1502" s="101" t="s">
        <v>112</v>
      </c>
      <c r="H1502" s="42" t="s">
        <v>4830</v>
      </c>
      <c r="I1502" s="101"/>
      <c r="J1502" s="95"/>
      <c r="K1502" s="88">
        <f t="shared" si="429"/>
        <v>300</v>
      </c>
      <c r="L1502" s="88">
        <v>0.0</v>
      </c>
      <c r="M1502" s="88">
        <f t="shared" si="407"/>
        <v>300</v>
      </c>
      <c r="N1502" s="206">
        <f t="shared" si="408"/>
        <v>0</v>
      </c>
      <c r="O1502" s="96"/>
      <c r="P1502" s="97"/>
      <c r="Q1502" s="97"/>
      <c r="R1502" s="98"/>
      <c r="S1502" s="98"/>
      <c r="T1502" s="98"/>
      <c r="U1502" s="98"/>
      <c r="V1502" s="98"/>
      <c r="W1502" s="98"/>
      <c r="X1502" s="98"/>
      <c r="Y1502" s="98"/>
      <c r="Z1502" s="98"/>
      <c r="AA1502" s="98"/>
      <c r="AB1502" s="98"/>
      <c r="AC1502" s="98"/>
      <c r="AD1502" s="98"/>
      <c r="AE1502" s="98"/>
      <c r="AF1502" s="98"/>
      <c r="AG1502" s="98"/>
      <c r="AH1502" s="98"/>
      <c r="AI1502" s="98"/>
      <c r="AJ1502" s="98"/>
      <c r="AK1502" s="98"/>
      <c r="AL1502" s="98"/>
    </row>
    <row r="1503" ht="14.25" customHeight="1">
      <c r="A1503" s="92" t="s">
        <v>4869</v>
      </c>
      <c r="B1503" s="93">
        <v>45853.0</v>
      </c>
      <c r="C1503" s="94" t="s">
        <v>4870</v>
      </c>
      <c r="D1503" s="94" t="s">
        <v>4207</v>
      </c>
      <c r="E1503" s="103">
        <v>550.0</v>
      </c>
      <c r="F1503" s="100" t="s">
        <v>4638</v>
      </c>
      <c r="G1503" s="101" t="s">
        <v>112</v>
      </c>
      <c r="H1503" s="42" t="s">
        <v>4830</v>
      </c>
      <c r="I1503" s="101"/>
      <c r="J1503" s="95"/>
      <c r="K1503" s="88">
        <f t="shared" si="429"/>
        <v>550</v>
      </c>
      <c r="L1503" s="88">
        <v>0.0</v>
      </c>
      <c r="M1503" s="88">
        <f t="shared" si="407"/>
        <v>550</v>
      </c>
      <c r="N1503" s="206">
        <f t="shared" si="408"/>
        <v>0</v>
      </c>
      <c r="O1503" s="96"/>
      <c r="P1503" s="97"/>
      <c r="Q1503" s="97"/>
      <c r="R1503" s="98"/>
      <c r="S1503" s="98"/>
      <c r="T1503" s="98"/>
      <c r="U1503" s="98"/>
      <c r="V1503" s="98"/>
      <c r="W1503" s="98"/>
      <c r="X1503" s="98"/>
      <c r="Y1503" s="98"/>
      <c r="Z1503" s="98"/>
      <c r="AA1503" s="98"/>
      <c r="AB1503" s="98"/>
      <c r="AC1503" s="98"/>
      <c r="AD1503" s="98"/>
      <c r="AE1503" s="98"/>
      <c r="AF1503" s="98"/>
      <c r="AG1503" s="98"/>
      <c r="AH1503" s="98"/>
      <c r="AI1503" s="98"/>
      <c r="AJ1503" s="98"/>
      <c r="AK1503" s="98"/>
      <c r="AL1503" s="98"/>
    </row>
    <row r="1504" ht="14.25" customHeight="1">
      <c r="A1504" s="92" t="s">
        <v>4871</v>
      </c>
      <c r="B1504" s="93">
        <v>45853.0</v>
      </c>
      <c r="C1504" s="94" t="s">
        <v>4872</v>
      </c>
      <c r="D1504" s="94" t="s">
        <v>4873</v>
      </c>
      <c r="E1504" s="103">
        <v>550.0</v>
      </c>
      <c r="F1504" s="100" t="s">
        <v>4638</v>
      </c>
      <c r="G1504" s="42" t="s">
        <v>117</v>
      </c>
      <c r="H1504" s="42" t="s">
        <v>68</v>
      </c>
      <c r="I1504" s="101"/>
      <c r="J1504" s="95"/>
      <c r="K1504" s="88">
        <f t="shared" si="429"/>
        <v>550</v>
      </c>
      <c r="L1504" s="88">
        <v>0.0</v>
      </c>
      <c r="M1504" s="88">
        <f t="shared" si="407"/>
        <v>550</v>
      </c>
      <c r="N1504" s="206">
        <f t="shared" si="408"/>
        <v>0</v>
      </c>
      <c r="O1504" s="96"/>
      <c r="P1504" s="97">
        <v>18.07</v>
      </c>
      <c r="Q1504" s="97">
        <f t="shared" ref="Q1504:Q1506" si="432">E1504-P1504</f>
        <v>531.93</v>
      </c>
      <c r="R1504" s="98"/>
      <c r="S1504" s="98"/>
      <c r="T1504" s="98"/>
      <c r="U1504" s="98"/>
      <c r="V1504" s="98"/>
      <c r="W1504" s="98"/>
      <c r="X1504" s="98"/>
      <c r="Y1504" s="98"/>
      <c r="Z1504" s="98"/>
      <c r="AA1504" s="98"/>
      <c r="AB1504" s="98"/>
      <c r="AC1504" s="98"/>
      <c r="AD1504" s="98"/>
      <c r="AE1504" s="98"/>
      <c r="AF1504" s="98"/>
      <c r="AG1504" s="98"/>
      <c r="AH1504" s="98"/>
      <c r="AI1504" s="98"/>
      <c r="AJ1504" s="98"/>
      <c r="AK1504" s="98"/>
      <c r="AL1504" s="98"/>
    </row>
    <row r="1505" ht="14.25" customHeight="1">
      <c r="A1505" s="92" t="s">
        <v>4874</v>
      </c>
      <c r="B1505" s="93">
        <v>45853.0</v>
      </c>
      <c r="C1505" s="94" t="s">
        <v>4875</v>
      </c>
      <c r="D1505" s="94" t="s">
        <v>4876</v>
      </c>
      <c r="E1505" s="103">
        <v>300.0</v>
      </c>
      <c r="F1505" s="100" t="s">
        <v>4301</v>
      </c>
      <c r="G1505" s="42" t="s">
        <v>117</v>
      </c>
      <c r="H1505" s="42" t="s">
        <v>68</v>
      </c>
      <c r="I1505" s="101"/>
      <c r="J1505" s="95"/>
      <c r="K1505" s="88">
        <f t="shared" si="429"/>
        <v>300</v>
      </c>
      <c r="L1505" s="88">
        <v>0.0</v>
      </c>
      <c r="M1505" s="88">
        <f t="shared" si="407"/>
        <v>300</v>
      </c>
      <c r="N1505" s="206">
        <f t="shared" si="408"/>
        <v>0</v>
      </c>
      <c r="O1505" s="96"/>
      <c r="P1505" s="97">
        <v>9.85</v>
      </c>
      <c r="Q1505" s="97">
        <f t="shared" si="432"/>
        <v>290.15</v>
      </c>
      <c r="R1505" s="128">
        <f>SUM(Q1504:Q1505)</f>
        <v>822.08</v>
      </c>
      <c r="S1505" s="98"/>
      <c r="T1505" s="98"/>
      <c r="U1505" s="98"/>
      <c r="V1505" s="98"/>
      <c r="W1505" s="98"/>
      <c r="X1505" s="98"/>
      <c r="Y1505" s="98"/>
      <c r="Z1505" s="98"/>
      <c r="AA1505" s="98"/>
      <c r="AB1505" s="98"/>
      <c r="AC1505" s="98"/>
      <c r="AD1505" s="98"/>
      <c r="AE1505" s="98"/>
      <c r="AF1505" s="98"/>
      <c r="AG1505" s="98"/>
      <c r="AH1505" s="98"/>
      <c r="AI1505" s="98"/>
      <c r="AJ1505" s="98"/>
      <c r="AK1505" s="98"/>
      <c r="AL1505" s="98"/>
    </row>
    <row r="1506" ht="14.25" customHeight="1">
      <c r="A1506" s="92" t="s">
        <v>4877</v>
      </c>
      <c r="B1506" s="93">
        <v>45853.0</v>
      </c>
      <c r="C1506" s="94" t="s">
        <v>4878</v>
      </c>
      <c r="D1506" s="94" t="s">
        <v>4879</v>
      </c>
      <c r="E1506" s="99">
        <v>300.0</v>
      </c>
      <c r="F1506" s="100" t="s">
        <v>4301</v>
      </c>
      <c r="G1506" s="143" t="s">
        <v>1284</v>
      </c>
      <c r="H1506" s="42" t="s">
        <v>68</v>
      </c>
      <c r="I1506" s="101"/>
      <c r="J1506" s="95"/>
      <c r="K1506" s="88">
        <f t="shared" si="429"/>
        <v>300</v>
      </c>
      <c r="L1506" s="88">
        <v>0.0</v>
      </c>
      <c r="M1506" s="88">
        <f t="shared" si="407"/>
        <v>300</v>
      </c>
      <c r="N1506" s="206">
        <f t="shared" si="408"/>
        <v>0</v>
      </c>
      <c r="O1506" s="96"/>
      <c r="P1506" s="131">
        <v>7.31</v>
      </c>
      <c r="Q1506" s="132">
        <f t="shared" si="432"/>
        <v>292.69</v>
      </c>
      <c r="R1506" s="98"/>
      <c r="S1506" s="98"/>
      <c r="T1506" s="98"/>
      <c r="U1506" s="98"/>
      <c r="V1506" s="98"/>
      <c r="W1506" s="98"/>
      <c r="X1506" s="98"/>
      <c r="Y1506" s="98"/>
      <c r="Z1506" s="98"/>
      <c r="AA1506" s="98"/>
      <c r="AB1506" s="98"/>
      <c r="AC1506" s="98"/>
      <c r="AD1506" s="98"/>
      <c r="AE1506" s="98"/>
      <c r="AF1506" s="98"/>
      <c r="AG1506" s="98"/>
      <c r="AH1506" s="98"/>
      <c r="AI1506" s="98"/>
      <c r="AJ1506" s="98"/>
      <c r="AK1506" s="98"/>
      <c r="AL1506" s="98"/>
    </row>
    <row r="1507" ht="14.25" customHeight="1">
      <c r="A1507" s="92" t="s">
        <v>4880</v>
      </c>
      <c r="B1507" s="93">
        <v>45853.0</v>
      </c>
      <c r="C1507" s="94" t="s">
        <v>4881</v>
      </c>
      <c r="D1507" s="94" t="s">
        <v>4882</v>
      </c>
      <c r="E1507" s="107">
        <v>23094.13</v>
      </c>
      <c r="F1507" s="100" t="s">
        <v>4883</v>
      </c>
      <c r="G1507" s="101" t="s">
        <v>74</v>
      </c>
      <c r="H1507" s="42" t="s">
        <v>68</v>
      </c>
      <c r="I1507" s="101" t="s">
        <v>4884</v>
      </c>
      <c r="J1507" s="95"/>
      <c r="K1507" s="207">
        <f t="shared" ref="K1507:K1508" si="433">O1507</f>
        <v>24173.29495</v>
      </c>
      <c r="L1507" s="207">
        <f t="shared" ref="L1507:L1508" si="434">K1507/1.12*0.05</f>
        <v>1079.164953</v>
      </c>
      <c r="M1507" s="207">
        <f t="shared" si="407"/>
        <v>23094.13</v>
      </c>
      <c r="N1507" s="208">
        <f t="shared" si="408"/>
        <v>0.000003453329555</v>
      </c>
      <c r="O1507" s="207">
        <f t="shared" ref="O1507:O1508" si="435">(E1507/0.955357143)</f>
        <v>24173.29495</v>
      </c>
      <c r="P1507" s="97"/>
      <c r="Q1507" s="97"/>
      <c r="R1507" s="98"/>
      <c r="S1507" s="98"/>
      <c r="T1507" s="98"/>
      <c r="U1507" s="98"/>
      <c r="V1507" s="98"/>
      <c r="W1507" s="98"/>
      <c r="X1507" s="98"/>
      <c r="Y1507" s="98"/>
      <c r="Z1507" s="98"/>
      <c r="AA1507" s="98"/>
      <c r="AB1507" s="98"/>
      <c r="AC1507" s="98"/>
      <c r="AD1507" s="98"/>
      <c r="AE1507" s="98"/>
      <c r="AF1507" s="98"/>
      <c r="AG1507" s="98"/>
      <c r="AH1507" s="98"/>
      <c r="AI1507" s="98"/>
      <c r="AJ1507" s="98"/>
      <c r="AK1507" s="98"/>
      <c r="AL1507" s="98"/>
    </row>
    <row r="1508" ht="14.25" customHeight="1">
      <c r="A1508" s="92" t="s">
        <v>4885</v>
      </c>
      <c r="B1508" s="93">
        <v>45853.0</v>
      </c>
      <c r="C1508" s="94" t="s">
        <v>4886</v>
      </c>
      <c r="D1508" s="94" t="s">
        <v>4887</v>
      </c>
      <c r="E1508" s="107">
        <v>23094.13</v>
      </c>
      <c r="F1508" s="100" t="s">
        <v>4888</v>
      </c>
      <c r="G1508" s="101" t="s">
        <v>4889</v>
      </c>
      <c r="H1508" s="42" t="s">
        <v>68</v>
      </c>
      <c r="I1508" s="101" t="s">
        <v>4890</v>
      </c>
      <c r="J1508" s="95"/>
      <c r="K1508" s="207">
        <f t="shared" si="433"/>
        <v>24173.29495</v>
      </c>
      <c r="L1508" s="207">
        <f t="shared" si="434"/>
        <v>1079.164953</v>
      </c>
      <c r="M1508" s="207">
        <f t="shared" si="407"/>
        <v>23094.13</v>
      </c>
      <c r="N1508" s="208">
        <f t="shared" si="408"/>
        <v>0.000003453329555</v>
      </c>
      <c r="O1508" s="207">
        <f t="shared" si="435"/>
        <v>24173.29495</v>
      </c>
      <c r="P1508" s="97"/>
      <c r="Q1508" s="97"/>
      <c r="R1508" s="98"/>
      <c r="S1508" s="98"/>
      <c r="T1508" s="98"/>
      <c r="U1508" s="98"/>
      <c r="V1508" s="98"/>
      <c r="W1508" s="98"/>
      <c r="X1508" s="98"/>
      <c r="Y1508" s="98"/>
      <c r="Z1508" s="98"/>
      <c r="AA1508" s="98"/>
      <c r="AB1508" s="98"/>
      <c r="AC1508" s="98"/>
      <c r="AD1508" s="98"/>
      <c r="AE1508" s="98"/>
      <c r="AF1508" s="98"/>
      <c r="AG1508" s="98"/>
      <c r="AH1508" s="98"/>
      <c r="AI1508" s="98"/>
      <c r="AJ1508" s="98"/>
      <c r="AK1508" s="98"/>
      <c r="AL1508" s="98"/>
    </row>
    <row r="1509" ht="14.25" customHeight="1">
      <c r="A1509" s="92" t="s">
        <v>4891</v>
      </c>
      <c r="B1509" s="93">
        <v>45853.0</v>
      </c>
      <c r="C1509" s="94" t="s">
        <v>4892</v>
      </c>
      <c r="D1509" s="94" t="s">
        <v>562</v>
      </c>
      <c r="E1509" s="103">
        <v>1250.0</v>
      </c>
      <c r="F1509" s="100" t="s">
        <v>4893</v>
      </c>
      <c r="G1509" s="101" t="s">
        <v>74</v>
      </c>
      <c r="H1509" s="42" t="s">
        <v>68</v>
      </c>
      <c r="I1509" s="101" t="s">
        <v>4894</v>
      </c>
      <c r="J1509" s="95"/>
      <c r="K1509" s="88">
        <f t="shared" ref="K1509:K1529" si="436">E1509</f>
        <v>1250</v>
      </c>
      <c r="L1509" s="88">
        <v>0.0</v>
      </c>
      <c r="M1509" s="88">
        <f t="shared" si="407"/>
        <v>1250</v>
      </c>
      <c r="N1509" s="206">
        <f t="shared" si="408"/>
        <v>0</v>
      </c>
      <c r="O1509" s="96"/>
      <c r="P1509" s="97"/>
      <c r="Q1509" s="97"/>
      <c r="R1509" s="98"/>
      <c r="S1509" s="98"/>
      <c r="T1509" s="98"/>
      <c r="U1509" s="98"/>
      <c r="V1509" s="98"/>
      <c r="W1509" s="98"/>
      <c r="X1509" s="98"/>
      <c r="Y1509" s="98"/>
      <c r="Z1509" s="98"/>
      <c r="AA1509" s="98"/>
      <c r="AB1509" s="98"/>
      <c r="AC1509" s="98"/>
      <c r="AD1509" s="98"/>
      <c r="AE1509" s="98"/>
      <c r="AF1509" s="98"/>
      <c r="AG1509" s="98"/>
      <c r="AH1509" s="98"/>
      <c r="AI1509" s="98"/>
      <c r="AJ1509" s="98"/>
      <c r="AK1509" s="98"/>
      <c r="AL1509" s="98"/>
    </row>
    <row r="1510" ht="14.25" customHeight="1">
      <c r="A1510" s="92" t="s">
        <v>4895</v>
      </c>
      <c r="B1510" s="93">
        <v>45854.0</v>
      </c>
      <c r="C1510" s="94" t="s">
        <v>4896</v>
      </c>
      <c r="D1510" s="94" t="s">
        <v>4897</v>
      </c>
      <c r="E1510" s="103">
        <v>550.0</v>
      </c>
      <c r="F1510" s="100" t="s">
        <v>4638</v>
      </c>
      <c r="G1510" s="42" t="s">
        <v>112</v>
      </c>
      <c r="H1510" s="42" t="s">
        <v>4830</v>
      </c>
      <c r="I1510" s="101"/>
      <c r="J1510" s="95"/>
      <c r="K1510" s="88">
        <f t="shared" si="436"/>
        <v>550</v>
      </c>
      <c r="L1510" s="88">
        <v>0.0</v>
      </c>
      <c r="M1510" s="88">
        <f t="shared" si="407"/>
        <v>550</v>
      </c>
      <c r="N1510" s="206">
        <f t="shared" si="408"/>
        <v>0</v>
      </c>
      <c r="O1510" s="96"/>
      <c r="P1510" s="97"/>
      <c r="Q1510" s="97"/>
      <c r="R1510" s="98"/>
      <c r="S1510" s="98"/>
      <c r="T1510" s="98"/>
      <c r="U1510" s="98"/>
      <c r="V1510" s="98"/>
      <c r="W1510" s="98"/>
      <c r="X1510" s="98"/>
      <c r="Y1510" s="98"/>
      <c r="Z1510" s="98"/>
      <c r="AA1510" s="98"/>
      <c r="AB1510" s="98"/>
      <c r="AC1510" s="98"/>
      <c r="AD1510" s="98"/>
      <c r="AE1510" s="98"/>
      <c r="AF1510" s="98"/>
      <c r="AG1510" s="98"/>
      <c r="AH1510" s="98"/>
      <c r="AI1510" s="98"/>
      <c r="AJ1510" s="98"/>
      <c r="AK1510" s="98"/>
      <c r="AL1510" s="98"/>
    </row>
    <row r="1511" ht="14.25" customHeight="1">
      <c r="A1511" s="92" t="s">
        <v>4898</v>
      </c>
      <c r="B1511" s="93">
        <v>45854.0</v>
      </c>
      <c r="C1511" s="94" t="s">
        <v>4899</v>
      </c>
      <c r="D1511" s="94" t="s">
        <v>2873</v>
      </c>
      <c r="E1511" s="103">
        <v>550.0</v>
      </c>
      <c r="F1511" s="100" t="s">
        <v>4638</v>
      </c>
      <c r="G1511" s="101" t="s">
        <v>117</v>
      </c>
      <c r="H1511" s="42" t="s">
        <v>68</v>
      </c>
      <c r="I1511" s="101"/>
      <c r="J1511" s="95"/>
      <c r="K1511" s="88">
        <f t="shared" si="436"/>
        <v>550</v>
      </c>
      <c r="L1511" s="88">
        <v>0.0</v>
      </c>
      <c r="M1511" s="88">
        <f t="shared" si="407"/>
        <v>550</v>
      </c>
      <c r="N1511" s="206">
        <f t="shared" si="408"/>
        <v>0</v>
      </c>
      <c r="O1511" s="96"/>
      <c r="P1511" s="97">
        <v>18.06</v>
      </c>
      <c r="Q1511" s="97">
        <f>E1511-P1511</f>
        <v>531.94</v>
      </c>
      <c r="R1511" s="98"/>
      <c r="S1511" s="98"/>
      <c r="T1511" s="98"/>
      <c r="U1511" s="98"/>
      <c r="V1511" s="98"/>
      <c r="W1511" s="98"/>
      <c r="X1511" s="98"/>
      <c r="Y1511" s="98"/>
      <c r="Z1511" s="98"/>
      <c r="AA1511" s="98"/>
      <c r="AB1511" s="98"/>
      <c r="AC1511" s="98"/>
      <c r="AD1511" s="98"/>
      <c r="AE1511" s="98"/>
      <c r="AF1511" s="98"/>
      <c r="AG1511" s="98"/>
      <c r="AH1511" s="98"/>
      <c r="AI1511" s="98"/>
      <c r="AJ1511" s="98"/>
      <c r="AK1511" s="98"/>
      <c r="AL1511" s="98"/>
    </row>
    <row r="1512" ht="14.25" customHeight="1">
      <c r="A1512" s="92" t="s">
        <v>4900</v>
      </c>
      <c r="B1512" s="93">
        <v>45854.0</v>
      </c>
      <c r="C1512" s="94" t="s">
        <v>4901</v>
      </c>
      <c r="D1512" s="94" t="s">
        <v>4902</v>
      </c>
      <c r="E1512" s="103">
        <v>48394.88</v>
      </c>
      <c r="F1512" s="100" t="s">
        <v>4903</v>
      </c>
      <c r="G1512" s="101" t="s">
        <v>96</v>
      </c>
      <c r="H1512" s="42" t="s">
        <v>68</v>
      </c>
      <c r="I1512" s="101" t="s">
        <v>4904</v>
      </c>
      <c r="J1512" s="95"/>
      <c r="K1512" s="88">
        <f t="shared" si="436"/>
        <v>48394.88</v>
      </c>
      <c r="L1512" s="88">
        <v>0.0</v>
      </c>
      <c r="M1512" s="88">
        <f t="shared" si="407"/>
        <v>48394.88</v>
      </c>
      <c r="N1512" s="206">
        <f t="shared" si="408"/>
        <v>0</v>
      </c>
      <c r="O1512" s="96"/>
      <c r="P1512" s="97"/>
      <c r="Q1512" s="97"/>
      <c r="R1512" s="98"/>
      <c r="S1512" s="98"/>
      <c r="T1512" s="98"/>
      <c r="U1512" s="98"/>
      <c r="V1512" s="98"/>
      <c r="W1512" s="98"/>
      <c r="X1512" s="98"/>
      <c r="Y1512" s="98"/>
      <c r="Z1512" s="98"/>
      <c r="AA1512" s="98"/>
      <c r="AB1512" s="98"/>
      <c r="AC1512" s="98"/>
      <c r="AD1512" s="98"/>
      <c r="AE1512" s="98"/>
      <c r="AF1512" s="98"/>
      <c r="AG1512" s="98"/>
      <c r="AH1512" s="98"/>
      <c r="AI1512" s="98"/>
      <c r="AJ1512" s="98"/>
      <c r="AK1512" s="98"/>
      <c r="AL1512" s="98"/>
    </row>
    <row r="1513" ht="14.25" customHeight="1">
      <c r="A1513" s="92" t="s">
        <v>4905</v>
      </c>
      <c r="B1513" s="93">
        <v>45854.0</v>
      </c>
      <c r="C1513" s="94" t="s">
        <v>4906</v>
      </c>
      <c r="D1513" s="94" t="s">
        <v>4907</v>
      </c>
      <c r="E1513" s="103">
        <v>300.0</v>
      </c>
      <c r="F1513" s="100" t="s">
        <v>4301</v>
      </c>
      <c r="G1513" s="101" t="s">
        <v>117</v>
      </c>
      <c r="H1513" s="42" t="s">
        <v>68</v>
      </c>
      <c r="I1513" s="101"/>
      <c r="J1513" s="95"/>
      <c r="K1513" s="88">
        <f t="shared" si="436"/>
        <v>300</v>
      </c>
      <c r="L1513" s="88">
        <v>0.0</v>
      </c>
      <c r="M1513" s="88">
        <f t="shared" si="407"/>
        <v>300</v>
      </c>
      <c r="N1513" s="206">
        <f t="shared" si="408"/>
        <v>0</v>
      </c>
      <c r="O1513" s="96"/>
      <c r="P1513" s="97">
        <v>9.85</v>
      </c>
      <c r="Q1513" s="97">
        <f>E1513-P1513</f>
        <v>290.15</v>
      </c>
      <c r="R1513" s="98"/>
      <c r="S1513" s="98"/>
      <c r="T1513" s="98"/>
      <c r="U1513" s="98"/>
      <c r="V1513" s="98"/>
      <c r="W1513" s="98"/>
      <c r="X1513" s="98"/>
      <c r="Y1513" s="98"/>
      <c r="Z1513" s="98"/>
      <c r="AA1513" s="98"/>
      <c r="AB1513" s="98"/>
      <c r="AC1513" s="98"/>
      <c r="AD1513" s="98"/>
      <c r="AE1513" s="98"/>
      <c r="AF1513" s="98"/>
      <c r="AG1513" s="98"/>
      <c r="AH1513" s="98"/>
      <c r="AI1513" s="98"/>
      <c r="AJ1513" s="98"/>
      <c r="AK1513" s="98"/>
      <c r="AL1513" s="98"/>
    </row>
    <row r="1514" ht="14.25" customHeight="1">
      <c r="A1514" s="92" t="s">
        <v>4908</v>
      </c>
      <c r="B1514" s="93">
        <v>45854.0</v>
      </c>
      <c r="C1514" s="94" t="s">
        <v>4909</v>
      </c>
      <c r="D1514" s="48" t="s">
        <v>4910</v>
      </c>
      <c r="E1514" s="50">
        <v>23400.0</v>
      </c>
      <c r="F1514" s="48" t="s">
        <v>4911</v>
      </c>
      <c r="G1514" s="48" t="s">
        <v>4912</v>
      </c>
      <c r="H1514" s="42" t="s">
        <v>68</v>
      </c>
      <c r="I1514" s="48" t="s">
        <v>4913</v>
      </c>
      <c r="J1514" s="95"/>
      <c r="K1514" s="88">
        <f t="shared" si="436"/>
        <v>23400</v>
      </c>
      <c r="L1514" s="88">
        <v>0.0</v>
      </c>
      <c r="M1514" s="88">
        <f t="shared" si="407"/>
        <v>23400</v>
      </c>
      <c r="N1514" s="206">
        <f t="shared" si="408"/>
        <v>0</v>
      </c>
      <c r="O1514" s="96"/>
      <c r="P1514" s="97"/>
      <c r="Q1514" s="97"/>
      <c r="R1514" s="98"/>
      <c r="S1514" s="98"/>
      <c r="T1514" s="98"/>
      <c r="U1514" s="98"/>
      <c r="V1514" s="98"/>
      <c r="W1514" s="98"/>
      <c r="X1514" s="98"/>
      <c r="Y1514" s="98"/>
      <c r="Z1514" s="98"/>
      <c r="AA1514" s="98"/>
      <c r="AB1514" s="98"/>
      <c r="AC1514" s="98"/>
      <c r="AD1514" s="98"/>
      <c r="AE1514" s="98"/>
      <c r="AF1514" s="98"/>
      <c r="AG1514" s="98"/>
      <c r="AH1514" s="98"/>
      <c r="AI1514" s="98"/>
      <c r="AJ1514" s="98"/>
      <c r="AK1514" s="98"/>
      <c r="AL1514" s="98"/>
    </row>
    <row r="1515" ht="14.25" customHeight="1">
      <c r="A1515" s="92" t="s">
        <v>4914</v>
      </c>
      <c r="B1515" s="93">
        <v>45854.0</v>
      </c>
      <c r="C1515" s="94" t="s">
        <v>4915</v>
      </c>
      <c r="D1515" s="94" t="s">
        <v>4916</v>
      </c>
      <c r="E1515" s="103">
        <v>550.0</v>
      </c>
      <c r="F1515" s="100" t="s">
        <v>4638</v>
      </c>
      <c r="G1515" s="101" t="s">
        <v>112</v>
      </c>
      <c r="H1515" s="42" t="s">
        <v>4830</v>
      </c>
      <c r="I1515" s="101"/>
      <c r="J1515" s="95"/>
      <c r="K1515" s="88">
        <f t="shared" si="436"/>
        <v>550</v>
      </c>
      <c r="L1515" s="88">
        <v>0.0</v>
      </c>
      <c r="M1515" s="88">
        <f t="shared" si="407"/>
        <v>550</v>
      </c>
      <c r="N1515" s="206">
        <f t="shared" si="408"/>
        <v>0</v>
      </c>
      <c r="O1515" s="96"/>
      <c r="P1515" s="97"/>
      <c r="Q1515" s="97"/>
      <c r="R1515" s="98"/>
      <c r="S1515" s="98"/>
      <c r="T1515" s="98"/>
      <c r="U1515" s="98"/>
      <c r="V1515" s="98"/>
      <c r="W1515" s="98"/>
      <c r="X1515" s="98"/>
      <c r="Y1515" s="98"/>
      <c r="Z1515" s="98"/>
      <c r="AA1515" s="98"/>
      <c r="AB1515" s="98"/>
      <c r="AC1515" s="98"/>
      <c r="AD1515" s="98"/>
      <c r="AE1515" s="98"/>
      <c r="AF1515" s="98"/>
      <c r="AG1515" s="98"/>
      <c r="AH1515" s="98"/>
      <c r="AI1515" s="98"/>
      <c r="AJ1515" s="98"/>
      <c r="AK1515" s="98"/>
      <c r="AL1515" s="98"/>
    </row>
    <row r="1516" ht="14.25" customHeight="1">
      <c r="A1516" s="92" t="s">
        <v>4917</v>
      </c>
      <c r="B1516" s="93">
        <v>45854.0</v>
      </c>
      <c r="C1516" s="94" t="s">
        <v>4918</v>
      </c>
      <c r="D1516" s="94" t="s">
        <v>4919</v>
      </c>
      <c r="E1516" s="103">
        <v>4000.0</v>
      </c>
      <c r="F1516" s="100" t="s">
        <v>4920</v>
      </c>
      <c r="G1516" s="101" t="s">
        <v>112</v>
      </c>
      <c r="H1516" s="42" t="s">
        <v>4830</v>
      </c>
      <c r="I1516" s="101"/>
      <c r="J1516" s="95"/>
      <c r="K1516" s="88">
        <f t="shared" si="436"/>
        <v>4000</v>
      </c>
      <c r="L1516" s="88">
        <v>0.0</v>
      </c>
      <c r="M1516" s="88">
        <f t="shared" si="407"/>
        <v>4000</v>
      </c>
      <c r="N1516" s="206">
        <f t="shared" si="408"/>
        <v>0</v>
      </c>
      <c r="O1516" s="96"/>
      <c r="P1516" s="97"/>
      <c r="Q1516" s="97"/>
      <c r="R1516" s="98"/>
      <c r="S1516" s="98"/>
      <c r="T1516" s="98"/>
      <c r="U1516" s="98"/>
      <c r="V1516" s="98"/>
      <c r="W1516" s="98"/>
      <c r="X1516" s="98"/>
      <c r="Y1516" s="98"/>
      <c r="Z1516" s="98"/>
      <c r="AA1516" s="98"/>
      <c r="AB1516" s="98"/>
      <c r="AC1516" s="98"/>
      <c r="AD1516" s="98"/>
      <c r="AE1516" s="98"/>
      <c r="AF1516" s="98"/>
      <c r="AG1516" s="98"/>
      <c r="AH1516" s="98"/>
      <c r="AI1516" s="98"/>
      <c r="AJ1516" s="98"/>
      <c r="AK1516" s="98"/>
      <c r="AL1516" s="98"/>
    </row>
    <row r="1517" ht="14.25" customHeight="1">
      <c r="A1517" s="92" t="s">
        <v>4921</v>
      </c>
      <c r="B1517" s="93">
        <v>45854.0</v>
      </c>
      <c r="C1517" s="94" t="s">
        <v>4922</v>
      </c>
      <c r="D1517" s="94" t="s">
        <v>4923</v>
      </c>
      <c r="E1517" s="103">
        <v>8116.8</v>
      </c>
      <c r="F1517" s="100" t="s">
        <v>4924</v>
      </c>
      <c r="G1517" s="101" t="s">
        <v>117</v>
      </c>
      <c r="H1517" s="42" t="s">
        <v>68</v>
      </c>
      <c r="I1517" s="101"/>
      <c r="J1517" s="95"/>
      <c r="K1517" s="88">
        <f t="shared" si="436"/>
        <v>8116.8</v>
      </c>
      <c r="L1517" s="88">
        <v>0.0</v>
      </c>
      <c r="M1517" s="88">
        <f t="shared" si="407"/>
        <v>8116.8</v>
      </c>
      <c r="N1517" s="206">
        <f t="shared" si="408"/>
        <v>0</v>
      </c>
      <c r="O1517" s="96"/>
      <c r="P1517" s="97">
        <v>266.53</v>
      </c>
      <c r="Q1517" s="97">
        <f>E1517-P1517</f>
        <v>7850.27</v>
      </c>
      <c r="R1517" s="98"/>
      <c r="S1517" s="98"/>
      <c r="T1517" s="98"/>
      <c r="U1517" s="98"/>
      <c r="V1517" s="98"/>
      <c r="W1517" s="98"/>
      <c r="X1517" s="98"/>
      <c r="Y1517" s="98"/>
      <c r="Z1517" s="98"/>
      <c r="AA1517" s="98"/>
      <c r="AB1517" s="98"/>
      <c r="AC1517" s="98"/>
      <c r="AD1517" s="98"/>
      <c r="AE1517" s="98"/>
      <c r="AF1517" s="98"/>
      <c r="AG1517" s="98"/>
      <c r="AH1517" s="98"/>
      <c r="AI1517" s="98"/>
      <c r="AJ1517" s="98"/>
      <c r="AK1517" s="98"/>
      <c r="AL1517" s="98"/>
    </row>
    <row r="1518" ht="14.25" customHeight="1">
      <c r="A1518" s="92" t="s">
        <v>4925</v>
      </c>
      <c r="D1518" s="48" t="s">
        <v>87</v>
      </c>
      <c r="I1518" s="101"/>
      <c r="J1518" s="95"/>
      <c r="K1518" s="88" t="str">
        <f t="shared" si="436"/>
        <v/>
      </c>
      <c r="L1518" s="88">
        <v>0.0</v>
      </c>
      <c r="M1518" s="88">
        <f t="shared" si="407"/>
        <v>0</v>
      </c>
      <c r="N1518" s="206">
        <f t="shared" si="408"/>
        <v>0</v>
      </c>
      <c r="O1518" s="96"/>
      <c r="P1518" s="97"/>
      <c r="Q1518" s="97"/>
      <c r="R1518" s="98"/>
      <c r="S1518" s="98"/>
      <c r="T1518" s="98"/>
      <c r="U1518" s="98"/>
      <c r="V1518" s="98"/>
      <c r="W1518" s="98"/>
      <c r="X1518" s="98"/>
      <c r="Y1518" s="98"/>
      <c r="Z1518" s="98"/>
      <c r="AA1518" s="98"/>
      <c r="AB1518" s="98"/>
      <c r="AC1518" s="98"/>
      <c r="AD1518" s="98"/>
      <c r="AE1518" s="98"/>
      <c r="AF1518" s="98"/>
      <c r="AG1518" s="98"/>
      <c r="AH1518" s="98"/>
      <c r="AI1518" s="98"/>
      <c r="AJ1518" s="98"/>
      <c r="AK1518" s="98"/>
      <c r="AL1518" s="98"/>
    </row>
    <row r="1519" ht="14.25" customHeight="1">
      <c r="A1519" s="92" t="s">
        <v>4926</v>
      </c>
      <c r="B1519" s="93">
        <v>45854.0</v>
      </c>
      <c r="C1519" s="48" t="s">
        <v>4927</v>
      </c>
      <c r="D1519" s="48" t="s">
        <v>4928</v>
      </c>
      <c r="E1519" s="103">
        <v>3000.0</v>
      </c>
      <c r="F1519" s="100" t="s">
        <v>4929</v>
      </c>
      <c r="G1519" s="101" t="s">
        <v>117</v>
      </c>
      <c r="H1519" s="42" t="s">
        <v>68</v>
      </c>
      <c r="I1519" s="101"/>
      <c r="J1519" s="95"/>
      <c r="K1519" s="88">
        <f t="shared" si="436"/>
        <v>3000</v>
      </c>
      <c r="L1519" s="88">
        <v>0.0</v>
      </c>
      <c r="M1519" s="88">
        <f t="shared" si="407"/>
        <v>3000</v>
      </c>
      <c r="N1519" s="206">
        <f t="shared" si="408"/>
        <v>0</v>
      </c>
      <c r="O1519" s="96"/>
      <c r="P1519" s="97">
        <v>98.51</v>
      </c>
      <c r="Q1519" s="97">
        <f>E1519-P1519</f>
        <v>2901.49</v>
      </c>
      <c r="R1519" s="128">
        <f>Q1511+Q1513+Q1517+Q1519+Q882+Q1375</f>
        <v>20239.62</v>
      </c>
      <c r="S1519" s="98"/>
      <c r="T1519" s="98"/>
      <c r="U1519" s="98"/>
      <c r="V1519" s="98"/>
      <c r="W1519" s="98"/>
      <c r="X1519" s="98"/>
      <c r="Y1519" s="98"/>
      <c r="Z1519" s="98"/>
      <c r="AA1519" s="98"/>
      <c r="AB1519" s="98"/>
      <c r="AC1519" s="98"/>
      <c r="AD1519" s="98"/>
      <c r="AE1519" s="98"/>
      <c r="AF1519" s="98"/>
      <c r="AG1519" s="98"/>
      <c r="AH1519" s="98"/>
      <c r="AI1519" s="98"/>
      <c r="AJ1519" s="98"/>
      <c r="AK1519" s="98"/>
      <c r="AL1519" s="98"/>
    </row>
    <row r="1520" ht="14.25" customHeight="1">
      <c r="A1520" s="92" t="s">
        <v>4930</v>
      </c>
      <c r="B1520" s="93"/>
      <c r="C1520" s="94"/>
      <c r="D1520" s="48" t="s">
        <v>87</v>
      </c>
      <c r="E1520" s="210"/>
      <c r="F1520" s="100"/>
      <c r="G1520" s="101"/>
      <c r="H1520" s="101"/>
      <c r="I1520" s="101"/>
      <c r="J1520" s="95"/>
      <c r="K1520" s="88" t="str">
        <f t="shared" si="436"/>
        <v/>
      </c>
      <c r="L1520" s="88">
        <v>0.0</v>
      </c>
      <c r="M1520" s="88">
        <f t="shared" si="407"/>
        <v>0</v>
      </c>
      <c r="N1520" s="206">
        <f t="shared" si="408"/>
        <v>0</v>
      </c>
      <c r="O1520" s="96"/>
      <c r="P1520" s="97"/>
      <c r="Q1520" s="97"/>
      <c r="R1520" s="98"/>
      <c r="S1520" s="98"/>
      <c r="T1520" s="98"/>
      <c r="U1520" s="98"/>
      <c r="V1520" s="98"/>
      <c r="W1520" s="98"/>
      <c r="X1520" s="98"/>
      <c r="Y1520" s="98"/>
      <c r="Z1520" s="98"/>
      <c r="AA1520" s="98"/>
      <c r="AB1520" s="98"/>
      <c r="AC1520" s="98"/>
      <c r="AD1520" s="98"/>
      <c r="AE1520" s="98"/>
      <c r="AF1520" s="98"/>
      <c r="AG1520" s="98"/>
      <c r="AH1520" s="98"/>
      <c r="AI1520" s="98"/>
      <c r="AJ1520" s="98"/>
      <c r="AK1520" s="98"/>
      <c r="AL1520" s="98"/>
    </row>
    <row r="1521" ht="14.25" customHeight="1">
      <c r="A1521" s="92" t="s">
        <v>4931</v>
      </c>
      <c r="B1521" s="93">
        <v>45855.0</v>
      </c>
      <c r="C1521" s="113" t="s">
        <v>4932</v>
      </c>
      <c r="D1521" s="94" t="s">
        <v>616</v>
      </c>
      <c r="E1521" s="103">
        <v>560.0</v>
      </c>
      <c r="F1521" s="100" t="s">
        <v>4933</v>
      </c>
      <c r="G1521" s="101" t="s">
        <v>96</v>
      </c>
      <c r="H1521" s="42" t="s">
        <v>68</v>
      </c>
      <c r="I1521" s="101" t="s">
        <v>4934</v>
      </c>
      <c r="J1521" s="95"/>
      <c r="K1521" s="88">
        <f t="shared" si="436"/>
        <v>560</v>
      </c>
      <c r="L1521" s="88">
        <v>0.0</v>
      </c>
      <c r="M1521" s="88">
        <f t="shared" si="407"/>
        <v>560</v>
      </c>
      <c r="N1521" s="206">
        <f t="shared" si="408"/>
        <v>0</v>
      </c>
      <c r="O1521" s="96"/>
      <c r="P1521" s="97"/>
      <c r="Q1521" s="97"/>
      <c r="R1521" s="98"/>
      <c r="S1521" s="98"/>
      <c r="T1521" s="98"/>
      <c r="U1521" s="98"/>
      <c r="V1521" s="98"/>
      <c r="W1521" s="98"/>
      <c r="X1521" s="98"/>
      <c r="Y1521" s="98"/>
      <c r="Z1521" s="98"/>
      <c r="AA1521" s="98"/>
      <c r="AB1521" s="98"/>
      <c r="AC1521" s="98"/>
      <c r="AD1521" s="98"/>
      <c r="AE1521" s="98"/>
      <c r="AF1521" s="98"/>
      <c r="AG1521" s="98"/>
      <c r="AH1521" s="98"/>
      <c r="AI1521" s="98"/>
      <c r="AJ1521" s="98"/>
      <c r="AK1521" s="98"/>
      <c r="AL1521" s="98"/>
    </row>
    <row r="1522" ht="14.25" customHeight="1">
      <c r="A1522" s="92" t="s">
        <v>4935</v>
      </c>
      <c r="B1522" s="93">
        <v>45855.0</v>
      </c>
      <c r="C1522" s="94" t="s">
        <v>4936</v>
      </c>
      <c r="D1522" s="94" t="s">
        <v>4937</v>
      </c>
      <c r="E1522" s="103">
        <v>1250.0</v>
      </c>
      <c r="F1522" s="100" t="s">
        <v>4938</v>
      </c>
      <c r="G1522" s="101" t="s">
        <v>74</v>
      </c>
      <c r="H1522" s="42" t="s">
        <v>68</v>
      </c>
      <c r="I1522" s="101" t="s">
        <v>4939</v>
      </c>
      <c r="J1522" s="95"/>
      <c r="K1522" s="88">
        <f t="shared" si="436"/>
        <v>1250</v>
      </c>
      <c r="L1522" s="88">
        <v>0.0</v>
      </c>
      <c r="M1522" s="88">
        <f t="shared" si="407"/>
        <v>1250</v>
      </c>
      <c r="N1522" s="206">
        <f t="shared" si="408"/>
        <v>0</v>
      </c>
      <c r="O1522" s="96"/>
      <c r="P1522" s="97"/>
      <c r="Q1522" s="97"/>
      <c r="R1522" s="98"/>
      <c r="S1522" s="98"/>
      <c r="T1522" s="98"/>
      <c r="U1522" s="98"/>
      <c r="V1522" s="98"/>
      <c r="W1522" s="98"/>
      <c r="X1522" s="98"/>
      <c r="Y1522" s="98"/>
      <c r="Z1522" s="98"/>
      <c r="AA1522" s="98"/>
      <c r="AB1522" s="98"/>
      <c r="AC1522" s="98"/>
      <c r="AD1522" s="98"/>
      <c r="AE1522" s="98"/>
      <c r="AF1522" s="98"/>
      <c r="AG1522" s="98"/>
      <c r="AH1522" s="98"/>
      <c r="AI1522" s="98"/>
      <c r="AJ1522" s="98"/>
      <c r="AK1522" s="98"/>
      <c r="AL1522" s="98"/>
    </row>
    <row r="1523" ht="14.25" customHeight="1">
      <c r="A1523" s="92" t="s">
        <v>4940</v>
      </c>
      <c r="B1523" s="93">
        <v>45855.0</v>
      </c>
      <c r="C1523" s="94" t="s">
        <v>4941</v>
      </c>
      <c r="D1523" s="94" t="s">
        <v>4434</v>
      </c>
      <c r="E1523" s="103">
        <v>550.0</v>
      </c>
      <c r="F1523" s="100" t="s">
        <v>4638</v>
      </c>
      <c r="G1523" s="101" t="s">
        <v>112</v>
      </c>
      <c r="H1523" s="42" t="s">
        <v>4830</v>
      </c>
      <c r="I1523" s="101"/>
      <c r="J1523" s="95"/>
      <c r="K1523" s="88">
        <f t="shared" si="436"/>
        <v>550</v>
      </c>
      <c r="L1523" s="88">
        <v>0.0</v>
      </c>
      <c r="M1523" s="88">
        <f t="shared" si="407"/>
        <v>550</v>
      </c>
      <c r="N1523" s="206">
        <f t="shared" si="408"/>
        <v>0</v>
      </c>
      <c r="O1523" s="96"/>
      <c r="P1523" s="97"/>
      <c r="Q1523" s="97"/>
      <c r="R1523" s="98"/>
      <c r="S1523" s="98"/>
      <c r="T1523" s="98"/>
      <c r="U1523" s="98"/>
      <c r="V1523" s="98"/>
      <c r="W1523" s="98"/>
      <c r="X1523" s="98"/>
      <c r="Y1523" s="98"/>
      <c r="Z1523" s="98"/>
      <c r="AA1523" s="98"/>
      <c r="AB1523" s="98"/>
      <c r="AC1523" s="98"/>
      <c r="AD1523" s="98"/>
      <c r="AE1523" s="98"/>
      <c r="AF1523" s="98"/>
      <c r="AG1523" s="98"/>
      <c r="AH1523" s="98"/>
      <c r="AI1523" s="98"/>
      <c r="AJ1523" s="98"/>
      <c r="AK1523" s="98"/>
      <c r="AL1523" s="98"/>
    </row>
    <row r="1524" ht="14.25" customHeight="1">
      <c r="A1524" s="92" t="s">
        <v>4942</v>
      </c>
      <c r="B1524" s="93">
        <v>45855.0</v>
      </c>
      <c r="C1524" s="94" t="s">
        <v>4943</v>
      </c>
      <c r="D1524" s="48" t="s">
        <v>4944</v>
      </c>
      <c r="E1524" s="203">
        <v>1680.0</v>
      </c>
      <c r="F1524" s="48" t="s">
        <v>4945</v>
      </c>
      <c r="G1524" s="145" t="s">
        <v>67</v>
      </c>
      <c r="H1524" s="101" t="s">
        <v>68</v>
      </c>
      <c r="K1524" s="88">
        <f t="shared" si="436"/>
        <v>1680</v>
      </c>
      <c r="L1524" s="88">
        <v>0.0</v>
      </c>
      <c r="M1524" s="88">
        <f t="shared" si="407"/>
        <v>1680</v>
      </c>
      <c r="N1524" s="206">
        <f t="shared" si="408"/>
        <v>0</v>
      </c>
      <c r="O1524" s="88"/>
      <c r="P1524" s="198">
        <v>40.93</v>
      </c>
      <c r="Q1524" s="204">
        <f>E1524-P1524</f>
        <v>1639.07</v>
      </c>
      <c r="R1524" s="98"/>
      <c r="S1524" s="98"/>
      <c r="T1524" s="98"/>
      <c r="U1524" s="98"/>
      <c r="V1524" s="98"/>
      <c r="W1524" s="98"/>
      <c r="X1524" s="98"/>
      <c r="Y1524" s="98"/>
      <c r="Z1524" s="98"/>
      <c r="AA1524" s="98"/>
      <c r="AB1524" s="98"/>
      <c r="AC1524" s="98"/>
      <c r="AD1524" s="98"/>
      <c r="AE1524" s="98"/>
      <c r="AF1524" s="98"/>
      <c r="AG1524" s="98"/>
      <c r="AH1524" s="98"/>
      <c r="AI1524" s="98"/>
      <c r="AJ1524" s="98"/>
      <c r="AK1524" s="98"/>
      <c r="AL1524" s="98"/>
    </row>
    <row r="1525" ht="14.25" customHeight="1">
      <c r="A1525" s="92" t="s">
        <v>4946</v>
      </c>
      <c r="B1525" s="93"/>
      <c r="C1525" s="94"/>
      <c r="D1525" s="94" t="s">
        <v>87</v>
      </c>
      <c r="E1525" s="103"/>
      <c r="F1525" s="100"/>
      <c r="G1525" s="101"/>
      <c r="H1525" s="101"/>
      <c r="I1525" s="101"/>
      <c r="J1525" s="95"/>
      <c r="K1525" s="88" t="str">
        <f t="shared" si="436"/>
        <v/>
      </c>
      <c r="L1525" s="88">
        <v>0.0</v>
      </c>
      <c r="M1525" s="88">
        <f t="shared" si="407"/>
        <v>0</v>
      </c>
      <c r="N1525" s="206">
        <f t="shared" si="408"/>
        <v>0</v>
      </c>
      <c r="O1525" s="96"/>
      <c r="P1525" s="97"/>
      <c r="Q1525" s="97"/>
      <c r="R1525" s="98"/>
      <c r="S1525" s="98"/>
      <c r="T1525" s="98"/>
      <c r="U1525" s="98"/>
      <c r="V1525" s="98"/>
      <c r="W1525" s="98"/>
      <c r="X1525" s="98"/>
      <c r="Y1525" s="98"/>
      <c r="Z1525" s="98"/>
      <c r="AA1525" s="98"/>
      <c r="AB1525" s="98"/>
      <c r="AC1525" s="98"/>
      <c r="AD1525" s="98"/>
      <c r="AE1525" s="98"/>
      <c r="AF1525" s="98"/>
      <c r="AG1525" s="98"/>
      <c r="AH1525" s="98"/>
      <c r="AI1525" s="98"/>
      <c r="AJ1525" s="98"/>
      <c r="AK1525" s="98"/>
      <c r="AL1525" s="98"/>
    </row>
    <row r="1526" ht="14.25" customHeight="1">
      <c r="A1526" s="92" t="s">
        <v>4947</v>
      </c>
      <c r="B1526" s="93">
        <v>45855.0</v>
      </c>
      <c r="C1526" s="48" t="s">
        <v>4948</v>
      </c>
      <c r="D1526" s="94" t="s">
        <v>2876</v>
      </c>
      <c r="E1526" s="99">
        <v>236.0</v>
      </c>
      <c r="F1526" s="100" t="s">
        <v>4949</v>
      </c>
      <c r="G1526" s="145" t="s">
        <v>67</v>
      </c>
      <c r="H1526" s="101" t="s">
        <v>68</v>
      </c>
      <c r="I1526" s="101"/>
      <c r="J1526" s="95"/>
      <c r="K1526" s="88">
        <f t="shared" si="436"/>
        <v>236</v>
      </c>
      <c r="L1526" s="88">
        <v>0.0</v>
      </c>
      <c r="M1526" s="88">
        <f t="shared" si="407"/>
        <v>236</v>
      </c>
      <c r="N1526" s="206">
        <f t="shared" si="408"/>
        <v>0</v>
      </c>
      <c r="O1526" s="96"/>
      <c r="P1526" s="131">
        <v>5.75</v>
      </c>
      <c r="Q1526" s="131">
        <f t="shared" ref="Q1526:Q1527" si="437">E1526-P1526</f>
        <v>230.25</v>
      </c>
      <c r="R1526" s="98"/>
      <c r="S1526" s="98"/>
      <c r="T1526" s="98"/>
      <c r="U1526" s="98"/>
      <c r="V1526" s="98"/>
      <c r="W1526" s="98"/>
      <c r="X1526" s="98"/>
      <c r="Y1526" s="98"/>
      <c r="Z1526" s="98"/>
      <c r="AA1526" s="98"/>
      <c r="AB1526" s="98"/>
      <c r="AC1526" s="98"/>
      <c r="AD1526" s="98"/>
      <c r="AE1526" s="98"/>
      <c r="AF1526" s="98"/>
      <c r="AG1526" s="98"/>
      <c r="AH1526" s="98"/>
      <c r="AI1526" s="98"/>
      <c r="AJ1526" s="98"/>
      <c r="AK1526" s="98"/>
      <c r="AL1526" s="98"/>
    </row>
    <row r="1527" ht="14.25" customHeight="1">
      <c r="A1527" s="92" t="s">
        <v>4950</v>
      </c>
      <c r="B1527" s="93">
        <v>45856.0</v>
      </c>
      <c r="C1527" s="94" t="s">
        <v>4951</v>
      </c>
      <c r="D1527" s="94" t="s">
        <v>594</v>
      </c>
      <c r="E1527" s="99">
        <v>2230.0</v>
      </c>
      <c r="F1527" s="100" t="s">
        <v>4952</v>
      </c>
      <c r="G1527" s="145" t="s">
        <v>67</v>
      </c>
      <c r="H1527" s="101" t="s">
        <v>68</v>
      </c>
      <c r="I1527" s="101"/>
      <c r="J1527" s="95"/>
      <c r="K1527" s="88">
        <f t="shared" si="436"/>
        <v>2230</v>
      </c>
      <c r="L1527" s="88">
        <v>0.0</v>
      </c>
      <c r="M1527" s="88">
        <f t="shared" si="407"/>
        <v>2230</v>
      </c>
      <c r="N1527" s="206">
        <f t="shared" si="408"/>
        <v>0</v>
      </c>
      <c r="O1527" s="96"/>
      <c r="P1527" s="131">
        <v>54.33</v>
      </c>
      <c r="Q1527" s="131">
        <f t="shared" si="437"/>
        <v>2175.67</v>
      </c>
      <c r="R1527" s="98"/>
      <c r="S1527" s="98"/>
      <c r="T1527" s="98"/>
      <c r="U1527" s="98"/>
      <c r="V1527" s="98"/>
      <c r="W1527" s="98"/>
      <c r="X1527" s="98"/>
      <c r="Y1527" s="98"/>
      <c r="Z1527" s="98"/>
      <c r="AA1527" s="98"/>
      <c r="AB1527" s="98"/>
      <c r="AC1527" s="98"/>
      <c r="AD1527" s="98"/>
      <c r="AE1527" s="98"/>
      <c r="AF1527" s="98"/>
      <c r="AG1527" s="98"/>
      <c r="AH1527" s="98"/>
      <c r="AI1527" s="98"/>
      <c r="AJ1527" s="98"/>
      <c r="AK1527" s="98"/>
      <c r="AL1527" s="98"/>
    </row>
    <row r="1528" ht="14.25" customHeight="1">
      <c r="A1528" s="92" t="s">
        <v>4953</v>
      </c>
      <c r="B1528" s="93">
        <v>45856.0</v>
      </c>
      <c r="C1528" s="94" t="s">
        <v>4954</v>
      </c>
      <c r="D1528" s="94" t="s">
        <v>110</v>
      </c>
      <c r="E1528" s="103">
        <v>3850.0</v>
      </c>
      <c r="F1528" s="100" t="s">
        <v>4955</v>
      </c>
      <c r="G1528" s="101" t="s">
        <v>112</v>
      </c>
      <c r="H1528" s="42" t="s">
        <v>4830</v>
      </c>
      <c r="I1528" s="101"/>
      <c r="J1528" s="95"/>
      <c r="K1528" s="88">
        <f t="shared" si="436"/>
        <v>3850</v>
      </c>
      <c r="L1528" s="88">
        <v>0.0</v>
      </c>
      <c r="M1528" s="88">
        <f t="shared" si="407"/>
        <v>3850</v>
      </c>
      <c r="N1528" s="206">
        <f t="shared" si="408"/>
        <v>0</v>
      </c>
      <c r="O1528" s="96"/>
      <c r="P1528" s="97"/>
      <c r="Q1528" s="97"/>
      <c r="R1528" s="98"/>
      <c r="S1528" s="98"/>
      <c r="T1528" s="98"/>
      <c r="U1528" s="98"/>
      <c r="V1528" s="98"/>
      <c r="W1528" s="98"/>
      <c r="X1528" s="98"/>
      <c r="Y1528" s="98"/>
      <c r="Z1528" s="98"/>
      <c r="AA1528" s="98"/>
      <c r="AB1528" s="98"/>
      <c r="AC1528" s="98"/>
      <c r="AD1528" s="98"/>
      <c r="AE1528" s="98"/>
      <c r="AF1528" s="98"/>
      <c r="AG1528" s="98"/>
      <c r="AH1528" s="98"/>
      <c r="AI1528" s="98"/>
      <c r="AJ1528" s="98"/>
      <c r="AK1528" s="98"/>
      <c r="AL1528" s="98"/>
    </row>
    <row r="1529" ht="14.25" customHeight="1">
      <c r="A1529" s="92" t="s">
        <v>4956</v>
      </c>
      <c r="B1529" s="93">
        <v>45856.0</v>
      </c>
      <c r="C1529" s="94" t="s">
        <v>4957</v>
      </c>
      <c r="D1529" s="94" t="s">
        <v>4103</v>
      </c>
      <c r="E1529" s="103">
        <v>570.0</v>
      </c>
      <c r="F1529" s="100" t="s">
        <v>4958</v>
      </c>
      <c r="G1529" s="101" t="s">
        <v>112</v>
      </c>
      <c r="H1529" s="42" t="s">
        <v>127</v>
      </c>
      <c r="I1529" s="101"/>
      <c r="J1529" s="95"/>
      <c r="K1529" s="88">
        <f t="shared" si="436"/>
        <v>570</v>
      </c>
      <c r="L1529" s="88">
        <v>0.0</v>
      </c>
      <c r="M1529" s="88">
        <f t="shared" si="407"/>
        <v>570</v>
      </c>
      <c r="N1529" s="206">
        <f t="shared" si="408"/>
        <v>0</v>
      </c>
      <c r="O1529" s="96"/>
      <c r="P1529" s="97"/>
      <c r="Q1529" s="97"/>
      <c r="R1529" s="98"/>
      <c r="S1529" s="98"/>
      <c r="T1529" s="98"/>
      <c r="U1529" s="98"/>
      <c r="V1529" s="98"/>
      <c r="W1529" s="98"/>
      <c r="X1529" s="98"/>
      <c r="Y1529" s="98"/>
      <c r="Z1529" s="98"/>
      <c r="AA1529" s="98"/>
      <c r="AB1529" s="98"/>
      <c r="AC1529" s="98"/>
      <c r="AD1529" s="98"/>
      <c r="AE1529" s="98"/>
      <c r="AF1529" s="98"/>
      <c r="AG1529" s="98"/>
      <c r="AH1529" s="98"/>
      <c r="AI1529" s="98"/>
      <c r="AJ1529" s="98"/>
      <c r="AK1529" s="98"/>
      <c r="AL1529" s="98"/>
    </row>
    <row r="1530" ht="14.25" customHeight="1">
      <c r="A1530" s="92" t="s">
        <v>4959</v>
      </c>
      <c r="B1530" s="93">
        <v>45856.0</v>
      </c>
      <c r="C1530" s="94" t="s">
        <v>4960</v>
      </c>
      <c r="D1530" s="94" t="s">
        <v>4961</v>
      </c>
      <c r="E1530" s="107">
        <v>1194.2</v>
      </c>
      <c r="F1530" s="100" t="s">
        <v>4962</v>
      </c>
      <c r="G1530" s="101" t="s">
        <v>74</v>
      </c>
      <c r="H1530" s="101" t="s">
        <v>68</v>
      </c>
      <c r="I1530" s="101" t="s">
        <v>4963</v>
      </c>
      <c r="J1530" s="95"/>
      <c r="K1530" s="207">
        <f>O1530</f>
        <v>1250.003738</v>
      </c>
      <c r="L1530" s="207">
        <f>K1530/1.12*0.05</f>
        <v>55.80373831</v>
      </c>
      <c r="M1530" s="207">
        <f t="shared" si="407"/>
        <v>1194.2</v>
      </c>
      <c r="N1530" s="208">
        <f t="shared" si="408"/>
        <v>0.0000001785717814</v>
      </c>
      <c r="O1530" s="207">
        <f>(E1530/0.955357143)</f>
        <v>1250.003738</v>
      </c>
      <c r="P1530" s="97"/>
      <c r="Q1530" s="97"/>
      <c r="R1530" s="98"/>
      <c r="S1530" s="98"/>
      <c r="T1530" s="98"/>
      <c r="U1530" s="98"/>
      <c r="V1530" s="98"/>
      <c r="W1530" s="98"/>
      <c r="X1530" s="98"/>
      <c r="Y1530" s="98"/>
      <c r="Z1530" s="98"/>
      <c r="AA1530" s="98"/>
      <c r="AB1530" s="98"/>
      <c r="AC1530" s="98"/>
      <c r="AD1530" s="98"/>
      <c r="AE1530" s="98"/>
      <c r="AF1530" s="98"/>
      <c r="AG1530" s="98"/>
      <c r="AH1530" s="98"/>
      <c r="AI1530" s="98"/>
      <c r="AJ1530" s="98"/>
      <c r="AK1530" s="98"/>
      <c r="AL1530" s="98"/>
    </row>
    <row r="1531" ht="14.25" customHeight="1">
      <c r="A1531" s="92" t="s">
        <v>4964</v>
      </c>
      <c r="B1531" s="93">
        <v>45856.0</v>
      </c>
      <c r="C1531" s="94" t="s">
        <v>4965</v>
      </c>
      <c r="D1531" s="94" t="s">
        <v>1196</v>
      </c>
      <c r="E1531" s="99">
        <v>1120.0</v>
      </c>
      <c r="F1531" s="100" t="s">
        <v>4966</v>
      </c>
      <c r="G1531" s="145" t="s">
        <v>67</v>
      </c>
      <c r="H1531" s="101" t="s">
        <v>68</v>
      </c>
      <c r="I1531" s="101"/>
      <c r="J1531" s="95"/>
      <c r="K1531" s="88">
        <f t="shared" ref="K1531:K1532" si="438">E1531</f>
        <v>1120</v>
      </c>
      <c r="L1531" s="88">
        <v>0.0</v>
      </c>
      <c r="M1531" s="88">
        <f t="shared" si="407"/>
        <v>1120</v>
      </c>
      <c r="N1531" s="206">
        <f t="shared" si="408"/>
        <v>0</v>
      </c>
      <c r="O1531" s="96"/>
      <c r="P1531" s="131">
        <v>27.29</v>
      </c>
      <c r="Q1531" s="132">
        <f>E1531-P1531</f>
        <v>1092.71</v>
      </c>
      <c r="R1531" s="98"/>
      <c r="S1531" s="98"/>
      <c r="T1531" s="98"/>
      <c r="U1531" s="98"/>
      <c r="V1531" s="98"/>
      <c r="W1531" s="98"/>
      <c r="X1531" s="98"/>
      <c r="Y1531" s="98"/>
      <c r="Z1531" s="98"/>
      <c r="AA1531" s="98"/>
      <c r="AB1531" s="98"/>
      <c r="AC1531" s="98"/>
      <c r="AD1531" s="98"/>
      <c r="AE1531" s="98"/>
      <c r="AF1531" s="98"/>
      <c r="AG1531" s="98"/>
      <c r="AH1531" s="98"/>
      <c r="AI1531" s="98"/>
      <c r="AJ1531" s="98"/>
      <c r="AK1531" s="98"/>
      <c r="AL1531" s="98"/>
    </row>
    <row r="1532" ht="14.25" customHeight="1">
      <c r="A1532" s="92" t="s">
        <v>4967</v>
      </c>
      <c r="B1532" s="93">
        <v>45856.0</v>
      </c>
      <c r="C1532" s="94" t="s">
        <v>4968</v>
      </c>
      <c r="D1532" s="94" t="s">
        <v>4873</v>
      </c>
      <c r="E1532" s="103">
        <v>550.0</v>
      </c>
      <c r="F1532" s="100" t="s">
        <v>4638</v>
      </c>
      <c r="G1532" s="101" t="s">
        <v>117</v>
      </c>
      <c r="H1532" s="42" t="s">
        <v>68</v>
      </c>
      <c r="I1532" s="101"/>
      <c r="J1532" s="95"/>
      <c r="K1532" s="88">
        <f t="shared" si="438"/>
        <v>550</v>
      </c>
      <c r="L1532" s="88">
        <v>0.0</v>
      </c>
      <c r="M1532" s="88">
        <f t="shared" si="407"/>
        <v>550</v>
      </c>
      <c r="N1532" s="206">
        <f t="shared" si="408"/>
        <v>0</v>
      </c>
      <c r="O1532" s="96"/>
      <c r="P1532" s="97">
        <f>E1532-Q1532</f>
        <v>18.07</v>
      </c>
      <c r="Q1532" s="108">
        <v>531.93</v>
      </c>
      <c r="R1532" s="98"/>
      <c r="S1532" s="98"/>
      <c r="T1532" s="98"/>
      <c r="U1532" s="98"/>
      <c r="V1532" s="98"/>
      <c r="W1532" s="98"/>
      <c r="X1532" s="98"/>
      <c r="Y1532" s="98"/>
      <c r="Z1532" s="98"/>
      <c r="AA1532" s="98"/>
      <c r="AB1532" s="98"/>
      <c r="AC1532" s="98"/>
      <c r="AD1532" s="98"/>
      <c r="AE1532" s="98"/>
      <c r="AF1532" s="98"/>
      <c r="AG1532" s="98"/>
      <c r="AH1532" s="98"/>
      <c r="AI1532" s="98"/>
      <c r="AJ1532" s="98"/>
      <c r="AK1532" s="98"/>
      <c r="AL1532" s="98"/>
    </row>
    <row r="1533" ht="14.25" customHeight="1">
      <c r="A1533" s="211" t="s">
        <v>4969</v>
      </c>
      <c r="B1533" s="212">
        <v>45856.0</v>
      </c>
      <c r="C1533" s="113" t="s">
        <v>4502</v>
      </c>
      <c r="D1533" s="136" t="s">
        <v>4970</v>
      </c>
      <c r="E1533" s="213">
        <v>9270.05</v>
      </c>
      <c r="F1533" s="214" t="s">
        <v>4504</v>
      </c>
      <c r="G1533" s="101" t="s">
        <v>74</v>
      </c>
      <c r="H1533" s="42" t="s">
        <v>68</v>
      </c>
      <c r="I1533" s="101" t="s">
        <v>4971</v>
      </c>
      <c r="J1533" s="95"/>
      <c r="K1533" s="215"/>
      <c r="L1533" s="215"/>
      <c r="M1533" s="215"/>
      <c r="N1533" s="216"/>
      <c r="O1533" s="96"/>
      <c r="P1533" s="97"/>
      <c r="Q1533" s="97"/>
      <c r="R1533" s="98"/>
      <c r="S1533" s="98"/>
      <c r="T1533" s="98"/>
      <c r="U1533" s="98"/>
      <c r="V1533" s="98"/>
      <c r="W1533" s="98"/>
      <c r="X1533" s="98"/>
      <c r="Y1533" s="98"/>
      <c r="Z1533" s="98"/>
      <c r="AA1533" s="98"/>
      <c r="AB1533" s="98"/>
      <c r="AC1533" s="98"/>
      <c r="AD1533" s="98"/>
      <c r="AE1533" s="98"/>
      <c r="AF1533" s="98"/>
      <c r="AG1533" s="98"/>
      <c r="AH1533" s="98"/>
      <c r="AI1533" s="98"/>
      <c r="AJ1533" s="98"/>
      <c r="AK1533" s="98"/>
      <c r="AL1533" s="98"/>
    </row>
    <row r="1534" ht="14.25" customHeight="1">
      <c r="A1534" s="92" t="s">
        <v>4972</v>
      </c>
      <c r="B1534" s="93">
        <v>45856.0</v>
      </c>
      <c r="C1534" s="94" t="s">
        <v>4973</v>
      </c>
      <c r="D1534" s="48" t="s">
        <v>2704</v>
      </c>
      <c r="E1534" s="50">
        <v>7200.0</v>
      </c>
      <c r="F1534" s="48" t="s">
        <v>4974</v>
      </c>
      <c r="G1534" s="48" t="s">
        <v>96</v>
      </c>
      <c r="H1534" s="101" t="s">
        <v>132</v>
      </c>
      <c r="I1534" s="126" t="s">
        <v>392</v>
      </c>
      <c r="J1534" s="95"/>
      <c r="K1534" s="88">
        <f t="shared" ref="K1534:K1544" si="439">E1534</f>
        <v>7200</v>
      </c>
      <c r="L1534" s="88">
        <v>0.0</v>
      </c>
      <c r="M1534" s="88">
        <f t="shared" ref="M1534:M1607" si="440">K1534-L1534</f>
        <v>7200</v>
      </c>
      <c r="N1534" s="206">
        <f t="shared" ref="N1534:N1607" si="441">E1534-M1534</f>
        <v>0</v>
      </c>
      <c r="O1534" s="96"/>
      <c r="P1534" s="97"/>
      <c r="Q1534" s="97"/>
      <c r="R1534" s="98"/>
      <c r="S1534" s="98"/>
      <c r="T1534" s="98"/>
      <c r="U1534" s="98"/>
      <c r="V1534" s="98"/>
      <c r="W1534" s="98"/>
      <c r="X1534" s="98"/>
      <c r="Y1534" s="98"/>
      <c r="Z1534" s="98"/>
      <c r="AA1534" s="98"/>
      <c r="AB1534" s="98"/>
      <c r="AC1534" s="98"/>
      <c r="AD1534" s="98"/>
      <c r="AE1534" s="98"/>
      <c r="AF1534" s="98"/>
      <c r="AG1534" s="98"/>
      <c r="AH1534" s="98"/>
      <c r="AI1534" s="98"/>
      <c r="AJ1534" s="98"/>
      <c r="AK1534" s="98"/>
      <c r="AL1534" s="98"/>
    </row>
    <row r="1535" ht="14.25" customHeight="1">
      <c r="A1535" s="92" t="s">
        <v>4975</v>
      </c>
      <c r="B1535" s="93">
        <v>45856.0</v>
      </c>
      <c r="C1535" s="94" t="s">
        <v>4976</v>
      </c>
      <c r="D1535" s="94" t="s">
        <v>1196</v>
      </c>
      <c r="E1535" s="99">
        <v>300.0</v>
      </c>
      <c r="F1535" s="48" t="s">
        <v>4974</v>
      </c>
      <c r="G1535" s="145" t="s">
        <v>67</v>
      </c>
      <c r="H1535" s="101" t="s">
        <v>68</v>
      </c>
      <c r="I1535" s="101"/>
      <c r="J1535" s="95"/>
      <c r="K1535" s="88">
        <f t="shared" si="439"/>
        <v>300</v>
      </c>
      <c r="L1535" s="88">
        <v>0.0</v>
      </c>
      <c r="M1535" s="88">
        <f t="shared" si="440"/>
        <v>300</v>
      </c>
      <c r="N1535" s="206">
        <f t="shared" si="441"/>
        <v>0</v>
      </c>
      <c r="O1535" s="96"/>
      <c r="P1535" s="131">
        <v>7.31</v>
      </c>
      <c r="Q1535" s="132">
        <f>E1535-P1535</f>
        <v>292.69</v>
      </c>
      <c r="R1535" s="98"/>
      <c r="S1535" s="98"/>
      <c r="T1535" s="98"/>
      <c r="U1535" s="98"/>
      <c r="V1535" s="98"/>
      <c r="W1535" s="98"/>
      <c r="X1535" s="98"/>
      <c r="Y1535" s="98"/>
      <c r="Z1535" s="98"/>
      <c r="AA1535" s="98"/>
      <c r="AB1535" s="98"/>
      <c r="AC1535" s="98"/>
      <c r="AD1535" s="98"/>
      <c r="AE1535" s="98"/>
      <c r="AF1535" s="98"/>
      <c r="AG1535" s="98"/>
      <c r="AH1535" s="98"/>
      <c r="AI1535" s="98"/>
      <c r="AJ1535" s="98"/>
      <c r="AK1535" s="98"/>
      <c r="AL1535" s="98"/>
    </row>
    <row r="1536" ht="14.25" customHeight="1">
      <c r="A1536" s="92" t="s">
        <v>4977</v>
      </c>
      <c r="B1536" s="93">
        <v>45859.0</v>
      </c>
      <c r="C1536" s="94" t="s">
        <v>4978</v>
      </c>
      <c r="D1536" s="94" t="s">
        <v>4979</v>
      </c>
      <c r="E1536" s="103">
        <v>550.0</v>
      </c>
      <c r="F1536" s="100" t="s">
        <v>4638</v>
      </c>
      <c r="G1536" s="101" t="s">
        <v>112</v>
      </c>
      <c r="H1536" s="42" t="s">
        <v>4830</v>
      </c>
      <c r="I1536" s="101"/>
      <c r="J1536" s="95"/>
      <c r="K1536" s="88">
        <f t="shared" si="439"/>
        <v>550</v>
      </c>
      <c r="L1536" s="88">
        <v>0.0</v>
      </c>
      <c r="M1536" s="88">
        <f t="shared" si="440"/>
        <v>550</v>
      </c>
      <c r="N1536" s="206">
        <f t="shared" si="441"/>
        <v>0</v>
      </c>
      <c r="O1536" s="96"/>
      <c r="P1536" s="97"/>
      <c r="Q1536" s="97"/>
      <c r="R1536" s="98"/>
      <c r="S1536" s="98"/>
      <c r="T1536" s="98"/>
      <c r="U1536" s="98"/>
      <c r="V1536" s="98"/>
      <c r="W1536" s="98"/>
      <c r="X1536" s="98"/>
      <c r="Y1536" s="98"/>
      <c r="Z1536" s="98"/>
      <c r="AA1536" s="98"/>
      <c r="AB1536" s="98"/>
      <c r="AC1536" s="98"/>
      <c r="AD1536" s="98"/>
      <c r="AE1536" s="98"/>
      <c r="AF1536" s="98"/>
      <c r="AG1536" s="98"/>
      <c r="AH1536" s="98"/>
      <c r="AI1536" s="98"/>
      <c r="AJ1536" s="98"/>
      <c r="AK1536" s="98"/>
      <c r="AL1536" s="98"/>
    </row>
    <row r="1537" ht="14.25" customHeight="1">
      <c r="A1537" s="92" t="s">
        <v>4980</v>
      </c>
      <c r="B1537" s="93">
        <v>45859.0</v>
      </c>
      <c r="C1537" s="94" t="s">
        <v>4981</v>
      </c>
      <c r="D1537" s="94" t="s">
        <v>4982</v>
      </c>
      <c r="E1537" s="103">
        <v>1250.0</v>
      </c>
      <c r="F1537" s="100" t="s">
        <v>4983</v>
      </c>
      <c r="G1537" s="101" t="s">
        <v>74</v>
      </c>
      <c r="H1537" s="101" t="s">
        <v>68</v>
      </c>
      <c r="I1537" s="101" t="s">
        <v>4984</v>
      </c>
      <c r="J1537" s="95"/>
      <c r="K1537" s="88">
        <f t="shared" si="439"/>
        <v>1250</v>
      </c>
      <c r="L1537" s="88">
        <v>0.0</v>
      </c>
      <c r="M1537" s="88">
        <f t="shared" si="440"/>
        <v>1250</v>
      </c>
      <c r="N1537" s="206">
        <f t="shared" si="441"/>
        <v>0</v>
      </c>
      <c r="O1537" s="96"/>
      <c r="P1537" s="97"/>
      <c r="Q1537" s="97"/>
      <c r="R1537" s="98"/>
      <c r="S1537" s="98"/>
      <c r="T1537" s="98"/>
      <c r="U1537" s="98"/>
      <c r="V1537" s="98"/>
      <c r="W1537" s="98"/>
      <c r="X1537" s="98"/>
      <c r="Y1537" s="98"/>
      <c r="Z1537" s="98"/>
      <c r="AA1537" s="98"/>
      <c r="AB1537" s="98"/>
      <c r="AC1537" s="98"/>
      <c r="AD1537" s="98"/>
      <c r="AE1537" s="98"/>
      <c r="AF1537" s="98"/>
      <c r="AG1537" s="98"/>
      <c r="AH1537" s="98"/>
      <c r="AI1537" s="98"/>
      <c r="AJ1537" s="98"/>
      <c r="AK1537" s="98"/>
      <c r="AL1537" s="98"/>
    </row>
    <row r="1538" ht="14.25" customHeight="1">
      <c r="A1538" s="92" t="s">
        <v>4985</v>
      </c>
      <c r="B1538" s="93">
        <v>45859.0</v>
      </c>
      <c r="C1538" s="94" t="s">
        <v>4986</v>
      </c>
      <c r="D1538" s="94" t="s">
        <v>1435</v>
      </c>
      <c r="E1538" s="103">
        <v>23951.55</v>
      </c>
      <c r="F1538" s="100" t="s">
        <v>4987</v>
      </c>
      <c r="G1538" s="101" t="s">
        <v>96</v>
      </c>
      <c r="H1538" s="101" t="s">
        <v>132</v>
      </c>
      <c r="I1538" s="112" t="s">
        <v>392</v>
      </c>
      <c r="J1538" s="95"/>
      <c r="K1538" s="88">
        <f t="shared" si="439"/>
        <v>23951.55</v>
      </c>
      <c r="L1538" s="88">
        <v>0.0</v>
      </c>
      <c r="M1538" s="88">
        <f t="shared" si="440"/>
        <v>23951.55</v>
      </c>
      <c r="N1538" s="206">
        <f t="shared" si="441"/>
        <v>0</v>
      </c>
      <c r="O1538" s="96"/>
      <c r="P1538" s="97"/>
      <c r="Q1538" s="97"/>
      <c r="R1538" s="98"/>
      <c r="S1538" s="98"/>
      <c r="T1538" s="98"/>
      <c r="U1538" s="98"/>
      <c r="V1538" s="98"/>
      <c r="W1538" s="98"/>
      <c r="X1538" s="98"/>
      <c r="Y1538" s="98"/>
      <c r="Z1538" s="98"/>
      <c r="AA1538" s="98"/>
      <c r="AB1538" s="98"/>
      <c r="AC1538" s="98"/>
      <c r="AD1538" s="98"/>
      <c r="AE1538" s="98"/>
      <c r="AF1538" s="98"/>
      <c r="AG1538" s="98"/>
      <c r="AH1538" s="98"/>
      <c r="AI1538" s="98"/>
      <c r="AJ1538" s="98"/>
      <c r="AK1538" s="98"/>
      <c r="AL1538" s="98"/>
    </row>
    <row r="1539" ht="14.25" customHeight="1">
      <c r="A1539" s="92" t="s">
        <v>4988</v>
      </c>
      <c r="B1539" s="93">
        <v>45859.0</v>
      </c>
      <c r="C1539" s="94" t="s">
        <v>4989</v>
      </c>
      <c r="D1539" s="94" t="s">
        <v>4990</v>
      </c>
      <c r="E1539" s="103">
        <v>23995.9</v>
      </c>
      <c r="F1539" s="100" t="s">
        <v>4991</v>
      </c>
      <c r="G1539" s="101" t="s">
        <v>96</v>
      </c>
      <c r="H1539" s="101" t="s">
        <v>68</v>
      </c>
      <c r="I1539" s="101" t="s">
        <v>4992</v>
      </c>
      <c r="J1539" s="95"/>
      <c r="K1539" s="88">
        <f t="shared" si="439"/>
        <v>23995.9</v>
      </c>
      <c r="L1539" s="88">
        <v>0.0</v>
      </c>
      <c r="M1539" s="88">
        <f t="shared" si="440"/>
        <v>23995.9</v>
      </c>
      <c r="N1539" s="206">
        <f t="shared" si="441"/>
        <v>0</v>
      </c>
      <c r="O1539" s="96"/>
      <c r="P1539" s="97"/>
      <c r="Q1539" s="97"/>
      <c r="R1539" s="98"/>
      <c r="S1539" s="98"/>
      <c r="T1539" s="98"/>
      <c r="U1539" s="98"/>
      <c r="V1539" s="98"/>
      <c r="W1539" s="98"/>
      <c r="X1539" s="98"/>
      <c r="Y1539" s="98"/>
      <c r="Z1539" s="98"/>
      <c r="AA1539" s="98"/>
      <c r="AB1539" s="98"/>
      <c r="AC1539" s="98"/>
      <c r="AD1539" s="98"/>
      <c r="AE1539" s="98"/>
      <c r="AF1539" s="98"/>
      <c r="AG1539" s="98"/>
      <c r="AH1539" s="98"/>
      <c r="AI1539" s="98"/>
      <c r="AJ1539" s="98"/>
      <c r="AK1539" s="98"/>
      <c r="AL1539" s="98"/>
    </row>
    <row r="1540" ht="14.25" customHeight="1">
      <c r="A1540" s="92" t="s">
        <v>4993</v>
      </c>
      <c r="B1540" s="93">
        <v>45859.0</v>
      </c>
      <c r="C1540" s="94" t="s">
        <v>4994</v>
      </c>
      <c r="D1540" s="94" t="s">
        <v>679</v>
      </c>
      <c r="E1540" s="103">
        <v>1250.0</v>
      </c>
      <c r="F1540" s="100" t="s">
        <v>4995</v>
      </c>
      <c r="G1540" s="101" t="s">
        <v>74</v>
      </c>
      <c r="H1540" s="101" t="s">
        <v>68</v>
      </c>
      <c r="I1540" s="101" t="s">
        <v>4996</v>
      </c>
      <c r="J1540" s="95"/>
      <c r="K1540" s="88">
        <f t="shared" si="439"/>
        <v>1250</v>
      </c>
      <c r="L1540" s="88">
        <v>0.0</v>
      </c>
      <c r="M1540" s="88">
        <f t="shared" si="440"/>
        <v>1250</v>
      </c>
      <c r="N1540" s="206">
        <f t="shared" si="441"/>
        <v>0</v>
      </c>
      <c r="O1540" s="96"/>
      <c r="P1540" s="97"/>
      <c r="Q1540" s="97"/>
      <c r="R1540" s="98"/>
      <c r="S1540" s="98"/>
      <c r="T1540" s="98"/>
      <c r="U1540" s="98"/>
      <c r="V1540" s="98"/>
      <c r="W1540" s="98"/>
      <c r="X1540" s="98"/>
      <c r="Y1540" s="98"/>
      <c r="Z1540" s="98"/>
      <c r="AA1540" s="98"/>
      <c r="AB1540" s="98"/>
      <c r="AC1540" s="98"/>
      <c r="AD1540" s="98"/>
      <c r="AE1540" s="98"/>
      <c r="AF1540" s="98"/>
      <c r="AG1540" s="98"/>
      <c r="AH1540" s="98"/>
      <c r="AI1540" s="98"/>
      <c r="AJ1540" s="98"/>
      <c r="AK1540" s="98"/>
      <c r="AL1540" s="98"/>
    </row>
    <row r="1541" ht="14.25" customHeight="1">
      <c r="A1541" s="92" t="s">
        <v>4997</v>
      </c>
      <c r="B1541" s="93">
        <v>45859.0</v>
      </c>
      <c r="C1541" s="94" t="s">
        <v>4998</v>
      </c>
      <c r="D1541" s="94" t="s">
        <v>695</v>
      </c>
      <c r="E1541" s="103">
        <v>6700.0</v>
      </c>
      <c r="F1541" s="100" t="s">
        <v>4999</v>
      </c>
      <c r="G1541" s="101" t="s">
        <v>4444</v>
      </c>
      <c r="H1541" s="101" t="s">
        <v>68</v>
      </c>
      <c r="I1541" s="101"/>
      <c r="J1541" s="95"/>
      <c r="K1541" s="88">
        <f t="shared" si="439"/>
        <v>6700</v>
      </c>
      <c r="L1541" s="88">
        <v>0.0</v>
      </c>
      <c r="M1541" s="88">
        <f t="shared" si="440"/>
        <v>6700</v>
      </c>
      <c r="N1541" s="206">
        <f t="shared" si="441"/>
        <v>0</v>
      </c>
      <c r="O1541" s="96"/>
      <c r="P1541" s="97"/>
      <c r="Q1541" s="97"/>
      <c r="R1541" s="98"/>
      <c r="S1541" s="98"/>
      <c r="T1541" s="98"/>
      <c r="U1541" s="98"/>
      <c r="V1541" s="98"/>
      <c r="W1541" s="98"/>
      <c r="X1541" s="98"/>
      <c r="Y1541" s="98"/>
      <c r="Z1541" s="98"/>
      <c r="AA1541" s="98"/>
      <c r="AB1541" s="98"/>
      <c r="AC1541" s="98"/>
      <c r="AD1541" s="98"/>
      <c r="AE1541" s="98"/>
      <c r="AF1541" s="98"/>
      <c r="AG1541" s="98"/>
      <c r="AH1541" s="98"/>
      <c r="AI1541" s="98"/>
      <c r="AJ1541" s="98"/>
      <c r="AK1541" s="98"/>
      <c r="AL1541" s="98"/>
    </row>
    <row r="1542" ht="14.25" customHeight="1">
      <c r="A1542" s="92" t="s">
        <v>5000</v>
      </c>
      <c r="B1542" s="93">
        <v>45859.0</v>
      </c>
      <c r="C1542" s="94" t="s">
        <v>5001</v>
      </c>
      <c r="D1542" s="94" t="s">
        <v>949</v>
      </c>
      <c r="E1542" s="103">
        <v>7200.0</v>
      </c>
      <c r="F1542" s="100" t="s">
        <v>5002</v>
      </c>
      <c r="G1542" s="101" t="s">
        <v>117</v>
      </c>
      <c r="H1542" s="101" t="s">
        <v>68</v>
      </c>
      <c r="I1542" s="101"/>
      <c r="J1542" s="95"/>
      <c r="K1542" s="88">
        <f t="shared" si="439"/>
        <v>7200</v>
      </c>
      <c r="L1542" s="88">
        <v>0.0</v>
      </c>
      <c r="M1542" s="88">
        <f t="shared" si="440"/>
        <v>7200</v>
      </c>
      <c r="N1542" s="206">
        <f t="shared" si="441"/>
        <v>0</v>
      </c>
      <c r="O1542" s="96"/>
      <c r="P1542" s="97">
        <v>236.43</v>
      </c>
      <c r="Q1542" s="97">
        <v>6963.57</v>
      </c>
      <c r="R1542" s="128">
        <f>Q1542+AR!Q771+AR!Q772</f>
        <v>17679.73</v>
      </c>
      <c r="S1542" s="98"/>
      <c r="T1542" s="98"/>
      <c r="U1542" s="98"/>
      <c r="V1542" s="98"/>
      <c r="W1542" s="98"/>
      <c r="X1542" s="98"/>
      <c r="Y1542" s="98"/>
      <c r="Z1542" s="98"/>
      <c r="AA1542" s="98"/>
      <c r="AB1542" s="98"/>
      <c r="AC1542" s="98"/>
      <c r="AD1542" s="98"/>
      <c r="AE1542" s="98"/>
      <c r="AF1542" s="98"/>
      <c r="AG1542" s="98"/>
      <c r="AH1542" s="98"/>
      <c r="AI1542" s="98"/>
      <c r="AJ1542" s="98"/>
      <c r="AK1542" s="98"/>
      <c r="AL1542" s="98"/>
    </row>
    <row r="1543" ht="14.25" customHeight="1">
      <c r="A1543" s="92" t="s">
        <v>5003</v>
      </c>
      <c r="B1543" s="93">
        <v>45859.0</v>
      </c>
      <c r="C1543" s="94" t="s">
        <v>5004</v>
      </c>
      <c r="D1543" s="94" t="s">
        <v>5005</v>
      </c>
      <c r="E1543" s="103">
        <v>3200.0</v>
      </c>
      <c r="F1543" s="100" t="s">
        <v>5006</v>
      </c>
      <c r="G1543" s="101" t="s">
        <v>5007</v>
      </c>
      <c r="H1543" s="101" t="s">
        <v>68</v>
      </c>
      <c r="I1543" s="101" t="s">
        <v>5008</v>
      </c>
      <c r="J1543" s="95"/>
      <c r="K1543" s="88">
        <f t="shared" si="439"/>
        <v>3200</v>
      </c>
      <c r="L1543" s="88">
        <v>0.0</v>
      </c>
      <c r="M1543" s="88">
        <f t="shared" si="440"/>
        <v>3200</v>
      </c>
      <c r="N1543" s="206">
        <f t="shared" si="441"/>
        <v>0</v>
      </c>
      <c r="O1543" s="96"/>
      <c r="P1543" s="129">
        <v>27.29</v>
      </c>
      <c r="Q1543" s="132">
        <f>1120-P1543</f>
        <v>1092.71</v>
      </c>
      <c r="R1543" s="98"/>
      <c r="S1543" s="98"/>
      <c r="T1543" s="98"/>
      <c r="U1543" s="98"/>
      <c r="V1543" s="98"/>
      <c r="W1543" s="98"/>
      <c r="X1543" s="98"/>
      <c r="Y1543" s="98"/>
      <c r="Z1543" s="98"/>
      <c r="AA1543" s="98"/>
      <c r="AB1543" s="98"/>
      <c r="AC1543" s="98"/>
      <c r="AD1543" s="98"/>
      <c r="AE1543" s="98"/>
      <c r="AF1543" s="98"/>
      <c r="AG1543" s="98"/>
      <c r="AH1543" s="98"/>
      <c r="AI1543" s="98"/>
      <c r="AJ1543" s="98"/>
      <c r="AK1543" s="98"/>
      <c r="AL1543" s="98"/>
    </row>
    <row r="1544" ht="14.25" customHeight="1">
      <c r="A1544" s="92" t="s">
        <v>5009</v>
      </c>
      <c r="B1544" s="93">
        <v>45860.0</v>
      </c>
      <c r="C1544" s="94" t="s">
        <v>5010</v>
      </c>
      <c r="D1544" s="94" t="s">
        <v>3232</v>
      </c>
      <c r="E1544" s="103">
        <v>100.0</v>
      </c>
      <c r="F1544" s="100" t="s">
        <v>1314</v>
      </c>
      <c r="G1544" s="101" t="s">
        <v>112</v>
      </c>
      <c r="H1544" s="101" t="s">
        <v>127</v>
      </c>
      <c r="I1544" s="217" t="s">
        <v>5011</v>
      </c>
      <c r="J1544" s="95"/>
      <c r="K1544" s="88">
        <f t="shared" si="439"/>
        <v>100</v>
      </c>
      <c r="L1544" s="88">
        <v>0.0</v>
      </c>
      <c r="M1544" s="88">
        <f t="shared" si="440"/>
        <v>100</v>
      </c>
      <c r="N1544" s="206">
        <f t="shared" si="441"/>
        <v>0</v>
      </c>
      <c r="O1544" s="96"/>
      <c r="P1544" s="97"/>
      <c r="Q1544" s="97"/>
      <c r="R1544" s="98"/>
      <c r="S1544" s="98"/>
      <c r="T1544" s="98"/>
      <c r="U1544" s="98"/>
      <c r="V1544" s="98"/>
      <c r="W1544" s="98"/>
      <c r="X1544" s="98"/>
      <c r="Y1544" s="98"/>
      <c r="Z1544" s="98"/>
      <c r="AA1544" s="98"/>
      <c r="AB1544" s="98"/>
      <c r="AC1544" s="98"/>
      <c r="AD1544" s="98"/>
      <c r="AE1544" s="98"/>
      <c r="AF1544" s="98"/>
      <c r="AG1544" s="98"/>
      <c r="AH1544" s="98"/>
      <c r="AI1544" s="98"/>
      <c r="AJ1544" s="98"/>
      <c r="AK1544" s="98"/>
      <c r="AL1544" s="98"/>
    </row>
    <row r="1545" ht="14.25" customHeight="1">
      <c r="A1545" s="92" t="s">
        <v>5012</v>
      </c>
      <c r="B1545" s="93">
        <v>45860.0</v>
      </c>
      <c r="C1545" s="94" t="s">
        <v>5013</v>
      </c>
      <c r="D1545" s="94" t="s">
        <v>5014</v>
      </c>
      <c r="E1545" s="107">
        <v>2866.07</v>
      </c>
      <c r="F1545" s="100" t="s">
        <v>5015</v>
      </c>
      <c r="G1545" s="101" t="s">
        <v>74</v>
      </c>
      <c r="H1545" s="101" t="s">
        <v>68</v>
      </c>
      <c r="I1545" s="101" t="s">
        <v>5016</v>
      </c>
      <c r="J1545" s="95"/>
      <c r="K1545" s="207">
        <f t="shared" ref="K1545:K1546" si="442">O1545</f>
        <v>2999.998504</v>
      </c>
      <c r="L1545" s="207">
        <f t="shared" ref="L1545:L1546" si="443">K1545/1.12*0.05</f>
        <v>133.9285047</v>
      </c>
      <c r="M1545" s="207">
        <f t="shared" si="440"/>
        <v>2866.07</v>
      </c>
      <c r="N1545" s="208">
        <f t="shared" si="441"/>
        <v>0.0000004285707291</v>
      </c>
      <c r="O1545" s="207">
        <f t="shared" ref="O1545:O1546" si="444">(E1545/0.955357143)</f>
        <v>2999.998504</v>
      </c>
      <c r="P1545" s="97"/>
      <c r="Q1545" s="97"/>
      <c r="R1545" s="98"/>
      <c r="S1545" s="98"/>
      <c r="T1545" s="98"/>
      <c r="U1545" s="98"/>
      <c r="V1545" s="98"/>
      <c r="W1545" s="98"/>
      <c r="X1545" s="98"/>
      <c r="Y1545" s="98"/>
      <c r="Z1545" s="98"/>
      <c r="AA1545" s="98"/>
      <c r="AB1545" s="98"/>
      <c r="AC1545" s="98"/>
      <c r="AD1545" s="98"/>
      <c r="AE1545" s="98"/>
      <c r="AF1545" s="98"/>
      <c r="AG1545" s="98"/>
      <c r="AH1545" s="98"/>
      <c r="AI1545" s="98"/>
      <c r="AJ1545" s="98"/>
      <c r="AK1545" s="98"/>
      <c r="AL1545" s="98"/>
    </row>
    <row r="1546" ht="14.25" customHeight="1">
      <c r="A1546" s="92" t="s">
        <v>5017</v>
      </c>
      <c r="B1546" s="165">
        <v>45860.0</v>
      </c>
      <c r="C1546" s="94" t="s">
        <v>5018</v>
      </c>
      <c r="D1546" s="94" t="s">
        <v>5019</v>
      </c>
      <c r="E1546" s="107">
        <v>70780.5</v>
      </c>
      <c r="F1546" s="100" t="s">
        <v>5020</v>
      </c>
      <c r="G1546" s="101" t="s">
        <v>5021</v>
      </c>
      <c r="H1546" s="101" t="s">
        <v>68</v>
      </c>
      <c r="I1546" s="101" t="s">
        <v>5022</v>
      </c>
      <c r="J1546" s="95"/>
      <c r="K1546" s="207">
        <f t="shared" si="442"/>
        <v>74087.99999</v>
      </c>
      <c r="L1546" s="207">
        <f t="shared" si="443"/>
        <v>3307.5</v>
      </c>
      <c r="M1546" s="207">
        <f t="shared" si="440"/>
        <v>70780.49999</v>
      </c>
      <c r="N1546" s="208">
        <f t="shared" si="441"/>
        <v>0.00001058400085</v>
      </c>
      <c r="O1546" s="218">
        <f t="shared" si="444"/>
        <v>74087.99999</v>
      </c>
      <c r="P1546" s="97"/>
      <c r="Q1546" s="97"/>
      <c r="R1546" s="98"/>
      <c r="S1546" s="98"/>
      <c r="T1546" s="98"/>
      <c r="U1546" s="98"/>
      <c r="V1546" s="98"/>
      <c r="W1546" s="98"/>
      <c r="X1546" s="98"/>
      <c r="Y1546" s="98"/>
      <c r="Z1546" s="98"/>
      <c r="AA1546" s="98"/>
      <c r="AB1546" s="98"/>
      <c r="AC1546" s="98"/>
      <c r="AD1546" s="98"/>
      <c r="AE1546" s="98"/>
      <c r="AF1546" s="98"/>
      <c r="AG1546" s="98"/>
      <c r="AH1546" s="98"/>
      <c r="AI1546" s="98"/>
      <c r="AJ1546" s="98"/>
      <c r="AK1546" s="98"/>
      <c r="AL1546" s="98"/>
    </row>
    <row r="1547" ht="14.25" customHeight="1">
      <c r="A1547" s="92" t="s">
        <v>5023</v>
      </c>
      <c r="B1547" s="93">
        <v>45860.0</v>
      </c>
      <c r="C1547" s="48" t="s">
        <v>5024</v>
      </c>
      <c r="D1547" s="94" t="s">
        <v>616</v>
      </c>
      <c r="E1547" s="103">
        <v>560.0</v>
      </c>
      <c r="F1547" s="100" t="s">
        <v>5025</v>
      </c>
      <c r="G1547" s="101" t="s">
        <v>96</v>
      </c>
      <c r="H1547" s="101" t="s">
        <v>68</v>
      </c>
      <c r="I1547" s="196" t="s">
        <v>4934</v>
      </c>
      <c r="J1547" s="95"/>
      <c r="K1547" s="88">
        <f t="shared" ref="K1547:K1555" si="445">E1547</f>
        <v>560</v>
      </c>
      <c r="L1547" s="88">
        <v>0.0</v>
      </c>
      <c r="M1547" s="88">
        <f t="shared" si="440"/>
        <v>560</v>
      </c>
      <c r="N1547" s="206">
        <f t="shared" si="441"/>
        <v>0</v>
      </c>
      <c r="O1547" s="96"/>
      <c r="P1547" s="97"/>
      <c r="Q1547" s="97"/>
      <c r="R1547" s="98"/>
      <c r="S1547" s="98"/>
      <c r="T1547" s="98"/>
      <c r="U1547" s="98"/>
      <c r="V1547" s="98"/>
      <c r="W1547" s="98"/>
      <c r="X1547" s="98"/>
      <c r="Y1547" s="98"/>
      <c r="Z1547" s="98"/>
      <c r="AA1547" s="98"/>
      <c r="AB1547" s="98"/>
      <c r="AC1547" s="98"/>
      <c r="AD1547" s="98"/>
      <c r="AE1547" s="98"/>
      <c r="AF1547" s="98"/>
      <c r="AG1547" s="98"/>
      <c r="AH1547" s="98"/>
      <c r="AI1547" s="98"/>
      <c r="AJ1547" s="98"/>
      <c r="AK1547" s="98"/>
      <c r="AL1547" s="98"/>
    </row>
    <row r="1548" ht="14.25" customHeight="1">
      <c r="A1548" s="92" t="s">
        <v>5026</v>
      </c>
      <c r="B1548" s="93">
        <v>45860.0</v>
      </c>
      <c r="C1548" s="94"/>
      <c r="D1548" s="94" t="s">
        <v>87</v>
      </c>
      <c r="E1548" s="103"/>
      <c r="F1548" s="100"/>
      <c r="G1548" s="101"/>
      <c r="H1548" s="101"/>
      <c r="I1548" s="101"/>
      <c r="J1548" s="95"/>
      <c r="K1548" s="88" t="str">
        <f t="shared" si="445"/>
        <v/>
      </c>
      <c r="L1548" s="88">
        <v>0.0</v>
      </c>
      <c r="M1548" s="88">
        <f t="shared" si="440"/>
        <v>0</v>
      </c>
      <c r="N1548" s="206">
        <f t="shared" si="441"/>
        <v>0</v>
      </c>
      <c r="O1548" s="96"/>
      <c r="P1548" s="97"/>
      <c r="Q1548" s="97"/>
      <c r="R1548" s="98"/>
      <c r="S1548" s="98"/>
      <c r="T1548" s="98"/>
      <c r="U1548" s="98"/>
      <c r="V1548" s="98"/>
      <c r="W1548" s="98"/>
      <c r="X1548" s="98"/>
      <c r="Y1548" s="98"/>
      <c r="Z1548" s="98"/>
      <c r="AA1548" s="98"/>
      <c r="AB1548" s="98"/>
      <c r="AC1548" s="98"/>
      <c r="AD1548" s="98"/>
      <c r="AE1548" s="98"/>
      <c r="AF1548" s="98"/>
      <c r="AG1548" s="98"/>
      <c r="AH1548" s="98"/>
      <c r="AI1548" s="98"/>
      <c r="AJ1548" s="98"/>
      <c r="AK1548" s="98"/>
      <c r="AL1548" s="98"/>
    </row>
    <row r="1549" ht="14.25" customHeight="1">
      <c r="A1549" s="92" t="s">
        <v>5027</v>
      </c>
      <c r="B1549" s="93">
        <v>45860.0</v>
      </c>
      <c r="C1549" s="94" t="s">
        <v>5028</v>
      </c>
      <c r="D1549" s="94" t="s">
        <v>5029</v>
      </c>
      <c r="E1549" s="103">
        <v>720.0</v>
      </c>
      <c r="F1549" s="100" t="s">
        <v>5030</v>
      </c>
      <c r="G1549" s="101" t="s">
        <v>117</v>
      </c>
      <c r="H1549" s="101" t="s">
        <v>68</v>
      </c>
      <c r="I1549" s="101"/>
      <c r="J1549" s="95"/>
      <c r="K1549" s="88">
        <f t="shared" si="445"/>
        <v>720</v>
      </c>
      <c r="L1549" s="88">
        <v>0.0</v>
      </c>
      <c r="M1549" s="88">
        <f t="shared" si="440"/>
        <v>720</v>
      </c>
      <c r="N1549" s="206">
        <f t="shared" si="441"/>
        <v>0</v>
      </c>
      <c r="O1549" s="96"/>
      <c r="P1549" s="97">
        <v>23.64</v>
      </c>
      <c r="Q1549" s="108">
        <v>696.36</v>
      </c>
      <c r="R1549" s="98"/>
      <c r="S1549" s="98"/>
      <c r="T1549" s="98"/>
      <c r="U1549" s="98"/>
      <c r="V1549" s="98"/>
      <c r="W1549" s="98"/>
      <c r="X1549" s="98"/>
      <c r="Y1549" s="98"/>
      <c r="Z1549" s="98"/>
      <c r="AA1549" s="98"/>
      <c r="AB1549" s="98"/>
      <c r="AC1549" s="98"/>
      <c r="AD1549" s="98"/>
      <c r="AE1549" s="98"/>
      <c r="AF1549" s="98"/>
      <c r="AG1549" s="98"/>
      <c r="AH1549" s="98"/>
      <c r="AI1549" s="98"/>
      <c r="AJ1549" s="98"/>
      <c r="AK1549" s="98"/>
      <c r="AL1549" s="98"/>
    </row>
    <row r="1550" ht="14.25" customHeight="1">
      <c r="A1550" s="92" t="s">
        <v>5031</v>
      </c>
      <c r="B1550" s="93">
        <v>45860.0</v>
      </c>
      <c r="C1550" s="94" t="s">
        <v>5032</v>
      </c>
      <c r="D1550" s="94" t="s">
        <v>5033</v>
      </c>
      <c r="E1550" s="103">
        <v>9960.0</v>
      </c>
      <c r="F1550" s="100" t="s">
        <v>5034</v>
      </c>
      <c r="G1550" s="101" t="s">
        <v>117</v>
      </c>
      <c r="H1550" s="101" t="s">
        <v>68</v>
      </c>
      <c r="I1550" s="101" t="s">
        <v>5035</v>
      </c>
      <c r="J1550" s="95"/>
      <c r="K1550" s="88">
        <f t="shared" si="445"/>
        <v>9960</v>
      </c>
      <c r="L1550" s="88">
        <v>0.0</v>
      </c>
      <c r="M1550" s="88">
        <f t="shared" si="440"/>
        <v>9960</v>
      </c>
      <c r="N1550" s="206">
        <f t="shared" si="441"/>
        <v>0</v>
      </c>
      <c r="O1550" s="96"/>
      <c r="P1550" s="48">
        <v>327.06</v>
      </c>
      <c r="Q1550" s="48">
        <v>9632.94</v>
      </c>
      <c r="R1550" s="98"/>
      <c r="S1550" s="98"/>
      <c r="T1550" s="98"/>
      <c r="U1550" s="98"/>
      <c r="V1550" s="98"/>
      <c r="W1550" s="98"/>
      <c r="X1550" s="98"/>
      <c r="Y1550" s="98"/>
      <c r="Z1550" s="98"/>
      <c r="AA1550" s="98"/>
      <c r="AB1550" s="98"/>
      <c r="AC1550" s="98"/>
      <c r="AD1550" s="98"/>
      <c r="AE1550" s="98"/>
      <c r="AF1550" s="98"/>
      <c r="AG1550" s="98"/>
      <c r="AH1550" s="98"/>
      <c r="AI1550" s="98"/>
      <c r="AJ1550" s="98"/>
      <c r="AK1550" s="98"/>
      <c r="AL1550" s="98"/>
    </row>
    <row r="1551" ht="14.25" customHeight="1">
      <c r="A1551" s="92" t="s">
        <v>5036</v>
      </c>
      <c r="B1551" s="93">
        <v>45861.0</v>
      </c>
      <c r="C1551" s="94" t="s">
        <v>5037</v>
      </c>
      <c r="D1551" s="94" t="s">
        <v>4907</v>
      </c>
      <c r="E1551" s="103">
        <v>300.0</v>
      </c>
      <c r="F1551" s="100" t="s">
        <v>5038</v>
      </c>
      <c r="G1551" s="101" t="s">
        <v>117</v>
      </c>
      <c r="H1551" s="101" t="s">
        <v>68</v>
      </c>
      <c r="I1551" s="101"/>
      <c r="J1551" s="95"/>
      <c r="K1551" s="88">
        <f t="shared" si="445"/>
        <v>300</v>
      </c>
      <c r="L1551" s="88">
        <v>0.0</v>
      </c>
      <c r="M1551" s="88">
        <f t="shared" si="440"/>
        <v>300</v>
      </c>
      <c r="N1551" s="206">
        <f t="shared" si="441"/>
        <v>0</v>
      </c>
      <c r="O1551" s="96"/>
      <c r="P1551" s="97">
        <f>E1551-Q1551</f>
        <v>9.85</v>
      </c>
      <c r="Q1551" s="108">
        <v>290.15</v>
      </c>
      <c r="R1551" s="98"/>
      <c r="S1551" s="98"/>
      <c r="T1551" s="98"/>
      <c r="U1551" s="98"/>
      <c r="V1551" s="98"/>
      <c r="W1551" s="98"/>
      <c r="X1551" s="98"/>
      <c r="Y1551" s="98"/>
      <c r="Z1551" s="98"/>
      <c r="AA1551" s="98"/>
      <c r="AB1551" s="98"/>
      <c r="AC1551" s="98"/>
      <c r="AD1551" s="98"/>
      <c r="AE1551" s="98"/>
      <c r="AF1551" s="98"/>
      <c r="AG1551" s="98"/>
      <c r="AH1551" s="98"/>
      <c r="AI1551" s="98"/>
      <c r="AJ1551" s="98"/>
      <c r="AK1551" s="98"/>
      <c r="AL1551" s="98"/>
    </row>
    <row r="1552" ht="14.25" customHeight="1">
      <c r="A1552" s="92" t="s">
        <v>5039</v>
      </c>
      <c r="B1552" s="93">
        <v>45861.0</v>
      </c>
      <c r="C1552" s="94" t="s">
        <v>5040</v>
      </c>
      <c r="D1552" s="48" t="s">
        <v>87</v>
      </c>
      <c r="H1552" s="42"/>
      <c r="I1552" s="101"/>
      <c r="J1552" s="95"/>
      <c r="K1552" s="88" t="str">
        <f t="shared" si="445"/>
        <v/>
      </c>
      <c r="L1552" s="88">
        <v>0.0</v>
      </c>
      <c r="M1552" s="88">
        <f t="shared" si="440"/>
        <v>0</v>
      </c>
      <c r="N1552" s="206">
        <f t="shared" si="441"/>
        <v>0</v>
      </c>
      <c r="O1552" s="96"/>
      <c r="P1552" s="97"/>
      <c r="Q1552" s="97"/>
      <c r="R1552" s="98"/>
      <c r="S1552" s="98"/>
      <c r="T1552" s="98"/>
      <c r="U1552" s="98"/>
      <c r="V1552" s="98"/>
      <c r="W1552" s="98"/>
      <c r="X1552" s="98"/>
      <c r="Y1552" s="98"/>
      <c r="Z1552" s="98"/>
      <c r="AA1552" s="98"/>
      <c r="AB1552" s="98"/>
      <c r="AC1552" s="98"/>
      <c r="AD1552" s="98"/>
      <c r="AE1552" s="98"/>
      <c r="AF1552" s="98"/>
      <c r="AG1552" s="98"/>
      <c r="AH1552" s="98"/>
      <c r="AI1552" s="98"/>
      <c r="AJ1552" s="98"/>
      <c r="AK1552" s="98"/>
      <c r="AL1552" s="98"/>
    </row>
    <row r="1553" ht="14.25" customHeight="1">
      <c r="A1553" s="92" t="s">
        <v>5041</v>
      </c>
      <c r="B1553" s="93">
        <v>45861.0</v>
      </c>
      <c r="C1553" s="94" t="s">
        <v>5042</v>
      </c>
      <c r="D1553" s="94" t="s">
        <v>5043</v>
      </c>
      <c r="E1553" s="103">
        <v>550.0</v>
      </c>
      <c r="F1553" s="100" t="s">
        <v>5044</v>
      </c>
      <c r="G1553" s="101" t="s">
        <v>112</v>
      </c>
      <c r="H1553" s="101" t="s">
        <v>127</v>
      </c>
      <c r="I1553" s="217" t="s">
        <v>5011</v>
      </c>
      <c r="J1553" s="95"/>
      <c r="K1553" s="88">
        <f t="shared" si="445"/>
        <v>550</v>
      </c>
      <c r="L1553" s="88">
        <v>0.0</v>
      </c>
      <c r="M1553" s="88">
        <f t="shared" si="440"/>
        <v>550</v>
      </c>
      <c r="N1553" s="206">
        <f t="shared" si="441"/>
        <v>0</v>
      </c>
      <c r="O1553" s="96"/>
      <c r="P1553" s="97"/>
      <c r="Q1553" s="97"/>
      <c r="R1553" s="98"/>
      <c r="S1553" s="98"/>
      <c r="T1553" s="98"/>
      <c r="U1553" s="98"/>
      <c r="V1553" s="98"/>
      <c r="W1553" s="98"/>
      <c r="X1553" s="98"/>
      <c r="Y1553" s="98"/>
      <c r="Z1553" s="98"/>
      <c r="AA1553" s="98"/>
      <c r="AB1553" s="98"/>
      <c r="AC1553" s="98"/>
      <c r="AD1553" s="98"/>
      <c r="AE1553" s="98"/>
      <c r="AF1553" s="98"/>
      <c r="AG1553" s="98"/>
      <c r="AH1553" s="98"/>
      <c r="AI1553" s="98"/>
      <c r="AJ1553" s="98"/>
      <c r="AK1553" s="98"/>
      <c r="AL1553" s="98"/>
    </row>
    <row r="1554" ht="14.25" customHeight="1">
      <c r="A1554" s="92" t="s">
        <v>5045</v>
      </c>
      <c r="B1554" s="93">
        <v>45862.0</v>
      </c>
      <c r="C1554" s="48" t="s">
        <v>5046</v>
      </c>
      <c r="D1554" s="48" t="s">
        <v>5047</v>
      </c>
      <c r="E1554" s="130">
        <v>16500.0</v>
      </c>
      <c r="F1554" s="48" t="s">
        <v>5048</v>
      </c>
      <c r="G1554" s="48" t="s">
        <v>96</v>
      </c>
      <c r="H1554" s="101" t="s">
        <v>68</v>
      </c>
      <c r="I1554" s="48" t="s">
        <v>5049</v>
      </c>
      <c r="J1554" s="95"/>
      <c r="K1554" s="88">
        <f t="shared" si="445"/>
        <v>16500</v>
      </c>
      <c r="L1554" s="88">
        <v>0.0</v>
      </c>
      <c r="M1554" s="88">
        <f t="shared" si="440"/>
        <v>16500</v>
      </c>
      <c r="N1554" s="206">
        <f t="shared" si="441"/>
        <v>0</v>
      </c>
      <c r="O1554" s="96"/>
      <c r="P1554" s="97"/>
      <c r="Q1554" s="97"/>
      <c r="R1554" s="98"/>
      <c r="S1554" s="98"/>
      <c r="T1554" s="98"/>
      <c r="U1554" s="98"/>
      <c r="V1554" s="98"/>
      <c r="W1554" s="98"/>
      <c r="X1554" s="98"/>
      <c r="Y1554" s="98"/>
      <c r="Z1554" s="98"/>
      <c r="AA1554" s="98"/>
      <c r="AB1554" s="98"/>
      <c r="AC1554" s="98"/>
      <c r="AD1554" s="98"/>
      <c r="AE1554" s="98"/>
      <c r="AF1554" s="98"/>
      <c r="AG1554" s="98"/>
      <c r="AH1554" s="98"/>
      <c r="AI1554" s="98"/>
      <c r="AJ1554" s="98"/>
      <c r="AK1554" s="98"/>
      <c r="AL1554" s="98"/>
    </row>
    <row r="1555" ht="14.25" customHeight="1">
      <c r="A1555" s="92" t="s">
        <v>5050</v>
      </c>
      <c r="B1555" s="93">
        <v>45862.0</v>
      </c>
      <c r="C1555" s="94" t="s">
        <v>5051</v>
      </c>
      <c r="D1555" s="94" t="s">
        <v>4907</v>
      </c>
      <c r="E1555" s="133">
        <v>300.0</v>
      </c>
      <c r="F1555" s="100" t="s">
        <v>5038</v>
      </c>
      <c r="G1555" s="101" t="s">
        <v>117</v>
      </c>
      <c r="H1555" s="101" t="s">
        <v>68</v>
      </c>
      <c r="I1555" s="101"/>
      <c r="J1555" s="95"/>
      <c r="K1555" s="88">
        <f t="shared" si="445"/>
        <v>300</v>
      </c>
      <c r="L1555" s="88">
        <v>0.0</v>
      </c>
      <c r="M1555" s="88">
        <f t="shared" si="440"/>
        <v>300</v>
      </c>
      <c r="N1555" s="206">
        <f t="shared" si="441"/>
        <v>0</v>
      </c>
      <c r="O1555" s="96"/>
      <c r="P1555" s="97">
        <f>E1555-Q1555</f>
        <v>9.85</v>
      </c>
      <c r="Q1555" s="97">
        <v>290.15</v>
      </c>
      <c r="R1555" s="98"/>
      <c r="S1555" s="98"/>
      <c r="T1555" s="98"/>
      <c r="U1555" s="98"/>
      <c r="V1555" s="98"/>
      <c r="W1555" s="98"/>
      <c r="X1555" s="98"/>
      <c r="Y1555" s="98"/>
      <c r="Z1555" s="98"/>
      <c r="AA1555" s="98"/>
      <c r="AB1555" s="98"/>
      <c r="AC1555" s="98"/>
      <c r="AD1555" s="98"/>
      <c r="AE1555" s="98"/>
      <c r="AF1555" s="98"/>
      <c r="AG1555" s="98"/>
      <c r="AH1555" s="98"/>
      <c r="AI1555" s="98"/>
      <c r="AJ1555" s="98"/>
      <c r="AK1555" s="98"/>
      <c r="AL1555" s="98"/>
    </row>
    <row r="1556" ht="14.25" customHeight="1">
      <c r="A1556" s="92" t="s">
        <v>5052</v>
      </c>
      <c r="B1556" s="93">
        <v>45862.0</v>
      </c>
      <c r="C1556" s="48" t="s">
        <v>5053</v>
      </c>
      <c r="D1556" s="94" t="s">
        <v>94</v>
      </c>
      <c r="E1556" s="140">
        <v>3343.75</v>
      </c>
      <c r="F1556" s="100" t="s">
        <v>5054</v>
      </c>
      <c r="G1556" s="101"/>
      <c r="H1556" s="42" t="s">
        <v>68</v>
      </c>
      <c r="I1556" s="101"/>
      <c r="J1556" s="95"/>
      <c r="K1556" s="207">
        <f t="shared" ref="K1556:K1557" si="446">O1556</f>
        <v>3499.999999</v>
      </c>
      <c r="L1556" s="207">
        <f t="shared" ref="L1556:L1557" si="447">K1556/1.12*0.05</f>
        <v>156.25</v>
      </c>
      <c r="M1556" s="207">
        <f t="shared" si="440"/>
        <v>3343.75</v>
      </c>
      <c r="N1556" s="208">
        <f t="shared" si="441"/>
        <v>0.0000004999997145</v>
      </c>
      <c r="O1556" s="207">
        <f t="shared" ref="O1556:O1557" si="448">(E1556/0.955357143)</f>
        <v>3499.999999</v>
      </c>
      <c r="P1556" s="97"/>
      <c r="Q1556" s="97"/>
      <c r="R1556" s="98"/>
      <c r="S1556" s="98"/>
      <c r="T1556" s="98"/>
      <c r="U1556" s="98"/>
      <c r="V1556" s="98"/>
      <c r="W1556" s="98"/>
      <c r="X1556" s="98"/>
      <c r="Y1556" s="98"/>
      <c r="Z1556" s="98"/>
      <c r="AA1556" s="98"/>
      <c r="AB1556" s="98"/>
      <c r="AC1556" s="98"/>
      <c r="AD1556" s="98"/>
      <c r="AE1556" s="98"/>
      <c r="AF1556" s="98"/>
      <c r="AG1556" s="98"/>
      <c r="AH1556" s="98"/>
      <c r="AI1556" s="98"/>
      <c r="AJ1556" s="98"/>
      <c r="AK1556" s="98"/>
      <c r="AL1556" s="98"/>
    </row>
    <row r="1557" ht="14.25" customHeight="1">
      <c r="A1557" s="209" t="s">
        <v>5055</v>
      </c>
      <c r="B1557" s="93">
        <v>45862.0</v>
      </c>
      <c r="C1557" s="48" t="s">
        <v>5056</v>
      </c>
      <c r="D1557" s="94" t="s">
        <v>94</v>
      </c>
      <c r="E1557" s="140">
        <v>3014.04</v>
      </c>
      <c r="F1557" s="100" t="s">
        <v>5057</v>
      </c>
      <c r="G1557" s="101"/>
      <c r="H1557" s="42" t="s">
        <v>68</v>
      </c>
      <c r="I1557" s="101"/>
      <c r="J1557" s="95"/>
      <c r="K1557" s="207">
        <f t="shared" si="446"/>
        <v>3154.88299</v>
      </c>
      <c r="L1557" s="207">
        <f t="shared" si="447"/>
        <v>140.8429906</v>
      </c>
      <c r="M1557" s="207">
        <f t="shared" si="440"/>
        <v>3014.04</v>
      </c>
      <c r="N1557" s="208">
        <f t="shared" si="441"/>
        <v>0.000000450697371</v>
      </c>
      <c r="O1557" s="207">
        <f t="shared" si="448"/>
        <v>3154.88299</v>
      </c>
      <c r="P1557" s="97"/>
      <c r="Q1557" s="97"/>
      <c r="R1557" s="98"/>
      <c r="S1557" s="98"/>
      <c r="T1557" s="98"/>
      <c r="U1557" s="98"/>
      <c r="V1557" s="98"/>
      <c r="W1557" s="98"/>
      <c r="X1557" s="98"/>
      <c r="Y1557" s="98"/>
      <c r="Z1557" s="98"/>
      <c r="AA1557" s="98"/>
      <c r="AB1557" s="98"/>
      <c r="AC1557" s="98"/>
      <c r="AD1557" s="98"/>
      <c r="AE1557" s="98"/>
      <c r="AF1557" s="98"/>
      <c r="AG1557" s="98"/>
      <c r="AH1557" s="98"/>
      <c r="AI1557" s="98"/>
      <c r="AJ1557" s="98"/>
      <c r="AK1557" s="98"/>
      <c r="AL1557" s="98"/>
    </row>
    <row r="1558" ht="14.25" customHeight="1">
      <c r="A1558" s="92" t="s">
        <v>5058</v>
      </c>
      <c r="B1558" s="93">
        <v>45862.0</v>
      </c>
      <c r="C1558" s="94" t="s">
        <v>5059</v>
      </c>
      <c r="D1558" s="94" t="s">
        <v>5060</v>
      </c>
      <c r="E1558" s="133">
        <v>720.0</v>
      </c>
      <c r="F1558" s="100" t="s">
        <v>5061</v>
      </c>
      <c r="G1558" s="101" t="s">
        <v>117</v>
      </c>
      <c r="H1558" s="101" t="s">
        <v>68</v>
      </c>
      <c r="I1558" s="101"/>
      <c r="J1558" s="95"/>
      <c r="K1558" s="88">
        <f t="shared" ref="K1558:K1582" si="449">E1558</f>
        <v>720</v>
      </c>
      <c r="L1558" s="88">
        <v>0.0</v>
      </c>
      <c r="M1558" s="88">
        <f t="shared" si="440"/>
        <v>720</v>
      </c>
      <c r="N1558" s="206">
        <f t="shared" si="441"/>
        <v>0</v>
      </c>
      <c r="O1558" s="96"/>
      <c r="P1558" s="97">
        <v>23.64</v>
      </c>
      <c r="Q1558" s="97">
        <f>E1558-P1558</f>
        <v>696.36</v>
      </c>
      <c r="R1558" s="98"/>
      <c r="S1558" s="98"/>
      <c r="T1558" s="98"/>
      <c r="U1558" s="98"/>
      <c r="V1558" s="98"/>
      <c r="W1558" s="98"/>
      <c r="X1558" s="98"/>
      <c r="Y1558" s="98"/>
      <c r="Z1558" s="98"/>
      <c r="AA1558" s="98"/>
      <c r="AB1558" s="98"/>
      <c r="AC1558" s="98"/>
      <c r="AD1558" s="98"/>
      <c r="AE1558" s="98"/>
      <c r="AF1558" s="98"/>
      <c r="AG1558" s="98"/>
      <c r="AH1558" s="98"/>
      <c r="AI1558" s="98"/>
      <c r="AJ1558" s="98"/>
      <c r="AK1558" s="98"/>
      <c r="AL1558" s="98"/>
    </row>
    <row r="1559" ht="14.25" customHeight="1">
      <c r="A1559" s="92" t="s">
        <v>5062</v>
      </c>
      <c r="B1559" s="93">
        <v>45863.0</v>
      </c>
      <c r="C1559" s="94" t="s">
        <v>5063</v>
      </c>
      <c r="D1559" s="94" t="s">
        <v>5064</v>
      </c>
      <c r="E1559" s="133">
        <v>3300.0</v>
      </c>
      <c r="F1559" s="100" t="s">
        <v>5065</v>
      </c>
      <c r="G1559" s="101" t="s">
        <v>117</v>
      </c>
      <c r="H1559" s="101" t="s">
        <v>68</v>
      </c>
      <c r="I1559" s="101"/>
      <c r="J1559" s="95"/>
      <c r="K1559" s="88">
        <f t="shared" si="449"/>
        <v>3300</v>
      </c>
      <c r="L1559" s="88">
        <v>0.0</v>
      </c>
      <c r="M1559" s="88">
        <f t="shared" si="440"/>
        <v>3300</v>
      </c>
      <c r="N1559" s="206">
        <f t="shared" si="441"/>
        <v>0</v>
      </c>
      <c r="O1559" s="96"/>
      <c r="P1559" s="97">
        <f>E1559-Q1559</f>
        <v>108.36</v>
      </c>
      <c r="Q1559" s="97">
        <v>3191.64</v>
      </c>
      <c r="R1559" s="98"/>
      <c r="S1559" s="98"/>
      <c r="T1559" s="98"/>
      <c r="U1559" s="98"/>
      <c r="V1559" s="98"/>
      <c r="W1559" s="98"/>
      <c r="X1559" s="98"/>
      <c r="Y1559" s="98"/>
      <c r="Z1559" s="98"/>
      <c r="AA1559" s="98"/>
      <c r="AB1559" s="98"/>
      <c r="AC1559" s="98"/>
      <c r="AD1559" s="98"/>
      <c r="AE1559" s="98"/>
      <c r="AF1559" s="98"/>
      <c r="AG1559" s="98"/>
      <c r="AH1559" s="98"/>
      <c r="AI1559" s="98"/>
      <c r="AJ1559" s="98"/>
      <c r="AK1559" s="98"/>
      <c r="AL1559" s="98"/>
    </row>
    <row r="1560" ht="14.25" customHeight="1">
      <c r="A1560" s="92" t="s">
        <v>5066</v>
      </c>
      <c r="B1560" s="93">
        <v>45863.0</v>
      </c>
      <c r="C1560" s="94" t="s">
        <v>5067</v>
      </c>
      <c r="D1560" s="94" t="s">
        <v>5068</v>
      </c>
      <c r="E1560" s="133">
        <v>550.0</v>
      </c>
      <c r="F1560" s="100" t="s">
        <v>5044</v>
      </c>
      <c r="G1560" s="101" t="s">
        <v>112</v>
      </c>
      <c r="H1560" s="101" t="s">
        <v>127</v>
      </c>
      <c r="I1560" s="217" t="s">
        <v>5069</v>
      </c>
      <c r="J1560" s="95"/>
      <c r="K1560" s="88">
        <f t="shared" si="449"/>
        <v>550</v>
      </c>
      <c r="L1560" s="88">
        <v>0.0</v>
      </c>
      <c r="M1560" s="88">
        <f t="shared" si="440"/>
        <v>550</v>
      </c>
      <c r="N1560" s="206">
        <f t="shared" si="441"/>
        <v>0</v>
      </c>
      <c r="O1560" s="96"/>
      <c r="P1560" s="97"/>
      <c r="Q1560" s="97"/>
      <c r="R1560" s="98"/>
      <c r="S1560" s="98"/>
      <c r="T1560" s="98"/>
      <c r="U1560" s="98"/>
      <c r="V1560" s="98"/>
      <c r="W1560" s="98"/>
      <c r="X1560" s="98"/>
      <c r="Y1560" s="98"/>
      <c r="Z1560" s="98"/>
      <c r="AA1560" s="98"/>
      <c r="AB1560" s="98"/>
      <c r="AC1560" s="98"/>
      <c r="AD1560" s="98"/>
      <c r="AE1560" s="98"/>
      <c r="AF1560" s="98"/>
      <c r="AG1560" s="98"/>
      <c r="AH1560" s="98"/>
      <c r="AI1560" s="98"/>
      <c r="AJ1560" s="98"/>
      <c r="AK1560" s="98"/>
      <c r="AL1560" s="98"/>
    </row>
    <row r="1561" ht="14.25" customHeight="1">
      <c r="A1561" s="92" t="s">
        <v>5070</v>
      </c>
      <c r="B1561" s="93">
        <v>45863.0</v>
      </c>
      <c r="C1561" s="94" t="s">
        <v>5071</v>
      </c>
      <c r="D1561" s="94" t="s">
        <v>5072</v>
      </c>
      <c r="E1561" s="133">
        <v>1080.0</v>
      </c>
      <c r="F1561" s="100" t="s">
        <v>5073</v>
      </c>
      <c r="G1561" s="101" t="s">
        <v>117</v>
      </c>
      <c r="H1561" s="101" t="s">
        <v>68</v>
      </c>
      <c r="I1561" s="101"/>
      <c r="J1561" s="95"/>
      <c r="K1561" s="88">
        <f t="shared" si="449"/>
        <v>1080</v>
      </c>
      <c r="L1561" s="88">
        <v>0.0</v>
      </c>
      <c r="M1561" s="88">
        <f t="shared" si="440"/>
        <v>1080</v>
      </c>
      <c r="N1561" s="206">
        <f t="shared" si="441"/>
        <v>0</v>
      </c>
      <c r="O1561" s="96"/>
      <c r="P1561" s="97">
        <f>E1561-Q1561</f>
        <v>35.46</v>
      </c>
      <c r="Q1561" s="97">
        <v>1044.54</v>
      </c>
      <c r="R1561" s="128">
        <f>SUM(Q1559:Q1561)</f>
        <v>4236.18</v>
      </c>
      <c r="S1561" s="98"/>
      <c r="T1561" s="98"/>
      <c r="U1561" s="98"/>
      <c r="V1561" s="98"/>
      <c r="W1561" s="98"/>
      <c r="X1561" s="98"/>
      <c r="Y1561" s="98"/>
      <c r="Z1561" s="98"/>
      <c r="AA1561" s="98"/>
      <c r="AB1561" s="98"/>
      <c r="AC1561" s="98"/>
      <c r="AD1561" s="98"/>
      <c r="AE1561" s="98"/>
      <c r="AF1561" s="98"/>
      <c r="AG1561" s="98"/>
      <c r="AH1561" s="98"/>
      <c r="AI1561" s="98"/>
      <c r="AJ1561" s="98"/>
      <c r="AK1561" s="98"/>
      <c r="AL1561" s="98"/>
    </row>
    <row r="1562" ht="14.25" customHeight="1">
      <c r="A1562" s="92" t="s">
        <v>5074</v>
      </c>
      <c r="B1562" s="93">
        <v>45864.0</v>
      </c>
      <c r="C1562" s="94" t="s">
        <v>5075</v>
      </c>
      <c r="D1562" s="94" t="s">
        <v>3887</v>
      </c>
      <c r="E1562" s="133">
        <v>5000.0</v>
      </c>
      <c r="F1562" s="100" t="s">
        <v>5076</v>
      </c>
      <c r="G1562" s="101" t="s">
        <v>96</v>
      </c>
      <c r="H1562" s="101" t="s">
        <v>68</v>
      </c>
      <c r="I1562" s="101" t="s">
        <v>5077</v>
      </c>
      <c r="J1562" s="95"/>
      <c r="K1562" s="88">
        <f t="shared" si="449"/>
        <v>5000</v>
      </c>
      <c r="L1562" s="88">
        <v>0.0</v>
      </c>
      <c r="M1562" s="88">
        <f t="shared" si="440"/>
        <v>5000</v>
      </c>
      <c r="N1562" s="206">
        <f t="shared" si="441"/>
        <v>0</v>
      </c>
      <c r="O1562" s="96"/>
      <c r="P1562" s="97"/>
      <c r="Q1562" s="97"/>
      <c r="R1562" s="98"/>
      <c r="S1562" s="98"/>
      <c r="T1562" s="98"/>
      <c r="U1562" s="98"/>
      <c r="V1562" s="98"/>
      <c r="W1562" s="98"/>
      <c r="X1562" s="98"/>
      <c r="Y1562" s="98"/>
      <c r="Z1562" s="98"/>
      <c r="AA1562" s="98"/>
      <c r="AB1562" s="98"/>
      <c r="AC1562" s="98"/>
      <c r="AD1562" s="98"/>
      <c r="AE1562" s="98"/>
      <c r="AF1562" s="98"/>
      <c r="AG1562" s="98"/>
      <c r="AH1562" s="98"/>
      <c r="AI1562" s="98"/>
      <c r="AJ1562" s="98"/>
      <c r="AK1562" s="98"/>
      <c r="AL1562" s="98"/>
    </row>
    <row r="1563" ht="14.25" customHeight="1">
      <c r="A1563" s="92" t="s">
        <v>5078</v>
      </c>
      <c r="B1563" s="93">
        <v>45864.0</v>
      </c>
      <c r="C1563" s="94" t="s">
        <v>5079</v>
      </c>
      <c r="D1563" s="94" t="s">
        <v>5080</v>
      </c>
      <c r="E1563" s="133">
        <v>1120.0</v>
      </c>
      <c r="F1563" s="100" t="s">
        <v>5081</v>
      </c>
      <c r="G1563" s="101" t="s">
        <v>112</v>
      </c>
      <c r="H1563" s="101" t="s">
        <v>127</v>
      </c>
      <c r="I1563" s="101"/>
      <c r="J1563" s="95"/>
      <c r="K1563" s="88">
        <f t="shared" si="449"/>
        <v>1120</v>
      </c>
      <c r="L1563" s="88">
        <v>0.0</v>
      </c>
      <c r="M1563" s="88">
        <f t="shared" si="440"/>
        <v>1120</v>
      </c>
      <c r="N1563" s="206">
        <f t="shared" si="441"/>
        <v>0</v>
      </c>
      <c r="O1563" s="96"/>
      <c r="P1563" s="97"/>
      <c r="Q1563" s="97"/>
      <c r="R1563" s="98"/>
      <c r="S1563" s="98"/>
      <c r="T1563" s="98"/>
      <c r="U1563" s="98"/>
      <c r="V1563" s="98"/>
      <c r="W1563" s="98"/>
      <c r="X1563" s="98"/>
      <c r="Y1563" s="98"/>
      <c r="Z1563" s="98"/>
      <c r="AA1563" s="98"/>
      <c r="AB1563" s="98"/>
      <c r="AC1563" s="98"/>
      <c r="AD1563" s="98"/>
      <c r="AE1563" s="98"/>
      <c r="AF1563" s="98"/>
      <c r="AG1563" s="98"/>
      <c r="AH1563" s="98"/>
      <c r="AI1563" s="98"/>
      <c r="AJ1563" s="98"/>
      <c r="AK1563" s="98"/>
      <c r="AL1563" s="98"/>
    </row>
    <row r="1564" ht="14.25" customHeight="1">
      <c r="A1564" s="92" t="s">
        <v>5082</v>
      </c>
      <c r="B1564" s="93">
        <v>45864.0</v>
      </c>
      <c r="C1564" s="94" t="s">
        <v>5083</v>
      </c>
      <c r="D1564" s="94" t="s">
        <v>5084</v>
      </c>
      <c r="E1564" s="133">
        <v>560.0</v>
      </c>
      <c r="F1564" s="100" t="s">
        <v>5085</v>
      </c>
      <c r="G1564" s="101" t="s">
        <v>112</v>
      </c>
      <c r="H1564" s="101" t="s">
        <v>127</v>
      </c>
      <c r="I1564" s="217" t="s">
        <v>5069</v>
      </c>
      <c r="J1564" s="95"/>
      <c r="K1564" s="88">
        <f t="shared" si="449"/>
        <v>560</v>
      </c>
      <c r="L1564" s="88">
        <v>0.0</v>
      </c>
      <c r="M1564" s="88">
        <f t="shared" si="440"/>
        <v>560</v>
      </c>
      <c r="N1564" s="206">
        <f t="shared" si="441"/>
        <v>0</v>
      </c>
      <c r="O1564" s="96"/>
      <c r="P1564" s="97"/>
      <c r="Q1564" s="97"/>
      <c r="R1564" s="98"/>
      <c r="S1564" s="98"/>
      <c r="T1564" s="98"/>
      <c r="U1564" s="98"/>
      <c r="V1564" s="98"/>
      <c r="W1564" s="98"/>
      <c r="X1564" s="98"/>
      <c r="Y1564" s="98"/>
      <c r="Z1564" s="98"/>
      <c r="AA1564" s="98"/>
      <c r="AB1564" s="98"/>
      <c r="AC1564" s="98"/>
      <c r="AD1564" s="98"/>
      <c r="AE1564" s="98"/>
      <c r="AF1564" s="98"/>
      <c r="AG1564" s="98"/>
      <c r="AH1564" s="98"/>
      <c r="AI1564" s="98"/>
      <c r="AJ1564" s="98"/>
      <c r="AK1564" s="98"/>
      <c r="AL1564" s="98"/>
    </row>
    <row r="1565" ht="14.25" customHeight="1">
      <c r="A1565" s="92" t="s">
        <v>5086</v>
      </c>
      <c r="B1565" s="93">
        <v>45866.0</v>
      </c>
      <c r="C1565" s="94" t="s">
        <v>5087</v>
      </c>
      <c r="D1565" s="94" t="s">
        <v>5088</v>
      </c>
      <c r="E1565" s="133">
        <v>550.0</v>
      </c>
      <c r="F1565" s="100" t="s">
        <v>5044</v>
      </c>
      <c r="G1565" s="101" t="s">
        <v>112</v>
      </c>
      <c r="H1565" s="101" t="s">
        <v>127</v>
      </c>
      <c r="I1565" s="217" t="s">
        <v>5089</v>
      </c>
      <c r="J1565" s="95"/>
      <c r="K1565" s="88">
        <f t="shared" si="449"/>
        <v>550</v>
      </c>
      <c r="L1565" s="88">
        <v>0.0</v>
      </c>
      <c r="M1565" s="88">
        <f t="shared" si="440"/>
        <v>550</v>
      </c>
      <c r="N1565" s="206">
        <f t="shared" si="441"/>
        <v>0</v>
      </c>
      <c r="O1565" s="96"/>
      <c r="P1565" s="97"/>
      <c r="Q1565" s="97"/>
      <c r="R1565" s="98"/>
      <c r="S1565" s="98"/>
      <c r="T1565" s="98"/>
      <c r="U1565" s="98"/>
      <c r="V1565" s="98"/>
      <c r="W1565" s="98"/>
      <c r="X1565" s="98"/>
      <c r="Y1565" s="98"/>
      <c r="Z1565" s="98"/>
      <c r="AA1565" s="98"/>
      <c r="AB1565" s="98"/>
      <c r="AC1565" s="98"/>
      <c r="AD1565" s="98"/>
      <c r="AE1565" s="98"/>
      <c r="AF1565" s="98"/>
      <c r="AG1565" s="98"/>
      <c r="AH1565" s="98"/>
      <c r="AI1565" s="98"/>
      <c r="AJ1565" s="98"/>
      <c r="AK1565" s="98"/>
      <c r="AL1565" s="98"/>
    </row>
    <row r="1566" ht="14.25" customHeight="1">
      <c r="A1566" s="92" t="s">
        <v>5090</v>
      </c>
      <c r="B1566" s="93">
        <v>45866.0</v>
      </c>
      <c r="C1566" s="94" t="s">
        <v>5091</v>
      </c>
      <c r="D1566" s="94" t="s">
        <v>5092</v>
      </c>
      <c r="E1566" s="133">
        <v>300.0</v>
      </c>
      <c r="F1566" s="100" t="s">
        <v>5093</v>
      </c>
      <c r="G1566" s="101" t="s">
        <v>117</v>
      </c>
      <c r="H1566" s="101" t="s">
        <v>68</v>
      </c>
      <c r="I1566" s="101"/>
      <c r="J1566" s="95"/>
      <c r="K1566" s="88">
        <f t="shared" si="449"/>
        <v>300</v>
      </c>
      <c r="L1566" s="88">
        <v>0.0</v>
      </c>
      <c r="M1566" s="88">
        <f t="shared" si="440"/>
        <v>300</v>
      </c>
      <c r="N1566" s="206">
        <f t="shared" si="441"/>
        <v>0</v>
      </c>
      <c r="O1566" s="96"/>
      <c r="P1566" s="97">
        <v>9.85</v>
      </c>
      <c r="Q1566" s="108">
        <v>290.15</v>
      </c>
      <c r="R1566" s="98"/>
      <c r="S1566" s="98"/>
      <c r="T1566" s="98"/>
      <c r="U1566" s="98"/>
      <c r="V1566" s="98"/>
      <c r="W1566" s="98"/>
      <c r="X1566" s="98"/>
      <c r="Y1566" s="98"/>
      <c r="Z1566" s="98"/>
      <c r="AA1566" s="98"/>
      <c r="AB1566" s="98"/>
      <c r="AC1566" s="98"/>
      <c r="AD1566" s="98"/>
      <c r="AE1566" s="98"/>
      <c r="AF1566" s="98"/>
      <c r="AG1566" s="98"/>
      <c r="AH1566" s="98"/>
      <c r="AI1566" s="98"/>
      <c r="AJ1566" s="98"/>
      <c r="AK1566" s="98"/>
      <c r="AL1566" s="98"/>
    </row>
    <row r="1567" ht="14.25" customHeight="1">
      <c r="A1567" s="92" t="s">
        <v>5094</v>
      </c>
      <c r="B1567" s="93">
        <v>45866.0</v>
      </c>
      <c r="C1567" s="94" t="s">
        <v>5095</v>
      </c>
      <c r="D1567" s="94" t="s">
        <v>5096</v>
      </c>
      <c r="E1567" s="133">
        <v>1680.0</v>
      </c>
      <c r="F1567" s="100" t="s">
        <v>5097</v>
      </c>
      <c r="G1567" s="101" t="s">
        <v>96</v>
      </c>
      <c r="H1567" s="101" t="s">
        <v>132</v>
      </c>
      <c r="I1567" s="219">
        <v>3345.0</v>
      </c>
      <c r="J1567" s="95"/>
      <c r="K1567" s="88">
        <f t="shared" si="449"/>
        <v>1680</v>
      </c>
      <c r="L1567" s="88">
        <v>0.0</v>
      </c>
      <c r="M1567" s="88">
        <f t="shared" si="440"/>
        <v>1680</v>
      </c>
      <c r="N1567" s="206">
        <f t="shared" si="441"/>
        <v>0</v>
      </c>
      <c r="O1567" s="96"/>
      <c r="P1567" s="97"/>
      <c r="Q1567" s="97"/>
      <c r="R1567" s="98"/>
      <c r="S1567" s="98"/>
      <c r="T1567" s="98"/>
      <c r="U1567" s="98"/>
      <c r="V1567" s="98"/>
      <c r="W1567" s="98"/>
      <c r="X1567" s="98"/>
      <c r="Y1567" s="98"/>
      <c r="Z1567" s="98"/>
      <c r="AA1567" s="98"/>
      <c r="AB1567" s="98"/>
      <c r="AC1567" s="98"/>
      <c r="AD1567" s="98"/>
      <c r="AE1567" s="98"/>
      <c r="AF1567" s="98"/>
      <c r="AG1567" s="98"/>
      <c r="AH1567" s="98"/>
      <c r="AI1567" s="98"/>
      <c r="AJ1567" s="98"/>
      <c r="AK1567" s="98"/>
      <c r="AL1567" s="98"/>
    </row>
    <row r="1568" ht="14.25" customHeight="1">
      <c r="A1568" s="92" t="s">
        <v>5098</v>
      </c>
      <c r="B1568" s="93">
        <v>45866.0</v>
      </c>
      <c r="C1568" s="94" t="s">
        <v>5099</v>
      </c>
      <c r="D1568" s="94" t="s">
        <v>5096</v>
      </c>
      <c r="E1568" s="133">
        <v>1680.0</v>
      </c>
      <c r="F1568" s="100" t="s">
        <v>5100</v>
      </c>
      <c r="G1568" s="101" t="s">
        <v>96</v>
      </c>
      <c r="H1568" s="101" t="s">
        <v>132</v>
      </c>
      <c r="I1568" s="112" t="s">
        <v>392</v>
      </c>
      <c r="J1568" s="95"/>
      <c r="K1568" s="88">
        <f t="shared" si="449"/>
        <v>1680</v>
      </c>
      <c r="L1568" s="88">
        <v>0.0</v>
      </c>
      <c r="M1568" s="88">
        <f t="shared" si="440"/>
        <v>1680</v>
      </c>
      <c r="N1568" s="206">
        <f t="shared" si="441"/>
        <v>0</v>
      </c>
      <c r="O1568" s="96"/>
      <c r="P1568" s="97"/>
      <c r="Q1568" s="97"/>
      <c r="R1568" s="98"/>
      <c r="S1568" s="98"/>
      <c r="T1568" s="98"/>
      <c r="U1568" s="98"/>
      <c r="V1568" s="98"/>
      <c r="W1568" s="98"/>
      <c r="X1568" s="98"/>
      <c r="Y1568" s="98"/>
      <c r="Z1568" s="98"/>
      <c r="AA1568" s="98"/>
      <c r="AB1568" s="98"/>
      <c r="AC1568" s="98"/>
      <c r="AD1568" s="98"/>
      <c r="AE1568" s="98"/>
      <c r="AF1568" s="98"/>
      <c r="AG1568" s="98"/>
      <c r="AH1568" s="98"/>
      <c r="AI1568" s="98"/>
      <c r="AJ1568" s="98"/>
      <c r="AK1568" s="98"/>
      <c r="AL1568" s="98"/>
    </row>
    <row r="1569" ht="14.25" customHeight="1">
      <c r="A1569" s="92" t="s">
        <v>5101</v>
      </c>
      <c r="B1569" s="93">
        <v>45866.0</v>
      </c>
      <c r="C1569" s="94" t="s">
        <v>5102</v>
      </c>
      <c r="D1569" s="94" t="s">
        <v>5103</v>
      </c>
      <c r="E1569" s="133">
        <v>300.0</v>
      </c>
      <c r="F1569" s="100" t="s">
        <v>5093</v>
      </c>
      <c r="G1569" s="101" t="s">
        <v>112</v>
      </c>
      <c r="H1569" s="101" t="s">
        <v>127</v>
      </c>
      <c r="I1569" s="217" t="s">
        <v>5089</v>
      </c>
      <c r="J1569" s="95"/>
      <c r="K1569" s="88">
        <f t="shared" si="449"/>
        <v>300</v>
      </c>
      <c r="L1569" s="88">
        <v>0.0</v>
      </c>
      <c r="M1569" s="88">
        <f t="shared" si="440"/>
        <v>300</v>
      </c>
      <c r="N1569" s="206">
        <f t="shared" si="441"/>
        <v>0</v>
      </c>
      <c r="O1569" s="96"/>
      <c r="P1569" s="97"/>
      <c r="Q1569" s="97"/>
      <c r="R1569" s="98"/>
      <c r="S1569" s="98"/>
      <c r="T1569" s="98"/>
      <c r="U1569" s="98"/>
      <c r="V1569" s="98"/>
      <c r="W1569" s="98"/>
      <c r="X1569" s="98"/>
      <c r="Y1569" s="98"/>
      <c r="Z1569" s="98"/>
      <c r="AA1569" s="98"/>
      <c r="AB1569" s="98"/>
      <c r="AC1569" s="98"/>
      <c r="AD1569" s="98"/>
      <c r="AE1569" s="98"/>
      <c r="AF1569" s="98"/>
      <c r="AG1569" s="98"/>
      <c r="AH1569" s="98"/>
      <c r="AI1569" s="98"/>
      <c r="AJ1569" s="98"/>
      <c r="AK1569" s="98"/>
      <c r="AL1569" s="98"/>
    </row>
    <row r="1570" ht="14.25" customHeight="1">
      <c r="A1570" s="92" t="s">
        <v>5104</v>
      </c>
      <c r="B1570" s="93">
        <v>45866.0</v>
      </c>
      <c r="C1570" s="94" t="s">
        <v>5105</v>
      </c>
      <c r="D1570" s="94" t="s">
        <v>616</v>
      </c>
      <c r="E1570" s="103">
        <v>560.0</v>
      </c>
      <c r="F1570" s="100" t="s">
        <v>5106</v>
      </c>
      <c r="G1570" s="101" t="s">
        <v>96</v>
      </c>
      <c r="H1570" s="42" t="s">
        <v>68</v>
      </c>
      <c r="I1570" s="101" t="s">
        <v>5107</v>
      </c>
      <c r="J1570" s="95"/>
      <c r="K1570" s="88">
        <f t="shared" si="449"/>
        <v>560</v>
      </c>
      <c r="L1570" s="88">
        <v>0.0</v>
      </c>
      <c r="M1570" s="88">
        <f t="shared" si="440"/>
        <v>560</v>
      </c>
      <c r="N1570" s="206">
        <f t="shared" si="441"/>
        <v>0</v>
      </c>
      <c r="O1570" s="96"/>
      <c r="P1570" s="97"/>
      <c r="Q1570" s="97"/>
      <c r="R1570" s="98"/>
      <c r="S1570" s="98"/>
      <c r="T1570" s="98"/>
      <c r="U1570" s="98"/>
      <c r="V1570" s="98"/>
      <c r="W1570" s="98"/>
      <c r="X1570" s="98"/>
      <c r="Y1570" s="98"/>
      <c r="Z1570" s="98"/>
      <c r="AA1570" s="98"/>
      <c r="AB1570" s="98"/>
      <c r="AC1570" s="98"/>
      <c r="AD1570" s="98"/>
      <c r="AE1570" s="98"/>
      <c r="AF1570" s="98"/>
      <c r="AG1570" s="98"/>
      <c r="AH1570" s="98"/>
      <c r="AI1570" s="98"/>
      <c r="AJ1570" s="98"/>
      <c r="AK1570" s="98"/>
      <c r="AL1570" s="98"/>
    </row>
    <row r="1571" ht="14.25" customHeight="1">
      <c r="A1571" s="92" t="s">
        <v>5108</v>
      </c>
      <c r="B1571" s="93">
        <v>45867.0</v>
      </c>
      <c r="C1571" s="94" t="s">
        <v>5109</v>
      </c>
      <c r="D1571" s="94" t="s">
        <v>2814</v>
      </c>
      <c r="E1571" s="103">
        <v>6600.0</v>
      </c>
      <c r="F1571" s="100" t="s">
        <v>5110</v>
      </c>
      <c r="G1571" s="101" t="s">
        <v>3466</v>
      </c>
      <c r="H1571" s="101" t="s">
        <v>68</v>
      </c>
      <c r="I1571" s="101"/>
      <c r="J1571" s="95"/>
      <c r="K1571" s="88">
        <f t="shared" si="449"/>
        <v>6600</v>
      </c>
      <c r="L1571" s="88">
        <v>0.0</v>
      </c>
      <c r="M1571" s="88">
        <f t="shared" si="440"/>
        <v>6600</v>
      </c>
      <c r="N1571" s="206">
        <f t="shared" si="441"/>
        <v>0</v>
      </c>
      <c r="O1571" s="96"/>
      <c r="P1571" s="97">
        <v>216.72</v>
      </c>
      <c r="Q1571" s="108">
        <f>E1571-P1571</f>
        <v>6383.28</v>
      </c>
      <c r="R1571" s="98"/>
      <c r="S1571" s="98"/>
      <c r="T1571" s="98"/>
      <c r="U1571" s="98"/>
      <c r="V1571" s="98"/>
      <c r="W1571" s="98"/>
      <c r="X1571" s="98"/>
      <c r="Y1571" s="98"/>
      <c r="Z1571" s="98"/>
      <c r="AA1571" s="98"/>
      <c r="AB1571" s="98"/>
      <c r="AC1571" s="98"/>
      <c r="AD1571" s="98"/>
      <c r="AE1571" s="98"/>
      <c r="AF1571" s="98"/>
      <c r="AG1571" s="98"/>
      <c r="AH1571" s="98"/>
      <c r="AI1571" s="98"/>
      <c r="AJ1571" s="98"/>
      <c r="AK1571" s="98"/>
      <c r="AL1571" s="98"/>
    </row>
    <row r="1572" ht="14.25" customHeight="1">
      <c r="A1572" s="92" t="s">
        <v>5111</v>
      </c>
      <c r="B1572" s="93">
        <v>45867.0</v>
      </c>
      <c r="C1572" s="94" t="s">
        <v>5112</v>
      </c>
      <c r="D1572" s="94" t="s">
        <v>5113</v>
      </c>
      <c r="E1572" s="103">
        <v>300.0</v>
      </c>
      <c r="F1572" s="100" t="s">
        <v>5093</v>
      </c>
      <c r="G1572" s="101" t="s">
        <v>112</v>
      </c>
      <c r="H1572" s="101" t="s">
        <v>127</v>
      </c>
      <c r="I1572" s="217" t="s">
        <v>5114</v>
      </c>
      <c r="J1572" s="95"/>
      <c r="K1572" s="88">
        <f t="shared" si="449"/>
        <v>300</v>
      </c>
      <c r="L1572" s="88">
        <v>0.0</v>
      </c>
      <c r="M1572" s="88">
        <f t="shared" si="440"/>
        <v>300</v>
      </c>
      <c r="N1572" s="206">
        <f t="shared" si="441"/>
        <v>0</v>
      </c>
      <c r="O1572" s="96"/>
      <c r="P1572" s="97"/>
      <c r="Q1572" s="108"/>
      <c r="R1572" s="98"/>
      <c r="S1572" s="98"/>
      <c r="T1572" s="98"/>
      <c r="U1572" s="98"/>
      <c r="V1572" s="98"/>
      <c r="W1572" s="98"/>
      <c r="X1572" s="98"/>
      <c r="Y1572" s="98"/>
      <c r="Z1572" s="98"/>
      <c r="AA1572" s="98"/>
      <c r="AB1572" s="98"/>
      <c r="AC1572" s="98"/>
      <c r="AD1572" s="98"/>
      <c r="AE1572" s="98"/>
      <c r="AF1572" s="98"/>
      <c r="AG1572" s="98"/>
      <c r="AH1572" s="98"/>
      <c r="AI1572" s="98"/>
      <c r="AJ1572" s="98"/>
      <c r="AK1572" s="98"/>
      <c r="AL1572" s="98"/>
    </row>
    <row r="1573" ht="14.25" customHeight="1">
      <c r="A1573" s="92" t="s">
        <v>5115</v>
      </c>
      <c r="B1573" s="93"/>
      <c r="C1573" s="94"/>
      <c r="D1573" s="94" t="s">
        <v>87</v>
      </c>
      <c r="E1573" s="103"/>
      <c r="F1573" s="100"/>
      <c r="G1573" s="101"/>
      <c r="H1573" s="42"/>
      <c r="I1573" s="101"/>
      <c r="J1573" s="95"/>
      <c r="K1573" s="88" t="str">
        <f t="shared" si="449"/>
        <v/>
      </c>
      <c r="L1573" s="88">
        <v>0.0</v>
      </c>
      <c r="M1573" s="88">
        <f t="shared" si="440"/>
        <v>0</v>
      </c>
      <c r="N1573" s="206">
        <f t="shared" si="441"/>
        <v>0</v>
      </c>
      <c r="O1573" s="96"/>
      <c r="P1573" s="97"/>
      <c r="Q1573" s="108"/>
      <c r="R1573" s="98"/>
      <c r="S1573" s="98"/>
      <c r="T1573" s="98"/>
      <c r="U1573" s="98"/>
      <c r="V1573" s="98"/>
      <c r="W1573" s="98"/>
      <c r="X1573" s="98"/>
      <c r="Y1573" s="98"/>
      <c r="Z1573" s="98"/>
      <c r="AA1573" s="98"/>
      <c r="AB1573" s="98"/>
      <c r="AC1573" s="98"/>
      <c r="AD1573" s="98"/>
      <c r="AE1573" s="98"/>
      <c r="AF1573" s="98"/>
      <c r="AG1573" s="98"/>
      <c r="AH1573" s="98"/>
      <c r="AI1573" s="98"/>
      <c r="AJ1573" s="98"/>
      <c r="AK1573" s="98"/>
      <c r="AL1573" s="98"/>
    </row>
    <row r="1574" ht="14.25" customHeight="1">
      <c r="A1574" s="92" t="s">
        <v>5116</v>
      </c>
      <c r="B1574" s="93">
        <v>45867.0</v>
      </c>
      <c r="C1574" s="94" t="s">
        <v>5117</v>
      </c>
      <c r="D1574" s="94" t="s">
        <v>5113</v>
      </c>
      <c r="E1574" s="103">
        <v>300.0</v>
      </c>
      <c r="F1574" s="100" t="s">
        <v>5093</v>
      </c>
      <c r="G1574" s="101" t="s">
        <v>112</v>
      </c>
      <c r="H1574" s="101" t="s">
        <v>127</v>
      </c>
      <c r="I1574" s="217" t="s">
        <v>5114</v>
      </c>
      <c r="J1574" s="95"/>
      <c r="K1574" s="88">
        <f t="shared" si="449"/>
        <v>300</v>
      </c>
      <c r="L1574" s="88">
        <v>0.0</v>
      </c>
      <c r="M1574" s="88">
        <f t="shared" si="440"/>
        <v>300</v>
      </c>
      <c r="N1574" s="206">
        <f t="shared" si="441"/>
        <v>0</v>
      </c>
      <c r="O1574" s="96"/>
      <c r="P1574" s="97"/>
      <c r="Q1574" s="108"/>
      <c r="R1574" s="98"/>
      <c r="S1574" s="98"/>
      <c r="T1574" s="98"/>
      <c r="U1574" s="98"/>
      <c r="V1574" s="98"/>
      <c r="W1574" s="98"/>
      <c r="X1574" s="98"/>
      <c r="Y1574" s="98"/>
      <c r="Z1574" s="98"/>
      <c r="AA1574" s="98"/>
      <c r="AB1574" s="98"/>
      <c r="AC1574" s="98"/>
      <c r="AD1574" s="98"/>
      <c r="AE1574" s="98"/>
      <c r="AF1574" s="98"/>
      <c r="AG1574" s="98"/>
      <c r="AH1574" s="98"/>
      <c r="AI1574" s="98"/>
      <c r="AJ1574" s="98"/>
      <c r="AK1574" s="98"/>
      <c r="AL1574" s="98"/>
    </row>
    <row r="1575" ht="14.25" customHeight="1">
      <c r="A1575" s="92" t="s">
        <v>5118</v>
      </c>
      <c r="B1575" s="93">
        <v>45867.0</v>
      </c>
      <c r="C1575" s="94" t="s">
        <v>5119</v>
      </c>
      <c r="D1575" s="94" t="s">
        <v>594</v>
      </c>
      <c r="E1575" s="103">
        <v>20600.0</v>
      </c>
      <c r="F1575" s="100" t="s">
        <v>5120</v>
      </c>
      <c r="G1575" s="101" t="s">
        <v>96</v>
      </c>
      <c r="H1575" s="101" t="s">
        <v>68</v>
      </c>
      <c r="I1575" s="101" t="s">
        <v>5121</v>
      </c>
      <c r="J1575" s="95"/>
      <c r="K1575" s="88">
        <f t="shared" si="449"/>
        <v>20600</v>
      </c>
      <c r="L1575" s="88">
        <v>0.0</v>
      </c>
      <c r="M1575" s="88">
        <f t="shared" si="440"/>
        <v>20600</v>
      </c>
      <c r="N1575" s="206">
        <f t="shared" si="441"/>
        <v>0</v>
      </c>
      <c r="O1575" s="96"/>
      <c r="P1575" s="97"/>
      <c r="Q1575" s="108"/>
      <c r="R1575" s="98"/>
      <c r="S1575" s="98"/>
      <c r="T1575" s="98"/>
      <c r="U1575" s="98"/>
      <c r="V1575" s="98"/>
      <c r="W1575" s="98"/>
      <c r="X1575" s="98"/>
      <c r="Y1575" s="98"/>
      <c r="Z1575" s="98"/>
      <c r="AA1575" s="98"/>
      <c r="AB1575" s="98"/>
      <c r="AC1575" s="98"/>
      <c r="AD1575" s="98"/>
      <c r="AE1575" s="98"/>
      <c r="AF1575" s="98"/>
      <c r="AG1575" s="98"/>
      <c r="AH1575" s="98"/>
      <c r="AI1575" s="98"/>
      <c r="AJ1575" s="98"/>
      <c r="AK1575" s="98"/>
      <c r="AL1575" s="98"/>
    </row>
    <row r="1576" ht="14.25" customHeight="1">
      <c r="A1576" s="92" t="s">
        <v>5122</v>
      </c>
      <c r="B1576" s="93">
        <v>45867.0</v>
      </c>
      <c r="C1576" s="94" t="s">
        <v>5123</v>
      </c>
      <c r="D1576" s="94" t="s">
        <v>4135</v>
      </c>
      <c r="E1576" s="103">
        <v>550.0</v>
      </c>
      <c r="F1576" s="100" t="s">
        <v>5044</v>
      </c>
      <c r="G1576" s="101" t="s">
        <v>117</v>
      </c>
      <c r="H1576" s="101" t="s">
        <v>68</v>
      </c>
      <c r="I1576" s="101"/>
      <c r="J1576" s="95"/>
      <c r="K1576" s="88">
        <f t="shared" si="449"/>
        <v>550</v>
      </c>
      <c r="L1576" s="88">
        <v>0.0</v>
      </c>
      <c r="M1576" s="88">
        <f t="shared" si="440"/>
        <v>550</v>
      </c>
      <c r="N1576" s="206">
        <f t="shared" si="441"/>
        <v>0</v>
      </c>
      <c r="O1576" s="96"/>
      <c r="P1576" s="97">
        <v>18.06</v>
      </c>
      <c r="Q1576" s="108">
        <f t="shared" ref="Q1576:Q1577" si="450">E1576-P1576</f>
        <v>531.94</v>
      </c>
      <c r="R1576" s="98"/>
      <c r="S1576" s="98"/>
      <c r="T1576" s="98"/>
      <c r="U1576" s="98"/>
      <c r="V1576" s="98"/>
      <c r="W1576" s="98"/>
      <c r="X1576" s="98"/>
      <c r="Y1576" s="98"/>
      <c r="Z1576" s="98"/>
      <c r="AA1576" s="98"/>
      <c r="AB1576" s="98"/>
      <c r="AC1576" s="98"/>
      <c r="AD1576" s="98"/>
      <c r="AE1576" s="98"/>
      <c r="AF1576" s="98"/>
      <c r="AG1576" s="98"/>
      <c r="AH1576" s="98"/>
      <c r="AI1576" s="98"/>
      <c r="AJ1576" s="98"/>
      <c r="AK1576" s="98"/>
      <c r="AL1576" s="98"/>
    </row>
    <row r="1577" ht="14.25" customHeight="1">
      <c r="A1577" s="92" t="s">
        <v>5124</v>
      </c>
      <c r="B1577" s="93">
        <v>45867.0</v>
      </c>
      <c r="C1577" s="94" t="s">
        <v>5125</v>
      </c>
      <c r="D1577" s="94" t="s">
        <v>5126</v>
      </c>
      <c r="E1577" s="103">
        <v>400.0</v>
      </c>
      <c r="F1577" s="100" t="s">
        <v>5127</v>
      </c>
      <c r="G1577" s="101" t="s">
        <v>117</v>
      </c>
      <c r="H1577" s="101" t="s">
        <v>68</v>
      </c>
      <c r="I1577" s="101"/>
      <c r="J1577" s="95"/>
      <c r="K1577" s="88">
        <f t="shared" si="449"/>
        <v>400</v>
      </c>
      <c r="L1577" s="88">
        <v>0.0</v>
      </c>
      <c r="M1577" s="88">
        <f t="shared" si="440"/>
        <v>400</v>
      </c>
      <c r="N1577" s="206">
        <f t="shared" si="441"/>
        <v>0</v>
      </c>
      <c r="O1577" s="96"/>
      <c r="P1577" s="97">
        <v>13.14</v>
      </c>
      <c r="Q1577" s="108">
        <f t="shared" si="450"/>
        <v>386.86</v>
      </c>
      <c r="R1577" s="98"/>
      <c r="S1577" s="98"/>
      <c r="T1577" s="98"/>
      <c r="U1577" s="98"/>
      <c r="V1577" s="98"/>
      <c r="W1577" s="98"/>
      <c r="X1577" s="98"/>
      <c r="Y1577" s="98"/>
      <c r="Z1577" s="98"/>
      <c r="AA1577" s="98"/>
      <c r="AB1577" s="98"/>
      <c r="AC1577" s="98"/>
      <c r="AD1577" s="98"/>
      <c r="AE1577" s="98"/>
      <c r="AF1577" s="98"/>
      <c r="AG1577" s="98"/>
      <c r="AH1577" s="98"/>
      <c r="AI1577" s="98"/>
      <c r="AJ1577" s="98"/>
      <c r="AK1577" s="98"/>
      <c r="AL1577" s="98"/>
    </row>
    <row r="1578" ht="14.25" customHeight="1">
      <c r="A1578" s="92" t="s">
        <v>5128</v>
      </c>
      <c r="B1578" s="93">
        <v>45867.0</v>
      </c>
      <c r="C1578" s="94" t="s">
        <v>5129</v>
      </c>
      <c r="D1578" s="94" t="s">
        <v>5130</v>
      </c>
      <c r="E1578" s="103">
        <v>8250.0</v>
      </c>
      <c r="F1578" s="100" t="s">
        <v>5131</v>
      </c>
      <c r="G1578" s="101" t="s">
        <v>96</v>
      </c>
      <c r="H1578" s="101" t="s">
        <v>68</v>
      </c>
      <c r="I1578" s="101" t="s">
        <v>5132</v>
      </c>
      <c r="J1578" s="95"/>
      <c r="K1578" s="88">
        <f t="shared" si="449"/>
        <v>8250</v>
      </c>
      <c r="L1578" s="88">
        <v>0.0</v>
      </c>
      <c r="M1578" s="88">
        <f t="shared" si="440"/>
        <v>8250</v>
      </c>
      <c r="N1578" s="206">
        <f t="shared" si="441"/>
        <v>0</v>
      </c>
      <c r="O1578" s="96"/>
      <c r="P1578" s="97"/>
      <c r="Q1578" s="97"/>
      <c r="R1578" s="98"/>
      <c r="S1578" s="98"/>
      <c r="T1578" s="98"/>
      <c r="U1578" s="98"/>
      <c r="V1578" s="98"/>
      <c r="W1578" s="98"/>
      <c r="X1578" s="98"/>
      <c r="Y1578" s="98"/>
      <c r="Z1578" s="98"/>
      <c r="AA1578" s="98"/>
      <c r="AB1578" s="98"/>
      <c r="AC1578" s="98"/>
      <c r="AD1578" s="98"/>
      <c r="AE1578" s="98"/>
      <c r="AF1578" s="98"/>
      <c r="AG1578" s="98"/>
      <c r="AH1578" s="98"/>
      <c r="AI1578" s="98"/>
      <c r="AJ1578" s="98"/>
      <c r="AK1578" s="98"/>
      <c r="AL1578" s="98"/>
    </row>
    <row r="1579" ht="14.25" customHeight="1">
      <c r="A1579" s="92" t="s">
        <v>5133</v>
      </c>
      <c r="B1579" s="93">
        <v>45867.0</v>
      </c>
      <c r="C1579" s="94" t="s">
        <v>5134</v>
      </c>
      <c r="D1579" s="94" t="s">
        <v>5135</v>
      </c>
      <c r="E1579" s="103">
        <v>1080.0</v>
      </c>
      <c r="F1579" s="100" t="s">
        <v>5136</v>
      </c>
      <c r="G1579" s="101" t="s">
        <v>117</v>
      </c>
      <c r="H1579" s="101" t="s">
        <v>68</v>
      </c>
      <c r="I1579" s="101"/>
      <c r="J1579" s="95"/>
      <c r="K1579" s="88">
        <f t="shared" si="449"/>
        <v>1080</v>
      </c>
      <c r="L1579" s="88">
        <v>0.0</v>
      </c>
      <c r="M1579" s="88">
        <f t="shared" si="440"/>
        <v>1080</v>
      </c>
      <c r="N1579" s="206">
        <f t="shared" si="441"/>
        <v>0</v>
      </c>
      <c r="O1579" s="96"/>
      <c r="P1579" s="97">
        <v>35.46</v>
      </c>
      <c r="Q1579" s="108">
        <f>E1579-P1579</f>
        <v>1044.54</v>
      </c>
      <c r="R1579" s="98"/>
      <c r="S1579" s="98"/>
      <c r="T1579" s="98"/>
      <c r="U1579" s="98"/>
      <c r="V1579" s="98"/>
      <c r="W1579" s="98"/>
      <c r="X1579" s="98"/>
      <c r="Y1579" s="98"/>
      <c r="Z1579" s="98"/>
      <c r="AA1579" s="98"/>
      <c r="AB1579" s="98"/>
      <c r="AC1579" s="98"/>
      <c r="AD1579" s="98"/>
      <c r="AE1579" s="98"/>
      <c r="AF1579" s="98"/>
      <c r="AG1579" s="98"/>
      <c r="AH1579" s="98"/>
      <c r="AI1579" s="98"/>
      <c r="AJ1579" s="98"/>
      <c r="AK1579" s="98"/>
      <c r="AL1579" s="98"/>
    </row>
    <row r="1580" ht="14.25" customHeight="1">
      <c r="A1580" s="92" t="s">
        <v>5137</v>
      </c>
      <c r="B1580" s="93">
        <v>45868.0</v>
      </c>
      <c r="C1580" s="94" t="s">
        <v>5138</v>
      </c>
      <c r="D1580" s="94" t="s">
        <v>5139</v>
      </c>
      <c r="E1580" s="99">
        <v>550.0</v>
      </c>
      <c r="F1580" s="100" t="s">
        <v>5044</v>
      </c>
      <c r="G1580" s="101" t="s">
        <v>5140</v>
      </c>
      <c r="H1580" s="101" t="s">
        <v>68</v>
      </c>
      <c r="I1580" s="101"/>
      <c r="J1580" s="95"/>
      <c r="K1580" s="88">
        <f t="shared" si="449"/>
        <v>550</v>
      </c>
      <c r="L1580" s="88">
        <v>0.0</v>
      </c>
      <c r="M1580" s="88">
        <f t="shared" si="440"/>
        <v>550</v>
      </c>
      <c r="N1580" s="206">
        <f t="shared" si="441"/>
        <v>0</v>
      </c>
      <c r="O1580" s="96"/>
      <c r="P1580" s="147">
        <v>13.4</v>
      </c>
      <c r="Q1580" s="147">
        <v>536.6</v>
      </c>
      <c r="R1580" s="98"/>
      <c r="S1580" s="98"/>
      <c r="T1580" s="98"/>
      <c r="U1580" s="98"/>
      <c r="V1580" s="98"/>
      <c r="W1580" s="98"/>
      <c r="X1580" s="98"/>
      <c r="Y1580" s="98"/>
      <c r="Z1580" s="98"/>
      <c r="AA1580" s="98"/>
      <c r="AB1580" s="98"/>
      <c r="AC1580" s="98"/>
      <c r="AD1580" s="98"/>
      <c r="AE1580" s="98"/>
      <c r="AF1580" s="98"/>
      <c r="AG1580" s="98"/>
      <c r="AH1580" s="98"/>
      <c r="AI1580" s="98"/>
      <c r="AJ1580" s="98"/>
      <c r="AK1580" s="98"/>
      <c r="AL1580" s="98"/>
    </row>
    <row r="1581" ht="14.25" customHeight="1">
      <c r="A1581" s="92" t="s">
        <v>5141</v>
      </c>
      <c r="B1581" s="93">
        <v>45867.0</v>
      </c>
      <c r="C1581" s="94" t="s">
        <v>5142</v>
      </c>
      <c r="D1581" s="94" t="s">
        <v>4664</v>
      </c>
      <c r="E1581" s="103">
        <v>6000.0</v>
      </c>
      <c r="F1581" s="48" t="s">
        <v>5143</v>
      </c>
      <c r="G1581" s="101" t="s">
        <v>117</v>
      </c>
      <c r="H1581" s="101" t="s">
        <v>68</v>
      </c>
      <c r="I1581" s="101"/>
      <c r="J1581" s="95"/>
      <c r="K1581" s="88">
        <f t="shared" si="449"/>
        <v>6000</v>
      </c>
      <c r="L1581" s="88">
        <v>0.0</v>
      </c>
      <c r="M1581" s="88">
        <f t="shared" si="440"/>
        <v>6000</v>
      </c>
      <c r="N1581" s="206">
        <f t="shared" si="441"/>
        <v>0</v>
      </c>
      <c r="O1581" s="96"/>
      <c r="P1581" s="97">
        <v>197.02</v>
      </c>
      <c r="Q1581" s="108">
        <f t="shared" ref="Q1581:Q1582" si="451">E1581-P1581</f>
        <v>5802.98</v>
      </c>
      <c r="R1581" s="98"/>
      <c r="S1581" s="98"/>
      <c r="T1581" s="98"/>
      <c r="U1581" s="98"/>
      <c r="V1581" s="98"/>
      <c r="W1581" s="98"/>
      <c r="X1581" s="98"/>
      <c r="Y1581" s="98"/>
      <c r="Z1581" s="98"/>
      <c r="AA1581" s="98"/>
      <c r="AB1581" s="98"/>
      <c r="AC1581" s="98"/>
      <c r="AD1581" s="98"/>
      <c r="AE1581" s="98"/>
      <c r="AF1581" s="98"/>
      <c r="AG1581" s="98"/>
      <c r="AH1581" s="98"/>
      <c r="AI1581" s="98"/>
      <c r="AJ1581" s="98"/>
      <c r="AK1581" s="98"/>
      <c r="AL1581" s="98"/>
    </row>
    <row r="1582" ht="14.25" customHeight="1">
      <c r="A1582" s="92" t="s">
        <v>5144</v>
      </c>
      <c r="B1582" s="93">
        <v>45868.0</v>
      </c>
      <c r="C1582" s="94" t="s">
        <v>5145</v>
      </c>
      <c r="D1582" s="94" t="s">
        <v>4410</v>
      </c>
      <c r="E1582" s="103">
        <v>5000.0</v>
      </c>
      <c r="F1582" s="100" t="s">
        <v>5146</v>
      </c>
      <c r="G1582" s="101" t="s">
        <v>5147</v>
      </c>
      <c r="H1582" s="101" t="s">
        <v>68</v>
      </c>
      <c r="I1582" s="101"/>
      <c r="J1582" s="95"/>
      <c r="K1582" s="88">
        <f t="shared" si="449"/>
        <v>5000</v>
      </c>
      <c r="L1582" s="88">
        <v>0.0</v>
      </c>
      <c r="M1582" s="88">
        <f t="shared" si="440"/>
        <v>5000</v>
      </c>
      <c r="N1582" s="206">
        <f t="shared" si="441"/>
        <v>0</v>
      </c>
      <c r="O1582" s="96"/>
      <c r="P1582" s="97">
        <v>164.18</v>
      </c>
      <c r="Q1582" s="108">
        <f t="shared" si="451"/>
        <v>4835.82</v>
      </c>
      <c r="R1582" s="141">
        <f>Q1571+Q1576+Q1577+Q1579+Q1581+Q1582+Q1612</f>
        <v>23821.24</v>
      </c>
      <c r="S1582" s="98"/>
      <c r="T1582" s="98"/>
      <c r="U1582" s="98"/>
      <c r="V1582" s="98"/>
      <c r="W1582" s="98"/>
      <c r="X1582" s="98"/>
      <c r="Y1582" s="98"/>
      <c r="Z1582" s="98"/>
      <c r="AA1582" s="98"/>
      <c r="AB1582" s="98"/>
      <c r="AC1582" s="98"/>
      <c r="AD1582" s="98"/>
      <c r="AE1582" s="98"/>
      <c r="AF1582" s="98"/>
      <c r="AG1582" s="98"/>
      <c r="AH1582" s="98"/>
      <c r="AI1582" s="98"/>
      <c r="AJ1582" s="98"/>
      <c r="AK1582" s="98"/>
      <c r="AL1582" s="98"/>
    </row>
    <row r="1583" ht="14.25" customHeight="1">
      <c r="A1583" s="92" t="s">
        <v>5148</v>
      </c>
      <c r="B1583" s="93">
        <v>45868.0</v>
      </c>
      <c r="C1583" s="94" t="s">
        <v>5149</v>
      </c>
      <c r="D1583" s="94" t="s">
        <v>5150</v>
      </c>
      <c r="E1583" s="107">
        <v>525.45</v>
      </c>
      <c r="F1583" s="100" t="s">
        <v>5151</v>
      </c>
      <c r="G1583" s="101" t="s">
        <v>96</v>
      </c>
      <c r="H1583" s="42" t="s">
        <v>68</v>
      </c>
      <c r="I1583" s="101" t="s">
        <v>5152</v>
      </c>
      <c r="J1583" s="95"/>
      <c r="K1583" s="207">
        <f>O1583</f>
        <v>550.0037382</v>
      </c>
      <c r="L1583" s="207">
        <f>K1583/1.12*0.05</f>
        <v>24.55373831</v>
      </c>
      <c r="M1583" s="207">
        <f t="shared" si="440"/>
        <v>525.4499999</v>
      </c>
      <c r="N1583" s="208">
        <f t="shared" si="441"/>
        <v>0.00000007857192941</v>
      </c>
      <c r="O1583" s="207">
        <f>(E1583/0.955357143)</f>
        <v>550.0037382</v>
      </c>
      <c r="P1583" s="97"/>
      <c r="Q1583" s="97"/>
      <c r="R1583" s="98"/>
      <c r="S1583" s="98"/>
      <c r="T1583" s="98"/>
      <c r="U1583" s="98"/>
      <c r="V1583" s="98"/>
      <c r="W1583" s="98"/>
      <c r="X1583" s="98"/>
      <c r="Y1583" s="98"/>
      <c r="Z1583" s="98"/>
      <c r="AA1583" s="98"/>
      <c r="AB1583" s="98"/>
      <c r="AC1583" s="98"/>
      <c r="AD1583" s="98"/>
      <c r="AE1583" s="98"/>
      <c r="AF1583" s="98"/>
      <c r="AG1583" s="98"/>
      <c r="AH1583" s="98"/>
      <c r="AI1583" s="98"/>
      <c r="AJ1583" s="98"/>
      <c r="AK1583" s="98"/>
      <c r="AL1583" s="98"/>
    </row>
    <row r="1584" ht="14.25" customHeight="1">
      <c r="A1584" s="92" t="s">
        <v>5153</v>
      </c>
      <c r="B1584" s="93">
        <v>45868.0</v>
      </c>
      <c r="C1584" s="94" t="s">
        <v>5154</v>
      </c>
      <c r="D1584" s="48" t="s">
        <v>1760</v>
      </c>
      <c r="E1584" s="134">
        <v>1400.0</v>
      </c>
      <c r="F1584" s="48" t="s">
        <v>5155</v>
      </c>
      <c r="H1584" s="42"/>
      <c r="I1584" s="48" t="s">
        <v>5156</v>
      </c>
      <c r="J1584" s="95"/>
      <c r="K1584" s="88">
        <f t="shared" ref="K1584:K1595" si="452">E1584</f>
        <v>1400</v>
      </c>
      <c r="L1584" s="88">
        <v>0.0</v>
      </c>
      <c r="M1584" s="88">
        <f t="shared" si="440"/>
        <v>1400</v>
      </c>
      <c r="N1584" s="206">
        <f t="shared" si="441"/>
        <v>0</v>
      </c>
      <c r="O1584" s="96"/>
      <c r="P1584" s="131">
        <v>34.11</v>
      </c>
      <c r="Q1584" s="132">
        <v>1365.89</v>
      </c>
      <c r="R1584" s="98"/>
      <c r="S1584" s="98"/>
      <c r="T1584" s="98"/>
      <c r="U1584" s="98"/>
      <c r="V1584" s="98"/>
      <c r="W1584" s="98"/>
      <c r="X1584" s="98"/>
      <c r="Y1584" s="98"/>
      <c r="Z1584" s="98"/>
      <c r="AA1584" s="98"/>
      <c r="AB1584" s="98"/>
      <c r="AC1584" s="98"/>
      <c r="AD1584" s="98"/>
      <c r="AE1584" s="98"/>
      <c r="AF1584" s="98"/>
      <c r="AG1584" s="98"/>
      <c r="AH1584" s="98"/>
      <c r="AI1584" s="98"/>
      <c r="AJ1584" s="98"/>
      <c r="AK1584" s="98"/>
      <c r="AL1584" s="98"/>
    </row>
    <row r="1585" ht="14.25" customHeight="1">
      <c r="A1585" s="92" t="s">
        <v>5157</v>
      </c>
      <c r="B1585" s="93">
        <v>45867.0</v>
      </c>
      <c r="C1585" s="94" t="s">
        <v>5158</v>
      </c>
      <c r="D1585" s="94" t="s">
        <v>5159</v>
      </c>
      <c r="E1585" s="103">
        <v>2600.0</v>
      </c>
      <c r="F1585" s="100" t="s">
        <v>5160</v>
      </c>
      <c r="G1585" s="101" t="s">
        <v>96</v>
      </c>
      <c r="H1585" s="101" t="s">
        <v>68</v>
      </c>
      <c r="I1585" s="101" t="s">
        <v>5161</v>
      </c>
      <c r="J1585" s="95"/>
      <c r="K1585" s="88">
        <f t="shared" si="452"/>
        <v>2600</v>
      </c>
      <c r="L1585" s="88">
        <v>0.0</v>
      </c>
      <c r="M1585" s="88">
        <f t="shared" si="440"/>
        <v>2600</v>
      </c>
      <c r="N1585" s="206">
        <f t="shared" si="441"/>
        <v>0</v>
      </c>
      <c r="O1585" s="96"/>
      <c r="P1585" s="97"/>
      <c r="Q1585" s="97"/>
      <c r="R1585" s="98"/>
      <c r="S1585" s="98"/>
      <c r="T1585" s="98"/>
      <c r="U1585" s="98"/>
      <c r="V1585" s="98"/>
      <c r="W1585" s="98"/>
      <c r="X1585" s="98"/>
      <c r="Y1585" s="98"/>
      <c r="Z1585" s="98"/>
      <c r="AA1585" s="98"/>
      <c r="AB1585" s="98"/>
      <c r="AC1585" s="98"/>
      <c r="AD1585" s="98"/>
      <c r="AE1585" s="98"/>
      <c r="AF1585" s="98"/>
      <c r="AG1585" s="98"/>
      <c r="AH1585" s="98"/>
      <c r="AI1585" s="98"/>
      <c r="AJ1585" s="98"/>
      <c r="AK1585" s="98"/>
      <c r="AL1585" s="98"/>
    </row>
    <row r="1586" ht="14.25" customHeight="1">
      <c r="A1586" s="92" t="s">
        <v>5162</v>
      </c>
      <c r="B1586" s="93">
        <v>45868.0</v>
      </c>
      <c r="C1586" s="94" t="s">
        <v>5163</v>
      </c>
      <c r="D1586" s="94" t="s">
        <v>5164</v>
      </c>
      <c r="E1586" s="103">
        <v>550.0</v>
      </c>
      <c r="F1586" s="100" t="s">
        <v>5151</v>
      </c>
      <c r="G1586" s="101" t="s">
        <v>117</v>
      </c>
      <c r="H1586" s="101" t="s">
        <v>68</v>
      </c>
      <c r="I1586" s="101"/>
      <c r="J1586" s="95"/>
      <c r="K1586" s="88">
        <f t="shared" si="452"/>
        <v>550</v>
      </c>
      <c r="L1586" s="88">
        <v>0.0</v>
      </c>
      <c r="M1586" s="88">
        <f t="shared" si="440"/>
        <v>550</v>
      </c>
      <c r="N1586" s="206">
        <f t="shared" si="441"/>
        <v>0</v>
      </c>
      <c r="O1586" s="96"/>
      <c r="P1586" s="97">
        <v>18.06</v>
      </c>
      <c r="Q1586" s="97">
        <f>E1586-P1586</f>
        <v>531.94</v>
      </c>
      <c r="R1586" s="98"/>
      <c r="S1586" s="98"/>
      <c r="T1586" s="98"/>
      <c r="U1586" s="98"/>
      <c r="V1586" s="98"/>
      <c r="W1586" s="98"/>
      <c r="X1586" s="98"/>
      <c r="Y1586" s="98"/>
      <c r="Z1586" s="98"/>
      <c r="AA1586" s="98"/>
      <c r="AB1586" s="98"/>
      <c r="AC1586" s="98"/>
      <c r="AD1586" s="98"/>
      <c r="AE1586" s="98"/>
      <c r="AF1586" s="98"/>
      <c r="AG1586" s="98"/>
      <c r="AH1586" s="98"/>
      <c r="AI1586" s="98"/>
      <c r="AJ1586" s="98"/>
      <c r="AK1586" s="98"/>
      <c r="AL1586" s="98"/>
    </row>
    <row r="1587" ht="14.25" customHeight="1">
      <c r="A1587" s="92" t="s">
        <v>5165</v>
      </c>
      <c r="B1587" s="93">
        <v>45868.0</v>
      </c>
      <c r="C1587" s="94" t="s">
        <v>5166</v>
      </c>
      <c r="D1587" s="94" t="s">
        <v>594</v>
      </c>
      <c r="E1587" s="99">
        <v>300.0</v>
      </c>
      <c r="F1587" s="48" t="s">
        <v>5143</v>
      </c>
      <c r="G1587" s="101" t="s">
        <v>5140</v>
      </c>
      <c r="H1587" s="101" t="s">
        <v>68</v>
      </c>
      <c r="I1587" s="101"/>
      <c r="J1587" s="95"/>
      <c r="K1587" s="88">
        <f t="shared" si="452"/>
        <v>300</v>
      </c>
      <c r="L1587" s="88">
        <v>0.0</v>
      </c>
      <c r="M1587" s="88">
        <f t="shared" si="440"/>
        <v>300</v>
      </c>
      <c r="N1587" s="206">
        <f t="shared" si="441"/>
        <v>0</v>
      </c>
      <c r="O1587" s="96"/>
      <c r="P1587" s="147">
        <v>7.31</v>
      </c>
      <c r="Q1587" s="147">
        <v>292.69</v>
      </c>
      <c r="R1587" s="98"/>
      <c r="S1587" s="98"/>
      <c r="T1587" s="98"/>
      <c r="U1587" s="98"/>
      <c r="V1587" s="98"/>
      <c r="W1587" s="98"/>
      <c r="X1587" s="98"/>
      <c r="Y1587" s="98"/>
      <c r="Z1587" s="98"/>
      <c r="AA1587" s="98"/>
      <c r="AB1587" s="98"/>
      <c r="AC1587" s="98"/>
      <c r="AD1587" s="98"/>
      <c r="AE1587" s="98"/>
      <c r="AF1587" s="98"/>
      <c r="AG1587" s="98"/>
      <c r="AH1587" s="98"/>
      <c r="AI1587" s="98"/>
      <c r="AJ1587" s="98"/>
      <c r="AK1587" s="98"/>
      <c r="AL1587" s="98"/>
    </row>
    <row r="1588" ht="14.25" customHeight="1">
      <c r="A1588" s="92" t="s">
        <v>5167</v>
      </c>
      <c r="B1588" s="93">
        <v>45868.0</v>
      </c>
      <c r="C1588" s="94" t="s">
        <v>5168</v>
      </c>
      <c r="D1588" s="94" t="s">
        <v>4519</v>
      </c>
      <c r="E1588" s="99">
        <v>300.0</v>
      </c>
      <c r="F1588" s="100" t="s">
        <v>5169</v>
      </c>
      <c r="G1588" s="101" t="s">
        <v>5140</v>
      </c>
      <c r="H1588" s="101" t="s">
        <v>68</v>
      </c>
      <c r="I1588" s="101"/>
      <c r="J1588" s="95"/>
      <c r="K1588" s="88">
        <f t="shared" si="452"/>
        <v>300</v>
      </c>
      <c r="L1588" s="88">
        <v>0.0</v>
      </c>
      <c r="M1588" s="88">
        <f t="shared" si="440"/>
        <v>300</v>
      </c>
      <c r="N1588" s="206">
        <f t="shared" si="441"/>
        <v>0</v>
      </c>
      <c r="O1588" s="96"/>
      <c r="P1588" s="147">
        <v>7.31</v>
      </c>
      <c r="Q1588" s="147">
        <v>292.69</v>
      </c>
      <c r="R1588" s="97">
        <f>Q1588+Q1587+Q1580</f>
        <v>1121.98</v>
      </c>
      <c r="S1588" s="98"/>
      <c r="T1588" s="98"/>
      <c r="U1588" s="98"/>
      <c r="V1588" s="98"/>
      <c r="W1588" s="98"/>
      <c r="X1588" s="98"/>
      <c r="Y1588" s="98"/>
      <c r="Z1588" s="98"/>
      <c r="AA1588" s="98"/>
      <c r="AB1588" s="98"/>
      <c r="AC1588" s="98"/>
      <c r="AD1588" s="98"/>
      <c r="AE1588" s="98"/>
      <c r="AF1588" s="98"/>
      <c r="AG1588" s="98"/>
      <c r="AH1588" s="98"/>
      <c r="AI1588" s="98"/>
      <c r="AJ1588" s="98"/>
      <c r="AK1588" s="98"/>
      <c r="AL1588" s="98"/>
    </row>
    <row r="1589" ht="14.25" customHeight="1">
      <c r="A1589" s="92" t="s">
        <v>5170</v>
      </c>
      <c r="B1589" s="93">
        <v>45868.0</v>
      </c>
      <c r="C1589" s="94" t="s">
        <v>5171</v>
      </c>
      <c r="D1589" s="94" t="s">
        <v>5172</v>
      </c>
      <c r="E1589" s="103">
        <v>300.0</v>
      </c>
      <c r="F1589" s="100" t="s">
        <v>5169</v>
      </c>
      <c r="G1589" s="101" t="s">
        <v>112</v>
      </c>
      <c r="H1589" s="101" t="s">
        <v>127</v>
      </c>
      <c r="I1589" s="200" t="s">
        <v>5173</v>
      </c>
      <c r="J1589" s="95"/>
      <c r="K1589" s="88">
        <f t="shared" si="452"/>
        <v>300</v>
      </c>
      <c r="L1589" s="88">
        <v>0.0</v>
      </c>
      <c r="M1589" s="88">
        <f t="shared" si="440"/>
        <v>300</v>
      </c>
      <c r="N1589" s="206">
        <f t="shared" si="441"/>
        <v>0</v>
      </c>
      <c r="O1589" s="96"/>
      <c r="P1589" s="97"/>
      <c r="Q1589" s="97"/>
      <c r="R1589" s="98"/>
      <c r="S1589" s="98"/>
      <c r="T1589" s="98"/>
      <c r="U1589" s="98"/>
      <c r="V1589" s="98"/>
      <c r="W1589" s="98"/>
      <c r="X1589" s="98"/>
      <c r="Y1589" s="98"/>
      <c r="Z1589" s="98"/>
      <c r="AA1589" s="98"/>
      <c r="AB1589" s="98"/>
      <c r="AC1589" s="98"/>
      <c r="AD1589" s="98"/>
      <c r="AE1589" s="98"/>
      <c r="AF1589" s="98"/>
      <c r="AG1589" s="98"/>
      <c r="AH1589" s="98"/>
      <c r="AI1589" s="98"/>
      <c r="AJ1589" s="98"/>
      <c r="AK1589" s="98"/>
      <c r="AL1589" s="98"/>
    </row>
    <row r="1590" ht="14.25" customHeight="1">
      <c r="A1590" s="92" t="s">
        <v>5174</v>
      </c>
      <c r="B1590" s="93">
        <v>45868.0</v>
      </c>
      <c r="C1590" s="94" t="s">
        <v>5175</v>
      </c>
      <c r="D1590" s="94" t="s">
        <v>5176</v>
      </c>
      <c r="E1590" s="103">
        <v>300.0</v>
      </c>
      <c r="F1590" s="100" t="s">
        <v>5169</v>
      </c>
      <c r="G1590" s="101" t="s">
        <v>117</v>
      </c>
      <c r="H1590" s="101" t="s">
        <v>68</v>
      </c>
      <c r="I1590" s="101"/>
      <c r="J1590" s="95"/>
      <c r="K1590" s="88">
        <f t="shared" si="452"/>
        <v>300</v>
      </c>
      <c r="L1590" s="88">
        <v>0.0</v>
      </c>
      <c r="M1590" s="88">
        <f t="shared" si="440"/>
        <v>300</v>
      </c>
      <c r="N1590" s="206">
        <f t="shared" si="441"/>
        <v>0</v>
      </c>
      <c r="O1590" s="96"/>
      <c r="P1590" s="97">
        <v>9.85</v>
      </c>
      <c r="Q1590" s="97">
        <f t="shared" ref="Q1590:Q1592" si="453">E1590-P1590</f>
        <v>290.15</v>
      </c>
      <c r="R1590" s="98"/>
      <c r="S1590" s="98"/>
      <c r="T1590" s="98"/>
      <c r="U1590" s="98"/>
      <c r="V1590" s="98"/>
      <c r="W1590" s="98"/>
      <c r="X1590" s="98"/>
      <c r="Y1590" s="98"/>
      <c r="Z1590" s="98"/>
      <c r="AA1590" s="98"/>
      <c r="AB1590" s="98"/>
      <c r="AC1590" s="98"/>
      <c r="AD1590" s="98"/>
      <c r="AE1590" s="98"/>
      <c r="AF1590" s="98"/>
      <c r="AG1590" s="98"/>
      <c r="AH1590" s="98"/>
      <c r="AI1590" s="98"/>
      <c r="AJ1590" s="98"/>
      <c r="AK1590" s="98"/>
      <c r="AL1590" s="98"/>
    </row>
    <row r="1591" ht="14.25" customHeight="1">
      <c r="A1591" s="92" t="s">
        <v>5177</v>
      </c>
      <c r="B1591" s="93">
        <v>45868.0</v>
      </c>
      <c r="C1591" s="94" t="s">
        <v>5178</v>
      </c>
      <c r="D1591" s="94" t="s">
        <v>5179</v>
      </c>
      <c r="E1591" s="103">
        <v>550.0</v>
      </c>
      <c r="F1591" s="100" t="s">
        <v>5044</v>
      </c>
      <c r="G1591" s="101" t="s">
        <v>117</v>
      </c>
      <c r="H1591" s="101" t="s">
        <v>68</v>
      </c>
      <c r="I1591" s="101"/>
      <c r="J1591" s="95"/>
      <c r="K1591" s="88">
        <f t="shared" si="452"/>
        <v>550</v>
      </c>
      <c r="L1591" s="88">
        <v>0.0</v>
      </c>
      <c r="M1591" s="88">
        <f t="shared" si="440"/>
        <v>550</v>
      </c>
      <c r="N1591" s="206">
        <f t="shared" si="441"/>
        <v>0</v>
      </c>
      <c r="O1591" s="96"/>
      <c r="P1591" s="97">
        <v>18.06</v>
      </c>
      <c r="Q1591" s="97">
        <f t="shared" si="453"/>
        <v>531.94</v>
      </c>
      <c r="R1591" s="98"/>
      <c r="S1591" s="98"/>
      <c r="T1591" s="98"/>
      <c r="U1591" s="98"/>
      <c r="V1591" s="98"/>
      <c r="W1591" s="98"/>
      <c r="X1591" s="98"/>
      <c r="Y1591" s="98"/>
      <c r="Z1591" s="98"/>
      <c r="AA1591" s="98"/>
      <c r="AB1591" s="98"/>
      <c r="AC1591" s="98"/>
      <c r="AD1591" s="98"/>
      <c r="AE1591" s="98"/>
      <c r="AF1591" s="98"/>
      <c r="AG1591" s="98"/>
      <c r="AH1591" s="98"/>
      <c r="AI1591" s="98"/>
      <c r="AJ1591" s="98"/>
      <c r="AK1591" s="98"/>
      <c r="AL1591" s="98"/>
    </row>
    <row r="1592" ht="14.25" customHeight="1">
      <c r="A1592" s="92" t="s">
        <v>5180</v>
      </c>
      <c r="B1592" s="93">
        <v>45868.0</v>
      </c>
      <c r="C1592" s="94" t="s">
        <v>5181</v>
      </c>
      <c r="D1592" s="94" t="s">
        <v>1020</v>
      </c>
      <c r="E1592" s="103">
        <v>300.0</v>
      </c>
      <c r="F1592" s="100" t="s">
        <v>5169</v>
      </c>
      <c r="G1592" s="101" t="s">
        <v>117</v>
      </c>
      <c r="H1592" s="101" t="s">
        <v>68</v>
      </c>
      <c r="I1592" s="101"/>
      <c r="J1592" s="95"/>
      <c r="K1592" s="88">
        <f t="shared" si="452"/>
        <v>300</v>
      </c>
      <c r="L1592" s="88">
        <v>0.0</v>
      </c>
      <c r="M1592" s="88">
        <f t="shared" si="440"/>
        <v>300</v>
      </c>
      <c r="N1592" s="206">
        <f t="shared" si="441"/>
        <v>0</v>
      </c>
      <c r="O1592" s="96"/>
      <c r="P1592" s="97">
        <v>9.85</v>
      </c>
      <c r="Q1592" s="97">
        <f t="shared" si="453"/>
        <v>290.15</v>
      </c>
      <c r="R1592" s="128">
        <f>Q1586+Q1590+Q1591+Q1592</f>
        <v>1644.18</v>
      </c>
      <c r="S1592" s="98"/>
      <c r="T1592" s="98"/>
      <c r="U1592" s="98"/>
      <c r="V1592" s="98"/>
      <c r="W1592" s="98"/>
      <c r="X1592" s="98"/>
      <c r="Y1592" s="98"/>
      <c r="Z1592" s="98"/>
      <c r="AA1592" s="98"/>
      <c r="AB1592" s="98"/>
      <c r="AC1592" s="98"/>
      <c r="AD1592" s="98"/>
      <c r="AE1592" s="98"/>
      <c r="AF1592" s="98"/>
      <c r="AG1592" s="98"/>
      <c r="AH1592" s="98"/>
      <c r="AI1592" s="98"/>
      <c r="AJ1592" s="98"/>
      <c r="AK1592" s="98"/>
      <c r="AL1592" s="98"/>
    </row>
    <row r="1593" ht="14.25" customHeight="1">
      <c r="A1593" s="92" t="s">
        <v>5182</v>
      </c>
      <c r="B1593" s="93">
        <v>45868.0</v>
      </c>
      <c r="C1593" s="94" t="s">
        <v>5183</v>
      </c>
      <c r="D1593" s="94" t="s">
        <v>5176</v>
      </c>
      <c r="E1593" s="103">
        <v>400.0</v>
      </c>
      <c r="F1593" s="100" t="s">
        <v>5184</v>
      </c>
      <c r="G1593" s="101" t="s">
        <v>112</v>
      </c>
      <c r="H1593" s="101" t="s">
        <v>127</v>
      </c>
      <c r="I1593" s="200" t="s">
        <v>5185</v>
      </c>
      <c r="J1593" s="95"/>
      <c r="K1593" s="88">
        <f t="shared" si="452"/>
        <v>400</v>
      </c>
      <c r="L1593" s="88">
        <v>0.0</v>
      </c>
      <c r="M1593" s="88">
        <f t="shared" si="440"/>
        <v>400</v>
      </c>
      <c r="N1593" s="206">
        <f t="shared" si="441"/>
        <v>0</v>
      </c>
      <c r="O1593" s="96"/>
      <c r="P1593" s="97"/>
      <c r="Q1593" s="97"/>
      <c r="R1593" s="98"/>
      <c r="S1593" s="98"/>
      <c r="T1593" s="98"/>
      <c r="U1593" s="98"/>
      <c r="V1593" s="98"/>
      <c r="W1593" s="98"/>
      <c r="X1593" s="98"/>
      <c r="Y1593" s="98"/>
      <c r="Z1593" s="98"/>
      <c r="AA1593" s="98"/>
      <c r="AB1593" s="98"/>
      <c r="AC1593" s="98"/>
      <c r="AD1593" s="98"/>
      <c r="AE1593" s="98"/>
      <c r="AF1593" s="98"/>
      <c r="AG1593" s="98"/>
      <c r="AH1593" s="98"/>
      <c r="AI1593" s="98"/>
      <c r="AJ1593" s="98"/>
      <c r="AK1593" s="98"/>
      <c r="AL1593" s="98"/>
    </row>
    <row r="1594" ht="14.25" customHeight="1">
      <c r="A1594" s="92" t="s">
        <v>5186</v>
      </c>
      <c r="B1594" s="93">
        <v>45868.0</v>
      </c>
      <c r="C1594" s="94" t="s">
        <v>5187</v>
      </c>
      <c r="D1594" s="94" t="s">
        <v>5188</v>
      </c>
      <c r="E1594" s="103">
        <v>4400.0</v>
      </c>
      <c r="F1594" s="94" t="s">
        <v>5189</v>
      </c>
      <c r="G1594" s="101" t="s">
        <v>5140</v>
      </c>
      <c r="H1594" s="101" t="s">
        <v>68</v>
      </c>
      <c r="I1594" s="101" t="s">
        <v>5190</v>
      </c>
      <c r="J1594" s="95"/>
      <c r="K1594" s="88">
        <f t="shared" si="452"/>
        <v>4400</v>
      </c>
      <c r="L1594" s="88">
        <v>0.0</v>
      </c>
      <c r="M1594" s="88">
        <f t="shared" si="440"/>
        <v>4400</v>
      </c>
      <c r="N1594" s="206">
        <f t="shared" si="441"/>
        <v>0</v>
      </c>
      <c r="O1594" s="96"/>
      <c r="P1594" s="97"/>
      <c r="Q1594" s="97"/>
      <c r="R1594" s="98"/>
      <c r="S1594" s="98"/>
      <c r="T1594" s="98"/>
      <c r="U1594" s="98"/>
      <c r="V1594" s="98"/>
      <c r="W1594" s="98"/>
      <c r="X1594" s="98"/>
      <c r="Y1594" s="98"/>
      <c r="Z1594" s="98"/>
      <c r="AA1594" s="98"/>
      <c r="AB1594" s="98"/>
      <c r="AC1594" s="98"/>
      <c r="AD1594" s="98"/>
      <c r="AE1594" s="98"/>
      <c r="AF1594" s="98"/>
      <c r="AG1594" s="98"/>
      <c r="AH1594" s="98"/>
      <c r="AI1594" s="98"/>
      <c r="AJ1594" s="98"/>
      <c r="AK1594" s="98"/>
      <c r="AL1594" s="98"/>
    </row>
    <row r="1595" ht="14.25" customHeight="1">
      <c r="A1595" s="92" t="s">
        <v>5191</v>
      </c>
      <c r="B1595" s="93">
        <v>45868.0</v>
      </c>
      <c r="C1595" s="94" t="s">
        <v>5192</v>
      </c>
      <c r="D1595" s="94" t="s">
        <v>5179</v>
      </c>
      <c r="E1595" s="103">
        <v>180.0</v>
      </c>
      <c r="F1595" s="100" t="s">
        <v>5193</v>
      </c>
      <c r="G1595" s="101" t="s">
        <v>112</v>
      </c>
      <c r="H1595" s="101" t="s">
        <v>127</v>
      </c>
      <c r="I1595" s="200" t="s">
        <v>5185</v>
      </c>
      <c r="J1595" s="95"/>
      <c r="K1595" s="88">
        <f t="shared" si="452"/>
        <v>180</v>
      </c>
      <c r="L1595" s="88">
        <v>0.0</v>
      </c>
      <c r="M1595" s="88">
        <f t="shared" si="440"/>
        <v>180</v>
      </c>
      <c r="N1595" s="206">
        <f t="shared" si="441"/>
        <v>0</v>
      </c>
      <c r="O1595" s="96"/>
      <c r="P1595" s="97"/>
      <c r="Q1595" s="97"/>
      <c r="R1595" s="98"/>
      <c r="S1595" s="98"/>
      <c r="T1595" s="98"/>
      <c r="U1595" s="98"/>
      <c r="V1595" s="98"/>
      <c r="W1595" s="98"/>
      <c r="X1595" s="98"/>
      <c r="Y1595" s="98"/>
      <c r="Z1595" s="98"/>
      <c r="AA1595" s="98"/>
      <c r="AB1595" s="98"/>
      <c r="AC1595" s="98"/>
      <c r="AD1595" s="98"/>
      <c r="AE1595" s="98"/>
      <c r="AF1595" s="98"/>
      <c r="AG1595" s="98"/>
      <c r="AH1595" s="98"/>
      <c r="AI1595" s="98"/>
      <c r="AJ1595" s="98"/>
      <c r="AK1595" s="98"/>
      <c r="AL1595" s="98"/>
    </row>
    <row r="1596" ht="14.25" customHeight="1">
      <c r="A1596" s="92" t="s">
        <v>5194</v>
      </c>
      <c r="B1596" s="93">
        <v>45868.0</v>
      </c>
      <c r="C1596" s="94" t="s">
        <v>5195</v>
      </c>
      <c r="D1596" s="94" t="s">
        <v>5150</v>
      </c>
      <c r="E1596" s="107">
        <v>5445.54</v>
      </c>
      <c r="F1596" s="100" t="s">
        <v>5196</v>
      </c>
      <c r="G1596" s="101" t="s">
        <v>96</v>
      </c>
      <c r="H1596" s="42" t="s">
        <v>68</v>
      </c>
      <c r="I1596" s="101" t="s">
        <v>5152</v>
      </c>
      <c r="J1596" s="95"/>
      <c r="K1596" s="207">
        <f>O1596</f>
        <v>5700.004485</v>
      </c>
      <c r="L1596" s="207">
        <f>K1596/1.12*0.05</f>
        <v>254.4644859</v>
      </c>
      <c r="M1596" s="207">
        <f t="shared" si="440"/>
        <v>5445.539999</v>
      </c>
      <c r="N1596" s="208">
        <f t="shared" si="441"/>
        <v>0.0000008142860679</v>
      </c>
      <c r="O1596" s="207">
        <f>(E1596/0.955357143)</f>
        <v>5700.004485</v>
      </c>
      <c r="P1596" s="97"/>
      <c r="Q1596" s="97"/>
      <c r="R1596" s="98"/>
      <c r="S1596" s="98"/>
      <c r="T1596" s="98"/>
      <c r="U1596" s="98"/>
      <c r="V1596" s="98"/>
      <c r="W1596" s="98"/>
      <c r="X1596" s="98"/>
      <c r="Y1596" s="98"/>
      <c r="Z1596" s="98"/>
      <c r="AA1596" s="98"/>
      <c r="AB1596" s="98"/>
      <c r="AC1596" s="98"/>
      <c r="AD1596" s="98"/>
      <c r="AE1596" s="98"/>
      <c r="AF1596" s="98"/>
      <c r="AG1596" s="98"/>
      <c r="AH1596" s="98"/>
      <c r="AI1596" s="98"/>
      <c r="AJ1596" s="98"/>
      <c r="AK1596" s="98"/>
      <c r="AL1596" s="98"/>
    </row>
    <row r="1597" ht="14.25" customHeight="1">
      <c r="A1597" s="92" t="s">
        <v>5197</v>
      </c>
      <c r="B1597" s="93">
        <v>45868.0</v>
      </c>
      <c r="C1597" s="94" t="s">
        <v>5198</v>
      </c>
      <c r="D1597" s="94" t="s">
        <v>5150</v>
      </c>
      <c r="E1597" s="103">
        <v>5000.0</v>
      </c>
      <c r="F1597" s="100" t="s">
        <v>5199</v>
      </c>
      <c r="G1597" s="101" t="s">
        <v>96</v>
      </c>
      <c r="H1597" s="42" t="s">
        <v>68</v>
      </c>
      <c r="I1597" s="101" t="s">
        <v>5200</v>
      </c>
      <c r="J1597" s="95"/>
      <c r="K1597" s="88">
        <f t="shared" ref="K1597:K1603" si="454">E1597</f>
        <v>5000</v>
      </c>
      <c r="L1597" s="88">
        <v>0.0</v>
      </c>
      <c r="M1597" s="88">
        <f t="shared" si="440"/>
        <v>5000</v>
      </c>
      <c r="N1597" s="206">
        <f t="shared" si="441"/>
        <v>0</v>
      </c>
      <c r="O1597" s="220"/>
      <c r="P1597" s="97"/>
      <c r="Q1597" s="97"/>
      <c r="R1597" s="98"/>
      <c r="S1597" s="98"/>
      <c r="T1597" s="98"/>
      <c r="U1597" s="98"/>
      <c r="V1597" s="98"/>
      <c r="W1597" s="98"/>
      <c r="X1597" s="98"/>
      <c r="Y1597" s="98"/>
      <c r="Z1597" s="98"/>
      <c r="AA1597" s="98"/>
      <c r="AB1597" s="98"/>
      <c r="AC1597" s="98"/>
      <c r="AD1597" s="98"/>
      <c r="AE1597" s="98"/>
      <c r="AF1597" s="98"/>
      <c r="AG1597" s="98"/>
      <c r="AH1597" s="98"/>
      <c r="AI1597" s="98"/>
      <c r="AJ1597" s="98"/>
      <c r="AK1597" s="98"/>
      <c r="AL1597" s="98"/>
    </row>
    <row r="1598" ht="14.25" customHeight="1">
      <c r="A1598" s="92" t="s">
        <v>5201</v>
      </c>
      <c r="B1598" s="93">
        <v>45869.0</v>
      </c>
      <c r="C1598" s="94" t="s">
        <v>5202</v>
      </c>
      <c r="D1598" s="94" t="s">
        <v>5203</v>
      </c>
      <c r="E1598" s="103">
        <v>1120.0</v>
      </c>
      <c r="F1598" s="100" t="s">
        <v>5204</v>
      </c>
      <c r="G1598" s="101" t="s">
        <v>5205</v>
      </c>
      <c r="H1598" s="42" t="s">
        <v>68</v>
      </c>
      <c r="I1598" s="101"/>
      <c r="J1598" s="95"/>
      <c r="K1598" s="88">
        <f t="shared" si="454"/>
        <v>1120</v>
      </c>
      <c r="L1598" s="88">
        <v>0.0</v>
      </c>
      <c r="M1598" s="88">
        <f t="shared" si="440"/>
        <v>1120</v>
      </c>
      <c r="N1598" s="206">
        <f t="shared" si="441"/>
        <v>0</v>
      </c>
      <c r="O1598" s="96"/>
      <c r="P1598" s="97">
        <v>36.78</v>
      </c>
      <c r="Q1598" s="108">
        <v>1083.22</v>
      </c>
      <c r="R1598" s="98"/>
      <c r="S1598" s="98"/>
      <c r="T1598" s="98"/>
      <c r="U1598" s="98"/>
      <c r="V1598" s="98"/>
      <c r="W1598" s="98"/>
      <c r="X1598" s="98"/>
      <c r="Y1598" s="98"/>
      <c r="Z1598" s="98"/>
      <c r="AA1598" s="98"/>
      <c r="AB1598" s="98"/>
      <c r="AC1598" s="98"/>
      <c r="AD1598" s="98"/>
      <c r="AE1598" s="98"/>
      <c r="AF1598" s="98"/>
      <c r="AG1598" s="98"/>
      <c r="AH1598" s="98"/>
      <c r="AI1598" s="98"/>
      <c r="AJ1598" s="98"/>
      <c r="AK1598" s="98"/>
      <c r="AL1598" s="98"/>
    </row>
    <row r="1599" ht="14.25" customHeight="1">
      <c r="A1599" s="92" t="s">
        <v>5206</v>
      </c>
      <c r="B1599" s="93">
        <v>45869.0</v>
      </c>
      <c r="C1599" s="94" t="s">
        <v>5207</v>
      </c>
      <c r="D1599" s="94" t="s">
        <v>5208</v>
      </c>
      <c r="E1599" s="99">
        <v>550.0</v>
      </c>
      <c r="F1599" s="100" t="s">
        <v>5209</v>
      </c>
      <c r="G1599" s="101" t="s">
        <v>5140</v>
      </c>
      <c r="H1599" s="42"/>
      <c r="I1599" s="101"/>
      <c r="J1599" s="95"/>
      <c r="K1599" s="88">
        <f t="shared" si="454"/>
        <v>550</v>
      </c>
      <c r="L1599" s="88">
        <v>0.0</v>
      </c>
      <c r="M1599" s="88">
        <f t="shared" si="440"/>
        <v>550</v>
      </c>
      <c r="N1599" s="206">
        <f t="shared" si="441"/>
        <v>0</v>
      </c>
      <c r="O1599" s="96"/>
      <c r="P1599" s="131">
        <v>13.4</v>
      </c>
      <c r="Q1599" s="132">
        <f>E1599-P1599</f>
        <v>536.6</v>
      </c>
      <c r="R1599" s="98"/>
      <c r="S1599" s="98"/>
      <c r="T1599" s="98"/>
      <c r="U1599" s="98"/>
      <c r="V1599" s="98"/>
      <c r="W1599" s="98"/>
      <c r="X1599" s="98"/>
      <c r="Y1599" s="98"/>
      <c r="Z1599" s="98"/>
      <c r="AA1599" s="98"/>
      <c r="AB1599" s="98"/>
      <c r="AC1599" s="98"/>
      <c r="AD1599" s="98"/>
      <c r="AE1599" s="98"/>
      <c r="AF1599" s="98"/>
      <c r="AG1599" s="98"/>
      <c r="AH1599" s="98"/>
      <c r="AI1599" s="98"/>
      <c r="AJ1599" s="98"/>
      <c r="AK1599" s="98"/>
      <c r="AL1599" s="98"/>
    </row>
    <row r="1600" ht="14.25" customHeight="1">
      <c r="A1600" s="92" t="s">
        <v>5210</v>
      </c>
      <c r="B1600" s="93">
        <v>45869.0</v>
      </c>
      <c r="C1600" s="94"/>
      <c r="D1600" s="94" t="s">
        <v>87</v>
      </c>
      <c r="E1600" s="103"/>
      <c r="F1600" s="100"/>
      <c r="G1600" s="101"/>
      <c r="H1600" s="42"/>
      <c r="I1600" s="101"/>
      <c r="J1600" s="95"/>
      <c r="K1600" s="88" t="str">
        <f t="shared" si="454"/>
        <v/>
      </c>
      <c r="L1600" s="88">
        <v>0.0</v>
      </c>
      <c r="M1600" s="88">
        <f t="shared" si="440"/>
        <v>0</v>
      </c>
      <c r="N1600" s="206">
        <f t="shared" si="441"/>
        <v>0</v>
      </c>
      <c r="O1600" s="96"/>
      <c r="P1600" s="97"/>
      <c r="Q1600" s="97"/>
      <c r="R1600" s="98"/>
      <c r="S1600" s="98"/>
      <c r="T1600" s="98"/>
      <c r="U1600" s="98"/>
      <c r="V1600" s="98"/>
      <c r="W1600" s="98"/>
      <c r="X1600" s="98"/>
      <c r="Y1600" s="98"/>
      <c r="Z1600" s="98"/>
      <c r="AA1600" s="98"/>
      <c r="AB1600" s="98"/>
      <c r="AC1600" s="98"/>
      <c r="AD1600" s="98"/>
      <c r="AE1600" s="98"/>
      <c r="AF1600" s="98"/>
      <c r="AG1600" s="98"/>
      <c r="AH1600" s="98"/>
      <c r="AI1600" s="98"/>
      <c r="AJ1600" s="98"/>
      <c r="AK1600" s="98"/>
      <c r="AL1600" s="98"/>
    </row>
    <row r="1601" ht="14.25" customHeight="1">
      <c r="A1601" s="92" t="s">
        <v>5211</v>
      </c>
      <c r="B1601" s="93">
        <v>45869.0</v>
      </c>
      <c r="C1601" s="94" t="s">
        <v>5212</v>
      </c>
      <c r="D1601" s="94" t="s">
        <v>5213</v>
      </c>
      <c r="E1601" s="155">
        <v>300.0</v>
      </c>
      <c r="F1601" s="100" t="s">
        <v>5169</v>
      </c>
      <c r="G1601" s="101" t="s">
        <v>5214</v>
      </c>
      <c r="H1601" s="42"/>
      <c r="I1601" s="101"/>
      <c r="J1601" s="95"/>
      <c r="K1601" s="88">
        <f t="shared" si="454"/>
        <v>300</v>
      </c>
      <c r="L1601" s="88">
        <v>0.0</v>
      </c>
      <c r="M1601" s="88">
        <f t="shared" si="440"/>
        <v>300</v>
      </c>
      <c r="N1601" s="206">
        <f t="shared" si="441"/>
        <v>0</v>
      </c>
      <c r="O1601" s="96"/>
      <c r="P1601" s="147">
        <v>7.31</v>
      </c>
      <c r="Q1601" s="221">
        <v>292.69</v>
      </c>
      <c r="R1601" s="98"/>
      <c r="S1601" s="98"/>
      <c r="T1601" s="98"/>
      <c r="U1601" s="98"/>
      <c r="V1601" s="98"/>
      <c r="W1601" s="98"/>
      <c r="X1601" s="98"/>
      <c r="Y1601" s="98"/>
      <c r="Z1601" s="98"/>
      <c r="AA1601" s="98"/>
      <c r="AB1601" s="98"/>
      <c r="AC1601" s="98"/>
      <c r="AD1601" s="98"/>
      <c r="AE1601" s="98"/>
      <c r="AF1601" s="98"/>
      <c r="AG1601" s="98"/>
      <c r="AH1601" s="98"/>
      <c r="AI1601" s="98"/>
      <c r="AJ1601" s="98"/>
      <c r="AK1601" s="98"/>
      <c r="AL1601" s="98"/>
    </row>
    <row r="1602" ht="14.25" customHeight="1">
      <c r="A1602" s="92" t="s">
        <v>5215</v>
      </c>
      <c r="B1602" s="93">
        <v>45869.0</v>
      </c>
      <c r="C1602" s="94" t="s">
        <v>5216</v>
      </c>
      <c r="D1602" s="94" t="s">
        <v>331</v>
      </c>
      <c r="E1602" s="103">
        <v>1100.0</v>
      </c>
      <c r="F1602" s="100" t="s">
        <v>5217</v>
      </c>
      <c r="G1602" s="101" t="s">
        <v>117</v>
      </c>
      <c r="H1602" s="42"/>
      <c r="I1602" s="101"/>
      <c r="J1602" s="95"/>
      <c r="K1602" s="88">
        <f t="shared" si="454"/>
        <v>1100</v>
      </c>
      <c r="L1602" s="88">
        <v>0.0</v>
      </c>
      <c r="M1602" s="88">
        <f t="shared" si="440"/>
        <v>1100</v>
      </c>
      <c r="N1602" s="206">
        <f t="shared" si="441"/>
        <v>0</v>
      </c>
      <c r="O1602" s="96"/>
      <c r="P1602" s="97">
        <v>36.12</v>
      </c>
      <c r="Q1602" s="108">
        <v>1063.88</v>
      </c>
      <c r="R1602" s="98"/>
      <c r="S1602" s="98"/>
      <c r="T1602" s="98"/>
      <c r="U1602" s="98"/>
      <c r="V1602" s="98"/>
      <c r="W1602" s="98"/>
      <c r="X1602" s="98"/>
      <c r="Y1602" s="98"/>
      <c r="Z1602" s="98"/>
      <c r="AA1602" s="98"/>
      <c r="AB1602" s="98"/>
      <c r="AC1602" s="98"/>
      <c r="AD1602" s="98"/>
      <c r="AE1602" s="98"/>
      <c r="AF1602" s="98"/>
      <c r="AG1602" s="98"/>
      <c r="AH1602" s="98"/>
      <c r="AI1602" s="98"/>
      <c r="AJ1602" s="98"/>
      <c r="AK1602" s="98"/>
      <c r="AL1602" s="98"/>
    </row>
    <row r="1603" ht="14.25" customHeight="1">
      <c r="A1603" s="92" t="s">
        <v>5218</v>
      </c>
      <c r="B1603" s="93">
        <v>45869.0</v>
      </c>
      <c r="C1603" s="94" t="s">
        <v>5219</v>
      </c>
      <c r="D1603" s="94" t="s">
        <v>5220</v>
      </c>
      <c r="E1603" s="99">
        <v>1080.0</v>
      </c>
      <c r="F1603" s="100" t="s">
        <v>5221</v>
      </c>
      <c r="G1603" s="101" t="s">
        <v>5222</v>
      </c>
      <c r="H1603" s="42"/>
      <c r="I1603" s="101"/>
      <c r="J1603" s="95"/>
      <c r="K1603" s="88">
        <f t="shared" si="454"/>
        <v>1080</v>
      </c>
      <c r="L1603" s="88">
        <v>0.0</v>
      </c>
      <c r="M1603" s="88">
        <f t="shared" si="440"/>
        <v>1080</v>
      </c>
      <c r="N1603" s="206">
        <f t="shared" si="441"/>
        <v>0</v>
      </c>
      <c r="O1603" s="96"/>
      <c r="P1603" s="222">
        <v>26.31</v>
      </c>
      <c r="Q1603" s="222">
        <v>1053.69</v>
      </c>
      <c r="R1603" s="98"/>
      <c r="S1603" s="98"/>
      <c r="T1603" s="98"/>
      <c r="U1603" s="98"/>
      <c r="V1603" s="98"/>
      <c r="W1603" s="98"/>
      <c r="X1603" s="98"/>
      <c r="Y1603" s="98"/>
      <c r="Z1603" s="98"/>
      <c r="AA1603" s="98"/>
      <c r="AB1603" s="98"/>
      <c r="AC1603" s="98"/>
      <c r="AD1603" s="98"/>
      <c r="AE1603" s="98"/>
      <c r="AF1603" s="98"/>
      <c r="AG1603" s="98"/>
      <c r="AH1603" s="98"/>
      <c r="AI1603" s="98"/>
      <c r="AJ1603" s="98"/>
      <c r="AK1603" s="98"/>
      <c r="AL1603" s="98"/>
    </row>
    <row r="1604" ht="14.25" customHeight="1">
      <c r="A1604" s="92" t="s">
        <v>5223</v>
      </c>
      <c r="B1604" s="93">
        <v>45869.0</v>
      </c>
      <c r="C1604" s="94" t="s">
        <v>5224</v>
      </c>
      <c r="D1604" s="94" t="s">
        <v>5225</v>
      </c>
      <c r="E1604" s="103">
        <v>550.0</v>
      </c>
      <c r="F1604" s="100" t="s">
        <v>5044</v>
      </c>
      <c r="G1604" s="101" t="s">
        <v>112</v>
      </c>
      <c r="H1604" s="101" t="s">
        <v>127</v>
      </c>
      <c r="I1604" s="101"/>
      <c r="J1604" s="95"/>
      <c r="K1604" s="207">
        <f>O1604</f>
        <v>575.7009345</v>
      </c>
      <c r="L1604" s="207">
        <f>K1604/1.12*0.05</f>
        <v>25.70093458</v>
      </c>
      <c r="M1604" s="207">
        <f t="shared" si="440"/>
        <v>549.9999999</v>
      </c>
      <c r="N1604" s="208">
        <f t="shared" si="441"/>
        <v>0.0000000822428774</v>
      </c>
      <c r="O1604" s="207">
        <f>(E1604/0.955357143)</f>
        <v>575.7009345</v>
      </c>
      <c r="P1604" s="97"/>
      <c r="Q1604" s="97"/>
      <c r="R1604" s="98"/>
      <c r="S1604" s="98"/>
      <c r="T1604" s="98"/>
      <c r="U1604" s="98"/>
      <c r="V1604" s="98"/>
      <c r="W1604" s="98"/>
      <c r="X1604" s="98"/>
      <c r="Y1604" s="98"/>
      <c r="Z1604" s="98"/>
      <c r="AA1604" s="98"/>
      <c r="AB1604" s="98"/>
      <c r="AC1604" s="98"/>
      <c r="AD1604" s="98"/>
      <c r="AE1604" s="98"/>
      <c r="AF1604" s="98"/>
      <c r="AG1604" s="98"/>
      <c r="AH1604" s="98"/>
      <c r="AI1604" s="98"/>
      <c r="AJ1604" s="98"/>
      <c r="AK1604" s="98"/>
      <c r="AL1604" s="98"/>
    </row>
    <row r="1605" ht="14.25" customHeight="1">
      <c r="A1605" s="92" t="s">
        <v>5226</v>
      </c>
      <c r="B1605" s="93">
        <v>45869.0</v>
      </c>
      <c r="C1605" s="94" t="s">
        <v>5227</v>
      </c>
      <c r="D1605" s="94" t="s">
        <v>242</v>
      </c>
      <c r="E1605" s="103">
        <v>2750.0</v>
      </c>
      <c r="F1605" s="100" t="s">
        <v>5228</v>
      </c>
      <c r="G1605" s="101" t="s">
        <v>117</v>
      </c>
      <c r="H1605" s="101" t="s">
        <v>68</v>
      </c>
      <c r="I1605" s="101"/>
      <c r="J1605" s="95"/>
      <c r="K1605" s="88">
        <f t="shared" ref="K1605:K1607" si="455">E1605</f>
        <v>2750</v>
      </c>
      <c r="L1605" s="88">
        <v>0.0</v>
      </c>
      <c r="M1605" s="88">
        <f t="shared" si="440"/>
        <v>2750</v>
      </c>
      <c r="N1605" s="206">
        <f t="shared" si="441"/>
        <v>0</v>
      </c>
      <c r="O1605" s="96"/>
      <c r="P1605" s="97">
        <v>90.31</v>
      </c>
      <c r="Q1605" s="108">
        <v>2659.69</v>
      </c>
      <c r="R1605" s="128">
        <f>Q1605+Q1602+Q1598</f>
        <v>4806.79</v>
      </c>
      <c r="S1605" s="98"/>
      <c r="T1605" s="98"/>
      <c r="U1605" s="98"/>
      <c r="V1605" s="98"/>
      <c r="W1605" s="98"/>
      <c r="X1605" s="98"/>
      <c r="Y1605" s="98"/>
      <c r="Z1605" s="98"/>
      <c r="AA1605" s="98"/>
      <c r="AB1605" s="98"/>
      <c r="AC1605" s="98"/>
      <c r="AD1605" s="98"/>
      <c r="AE1605" s="98"/>
      <c r="AF1605" s="98"/>
      <c r="AG1605" s="98"/>
      <c r="AH1605" s="98"/>
      <c r="AI1605" s="98"/>
      <c r="AJ1605" s="98"/>
      <c r="AK1605" s="98"/>
      <c r="AL1605" s="98"/>
    </row>
    <row r="1606" ht="14.25" customHeight="1">
      <c r="A1606" s="92" t="s">
        <v>5229</v>
      </c>
      <c r="B1606" s="93">
        <v>45869.0</v>
      </c>
      <c r="C1606" s="94"/>
      <c r="D1606" s="94" t="s">
        <v>87</v>
      </c>
      <c r="E1606" s="103"/>
      <c r="F1606" s="100"/>
      <c r="G1606" s="101"/>
      <c r="H1606" s="42"/>
      <c r="I1606" s="101"/>
      <c r="J1606" s="95"/>
      <c r="K1606" s="88" t="str">
        <f t="shared" si="455"/>
        <v/>
      </c>
      <c r="L1606" s="88">
        <v>0.0</v>
      </c>
      <c r="M1606" s="88">
        <f t="shared" si="440"/>
        <v>0</v>
      </c>
      <c r="N1606" s="206">
        <f t="shared" si="441"/>
        <v>0</v>
      </c>
      <c r="O1606" s="96"/>
      <c r="P1606" s="97"/>
      <c r="Q1606" s="97"/>
      <c r="R1606" s="98"/>
      <c r="S1606" s="98"/>
      <c r="T1606" s="98"/>
      <c r="U1606" s="98"/>
      <c r="V1606" s="98"/>
      <c r="W1606" s="98"/>
      <c r="X1606" s="98"/>
      <c r="Y1606" s="98"/>
      <c r="Z1606" s="98"/>
      <c r="AA1606" s="98"/>
      <c r="AB1606" s="98"/>
      <c r="AC1606" s="98"/>
      <c r="AD1606" s="98"/>
      <c r="AE1606" s="98"/>
      <c r="AF1606" s="98"/>
      <c r="AG1606" s="98"/>
      <c r="AH1606" s="98"/>
      <c r="AI1606" s="98"/>
      <c r="AJ1606" s="98"/>
      <c r="AK1606" s="98"/>
      <c r="AL1606" s="98"/>
    </row>
    <row r="1607" ht="14.25" customHeight="1">
      <c r="A1607" s="92" t="s">
        <v>5230</v>
      </c>
      <c r="B1607" s="165">
        <v>45869.0</v>
      </c>
      <c r="C1607" s="167" t="s">
        <v>5231</v>
      </c>
      <c r="D1607" s="167" t="s">
        <v>4391</v>
      </c>
      <c r="E1607" s="168">
        <v>1120.0</v>
      </c>
      <c r="F1607" s="169" t="s">
        <v>5232</v>
      </c>
      <c r="G1607" s="170" t="s">
        <v>117</v>
      </c>
      <c r="H1607" s="223"/>
      <c r="I1607" s="170"/>
      <c r="J1607" s="171"/>
      <c r="K1607" s="88">
        <f t="shared" si="455"/>
        <v>1120</v>
      </c>
      <c r="L1607" s="88">
        <v>0.0</v>
      </c>
      <c r="M1607" s="88">
        <f t="shared" si="440"/>
        <v>1120</v>
      </c>
      <c r="N1607" s="206">
        <f t="shared" si="441"/>
        <v>0</v>
      </c>
      <c r="O1607" s="172"/>
      <c r="P1607" s="173">
        <v>36.78</v>
      </c>
      <c r="Q1607" s="224">
        <v>1083.22</v>
      </c>
      <c r="R1607" s="174"/>
      <c r="S1607" s="98"/>
      <c r="T1607" s="98"/>
      <c r="U1607" s="98"/>
      <c r="V1607" s="98"/>
      <c r="W1607" s="98"/>
      <c r="X1607" s="98"/>
      <c r="Y1607" s="98"/>
      <c r="Z1607" s="98"/>
      <c r="AA1607" s="98"/>
      <c r="AB1607" s="98"/>
      <c r="AC1607" s="98"/>
      <c r="AD1607" s="98"/>
      <c r="AE1607" s="98"/>
      <c r="AF1607" s="98"/>
      <c r="AG1607" s="98"/>
      <c r="AH1607" s="98"/>
      <c r="AI1607" s="98"/>
      <c r="AJ1607" s="98"/>
      <c r="AK1607" s="98"/>
      <c r="AL1607" s="98"/>
    </row>
    <row r="1608" ht="14.25" customHeight="1">
      <c r="A1608" s="92"/>
      <c r="B1608" s="93"/>
      <c r="C1608" s="94"/>
      <c r="D1608" s="94"/>
      <c r="E1608" s="107"/>
      <c r="F1608" s="100"/>
      <c r="G1608" s="101"/>
      <c r="H1608" s="42"/>
      <c r="I1608" s="101"/>
      <c r="J1608" s="95"/>
      <c r="K1608" s="225">
        <f t="shared" ref="K1608:N1608" si="456">SUM(K1377:K1607)</f>
        <v>1709055.407</v>
      </c>
      <c r="L1608" s="225">
        <f t="shared" si="456"/>
        <v>35482.29719</v>
      </c>
      <c r="M1608" s="225">
        <f t="shared" si="456"/>
        <v>1673573.11</v>
      </c>
      <c r="N1608" s="226">
        <f t="shared" si="456"/>
        <v>0.000113543312</v>
      </c>
      <c r="O1608" s="96"/>
      <c r="P1608" s="97"/>
      <c r="Q1608" s="97"/>
      <c r="R1608" s="98"/>
      <c r="S1608" s="98"/>
      <c r="T1608" s="98"/>
      <c r="U1608" s="98"/>
      <c r="V1608" s="98"/>
      <c r="W1608" s="98"/>
      <c r="X1608" s="98"/>
      <c r="Y1608" s="98"/>
      <c r="Z1608" s="98"/>
      <c r="AA1608" s="98"/>
      <c r="AB1608" s="98"/>
      <c r="AC1608" s="98"/>
      <c r="AD1608" s="98"/>
      <c r="AE1608" s="98"/>
      <c r="AF1608" s="98"/>
      <c r="AG1608" s="98"/>
      <c r="AH1608" s="98"/>
      <c r="AI1608" s="98"/>
      <c r="AJ1608" s="98"/>
      <c r="AK1608" s="98"/>
      <c r="AL1608" s="98"/>
    </row>
    <row r="1609" ht="14.25" customHeight="1">
      <c r="A1609" s="92" t="s">
        <v>5233</v>
      </c>
      <c r="B1609" s="93">
        <v>45870.0</v>
      </c>
      <c r="C1609" s="94" t="s">
        <v>5234</v>
      </c>
      <c r="D1609" s="94" t="s">
        <v>305</v>
      </c>
      <c r="E1609" s="107">
        <v>3706.79</v>
      </c>
      <c r="F1609" s="100" t="s">
        <v>5235</v>
      </c>
      <c r="G1609" s="101" t="s">
        <v>96</v>
      </c>
      <c r="H1609" s="42" t="s">
        <v>68</v>
      </c>
      <c r="I1609" s="101" t="s">
        <v>5236</v>
      </c>
      <c r="J1609" s="95"/>
      <c r="K1609" s="207">
        <f>O1609</f>
        <v>3880.004485</v>
      </c>
      <c r="L1609" s="207">
        <f>K1609/1.12*0.05</f>
        <v>173.214486</v>
      </c>
      <c r="M1609" s="207">
        <f>K1609-L1609</f>
        <v>3706.789999</v>
      </c>
      <c r="N1609" s="208">
        <f>E1609-M1609</f>
        <v>0.0000005542865438</v>
      </c>
      <c r="O1609" s="207">
        <f>(E1609/0.955357143)</f>
        <v>3880.004485</v>
      </c>
      <c r="P1609" s="97"/>
      <c r="Q1609" s="97"/>
      <c r="R1609" s="98"/>
      <c r="S1609" s="98"/>
      <c r="T1609" s="98"/>
      <c r="U1609" s="98"/>
      <c r="V1609" s="98"/>
      <c r="W1609" s="98"/>
      <c r="X1609" s="98"/>
      <c r="Y1609" s="98"/>
      <c r="Z1609" s="98"/>
      <c r="AA1609" s="98"/>
      <c r="AB1609" s="98"/>
      <c r="AC1609" s="98"/>
      <c r="AD1609" s="98"/>
      <c r="AE1609" s="98"/>
      <c r="AF1609" s="98"/>
      <c r="AG1609" s="98"/>
      <c r="AH1609" s="98"/>
      <c r="AI1609" s="98"/>
      <c r="AJ1609" s="98"/>
      <c r="AK1609" s="98"/>
      <c r="AL1609" s="98"/>
    </row>
    <row r="1610" ht="14.25" customHeight="1">
      <c r="A1610" s="92" t="s">
        <v>5237</v>
      </c>
      <c r="B1610" s="93"/>
      <c r="C1610" s="94"/>
      <c r="D1610" s="94" t="s">
        <v>87</v>
      </c>
      <c r="E1610" s="106"/>
      <c r="F1610" s="100"/>
      <c r="G1610" s="101"/>
      <c r="H1610" s="42"/>
      <c r="I1610" s="227"/>
      <c r="J1610" s="95"/>
      <c r="K1610" s="97"/>
      <c r="L1610" s="97"/>
      <c r="M1610" s="97"/>
      <c r="N1610" s="87"/>
      <c r="O1610" s="96"/>
      <c r="P1610" s="97"/>
      <c r="Q1610" s="97"/>
      <c r="R1610" s="98"/>
      <c r="S1610" s="98"/>
      <c r="T1610" s="98"/>
      <c r="U1610" s="98"/>
      <c r="V1610" s="98"/>
      <c r="W1610" s="98"/>
      <c r="X1610" s="98"/>
      <c r="Y1610" s="98"/>
      <c r="Z1610" s="98"/>
      <c r="AA1610" s="98"/>
      <c r="AB1610" s="98"/>
      <c r="AC1610" s="98"/>
      <c r="AD1610" s="98"/>
      <c r="AE1610" s="98"/>
      <c r="AF1610" s="98"/>
      <c r="AG1610" s="98"/>
      <c r="AH1610" s="98"/>
      <c r="AI1610" s="98"/>
      <c r="AJ1610" s="98"/>
      <c r="AK1610" s="98"/>
      <c r="AL1610" s="98"/>
    </row>
    <row r="1611" ht="14.25" customHeight="1">
      <c r="A1611" s="92" t="s">
        <v>5238</v>
      </c>
      <c r="B1611" s="93">
        <v>45870.0</v>
      </c>
      <c r="C1611" s="94" t="s">
        <v>5239</v>
      </c>
      <c r="D1611" s="94" t="s">
        <v>5240</v>
      </c>
      <c r="E1611" s="99">
        <v>550.0</v>
      </c>
      <c r="F1611" s="100" t="s">
        <v>5241</v>
      </c>
      <c r="G1611" s="101" t="s">
        <v>5140</v>
      </c>
      <c r="H1611" s="101" t="s">
        <v>68</v>
      </c>
      <c r="I1611" s="227"/>
      <c r="J1611" s="95"/>
      <c r="K1611" s="88">
        <f t="shared" ref="K1611:K1619" si="457">E1611</f>
        <v>550</v>
      </c>
      <c r="L1611" s="88">
        <v>0.0</v>
      </c>
      <c r="M1611" s="88">
        <f t="shared" ref="M1611:M1736" si="458">K1611-L1611</f>
        <v>550</v>
      </c>
      <c r="N1611" s="206">
        <f t="shared" ref="N1611:N1736" si="459">E1611-M1611</f>
        <v>0</v>
      </c>
      <c r="O1611" s="88"/>
      <c r="P1611" s="147">
        <v>13.3</v>
      </c>
      <c r="Q1611" s="221">
        <f t="shared" ref="Q1611:Q1615" si="460">E1611-P1611</f>
        <v>536.7</v>
      </c>
      <c r="R1611" s="98"/>
      <c r="S1611" s="98"/>
      <c r="T1611" s="98"/>
      <c r="U1611" s="98"/>
      <c r="V1611" s="98"/>
      <c r="W1611" s="98"/>
      <c r="X1611" s="98"/>
      <c r="Y1611" s="98"/>
      <c r="Z1611" s="98"/>
      <c r="AA1611" s="98"/>
      <c r="AB1611" s="98"/>
      <c r="AC1611" s="98"/>
      <c r="AD1611" s="98"/>
      <c r="AE1611" s="98"/>
      <c r="AF1611" s="98"/>
      <c r="AG1611" s="98"/>
      <c r="AH1611" s="98"/>
      <c r="AI1611" s="98"/>
      <c r="AJ1611" s="98"/>
      <c r="AK1611" s="98"/>
      <c r="AL1611" s="98"/>
    </row>
    <row r="1612" ht="14.25" customHeight="1">
      <c r="A1612" s="92" t="s">
        <v>5242</v>
      </c>
      <c r="B1612" s="93">
        <v>45870.0</v>
      </c>
      <c r="C1612" s="94" t="s">
        <v>5243</v>
      </c>
      <c r="D1612" s="48" t="s">
        <v>4391</v>
      </c>
      <c r="E1612" s="50">
        <v>5000.0</v>
      </c>
      <c r="F1612" s="48" t="s">
        <v>5244</v>
      </c>
      <c r="G1612" s="48" t="s">
        <v>117</v>
      </c>
      <c r="H1612" s="42" t="s">
        <v>68</v>
      </c>
      <c r="I1612" s="227"/>
      <c r="J1612" s="95"/>
      <c r="K1612" s="88">
        <f t="shared" si="457"/>
        <v>5000</v>
      </c>
      <c r="L1612" s="88">
        <v>0.0</v>
      </c>
      <c r="M1612" s="88">
        <f t="shared" si="458"/>
        <v>5000</v>
      </c>
      <c r="N1612" s="206">
        <f t="shared" si="459"/>
        <v>0</v>
      </c>
      <c r="O1612" s="88"/>
      <c r="P1612" s="97">
        <v>164.18</v>
      </c>
      <c r="Q1612" s="108">
        <f t="shared" si="460"/>
        <v>4835.82</v>
      </c>
      <c r="R1612" s="98"/>
      <c r="S1612" s="98"/>
      <c r="T1612" s="98"/>
      <c r="U1612" s="98"/>
      <c r="V1612" s="98"/>
      <c r="W1612" s="98"/>
      <c r="X1612" s="98"/>
      <c r="Y1612" s="98"/>
      <c r="Z1612" s="98"/>
      <c r="AA1612" s="98"/>
      <c r="AB1612" s="98"/>
      <c r="AC1612" s="98"/>
      <c r="AD1612" s="98"/>
      <c r="AE1612" s="98"/>
      <c r="AF1612" s="98"/>
      <c r="AG1612" s="98"/>
      <c r="AH1612" s="98"/>
      <c r="AI1612" s="98"/>
      <c r="AJ1612" s="98"/>
      <c r="AK1612" s="98"/>
      <c r="AL1612" s="98"/>
    </row>
    <row r="1613" ht="14.25" customHeight="1">
      <c r="A1613" s="92" t="s">
        <v>5245</v>
      </c>
      <c r="B1613" s="93">
        <v>45870.0</v>
      </c>
      <c r="C1613" s="94" t="s">
        <v>5246</v>
      </c>
      <c r="D1613" s="94" t="s">
        <v>5247</v>
      </c>
      <c r="E1613" s="103">
        <v>2100.0</v>
      </c>
      <c r="F1613" s="100" t="s">
        <v>5248</v>
      </c>
      <c r="G1613" s="48" t="s">
        <v>117</v>
      </c>
      <c r="H1613" s="42" t="s">
        <v>68</v>
      </c>
      <c r="I1613" s="101"/>
      <c r="J1613" s="95"/>
      <c r="K1613" s="88">
        <f t="shared" si="457"/>
        <v>2100</v>
      </c>
      <c r="L1613" s="88">
        <v>0.0</v>
      </c>
      <c r="M1613" s="88">
        <f t="shared" si="458"/>
        <v>2100</v>
      </c>
      <c r="N1613" s="206">
        <f t="shared" si="459"/>
        <v>0</v>
      </c>
      <c r="O1613" s="88"/>
      <c r="P1613" s="97">
        <v>68.96</v>
      </c>
      <c r="Q1613" s="108">
        <f t="shared" si="460"/>
        <v>2031.04</v>
      </c>
      <c r="R1613" s="98"/>
      <c r="S1613" s="98"/>
      <c r="T1613" s="98"/>
      <c r="U1613" s="98"/>
      <c r="V1613" s="98"/>
      <c r="W1613" s="98"/>
      <c r="X1613" s="98"/>
      <c r="Y1613" s="98"/>
      <c r="Z1613" s="98"/>
      <c r="AA1613" s="98"/>
      <c r="AB1613" s="98"/>
      <c r="AC1613" s="98"/>
      <c r="AD1613" s="98"/>
      <c r="AE1613" s="98"/>
      <c r="AF1613" s="98"/>
      <c r="AG1613" s="98"/>
      <c r="AH1613" s="98"/>
      <c r="AI1613" s="98"/>
      <c r="AJ1613" s="98"/>
      <c r="AK1613" s="98"/>
      <c r="AL1613" s="98"/>
    </row>
    <row r="1614" ht="14.25" customHeight="1">
      <c r="A1614" s="92" t="s">
        <v>5249</v>
      </c>
      <c r="B1614" s="93">
        <v>45870.0</v>
      </c>
      <c r="C1614" s="94" t="s">
        <v>5250</v>
      </c>
      <c r="D1614" s="94" t="s">
        <v>3320</v>
      </c>
      <c r="E1614" s="103">
        <v>300.0</v>
      </c>
      <c r="F1614" s="100" t="s">
        <v>5251</v>
      </c>
      <c r="G1614" s="101" t="s">
        <v>117</v>
      </c>
      <c r="H1614" s="42" t="s">
        <v>68</v>
      </c>
      <c r="I1614" s="101"/>
      <c r="J1614" s="95"/>
      <c r="K1614" s="88">
        <f t="shared" si="457"/>
        <v>300</v>
      </c>
      <c r="L1614" s="88">
        <v>0.0</v>
      </c>
      <c r="M1614" s="88">
        <f t="shared" si="458"/>
        <v>300</v>
      </c>
      <c r="N1614" s="206">
        <f t="shared" si="459"/>
        <v>0</v>
      </c>
      <c r="O1614" s="88"/>
      <c r="P1614" s="97">
        <v>9.85</v>
      </c>
      <c r="Q1614" s="108">
        <f t="shared" si="460"/>
        <v>290.15</v>
      </c>
      <c r="R1614" s="98"/>
      <c r="S1614" s="98"/>
      <c r="T1614" s="98"/>
      <c r="U1614" s="98"/>
      <c r="V1614" s="98"/>
      <c r="W1614" s="98"/>
      <c r="X1614" s="98"/>
      <c r="Y1614" s="98"/>
      <c r="Z1614" s="98"/>
      <c r="AA1614" s="98"/>
      <c r="AB1614" s="98"/>
      <c r="AC1614" s="98"/>
      <c r="AD1614" s="98"/>
      <c r="AE1614" s="98"/>
      <c r="AF1614" s="98"/>
      <c r="AG1614" s="98"/>
      <c r="AH1614" s="98"/>
      <c r="AI1614" s="98"/>
      <c r="AJ1614" s="98"/>
      <c r="AK1614" s="98"/>
      <c r="AL1614" s="98"/>
    </row>
    <row r="1615" ht="14.25" customHeight="1">
      <c r="A1615" s="92" t="s">
        <v>5252</v>
      </c>
      <c r="B1615" s="93">
        <v>45870.0</v>
      </c>
      <c r="C1615" s="94" t="s">
        <v>5253</v>
      </c>
      <c r="D1615" s="94" t="s">
        <v>5254</v>
      </c>
      <c r="E1615" s="99">
        <v>2480.0</v>
      </c>
      <c r="F1615" s="100" t="s">
        <v>5255</v>
      </c>
      <c r="G1615" s="101" t="s">
        <v>5140</v>
      </c>
      <c r="H1615" s="42"/>
      <c r="I1615" s="101"/>
      <c r="J1615" s="95"/>
      <c r="K1615" s="88">
        <f t="shared" si="457"/>
        <v>2480</v>
      </c>
      <c r="L1615" s="88">
        <v>0.0</v>
      </c>
      <c r="M1615" s="88">
        <f t="shared" si="458"/>
        <v>2480</v>
      </c>
      <c r="N1615" s="206">
        <f t="shared" si="459"/>
        <v>0</v>
      </c>
      <c r="O1615" s="88"/>
      <c r="P1615" s="147">
        <v>60.42</v>
      </c>
      <c r="Q1615" s="132">
        <f t="shared" si="460"/>
        <v>2419.58</v>
      </c>
      <c r="R1615" s="98"/>
      <c r="S1615" s="98"/>
      <c r="T1615" s="98"/>
      <c r="U1615" s="98"/>
      <c r="V1615" s="98"/>
      <c r="W1615" s="98"/>
      <c r="X1615" s="98"/>
      <c r="Y1615" s="98"/>
      <c r="Z1615" s="98"/>
      <c r="AA1615" s="98"/>
      <c r="AB1615" s="98"/>
      <c r="AC1615" s="98"/>
      <c r="AD1615" s="98"/>
      <c r="AE1615" s="98"/>
      <c r="AF1615" s="98"/>
      <c r="AG1615" s="98"/>
      <c r="AH1615" s="98"/>
      <c r="AI1615" s="98"/>
      <c r="AJ1615" s="98"/>
      <c r="AK1615" s="98"/>
      <c r="AL1615" s="98"/>
    </row>
    <row r="1616" ht="14.25" customHeight="1">
      <c r="A1616" s="92" t="s">
        <v>5256</v>
      </c>
      <c r="B1616" s="93">
        <v>45870.0</v>
      </c>
      <c r="C1616" s="94" t="s">
        <v>5257</v>
      </c>
      <c r="D1616" s="94" t="s">
        <v>5258</v>
      </c>
      <c r="E1616" s="103">
        <v>550.0</v>
      </c>
      <c r="F1616" s="100" t="s">
        <v>5241</v>
      </c>
      <c r="G1616" s="101" t="s">
        <v>112</v>
      </c>
      <c r="H1616" s="227"/>
      <c r="I1616" s="217" t="s">
        <v>5259</v>
      </c>
      <c r="J1616" s="95"/>
      <c r="K1616" s="88">
        <f t="shared" si="457"/>
        <v>550</v>
      </c>
      <c r="L1616" s="88">
        <v>0.0</v>
      </c>
      <c r="M1616" s="88">
        <f t="shared" si="458"/>
        <v>550</v>
      </c>
      <c r="N1616" s="206">
        <f t="shared" si="459"/>
        <v>0</v>
      </c>
      <c r="O1616" s="88"/>
      <c r="P1616" s="97"/>
      <c r="Q1616" s="97"/>
      <c r="R1616" s="98"/>
      <c r="S1616" s="98"/>
      <c r="T1616" s="98"/>
      <c r="U1616" s="98"/>
      <c r="V1616" s="98"/>
      <c r="W1616" s="98"/>
      <c r="X1616" s="98"/>
      <c r="Y1616" s="98"/>
      <c r="Z1616" s="98"/>
      <c r="AA1616" s="98"/>
      <c r="AB1616" s="98"/>
      <c r="AC1616" s="98"/>
      <c r="AD1616" s="98"/>
      <c r="AE1616" s="98"/>
      <c r="AF1616" s="98"/>
      <c r="AG1616" s="98"/>
      <c r="AH1616" s="98"/>
      <c r="AI1616" s="98"/>
      <c r="AJ1616" s="98"/>
      <c r="AK1616" s="98"/>
      <c r="AL1616" s="98"/>
    </row>
    <row r="1617" ht="14.25" customHeight="1">
      <c r="A1617" s="92" t="s">
        <v>5260</v>
      </c>
      <c r="B1617" s="93">
        <v>45870.0</v>
      </c>
      <c r="C1617" s="94" t="s">
        <v>5261</v>
      </c>
      <c r="D1617" s="94" t="s">
        <v>3426</v>
      </c>
      <c r="E1617" s="99">
        <v>300.0</v>
      </c>
      <c r="F1617" s="100" t="s">
        <v>5251</v>
      </c>
      <c r="G1617" s="101" t="s">
        <v>5140</v>
      </c>
      <c r="H1617" s="42"/>
      <c r="I1617" s="101"/>
      <c r="J1617" s="95"/>
      <c r="K1617" s="88">
        <f t="shared" si="457"/>
        <v>300</v>
      </c>
      <c r="L1617" s="88">
        <v>0.0</v>
      </c>
      <c r="M1617" s="88">
        <f t="shared" si="458"/>
        <v>300</v>
      </c>
      <c r="N1617" s="206">
        <f t="shared" si="459"/>
        <v>0</v>
      </c>
      <c r="O1617" s="88"/>
      <c r="P1617" s="147">
        <v>7.31</v>
      </c>
      <c r="Q1617" s="132">
        <f>E1617-P1617</f>
        <v>292.69</v>
      </c>
      <c r="R1617" s="98"/>
      <c r="S1617" s="98"/>
      <c r="T1617" s="98"/>
      <c r="U1617" s="98"/>
      <c r="V1617" s="98"/>
      <c r="W1617" s="98"/>
      <c r="X1617" s="98"/>
      <c r="Y1617" s="98"/>
      <c r="Z1617" s="98"/>
      <c r="AA1617" s="98"/>
      <c r="AB1617" s="98"/>
      <c r="AC1617" s="98"/>
      <c r="AD1617" s="98"/>
      <c r="AE1617" s="98"/>
      <c r="AF1617" s="98"/>
      <c r="AG1617" s="98"/>
      <c r="AH1617" s="98"/>
      <c r="AI1617" s="98"/>
      <c r="AJ1617" s="98"/>
      <c r="AK1617" s="98"/>
      <c r="AL1617" s="98"/>
    </row>
    <row r="1618" ht="14.25" customHeight="1">
      <c r="A1618" s="92" t="s">
        <v>5262</v>
      </c>
      <c r="B1618" s="93">
        <v>45870.0</v>
      </c>
      <c r="C1618" s="94" t="s">
        <v>5263</v>
      </c>
      <c r="D1618" s="94" t="s">
        <v>3583</v>
      </c>
      <c r="E1618" s="103">
        <v>4040.0</v>
      </c>
      <c r="F1618" s="100" t="s">
        <v>5264</v>
      </c>
      <c r="G1618" s="101" t="s">
        <v>96</v>
      </c>
      <c r="H1618" s="42" t="s">
        <v>132</v>
      </c>
      <c r="I1618" s="101" t="s">
        <v>5265</v>
      </c>
      <c r="J1618" s="95"/>
      <c r="K1618" s="88">
        <f t="shared" si="457"/>
        <v>4040</v>
      </c>
      <c r="L1618" s="88">
        <v>0.0</v>
      </c>
      <c r="M1618" s="88">
        <f t="shared" si="458"/>
        <v>4040</v>
      </c>
      <c r="N1618" s="206">
        <f t="shared" si="459"/>
        <v>0</v>
      </c>
      <c r="O1618" s="88"/>
      <c r="P1618" s="97"/>
      <c r="Q1618" s="97"/>
      <c r="R1618" s="98"/>
      <c r="S1618" s="98"/>
      <c r="T1618" s="98"/>
      <c r="U1618" s="98"/>
      <c r="V1618" s="98"/>
      <c r="W1618" s="98"/>
      <c r="X1618" s="98"/>
      <c r="Y1618" s="98"/>
      <c r="Z1618" s="98"/>
      <c r="AA1618" s="98"/>
      <c r="AB1618" s="98"/>
      <c r="AC1618" s="98"/>
      <c r="AD1618" s="98"/>
      <c r="AE1618" s="98"/>
      <c r="AF1618" s="98"/>
      <c r="AG1618" s="98"/>
      <c r="AH1618" s="98"/>
      <c r="AI1618" s="98"/>
      <c r="AJ1618" s="98"/>
      <c r="AK1618" s="98"/>
      <c r="AL1618" s="98"/>
    </row>
    <row r="1619" ht="14.25" customHeight="1">
      <c r="A1619" s="92" t="s">
        <v>5266</v>
      </c>
      <c r="B1619" s="93">
        <v>45870.0</v>
      </c>
      <c r="C1619" s="94" t="s">
        <v>5267</v>
      </c>
      <c r="D1619" s="94" t="s">
        <v>5268</v>
      </c>
      <c r="E1619" s="103">
        <v>550.0</v>
      </c>
      <c r="F1619" s="100" t="s">
        <v>5241</v>
      </c>
      <c r="G1619" s="101" t="s">
        <v>112</v>
      </c>
      <c r="H1619" s="42" t="s">
        <v>4830</v>
      </c>
      <c r="I1619" s="217" t="s">
        <v>5259</v>
      </c>
      <c r="J1619" s="95"/>
      <c r="K1619" s="88">
        <f t="shared" si="457"/>
        <v>550</v>
      </c>
      <c r="L1619" s="88">
        <v>0.0</v>
      </c>
      <c r="M1619" s="88">
        <f t="shared" si="458"/>
        <v>550</v>
      </c>
      <c r="N1619" s="206">
        <f t="shared" si="459"/>
        <v>0</v>
      </c>
      <c r="O1619" s="88"/>
      <c r="P1619" s="97"/>
      <c r="Q1619" s="97"/>
      <c r="R1619" s="98"/>
      <c r="S1619" s="98"/>
      <c r="T1619" s="98"/>
      <c r="U1619" s="98"/>
      <c r="V1619" s="98"/>
      <c r="W1619" s="98"/>
      <c r="X1619" s="98"/>
      <c r="Y1619" s="98"/>
      <c r="Z1619" s="98"/>
      <c r="AA1619" s="98"/>
      <c r="AB1619" s="98"/>
      <c r="AC1619" s="98"/>
      <c r="AD1619" s="98"/>
      <c r="AE1619" s="98"/>
      <c r="AF1619" s="98"/>
      <c r="AG1619" s="98"/>
      <c r="AH1619" s="98"/>
      <c r="AI1619" s="98"/>
      <c r="AJ1619" s="98"/>
      <c r="AK1619" s="98"/>
      <c r="AL1619" s="98"/>
    </row>
    <row r="1620" ht="14.25" customHeight="1">
      <c r="A1620" s="92" t="s">
        <v>5269</v>
      </c>
      <c r="B1620" s="93">
        <v>45870.0</v>
      </c>
      <c r="C1620" s="94" t="s">
        <v>5270</v>
      </c>
      <c r="D1620" s="94" t="s">
        <v>5271</v>
      </c>
      <c r="E1620" s="107">
        <v>1070.0</v>
      </c>
      <c r="F1620" s="100" t="s">
        <v>5272</v>
      </c>
      <c r="G1620" s="101" t="s">
        <v>96</v>
      </c>
      <c r="H1620" s="42" t="s">
        <v>68</v>
      </c>
      <c r="I1620" s="101" t="s">
        <v>5273</v>
      </c>
      <c r="J1620" s="95"/>
      <c r="K1620" s="207">
        <f>O1620</f>
        <v>1120</v>
      </c>
      <c r="L1620" s="207">
        <f>K1620/1.12*0.05</f>
        <v>49.99999999</v>
      </c>
      <c r="M1620" s="207">
        <f t="shared" si="458"/>
        <v>1070</v>
      </c>
      <c r="N1620" s="208">
        <f t="shared" si="459"/>
        <v>0.0000001599998996</v>
      </c>
      <c r="O1620" s="207">
        <f>(E1620/0.955357143)</f>
        <v>1120</v>
      </c>
      <c r="P1620" s="97"/>
      <c r="Q1620" s="97"/>
      <c r="R1620" s="98"/>
      <c r="S1620" s="98"/>
      <c r="T1620" s="98"/>
      <c r="U1620" s="98"/>
      <c r="V1620" s="98"/>
      <c r="W1620" s="98"/>
      <c r="X1620" s="98"/>
      <c r="Y1620" s="98"/>
      <c r="Z1620" s="98"/>
      <c r="AA1620" s="98"/>
      <c r="AB1620" s="98"/>
      <c r="AC1620" s="98"/>
      <c r="AD1620" s="98"/>
      <c r="AE1620" s="98"/>
      <c r="AF1620" s="98"/>
      <c r="AG1620" s="98"/>
      <c r="AH1620" s="98"/>
      <c r="AI1620" s="98"/>
      <c r="AJ1620" s="98"/>
      <c r="AK1620" s="98"/>
      <c r="AL1620" s="98"/>
    </row>
    <row r="1621" ht="14.25" customHeight="1">
      <c r="A1621" s="92" t="s">
        <v>5274</v>
      </c>
      <c r="B1621" s="93">
        <v>45870.0</v>
      </c>
      <c r="C1621" s="94" t="s">
        <v>5275</v>
      </c>
      <c r="D1621" s="94" t="s">
        <v>5276</v>
      </c>
      <c r="E1621" s="103">
        <v>23375.0</v>
      </c>
      <c r="F1621" s="100" t="s">
        <v>5277</v>
      </c>
      <c r="G1621" s="101" t="s">
        <v>96</v>
      </c>
      <c r="H1621" s="42" t="s">
        <v>68</v>
      </c>
      <c r="I1621" s="101" t="s">
        <v>5278</v>
      </c>
      <c r="J1621" s="95"/>
      <c r="K1621" s="88">
        <f>E1621</f>
        <v>23375</v>
      </c>
      <c r="L1621" s="88">
        <v>0.0</v>
      </c>
      <c r="M1621" s="88">
        <f t="shared" si="458"/>
        <v>23375</v>
      </c>
      <c r="N1621" s="206">
        <f t="shared" si="459"/>
        <v>0</v>
      </c>
      <c r="O1621" s="96"/>
      <c r="P1621" s="97"/>
      <c r="Q1621" s="97"/>
      <c r="R1621" s="98"/>
      <c r="S1621" s="98"/>
      <c r="T1621" s="98"/>
      <c r="U1621" s="98"/>
      <c r="V1621" s="98"/>
      <c r="W1621" s="98"/>
      <c r="X1621" s="98"/>
      <c r="Y1621" s="98"/>
      <c r="Z1621" s="98"/>
      <c r="AA1621" s="98"/>
      <c r="AB1621" s="98"/>
      <c r="AC1621" s="98"/>
      <c r="AD1621" s="98"/>
      <c r="AE1621" s="98"/>
      <c r="AF1621" s="98"/>
      <c r="AG1621" s="98"/>
      <c r="AH1621" s="98"/>
      <c r="AI1621" s="98"/>
      <c r="AJ1621" s="98"/>
      <c r="AK1621" s="98"/>
      <c r="AL1621" s="98"/>
    </row>
    <row r="1622" ht="14.25" customHeight="1">
      <c r="A1622" s="92" t="s">
        <v>5279</v>
      </c>
      <c r="B1622" s="93">
        <v>45870.0</v>
      </c>
      <c r="C1622" s="94" t="s">
        <v>5280</v>
      </c>
      <c r="D1622" s="94" t="s">
        <v>629</v>
      </c>
      <c r="E1622" s="107">
        <v>248240.0</v>
      </c>
      <c r="F1622" s="100" t="s">
        <v>5281</v>
      </c>
      <c r="G1622" s="101"/>
      <c r="H1622" s="42"/>
      <c r="I1622" s="101"/>
      <c r="J1622" s="95"/>
      <c r="K1622" s="207">
        <f>O1622</f>
        <v>259840</v>
      </c>
      <c r="L1622" s="207">
        <f>K1622/1.12*0.05</f>
        <v>11600</v>
      </c>
      <c r="M1622" s="207">
        <f t="shared" si="458"/>
        <v>248240</v>
      </c>
      <c r="N1622" s="208">
        <f t="shared" si="459"/>
        <v>0.00003711998579</v>
      </c>
      <c r="O1622" s="207">
        <f>(E1622/0.955357143)</f>
        <v>259840</v>
      </c>
      <c r="P1622" s="97"/>
      <c r="Q1622" s="97"/>
      <c r="R1622" s="98"/>
      <c r="S1622" s="98"/>
      <c r="T1622" s="98"/>
      <c r="U1622" s="98"/>
      <c r="V1622" s="98"/>
      <c r="W1622" s="98"/>
      <c r="X1622" s="98"/>
      <c r="Y1622" s="98"/>
      <c r="Z1622" s="98"/>
      <c r="AA1622" s="98"/>
      <c r="AB1622" s="98"/>
      <c r="AC1622" s="98"/>
      <c r="AD1622" s="98"/>
      <c r="AE1622" s="98"/>
      <c r="AF1622" s="98"/>
      <c r="AG1622" s="98"/>
      <c r="AH1622" s="98"/>
      <c r="AI1622" s="98"/>
      <c r="AJ1622" s="98"/>
      <c r="AK1622" s="98"/>
      <c r="AL1622" s="98"/>
    </row>
    <row r="1623" ht="14.25" customHeight="1">
      <c r="A1623" s="92" t="s">
        <v>5282</v>
      </c>
      <c r="B1623" s="93">
        <v>45871.0</v>
      </c>
      <c r="C1623" s="94" t="s">
        <v>5283</v>
      </c>
      <c r="D1623" s="94" t="s">
        <v>5284</v>
      </c>
      <c r="E1623" s="103">
        <v>600.0</v>
      </c>
      <c r="F1623" s="100" t="s">
        <v>5285</v>
      </c>
      <c r="G1623" s="101" t="s">
        <v>117</v>
      </c>
      <c r="H1623" s="42" t="s">
        <v>68</v>
      </c>
      <c r="I1623" s="101"/>
      <c r="J1623" s="95"/>
      <c r="K1623" s="88">
        <f t="shared" ref="K1623:K1639" si="461">E1623</f>
        <v>600</v>
      </c>
      <c r="L1623" s="88">
        <v>0.0</v>
      </c>
      <c r="M1623" s="88">
        <f t="shared" si="458"/>
        <v>600</v>
      </c>
      <c r="N1623" s="206">
        <f t="shared" si="459"/>
        <v>0</v>
      </c>
      <c r="O1623" s="96"/>
      <c r="P1623" s="97">
        <v>19.7</v>
      </c>
      <c r="Q1623" s="108">
        <f>E1623-P1623</f>
        <v>580.3</v>
      </c>
      <c r="R1623" s="128">
        <f>Q1613+Q1614+Q1623</f>
        <v>2901.49</v>
      </c>
      <c r="S1623" s="98"/>
      <c r="T1623" s="98"/>
      <c r="U1623" s="98"/>
      <c r="V1623" s="98"/>
      <c r="W1623" s="98"/>
      <c r="X1623" s="98"/>
      <c r="Y1623" s="98"/>
      <c r="Z1623" s="98"/>
      <c r="AA1623" s="98"/>
      <c r="AB1623" s="98"/>
      <c r="AC1623" s="98"/>
      <c r="AD1623" s="98"/>
      <c r="AE1623" s="98"/>
      <c r="AF1623" s="98"/>
      <c r="AG1623" s="98"/>
      <c r="AH1623" s="98"/>
      <c r="AI1623" s="98"/>
      <c r="AJ1623" s="98"/>
      <c r="AK1623" s="98"/>
      <c r="AL1623" s="98"/>
    </row>
    <row r="1624" ht="14.25" customHeight="1">
      <c r="A1624" s="92" t="s">
        <v>5286</v>
      </c>
      <c r="B1624" s="93">
        <v>45871.0</v>
      </c>
      <c r="C1624" s="94" t="s">
        <v>5287</v>
      </c>
      <c r="D1624" s="94" t="s">
        <v>5225</v>
      </c>
      <c r="E1624" s="103">
        <v>500.0</v>
      </c>
      <c r="F1624" s="100" t="s">
        <v>5288</v>
      </c>
      <c r="G1624" s="101" t="s">
        <v>318</v>
      </c>
      <c r="H1624" s="42" t="s">
        <v>4830</v>
      </c>
      <c r="I1624" s="217" t="s">
        <v>5259</v>
      </c>
      <c r="J1624" s="95"/>
      <c r="K1624" s="88">
        <f t="shared" si="461"/>
        <v>500</v>
      </c>
      <c r="L1624" s="88">
        <v>0.0</v>
      </c>
      <c r="M1624" s="88">
        <f t="shared" si="458"/>
        <v>500</v>
      </c>
      <c r="N1624" s="206">
        <f t="shared" si="459"/>
        <v>0</v>
      </c>
      <c r="O1624" s="96"/>
      <c r="P1624" s="97"/>
      <c r="Q1624" s="97"/>
      <c r="R1624" s="98"/>
      <c r="S1624" s="98"/>
      <c r="T1624" s="98"/>
      <c r="U1624" s="98"/>
      <c r="V1624" s="98"/>
      <c r="W1624" s="98"/>
      <c r="X1624" s="98"/>
      <c r="Y1624" s="98"/>
      <c r="Z1624" s="98"/>
      <c r="AA1624" s="98"/>
      <c r="AB1624" s="98"/>
      <c r="AC1624" s="98"/>
      <c r="AD1624" s="98"/>
      <c r="AE1624" s="98"/>
      <c r="AF1624" s="98"/>
      <c r="AG1624" s="98"/>
      <c r="AH1624" s="98"/>
      <c r="AI1624" s="98"/>
      <c r="AJ1624" s="98"/>
      <c r="AK1624" s="98"/>
      <c r="AL1624" s="98"/>
    </row>
    <row r="1625" ht="14.25" customHeight="1">
      <c r="A1625" s="92" t="s">
        <v>5289</v>
      </c>
      <c r="B1625" s="93">
        <v>45871.0</v>
      </c>
      <c r="C1625" s="94" t="s">
        <v>5290</v>
      </c>
      <c r="D1625" s="94" t="s">
        <v>3426</v>
      </c>
      <c r="E1625" s="155">
        <v>550.0</v>
      </c>
      <c r="F1625" s="100" t="s">
        <v>5241</v>
      </c>
      <c r="G1625" s="101" t="s">
        <v>67</v>
      </c>
      <c r="H1625" s="42" t="s">
        <v>68</v>
      </c>
      <c r="I1625" s="101"/>
      <c r="J1625" s="95"/>
      <c r="K1625" s="88">
        <f t="shared" si="461"/>
        <v>550</v>
      </c>
      <c r="L1625" s="88">
        <v>0.0</v>
      </c>
      <c r="M1625" s="88">
        <f t="shared" si="458"/>
        <v>550</v>
      </c>
      <c r="N1625" s="206">
        <f t="shared" si="459"/>
        <v>0</v>
      </c>
      <c r="O1625" s="96"/>
      <c r="P1625" s="129">
        <v>13.4</v>
      </c>
      <c r="Q1625" s="102">
        <f>E1625-P1625</f>
        <v>536.6</v>
      </c>
      <c r="R1625" s="98"/>
      <c r="S1625" s="98"/>
      <c r="T1625" s="98"/>
      <c r="U1625" s="98"/>
      <c r="V1625" s="98"/>
      <c r="W1625" s="98"/>
      <c r="X1625" s="98"/>
      <c r="Y1625" s="98"/>
      <c r="Z1625" s="98"/>
      <c r="AA1625" s="98"/>
      <c r="AB1625" s="98"/>
      <c r="AC1625" s="98"/>
      <c r="AD1625" s="98"/>
      <c r="AE1625" s="98"/>
      <c r="AF1625" s="98"/>
      <c r="AG1625" s="98"/>
      <c r="AH1625" s="98"/>
      <c r="AI1625" s="98"/>
      <c r="AJ1625" s="98"/>
      <c r="AK1625" s="98"/>
      <c r="AL1625" s="98"/>
    </row>
    <row r="1626" ht="14.25" customHeight="1">
      <c r="A1626" s="92" t="s">
        <v>5291</v>
      </c>
      <c r="B1626" s="93">
        <v>45871.0</v>
      </c>
      <c r="C1626" s="94" t="s">
        <v>5292</v>
      </c>
      <c r="D1626" s="94" t="s">
        <v>5293</v>
      </c>
      <c r="E1626" s="103">
        <v>200.0</v>
      </c>
      <c r="F1626" s="100" t="s">
        <v>1314</v>
      </c>
      <c r="G1626" s="101" t="s">
        <v>318</v>
      </c>
      <c r="H1626" s="42" t="s">
        <v>4830</v>
      </c>
      <c r="I1626" s="217" t="s">
        <v>5259</v>
      </c>
      <c r="J1626" s="95"/>
      <c r="K1626" s="88">
        <f t="shared" si="461"/>
        <v>200</v>
      </c>
      <c r="L1626" s="88">
        <v>0.0</v>
      </c>
      <c r="M1626" s="88">
        <f t="shared" si="458"/>
        <v>200</v>
      </c>
      <c r="N1626" s="206">
        <f t="shared" si="459"/>
        <v>0</v>
      </c>
      <c r="O1626" s="96"/>
      <c r="P1626" s="97"/>
      <c r="Q1626" s="97"/>
      <c r="R1626" s="98"/>
      <c r="S1626" s="98"/>
      <c r="T1626" s="98"/>
      <c r="U1626" s="98"/>
      <c r="V1626" s="98"/>
      <c r="W1626" s="98"/>
      <c r="X1626" s="98"/>
      <c r="Y1626" s="98"/>
      <c r="Z1626" s="98"/>
      <c r="AA1626" s="98"/>
      <c r="AB1626" s="98"/>
      <c r="AC1626" s="98"/>
      <c r="AD1626" s="98"/>
      <c r="AE1626" s="98"/>
      <c r="AF1626" s="98"/>
      <c r="AG1626" s="98"/>
      <c r="AH1626" s="98"/>
      <c r="AI1626" s="98"/>
      <c r="AJ1626" s="98"/>
      <c r="AK1626" s="98"/>
      <c r="AL1626" s="98"/>
    </row>
    <row r="1627" ht="14.25" customHeight="1">
      <c r="A1627" s="92" t="s">
        <v>5294</v>
      </c>
      <c r="B1627" s="93">
        <v>45871.0</v>
      </c>
      <c r="C1627" s="94" t="s">
        <v>5295</v>
      </c>
      <c r="D1627" s="94" t="s">
        <v>5220</v>
      </c>
      <c r="E1627" s="103">
        <v>10.0</v>
      </c>
      <c r="F1627" s="100" t="s">
        <v>3660</v>
      </c>
      <c r="G1627" s="101" t="s">
        <v>318</v>
      </c>
      <c r="H1627" s="42" t="s">
        <v>4830</v>
      </c>
      <c r="I1627" s="217" t="s">
        <v>5259</v>
      </c>
      <c r="J1627" s="95"/>
      <c r="K1627" s="88">
        <f t="shared" si="461"/>
        <v>10</v>
      </c>
      <c r="L1627" s="88">
        <v>0.0</v>
      </c>
      <c r="M1627" s="88">
        <f t="shared" si="458"/>
        <v>10</v>
      </c>
      <c r="N1627" s="206">
        <f t="shared" si="459"/>
        <v>0</v>
      </c>
      <c r="O1627" s="96"/>
      <c r="P1627" s="97"/>
      <c r="Q1627" s="97"/>
      <c r="R1627" s="98"/>
      <c r="S1627" s="98"/>
      <c r="T1627" s="98"/>
      <c r="U1627" s="98"/>
      <c r="V1627" s="98"/>
      <c r="W1627" s="98"/>
      <c r="X1627" s="98"/>
      <c r="Y1627" s="98"/>
      <c r="Z1627" s="98"/>
      <c r="AA1627" s="98"/>
      <c r="AB1627" s="98"/>
      <c r="AC1627" s="98"/>
      <c r="AD1627" s="98"/>
      <c r="AE1627" s="98"/>
      <c r="AF1627" s="98"/>
      <c r="AG1627" s="98"/>
      <c r="AH1627" s="98"/>
      <c r="AI1627" s="98"/>
      <c r="AJ1627" s="98"/>
      <c r="AK1627" s="98"/>
      <c r="AL1627" s="98"/>
    </row>
    <row r="1628" ht="14.25" customHeight="1">
      <c r="A1628" s="92" t="s">
        <v>5296</v>
      </c>
      <c r="B1628" s="93">
        <v>45871.0</v>
      </c>
      <c r="C1628" s="94" t="s">
        <v>5297</v>
      </c>
      <c r="D1628" s="228" t="s">
        <v>5298</v>
      </c>
      <c r="E1628" s="103">
        <v>56.0</v>
      </c>
      <c r="F1628" s="100" t="s">
        <v>1314</v>
      </c>
      <c r="G1628" s="101" t="s">
        <v>318</v>
      </c>
      <c r="H1628" s="42" t="s">
        <v>4830</v>
      </c>
      <c r="I1628" s="217" t="s">
        <v>5259</v>
      </c>
      <c r="J1628" s="95"/>
      <c r="K1628" s="88">
        <f t="shared" si="461"/>
        <v>56</v>
      </c>
      <c r="L1628" s="88">
        <v>0.0</v>
      </c>
      <c r="M1628" s="88">
        <f t="shared" si="458"/>
        <v>56</v>
      </c>
      <c r="N1628" s="206">
        <f t="shared" si="459"/>
        <v>0</v>
      </c>
      <c r="O1628" s="96"/>
      <c r="P1628" s="97"/>
      <c r="Q1628" s="97"/>
      <c r="R1628" s="98"/>
      <c r="S1628" s="98"/>
      <c r="T1628" s="98"/>
      <c r="U1628" s="98"/>
      <c r="V1628" s="98"/>
      <c r="W1628" s="98"/>
      <c r="X1628" s="98"/>
      <c r="Y1628" s="98"/>
      <c r="Z1628" s="98"/>
      <c r="AA1628" s="98"/>
      <c r="AB1628" s="98"/>
      <c r="AC1628" s="98"/>
      <c r="AD1628" s="98"/>
      <c r="AE1628" s="98"/>
      <c r="AF1628" s="98"/>
      <c r="AG1628" s="98"/>
      <c r="AH1628" s="98"/>
      <c r="AI1628" s="98"/>
      <c r="AJ1628" s="98"/>
      <c r="AK1628" s="98"/>
      <c r="AL1628" s="98"/>
    </row>
    <row r="1629" ht="14.25" customHeight="1">
      <c r="A1629" s="92" t="s">
        <v>5299</v>
      </c>
      <c r="B1629" s="93">
        <v>45871.0</v>
      </c>
      <c r="C1629" s="94" t="s">
        <v>5300</v>
      </c>
      <c r="D1629" s="94" t="s">
        <v>5301</v>
      </c>
      <c r="E1629" s="103">
        <v>300.0</v>
      </c>
      <c r="F1629" s="100" t="s">
        <v>5251</v>
      </c>
      <c r="G1629" s="101" t="s">
        <v>318</v>
      </c>
      <c r="H1629" s="42" t="s">
        <v>4830</v>
      </c>
      <c r="I1629" s="217" t="s">
        <v>5259</v>
      </c>
      <c r="J1629" s="95"/>
      <c r="K1629" s="88">
        <f t="shared" si="461"/>
        <v>300</v>
      </c>
      <c r="L1629" s="88">
        <v>0.0</v>
      </c>
      <c r="M1629" s="88">
        <f t="shared" si="458"/>
        <v>300</v>
      </c>
      <c r="N1629" s="206">
        <f t="shared" si="459"/>
        <v>0</v>
      </c>
      <c r="O1629" s="96"/>
      <c r="P1629" s="97"/>
      <c r="Q1629" s="97"/>
      <c r="R1629" s="98"/>
      <c r="S1629" s="98"/>
      <c r="T1629" s="98"/>
      <c r="U1629" s="98"/>
      <c r="V1629" s="98"/>
      <c r="W1629" s="98"/>
      <c r="X1629" s="98"/>
      <c r="Y1629" s="98"/>
      <c r="Z1629" s="98"/>
      <c r="AA1629" s="98"/>
      <c r="AB1629" s="98"/>
      <c r="AC1629" s="98"/>
      <c r="AD1629" s="98"/>
      <c r="AE1629" s="98"/>
      <c r="AF1629" s="98"/>
      <c r="AG1629" s="98"/>
      <c r="AH1629" s="98"/>
      <c r="AI1629" s="98"/>
      <c r="AJ1629" s="98"/>
      <c r="AK1629" s="98"/>
      <c r="AL1629" s="98"/>
    </row>
    <row r="1630" ht="14.25" customHeight="1">
      <c r="A1630" s="92" t="s">
        <v>5302</v>
      </c>
      <c r="B1630" s="93">
        <v>45873.0</v>
      </c>
      <c r="C1630" s="94" t="s">
        <v>5303</v>
      </c>
      <c r="D1630" s="94" t="s">
        <v>4361</v>
      </c>
      <c r="E1630" s="99">
        <v>3000.0</v>
      </c>
      <c r="F1630" s="100" t="s">
        <v>5304</v>
      </c>
      <c r="G1630" s="101" t="s">
        <v>5305</v>
      </c>
      <c r="H1630" s="42" t="s">
        <v>68</v>
      </c>
      <c r="I1630" s="101"/>
      <c r="J1630" s="95"/>
      <c r="K1630" s="88">
        <f t="shared" si="461"/>
        <v>3000</v>
      </c>
      <c r="L1630" s="88">
        <v>0.0</v>
      </c>
      <c r="M1630" s="88">
        <f t="shared" si="458"/>
        <v>3000</v>
      </c>
      <c r="N1630" s="206">
        <f t="shared" si="459"/>
        <v>0</v>
      </c>
      <c r="O1630" s="96"/>
      <c r="P1630" s="131">
        <v>73.09</v>
      </c>
      <c r="Q1630" s="132">
        <v>2926.91</v>
      </c>
      <c r="R1630" s="98"/>
      <c r="S1630" s="98"/>
      <c r="T1630" s="98"/>
      <c r="U1630" s="98"/>
      <c r="V1630" s="98"/>
      <c r="W1630" s="98"/>
      <c r="X1630" s="98"/>
      <c r="Y1630" s="98"/>
      <c r="Z1630" s="98"/>
      <c r="AA1630" s="98"/>
      <c r="AB1630" s="98"/>
      <c r="AC1630" s="98"/>
      <c r="AD1630" s="98"/>
      <c r="AE1630" s="98"/>
      <c r="AF1630" s="98"/>
      <c r="AG1630" s="98"/>
      <c r="AH1630" s="98"/>
      <c r="AI1630" s="98"/>
      <c r="AJ1630" s="98"/>
      <c r="AK1630" s="98"/>
      <c r="AL1630" s="98"/>
    </row>
    <row r="1631" ht="14.25" customHeight="1">
      <c r="A1631" s="92" t="s">
        <v>5306</v>
      </c>
      <c r="B1631" s="93">
        <v>45873.0</v>
      </c>
      <c r="C1631" s="94" t="s">
        <v>5307</v>
      </c>
      <c r="D1631" s="94" t="s">
        <v>5308</v>
      </c>
      <c r="E1631" s="103">
        <v>3000.0</v>
      </c>
      <c r="F1631" s="100" t="s">
        <v>5304</v>
      </c>
      <c r="G1631" s="101" t="s">
        <v>318</v>
      </c>
      <c r="H1631" s="42" t="s">
        <v>4830</v>
      </c>
      <c r="I1631" s="217" t="s">
        <v>5309</v>
      </c>
      <c r="J1631" s="95"/>
      <c r="K1631" s="88">
        <f t="shared" si="461"/>
        <v>3000</v>
      </c>
      <c r="L1631" s="88">
        <v>0.0</v>
      </c>
      <c r="M1631" s="88">
        <f t="shared" si="458"/>
        <v>3000</v>
      </c>
      <c r="N1631" s="206">
        <f t="shared" si="459"/>
        <v>0</v>
      </c>
      <c r="O1631" s="96"/>
      <c r="P1631" s="97"/>
      <c r="Q1631" s="97"/>
      <c r="R1631" s="98"/>
      <c r="S1631" s="98"/>
      <c r="T1631" s="98"/>
      <c r="U1631" s="98"/>
      <c r="V1631" s="98"/>
      <c r="W1631" s="98"/>
      <c r="X1631" s="98"/>
      <c r="Y1631" s="98"/>
      <c r="Z1631" s="98"/>
      <c r="AA1631" s="98"/>
      <c r="AB1631" s="98"/>
      <c r="AC1631" s="98"/>
      <c r="AD1631" s="98"/>
      <c r="AE1631" s="98"/>
      <c r="AF1631" s="98"/>
      <c r="AG1631" s="98"/>
      <c r="AH1631" s="98"/>
      <c r="AI1631" s="98"/>
      <c r="AJ1631" s="98"/>
      <c r="AK1631" s="98"/>
      <c r="AL1631" s="98"/>
    </row>
    <row r="1632" ht="14.25" customHeight="1">
      <c r="A1632" s="92" t="s">
        <v>5310</v>
      </c>
      <c r="B1632" s="93">
        <v>45873.0</v>
      </c>
      <c r="C1632" s="94" t="s">
        <v>5311</v>
      </c>
      <c r="D1632" s="94" t="s">
        <v>5240</v>
      </c>
      <c r="E1632" s="103">
        <v>550.0</v>
      </c>
      <c r="F1632" s="100" t="s">
        <v>5241</v>
      </c>
      <c r="G1632" s="101" t="s">
        <v>318</v>
      </c>
      <c r="H1632" s="42" t="s">
        <v>4830</v>
      </c>
      <c r="I1632" s="217" t="s">
        <v>5309</v>
      </c>
      <c r="J1632" s="95"/>
      <c r="K1632" s="88">
        <f t="shared" si="461"/>
        <v>550</v>
      </c>
      <c r="L1632" s="88">
        <v>0.0</v>
      </c>
      <c r="M1632" s="88">
        <f t="shared" si="458"/>
        <v>550</v>
      </c>
      <c r="N1632" s="206">
        <f t="shared" si="459"/>
        <v>0</v>
      </c>
      <c r="O1632" s="96"/>
      <c r="P1632" s="97"/>
      <c r="Q1632" s="97"/>
      <c r="R1632" s="98"/>
      <c r="S1632" s="98"/>
      <c r="T1632" s="98"/>
      <c r="U1632" s="98"/>
      <c r="V1632" s="98"/>
      <c r="W1632" s="98"/>
      <c r="X1632" s="98"/>
      <c r="Y1632" s="98"/>
      <c r="Z1632" s="98"/>
      <c r="AA1632" s="98"/>
      <c r="AB1632" s="98"/>
      <c r="AC1632" s="98"/>
      <c r="AD1632" s="98"/>
      <c r="AE1632" s="98"/>
      <c r="AF1632" s="98"/>
      <c r="AG1632" s="98"/>
      <c r="AH1632" s="98"/>
      <c r="AI1632" s="98"/>
      <c r="AJ1632" s="98"/>
      <c r="AK1632" s="98"/>
      <c r="AL1632" s="98"/>
    </row>
    <row r="1633" ht="14.25" customHeight="1">
      <c r="A1633" s="92" t="s">
        <v>5312</v>
      </c>
      <c r="B1633" s="93">
        <v>45873.0</v>
      </c>
      <c r="C1633" s="94" t="s">
        <v>5313</v>
      </c>
      <c r="D1633" s="94" t="s">
        <v>4645</v>
      </c>
      <c r="E1633" s="103">
        <v>33600.0</v>
      </c>
      <c r="F1633" s="100" t="s">
        <v>5314</v>
      </c>
      <c r="G1633" s="101" t="s">
        <v>117</v>
      </c>
      <c r="H1633" s="42" t="s">
        <v>68</v>
      </c>
      <c r="I1633" s="101"/>
      <c r="J1633" s="95"/>
      <c r="K1633" s="88">
        <f t="shared" si="461"/>
        <v>33600</v>
      </c>
      <c r="L1633" s="88">
        <v>0.0</v>
      </c>
      <c r="M1633" s="88">
        <f t="shared" si="458"/>
        <v>33600</v>
      </c>
      <c r="N1633" s="206">
        <f t="shared" si="459"/>
        <v>0</v>
      </c>
      <c r="O1633" s="96"/>
      <c r="P1633" s="97">
        <v>1103.32</v>
      </c>
      <c r="Q1633" s="108">
        <f>E1633-P1633</f>
        <v>32496.68</v>
      </c>
      <c r="R1633" s="98"/>
      <c r="S1633" s="98"/>
      <c r="T1633" s="98"/>
      <c r="U1633" s="98"/>
      <c r="V1633" s="98"/>
      <c r="W1633" s="98"/>
      <c r="X1633" s="98"/>
      <c r="Y1633" s="98"/>
      <c r="Z1633" s="98"/>
      <c r="AA1633" s="98"/>
      <c r="AB1633" s="98"/>
      <c r="AC1633" s="98"/>
      <c r="AD1633" s="98"/>
      <c r="AE1633" s="98"/>
      <c r="AF1633" s="98"/>
      <c r="AG1633" s="98"/>
      <c r="AH1633" s="98"/>
      <c r="AI1633" s="98"/>
      <c r="AJ1633" s="98"/>
      <c r="AK1633" s="98"/>
      <c r="AL1633" s="98"/>
    </row>
    <row r="1634" ht="14.25" customHeight="1">
      <c r="A1634" s="92" t="s">
        <v>5315</v>
      </c>
      <c r="B1634" s="93">
        <v>45873.0</v>
      </c>
      <c r="C1634" s="94" t="s">
        <v>5316</v>
      </c>
      <c r="D1634" s="94" t="s">
        <v>5317</v>
      </c>
      <c r="E1634" s="99">
        <v>2500.0</v>
      </c>
      <c r="F1634" s="100" t="s">
        <v>5318</v>
      </c>
      <c r="G1634" s="101" t="s">
        <v>67</v>
      </c>
      <c r="H1634" s="42" t="s">
        <v>68</v>
      </c>
      <c r="I1634" s="101"/>
      <c r="J1634" s="95"/>
      <c r="K1634" s="88">
        <f t="shared" si="461"/>
        <v>2500</v>
      </c>
      <c r="L1634" s="88">
        <v>0.0</v>
      </c>
      <c r="M1634" s="88">
        <f t="shared" si="458"/>
        <v>2500</v>
      </c>
      <c r="N1634" s="206">
        <f t="shared" si="459"/>
        <v>0</v>
      </c>
      <c r="O1634" s="96"/>
      <c r="P1634" s="129">
        <v>60.91</v>
      </c>
      <c r="Q1634" s="102">
        <f>2500-P1634</f>
        <v>2439.09</v>
      </c>
      <c r="R1634" s="98"/>
      <c r="S1634" s="98"/>
      <c r="T1634" s="98"/>
      <c r="U1634" s="98"/>
      <c r="V1634" s="98"/>
      <c r="W1634" s="98"/>
      <c r="X1634" s="98"/>
      <c r="Y1634" s="98"/>
      <c r="Z1634" s="98"/>
      <c r="AA1634" s="98"/>
      <c r="AB1634" s="98"/>
      <c r="AC1634" s="98"/>
      <c r="AD1634" s="98"/>
      <c r="AE1634" s="98"/>
      <c r="AF1634" s="98"/>
      <c r="AG1634" s="98"/>
      <c r="AH1634" s="98"/>
      <c r="AI1634" s="98"/>
      <c r="AJ1634" s="98"/>
      <c r="AK1634" s="98"/>
      <c r="AL1634" s="98"/>
    </row>
    <row r="1635" ht="14.25" customHeight="1">
      <c r="A1635" s="92" t="s">
        <v>5319</v>
      </c>
      <c r="B1635" s="93">
        <v>45873.0</v>
      </c>
      <c r="C1635" s="94" t="s">
        <v>5320</v>
      </c>
      <c r="D1635" s="94" t="s">
        <v>5321</v>
      </c>
      <c r="E1635" s="99">
        <v>8.0</v>
      </c>
      <c r="F1635" s="100" t="s">
        <v>5322</v>
      </c>
      <c r="G1635" s="101" t="s">
        <v>67</v>
      </c>
      <c r="H1635" s="42" t="s">
        <v>68</v>
      </c>
      <c r="I1635" s="101"/>
      <c r="J1635" s="95"/>
      <c r="K1635" s="88">
        <f t="shared" si="461"/>
        <v>8</v>
      </c>
      <c r="L1635" s="88">
        <v>0.0</v>
      </c>
      <c r="M1635" s="88">
        <f t="shared" si="458"/>
        <v>8</v>
      </c>
      <c r="N1635" s="206">
        <f t="shared" si="459"/>
        <v>0</v>
      </c>
      <c r="O1635" s="96"/>
      <c r="P1635" s="97"/>
      <c r="Q1635" s="97"/>
      <c r="R1635" s="98"/>
      <c r="S1635" s="98"/>
      <c r="T1635" s="98"/>
      <c r="U1635" s="98"/>
      <c r="V1635" s="98"/>
      <c r="W1635" s="98"/>
      <c r="X1635" s="98"/>
      <c r="Y1635" s="98"/>
      <c r="Z1635" s="98"/>
      <c r="AA1635" s="98"/>
      <c r="AB1635" s="98"/>
      <c r="AC1635" s="98"/>
      <c r="AD1635" s="98"/>
      <c r="AE1635" s="98"/>
      <c r="AF1635" s="98"/>
      <c r="AG1635" s="98"/>
      <c r="AH1635" s="98"/>
      <c r="AI1635" s="98"/>
      <c r="AJ1635" s="98"/>
      <c r="AK1635" s="98"/>
      <c r="AL1635" s="98"/>
    </row>
    <row r="1636" ht="14.25" customHeight="1">
      <c r="A1636" s="92" t="s">
        <v>5323</v>
      </c>
      <c r="B1636" s="93">
        <v>45873.0</v>
      </c>
      <c r="C1636" s="94" t="s">
        <v>5324</v>
      </c>
      <c r="D1636" s="94" t="s">
        <v>4565</v>
      </c>
      <c r="E1636" s="103">
        <v>300.0</v>
      </c>
      <c r="F1636" s="100" t="s">
        <v>5325</v>
      </c>
      <c r="G1636" s="101" t="s">
        <v>117</v>
      </c>
      <c r="H1636" s="42"/>
      <c r="I1636" s="101"/>
      <c r="J1636" s="95"/>
      <c r="K1636" s="88">
        <f t="shared" si="461"/>
        <v>300</v>
      </c>
      <c r="L1636" s="88">
        <v>0.0</v>
      </c>
      <c r="M1636" s="88">
        <f t="shared" si="458"/>
        <v>300</v>
      </c>
      <c r="N1636" s="206">
        <f t="shared" si="459"/>
        <v>0</v>
      </c>
      <c r="O1636" s="96"/>
      <c r="P1636" s="97">
        <f>E1636-Q1636</f>
        <v>9.85</v>
      </c>
      <c r="Q1636" s="108">
        <v>290.15</v>
      </c>
      <c r="R1636" s="98"/>
      <c r="S1636" s="98"/>
      <c r="T1636" s="98"/>
      <c r="U1636" s="98"/>
      <c r="V1636" s="98"/>
      <c r="W1636" s="98"/>
      <c r="X1636" s="98"/>
      <c r="Y1636" s="98"/>
      <c r="Z1636" s="98"/>
      <c r="AA1636" s="98"/>
      <c r="AB1636" s="98"/>
      <c r="AC1636" s="98"/>
      <c r="AD1636" s="98"/>
      <c r="AE1636" s="98"/>
      <c r="AF1636" s="98"/>
      <c r="AG1636" s="98"/>
      <c r="AH1636" s="98"/>
      <c r="AI1636" s="98"/>
      <c r="AJ1636" s="98"/>
      <c r="AK1636" s="98"/>
      <c r="AL1636" s="98"/>
    </row>
    <row r="1637" ht="14.25" customHeight="1">
      <c r="A1637" s="92" t="s">
        <v>5326</v>
      </c>
      <c r="B1637" s="93">
        <v>45873.0</v>
      </c>
      <c r="C1637" s="94" t="s">
        <v>5327</v>
      </c>
      <c r="D1637" s="94" t="s">
        <v>3535</v>
      </c>
      <c r="E1637" s="103">
        <v>101600.0</v>
      </c>
      <c r="F1637" s="100" t="s">
        <v>5328</v>
      </c>
      <c r="G1637" s="101" t="s">
        <v>96</v>
      </c>
      <c r="H1637" s="42" t="s">
        <v>68</v>
      </c>
      <c r="I1637" s="101" t="s">
        <v>5329</v>
      </c>
      <c r="J1637" s="95"/>
      <c r="K1637" s="88">
        <f t="shared" si="461"/>
        <v>101600</v>
      </c>
      <c r="L1637" s="88">
        <v>0.0</v>
      </c>
      <c r="M1637" s="88">
        <f t="shared" si="458"/>
        <v>101600</v>
      </c>
      <c r="N1637" s="206">
        <f t="shared" si="459"/>
        <v>0</v>
      </c>
      <c r="O1637" s="96"/>
      <c r="P1637" s="97"/>
      <c r="Q1637" s="97"/>
      <c r="R1637" s="98"/>
      <c r="S1637" s="98"/>
      <c r="T1637" s="98"/>
      <c r="U1637" s="98"/>
      <c r="V1637" s="98"/>
      <c r="W1637" s="98"/>
      <c r="X1637" s="98"/>
      <c r="Y1637" s="98"/>
      <c r="Z1637" s="98"/>
      <c r="AA1637" s="98"/>
      <c r="AB1637" s="98"/>
      <c r="AC1637" s="98"/>
      <c r="AD1637" s="98"/>
      <c r="AE1637" s="98"/>
      <c r="AF1637" s="98"/>
      <c r="AG1637" s="98"/>
      <c r="AH1637" s="98"/>
      <c r="AI1637" s="98"/>
      <c r="AJ1637" s="98"/>
      <c r="AK1637" s="98"/>
      <c r="AL1637" s="98"/>
    </row>
    <row r="1638" ht="14.25" customHeight="1">
      <c r="A1638" s="92" t="s">
        <v>5330</v>
      </c>
      <c r="B1638" s="93"/>
      <c r="C1638" s="94"/>
      <c r="D1638" s="94" t="s">
        <v>87</v>
      </c>
      <c r="E1638" s="103"/>
      <c r="F1638" s="100"/>
      <c r="G1638" s="101"/>
      <c r="H1638" s="101"/>
      <c r="I1638" s="101"/>
      <c r="J1638" s="95"/>
      <c r="K1638" s="88" t="str">
        <f t="shared" si="461"/>
        <v/>
      </c>
      <c r="L1638" s="88">
        <v>0.0</v>
      </c>
      <c r="M1638" s="88">
        <f t="shared" si="458"/>
        <v>0</v>
      </c>
      <c r="N1638" s="206">
        <f t="shared" si="459"/>
        <v>0</v>
      </c>
      <c r="O1638" s="96"/>
      <c r="P1638" s="97"/>
      <c r="Q1638" s="97"/>
      <c r="R1638" s="98"/>
      <c r="S1638" s="98"/>
      <c r="T1638" s="98"/>
      <c r="U1638" s="98"/>
      <c r="V1638" s="98"/>
      <c r="W1638" s="98"/>
      <c r="X1638" s="98"/>
      <c r="Y1638" s="98"/>
      <c r="Z1638" s="98"/>
      <c r="AA1638" s="98"/>
      <c r="AB1638" s="98"/>
      <c r="AC1638" s="98"/>
      <c r="AD1638" s="98"/>
      <c r="AE1638" s="98"/>
      <c r="AF1638" s="98"/>
      <c r="AG1638" s="98"/>
      <c r="AH1638" s="98"/>
      <c r="AI1638" s="98"/>
      <c r="AJ1638" s="98"/>
      <c r="AK1638" s="98"/>
      <c r="AL1638" s="98"/>
    </row>
    <row r="1639" ht="14.25" customHeight="1">
      <c r="A1639" s="92" t="s">
        <v>5331</v>
      </c>
      <c r="B1639" s="93">
        <v>45873.0</v>
      </c>
      <c r="C1639" s="94" t="s">
        <v>5332</v>
      </c>
      <c r="D1639" s="94" t="s">
        <v>5333</v>
      </c>
      <c r="E1639" s="99">
        <v>300.0</v>
      </c>
      <c r="F1639" s="100" t="s">
        <v>5251</v>
      </c>
      <c r="G1639" s="101" t="s">
        <v>67</v>
      </c>
      <c r="H1639" s="42" t="s">
        <v>68</v>
      </c>
      <c r="I1639" s="101"/>
      <c r="J1639" s="95"/>
      <c r="K1639" s="88">
        <f t="shared" si="461"/>
        <v>300</v>
      </c>
      <c r="L1639" s="88">
        <v>0.0</v>
      </c>
      <c r="M1639" s="88">
        <f t="shared" si="458"/>
        <v>300</v>
      </c>
      <c r="N1639" s="206">
        <f t="shared" si="459"/>
        <v>0</v>
      </c>
      <c r="O1639" s="96"/>
      <c r="P1639" s="131">
        <v>7.31</v>
      </c>
      <c r="Q1639" s="132">
        <v>292.69</v>
      </c>
      <c r="R1639" s="98"/>
      <c r="S1639" s="98"/>
      <c r="T1639" s="98"/>
      <c r="U1639" s="98"/>
      <c r="V1639" s="98"/>
      <c r="W1639" s="98"/>
      <c r="X1639" s="98"/>
      <c r="Y1639" s="98"/>
      <c r="Z1639" s="98"/>
      <c r="AA1639" s="98"/>
      <c r="AB1639" s="98"/>
      <c r="AC1639" s="98"/>
      <c r="AD1639" s="98"/>
      <c r="AE1639" s="98"/>
      <c r="AF1639" s="98"/>
      <c r="AG1639" s="98"/>
      <c r="AH1639" s="98"/>
      <c r="AI1639" s="98"/>
      <c r="AJ1639" s="98"/>
      <c r="AK1639" s="98"/>
      <c r="AL1639" s="98"/>
    </row>
    <row r="1640" ht="14.25" customHeight="1">
      <c r="A1640" s="92" t="s">
        <v>5334</v>
      </c>
      <c r="B1640" s="93">
        <v>45873.0</v>
      </c>
      <c r="C1640" s="94" t="s">
        <v>5335</v>
      </c>
      <c r="D1640" s="94" t="s">
        <v>5336</v>
      </c>
      <c r="E1640" s="107">
        <v>117700.0</v>
      </c>
      <c r="F1640" s="100" t="s">
        <v>5337</v>
      </c>
      <c r="G1640" s="101" t="s">
        <v>96</v>
      </c>
      <c r="H1640" s="42" t="s">
        <v>68</v>
      </c>
      <c r="I1640" s="101" t="s">
        <v>5338</v>
      </c>
      <c r="J1640" s="95"/>
      <c r="K1640" s="207">
        <f t="shared" ref="K1640:K1641" si="462">O1640</f>
        <v>123200</v>
      </c>
      <c r="L1640" s="207">
        <f t="shared" ref="L1640:L1641" si="463">K1640/1.12*0.05</f>
        <v>5499.999999</v>
      </c>
      <c r="M1640" s="207">
        <f t="shared" si="458"/>
        <v>117700</v>
      </c>
      <c r="N1640" s="208">
        <f t="shared" si="459"/>
        <v>0.0000175999885</v>
      </c>
      <c r="O1640" s="207">
        <f t="shared" ref="O1640:O1641" si="464">(E1640/0.955357143)</f>
        <v>123200</v>
      </c>
      <c r="P1640" s="97"/>
      <c r="Q1640" s="97"/>
      <c r="R1640" s="98"/>
      <c r="S1640" s="98"/>
      <c r="T1640" s="98"/>
      <c r="U1640" s="98"/>
      <c r="V1640" s="98"/>
      <c r="W1640" s="98"/>
      <c r="X1640" s="98"/>
      <c r="Y1640" s="98"/>
      <c r="Z1640" s="98"/>
      <c r="AA1640" s="98"/>
      <c r="AB1640" s="98"/>
      <c r="AC1640" s="98"/>
      <c r="AD1640" s="98"/>
      <c r="AE1640" s="98"/>
      <c r="AF1640" s="98"/>
      <c r="AG1640" s="98"/>
      <c r="AH1640" s="98"/>
      <c r="AI1640" s="98"/>
      <c r="AJ1640" s="98"/>
      <c r="AK1640" s="98"/>
      <c r="AL1640" s="98"/>
    </row>
    <row r="1641" ht="14.25" customHeight="1">
      <c r="A1641" s="92" t="s">
        <v>5339</v>
      </c>
      <c r="B1641" s="93">
        <v>45873.0</v>
      </c>
      <c r="C1641" s="94" t="s">
        <v>5340</v>
      </c>
      <c r="D1641" s="94" t="s">
        <v>3372</v>
      </c>
      <c r="E1641" s="107">
        <v>1194.2</v>
      </c>
      <c r="F1641" s="100" t="s">
        <v>5341</v>
      </c>
      <c r="G1641" s="101" t="s">
        <v>96</v>
      </c>
      <c r="H1641" s="42" t="s">
        <v>68</v>
      </c>
      <c r="I1641" s="101" t="s">
        <v>5342</v>
      </c>
      <c r="J1641" s="95"/>
      <c r="K1641" s="207">
        <f t="shared" si="462"/>
        <v>1250.003738</v>
      </c>
      <c r="L1641" s="207">
        <f t="shared" si="463"/>
        <v>55.80373831</v>
      </c>
      <c r="M1641" s="207">
        <f t="shared" si="458"/>
        <v>1194.2</v>
      </c>
      <c r="N1641" s="208">
        <f t="shared" si="459"/>
        <v>0.0000001785717814</v>
      </c>
      <c r="O1641" s="207">
        <f t="shared" si="464"/>
        <v>1250.003738</v>
      </c>
      <c r="P1641" s="97"/>
      <c r="Q1641" s="97"/>
      <c r="R1641" s="98"/>
      <c r="S1641" s="98"/>
      <c r="T1641" s="98"/>
      <c r="U1641" s="98"/>
      <c r="V1641" s="98"/>
      <c r="W1641" s="98"/>
      <c r="X1641" s="98"/>
      <c r="Y1641" s="98"/>
      <c r="Z1641" s="98"/>
      <c r="AA1641" s="98"/>
      <c r="AB1641" s="98"/>
      <c r="AC1641" s="98"/>
      <c r="AD1641" s="98"/>
      <c r="AE1641" s="98"/>
      <c r="AF1641" s="98"/>
      <c r="AG1641" s="98"/>
      <c r="AH1641" s="98"/>
      <c r="AI1641" s="98"/>
      <c r="AJ1641" s="98"/>
      <c r="AK1641" s="98"/>
      <c r="AL1641" s="98"/>
    </row>
    <row r="1642" ht="14.25" customHeight="1">
      <c r="A1642" s="92" t="s">
        <v>5343</v>
      </c>
      <c r="B1642" s="93">
        <v>45873.0</v>
      </c>
      <c r="C1642" s="94" t="s">
        <v>5344</v>
      </c>
      <c r="D1642" s="94" t="s">
        <v>5345</v>
      </c>
      <c r="E1642" s="103">
        <v>550.0</v>
      </c>
      <c r="F1642" s="100" t="s">
        <v>2857</v>
      </c>
      <c r="G1642" s="101" t="s">
        <v>112</v>
      </c>
      <c r="H1642" s="42" t="s">
        <v>4830</v>
      </c>
      <c r="I1642" s="217" t="s">
        <v>5309</v>
      </c>
      <c r="J1642" s="95"/>
      <c r="K1642" s="88">
        <f>E1642</f>
        <v>550</v>
      </c>
      <c r="L1642" s="88">
        <v>0.0</v>
      </c>
      <c r="M1642" s="88">
        <f t="shared" si="458"/>
        <v>550</v>
      </c>
      <c r="N1642" s="206">
        <f t="shared" si="459"/>
        <v>0</v>
      </c>
      <c r="O1642" s="96"/>
      <c r="P1642" s="97"/>
      <c r="Q1642" s="97"/>
      <c r="R1642" s="98"/>
      <c r="S1642" s="98"/>
      <c r="T1642" s="98"/>
      <c r="U1642" s="98"/>
      <c r="V1642" s="98"/>
      <c r="W1642" s="98"/>
      <c r="X1642" s="98"/>
      <c r="Y1642" s="98"/>
      <c r="Z1642" s="98"/>
      <c r="AA1642" s="98"/>
      <c r="AB1642" s="98"/>
      <c r="AC1642" s="98"/>
      <c r="AD1642" s="98"/>
      <c r="AE1642" s="98"/>
      <c r="AF1642" s="98"/>
      <c r="AG1642" s="98"/>
      <c r="AH1642" s="98"/>
      <c r="AI1642" s="98"/>
      <c r="AJ1642" s="98"/>
      <c r="AK1642" s="98"/>
      <c r="AL1642" s="98"/>
    </row>
    <row r="1643" ht="14.25" customHeight="1">
      <c r="A1643" s="92" t="s">
        <v>5346</v>
      </c>
      <c r="B1643" s="93">
        <v>45873.0</v>
      </c>
      <c r="C1643" s="94" t="s">
        <v>5347</v>
      </c>
      <c r="D1643" s="94" t="s">
        <v>5348</v>
      </c>
      <c r="E1643" s="107">
        <v>3582.59</v>
      </c>
      <c r="F1643" s="100" t="s">
        <v>5349</v>
      </c>
      <c r="G1643" s="101"/>
      <c r="H1643" s="42"/>
      <c r="I1643" s="101"/>
      <c r="J1643" s="95"/>
      <c r="K1643" s="207">
        <f>O1643</f>
        <v>3750.000747</v>
      </c>
      <c r="L1643" s="207">
        <f>K1643/1.12*0.05</f>
        <v>167.4107476</v>
      </c>
      <c r="M1643" s="207">
        <f t="shared" si="458"/>
        <v>3582.589999</v>
      </c>
      <c r="N1643" s="208">
        <f t="shared" si="459"/>
        <v>0.0000005357142072</v>
      </c>
      <c r="O1643" s="207">
        <f>(E1643/0.955357143)</f>
        <v>3750.000747</v>
      </c>
      <c r="P1643" s="97"/>
      <c r="Q1643" s="97"/>
      <c r="R1643" s="98"/>
      <c r="S1643" s="98"/>
      <c r="T1643" s="98"/>
      <c r="U1643" s="98"/>
      <c r="V1643" s="98"/>
      <c r="W1643" s="98"/>
      <c r="X1643" s="98"/>
      <c r="Y1643" s="98"/>
      <c r="Z1643" s="98"/>
      <c r="AA1643" s="98"/>
      <c r="AB1643" s="98"/>
      <c r="AC1643" s="98"/>
      <c r="AD1643" s="98"/>
      <c r="AE1643" s="98"/>
      <c r="AF1643" s="98"/>
      <c r="AG1643" s="98"/>
      <c r="AH1643" s="98"/>
      <c r="AI1643" s="98"/>
      <c r="AJ1643" s="98"/>
      <c r="AK1643" s="98"/>
      <c r="AL1643" s="98"/>
    </row>
    <row r="1644" ht="14.25" customHeight="1">
      <c r="A1644" s="92" t="s">
        <v>5350</v>
      </c>
      <c r="B1644" s="93">
        <v>45873.0</v>
      </c>
      <c r="C1644" s="94" t="s">
        <v>5351</v>
      </c>
      <c r="D1644" s="94" t="s">
        <v>2704</v>
      </c>
      <c r="E1644" s="99">
        <v>3114.0</v>
      </c>
      <c r="F1644" s="100" t="s">
        <v>5352</v>
      </c>
      <c r="G1644" s="101" t="s">
        <v>67</v>
      </c>
      <c r="H1644" s="42" t="s">
        <v>68</v>
      </c>
      <c r="I1644" s="101"/>
      <c r="J1644" s="95"/>
      <c r="K1644" s="88">
        <f t="shared" ref="K1644:K1646" si="465">E1644</f>
        <v>3114</v>
      </c>
      <c r="L1644" s="88">
        <v>0.0</v>
      </c>
      <c r="M1644" s="88">
        <f t="shared" si="458"/>
        <v>3114</v>
      </c>
      <c r="N1644" s="206">
        <f t="shared" si="459"/>
        <v>0</v>
      </c>
      <c r="O1644" s="96"/>
      <c r="P1644" s="131">
        <v>75.87</v>
      </c>
      <c r="Q1644" s="132">
        <v>3038.13</v>
      </c>
      <c r="R1644" s="98"/>
      <c r="S1644" s="98"/>
      <c r="T1644" s="98"/>
      <c r="U1644" s="98"/>
      <c r="V1644" s="98"/>
      <c r="W1644" s="98"/>
      <c r="X1644" s="98"/>
      <c r="Y1644" s="98"/>
      <c r="Z1644" s="98"/>
      <c r="AA1644" s="98"/>
      <c r="AB1644" s="98"/>
      <c r="AC1644" s="98"/>
      <c r="AD1644" s="98"/>
      <c r="AE1644" s="98"/>
      <c r="AF1644" s="98"/>
      <c r="AG1644" s="98"/>
      <c r="AH1644" s="98"/>
      <c r="AI1644" s="98"/>
      <c r="AJ1644" s="98"/>
      <c r="AK1644" s="98"/>
      <c r="AL1644" s="98"/>
    </row>
    <row r="1645" ht="14.25" customHeight="1">
      <c r="A1645" s="92" t="s">
        <v>5353</v>
      </c>
      <c r="B1645" s="93">
        <v>45873.0</v>
      </c>
      <c r="C1645" s="94" t="s">
        <v>5354</v>
      </c>
      <c r="D1645" s="94" t="s">
        <v>2637</v>
      </c>
      <c r="E1645" s="103">
        <v>1400.0</v>
      </c>
      <c r="F1645" s="100" t="s">
        <v>5355</v>
      </c>
      <c r="G1645" s="101" t="s">
        <v>112</v>
      </c>
      <c r="H1645" s="42" t="s">
        <v>4830</v>
      </c>
      <c r="I1645" s="217" t="s">
        <v>5309</v>
      </c>
      <c r="J1645" s="95"/>
      <c r="K1645" s="88">
        <f t="shared" si="465"/>
        <v>1400</v>
      </c>
      <c r="L1645" s="88">
        <v>0.0</v>
      </c>
      <c r="M1645" s="88">
        <f t="shared" si="458"/>
        <v>1400</v>
      </c>
      <c r="N1645" s="206">
        <f t="shared" si="459"/>
        <v>0</v>
      </c>
      <c r="O1645" s="96"/>
      <c r="P1645" s="97"/>
      <c r="Q1645" s="97"/>
      <c r="R1645" s="98"/>
      <c r="S1645" s="98"/>
      <c r="T1645" s="98"/>
      <c r="U1645" s="98"/>
      <c r="V1645" s="98"/>
      <c r="W1645" s="98"/>
      <c r="X1645" s="98"/>
      <c r="Y1645" s="98"/>
      <c r="Z1645" s="98"/>
      <c r="AA1645" s="98"/>
      <c r="AB1645" s="98"/>
      <c r="AC1645" s="98"/>
      <c r="AD1645" s="98"/>
      <c r="AE1645" s="98"/>
      <c r="AF1645" s="98"/>
      <c r="AG1645" s="98"/>
      <c r="AH1645" s="98"/>
      <c r="AI1645" s="98"/>
      <c r="AJ1645" s="98"/>
      <c r="AK1645" s="98"/>
      <c r="AL1645" s="98"/>
    </row>
    <row r="1646" ht="14.25" customHeight="1">
      <c r="A1646" s="92" t="s">
        <v>5356</v>
      </c>
      <c r="B1646" s="93">
        <v>45873.0</v>
      </c>
      <c r="C1646" s="94" t="s">
        <v>5357</v>
      </c>
      <c r="D1646" s="94" t="s">
        <v>5358</v>
      </c>
      <c r="E1646" s="103">
        <v>4000.0</v>
      </c>
      <c r="F1646" s="100" t="s">
        <v>5359</v>
      </c>
      <c r="G1646" s="101" t="s">
        <v>117</v>
      </c>
      <c r="H1646" s="42" t="s">
        <v>68</v>
      </c>
      <c r="I1646" s="101"/>
      <c r="J1646" s="95"/>
      <c r="K1646" s="88">
        <f t="shared" si="465"/>
        <v>4000</v>
      </c>
      <c r="L1646" s="88">
        <v>0.0</v>
      </c>
      <c r="M1646" s="88">
        <f t="shared" si="458"/>
        <v>4000</v>
      </c>
      <c r="N1646" s="206">
        <f t="shared" si="459"/>
        <v>0</v>
      </c>
      <c r="O1646" s="96"/>
      <c r="P1646" s="97">
        <v>131.35</v>
      </c>
      <c r="Q1646" s="108">
        <f>E1646-P1646</f>
        <v>3868.65</v>
      </c>
      <c r="R1646" s="141">
        <f>Q1607+Q1633+Q1636+Q1646</f>
        <v>37738.7</v>
      </c>
      <c r="S1646" s="153"/>
      <c r="T1646" s="98"/>
      <c r="U1646" s="98"/>
      <c r="V1646" s="98"/>
      <c r="W1646" s="98"/>
      <c r="X1646" s="98"/>
      <c r="Y1646" s="98"/>
      <c r="Z1646" s="98"/>
      <c r="AA1646" s="98"/>
      <c r="AB1646" s="98"/>
      <c r="AC1646" s="98"/>
      <c r="AD1646" s="98"/>
      <c r="AE1646" s="98"/>
      <c r="AF1646" s="98"/>
      <c r="AG1646" s="98"/>
      <c r="AH1646" s="98"/>
      <c r="AI1646" s="98"/>
      <c r="AJ1646" s="98"/>
      <c r="AK1646" s="98"/>
      <c r="AL1646" s="98"/>
    </row>
    <row r="1647" ht="14.25" customHeight="1">
      <c r="A1647" s="92" t="s">
        <v>5360</v>
      </c>
      <c r="B1647" s="93">
        <v>45873.0</v>
      </c>
      <c r="C1647" s="94" t="s">
        <v>5361</v>
      </c>
      <c r="D1647" s="94" t="s">
        <v>90</v>
      </c>
      <c r="E1647" s="107">
        <v>86650.89</v>
      </c>
      <c r="F1647" s="100" t="s">
        <v>5362</v>
      </c>
      <c r="G1647" s="101" t="s">
        <v>74</v>
      </c>
      <c r="H1647" s="42" t="s">
        <v>68</v>
      </c>
      <c r="I1647" s="101" t="s">
        <v>5363</v>
      </c>
      <c r="J1647" s="95"/>
      <c r="K1647" s="207">
        <f t="shared" ref="K1647:K1650" si="466">O1647</f>
        <v>90699.997</v>
      </c>
      <c r="L1647" s="207">
        <f t="shared" ref="L1647:L1650" si="467">K1647/1.12*0.05</f>
        <v>4049.107009</v>
      </c>
      <c r="M1647" s="207">
        <f t="shared" si="458"/>
        <v>86650.88999</v>
      </c>
      <c r="N1647" s="208">
        <f t="shared" si="459"/>
        <v>0.00001295714173</v>
      </c>
      <c r="O1647" s="207">
        <f t="shared" ref="O1647:O1650" si="468">(E1647/0.955357143)</f>
        <v>90699.997</v>
      </c>
      <c r="P1647" s="97"/>
      <c r="Q1647" s="97"/>
      <c r="R1647" s="98"/>
      <c r="S1647" s="98"/>
      <c r="T1647" s="98"/>
      <c r="U1647" s="98"/>
      <c r="V1647" s="98"/>
      <c r="W1647" s="98"/>
      <c r="X1647" s="98"/>
      <c r="Y1647" s="98"/>
      <c r="Z1647" s="98"/>
      <c r="AA1647" s="98"/>
      <c r="AB1647" s="98"/>
      <c r="AC1647" s="98"/>
      <c r="AD1647" s="98"/>
      <c r="AE1647" s="98"/>
      <c r="AF1647" s="98"/>
      <c r="AG1647" s="98"/>
      <c r="AH1647" s="98"/>
      <c r="AI1647" s="98"/>
      <c r="AJ1647" s="98"/>
      <c r="AK1647" s="98"/>
      <c r="AL1647" s="98"/>
    </row>
    <row r="1648" ht="14.25" customHeight="1">
      <c r="A1648" s="92" t="s">
        <v>5364</v>
      </c>
      <c r="B1648" s="93">
        <v>45873.0</v>
      </c>
      <c r="C1648" s="94" t="s">
        <v>5365</v>
      </c>
      <c r="D1648" s="94" t="s">
        <v>1185</v>
      </c>
      <c r="E1648" s="107">
        <v>20253.57</v>
      </c>
      <c r="F1648" s="100" t="s">
        <v>5366</v>
      </c>
      <c r="G1648" s="101"/>
      <c r="H1648" s="42"/>
      <c r="I1648" s="101"/>
      <c r="J1648" s="95"/>
      <c r="K1648" s="207">
        <f t="shared" si="466"/>
        <v>21199.9985</v>
      </c>
      <c r="L1648" s="207">
        <f t="shared" si="467"/>
        <v>946.4285045</v>
      </c>
      <c r="M1648" s="207">
        <f t="shared" si="458"/>
        <v>20253.57</v>
      </c>
      <c r="N1648" s="208">
        <f t="shared" si="459"/>
        <v>0.000003028570063</v>
      </c>
      <c r="O1648" s="207">
        <f t="shared" si="468"/>
        <v>21199.9985</v>
      </c>
      <c r="P1648" s="97"/>
      <c r="Q1648" s="97"/>
      <c r="R1648" s="98"/>
      <c r="S1648" s="98"/>
      <c r="T1648" s="98"/>
      <c r="U1648" s="98"/>
      <c r="V1648" s="98"/>
      <c r="W1648" s="98"/>
      <c r="X1648" s="98"/>
      <c r="Y1648" s="98"/>
      <c r="Z1648" s="98"/>
      <c r="AA1648" s="98"/>
      <c r="AB1648" s="98"/>
      <c r="AC1648" s="98"/>
      <c r="AD1648" s="98"/>
      <c r="AE1648" s="98"/>
      <c r="AF1648" s="98"/>
      <c r="AG1648" s="98"/>
      <c r="AH1648" s="98"/>
      <c r="AI1648" s="98"/>
      <c r="AJ1648" s="98"/>
      <c r="AK1648" s="98"/>
      <c r="AL1648" s="98"/>
    </row>
    <row r="1649" ht="14.25" customHeight="1">
      <c r="A1649" s="92" t="s">
        <v>5367</v>
      </c>
      <c r="B1649" s="93">
        <v>45873.0</v>
      </c>
      <c r="C1649" s="94" t="s">
        <v>5368</v>
      </c>
      <c r="D1649" s="94" t="s">
        <v>5369</v>
      </c>
      <c r="E1649" s="107">
        <v>32100.0</v>
      </c>
      <c r="F1649" s="100" t="s">
        <v>5370</v>
      </c>
      <c r="G1649" s="101" t="s">
        <v>74</v>
      </c>
      <c r="H1649" s="42" t="s">
        <v>68</v>
      </c>
      <c r="I1649" s="101" t="s">
        <v>5363</v>
      </c>
      <c r="J1649" s="95"/>
      <c r="K1649" s="207">
        <f t="shared" si="466"/>
        <v>33599.99999</v>
      </c>
      <c r="L1649" s="207">
        <f t="shared" si="467"/>
        <v>1500</v>
      </c>
      <c r="M1649" s="207">
        <f t="shared" si="458"/>
        <v>32100</v>
      </c>
      <c r="N1649" s="208">
        <f t="shared" si="459"/>
        <v>0.000004799996532</v>
      </c>
      <c r="O1649" s="207">
        <f t="shared" si="468"/>
        <v>33599.99999</v>
      </c>
      <c r="P1649" s="97"/>
      <c r="Q1649" s="97"/>
      <c r="R1649" s="98"/>
      <c r="S1649" s="98"/>
      <c r="T1649" s="98"/>
      <c r="U1649" s="98"/>
      <c r="V1649" s="98"/>
      <c r="W1649" s="98"/>
      <c r="X1649" s="98"/>
      <c r="Y1649" s="98"/>
      <c r="Z1649" s="98"/>
      <c r="AA1649" s="98"/>
      <c r="AB1649" s="98"/>
      <c r="AC1649" s="98"/>
      <c r="AD1649" s="98"/>
      <c r="AE1649" s="98"/>
      <c r="AF1649" s="98"/>
      <c r="AG1649" s="98"/>
      <c r="AH1649" s="98"/>
      <c r="AI1649" s="98"/>
      <c r="AJ1649" s="98"/>
      <c r="AK1649" s="98"/>
      <c r="AL1649" s="98"/>
    </row>
    <row r="1650" ht="14.25" customHeight="1">
      <c r="A1650" s="92" t="s">
        <v>5371</v>
      </c>
      <c r="B1650" s="93">
        <v>45873.0</v>
      </c>
      <c r="C1650" s="94" t="s">
        <v>5372</v>
      </c>
      <c r="D1650" s="94" t="s">
        <v>5373</v>
      </c>
      <c r="E1650" s="107">
        <v>32100.0</v>
      </c>
      <c r="F1650" s="100" t="s">
        <v>5370</v>
      </c>
      <c r="G1650" s="101" t="s">
        <v>74</v>
      </c>
      <c r="H1650" s="42" t="s">
        <v>68</v>
      </c>
      <c r="I1650" s="101" t="s">
        <v>5374</v>
      </c>
      <c r="J1650" s="95"/>
      <c r="K1650" s="207">
        <f t="shared" si="466"/>
        <v>33599.99999</v>
      </c>
      <c r="L1650" s="207">
        <f t="shared" si="467"/>
        <v>1500</v>
      </c>
      <c r="M1650" s="207">
        <f t="shared" si="458"/>
        <v>32100</v>
      </c>
      <c r="N1650" s="208">
        <f t="shared" si="459"/>
        <v>0.000004799996532</v>
      </c>
      <c r="O1650" s="207">
        <f t="shared" si="468"/>
        <v>33599.99999</v>
      </c>
      <c r="P1650" s="97"/>
      <c r="Q1650" s="97"/>
      <c r="R1650" s="98"/>
      <c r="S1650" s="98"/>
      <c r="T1650" s="98"/>
      <c r="U1650" s="98"/>
      <c r="V1650" s="98"/>
      <c r="W1650" s="98"/>
      <c r="X1650" s="98"/>
      <c r="Y1650" s="98"/>
      <c r="Z1650" s="98"/>
      <c r="AA1650" s="98"/>
      <c r="AB1650" s="98"/>
      <c r="AC1650" s="98"/>
      <c r="AD1650" s="98"/>
      <c r="AE1650" s="98"/>
      <c r="AF1650" s="98"/>
      <c r="AG1650" s="98"/>
      <c r="AH1650" s="98"/>
      <c r="AI1650" s="98"/>
      <c r="AJ1650" s="98"/>
      <c r="AK1650" s="98"/>
      <c r="AL1650" s="98"/>
    </row>
    <row r="1651" ht="14.25" customHeight="1">
      <c r="A1651" s="92" t="s">
        <v>5375</v>
      </c>
      <c r="B1651" s="93">
        <v>45873.0</v>
      </c>
      <c r="C1651" s="94" t="s">
        <v>5376</v>
      </c>
      <c r="D1651" s="94" t="s">
        <v>168</v>
      </c>
      <c r="E1651" s="103">
        <v>1250.0</v>
      </c>
      <c r="F1651" s="100" t="s">
        <v>5370</v>
      </c>
      <c r="G1651" s="101" t="s">
        <v>96</v>
      </c>
      <c r="H1651" s="42"/>
      <c r="I1651" s="101" t="s">
        <v>5377</v>
      </c>
      <c r="J1651" s="95"/>
      <c r="K1651" s="88">
        <f>E1651</f>
        <v>1250</v>
      </c>
      <c r="L1651" s="88">
        <v>0.0</v>
      </c>
      <c r="M1651" s="88">
        <f t="shared" si="458"/>
        <v>1250</v>
      </c>
      <c r="N1651" s="206">
        <f t="shared" si="459"/>
        <v>0</v>
      </c>
      <c r="O1651" s="96"/>
      <c r="P1651" s="97"/>
      <c r="Q1651" s="97"/>
      <c r="R1651" s="98"/>
      <c r="S1651" s="98"/>
      <c r="T1651" s="98"/>
      <c r="U1651" s="98"/>
      <c r="V1651" s="98"/>
      <c r="W1651" s="98"/>
      <c r="X1651" s="98"/>
      <c r="Y1651" s="98"/>
      <c r="Z1651" s="98"/>
      <c r="AA1651" s="98"/>
      <c r="AB1651" s="98"/>
      <c r="AC1651" s="98"/>
      <c r="AD1651" s="98"/>
      <c r="AE1651" s="98"/>
      <c r="AF1651" s="98"/>
      <c r="AG1651" s="98"/>
      <c r="AH1651" s="98"/>
      <c r="AI1651" s="98"/>
      <c r="AJ1651" s="98"/>
      <c r="AK1651" s="98"/>
      <c r="AL1651" s="98"/>
    </row>
    <row r="1652" ht="14.25" customHeight="1">
      <c r="A1652" s="92" t="s">
        <v>5378</v>
      </c>
      <c r="B1652" s="93">
        <v>45873.0</v>
      </c>
      <c r="C1652" s="94" t="s">
        <v>5379</v>
      </c>
      <c r="D1652" s="94" t="s">
        <v>5380</v>
      </c>
      <c r="E1652" s="107">
        <v>3152.68</v>
      </c>
      <c r="F1652" s="100" t="s">
        <v>5381</v>
      </c>
      <c r="G1652" s="101" t="s">
        <v>96</v>
      </c>
      <c r="H1652" s="42" t="s">
        <v>68</v>
      </c>
      <c r="I1652" s="101"/>
      <c r="J1652" s="95"/>
      <c r="K1652" s="207">
        <f>O1652</f>
        <v>3300.001495</v>
      </c>
      <c r="L1652" s="207">
        <f>K1652/1.12*0.05</f>
        <v>147.3214953</v>
      </c>
      <c r="M1652" s="207">
        <f t="shared" si="458"/>
        <v>3152.68</v>
      </c>
      <c r="N1652" s="208">
        <f t="shared" si="459"/>
        <v>0.0000004714283932</v>
      </c>
      <c r="O1652" s="207">
        <f>(E1652/0.955357143)</f>
        <v>3300.001495</v>
      </c>
      <c r="P1652" s="97"/>
      <c r="Q1652" s="97"/>
      <c r="R1652" s="98"/>
      <c r="S1652" s="98"/>
      <c r="T1652" s="98"/>
      <c r="U1652" s="98"/>
      <c r="V1652" s="98"/>
      <c r="W1652" s="98"/>
      <c r="X1652" s="98"/>
      <c r="Y1652" s="98"/>
      <c r="Z1652" s="98"/>
      <c r="AA1652" s="98"/>
      <c r="AB1652" s="98"/>
      <c r="AC1652" s="98"/>
      <c r="AD1652" s="98"/>
      <c r="AE1652" s="98"/>
      <c r="AF1652" s="98"/>
      <c r="AG1652" s="98"/>
      <c r="AH1652" s="98"/>
      <c r="AI1652" s="98"/>
      <c r="AJ1652" s="98"/>
      <c r="AK1652" s="98"/>
      <c r="AL1652" s="98"/>
    </row>
    <row r="1653" ht="14.25" customHeight="1">
      <c r="A1653" s="92" t="s">
        <v>5382</v>
      </c>
      <c r="B1653" s="93">
        <v>45873.0</v>
      </c>
      <c r="C1653" s="94" t="s">
        <v>5383</v>
      </c>
      <c r="D1653" s="94" t="s">
        <v>5384</v>
      </c>
      <c r="E1653" s="103">
        <v>3500.0</v>
      </c>
      <c r="F1653" s="100" t="s">
        <v>5385</v>
      </c>
      <c r="G1653" s="101" t="s">
        <v>96</v>
      </c>
      <c r="H1653" s="42" t="s">
        <v>68</v>
      </c>
      <c r="I1653" s="101" t="s">
        <v>5386</v>
      </c>
      <c r="J1653" s="95"/>
      <c r="K1653" s="88">
        <f t="shared" ref="K1653:K1655" si="469">E1653</f>
        <v>3500</v>
      </c>
      <c r="L1653" s="88">
        <v>0.0</v>
      </c>
      <c r="M1653" s="88">
        <f t="shared" si="458"/>
        <v>3500</v>
      </c>
      <c r="N1653" s="206">
        <f t="shared" si="459"/>
        <v>0</v>
      </c>
      <c r="O1653" s="96"/>
      <c r="P1653" s="97"/>
      <c r="Q1653" s="97"/>
      <c r="R1653" s="98"/>
      <c r="S1653" s="98"/>
      <c r="T1653" s="98"/>
      <c r="U1653" s="98"/>
      <c r="V1653" s="98"/>
      <c r="W1653" s="98"/>
      <c r="X1653" s="98"/>
      <c r="Y1653" s="98"/>
      <c r="Z1653" s="98"/>
      <c r="AA1653" s="98"/>
      <c r="AB1653" s="98"/>
      <c r="AC1653" s="98"/>
      <c r="AD1653" s="98"/>
      <c r="AE1653" s="98"/>
      <c r="AF1653" s="98"/>
      <c r="AG1653" s="98"/>
      <c r="AH1653" s="98"/>
      <c r="AI1653" s="98"/>
      <c r="AJ1653" s="98"/>
      <c r="AK1653" s="98"/>
      <c r="AL1653" s="98"/>
    </row>
    <row r="1654" ht="14.25" customHeight="1">
      <c r="A1654" s="92" t="s">
        <v>5387</v>
      </c>
      <c r="B1654" s="93">
        <v>45873.0</v>
      </c>
      <c r="C1654" s="94" t="s">
        <v>5388</v>
      </c>
      <c r="D1654" s="94" t="s">
        <v>5389</v>
      </c>
      <c r="E1654" s="103">
        <v>17500.0</v>
      </c>
      <c r="F1654" s="100" t="s">
        <v>5390</v>
      </c>
      <c r="G1654" s="101"/>
      <c r="H1654" s="42"/>
      <c r="I1654" s="101"/>
      <c r="J1654" s="95"/>
      <c r="K1654" s="88">
        <f t="shared" si="469"/>
        <v>17500</v>
      </c>
      <c r="L1654" s="88">
        <v>0.0</v>
      </c>
      <c r="M1654" s="88">
        <f t="shared" si="458"/>
        <v>17500</v>
      </c>
      <c r="N1654" s="206">
        <f t="shared" si="459"/>
        <v>0</v>
      </c>
      <c r="O1654" s="96"/>
      <c r="P1654" s="97"/>
      <c r="Q1654" s="97"/>
      <c r="R1654" s="98"/>
      <c r="S1654" s="98"/>
      <c r="T1654" s="98"/>
      <c r="U1654" s="98"/>
      <c r="V1654" s="98"/>
      <c r="W1654" s="98"/>
      <c r="X1654" s="98"/>
      <c r="Y1654" s="98"/>
      <c r="Z1654" s="98"/>
      <c r="AA1654" s="98"/>
      <c r="AB1654" s="98"/>
      <c r="AC1654" s="98"/>
      <c r="AD1654" s="98"/>
      <c r="AE1654" s="98"/>
      <c r="AF1654" s="98"/>
      <c r="AG1654" s="98"/>
      <c r="AH1654" s="98"/>
      <c r="AI1654" s="98"/>
      <c r="AJ1654" s="98"/>
      <c r="AK1654" s="98"/>
      <c r="AL1654" s="98"/>
    </row>
    <row r="1655" ht="14.25" customHeight="1">
      <c r="A1655" s="92" t="s">
        <v>5391</v>
      </c>
      <c r="B1655" s="93">
        <v>45873.0</v>
      </c>
      <c r="C1655" s="94" t="s">
        <v>5392</v>
      </c>
      <c r="D1655" s="94" t="s">
        <v>5393</v>
      </c>
      <c r="E1655" s="107">
        <v>1000.0</v>
      </c>
      <c r="F1655" s="100" t="s">
        <v>5394</v>
      </c>
      <c r="G1655" s="101" t="s">
        <v>74</v>
      </c>
      <c r="H1655" s="42"/>
      <c r="I1655" s="101" t="s">
        <v>5395</v>
      </c>
      <c r="J1655" s="95"/>
      <c r="K1655" s="88">
        <f t="shared" si="469"/>
        <v>1000</v>
      </c>
      <c r="L1655" s="88">
        <v>0.0</v>
      </c>
      <c r="M1655" s="88">
        <f t="shared" si="458"/>
        <v>1000</v>
      </c>
      <c r="N1655" s="206">
        <f t="shared" si="459"/>
        <v>0</v>
      </c>
      <c r="O1655" s="207"/>
      <c r="P1655" s="97"/>
      <c r="Q1655" s="97"/>
      <c r="R1655" s="98"/>
      <c r="S1655" s="98"/>
      <c r="T1655" s="98"/>
      <c r="U1655" s="98"/>
      <c r="V1655" s="98"/>
      <c r="W1655" s="98"/>
      <c r="X1655" s="98"/>
      <c r="Y1655" s="98"/>
      <c r="Z1655" s="98"/>
      <c r="AA1655" s="98"/>
      <c r="AB1655" s="98"/>
      <c r="AC1655" s="98"/>
      <c r="AD1655" s="98"/>
      <c r="AE1655" s="98"/>
      <c r="AF1655" s="98"/>
      <c r="AG1655" s="98"/>
      <c r="AH1655" s="98"/>
      <c r="AI1655" s="98"/>
      <c r="AJ1655" s="98"/>
      <c r="AK1655" s="98"/>
      <c r="AL1655" s="98"/>
    </row>
    <row r="1656" ht="14.25" customHeight="1">
      <c r="A1656" s="92" t="s">
        <v>5396</v>
      </c>
      <c r="B1656" s="93">
        <v>45873.0</v>
      </c>
      <c r="C1656" s="94" t="s">
        <v>5397</v>
      </c>
      <c r="D1656" s="94" t="s">
        <v>5398</v>
      </c>
      <c r="E1656" s="107">
        <v>22331.47</v>
      </c>
      <c r="F1656" s="100" t="s">
        <v>5277</v>
      </c>
      <c r="G1656" s="101" t="s">
        <v>96</v>
      </c>
      <c r="H1656" s="42" t="s">
        <v>68</v>
      </c>
      <c r="I1656" s="101" t="s">
        <v>5399</v>
      </c>
      <c r="J1656" s="95"/>
      <c r="K1656" s="207">
        <f>O1656</f>
        <v>23374.99663</v>
      </c>
      <c r="L1656" s="207">
        <f>K1656/1.12*0.05</f>
        <v>1043.526635</v>
      </c>
      <c r="M1656" s="207">
        <f t="shared" si="458"/>
        <v>22331.47</v>
      </c>
      <c r="N1656" s="208">
        <f t="shared" si="459"/>
        <v>0.000003339286195</v>
      </c>
      <c r="O1656" s="207">
        <f>(E1656/0.955357143)</f>
        <v>23374.99663</v>
      </c>
      <c r="P1656" s="97"/>
      <c r="Q1656" s="97"/>
      <c r="R1656" s="98"/>
      <c r="S1656" s="98"/>
      <c r="T1656" s="98"/>
      <c r="U1656" s="98"/>
      <c r="V1656" s="98"/>
      <c r="W1656" s="98"/>
      <c r="X1656" s="98"/>
      <c r="Y1656" s="98"/>
      <c r="Z1656" s="98"/>
      <c r="AA1656" s="98"/>
      <c r="AB1656" s="98"/>
      <c r="AC1656" s="98"/>
      <c r="AD1656" s="98"/>
      <c r="AE1656" s="98"/>
      <c r="AF1656" s="98"/>
      <c r="AG1656" s="98"/>
      <c r="AH1656" s="98"/>
      <c r="AI1656" s="98"/>
      <c r="AJ1656" s="98"/>
      <c r="AK1656" s="98"/>
      <c r="AL1656" s="98"/>
    </row>
    <row r="1657" ht="14.25" customHeight="1">
      <c r="A1657" s="92" t="s">
        <v>5400</v>
      </c>
      <c r="B1657" s="93">
        <v>45873.0</v>
      </c>
      <c r="C1657" s="94" t="s">
        <v>5401</v>
      </c>
      <c r="D1657" s="94" t="s">
        <v>1503</v>
      </c>
      <c r="E1657" s="103">
        <v>300.0</v>
      </c>
      <c r="F1657" s="100" t="s">
        <v>5402</v>
      </c>
      <c r="G1657" s="101" t="s">
        <v>112</v>
      </c>
      <c r="H1657" s="42" t="s">
        <v>127</v>
      </c>
      <c r="I1657" s="101"/>
      <c r="J1657" s="95"/>
      <c r="K1657" s="88">
        <f>E1657</f>
        <v>300</v>
      </c>
      <c r="L1657" s="88">
        <v>0.0</v>
      </c>
      <c r="M1657" s="88">
        <f t="shared" si="458"/>
        <v>300</v>
      </c>
      <c r="N1657" s="206">
        <f t="shared" si="459"/>
        <v>0</v>
      </c>
      <c r="O1657" s="96"/>
      <c r="P1657" s="97"/>
      <c r="Q1657" s="97"/>
      <c r="R1657" s="98"/>
      <c r="S1657" s="98"/>
      <c r="T1657" s="98"/>
      <c r="U1657" s="98"/>
      <c r="V1657" s="98"/>
      <c r="W1657" s="98"/>
      <c r="X1657" s="98"/>
      <c r="Y1657" s="98"/>
      <c r="Z1657" s="98"/>
      <c r="AA1657" s="98"/>
      <c r="AB1657" s="98"/>
      <c r="AC1657" s="98"/>
      <c r="AD1657" s="98"/>
      <c r="AE1657" s="98"/>
      <c r="AF1657" s="98"/>
      <c r="AG1657" s="98"/>
      <c r="AH1657" s="98"/>
      <c r="AI1657" s="98"/>
      <c r="AJ1657" s="98"/>
      <c r="AK1657" s="98"/>
      <c r="AL1657" s="98"/>
    </row>
    <row r="1658" ht="14.25" customHeight="1">
      <c r="A1658" s="92" t="s">
        <v>5403</v>
      </c>
      <c r="B1658" s="93">
        <v>45873.0</v>
      </c>
      <c r="C1658" s="94" t="s">
        <v>5404</v>
      </c>
      <c r="D1658" s="94" t="s">
        <v>305</v>
      </c>
      <c r="E1658" s="107">
        <v>21400.0</v>
      </c>
      <c r="F1658" s="100" t="s">
        <v>5405</v>
      </c>
      <c r="G1658" s="101" t="s">
        <v>96</v>
      </c>
      <c r="H1658" s="42" t="s">
        <v>68</v>
      </c>
      <c r="I1658" s="101"/>
      <c r="J1658" s="95"/>
      <c r="K1658" s="207">
        <f>O1658</f>
        <v>22400</v>
      </c>
      <c r="L1658" s="207">
        <f>K1658/1.12*0.05</f>
        <v>999.9999999</v>
      </c>
      <c r="M1658" s="207">
        <f t="shared" si="458"/>
        <v>21400</v>
      </c>
      <c r="N1658" s="208">
        <f t="shared" si="459"/>
        <v>0.000003199998901</v>
      </c>
      <c r="O1658" s="207">
        <f>(E1658/0.955357143)</f>
        <v>22400</v>
      </c>
      <c r="P1658" s="97"/>
      <c r="Q1658" s="97"/>
      <c r="R1658" s="98"/>
      <c r="S1658" s="98"/>
      <c r="T1658" s="98"/>
      <c r="U1658" s="98"/>
      <c r="V1658" s="98"/>
      <c r="W1658" s="98"/>
      <c r="X1658" s="98"/>
      <c r="Y1658" s="98"/>
      <c r="Z1658" s="98"/>
      <c r="AA1658" s="98"/>
      <c r="AB1658" s="98"/>
      <c r="AC1658" s="98"/>
      <c r="AD1658" s="98"/>
      <c r="AE1658" s="98"/>
      <c r="AF1658" s="98"/>
      <c r="AG1658" s="98"/>
      <c r="AH1658" s="98"/>
      <c r="AI1658" s="98"/>
      <c r="AJ1658" s="98"/>
      <c r="AK1658" s="98"/>
      <c r="AL1658" s="98"/>
    </row>
    <row r="1659" ht="14.25" customHeight="1">
      <c r="A1659" s="92" t="s">
        <v>5406</v>
      </c>
      <c r="B1659" s="93">
        <v>45873.0</v>
      </c>
      <c r="C1659" s="94" t="s">
        <v>5407</v>
      </c>
      <c r="D1659" s="48" t="s">
        <v>5408</v>
      </c>
      <c r="E1659" s="103">
        <v>23241.8</v>
      </c>
      <c r="F1659" s="100" t="s">
        <v>5409</v>
      </c>
      <c r="G1659" s="101" t="s">
        <v>96</v>
      </c>
      <c r="H1659" s="42" t="s">
        <v>132</v>
      </c>
      <c r="I1659" s="101" t="s">
        <v>5410</v>
      </c>
      <c r="J1659" s="95"/>
      <c r="K1659" s="88">
        <f t="shared" ref="K1659:K1660" si="470">E1659</f>
        <v>23241.8</v>
      </c>
      <c r="L1659" s="88">
        <v>0.0</v>
      </c>
      <c r="M1659" s="88">
        <f t="shared" si="458"/>
        <v>23241.8</v>
      </c>
      <c r="N1659" s="206">
        <f t="shared" si="459"/>
        <v>0</v>
      </c>
      <c r="O1659" s="96"/>
      <c r="P1659" s="97"/>
      <c r="Q1659" s="97"/>
      <c r="R1659" s="98"/>
      <c r="S1659" s="98"/>
      <c r="T1659" s="98"/>
      <c r="U1659" s="98"/>
      <c r="V1659" s="98"/>
      <c r="W1659" s="98"/>
      <c r="X1659" s="98"/>
      <c r="Y1659" s="98"/>
      <c r="Z1659" s="98"/>
      <c r="AA1659" s="98"/>
      <c r="AB1659" s="98"/>
      <c r="AC1659" s="98"/>
      <c r="AD1659" s="98"/>
      <c r="AE1659" s="98"/>
      <c r="AF1659" s="98"/>
      <c r="AG1659" s="98"/>
      <c r="AH1659" s="98"/>
      <c r="AI1659" s="98"/>
      <c r="AJ1659" s="98"/>
      <c r="AK1659" s="98"/>
      <c r="AL1659" s="98"/>
    </row>
    <row r="1660" ht="14.25" customHeight="1">
      <c r="A1660" s="92" t="s">
        <v>5411</v>
      </c>
      <c r="B1660" s="93">
        <v>45873.0</v>
      </c>
      <c r="C1660" s="94" t="s">
        <v>5412</v>
      </c>
      <c r="D1660" s="94" t="s">
        <v>5413</v>
      </c>
      <c r="E1660" s="103">
        <v>1250.0</v>
      </c>
      <c r="F1660" s="100" t="s">
        <v>5394</v>
      </c>
      <c r="G1660" s="101"/>
      <c r="H1660" s="42"/>
      <c r="I1660" s="101"/>
      <c r="J1660" s="95"/>
      <c r="K1660" s="88">
        <f t="shared" si="470"/>
        <v>1250</v>
      </c>
      <c r="L1660" s="88">
        <v>0.0</v>
      </c>
      <c r="M1660" s="88">
        <f t="shared" si="458"/>
        <v>1250</v>
      </c>
      <c r="N1660" s="206">
        <f t="shared" si="459"/>
        <v>0</v>
      </c>
      <c r="O1660" s="96"/>
      <c r="P1660" s="97"/>
      <c r="Q1660" s="97"/>
      <c r="R1660" s="98"/>
      <c r="S1660" s="98"/>
      <c r="T1660" s="98"/>
      <c r="U1660" s="98"/>
      <c r="V1660" s="98"/>
      <c r="W1660" s="98"/>
      <c r="X1660" s="98"/>
      <c r="Y1660" s="98"/>
      <c r="Z1660" s="98"/>
      <c r="AA1660" s="98"/>
      <c r="AB1660" s="98"/>
      <c r="AC1660" s="98"/>
      <c r="AD1660" s="98"/>
      <c r="AE1660" s="98"/>
      <c r="AF1660" s="98"/>
      <c r="AG1660" s="98"/>
      <c r="AH1660" s="98"/>
      <c r="AI1660" s="98"/>
      <c r="AJ1660" s="98"/>
      <c r="AK1660" s="98"/>
      <c r="AL1660" s="98"/>
    </row>
    <row r="1661" ht="14.25" customHeight="1">
      <c r="A1661" s="92" t="s">
        <v>5414</v>
      </c>
      <c r="B1661" s="93">
        <v>45873.0</v>
      </c>
      <c r="C1661" s="94" t="s">
        <v>5415</v>
      </c>
      <c r="D1661" s="94" t="s">
        <v>5416</v>
      </c>
      <c r="E1661" s="107">
        <v>22161.85</v>
      </c>
      <c r="F1661" s="100" t="s">
        <v>5417</v>
      </c>
      <c r="G1661" s="101" t="s">
        <v>74</v>
      </c>
      <c r="H1661" s="42" t="s">
        <v>132</v>
      </c>
      <c r="I1661" s="112" t="s">
        <v>5418</v>
      </c>
      <c r="J1661" s="95"/>
      <c r="K1661" s="207">
        <f>O1661</f>
        <v>23197.45046</v>
      </c>
      <c r="L1661" s="207">
        <f>K1661/1.12*0.05</f>
        <v>1035.600467</v>
      </c>
      <c r="M1661" s="207">
        <f t="shared" si="458"/>
        <v>22161.85</v>
      </c>
      <c r="N1661" s="208">
        <f t="shared" si="459"/>
        <v>0.000003313922207</v>
      </c>
      <c r="O1661" s="207">
        <f>(E1661/0.955357143)</f>
        <v>23197.45046</v>
      </c>
      <c r="P1661" s="97"/>
      <c r="Q1661" s="97"/>
      <c r="R1661" s="98"/>
      <c r="S1661" s="98"/>
      <c r="T1661" s="98"/>
      <c r="U1661" s="98"/>
      <c r="V1661" s="98"/>
      <c r="W1661" s="98"/>
      <c r="X1661" s="98"/>
      <c r="Y1661" s="98"/>
      <c r="Z1661" s="98"/>
      <c r="AA1661" s="98"/>
      <c r="AB1661" s="98"/>
      <c r="AC1661" s="98"/>
      <c r="AD1661" s="98"/>
      <c r="AE1661" s="98"/>
      <c r="AF1661" s="98"/>
      <c r="AG1661" s="98"/>
      <c r="AH1661" s="98"/>
      <c r="AI1661" s="98"/>
      <c r="AJ1661" s="98"/>
      <c r="AK1661" s="98"/>
      <c r="AL1661" s="98"/>
    </row>
    <row r="1662" ht="14.25" customHeight="1">
      <c r="A1662" s="92" t="s">
        <v>5419</v>
      </c>
      <c r="B1662" s="93">
        <v>45873.0</v>
      </c>
      <c r="C1662" s="94" t="s">
        <v>5420</v>
      </c>
      <c r="D1662" s="94" t="s">
        <v>5421</v>
      </c>
      <c r="E1662" s="103">
        <v>23241.8</v>
      </c>
      <c r="F1662" s="100" t="s">
        <v>5409</v>
      </c>
      <c r="G1662" s="101" t="s">
        <v>96</v>
      </c>
      <c r="H1662" s="42" t="s">
        <v>132</v>
      </c>
      <c r="I1662" s="112" t="s">
        <v>392</v>
      </c>
      <c r="J1662" s="95"/>
      <c r="K1662" s="88">
        <f t="shared" ref="K1662:K1681" si="471">E1662</f>
        <v>23241.8</v>
      </c>
      <c r="L1662" s="88">
        <v>0.0</v>
      </c>
      <c r="M1662" s="88">
        <f t="shared" si="458"/>
        <v>23241.8</v>
      </c>
      <c r="N1662" s="206">
        <f t="shared" si="459"/>
        <v>0</v>
      </c>
      <c r="O1662" s="96"/>
      <c r="P1662" s="97"/>
      <c r="Q1662" s="97"/>
      <c r="R1662" s="98"/>
      <c r="S1662" s="98"/>
      <c r="T1662" s="98"/>
      <c r="U1662" s="98"/>
      <c r="V1662" s="98"/>
      <c r="W1662" s="98"/>
      <c r="X1662" s="98"/>
      <c r="Y1662" s="98"/>
      <c r="Z1662" s="98"/>
      <c r="AA1662" s="98"/>
      <c r="AB1662" s="98"/>
      <c r="AC1662" s="98"/>
      <c r="AD1662" s="98"/>
      <c r="AE1662" s="98"/>
      <c r="AF1662" s="98"/>
      <c r="AG1662" s="98"/>
      <c r="AH1662" s="98"/>
      <c r="AI1662" s="98"/>
      <c r="AJ1662" s="98"/>
      <c r="AK1662" s="98"/>
      <c r="AL1662" s="98"/>
    </row>
    <row r="1663" ht="14.25" customHeight="1">
      <c r="A1663" s="92" t="s">
        <v>5422</v>
      </c>
      <c r="B1663" s="93">
        <v>45874.0</v>
      </c>
      <c r="C1663" s="94" t="s">
        <v>5423</v>
      </c>
      <c r="D1663" s="94" t="s">
        <v>5424</v>
      </c>
      <c r="E1663" s="103">
        <v>3000.0</v>
      </c>
      <c r="F1663" s="100" t="s">
        <v>5425</v>
      </c>
      <c r="G1663" s="101" t="s">
        <v>117</v>
      </c>
      <c r="H1663" s="42"/>
      <c r="I1663" s="101"/>
      <c r="J1663" s="95"/>
      <c r="K1663" s="88">
        <f t="shared" si="471"/>
        <v>3000</v>
      </c>
      <c r="L1663" s="88">
        <v>0.0</v>
      </c>
      <c r="M1663" s="88">
        <f t="shared" si="458"/>
        <v>3000</v>
      </c>
      <c r="N1663" s="206">
        <f t="shared" si="459"/>
        <v>0</v>
      </c>
      <c r="O1663" s="96"/>
      <c r="P1663" s="97">
        <v>98.52</v>
      </c>
      <c r="Q1663" s="108">
        <f>E1663-P1663</f>
        <v>2901.48</v>
      </c>
      <c r="R1663" s="98"/>
      <c r="S1663" s="98"/>
      <c r="T1663" s="98"/>
      <c r="U1663" s="98"/>
      <c r="V1663" s="98"/>
      <c r="W1663" s="98"/>
      <c r="X1663" s="98"/>
      <c r="Y1663" s="98"/>
      <c r="Z1663" s="98"/>
      <c r="AA1663" s="98"/>
      <c r="AB1663" s="98"/>
      <c r="AC1663" s="98"/>
      <c r="AD1663" s="98"/>
      <c r="AE1663" s="98"/>
      <c r="AF1663" s="98"/>
      <c r="AG1663" s="98"/>
      <c r="AH1663" s="98"/>
      <c r="AI1663" s="98"/>
      <c r="AJ1663" s="98"/>
      <c r="AK1663" s="98"/>
      <c r="AL1663" s="98"/>
    </row>
    <row r="1664" ht="14.25" customHeight="1">
      <c r="A1664" s="92" t="s">
        <v>5426</v>
      </c>
      <c r="B1664" s="93">
        <v>45874.0</v>
      </c>
      <c r="C1664" s="94" t="s">
        <v>5427</v>
      </c>
      <c r="D1664" s="94" t="s">
        <v>1742</v>
      </c>
      <c r="E1664" s="103">
        <v>1680.0</v>
      </c>
      <c r="F1664" s="100" t="s">
        <v>5428</v>
      </c>
      <c r="G1664" s="101" t="s">
        <v>96</v>
      </c>
      <c r="H1664" s="42" t="s">
        <v>68</v>
      </c>
      <c r="I1664" s="101" t="s">
        <v>5429</v>
      </c>
      <c r="J1664" s="95"/>
      <c r="K1664" s="88">
        <f t="shared" si="471"/>
        <v>1680</v>
      </c>
      <c r="L1664" s="88">
        <v>0.0</v>
      </c>
      <c r="M1664" s="88">
        <f t="shared" si="458"/>
        <v>1680</v>
      </c>
      <c r="N1664" s="206">
        <f t="shared" si="459"/>
        <v>0</v>
      </c>
      <c r="O1664" s="96"/>
      <c r="P1664" s="97"/>
      <c r="Q1664" s="97"/>
      <c r="R1664" s="98"/>
      <c r="S1664" s="98"/>
      <c r="T1664" s="98"/>
      <c r="U1664" s="98"/>
      <c r="V1664" s="98"/>
      <c r="W1664" s="98"/>
      <c r="X1664" s="98"/>
      <c r="Y1664" s="98"/>
      <c r="Z1664" s="98"/>
      <c r="AA1664" s="98"/>
      <c r="AB1664" s="98"/>
      <c r="AC1664" s="98"/>
      <c r="AD1664" s="98"/>
      <c r="AE1664" s="98"/>
      <c r="AF1664" s="98"/>
      <c r="AG1664" s="98"/>
      <c r="AH1664" s="98"/>
      <c r="AI1664" s="98"/>
      <c r="AJ1664" s="98"/>
      <c r="AK1664" s="98"/>
      <c r="AL1664" s="98"/>
    </row>
    <row r="1665" ht="14.25" customHeight="1">
      <c r="A1665" s="92" t="s">
        <v>5430</v>
      </c>
      <c r="B1665" s="93">
        <v>45874.0</v>
      </c>
      <c r="C1665" s="94" t="s">
        <v>5431</v>
      </c>
      <c r="D1665" s="94" t="s">
        <v>5432</v>
      </c>
      <c r="E1665" s="103">
        <v>550.0</v>
      </c>
      <c r="F1665" s="100" t="s">
        <v>2857</v>
      </c>
      <c r="G1665" s="101" t="s">
        <v>117</v>
      </c>
      <c r="H1665" s="42" t="s">
        <v>68</v>
      </c>
      <c r="I1665" s="101"/>
      <c r="J1665" s="95"/>
      <c r="K1665" s="88">
        <f t="shared" si="471"/>
        <v>550</v>
      </c>
      <c r="L1665" s="88">
        <v>0.0</v>
      </c>
      <c r="M1665" s="88">
        <f t="shared" si="458"/>
        <v>550</v>
      </c>
      <c r="N1665" s="206">
        <f t="shared" si="459"/>
        <v>0</v>
      </c>
      <c r="O1665" s="96"/>
      <c r="P1665" s="97">
        <v>18.06</v>
      </c>
      <c r="Q1665" s="108">
        <f>E1665-P1665</f>
        <v>531.94</v>
      </c>
      <c r="R1665" s="128">
        <f>SUM(Q1663:Q1665)</f>
        <v>3433.42</v>
      </c>
      <c r="S1665" s="98"/>
      <c r="T1665" s="98"/>
      <c r="U1665" s="98"/>
      <c r="V1665" s="98"/>
      <c r="W1665" s="98"/>
      <c r="X1665" s="98"/>
      <c r="Y1665" s="98"/>
      <c r="Z1665" s="98"/>
      <c r="AA1665" s="98"/>
      <c r="AB1665" s="98"/>
      <c r="AC1665" s="98"/>
      <c r="AD1665" s="98"/>
      <c r="AE1665" s="98"/>
      <c r="AF1665" s="98"/>
      <c r="AG1665" s="98"/>
      <c r="AH1665" s="98"/>
      <c r="AI1665" s="98"/>
      <c r="AJ1665" s="98"/>
      <c r="AK1665" s="98"/>
      <c r="AL1665" s="98"/>
    </row>
    <row r="1666" ht="14.25" customHeight="1">
      <c r="A1666" s="92" t="s">
        <v>5433</v>
      </c>
      <c r="B1666" s="93">
        <v>45874.0</v>
      </c>
      <c r="C1666" s="94" t="s">
        <v>5434</v>
      </c>
      <c r="D1666" s="94" t="s">
        <v>4507</v>
      </c>
      <c r="E1666" s="103">
        <v>3780.0</v>
      </c>
      <c r="F1666" s="100" t="s">
        <v>5435</v>
      </c>
      <c r="G1666" s="101" t="s">
        <v>96</v>
      </c>
      <c r="H1666" s="42" t="s">
        <v>132</v>
      </c>
      <c r="I1666" s="101"/>
      <c r="J1666" s="95"/>
      <c r="K1666" s="88">
        <f t="shared" si="471"/>
        <v>3780</v>
      </c>
      <c r="L1666" s="88">
        <v>0.0</v>
      </c>
      <c r="M1666" s="88">
        <f t="shared" si="458"/>
        <v>3780</v>
      </c>
      <c r="N1666" s="206">
        <f t="shared" si="459"/>
        <v>0</v>
      </c>
      <c r="O1666" s="96"/>
      <c r="P1666" s="97"/>
      <c r="Q1666" s="97"/>
      <c r="R1666" s="98"/>
      <c r="S1666" s="98"/>
      <c r="T1666" s="98"/>
      <c r="U1666" s="98"/>
      <c r="V1666" s="98"/>
      <c r="W1666" s="98"/>
      <c r="X1666" s="98"/>
      <c r="Y1666" s="98"/>
      <c r="Z1666" s="98"/>
      <c r="AA1666" s="98"/>
      <c r="AB1666" s="98"/>
      <c r="AC1666" s="98"/>
      <c r="AD1666" s="98"/>
      <c r="AE1666" s="98"/>
      <c r="AF1666" s="98"/>
      <c r="AG1666" s="98"/>
      <c r="AH1666" s="98"/>
      <c r="AI1666" s="98"/>
      <c r="AJ1666" s="98"/>
      <c r="AK1666" s="98"/>
      <c r="AL1666" s="98"/>
    </row>
    <row r="1667" ht="14.25" customHeight="1">
      <c r="A1667" s="92" t="s">
        <v>5436</v>
      </c>
      <c r="B1667" s="93">
        <v>45874.0</v>
      </c>
      <c r="C1667" s="94" t="s">
        <v>5437</v>
      </c>
      <c r="D1667" s="94" t="s">
        <v>4565</v>
      </c>
      <c r="E1667" s="103">
        <v>57600.0</v>
      </c>
      <c r="F1667" s="100" t="s">
        <v>5438</v>
      </c>
      <c r="G1667" s="101" t="s">
        <v>96</v>
      </c>
      <c r="H1667" s="42" t="s">
        <v>68</v>
      </c>
      <c r="I1667" s="101"/>
      <c r="J1667" s="95"/>
      <c r="K1667" s="88">
        <f t="shared" si="471"/>
        <v>57600</v>
      </c>
      <c r="L1667" s="88">
        <v>0.0</v>
      </c>
      <c r="M1667" s="88">
        <f t="shared" si="458"/>
        <v>57600</v>
      </c>
      <c r="N1667" s="206">
        <f t="shared" si="459"/>
        <v>0</v>
      </c>
      <c r="O1667" s="96"/>
      <c r="P1667" s="97"/>
      <c r="Q1667" s="97"/>
      <c r="R1667" s="98"/>
      <c r="S1667" s="98"/>
      <c r="T1667" s="98"/>
      <c r="U1667" s="98"/>
      <c r="V1667" s="98"/>
      <c r="W1667" s="98"/>
      <c r="X1667" s="98"/>
      <c r="Y1667" s="98"/>
      <c r="Z1667" s="98"/>
      <c r="AA1667" s="98"/>
      <c r="AB1667" s="98"/>
      <c r="AC1667" s="98"/>
      <c r="AD1667" s="98"/>
      <c r="AE1667" s="98"/>
      <c r="AF1667" s="98"/>
      <c r="AG1667" s="98"/>
      <c r="AH1667" s="98"/>
      <c r="AI1667" s="98"/>
      <c r="AJ1667" s="98"/>
      <c r="AK1667" s="98"/>
      <c r="AL1667" s="98"/>
    </row>
    <row r="1668" ht="14.25" customHeight="1">
      <c r="A1668" s="92" t="s">
        <v>5439</v>
      </c>
      <c r="B1668" s="93">
        <v>45874.0</v>
      </c>
      <c r="C1668" s="94" t="s">
        <v>5440</v>
      </c>
      <c r="D1668" s="94" t="s">
        <v>594</v>
      </c>
      <c r="E1668" s="103">
        <v>2100.0</v>
      </c>
      <c r="F1668" s="100" t="s">
        <v>5441</v>
      </c>
      <c r="G1668" s="101"/>
      <c r="H1668" s="42"/>
      <c r="I1668" s="101"/>
      <c r="J1668" s="95"/>
      <c r="K1668" s="88">
        <f t="shared" si="471"/>
        <v>2100</v>
      </c>
      <c r="L1668" s="88">
        <v>0.0</v>
      </c>
      <c r="M1668" s="88">
        <f t="shared" si="458"/>
        <v>2100</v>
      </c>
      <c r="N1668" s="206">
        <f t="shared" si="459"/>
        <v>0</v>
      </c>
      <c r="O1668" s="96"/>
      <c r="P1668" s="97"/>
      <c r="Q1668" s="97"/>
      <c r="R1668" s="98"/>
      <c r="S1668" s="98"/>
      <c r="T1668" s="98"/>
      <c r="U1668" s="98"/>
      <c r="V1668" s="98"/>
      <c r="W1668" s="98"/>
      <c r="X1668" s="98"/>
      <c r="Y1668" s="98"/>
      <c r="Z1668" s="98"/>
      <c r="AA1668" s="98"/>
      <c r="AB1668" s="98"/>
      <c r="AC1668" s="98"/>
      <c r="AD1668" s="98"/>
      <c r="AE1668" s="98"/>
      <c r="AF1668" s="98"/>
      <c r="AG1668" s="98"/>
      <c r="AH1668" s="98"/>
      <c r="AI1668" s="98"/>
      <c r="AJ1668" s="98"/>
      <c r="AK1668" s="98"/>
      <c r="AL1668" s="98"/>
    </row>
    <row r="1669" ht="14.25" customHeight="1">
      <c r="A1669" s="92" t="s">
        <v>5442</v>
      </c>
      <c r="B1669" s="93">
        <v>45874.0</v>
      </c>
      <c r="C1669" s="94" t="s">
        <v>5443</v>
      </c>
      <c r="D1669" s="94" t="s">
        <v>616</v>
      </c>
      <c r="E1669" s="103">
        <v>700.0</v>
      </c>
      <c r="F1669" s="100" t="s">
        <v>5444</v>
      </c>
      <c r="G1669" s="101" t="s">
        <v>96</v>
      </c>
      <c r="H1669" s="42" t="s">
        <v>68</v>
      </c>
      <c r="I1669" s="101" t="s">
        <v>5107</v>
      </c>
      <c r="J1669" s="95"/>
      <c r="K1669" s="88">
        <f t="shared" si="471"/>
        <v>700</v>
      </c>
      <c r="L1669" s="88">
        <v>0.0</v>
      </c>
      <c r="M1669" s="88">
        <f t="shared" si="458"/>
        <v>700</v>
      </c>
      <c r="N1669" s="206">
        <f t="shared" si="459"/>
        <v>0</v>
      </c>
      <c r="O1669" s="96"/>
      <c r="P1669" s="97"/>
      <c r="Q1669" s="97"/>
      <c r="R1669" s="98"/>
      <c r="S1669" s="98"/>
      <c r="T1669" s="98"/>
      <c r="U1669" s="98"/>
      <c r="V1669" s="98"/>
      <c r="W1669" s="98"/>
      <c r="X1669" s="98"/>
      <c r="Y1669" s="98"/>
      <c r="Z1669" s="98"/>
      <c r="AA1669" s="98"/>
      <c r="AB1669" s="98"/>
      <c r="AC1669" s="98"/>
      <c r="AD1669" s="98"/>
      <c r="AE1669" s="98"/>
      <c r="AF1669" s="98"/>
      <c r="AG1669" s="98"/>
      <c r="AH1669" s="98"/>
      <c r="AI1669" s="98"/>
      <c r="AJ1669" s="98"/>
      <c r="AK1669" s="98"/>
      <c r="AL1669" s="98"/>
    </row>
    <row r="1670" ht="14.25" customHeight="1">
      <c r="A1670" s="92" t="s">
        <v>5445</v>
      </c>
      <c r="B1670" s="93">
        <v>45874.0</v>
      </c>
      <c r="C1670" s="94" t="s">
        <v>5446</v>
      </c>
      <c r="D1670" s="94" t="s">
        <v>616</v>
      </c>
      <c r="E1670" s="103">
        <v>9700.0</v>
      </c>
      <c r="F1670" s="100" t="s">
        <v>5447</v>
      </c>
      <c r="G1670" s="101"/>
      <c r="H1670" s="42"/>
      <c r="I1670" s="101"/>
      <c r="J1670" s="95"/>
      <c r="K1670" s="88">
        <f t="shared" si="471"/>
        <v>9700</v>
      </c>
      <c r="L1670" s="88">
        <v>0.0</v>
      </c>
      <c r="M1670" s="88">
        <f t="shared" si="458"/>
        <v>9700</v>
      </c>
      <c r="N1670" s="206">
        <f t="shared" si="459"/>
        <v>0</v>
      </c>
      <c r="O1670" s="96"/>
      <c r="P1670" s="97"/>
      <c r="Q1670" s="97"/>
      <c r="R1670" s="98"/>
      <c r="S1670" s="98"/>
      <c r="T1670" s="98"/>
      <c r="U1670" s="98"/>
      <c r="V1670" s="98"/>
      <c r="W1670" s="98"/>
      <c r="X1670" s="98"/>
      <c r="Y1670" s="98"/>
      <c r="Z1670" s="98"/>
      <c r="AA1670" s="98"/>
      <c r="AB1670" s="98"/>
      <c r="AC1670" s="98"/>
      <c r="AD1670" s="98"/>
      <c r="AE1670" s="98"/>
      <c r="AF1670" s="98"/>
      <c r="AG1670" s="98"/>
      <c r="AH1670" s="98"/>
      <c r="AI1670" s="98"/>
      <c r="AJ1670" s="98"/>
      <c r="AK1670" s="98"/>
      <c r="AL1670" s="98"/>
    </row>
    <row r="1671" ht="14.25" customHeight="1">
      <c r="A1671" s="92" t="s">
        <v>5448</v>
      </c>
      <c r="B1671" s="93">
        <v>45875.0</v>
      </c>
      <c r="C1671" s="94" t="s">
        <v>5449</v>
      </c>
      <c r="D1671" s="94" t="s">
        <v>2704</v>
      </c>
      <c r="E1671" s="99">
        <v>550.0</v>
      </c>
      <c r="F1671" s="100" t="s">
        <v>2857</v>
      </c>
      <c r="G1671" s="101" t="s">
        <v>67</v>
      </c>
      <c r="H1671" s="42" t="s">
        <v>68</v>
      </c>
      <c r="I1671" s="101"/>
      <c r="J1671" s="95"/>
      <c r="K1671" s="88">
        <f t="shared" si="471"/>
        <v>550</v>
      </c>
      <c r="L1671" s="88">
        <v>0.0</v>
      </c>
      <c r="M1671" s="88">
        <f t="shared" si="458"/>
        <v>550</v>
      </c>
      <c r="N1671" s="206">
        <f t="shared" si="459"/>
        <v>0</v>
      </c>
      <c r="O1671" s="96"/>
      <c r="P1671" s="129">
        <v>13.4</v>
      </c>
      <c r="Q1671" s="102">
        <f>E1671-P1671</f>
        <v>536.6</v>
      </c>
      <c r="R1671" s="98"/>
      <c r="S1671" s="98"/>
      <c r="T1671" s="98"/>
      <c r="U1671" s="98"/>
      <c r="V1671" s="98"/>
      <c r="W1671" s="98"/>
      <c r="X1671" s="98"/>
      <c r="Y1671" s="98"/>
      <c r="Z1671" s="98"/>
      <c r="AA1671" s="98"/>
      <c r="AB1671" s="98"/>
      <c r="AC1671" s="98"/>
      <c r="AD1671" s="98"/>
      <c r="AE1671" s="98"/>
      <c r="AF1671" s="98"/>
      <c r="AG1671" s="98"/>
      <c r="AH1671" s="98"/>
      <c r="AI1671" s="98"/>
      <c r="AJ1671" s="98"/>
      <c r="AK1671" s="98"/>
      <c r="AL1671" s="98"/>
    </row>
    <row r="1672" ht="14.25" customHeight="1">
      <c r="A1672" s="92" t="s">
        <v>5450</v>
      </c>
      <c r="B1672" s="93">
        <f t="shared" ref="B1672:B1683" si="472">B$1671</f>
        <v>45875</v>
      </c>
      <c r="C1672" s="94" t="s">
        <v>5451</v>
      </c>
      <c r="D1672" s="94" t="s">
        <v>487</v>
      </c>
      <c r="E1672" s="103">
        <v>300.0</v>
      </c>
      <c r="F1672" s="100" t="s">
        <v>5251</v>
      </c>
      <c r="G1672" s="101" t="s">
        <v>117</v>
      </c>
      <c r="H1672" s="42" t="s">
        <v>68</v>
      </c>
      <c r="I1672" s="101"/>
      <c r="J1672" s="95"/>
      <c r="K1672" s="88">
        <f t="shared" si="471"/>
        <v>300</v>
      </c>
      <c r="L1672" s="88">
        <v>0.0</v>
      </c>
      <c r="M1672" s="88">
        <f t="shared" si="458"/>
        <v>300</v>
      </c>
      <c r="N1672" s="206">
        <f t="shared" si="459"/>
        <v>0</v>
      </c>
      <c r="O1672" s="96"/>
      <c r="P1672" s="97">
        <f>E1672-Q1672</f>
        <v>9.85</v>
      </c>
      <c r="Q1672" s="108">
        <v>290.15</v>
      </c>
      <c r="R1672" s="98"/>
      <c r="S1672" s="98"/>
      <c r="T1672" s="98"/>
      <c r="U1672" s="98"/>
      <c r="V1672" s="98"/>
      <c r="W1672" s="98"/>
      <c r="X1672" s="98"/>
      <c r="Y1672" s="98"/>
      <c r="Z1672" s="98"/>
      <c r="AA1672" s="98"/>
      <c r="AB1672" s="98"/>
      <c r="AC1672" s="98"/>
      <c r="AD1672" s="98"/>
      <c r="AE1672" s="98"/>
      <c r="AF1672" s="98"/>
      <c r="AG1672" s="98"/>
      <c r="AH1672" s="98"/>
      <c r="AI1672" s="98"/>
      <c r="AJ1672" s="98"/>
      <c r="AK1672" s="98"/>
      <c r="AL1672" s="98"/>
    </row>
    <row r="1673" ht="14.25" customHeight="1">
      <c r="A1673" s="92" t="s">
        <v>5452</v>
      </c>
      <c r="B1673" s="93">
        <f t="shared" si="472"/>
        <v>45875</v>
      </c>
      <c r="C1673" s="94" t="s">
        <v>5453</v>
      </c>
      <c r="D1673" s="94" t="s">
        <v>4434</v>
      </c>
      <c r="E1673" s="103">
        <v>550.0</v>
      </c>
      <c r="F1673" s="100" t="s">
        <v>2857</v>
      </c>
      <c r="G1673" s="101" t="s">
        <v>112</v>
      </c>
      <c r="H1673" s="42" t="s">
        <v>4830</v>
      </c>
      <c r="I1673" s="200" t="s">
        <v>5454</v>
      </c>
      <c r="J1673" s="95"/>
      <c r="K1673" s="88">
        <f t="shared" si="471"/>
        <v>550</v>
      </c>
      <c r="L1673" s="88">
        <v>0.0</v>
      </c>
      <c r="M1673" s="88">
        <f t="shared" si="458"/>
        <v>550</v>
      </c>
      <c r="N1673" s="206">
        <f t="shared" si="459"/>
        <v>0</v>
      </c>
      <c r="O1673" s="96"/>
      <c r="P1673" s="97"/>
      <c r="Q1673" s="108"/>
      <c r="R1673" s="98"/>
      <c r="S1673" s="98"/>
      <c r="T1673" s="98"/>
      <c r="U1673" s="98"/>
      <c r="V1673" s="98"/>
      <c r="W1673" s="98"/>
      <c r="X1673" s="98"/>
      <c r="Y1673" s="98"/>
      <c r="Z1673" s="98"/>
      <c r="AA1673" s="98"/>
      <c r="AB1673" s="98"/>
      <c r="AC1673" s="98"/>
      <c r="AD1673" s="98"/>
      <c r="AE1673" s="98"/>
      <c r="AF1673" s="98"/>
      <c r="AG1673" s="98"/>
      <c r="AH1673" s="98"/>
      <c r="AI1673" s="98"/>
      <c r="AJ1673" s="98"/>
      <c r="AK1673" s="98"/>
      <c r="AL1673" s="98"/>
    </row>
    <row r="1674" ht="14.25" customHeight="1">
      <c r="A1674" s="92" t="s">
        <v>5455</v>
      </c>
      <c r="B1674" s="93">
        <f t="shared" si="472"/>
        <v>45875</v>
      </c>
      <c r="C1674" s="94" t="s">
        <v>5456</v>
      </c>
      <c r="D1674" s="94" t="s">
        <v>5457</v>
      </c>
      <c r="E1674" s="99">
        <v>550.0</v>
      </c>
      <c r="F1674" s="100" t="s">
        <v>2857</v>
      </c>
      <c r="G1674" s="101" t="s">
        <v>67</v>
      </c>
      <c r="H1674" s="42"/>
      <c r="I1674" s="101"/>
      <c r="J1674" s="95"/>
      <c r="K1674" s="88">
        <f t="shared" si="471"/>
        <v>550</v>
      </c>
      <c r="L1674" s="88">
        <v>0.0</v>
      </c>
      <c r="M1674" s="88">
        <f t="shared" si="458"/>
        <v>550</v>
      </c>
      <c r="N1674" s="206">
        <f t="shared" si="459"/>
        <v>0</v>
      </c>
      <c r="O1674" s="96"/>
      <c r="P1674" s="129">
        <v>13.4</v>
      </c>
      <c r="Q1674" s="102">
        <f>E1674-P1674</f>
        <v>536.6</v>
      </c>
      <c r="R1674" s="98"/>
      <c r="S1674" s="98"/>
      <c r="T1674" s="98"/>
      <c r="U1674" s="98"/>
      <c r="V1674" s="98"/>
      <c r="W1674" s="98"/>
      <c r="X1674" s="98"/>
      <c r="Y1674" s="98"/>
      <c r="Z1674" s="98"/>
      <c r="AA1674" s="98"/>
      <c r="AB1674" s="98"/>
      <c r="AC1674" s="98"/>
      <c r="AD1674" s="98"/>
      <c r="AE1674" s="98"/>
      <c r="AF1674" s="98"/>
      <c r="AG1674" s="98"/>
      <c r="AH1674" s="98"/>
      <c r="AI1674" s="98"/>
      <c r="AJ1674" s="98"/>
      <c r="AK1674" s="98"/>
      <c r="AL1674" s="98"/>
    </row>
    <row r="1675" ht="14.25" customHeight="1">
      <c r="A1675" s="92" t="s">
        <v>5458</v>
      </c>
      <c r="B1675" s="93">
        <f t="shared" si="472"/>
        <v>45875</v>
      </c>
      <c r="C1675" s="94" t="s">
        <v>5459</v>
      </c>
      <c r="D1675" s="94" t="s">
        <v>5460</v>
      </c>
      <c r="E1675" s="103">
        <v>600.0</v>
      </c>
      <c r="F1675" s="100" t="s">
        <v>5251</v>
      </c>
      <c r="G1675" s="101" t="s">
        <v>117</v>
      </c>
      <c r="H1675" s="42" t="s">
        <v>68</v>
      </c>
      <c r="I1675" s="101"/>
      <c r="J1675" s="95"/>
      <c r="K1675" s="88">
        <f t="shared" si="471"/>
        <v>600</v>
      </c>
      <c r="L1675" s="88">
        <v>0.0</v>
      </c>
      <c r="M1675" s="88">
        <f t="shared" si="458"/>
        <v>600</v>
      </c>
      <c r="N1675" s="206">
        <f t="shared" si="459"/>
        <v>0</v>
      </c>
      <c r="O1675" s="96"/>
      <c r="P1675" s="97">
        <f>E1675-Q1675</f>
        <v>19.7</v>
      </c>
      <c r="Q1675" s="108">
        <v>580.3</v>
      </c>
      <c r="R1675" s="97">
        <f>Q1672+Q1675</f>
        <v>870.45</v>
      </c>
      <c r="S1675" s="98"/>
      <c r="T1675" s="98"/>
      <c r="U1675" s="98"/>
      <c r="V1675" s="98"/>
      <c r="W1675" s="98"/>
      <c r="X1675" s="98"/>
      <c r="Y1675" s="98"/>
      <c r="Z1675" s="98"/>
      <c r="AA1675" s="98"/>
      <c r="AB1675" s="98"/>
      <c r="AC1675" s="98"/>
      <c r="AD1675" s="98"/>
      <c r="AE1675" s="98"/>
      <c r="AF1675" s="98"/>
      <c r="AG1675" s="98"/>
      <c r="AH1675" s="98"/>
      <c r="AI1675" s="98"/>
      <c r="AJ1675" s="98"/>
      <c r="AK1675" s="98"/>
      <c r="AL1675" s="98"/>
    </row>
    <row r="1676" ht="14.25" customHeight="1">
      <c r="A1676" s="92" t="s">
        <v>5461</v>
      </c>
      <c r="B1676" s="93">
        <f t="shared" si="472"/>
        <v>45875</v>
      </c>
      <c r="C1676" s="94" t="s">
        <v>5462</v>
      </c>
      <c r="D1676" s="94" t="s">
        <v>4103</v>
      </c>
      <c r="E1676" s="103">
        <v>242.0</v>
      </c>
      <c r="F1676" s="100" t="s">
        <v>5463</v>
      </c>
      <c r="G1676" s="101"/>
      <c r="H1676" s="42"/>
      <c r="I1676" s="101"/>
      <c r="J1676" s="95"/>
      <c r="K1676" s="88">
        <f t="shared" si="471"/>
        <v>242</v>
      </c>
      <c r="L1676" s="88">
        <v>0.0</v>
      </c>
      <c r="M1676" s="88">
        <f t="shared" si="458"/>
        <v>242</v>
      </c>
      <c r="N1676" s="206">
        <f t="shared" si="459"/>
        <v>0</v>
      </c>
      <c r="O1676" s="96"/>
      <c r="S1676" s="98"/>
      <c r="T1676" s="98"/>
      <c r="U1676" s="98"/>
      <c r="V1676" s="98"/>
      <c r="W1676" s="98"/>
      <c r="X1676" s="98"/>
      <c r="Y1676" s="98"/>
      <c r="Z1676" s="98"/>
      <c r="AA1676" s="98"/>
      <c r="AB1676" s="98"/>
      <c r="AC1676" s="98"/>
      <c r="AD1676" s="98"/>
      <c r="AE1676" s="98"/>
      <c r="AF1676" s="98"/>
      <c r="AG1676" s="98"/>
      <c r="AH1676" s="98"/>
      <c r="AI1676" s="98"/>
      <c r="AJ1676" s="98"/>
      <c r="AK1676" s="98"/>
      <c r="AL1676" s="98"/>
    </row>
    <row r="1677" ht="14.25" customHeight="1">
      <c r="A1677" s="92" t="s">
        <v>5464</v>
      </c>
      <c r="B1677" s="93">
        <f t="shared" si="472"/>
        <v>45875</v>
      </c>
      <c r="C1677" s="94" t="s">
        <v>5465</v>
      </c>
      <c r="D1677" s="94" t="s">
        <v>3930</v>
      </c>
      <c r="E1677" s="99">
        <v>12.0</v>
      </c>
      <c r="F1677" s="100" t="s">
        <v>1314</v>
      </c>
      <c r="G1677" s="101" t="s">
        <v>5140</v>
      </c>
      <c r="H1677" s="42"/>
      <c r="I1677" s="101"/>
      <c r="J1677" s="95"/>
      <c r="K1677" s="88">
        <f t="shared" si="471"/>
        <v>12</v>
      </c>
      <c r="L1677" s="88">
        <v>0.0</v>
      </c>
      <c r="M1677" s="88">
        <f t="shared" si="458"/>
        <v>12</v>
      </c>
      <c r="N1677" s="206">
        <f t="shared" si="459"/>
        <v>0</v>
      </c>
      <c r="O1677" s="96"/>
      <c r="P1677" s="97"/>
      <c r="Q1677" s="97"/>
      <c r="R1677" s="98"/>
      <c r="S1677" s="98"/>
      <c r="T1677" s="98"/>
      <c r="U1677" s="98"/>
      <c r="V1677" s="98"/>
      <c r="W1677" s="98"/>
      <c r="X1677" s="98"/>
      <c r="Y1677" s="98"/>
      <c r="Z1677" s="98"/>
      <c r="AA1677" s="98"/>
      <c r="AB1677" s="98"/>
      <c r="AC1677" s="98"/>
      <c r="AD1677" s="98"/>
      <c r="AE1677" s="98"/>
      <c r="AF1677" s="98"/>
      <c r="AG1677" s="98"/>
      <c r="AH1677" s="98"/>
      <c r="AI1677" s="98"/>
      <c r="AJ1677" s="98"/>
      <c r="AK1677" s="98"/>
      <c r="AL1677" s="98"/>
    </row>
    <row r="1678" ht="14.25" customHeight="1">
      <c r="A1678" s="92" t="s">
        <v>5466</v>
      </c>
      <c r="B1678" s="93">
        <f t="shared" si="472"/>
        <v>45875</v>
      </c>
      <c r="C1678" s="94" t="s">
        <v>5467</v>
      </c>
      <c r="D1678" s="94" t="s">
        <v>5468</v>
      </c>
      <c r="E1678" s="148">
        <v>120.0</v>
      </c>
      <c r="F1678" s="100" t="s">
        <v>1314</v>
      </c>
      <c r="G1678" s="101" t="s">
        <v>5469</v>
      </c>
      <c r="H1678" s="42"/>
      <c r="I1678" s="101"/>
      <c r="J1678" s="95"/>
      <c r="K1678" s="88">
        <f t="shared" si="471"/>
        <v>120</v>
      </c>
      <c r="L1678" s="88">
        <v>0.0</v>
      </c>
      <c r="M1678" s="88">
        <f t="shared" si="458"/>
        <v>120</v>
      </c>
      <c r="N1678" s="206">
        <f t="shared" si="459"/>
        <v>0</v>
      </c>
      <c r="O1678" s="96"/>
      <c r="P1678" s="129">
        <v>2.92</v>
      </c>
      <c r="Q1678" s="102">
        <f>E1678-P1678</f>
        <v>117.08</v>
      </c>
      <c r="R1678" s="98"/>
      <c r="S1678" s="98"/>
      <c r="T1678" s="98"/>
      <c r="U1678" s="98"/>
      <c r="V1678" s="98"/>
      <c r="W1678" s="98"/>
      <c r="X1678" s="98"/>
      <c r="Y1678" s="98"/>
      <c r="Z1678" s="98"/>
      <c r="AA1678" s="98"/>
      <c r="AB1678" s="98"/>
      <c r="AC1678" s="98"/>
      <c r="AD1678" s="98"/>
      <c r="AE1678" s="98"/>
      <c r="AF1678" s="98"/>
      <c r="AG1678" s="98"/>
      <c r="AH1678" s="98"/>
      <c r="AI1678" s="98"/>
      <c r="AJ1678" s="98"/>
      <c r="AK1678" s="98"/>
      <c r="AL1678" s="98"/>
    </row>
    <row r="1679" ht="14.25" customHeight="1">
      <c r="A1679" s="92" t="s">
        <v>5470</v>
      </c>
      <c r="B1679" s="93">
        <f t="shared" si="472"/>
        <v>45875</v>
      </c>
      <c r="C1679" s="94" t="s">
        <v>5471</v>
      </c>
      <c r="D1679" s="94" t="s">
        <v>5220</v>
      </c>
      <c r="E1679" s="103">
        <v>170.0</v>
      </c>
      <c r="F1679" s="100" t="s">
        <v>5472</v>
      </c>
      <c r="G1679" s="101" t="s">
        <v>112</v>
      </c>
      <c r="H1679" s="42" t="s">
        <v>4830</v>
      </c>
      <c r="I1679" s="200" t="s">
        <v>5454</v>
      </c>
      <c r="J1679" s="95"/>
      <c r="K1679" s="88">
        <f t="shared" si="471"/>
        <v>170</v>
      </c>
      <c r="L1679" s="88">
        <v>0.0</v>
      </c>
      <c r="M1679" s="88">
        <f t="shared" si="458"/>
        <v>170</v>
      </c>
      <c r="N1679" s="206">
        <f t="shared" si="459"/>
        <v>0</v>
      </c>
      <c r="O1679" s="96"/>
      <c r="P1679" s="97"/>
      <c r="Q1679" s="97"/>
      <c r="R1679" s="98"/>
      <c r="S1679" s="98"/>
      <c r="T1679" s="98"/>
      <c r="U1679" s="98"/>
      <c r="V1679" s="98"/>
      <c r="W1679" s="98"/>
      <c r="X1679" s="98"/>
      <c r="Y1679" s="98"/>
      <c r="Z1679" s="98"/>
      <c r="AA1679" s="98"/>
      <c r="AB1679" s="98"/>
      <c r="AC1679" s="98"/>
      <c r="AD1679" s="98"/>
      <c r="AE1679" s="98"/>
      <c r="AF1679" s="98"/>
      <c r="AG1679" s="98"/>
      <c r="AH1679" s="98"/>
      <c r="AI1679" s="98"/>
      <c r="AJ1679" s="98"/>
      <c r="AK1679" s="98"/>
      <c r="AL1679" s="98"/>
    </row>
    <row r="1680" ht="14.25" customHeight="1">
      <c r="A1680" s="92" t="s">
        <v>5473</v>
      </c>
      <c r="B1680" s="93">
        <f t="shared" si="472"/>
        <v>45875</v>
      </c>
      <c r="C1680" s="94" t="s">
        <v>5474</v>
      </c>
      <c r="D1680" s="94" t="s">
        <v>1124</v>
      </c>
      <c r="E1680" s="103">
        <v>6250.0</v>
      </c>
      <c r="F1680" s="100" t="s">
        <v>5475</v>
      </c>
      <c r="G1680" s="101" t="s">
        <v>96</v>
      </c>
      <c r="H1680" s="42" t="s">
        <v>68</v>
      </c>
      <c r="I1680" s="101" t="s">
        <v>5476</v>
      </c>
      <c r="J1680" s="95"/>
      <c r="K1680" s="88">
        <f t="shared" si="471"/>
        <v>6250</v>
      </c>
      <c r="L1680" s="88">
        <v>0.0</v>
      </c>
      <c r="M1680" s="88">
        <f t="shared" si="458"/>
        <v>6250</v>
      </c>
      <c r="N1680" s="206">
        <f t="shared" si="459"/>
        <v>0</v>
      </c>
      <c r="O1680" s="96"/>
      <c r="P1680" s="97"/>
      <c r="Q1680" s="97"/>
      <c r="R1680" s="98"/>
      <c r="S1680" s="98"/>
      <c r="T1680" s="98"/>
      <c r="U1680" s="98"/>
      <c r="V1680" s="98"/>
      <c r="W1680" s="98"/>
      <c r="X1680" s="98"/>
      <c r="Y1680" s="98"/>
      <c r="Z1680" s="98"/>
      <c r="AA1680" s="98"/>
      <c r="AB1680" s="98"/>
      <c r="AC1680" s="98"/>
      <c r="AD1680" s="98"/>
      <c r="AE1680" s="98"/>
      <c r="AF1680" s="98"/>
      <c r="AG1680" s="98"/>
      <c r="AH1680" s="98"/>
      <c r="AI1680" s="98"/>
      <c r="AJ1680" s="98"/>
      <c r="AK1680" s="98"/>
      <c r="AL1680" s="98"/>
    </row>
    <row r="1681" ht="14.25" customHeight="1">
      <c r="A1681" s="92" t="s">
        <v>5477</v>
      </c>
      <c r="B1681" s="93">
        <f t="shared" si="472"/>
        <v>45875</v>
      </c>
      <c r="C1681" s="94" t="s">
        <v>5478</v>
      </c>
      <c r="D1681" s="94" t="s">
        <v>5479</v>
      </c>
      <c r="E1681" s="103">
        <v>1250.0</v>
      </c>
      <c r="F1681" s="100" t="s">
        <v>5475</v>
      </c>
      <c r="G1681" s="48" t="s">
        <v>74</v>
      </c>
      <c r="H1681" s="42" t="s">
        <v>68</v>
      </c>
      <c r="I1681" s="196" t="s">
        <v>5480</v>
      </c>
      <c r="J1681" s="95"/>
      <c r="K1681" s="88">
        <f t="shared" si="471"/>
        <v>1250</v>
      </c>
      <c r="L1681" s="88">
        <v>0.0</v>
      </c>
      <c r="M1681" s="88">
        <f t="shared" si="458"/>
        <v>1250</v>
      </c>
      <c r="N1681" s="206">
        <f t="shared" si="459"/>
        <v>0</v>
      </c>
      <c r="O1681" s="96"/>
      <c r="P1681" s="97"/>
      <c r="Q1681" s="97"/>
      <c r="R1681" s="98"/>
      <c r="S1681" s="98"/>
      <c r="T1681" s="98"/>
      <c r="U1681" s="98"/>
      <c r="V1681" s="98"/>
      <c r="W1681" s="98"/>
      <c r="X1681" s="98"/>
      <c r="Y1681" s="98"/>
      <c r="Z1681" s="98"/>
      <c r="AA1681" s="98"/>
      <c r="AB1681" s="98"/>
      <c r="AC1681" s="98"/>
      <c r="AD1681" s="98"/>
      <c r="AE1681" s="98"/>
      <c r="AF1681" s="98"/>
      <c r="AG1681" s="98"/>
      <c r="AH1681" s="98"/>
      <c r="AI1681" s="98"/>
      <c r="AJ1681" s="98"/>
      <c r="AK1681" s="98"/>
      <c r="AL1681" s="98"/>
    </row>
    <row r="1682" ht="14.25" customHeight="1">
      <c r="A1682" s="92" t="s">
        <v>5481</v>
      </c>
      <c r="B1682" s="93">
        <f t="shared" si="472"/>
        <v>45875</v>
      </c>
      <c r="C1682" s="94" t="s">
        <v>5482</v>
      </c>
      <c r="D1682" s="94" t="s">
        <v>5483</v>
      </c>
      <c r="E1682" s="107">
        <v>6398.46</v>
      </c>
      <c r="F1682" s="100" t="s">
        <v>5484</v>
      </c>
      <c r="G1682" s="101"/>
      <c r="H1682" s="42"/>
      <c r="I1682" s="101"/>
      <c r="J1682" s="95"/>
      <c r="K1682" s="207">
        <f>O1682</f>
        <v>6697.453457</v>
      </c>
      <c r="L1682" s="207">
        <f>K1682/1.12*0.05</f>
        <v>298.9934579</v>
      </c>
      <c r="M1682" s="207">
        <f t="shared" si="458"/>
        <v>6398.459999</v>
      </c>
      <c r="N1682" s="208">
        <f t="shared" si="459"/>
        <v>0.0000009567793313</v>
      </c>
      <c r="O1682" s="207">
        <f>(E1682/0.955357143)</f>
        <v>6697.453457</v>
      </c>
      <c r="P1682" s="97"/>
      <c r="Q1682" s="97"/>
      <c r="R1682" s="98"/>
      <c r="S1682" s="98"/>
      <c r="T1682" s="98"/>
      <c r="U1682" s="98"/>
      <c r="V1682" s="98"/>
      <c r="W1682" s="98"/>
      <c r="X1682" s="98"/>
      <c r="Y1682" s="98"/>
      <c r="Z1682" s="98"/>
      <c r="AA1682" s="98"/>
      <c r="AB1682" s="98"/>
      <c r="AC1682" s="98"/>
      <c r="AD1682" s="98"/>
      <c r="AE1682" s="98"/>
      <c r="AF1682" s="98"/>
      <c r="AG1682" s="98"/>
      <c r="AH1682" s="98"/>
      <c r="AI1682" s="98"/>
      <c r="AJ1682" s="98"/>
      <c r="AK1682" s="98"/>
      <c r="AL1682" s="98"/>
    </row>
    <row r="1683" ht="14.25" customHeight="1">
      <c r="A1683" s="92" t="s">
        <v>5485</v>
      </c>
      <c r="B1683" s="93">
        <f t="shared" si="472"/>
        <v>45875</v>
      </c>
      <c r="C1683" s="94" t="s">
        <v>5486</v>
      </c>
      <c r="D1683" s="94" t="s">
        <v>5487</v>
      </c>
      <c r="E1683" s="103">
        <v>23330.5</v>
      </c>
      <c r="F1683" s="100" t="s">
        <v>5488</v>
      </c>
      <c r="G1683" s="101" t="s">
        <v>96</v>
      </c>
      <c r="H1683" s="42" t="s">
        <v>68</v>
      </c>
      <c r="I1683" s="101" t="s">
        <v>5489</v>
      </c>
      <c r="J1683" s="95"/>
      <c r="K1683" s="88">
        <f t="shared" ref="K1683:K1694" si="473">E1683</f>
        <v>23330.5</v>
      </c>
      <c r="L1683" s="88">
        <v>0.0</v>
      </c>
      <c r="M1683" s="88">
        <f t="shared" si="458"/>
        <v>23330.5</v>
      </c>
      <c r="N1683" s="206">
        <f t="shared" si="459"/>
        <v>0</v>
      </c>
      <c r="O1683" s="96"/>
      <c r="P1683" s="97"/>
      <c r="Q1683" s="97"/>
      <c r="R1683" s="98"/>
      <c r="S1683" s="98"/>
      <c r="T1683" s="98"/>
      <c r="U1683" s="98"/>
      <c r="V1683" s="98"/>
      <c r="W1683" s="98"/>
      <c r="X1683" s="98"/>
      <c r="Y1683" s="98"/>
      <c r="Z1683" s="98"/>
      <c r="AA1683" s="98"/>
      <c r="AB1683" s="98"/>
      <c r="AC1683" s="98"/>
      <c r="AD1683" s="98"/>
      <c r="AE1683" s="98"/>
      <c r="AF1683" s="98"/>
      <c r="AG1683" s="98"/>
      <c r="AH1683" s="98"/>
      <c r="AI1683" s="98"/>
      <c r="AJ1683" s="98"/>
      <c r="AK1683" s="98"/>
      <c r="AL1683" s="98"/>
    </row>
    <row r="1684" ht="14.25" customHeight="1">
      <c r="A1684" s="92" t="s">
        <v>5490</v>
      </c>
      <c r="B1684" s="93">
        <v>45876.0</v>
      </c>
      <c r="C1684" s="94" t="s">
        <v>5491</v>
      </c>
      <c r="D1684" s="94" t="s">
        <v>5225</v>
      </c>
      <c r="E1684" s="103">
        <v>550.0</v>
      </c>
      <c r="F1684" s="100" t="s">
        <v>2857</v>
      </c>
      <c r="G1684" s="101" t="s">
        <v>112</v>
      </c>
      <c r="H1684" s="42" t="s">
        <v>4830</v>
      </c>
      <c r="I1684" s="200" t="s">
        <v>5492</v>
      </c>
      <c r="J1684" s="95"/>
      <c r="K1684" s="88">
        <f t="shared" si="473"/>
        <v>550</v>
      </c>
      <c r="L1684" s="88">
        <v>0.0</v>
      </c>
      <c r="M1684" s="88">
        <f t="shared" si="458"/>
        <v>550</v>
      </c>
      <c r="N1684" s="206">
        <f t="shared" si="459"/>
        <v>0</v>
      </c>
      <c r="O1684" s="96"/>
      <c r="P1684" s="97"/>
      <c r="Q1684" s="97"/>
      <c r="R1684" s="98"/>
      <c r="S1684" s="98"/>
      <c r="T1684" s="98"/>
      <c r="U1684" s="98"/>
      <c r="V1684" s="98"/>
      <c r="W1684" s="98"/>
      <c r="X1684" s="98"/>
      <c r="Y1684" s="98"/>
      <c r="Z1684" s="98"/>
      <c r="AA1684" s="98"/>
      <c r="AB1684" s="98"/>
      <c r="AC1684" s="98"/>
      <c r="AD1684" s="98"/>
      <c r="AE1684" s="98"/>
      <c r="AF1684" s="98"/>
      <c r="AG1684" s="98"/>
      <c r="AH1684" s="98"/>
      <c r="AI1684" s="98"/>
      <c r="AJ1684" s="98"/>
      <c r="AK1684" s="98"/>
      <c r="AL1684" s="98"/>
    </row>
    <row r="1685" ht="14.25" customHeight="1">
      <c r="A1685" s="92" t="s">
        <v>5493</v>
      </c>
      <c r="B1685" s="93">
        <f t="shared" ref="B1685:B1688" si="474">B$1684</f>
        <v>45876</v>
      </c>
      <c r="C1685" s="94" t="s">
        <v>5494</v>
      </c>
      <c r="D1685" s="94" t="s">
        <v>487</v>
      </c>
      <c r="E1685" s="103">
        <v>300.0</v>
      </c>
      <c r="F1685" s="100" t="s">
        <v>5251</v>
      </c>
      <c r="G1685" s="101" t="s">
        <v>117</v>
      </c>
      <c r="H1685" s="42" t="s">
        <v>68</v>
      </c>
      <c r="I1685" s="101"/>
      <c r="J1685" s="95"/>
      <c r="K1685" s="88">
        <f t="shared" si="473"/>
        <v>300</v>
      </c>
      <c r="L1685" s="88">
        <v>0.0</v>
      </c>
      <c r="M1685" s="88">
        <f t="shared" si="458"/>
        <v>300</v>
      </c>
      <c r="N1685" s="206">
        <f t="shared" si="459"/>
        <v>0</v>
      </c>
      <c r="O1685" s="96"/>
      <c r="P1685" s="97">
        <f>E1685-Q1685</f>
        <v>9.85</v>
      </c>
      <c r="Q1685" s="108">
        <v>290.15</v>
      </c>
      <c r="R1685" s="98"/>
      <c r="S1685" s="98"/>
      <c r="T1685" s="98"/>
      <c r="U1685" s="98"/>
      <c r="V1685" s="98"/>
      <c r="W1685" s="98"/>
      <c r="X1685" s="98"/>
      <c r="Y1685" s="98"/>
      <c r="Z1685" s="98"/>
      <c r="AA1685" s="98"/>
      <c r="AB1685" s="98"/>
      <c r="AC1685" s="98"/>
      <c r="AD1685" s="98"/>
      <c r="AE1685" s="98"/>
      <c r="AF1685" s="98"/>
      <c r="AG1685" s="98"/>
      <c r="AH1685" s="98"/>
      <c r="AI1685" s="98"/>
      <c r="AJ1685" s="98"/>
      <c r="AK1685" s="98"/>
      <c r="AL1685" s="98"/>
    </row>
    <row r="1686" ht="14.25" customHeight="1">
      <c r="A1686" s="92" t="s">
        <v>5495</v>
      </c>
      <c r="B1686" s="93">
        <f t="shared" si="474"/>
        <v>45876</v>
      </c>
      <c r="C1686" s="94" t="s">
        <v>5496</v>
      </c>
      <c r="D1686" s="94" t="s">
        <v>5220</v>
      </c>
      <c r="E1686" s="103">
        <v>20.0</v>
      </c>
      <c r="F1686" s="100" t="s">
        <v>1314</v>
      </c>
      <c r="G1686" s="101" t="s">
        <v>112</v>
      </c>
      <c r="H1686" s="42" t="s">
        <v>4830</v>
      </c>
      <c r="I1686" s="200" t="s">
        <v>5492</v>
      </c>
      <c r="J1686" s="95"/>
      <c r="K1686" s="88">
        <f t="shared" si="473"/>
        <v>20</v>
      </c>
      <c r="L1686" s="88">
        <v>0.0</v>
      </c>
      <c r="M1686" s="88">
        <f t="shared" si="458"/>
        <v>20</v>
      </c>
      <c r="N1686" s="206">
        <f t="shared" si="459"/>
        <v>0</v>
      </c>
      <c r="O1686" s="96"/>
      <c r="P1686" s="97"/>
      <c r="Q1686" s="97"/>
      <c r="R1686" s="98"/>
      <c r="S1686" s="98"/>
      <c r="T1686" s="98"/>
      <c r="U1686" s="98"/>
      <c r="V1686" s="98"/>
      <c r="W1686" s="98"/>
      <c r="X1686" s="98"/>
      <c r="Y1686" s="98"/>
      <c r="Z1686" s="98"/>
      <c r="AA1686" s="98"/>
      <c r="AB1686" s="98"/>
      <c r="AC1686" s="98"/>
      <c r="AD1686" s="98"/>
      <c r="AE1686" s="98"/>
      <c r="AF1686" s="98"/>
      <c r="AG1686" s="98"/>
      <c r="AH1686" s="98"/>
      <c r="AI1686" s="98"/>
      <c r="AJ1686" s="98"/>
      <c r="AK1686" s="98"/>
      <c r="AL1686" s="98"/>
    </row>
    <row r="1687" ht="14.25" customHeight="1">
      <c r="A1687" s="92" t="s">
        <v>5497</v>
      </c>
      <c r="B1687" s="93">
        <f t="shared" si="474"/>
        <v>45876</v>
      </c>
      <c r="C1687" s="94" t="s">
        <v>5498</v>
      </c>
      <c r="D1687" s="94" t="s">
        <v>4876</v>
      </c>
      <c r="E1687" s="103">
        <v>300.0</v>
      </c>
      <c r="F1687" s="100" t="s">
        <v>5251</v>
      </c>
      <c r="G1687" s="101" t="s">
        <v>117</v>
      </c>
      <c r="H1687" s="42" t="s">
        <v>68</v>
      </c>
      <c r="I1687" s="101"/>
      <c r="J1687" s="95"/>
      <c r="K1687" s="88">
        <f t="shared" si="473"/>
        <v>300</v>
      </c>
      <c r="L1687" s="88">
        <v>0.0</v>
      </c>
      <c r="M1687" s="88">
        <f t="shared" si="458"/>
        <v>300</v>
      </c>
      <c r="N1687" s="206">
        <f t="shared" si="459"/>
        <v>0</v>
      </c>
      <c r="O1687" s="96"/>
      <c r="P1687" s="97">
        <f>E1687-Q1687</f>
        <v>9.85</v>
      </c>
      <c r="Q1687" s="108">
        <v>290.15</v>
      </c>
      <c r="R1687" s="98"/>
      <c r="S1687" s="98"/>
      <c r="T1687" s="98"/>
      <c r="U1687" s="98"/>
      <c r="V1687" s="98"/>
      <c r="W1687" s="98"/>
      <c r="X1687" s="98"/>
      <c r="Y1687" s="98"/>
      <c r="Z1687" s="98"/>
      <c r="AA1687" s="98"/>
      <c r="AB1687" s="98"/>
      <c r="AC1687" s="98"/>
      <c r="AD1687" s="98"/>
      <c r="AE1687" s="98"/>
      <c r="AF1687" s="98"/>
      <c r="AG1687" s="98"/>
      <c r="AH1687" s="98"/>
      <c r="AI1687" s="98"/>
      <c r="AJ1687" s="98"/>
      <c r="AK1687" s="98"/>
      <c r="AL1687" s="98"/>
    </row>
    <row r="1688" ht="14.25" customHeight="1">
      <c r="A1688" s="92" t="s">
        <v>5499</v>
      </c>
      <c r="B1688" s="93">
        <f t="shared" si="474"/>
        <v>45876</v>
      </c>
      <c r="C1688" s="94" t="s">
        <v>5500</v>
      </c>
      <c r="D1688" s="94" t="s">
        <v>4415</v>
      </c>
      <c r="E1688" s="99">
        <v>300.0</v>
      </c>
      <c r="F1688" s="100" t="s">
        <v>5251</v>
      </c>
      <c r="G1688" s="101" t="s">
        <v>5501</v>
      </c>
      <c r="H1688" s="42" t="s">
        <v>68</v>
      </c>
      <c r="I1688" s="101"/>
      <c r="J1688" s="95"/>
      <c r="K1688" s="88">
        <f t="shared" si="473"/>
        <v>300</v>
      </c>
      <c r="L1688" s="88">
        <v>0.0</v>
      </c>
      <c r="M1688" s="88">
        <f t="shared" si="458"/>
        <v>300</v>
      </c>
      <c r="N1688" s="206">
        <f t="shared" si="459"/>
        <v>0</v>
      </c>
      <c r="O1688" s="96"/>
      <c r="P1688" s="131">
        <v>7.309285714285714</v>
      </c>
      <c r="Q1688" s="132">
        <v>292.6907142857143</v>
      </c>
      <c r="R1688" s="98"/>
      <c r="S1688" s="98"/>
      <c r="T1688" s="98"/>
      <c r="U1688" s="98"/>
      <c r="V1688" s="98"/>
      <c r="W1688" s="98"/>
      <c r="X1688" s="98"/>
      <c r="Y1688" s="98"/>
      <c r="Z1688" s="98"/>
      <c r="AA1688" s="98"/>
      <c r="AB1688" s="98"/>
      <c r="AC1688" s="98"/>
      <c r="AD1688" s="98"/>
      <c r="AE1688" s="98"/>
      <c r="AF1688" s="98"/>
      <c r="AG1688" s="98"/>
      <c r="AH1688" s="98"/>
      <c r="AI1688" s="98"/>
      <c r="AJ1688" s="98"/>
      <c r="AK1688" s="98"/>
      <c r="AL1688" s="98"/>
    </row>
    <row r="1689" ht="14.25" customHeight="1">
      <c r="A1689" s="92" t="s">
        <v>5502</v>
      </c>
      <c r="B1689" s="93">
        <v>45877.0</v>
      </c>
      <c r="C1689" s="94" t="s">
        <v>5503</v>
      </c>
      <c r="D1689" s="94" t="s">
        <v>5504</v>
      </c>
      <c r="E1689" s="148">
        <v>550.0</v>
      </c>
      <c r="F1689" s="100" t="s">
        <v>2857</v>
      </c>
      <c r="G1689" s="101" t="s">
        <v>5140</v>
      </c>
      <c r="H1689" s="42" t="s">
        <v>68</v>
      </c>
      <c r="I1689" s="101"/>
      <c r="J1689" s="95"/>
      <c r="K1689" s="88">
        <f t="shared" si="473"/>
        <v>550</v>
      </c>
      <c r="L1689" s="88">
        <v>0.0</v>
      </c>
      <c r="M1689" s="88">
        <f t="shared" si="458"/>
        <v>550</v>
      </c>
      <c r="N1689" s="206">
        <f t="shared" si="459"/>
        <v>0</v>
      </c>
      <c r="O1689" s="96"/>
      <c r="P1689" s="131">
        <v>13.4</v>
      </c>
      <c r="Q1689" s="132">
        <v>536.6</v>
      </c>
      <c r="R1689" s="98"/>
      <c r="S1689" s="98"/>
      <c r="T1689" s="98"/>
      <c r="U1689" s="98"/>
      <c r="V1689" s="98"/>
      <c r="W1689" s="98"/>
      <c r="X1689" s="98"/>
      <c r="Y1689" s="98"/>
      <c r="Z1689" s="98"/>
      <c r="AA1689" s="98"/>
      <c r="AB1689" s="98"/>
      <c r="AC1689" s="98"/>
      <c r="AD1689" s="98"/>
      <c r="AE1689" s="98"/>
      <c r="AF1689" s="98"/>
      <c r="AG1689" s="98"/>
      <c r="AH1689" s="98"/>
      <c r="AI1689" s="98"/>
      <c r="AJ1689" s="98"/>
      <c r="AK1689" s="98"/>
      <c r="AL1689" s="98"/>
    </row>
    <row r="1690" ht="14.25" customHeight="1">
      <c r="A1690" s="92" t="s">
        <v>5505</v>
      </c>
      <c r="B1690" s="93">
        <f t="shared" ref="B1690:B1697" si="475">B$1689</f>
        <v>45877</v>
      </c>
      <c r="C1690" s="94" t="s">
        <v>5506</v>
      </c>
      <c r="D1690" s="94" t="s">
        <v>5507</v>
      </c>
      <c r="E1690" s="103">
        <v>300.0</v>
      </c>
      <c r="F1690" s="100" t="s">
        <v>5251</v>
      </c>
      <c r="G1690" s="101" t="s">
        <v>112</v>
      </c>
      <c r="H1690" s="42" t="s">
        <v>4830</v>
      </c>
      <c r="I1690" s="200" t="s">
        <v>4166</v>
      </c>
      <c r="J1690" s="95"/>
      <c r="K1690" s="88">
        <f t="shared" si="473"/>
        <v>300</v>
      </c>
      <c r="L1690" s="88">
        <v>0.0</v>
      </c>
      <c r="M1690" s="88">
        <f t="shared" si="458"/>
        <v>300</v>
      </c>
      <c r="N1690" s="206">
        <f t="shared" si="459"/>
        <v>0</v>
      </c>
      <c r="O1690" s="96"/>
      <c r="P1690" s="97"/>
      <c r="Q1690" s="97"/>
      <c r="R1690" s="98"/>
      <c r="S1690" s="98"/>
      <c r="T1690" s="98"/>
      <c r="U1690" s="98"/>
      <c r="V1690" s="98"/>
      <c r="W1690" s="98"/>
      <c r="X1690" s="98"/>
      <c r="Y1690" s="98"/>
      <c r="Z1690" s="98"/>
      <c r="AA1690" s="98"/>
      <c r="AB1690" s="98"/>
      <c r="AC1690" s="98"/>
      <c r="AD1690" s="98"/>
      <c r="AE1690" s="98"/>
      <c r="AF1690" s="98"/>
      <c r="AG1690" s="98"/>
      <c r="AH1690" s="98"/>
      <c r="AI1690" s="98"/>
      <c r="AJ1690" s="98"/>
      <c r="AK1690" s="98"/>
      <c r="AL1690" s="98"/>
    </row>
    <row r="1691" ht="14.25" customHeight="1">
      <c r="A1691" s="92" t="s">
        <v>5508</v>
      </c>
      <c r="B1691" s="93">
        <f t="shared" si="475"/>
        <v>45877</v>
      </c>
      <c r="C1691" s="94" t="s">
        <v>5509</v>
      </c>
      <c r="D1691" s="94" t="s">
        <v>5510</v>
      </c>
      <c r="E1691" s="103">
        <v>500.0</v>
      </c>
      <c r="F1691" s="100" t="s">
        <v>5511</v>
      </c>
      <c r="G1691" s="101" t="s">
        <v>112</v>
      </c>
      <c r="H1691" s="42" t="s">
        <v>4830</v>
      </c>
      <c r="I1691" s="200" t="s">
        <v>4166</v>
      </c>
      <c r="J1691" s="95"/>
      <c r="K1691" s="88">
        <f t="shared" si="473"/>
        <v>500</v>
      </c>
      <c r="L1691" s="88">
        <v>0.0</v>
      </c>
      <c r="M1691" s="88">
        <f t="shared" si="458"/>
        <v>500</v>
      </c>
      <c r="N1691" s="206">
        <f t="shared" si="459"/>
        <v>0</v>
      </c>
      <c r="O1691" s="96"/>
      <c r="P1691" s="97"/>
      <c r="Q1691" s="97"/>
      <c r="R1691" s="98"/>
      <c r="S1691" s="98"/>
      <c r="T1691" s="98"/>
      <c r="U1691" s="98"/>
      <c r="V1691" s="98"/>
      <c r="W1691" s="98"/>
      <c r="X1691" s="98"/>
      <c r="Y1691" s="98"/>
      <c r="Z1691" s="98"/>
      <c r="AA1691" s="98"/>
      <c r="AB1691" s="98"/>
      <c r="AC1691" s="98"/>
      <c r="AD1691" s="98"/>
      <c r="AE1691" s="98"/>
      <c r="AF1691" s="98"/>
      <c r="AG1691" s="98"/>
      <c r="AH1691" s="98"/>
      <c r="AI1691" s="98"/>
      <c r="AJ1691" s="98"/>
      <c r="AK1691" s="98"/>
      <c r="AL1691" s="98"/>
    </row>
    <row r="1692" ht="14.25" customHeight="1">
      <c r="A1692" s="92" t="s">
        <v>5512</v>
      </c>
      <c r="B1692" s="93">
        <f t="shared" si="475"/>
        <v>45877</v>
      </c>
      <c r="C1692" s="94" t="s">
        <v>5513</v>
      </c>
      <c r="D1692" s="94" t="s">
        <v>5510</v>
      </c>
      <c r="E1692" s="103">
        <v>40.0</v>
      </c>
      <c r="F1692" s="100" t="s">
        <v>5514</v>
      </c>
      <c r="G1692" s="101" t="s">
        <v>112</v>
      </c>
      <c r="H1692" s="42" t="s">
        <v>4830</v>
      </c>
      <c r="I1692" s="200" t="s">
        <v>4166</v>
      </c>
      <c r="J1692" s="95"/>
      <c r="K1692" s="88">
        <f t="shared" si="473"/>
        <v>40</v>
      </c>
      <c r="L1692" s="88">
        <v>0.0</v>
      </c>
      <c r="M1692" s="88">
        <f t="shared" si="458"/>
        <v>40</v>
      </c>
      <c r="N1692" s="206">
        <f t="shared" si="459"/>
        <v>0</v>
      </c>
      <c r="O1692" s="96"/>
      <c r="P1692" s="97"/>
      <c r="Q1692" s="97"/>
      <c r="R1692" s="98"/>
      <c r="S1692" s="98"/>
      <c r="T1692" s="98"/>
      <c r="U1692" s="98"/>
      <c r="V1692" s="98"/>
      <c r="W1692" s="98"/>
      <c r="X1692" s="98"/>
      <c r="Y1692" s="98"/>
      <c r="Z1692" s="98"/>
      <c r="AA1692" s="98"/>
      <c r="AB1692" s="98"/>
      <c r="AC1692" s="98"/>
      <c r="AD1692" s="98"/>
      <c r="AE1692" s="98"/>
      <c r="AF1692" s="98"/>
      <c r="AG1692" s="98"/>
      <c r="AH1692" s="98"/>
      <c r="AI1692" s="98"/>
      <c r="AJ1692" s="98"/>
      <c r="AK1692" s="98"/>
      <c r="AL1692" s="98"/>
    </row>
    <row r="1693" ht="14.25" customHeight="1">
      <c r="A1693" s="92" t="s">
        <v>5515</v>
      </c>
      <c r="B1693" s="93">
        <f t="shared" si="475"/>
        <v>45877</v>
      </c>
      <c r="C1693" s="94" t="s">
        <v>5516</v>
      </c>
      <c r="D1693" s="94" t="s">
        <v>5345</v>
      </c>
      <c r="E1693" s="103">
        <v>550.0</v>
      </c>
      <c r="F1693" s="100" t="s">
        <v>2857</v>
      </c>
      <c r="G1693" s="101" t="s">
        <v>112</v>
      </c>
      <c r="H1693" s="42" t="s">
        <v>4830</v>
      </c>
      <c r="I1693" s="200" t="s">
        <v>4166</v>
      </c>
      <c r="J1693" s="95"/>
      <c r="K1693" s="88">
        <f t="shared" si="473"/>
        <v>550</v>
      </c>
      <c r="L1693" s="88">
        <v>0.0</v>
      </c>
      <c r="M1693" s="88">
        <f t="shared" si="458"/>
        <v>550</v>
      </c>
      <c r="N1693" s="206">
        <f t="shared" si="459"/>
        <v>0</v>
      </c>
      <c r="O1693" s="96"/>
      <c r="P1693" s="97"/>
      <c r="Q1693" s="97"/>
      <c r="R1693" s="98"/>
      <c r="S1693" s="98"/>
      <c r="T1693" s="98"/>
      <c r="U1693" s="98"/>
      <c r="V1693" s="98"/>
      <c r="W1693" s="98"/>
      <c r="X1693" s="98"/>
      <c r="Y1693" s="98"/>
      <c r="Z1693" s="98"/>
      <c r="AA1693" s="98"/>
      <c r="AB1693" s="98"/>
      <c r="AC1693" s="98"/>
      <c r="AD1693" s="98"/>
      <c r="AE1693" s="98"/>
      <c r="AF1693" s="98"/>
      <c r="AG1693" s="98"/>
      <c r="AH1693" s="98"/>
      <c r="AI1693" s="98"/>
      <c r="AJ1693" s="98"/>
      <c r="AK1693" s="98"/>
      <c r="AL1693" s="98"/>
    </row>
    <row r="1694" ht="14.25" customHeight="1">
      <c r="A1694" s="92" t="s">
        <v>5517</v>
      </c>
      <c r="B1694" s="93">
        <f t="shared" si="475"/>
        <v>45877</v>
      </c>
      <c r="C1694" s="94" t="s">
        <v>5518</v>
      </c>
      <c r="D1694" s="94" t="s">
        <v>5468</v>
      </c>
      <c r="E1694" s="99">
        <v>98.0</v>
      </c>
      <c r="F1694" s="100" t="s">
        <v>5519</v>
      </c>
      <c r="G1694" s="101" t="s">
        <v>5140</v>
      </c>
      <c r="H1694" s="42"/>
      <c r="I1694" s="101"/>
      <c r="J1694" s="95"/>
      <c r="K1694" s="88">
        <f t="shared" si="473"/>
        <v>98</v>
      </c>
      <c r="L1694" s="88">
        <v>0.0</v>
      </c>
      <c r="M1694" s="88">
        <f t="shared" si="458"/>
        <v>98</v>
      </c>
      <c r="N1694" s="206">
        <f t="shared" si="459"/>
        <v>0</v>
      </c>
      <c r="O1694" s="96"/>
      <c r="P1694" s="131">
        <v>2.39</v>
      </c>
      <c r="Q1694" s="132">
        <v>95.61</v>
      </c>
      <c r="R1694" s="98"/>
      <c r="S1694" s="98"/>
      <c r="T1694" s="98"/>
      <c r="U1694" s="98"/>
      <c r="V1694" s="98"/>
      <c r="W1694" s="98"/>
      <c r="X1694" s="98"/>
      <c r="Y1694" s="98"/>
      <c r="Z1694" s="98"/>
      <c r="AA1694" s="98"/>
      <c r="AB1694" s="98"/>
      <c r="AC1694" s="98"/>
      <c r="AD1694" s="98"/>
      <c r="AE1694" s="98"/>
      <c r="AF1694" s="98"/>
      <c r="AG1694" s="98"/>
      <c r="AH1694" s="98"/>
      <c r="AI1694" s="98"/>
      <c r="AJ1694" s="98"/>
      <c r="AK1694" s="98"/>
      <c r="AL1694" s="98"/>
    </row>
    <row r="1695" ht="14.25" customHeight="1">
      <c r="A1695" s="92" t="s">
        <v>5520</v>
      </c>
      <c r="B1695" s="93">
        <f t="shared" si="475"/>
        <v>45877</v>
      </c>
      <c r="C1695" s="94" t="s">
        <v>5521</v>
      </c>
      <c r="D1695" s="94" t="s">
        <v>5150</v>
      </c>
      <c r="E1695" s="107">
        <v>8598.21</v>
      </c>
      <c r="F1695" s="100" t="s">
        <v>5522</v>
      </c>
      <c r="G1695" s="101"/>
      <c r="H1695" s="42"/>
      <c r="I1695" s="101"/>
      <c r="J1695" s="95"/>
      <c r="K1695" s="207">
        <f t="shared" ref="K1695:K1696" si="476">O1695</f>
        <v>8999.995513</v>
      </c>
      <c r="L1695" s="207">
        <f t="shared" ref="L1695:L1696" si="477">K1695/1.12*0.05</f>
        <v>401.785514</v>
      </c>
      <c r="M1695" s="207">
        <f t="shared" si="458"/>
        <v>8598.209999</v>
      </c>
      <c r="N1695" s="208">
        <f t="shared" si="459"/>
        <v>0.000001285714461</v>
      </c>
      <c r="O1695" s="207">
        <f t="shared" ref="O1695:O1696" si="478">(E1695/0.955357143)</f>
        <v>8999.995513</v>
      </c>
      <c r="P1695" s="97"/>
      <c r="Q1695" s="97"/>
      <c r="R1695" s="98"/>
      <c r="S1695" s="98"/>
      <c r="T1695" s="98"/>
      <c r="U1695" s="98"/>
      <c r="V1695" s="98"/>
      <c r="W1695" s="98"/>
      <c r="X1695" s="98"/>
      <c r="Y1695" s="98"/>
      <c r="Z1695" s="98"/>
      <c r="AA1695" s="98"/>
      <c r="AB1695" s="98"/>
      <c r="AC1695" s="98"/>
      <c r="AD1695" s="98"/>
      <c r="AE1695" s="98"/>
      <c r="AF1695" s="98"/>
      <c r="AG1695" s="98"/>
      <c r="AH1695" s="98"/>
      <c r="AI1695" s="98"/>
      <c r="AJ1695" s="98"/>
      <c r="AK1695" s="98"/>
      <c r="AL1695" s="98"/>
    </row>
    <row r="1696" ht="14.25" customHeight="1">
      <c r="A1696" s="92" t="s">
        <v>5523</v>
      </c>
      <c r="B1696" s="93">
        <f t="shared" si="475"/>
        <v>45877</v>
      </c>
      <c r="C1696" s="94" t="s">
        <v>5524</v>
      </c>
      <c r="D1696" s="94" t="s">
        <v>5150</v>
      </c>
      <c r="E1696" s="107">
        <v>3821.43</v>
      </c>
      <c r="F1696" s="100" t="s">
        <v>5525</v>
      </c>
      <c r="G1696" s="94" t="s">
        <v>112</v>
      </c>
      <c r="H1696" s="42" t="s">
        <v>4830</v>
      </c>
      <c r="I1696" s="101"/>
      <c r="J1696" s="95"/>
      <c r="K1696" s="207">
        <f t="shared" si="476"/>
        <v>4000.001495</v>
      </c>
      <c r="L1696" s="207">
        <f t="shared" si="477"/>
        <v>178.5714953</v>
      </c>
      <c r="M1696" s="207">
        <f t="shared" si="458"/>
        <v>3821.429999</v>
      </c>
      <c r="N1696" s="208">
        <f t="shared" si="459"/>
        <v>0.0000005714282452</v>
      </c>
      <c r="O1696" s="207">
        <f t="shared" si="478"/>
        <v>4000.001495</v>
      </c>
      <c r="P1696" s="97"/>
      <c r="Q1696" s="97"/>
      <c r="R1696" s="98"/>
      <c r="S1696" s="98"/>
      <c r="T1696" s="98"/>
      <c r="U1696" s="98"/>
      <c r="V1696" s="98"/>
      <c r="W1696" s="98"/>
      <c r="X1696" s="98"/>
      <c r="Y1696" s="98"/>
      <c r="Z1696" s="98"/>
      <c r="AA1696" s="98"/>
      <c r="AB1696" s="98"/>
      <c r="AC1696" s="98"/>
      <c r="AD1696" s="98"/>
      <c r="AE1696" s="98"/>
      <c r="AF1696" s="98"/>
      <c r="AG1696" s="98"/>
      <c r="AH1696" s="98"/>
      <c r="AI1696" s="98"/>
      <c r="AJ1696" s="98"/>
      <c r="AK1696" s="98"/>
      <c r="AL1696" s="98"/>
    </row>
    <row r="1697" ht="14.25" customHeight="1">
      <c r="A1697" s="92" t="s">
        <v>5526</v>
      </c>
      <c r="B1697" s="93">
        <f t="shared" si="475"/>
        <v>45877</v>
      </c>
      <c r="C1697" s="94" t="s">
        <v>5527</v>
      </c>
      <c r="D1697" s="94" t="s">
        <v>4876</v>
      </c>
      <c r="E1697" s="103">
        <v>300.0</v>
      </c>
      <c r="F1697" s="100" t="s">
        <v>5251</v>
      </c>
      <c r="G1697" s="101" t="s">
        <v>117</v>
      </c>
      <c r="H1697" s="42" t="s">
        <v>68</v>
      </c>
      <c r="I1697" s="101"/>
      <c r="J1697" s="95"/>
      <c r="K1697" s="88">
        <f t="shared" ref="K1697:K1724" si="479">E1697</f>
        <v>300</v>
      </c>
      <c r="L1697" s="88">
        <v>0.0</v>
      </c>
      <c r="M1697" s="88">
        <f t="shared" si="458"/>
        <v>300</v>
      </c>
      <c r="N1697" s="206">
        <f t="shared" si="459"/>
        <v>0</v>
      </c>
      <c r="O1697" s="96"/>
      <c r="P1697" s="97">
        <v>9.85</v>
      </c>
      <c r="Q1697" s="108">
        <f>E1697-P1697</f>
        <v>290.15</v>
      </c>
      <c r="R1697" s="98"/>
      <c r="S1697" s="98"/>
      <c r="T1697" s="98"/>
      <c r="U1697" s="98"/>
      <c r="V1697" s="98"/>
      <c r="W1697" s="98"/>
      <c r="X1697" s="98"/>
      <c r="Y1697" s="98"/>
      <c r="Z1697" s="98"/>
      <c r="AA1697" s="98"/>
      <c r="AB1697" s="98"/>
      <c r="AC1697" s="98"/>
      <c r="AD1697" s="98"/>
      <c r="AE1697" s="98"/>
      <c r="AF1697" s="98"/>
      <c r="AG1697" s="98"/>
      <c r="AH1697" s="98"/>
      <c r="AI1697" s="98"/>
      <c r="AJ1697" s="98"/>
      <c r="AK1697" s="98"/>
      <c r="AL1697" s="98"/>
    </row>
    <row r="1698" ht="14.25" customHeight="1">
      <c r="A1698" s="92" t="s">
        <v>5528</v>
      </c>
      <c r="B1698" s="93">
        <v>45878.0</v>
      </c>
      <c r="C1698" s="94" t="s">
        <v>5529</v>
      </c>
      <c r="D1698" s="94" t="s">
        <v>352</v>
      </c>
      <c r="E1698" s="103">
        <v>2600.0</v>
      </c>
      <c r="F1698" s="100" t="s">
        <v>5530</v>
      </c>
      <c r="G1698" s="101" t="s">
        <v>96</v>
      </c>
      <c r="H1698" s="42" t="s">
        <v>68</v>
      </c>
      <c r="I1698" s="101" t="s">
        <v>5531</v>
      </c>
      <c r="J1698" s="95"/>
      <c r="K1698" s="88">
        <f t="shared" si="479"/>
        <v>2600</v>
      </c>
      <c r="L1698" s="88">
        <v>0.0</v>
      </c>
      <c r="M1698" s="88">
        <f t="shared" si="458"/>
        <v>2600</v>
      </c>
      <c r="N1698" s="206">
        <f t="shared" si="459"/>
        <v>0</v>
      </c>
      <c r="O1698" s="96"/>
      <c r="P1698" s="97"/>
      <c r="Q1698" s="108"/>
      <c r="R1698" s="98"/>
      <c r="S1698" s="98"/>
      <c r="T1698" s="98"/>
      <c r="U1698" s="98"/>
      <c r="V1698" s="98"/>
      <c r="W1698" s="98"/>
      <c r="X1698" s="98"/>
      <c r="Y1698" s="98"/>
      <c r="Z1698" s="98"/>
      <c r="AA1698" s="98"/>
      <c r="AB1698" s="98"/>
      <c r="AC1698" s="98"/>
      <c r="AD1698" s="98"/>
      <c r="AE1698" s="98"/>
      <c r="AF1698" s="98"/>
      <c r="AG1698" s="98"/>
      <c r="AH1698" s="98"/>
      <c r="AI1698" s="98"/>
      <c r="AJ1698" s="98"/>
      <c r="AK1698" s="98"/>
      <c r="AL1698" s="98"/>
    </row>
    <row r="1699" ht="14.25" customHeight="1">
      <c r="A1699" s="92" t="s">
        <v>5532</v>
      </c>
      <c r="B1699" s="93">
        <f t="shared" ref="B1699:B1703" si="480">B$1698</f>
        <v>45878</v>
      </c>
      <c r="C1699" s="94" t="s">
        <v>5533</v>
      </c>
      <c r="D1699" s="94" t="s">
        <v>5534</v>
      </c>
      <c r="E1699" s="103">
        <v>1500.0</v>
      </c>
      <c r="F1699" s="100" t="s">
        <v>5535</v>
      </c>
      <c r="G1699" s="101" t="s">
        <v>117</v>
      </c>
      <c r="H1699" s="42" t="s">
        <v>68</v>
      </c>
      <c r="I1699" s="101"/>
      <c r="J1699" s="95"/>
      <c r="K1699" s="88">
        <f t="shared" si="479"/>
        <v>1500</v>
      </c>
      <c r="L1699" s="88">
        <v>0.0</v>
      </c>
      <c r="M1699" s="88">
        <f t="shared" si="458"/>
        <v>1500</v>
      </c>
      <c r="N1699" s="206">
        <f t="shared" si="459"/>
        <v>0</v>
      </c>
      <c r="O1699" s="96"/>
      <c r="P1699" s="97">
        <v>49.26</v>
      </c>
      <c r="Q1699" s="108">
        <v>1450.74</v>
      </c>
      <c r="R1699" s="98"/>
      <c r="S1699" s="98"/>
      <c r="T1699" s="98"/>
      <c r="U1699" s="98"/>
      <c r="V1699" s="98"/>
      <c r="W1699" s="98"/>
      <c r="X1699" s="98"/>
      <c r="Y1699" s="98"/>
      <c r="Z1699" s="98"/>
      <c r="AA1699" s="98"/>
      <c r="AB1699" s="98"/>
      <c r="AC1699" s="98"/>
      <c r="AD1699" s="98"/>
      <c r="AE1699" s="98"/>
      <c r="AF1699" s="98"/>
      <c r="AG1699" s="98"/>
      <c r="AH1699" s="98"/>
      <c r="AI1699" s="98"/>
      <c r="AJ1699" s="98"/>
      <c r="AK1699" s="98"/>
      <c r="AL1699" s="98"/>
    </row>
    <row r="1700" ht="14.25" customHeight="1">
      <c r="A1700" s="92" t="s">
        <v>5536</v>
      </c>
      <c r="B1700" s="93">
        <f t="shared" si="480"/>
        <v>45878</v>
      </c>
      <c r="C1700" s="94" t="s">
        <v>5537</v>
      </c>
      <c r="D1700" s="94" t="s">
        <v>3214</v>
      </c>
      <c r="E1700" s="103">
        <v>550.0</v>
      </c>
      <c r="F1700" s="100" t="s">
        <v>2857</v>
      </c>
      <c r="G1700" s="101" t="s">
        <v>117</v>
      </c>
      <c r="H1700" s="42" t="s">
        <v>68</v>
      </c>
      <c r="I1700" s="101"/>
      <c r="J1700" s="95"/>
      <c r="K1700" s="88">
        <f t="shared" si="479"/>
        <v>550</v>
      </c>
      <c r="L1700" s="88">
        <v>0.0</v>
      </c>
      <c r="M1700" s="88">
        <f t="shared" si="458"/>
        <v>550</v>
      </c>
      <c r="N1700" s="206">
        <f t="shared" si="459"/>
        <v>0</v>
      </c>
      <c r="O1700" s="96"/>
      <c r="P1700" s="97">
        <v>18.06</v>
      </c>
      <c r="Q1700" s="108">
        <v>531.94</v>
      </c>
      <c r="R1700" s="98"/>
      <c r="S1700" s="98"/>
      <c r="T1700" s="98"/>
      <c r="U1700" s="98"/>
      <c r="V1700" s="98"/>
      <c r="W1700" s="98"/>
      <c r="X1700" s="98"/>
      <c r="Y1700" s="98"/>
      <c r="Z1700" s="98"/>
      <c r="AA1700" s="98"/>
      <c r="AB1700" s="98"/>
      <c r="AC1700" s="98"/>
      <c r="AD1700" s="98"/>
      <c r="AE1700" s="98"/>
      <c r="AF1700" s="98"/>
      <c r="AG1700" s="98"/>
      <c r="AH1700" s="98"/>
      <c r="AI1700" s="98"/>
      <c r="AJ1700" s="98"/>
      <c r="AK1700" s="98"/>
      <c r="AL1700" s="98"/>
    </row>
    <row r="1701" ht="14.25" customHeight="1">
      <c r="A1701" s="92" t="s">
        <v>5538</v>
      </c>
      <c r="B1701" s="93">
        <f t="shared" si="480"/>
        <v>45878</v>
      </c>
      <c r="C1701" s="94" t="s">
        <v>5539</v>
      </c>
      <c r="D1701" s="94" t="s">
        <v>5540</v>
      </c>
      <c r="E1701" s="103">
        <v>1444.0</v>
      </c>
      <c r="F1701" s="100" t="s">
        <v>5541</v>
      </c>
      <c r="G1701" s="101" t="s">
        <v>112</v>
      </c>
      <c r="H1701" s="42" t="s">
        <v>4830</v>
      </c>
      <c r="I1701" s="200" t="s">
        <v>4166</v>
      </c>
      <c r="J1701" s="95"/>
      <c r="K1701" s="88">
        <f t="shared" si="479"/>
        <v>1444</v>
      </c>
      <c r="L1701" s="88">
        <v>0.0</v>
      </c>
      <c r="M1701" s="88">
        <f t="shared" si="458"/>
        <v>1444</v>
      </c>
      <c r="N1701" s="206">
        <f t="shared" si="459"/>
        <v>0</v>
      </c>
      <c r="O1701" s="96"/>
      <c r="P1701" s="97"/>
      <c r="Q1701" s="97"/>
      <c r="R1701" s="98"/>
      <c r="S1701" s="98"/>
      <c r="T1701" s="98"/>
      <c r="U1701" s="98"/>
      <c r="V1701" s="98"/>
      <c r="W1701" s="98"/>
      <c r="X1701" s="98"/>
      <c r="Y1701" s="98"/>
      <c r="Z1701" s="98"/>
      <c r="AA1701" s="98"/>
      <c r="AB1701" s="98"/>
      <c r="AC1701" s="98"/>
      <c r="AD1701" s="98"/>
      <c r="AE1701" s="98"/>
      <c r="AF1701" s="98"/>
      <c r="AG1701" s="98"/>
      <c r="AH1701" s="98"/>
      <c r="AI1701" s="98"/>
      <c r="AJ1701" s="98"/>
      <c r="AK1701" s="98"/>
      <c r="AL1701" s="98"/>
    </row>
    <row r="1702" ht="14.25" customHeight="1">
      <c r="A1702" s="92" t="s">
        <v>5542</v>
      </c>
      <c r="B1702" s="93">
        <f t="shared" si="480"/>
        <v>45878</v>
      </c>
      <c r="C1702" s="94" t="s">
        <v>5543</v>
      </c>
      <c r="D1702" s="94" t="s">
        <v>5084</v>
      </c>
      <c r="E1702" s="103">
        <v>360.0</v>
      </c>
      <c r="F1702" s="100" t="s">
        <v>5544</v>
      </c>
      <c r="G1702" s="101" t="s">
        <v>112</v>
      </c>
      <c r="H1702" s="42" t="s">
        <v>4830</v>
      </c>
      <c r="I1702" s="200" t="s">
        <v>4166</v>
      </c>
      <c r="J1702" s="95"/>
      <c r="K1702" s="88">
        <f t="shared" si="479"/>
        <v>360</v>
      </c>
      <c r="L1702" s="88">
        <v>0.0</v>
      </c>
      <c r="M1702" s="88">
        <f t="shared" si="458"/>
        <v>360</v>
      </c>
      <c r="N1702" s="206">
        <f t="shared" si="459"/>
        <v>0</v>
      </c>
      <c r="O1702" s="96"/>
      <c r="P1702" s="97"/>
      <c r="Q1702" s="97"/>
      <c r="R1702" s="98"/>
      <c r="S1702" s="98"/>
      <c r="T1702" s="98"/>
      <c r="U1702" s="98"/>
      <c r="V1702" s="98"/>
      <c r="W1702" s="98"/>
      <c r="X1702" s="98"/>
      <c r="Y1702" s="98"/>
      <c r="Z1702" s="98"/>
      <c r="AA1702" s="98"/>
      <c r="AB1702" s="98"/>
      <c r="AC1702" s="98"/>
      <c r="AD1702" s="98"/>
      <c r="AE1702" s="98"/>
      <c r="AF1702" s="98"/>
      <c r="AG1702" s="98"/>
      <c r="AH1702" s="98"/>
      <c r="AI1702" s="98"/>
      <c r="AJ1702" s="98"/>
      <c r="AK1702" s="98"/>
      <c r="AL1702" s="98"/>
    </row>
    <row r="1703" ht="14.25" customHeight="1">
      <c r="A1703" s="92" t="s">
        <v>5545</v>
      </c>
      <c r="B1703" s="93">
        <f t="shared" si="480"/>
        <v>45878</v>
      </c>
      <c r="C1703" s="94" t="s">
        <v>5546</v>
      </c>
      <c r="D1703" s="94" t="s">
        <v>785</v>
      </c>
      <c r="E1703" s="99">
        <v>3780.0</v>
      </c>
      <c r="F1703" s="100" t="s">
        <v>5547</v>
      </c>
      <c r="G1703" s="101" t="s">
        <v>5140</v>
      </c>
      <c r="H1703" s="42" t="s">
        <v>68</v>
      </c>
      <c r="I1703" s="101" t="s">
        <v>5548</v>
      </c>
      <c r="J1703" s="95"/>
      <c r="K1703" s="88">
        <f t="shared" si="479"/>
        <v>3780</v>
      </c>
      <c r="L1703" s="88">
        <v>0.0</v>
      </c>
      <c r="M1703" s="88">
        <f t="shared" si="458"/>
        <v>3780</v>
      </c>
      <c r="N1703" s="206">
        <f t="shared" si="459"/>
        <v>0</v>
      </c>
      <c r="O1703" s="96"/>
      <c r="P1703" s="147">
        <v>46.05</v>
      </c>
      <c r="Q1703" s="132">
        <f>E1703-1890-P1703</f>
        <v>1843.95</v>
      </c>
      <c r="R1703" s="98"/>
      <c r="S1703" s="98"/>
      <c r="T1703" s="98"/>
      <c r="U1703" s="98"/>
      <c r="V1703" s="98"/>
      <c r="W1703" s="98"/>
      <c r="X1703" s="98"/>
      <c r="Y1703" s="98"/>
      <c r="Z1703" s="98"/>
      <c r="AA1703" s="98"/>
      <c r="AB1703" s="98"/>
      <c r="AC1703" s="98"/>
      <c r="AD1703" s="98"/>
      <c r="AE1703" s="98"/>
      <c r="AF1703" s="98"/>
      <c r="AG1703" s="98"/>
      <c r="AH1703" s="98"/>
      <c r="AI1703" s="98"/>
      <c r="AJ1703" s="98"/>
      <c r="AK1703" s="98"/>
      <c r="AL1703" s="98"/>
    </row>
    <row r="1704" ht="14.25" customHeight="1">
      <c r="A1704" s="92" t="s">
        <v>5549</v>
      </c>
      <c r="B1704" s="93"/>
      <c r="C1704" s="94"/>
      <c r="D1704" s="94" t="s">
        <v>87</v>
      </c>
      <c r="E1704" s="103"/>
      <c r="F1704" s="100"/>
      <c r="G1704" s="101"/>
      <c r="H1704" s="42"/>
      <c r="I1704" s="101"/>
      <c r="J1704" s="95"/>
      <c r="K1704" s="88" t="str">
        <f t="shared" si="479"/>
        <v/>
      </c>
      <c r="L1704" s="88">
        <v>0.0</v>
      </c>
      <c r="M1704" s="88">
        <f t="shared" si="458"/>
        <v>0</v>
      </c>
      <c r="N1704" s="206">
        <f t="shared" si="459"/>
        <v>0</v>
      </c>
      <c r="O1704" s="96"/>
      <c r="P1704" s="97"/>
      <c r="Q1704" s="97"/>
      <c r="R1704" s="98"/>
      <c r="S1704" s="98"/>
      <c r="T1704" s="98"/>
      <c r="U1704" s="98"/>
      <c r="V1704" s="98"/>
      <c r="W1704" s="98"/>
      <c r="X1704" s="98"/>
      <c r="Y1704" s="98"/>
      <c r="Z1704" s="98"/>
      <c r="AA1704" s="98"/>
      <c r="AB1704" s="98"/>
      <c r="AC1704" s="98"/>
      <c r="AD1704" s="98"/>
      <c r="AE1704" s="98"/>
      <c r="AF1704" s="98"/>
      <c r="AG1704" s="98"/>
      <c r="AH1704" s="98"/>
      <c r="AI1704" s="98"/>
      <c r="AJ1704" s="98"/>
      <c r="AK1704" s="98"/>
      <c r="AL1704" s="98"/>
    </row>
    <row r="1705" ht="14.25" customHeight="1">
      <c r="A1705" s="92" t="s">
        <v>5550</v>
      </c>
      <c r="B1705" s="93">
        <f t="shared" ref="B1705:B1706" si="481">B$1698</f>
        <v>45878</v>
      </c>
      <c r="C1705" s="94" t="s">
        <v>5551</v>
      </c>
      <c r="D1705" s="94" t="s">
        <v>5552</v>
      </c>
      <c r="E1705" s="103">
        <v>1400.0</v>
      </c>
      <c r="F1705" s="100" t="s">
        <v>5553</v>
      </c>
      <c r="G1705" s="101" t="s">
        <v>117</v>
      </c>
      <c r="H1705" s="42" t="s">
        <v>68</v>
      </c>
      <c r="I1705" s="200"/>
      <c r="J1705" s="95"/>
      <c r="K1705" s="88">
        <f t="shared" si="479"/>
        <v>1400</v>
      </c>
      <c r="L1705" s="88">
        <v>0.0</v>
      </c>
      <c r="M1705" s="88">
        <f t="shared" si="458"/>
        <v>1400</v>
      </c>
      <c r="N1705" s="206">
        <f t="shared" si="459"/>
        <v>0</v>
      </c>
      <c r="O1705" s="96"/>
      <c r="P1705" s="97">
        <v>45.97</v>
      </c>
      <c r="Q1705" s="108">
        <v>1354.03</v>
      </c>
      <c r="R1705" s="141">
        <f>Q1699+Q1700+Q1705+AR!Q825+AR!Q826+Q1697</f>
        <v>43357.91</v>
      </c>
      <c r="S1705" s="98"/>
      <c r="T1705" s="98"/>
      <c r="U1705" s="98"/>
      <c r="V1705" s="98"/>
      <c r="W1705" s="98"/>
      <c r="X1705" s="98"/>
      <c r="Y1705" s="98"/>
      <c r="Z1705" s="98"/>
      <c r="AA1705" s="98"/>
      <c r="AB1705" s="98"/>
      <c r="AC1705" s="98"/>
      <c r="AD1705" s="98"/>
      <c r="AE1705" s="98"/>
      <c r="AF1705" s="98"/>
      <c r="AG1705" s="98"/>
      <c r="AH1705" s="98"/>
      <c r="AI1705" s="98"/>
      <c r="AJ1705" s="98"/>
      <c r="AK1705" s="98"/>
      <c r="AL1705" s="98"/>
    </row>
    <row r="1706" ht="14.25" customHeight="1">
      <c r="A1706" s="92" t="s">
        <v>5554</v>
      </c>
      <c r="B1706" s="93">
        <f t="shared" si="481"/>
        <v>45878</v>
      </c>
      <c r="C1706" s="94" t="s">
        <v>5555</v>
      </c>
      <c r="D1706" s="94" t="s">
        <v>5556</v>
      </c>
      <c r="E1706" s="103">
        <v>550.0</v>
      </c>
      <c r="F1706" s="100" t="s">
        <v>2857</v>
      </c>
      <c r="G1706" s="101" t="s">
        <v>112</v>
      </c>
      <c r="H1706" s="42" t="s">
        <v>4830</v>
      </c>
      <c r="I1706" s="200" t="s">
        <v>5557</v>
      </c>
      <c r="J1706" s="95"/>
      <c r="K1706" s="88">
        <f t="shared" si="479"/>
        <v>550</v>
      </c>
      <c r="L1706" s="88">
        <v>0.0</v>
      </c>
      <c r="M1706" s="88">
        <f t="shared" si="458"/>
        <v>550</v>
      </c>
      <c r="N1706" s="206">
        <f t="shared" si="459"/>
        <v>0</v>
      </c>
      <c r="O1706" s="96"/>
      <c r="P1706" s="97"/>
      <c r="Q1706" s="97"/>
      <c r="R1706" s="98"/>
      <c r="S1706" s="98"/>
      <c r="T1706" s="98"/>
      <c r="U1706" s="98"/>
      <c r="V1706" s="98"/>
      <c r="W1706" s="98"/>
      <c r="X1706" s="98"/>
      <c r="Y1706" s="98"/>
      <c r="Z1706" s="98"/>
      <c r="AA1706" s="98"/>
      <c r="AB1706" s="98"/>
      <c r="AC1706" s="98"/>
      <c r="AD1706" s="98"/>
      <c r="AE1706" s="98"/>
      <c r="AF1706" s="98"/>
      <c r="AG1706" s="98"/>
      <c r="AH1706" s="98"/>
      <c r="AI1706" s="98"/>
      <c r="AJ1706" s="98"/>
      <c r="AK1706" s="98"/>
      <c r="AL1706" s="98"/>
    </row>
    <row r="1707" ht="14.25" customHeight="1">
      <c r="A1707" s="92" t="s">
        <v>5558</v>
      </c>
      <c r="B1707" s="93">
        <v>45880.0</v>
      </c>
      <c r="C1707" s="94" t="s">
        <v>5559</v>
      </c>
      <c r="D1707" s="94" t="s">
        <v>3426</v>
      </c>
      <c r="E1707" s="103">
        <v>550.0</v>
      </c>
      <c r="F1707" s="100" t="s">
        <v>2857</v>
      </c>
      <c r="G1707" s="101" t="s">
        <v>112</v>
      </c>
      <c r="H1707" s="42" t="s">
        <v>4830</v>
      </c>
      <c r="I1707" s="200" t="s">
        <v>5557</v>
      </c>
      <c r="J1707" s="95"/>
      <c r="K1707" s="88">
        <f t="shared" si="479"/>
        <v>550</v>
      </c>
      <c r="L1707" s="88">
        <v>0.0</v>
      </c>
      <c r="M1707" s="88">
        <f t="shared" si="458"/>
        <v>550</v>
      </c>
      <c r="N1707" s="206">
        <f t="shared" si="459"/>
        <v>0</v>
      </c>
      <c r="O1707" s="96"/>
      <c r="P1707" s="97"/>
      <c r="Q1707" s="97"/>
      <c r="R1707" s="98"/>
      <c r="S1707" s="98"/>
      <c r="T1707" s="98"/>
      <c r="U1707" s="98"/>
      <c r="V1707" s="98"/>
      <c r="W1707" s="98"/>
      <c r="X1707" s="98"/>
      <c r="Y1707" s="98"/>
      <c r="Z1707" s="98"/>
      <c r="AA1707" s="98"/>
      <c r="AB1707" s="98"/>
      <c r="AC1707" s="98"/>
      <c r="AD1707" s="98"/>
      <c r="AE1707" s="98"/>
      <c r="AF1707" s="98"/>
      <c r="AG1707" s="98"/>
      <c r="AH1707" s="98"/>
      <c r="AI1707" s="98"/>
      <c r="AJ1707" s="98"/>
      <c r="AK1707" s="98"/>
      <c r="AL1707" s="98"/>
    </row>
    <row r="1708" ht="14.25" customHeight="1">
      <c r="A1708" s="92" t="s">
        <v>5560</v>
      </c>
      <c r="B1708" s="93">
        <f t="shared" ref="B1708:B1716" si="482">B$1707</f>
        <v>45880</v>
      </c>
      <c r="C1708" s="94" t="s">
        <v>5561</v>
      </c>
      <c r="D1708" s="94" t="s">
        <v>5562</v>
      </c>
      <c r="E1708" s="103">
        <v>1100.0</v>
      </c>
      <c r="F1708" s="100" t="s">
        <v>2857</v>
      </c>
      <c r="G1708" s="101" t="s">
        <v>117</v>
      </c>
      <c r="H1708" s="42" t="s">
        <v>68</v>
      </c>
      <c r="I1708" s="101"/>
      <c r="J1708" s="95"/>
      <c r="K1708" s="88">
        <f t="shared" si="479"/>
        <v>1100</v>
      </c>
      <c r="L1708" s="88">
        <v>0.0</v>
      </c>
      <c r="M1708" s="88">
        <f t="shared" si="458"/>
        <v>1100</v>
      </c>
      <c r="N1708" s="206">
        <f t="shared" si="459"/>
        <v>0</v>
      </c>
      <c r="O1708" s="96"/>
      <c r="P1708" s="97">
        <v>36.12</v>
      </c>
      <c r="Q1708" s="97">
        <v>1063.88</v>
      </c>
      <c r="R1708" s="98"/>
      <c r="S1708" s="98"/>
      <c r="T1708" s="98"/>
      <c r="U1708" s="98"/>
      <c r="V1708" s="98"/>
      <c r="W1708" s="98"/>
      <c r="X1708" s="98"/>
      <c r="Y1708" s="98"/>
      <c r="Z1708" s="98"/>
      <c r="AA1708" s="98"/>
      <c r="AB1708" s="98"/>
      <c r="AC1708" s="98"/>
      <c r="AD1708" s="98"/>
      <c r="AE1708" s="98"/>
      <c r="AF1708" s="98"/>
      <c r="AG1708" s="98"/>
      <c r="AH1708" s="98"/>
      <c r="AI1708" s="98"/>
      <c r="AJ1708" s="98"/>
      <c r="AK1708" s="98"/>
      <c r="AL1708" s="98"/>
    </row>
    <row r="1709" ht="14.25" customHeight="1">
      <c r="A1709" s="92" t="s">
        <v>5563</v>
      </c>
      <c r="B1709" s="93">
        <f t="shared" si="482"/>
        <v>45880</v>
      </c>
      <c r="C1709" s="94" t="s">
        <v>5564</v>
      </c>
      <c r="D1709" s="94" t="s">
        <v>5565</v>
      </c>
      <c r="E1709" s="103">
        <v>55.0</v>
      </c>
      <c r="F1709" s="100" t="s">
        <v>5566</v>
      </c>
      <c r="G1709" s="101" t="s">
        <v>112</v>
      </c>
      <c r="H1709" s="42" t="s">
        <v>4830</v>
      </c>
      <c r="I1709" s="200" t="s">
        <v>5557</v>
      </c>
      <c r="J1709" s="95"/>
      <c r="K1709" s="88">
        <f t="shared" si="479"/>
        <v>55</v>
      </c>
      <c r="L1709" s="88">
        <v>0.0</v>
      </c>
      <c r="M1709" s="88">
        <f t="shared" si="458"/>
        <v>55</v>
      </c>
      <c r="N1709" s="206">
        <f t="shared" si="459"/>
        <v>0</v>
      </c>
      <c r="O1709" s="96"/>
      <c r="P1709" s="97"/>
      <c r="Q1709" s="97"/>
      <c r="R1709" s="98"/>
      <c r="S1709" s="98"/>
      <c r="T1709" s="98"/>
      <c r="U1709" s="98"/>
      <c r="V1709" s="98"/>
      <c r="W1709" s="98"/>
      <c r="X1709" s="98"/>
      <c r="Y1709" s="98"/>
      <c r="Z1709" s="98"/>
      <c r="AA1709" s="98"/>
      <c r="AB1709" s="98"/>
      <c r="AC1709" s="98"/>
      <c r="AD1709" s="98"/>
      <c r="AE1709" s="98"/>
      <c r="AF1709" s="98"/>
      <c r="AG1709" s="98"/>
      <c r="AH1709" s="98"/>
      <c r="AI1709" s="98"/>
      <c r="AJ1709" s="98"/>
      <c r="AK1709" s="98"/>
      <c r="AL1709" s="98"/>
    </row>
    <row r="1710" ht="14.25" customHeight="1">
      <c r="A1710" s="92" t="s">
        <v>5567</v>
      </c>
      <c r="B1710" s="93">
        <f t="shared" si="482"/>
        <v>45880</v>
      </c>
      <c r="C1710" s="94" t="s">
        <v>5568</v>
      </c>
      <c r="D1710" s="94" t="s">
        <v>5569</v>
      </c>
      <c r="E1710" s="99">
        <v>45.0</v>
      </c>
      <c r="F1710" s="100" t="s">
        <v>5566</v>
      </c>
      <c r="G1710" s="101" t="s">
        <v>5140</v>
      </c>
      <c r="H1710" s="42" t="s">
        <v>68</v>
      </c>
      <c r="I1710" s="101"/>
      <c r="J1710" s="95"/>
      <c r="K1710" s="88">
        <f t="shared" si="479"/>
        <v>45</v>
      </c>
      <c r="L1710" s="88">
        <v>0.0</v>
      </c>
      <c r="M1710" s="88">
        <f t="shared" si="458"/>
        <v>45</v>
      </c>
      <c r="N1710" s="206">
        <f t="shared" si="459"/>
        <v>0</v>
      </c>
      <c r="O1710" s="96"/>
      <c r="P1710" s="147">
        <v>1.1</v>
      </c>
      <c r="Q1710" s="131">
        <f>E1710-P1710</f>
        <v>43.9</v>
      </c>
      <c r="R1710" s="98"/>
      <c r="S1710" s="98"/>
      <c r="T1710" s="98"/>
      <c r="U1710" s="98"/>
      <c r="V1710" s="98"/>
      <c r="W1710" s="98"/>
      <c r="X1710" s="98"/>
      <c r="Y1710" s="98"/>
      <c r="Z1710" s="98"/>
      <c r="AA1710" s="98"/>
      <c r="AB1710" s="98"/>
      <c r="AC1710" s="98"/>
      <c r="AD1710" s="98"/>
      <c r="AE1710" s="98"/>
      <c r="AF1710" s="98"/>
      <c r="AG1710" s="98"/>
      <c r="AH1710" s="98"/>
      <c r="AI1710" s="98"/>
      <c r="AJ1710" s="98"/>
      <c r="AK1710" s="98"/>
      <c r="AL1710" s="98"/>
    </row>
    <row r="1711" ht="14.25" customHeight="1">
      <c r="A1711" s="92" t="s">
        <v>5570</v>
      </c>
      <c r="B1711" s="93">
        <f t="shared" si="482"/>
        <v>45880</v>
      </c>
      <c r="C1711" s="94" t="s">
        <v>5571</v>
      </c>
      <c r="D1711" s="94" t="s">
        <v>2203</v>
      </c>
      <c r="E1711" s="103">
        <v>300.0</v>
      </c>
      <c r="F1711" s="100" t="s">
        <v>5251</v>
      </c>
      <c r="G1711" s="101" t="s">
        <v>112</v>
      </c>
      <c r="H1711" s="42" t="s">
        <v>4830</v>
      </c>
      <c r="I1711" s="200" t="s">
        <v>5557</v>
      </c>
      <c r="J1711" s="95"/>
      <c r="K1711" s="88">
        <f t="shared" si="479"/>
        <v>300</v>
      </c>
      <c r="L1711" s="88">
        <v>0.0</v>
      </c>
      <c r="M1711" s="88">
        <f t="shared" si="458"/>
        <v>300</v>
      </c>
      <c r="N1711" s="206">
        <f t="shared" si="459"/>
        <v>0</v>
      </c>
      <c r="O1711" s="96"/>
      <c r="P1711" s="97"/>
      <c r="Q1711" s="97"/>
      <c r="R1711" s="98"/>
      <c r="S1711" s="98"/>
      <c r="T1711" s="98"/>
      <c r="U1711" s="98"/>
      <c r="V1711" s="98"/>
      <c r="W1711" s="98"/>
      <c r="X1711" s="98"/>
      <c r="Y1711" s="98"/>
      <c r="Z1711" s="98"/>
      <c r="AA1711" s="98"/>
      <c r="AB1711" s="98"/>
      <c r="AC1711" s="98"/>
      <c r="AD1711" s="98"/>
      <c r="AE1711" s="98"/>
      <c r="AF1711" s="98"/>
      <c r="AG1711" s="98"/>
      <c r="AH1711" s="98"/>
      <c r="AI1711" s="98"/>
      <c r="AJ1711" s="98"/>
      <c r="AK1711" s="98"/>
      <c r="AL1711" s="98"/>
    </row>
    <row r="1712" ht="14.25" customHeight="1">
      <c r="A1712" s="92" t="s">
        <v>5572</v>
      </c>
      <c r="B1712" s="93">
        <f t="shared" si="482"/>
        <v>45880</v>
      </c>
      <c r="C1712" s="94" t="s">
        <v>5573</v>
      </c>
      <c r="D1712" s="94" t="s">
        <v>5574</v>
      </c>
      <c r="E1712" s="103">
        <v>550.0</v>
      </c>
      <c r="F1712" s="100" t="s">
        <v>2857</v>
      </c>
      <c r="G1712" s="101" t="s">
        <v>112</v>
      </c>
      <c r="H1712" s="42" t="s">
        <v>4830</v>
      </c>
      <c r="I1712" s="200" t="s">
        <v>5557</v>
      </c>
      <c r="J1712" s="95"/>
      <c r="K1712" s="88">
        <f t="shared" si="479"/>
        <v>550</v>
      </c>
      <c r="L1712" s="88">
        <v>0.0</v>
      </c>
      <c r="M1712" s="88">
        <f t="shared" si="458"/>
        <v>550</v>
      </c>
      <c r="N1712" s="206">
        <f t="shared" si="459"/>
        <v>0</v>
      </c>
      <c r="O1712" s="96"/>
      <c r="P1712" s="97"/>
      <c r="Q1712" s="97"/>
      <c r="R1712" s="98"/>
      <c r="S1712" s="98"/>
      <c r="T1712" s="98"/>
      <c r="U1712" s="98"/>
      <c r="V1712" s="98"/>
      <c r="W1712" s="98"/>
      <c r="X1712" s="98"/>
      <c r="Y1712" s="98"/>
      <c r="Z1712" s="98"/>
      <c r="AA1712" s="98"/>
      <c r="AB1712" s="98"/>
      <c r="AC1712" s="98"/>
      <c r="AD1712" s="98"/>
      <c r="AE1712" s="98"/>
      <c r="AF1712" s="98"/>
      <c r="AG1712" s="98"/>
      <c r="AH1712" s="98"/>
      <c r="AI1712" s="98"/>
      <c r="AJ1712" s="98"/>
      <c r="AK1712" s="98"/>
      <c r="AL1712" s="98"/>
    </row>
    <row r="1713" ht="14.25" customHeight="1">
      <c r="A1713" s="92" t="s">
        <v>5575</v>
      </c>
      <c r="B1713" s="93">
        <f t="shared" si="482"/>
        <v>45880</v>
      </c>
      <c r="C1713" s="94" t="s">
        <v>5576</v>
      </c>
      <c r="D1713" s="94" t="s">
        <v>949</v>
      </c>
      <c r="E1713" s="103">
        <v>9000.0</v>
      </c>
      <c r="F1713" s="100" t="s">
        <v>5577</v>
      </c>
      <c r="G1713" s="101" t="s">
        <v>117</v>
      </c>
      <c r="H1713" s="42" t="s">
        <v>68</v>
      </c>
      <c r="I1713" s="101"/>
      <c r="J1713" s="95"/>
      <c r="K1713" s="88">
        <f t="shared" si="479"/>
        <v>9000</v>
      </c>
      <c r="L1713" s="88">
        <v>0.0</v>
      </c>
      <c r="M1713" s="88">
        <f t="shared" si="458"/>
        <v>9000</v>
      </c>
      <c r="N1713" s="206">
        <f t="shared" si="459"/>
        <v>0</v>
      </c>
      <c r="O1713" s="96"/>
      <c r="P1713" s="97">
        <v>295.53</v>
      </c>
      <c r="Q1713" s="97">
        <v>8704.47</v>
      </c>
      <c r="R1713" s="98"/>
      <c r="S1713" s="98"/>
      <c r="T1713" s="98"/>
      <c r="U1713" s="98"/>
      <c r="V1713" s="98"/>
      <c r="W1713" s="98"/>
      <c r="X1713" s="98"/>
      <c r="Y1713" s="98"/>
      <c r="Z1713" s="98"/>
      <c r="AA1713" s="98"/>
      <c r="AB1713" s="98"/>
      <c r="AC1713" s="98"/>
      <c r="AD1713" s="98"/>
      <c r="AE1713" s="98"/>
      <c r="AF1713" s="98"/>
      <c r="AG1713" s="98"/>
      <c r="AH1713" s="98"/>
      <c r="AI1713" s="98"/>
      <c r="AJ1713" s="98"/>
      <c r="AK1713" s="98"/>
      <c r="AL1713" s="98"/>
    </row>
    <row r="1714" ht="14.25" customHeight="1">
      <c r="A1714" s="92" t="s">
        <v>5578</v>
      </c>
      <c r="B1714" s="93">
        <f t="shared" si="482"/>
        <v>45880</v>
      </c>
      <c r="C1714" s="94" t="s">
        <v>5579</v>
      </c>
      <c r="D1714" s="94" t="s">
        <v>3315</v>
      </c>
      <c r="E1714" s="103">
        <v>2800.0</v>
      </c>
      <c r="F1714" s="100" t="s">
        <v>5580</v>
      </c>
      <c r="G1714" s="101" t="s">
        <v>5581</v>
      </c>
      <c r="H1714" s="42" t="s">
        <v>4830</v>
      </c>
      <c r="I1714" s="200" t="s">
        <v>5557</v>
      </c>
      <c r="J1714" s="95"/>
      <c r="K1714" s="88">
        <f t="shared" si="479"/>
        <v>2800</v>
      </c>
      <c r="L1714" s="88">
        <v>0.0</v>
      </c>
      <c r="M1714" s="88">
        <f t="shared" si="458"/>
        <v>2800</v>
      </c>
      <c r="N1714" s="206">
        <f t="shared" si="459"/>
        <v>0</v>
      </c>
      <c r="O1714" s="96"/>
      <c r="P1714" s="97"/>
      <c r="Q1714" s="97"/>
      <c r="R1714" s="98"/>
      <c r="S1714" s="98"/>
      <c r="T1714" s="98"/>
      <c r="U1714" s="98"/>
      <c r="V1714" s="98"/>
      <c r="W1714" s="98"/>
      <c r="X1714" s="98"/>
      <c r="Y1714" s="98"/>
      <c r="Z1714" s="98"/>
      <c r="AA1714" s="98"/>
      <c r="AB1714" s="98"/>
      <c r="AC1714" s="98"/>
      <c r="AD1714" s="98"/>
      <c r="AE1714" s="98"/>
      <c r="AF1714" s="98"/>
      <c r="AG1714" s="98"/>
      <c r="AH1714" s="98"/>
      <c r="AI1714" s="98"/>
      <c r="AJ1714" s="98"/>
      <c r="AK1714" s="98"/>
      <c r="AL1714" s="98"/>
    </row>
    <row r="1715" ht="14.25" customHeight="1">
      <c r="A1715" s="92" t="s">
        <v>5582</v>
      </c>
      <c r="B1715" s="93">
        <f t="shared" si="482"/>
        <v>45880</v>
      </c>
      <c r="C1715" s="94" t="s">
        <v>5583</v>
      </c>
      <c r="D1715" s="94" t="s">
        <v>5584</v>
      </c>
      <c r="E1715" s="103">
        <v>3760.0</v>
      </c>
      <c r="F1715" s="100" t="s">
        <v>5585</v>
      </c>
      <c r="G1715" s="101" t="s">
        <v>117</v>
      </c>
      <c r="H1715" s="42" t="s">
        <v>68</v>
      </c>
      <c r="I1715" s="101"/>
      <c r="J1715" s="95"/>
      <c r="K1715" s="88">
        <f t="shared" si="479"/>
        <v>3760</v>
      </c>
      <c r="L1715" s="88">
        <v>0.0</v>
      </c>
      <c r="M1715" s="88">
        <f t="shared" si="458"/>
        <v>3760</v>
      </c>
      <c r="N1715" s="206">
        <f t="shared" si="459"/>
        <v>0</v>
      </c>
      <c r="O1715" s="96"/>
      <c r="P1715" s="97">
        <v>123.47</v>
      </c>
      <c r="Q1715" s="97">
        <v>3636.53</v>
      </c>
      <c r="R1715" s="98"/>
      <c r="S1715" s="98"/>
      <c r="T1715" s="98"/>
      <c r="U1715" s="98"/>
      <c r="V1715" s="98"/>
      <c r="W1715" s="98"/>
      <c r="X1715" s="98"/>
      <c r="Y1715" s="98"/>
      <c r="Z1715" s="98"/>
      <c r="AA1715" s="98"/>
      <c r="AB1715" s="98"/>
      <c r="AC1715" s="98"/>
      <c r="AD1715" s="98"/>
      <c r="AE1715" s="98"/>
      <c r="AF1715" s="98"/>
      <c r="AG1715" s="98"/>
      <c r="AH1715" s="98"/>
      <c r="AI1715" s="98"/>
      <c r="AJ1715" s="98"/>
      <c r="AK1715" s="98"/>
      <c r="AL1715" s="98"/>
    </row>
    <row r="1716" ht="14.25" customHeight="1">
      <c r="A1716" s="92" t="s">
        <v>5586</v>
      </c>
      <c r="B1716" s="93">
        <f t="shared" si="482"/>
        <v>45880</v>
      </c>
      <c r="C1716" s="94" t="s">
        <v>5587</v>
      </c>
      <c r="D1716" s="94" t="s">
        <v>5552</v>
      </c>
      <c r="E1716" s="103">
        <v>2700.0</v>
      </c>
      <c r="F1716" s="100" t="s">
        <v>5588</v>
      </c>
      <c r="G1716" s="101" t="s">
        <v>5589</v>
      </c>
      <c r="H1716" s="42" t="s">
        <v>68</v>
      </c>
      <c r="I1716" s="101"/>
      <c r="J1716" s="95"/>
      <c r="K1716" s="88">
        <f t="shared" si="479"/>
        <v>2700</v>
      </c>
      <c r="L1716" s="88">
        <v>0.0</v>
      </c>
      <c r="M1716" s="88">
        <f t="shared" si="458"/>
        <v>2700</v>
      </c>
      <c r="N1716" s="206">
        <f t="shared" si="459"/>
        <v>0</v>
      </c>
      <c r="O1716" s="96"/>
      <c r="P1716" s="97">
        <v>53.2</v>
      </c>
      <c r="Q1716" s="97">
        <v>1566.8</v>
      </c>
      <c r="R1716" s="141">
        <f>Q1708+Q1713+Q1715+Q1716</f>
        <v>14971.68</v>
      </c>
      <c r="S1716" s="98"/>
      <c r="T1716" s="98"/>
      <c r="U1716" s="98"/>
      <c r="V1716" s="98"/>
      <c r="W1716" s="98"/>
      <c r="X1716" s="98"/>
      <c r="Y1716" s="98"/>
      <c r="Z1716" s="98"/>
      <c r="AA1716" s="98"/>
      <c r="AB1716" s="98"/>
      <c r="AC1716" s="98"/>
      <c r="AD1716" s="98"/>
      <c r="AE1716" s="98"/>
      <c r="AF1716" s="98"/>
      <c r="AG1716" s="98"/>
      <c r="AH1716" s="98"/>
      <c r="AI1716" s="98"/>
      <c r="AJ1716" s="98"/>
      <c r="AK1716" s="98"/>
      <c r="AL1716" s="98"/>
    </row>
    <row r="1717" ht="14.25" customHeight="1">
      <c r="A1717" s="92" t="s">
        <v>5590</v>
      </c>
      <c r="B1717" s="93">
        <v>45881.0</v>
      </c>
      <c r="C1717" s="94" t="s">
        <v>5591</v>
      </c>
      <c r="D1717" s="94" t="s">
        <v>5592</v>
      </c>
      <c r="E1717" s="103">
        <v>240.0</v>
      </c>
      <c r="F1717" s="100" t="s">
        <v>5593</v>
      </c>
      <c r="G1717" s="101" t="s">
        <v>112</v>
      </c>
      <c r="H1717" s="42" t="s">
        <v>4830</v>
      </c>
      <c r="I1717" s="101"/>
      <c r="J1717" s="95"/>
      <c r="K1717" s="88">
        <f t="shared" si="479"/>
        <v>240</v>
      </c>
      <c r="L1717" s="88">
        <v>0.0</v>
      </c>
      <c r="M1717" s="88">
        <f t="shared" si="458"/>
        <v>240</v>
      </c>
      <c r="N1717" s="206">
        <f t="shared" si="459"/>
        <v>0</v>
      </c>
      <c r="O1717" s="96"/>
      <c r="P1717" s="97"/>
      <c r="Q1717" s="97"/>
      <c r="R1717" s="98"/>
      <c r="S1717" s="98"/>
      <c r="T1717" s="98"/>
      <c r="U1717" s="98"/>
      <c r="V1717" s="98"/>
      <c r="W1717" s="98"/>
      <c r="X1717" s="98"/>
      <c r="Y1717" s="98"/>
      <c r="Z1717" s="98"/>
      <c r="AA1717" s="98"/>
      <c r="AB1717" s="98"/>
      <c r="AC1717" s="98"/>
      <c r="AD1717" s="98"/>
      <c r="AE1717" s="98"/>
      <c r="AF1717" s="98"/>
      <c r="AG1717" s="98"/>
      <c r="AH1717" s="98"/>
      <c r="AI1717" s="98"/>
      <c r="AJ1717" s="98"/>
      <c r="AK1717" s="98"/>
      <c r="AL1717" s="98"/>
    </row>
    <row r="1718" ht="14.25" customHeight="1">
      <c r="A1718" s="92" t="s">
        <v>5594</v>
      </c>
      <c r="B1718" s="93">
        <f t="shared" ref="B1718:B1725" si="483">$B$1717</f>
        <v>45881</v>
      </c>
      <c r="C1718" s="94" t="s">
        <v>5595</v>
      </c>
      <c r="D1718" s="94" t="s">
        <v>5596</v>
      </c>
      <c r="E1718" s="103">
        <v>300.0</v>
      </c>
      <c r="F1718" s="100" t="s">
        <v>5251</v>
      </c>
      <c r="G1718" s="101" t="s">
        <v>112</v>
      </c>
      <c r="H1718" s="42" t="s">
        <v>4830</v>
      </c>
      <c r="I1718" s="101"/>
      <c r="J1718" s="95"/>
      <c r="K1718" s="88">
        <f t="shared" si="479"/>
        <v>300</v>
      </c>
      <c r="L1718" s="88">
        <v>0.0</v>
      </c>
      <c r="M1718" s="88">
        <f t="shared" si="458"/>
        <v>300</v>
      </c>
      <c r="N1718" s="206">
        <f t="shared" si="459"/>
        <v>0</v>
      </c>
      <c r="O1718" s="96"/>
      <c r="P1718" s="97"/>
      <c r="Q1718" s="97"/>
      <c r="R1718" s="98"/>
      <c r="S1718" s="98"/>
      <c r="T1718" s="98"/>
      <c r="U1718" s="98"/>
      <c r="V1718" s="98"/>
      <c r="W1718" s="98"/>
      <c r="X1718" s="98"/>
      <c r="Y1718" s="98"/>
      <c r="Z1718" s="98"/>
      <c r="AA1718" s="98"/>
      <c r="AB1718" s="98"/>
      <c r="AC1718" s="98"/>
      <c r="AD1718" s="98"/>
      <c r="AE1718" s="98"/>
      <c r="AF1718" s="98"/>
      <c r="AG1718" s="98"/>
      <c r="AH1718" s="98"/>
      <c r="AI1718" s="98"/>
      <c r="AJ1718" s="98"/>
      <c r="AK1718" s="98"/>
      <c r="AL1718" s="98"/>
    </row>
    <row r="1719" ht="14.25" customHeight="1">
      <c r="A1719" s="92" t="s">
        <v>5597</v>
      </c>
      <c r="B1719" s="93">
        <f t="shared" si="483"/>
        <v>45881</v>
      </c>
      <c r="C1719" s="94" t="s">
        <v>5598</v>
      </c>
      <c r="D1719" s="94" t="s">
        <v>5599</v>
      </c>
      <c r="E1719" s="103">
        <v>550.0</v>
      </c>
      <c r="F1719" s="100" t="s">
        <v>2857</v>
      </c>
      <c r="G1719" s="101" t="s">
        <v>117</v>
      </c>
      <c r="H1719" s="42" t="s">
        <v>68</v>
      </c>
      <c r="I1719" s="101"/>
      <c r="J1719" s="95"/>
      <c r="K1719" s="88">
        <f t="shared" si="479"/>
        <v>550</v>
      </c>
      <c r="L1719" s="88">
        <v>0.0</v>
      </c>
      <c r="M1719" s="88">
        <f t="shared" si="458"/>
        <v>550</v>
      </c>
      <c r="N1719" s="206">
        <f t="shared" si="459"/>
        <v>0</v>
      </c>
      <c r="O1719" s="96"/>
      <c r="P1719" s="97">
        <v>18.06</v>
      </c>
      <c r="Q1719" s="97">
        <v>531.94</v>
      </c>
      <c r="R1719" s="98"/>
      <c r="S1719" s="98"/>
      <c r="T1719" s="98"/>
      <c r="U1719" s="98"/>
      <c r="V1719" s="98"/>
      <c r="W1719" s="98"/>
      <c r="X1719" s="98"/>
      <c r="Y1719" s="98"/>
      <c r="Z1719" s="98"/>
      <c r="AA1719" s="98"/>
      <c r="AB1719" s="98"/>
      <c r="AC1719" s="98"/>
      <c r="AD1719" s="98"/>
      <c r="AE1719" s="98"/>
      <c r="AF1719" s="98"/>
      <c r="AG1719" s="98"/>
      <c r="AH1719" s="98"/>
      <c r="AI1719" s="98"/>
      <c r="AJ1719" s="98"/>
      <c r="AK1719" s="98"/>
      <c r="AL1719" s="98"/>
    </row>
    <row r="1720" ht="14.25" customHeight="1">
      <c r="A1720" s="92" t="s">
        <v>5600</v>
      </c>
      <c r="B1720" s="93">
        <f t="shared" si="483"/>
        <v>45881</v>
      </c>
      <c r="C1720" s="94" t="s">
        <v>5601</v>
      </c>
      <c r="D1720" s="48" t="s">
        <v>5602</v>
      </c>
      <c r="E1720" s="50">
        <v>1400.0</v>
      </c>
      <c r="F1720" s="48" t="s">
        <v>5603</v>
      </c>
      <c r="G1720" s="48" t="s">
        <v>96</v>
      </c>
      <c r="H1720" s="42" t="s">
        <v>132</v>
      </c>
      <c r="I1720" s="101"/>
      <c r="J1720" s="95"/>
      <c r="K1720" s="88">
        <f t="shared" si="479"/>
        <v>1400</v>
      </c>
      <c r="L1720" s="88">
        <v>0.0</v>
      </c>
      <c r="M1720" s="88">
        <f t="shared" si="458"/>
        <v>1400</v>
      </c>
      <c r="N1720" s="206">
        <f t="shared" si="459"/>
        <v>0</v>
      </c>
      <c r="O1720" s="96"/>
      <c r="P1720" s="97"/>
      <c r="Q1720" s="97"/>
      <c r="R1720" s="98"/>
      <c r="S1720" s="98"/>
      <c r="T1720" s="98"/>
      <c r="U1720" s="98"/>
      <c r="V1720" s="98"/>
      <c r="W1720" s="98"/>
      <c r="X1720" s="98"/>
      <c r="Y1720" s="98"/>
      <c r="Z1720" s="98"/>
      <c r="AA1720" s="98"/>
      <c r="AB1720" s="98"/>
      <c r="AC1720" s="98"/>
      <c r="AD1720" s="98"/>
      <c r="AE1720" s="98"/>
      <c r="AF1720" s="98"/>
      <c r="AG1720" s="98"/>
      <c r="AH1720" s="98"/>
      <c r="AI1720" s="98"/>
      <c r="AJ1720" s="98"/>
      <c r="AK1720" s="98"/>
      <c r="AL1720" s="98"/>
    </row>
    <row r="1721" ht="14.25" customHeight="1">
      <c r="A1721" s="92" t="s">
        <v>5604</v>
      </c>
      <c r="B1721" s="93">
        <f t="shared" si="483"/>
        <v>45881</v>
      </c>
      <c r="C1721" s="94" t="s">
        <v>5605</v>
      </c>
      <c r="D1721" s="94" t="s">
        <v>5345</v>
      </c>
      <c r="E1721" s="103">
        <v>550.0</v>
      </c>
      <c r="F1721" s="100" t="s">
        <v>2857</v>
      </c>
      <c r="G1721" s="101" t="s">
        <v>112</v>
      </c>
      <c r="H1721" s="42" t="s">
        <v>4830</v>
      </c>
      <c r="I1721" s="101"/>
      <c r="J1721" s="95"/>
      <c r="K1721" s="88">
        <f t="shared" si="479"/>
        <v>550</v>
      </c>
      <c r="L1721" s="88">
        <v>0.0</v>
      </c>
      <c r="M1721" s="88">
        <f t="shared" si="458"/>
        <v>550</v>
      </c>
      <c r="N1721" s="206">
        <f t="shared" si="459"/>
        <v>0</v>
      </c>
      <c r="O1721" s="96"/>
      <c r="P1721" s="97"/>
      <c r="Q1721" s="97"/>
      <c r="R1721" s="98"/>
      <c r="S1721" s="98"/>
      <c r="T1721" s="98"/>
      <c r="U1721" s="98"/>
      <c r="V1721" s="98"/>
      <c r="W1721" s="98"/>
      <c r="X1721" s="98"/>
      <c r="Y1721" s="98"/>
      <c r="Z1721" s="98"/>
      <c r="AA1721" s="98"/>
      <c r="AB1721" s="98"/>
      <c r="AC1721" s="98"/>
      <c r="AD1721" s="98"/>
      <c r="AE1721" s="98"/>
      <c r="AF1721" s="98"/>
      <c r="AG1721" s="98"/>
      <c r="AH1721" s="98"/>
      <c r="AI1721" s="98"/>
      <c r="AJ1721" s="98"/>
      <c r="AK1721" s="98"/>
      <c r="AL1721" s="98"/>
    </row>
    <row r="1722" ht="14.25" customHeight="1">
      <c r="A1722" s="92" t="s">
        <v>5606</v>
      </c>
      <c r="B1722" s="93">
        <f t="shared" si="483"/>
        <v>45881</v>
      </c>
      <c r="C1722" s="94" t="s">
        <v>5607</v>
      </c>
      <c r="D1722" s="94" t="s">
        <v>5608</v>
      </c>
      <c r="E1722" s="103">
        <v>4000.0</v>
      </c>
      <c r="F1722" s="100" t="s">
        <v>5609</v>
      </c>
      <c r="G1722" s="101" t="s">
        <v>96</v>
      </c>
      <c r="H1722" s="42" t="s">
        <v>68</v>
      </c>
      <c r="I1722" s="101" t="s">
        <v>5610</v>
      </c>
      <c r="J1722" s="95"/>
      <c r="K1722" s="88">
        <f t="shared" si="479"/>
        <v>4000</v>
      </c>
      <c r="L1722" s="88">
        <v>0.0</v>
      </c>
      <c r="M1722" s="88">
        <f t="shared" si="458"/>
        <v>4000</v>
      </c>
      <c r="N1722" s="206">
        <f t="shared" si="459"/>
        <v>0</v>
      </c>
      <c r="O1722" s="96"/>
      <c r="P1722" s="97"/>
      <c r="Q1722" s="97"/>
      <c r="R1722" s="98"/>
      <c r="S1722" s="98"/>
      <c r="T1722" s="98"/>
      <c r="U1722" s="98"/>
      <c r="V1722" s="98"/>
      <c r="W1722" s="98"/>
      <c r="X1722" s="98"/>
      <c r="Y1722" s="98"/>
      <c r="Z1722" s="98"/>
      <c r="AA1722" s="98"/>
      <c r="AB1722" s="98"/>
      <c r="AC1722" s="98"/>
      <c r="AD1722" s="98"/>
      <c r="AE1722" s="98"/>
      <c r="AF1722" s="98"/>
      <c r="AG1722" s="98"/>
      <c r="AH1722" s="98"/>
      <c r="AI1722" s="98"/>
      <c r="AJ1722" s="98"/>
      <c r="AK1722" s="98"/>
      <c r="AL1722" s="98"/>
    </row>
    <row r="1723" ht="14.25" customHeight="1">
      <c r="A1723" s="92" t="s">
        <v>5611</v>
      </c>
      <c r="B1723" s="93">
        <f t="shared" si="483"/>
        <v>45881</v>
      </c>
      <c r="C1723" s="94" t="s">
        <v>5612</v>
      </c>
      <c r="D1723" s="48" t="s">
        <v>5613</v>
      </c>
      <c r="E1723" s="50">
        <v>200.0</v>
      </c>
      <c r="F1723" s="48" t="s">
        <v>5614</v>
      </c>
      <c r="G1723" s="48" t="s">
        <v>112</v>
      </c>
      <c r="H1723" s="42" t="s">
        <v>4830</v>
      </c>
      <c r="I1723" s="101"/>
      <c r="J1723" s="95"/>
      <c r="K1723" s="88">
        <f t="shared" si="479"/>
        <v>200</v>
      </c>
      <c r="L1723" s="88">
        <v>0.0</v>
      </c>
      <c r="M1723" s="88">
        <f t="shared" si="458"/>
        <v>200</v>
      </c>
      <c r="N1723" s="206">
        <f t="shared" si="459"/>
        <v>0</v>
      </c>
      <c r="O1723" s="96"/>
      <c r="P1723" s="97"/>
      <c r="Q1723" s="97"/>
      <c r="R1723" s="98"/>
      <c r="S1723" s="98"/>
      <c r="T1723" s="98"/>
      <c r="U1723" s="98"/>
      <c r="V1723" s="98"/>
      <c r="W1723" s="98"/>
      <c r="X1723" s="98"/>
      <c r="Y1723" s="98"/>
      <c r="Z1723" s="98"/>
      <c r="AA1723" s="98"/>
      <c r="AB1723" s="98"/>
      <c r="AC1723" s="98"/>
      <c r="AD1723" s="98"/>
      <c r="AE1723" s="98"/>
      <c r="AF1723" s="98"/>
      <c r="AG1723" s="98"/>
      <c r="AH1723" s="98"/>
      <c r="AI1723" s="98"/>
      <c r="AJ1723" s="98"/>
      <c r="AK1723" s="98"/>
      <c r="AL1723" s="98"/>
    </row>
    <row r="1724" ht="14.25" customHeight="1">
      <c r="A1724" s="92" t="s">
        <v>5615</v>
      </c>
      <c r="B1724" s="93">
        <f t="shared" si="483"/>
        <v>45881</v>
      </c>
      <c r="C1724" s="94" t="s">
        <v>5616</v>
      </c>
      <c r="D1724" s="94" t="s">
        <v>5617</v>
      </c>
      <c r="E1724" s="103">
        <v>700.0</v>
      </c>
      <c r="F1724" s="100" t="s">
        <v>5618</v>
      </c>
      <c r="G1724" s="101" t="s">
        <v>112</v>
      </c>
      <c r="H1724" s="42" t="s">
        <v>4830</v>
      </c>
      <c r="I1724" s="101"/>
      <c r="J1724" s="95"/>
      <c r="K1724" s="88">
        <f t="shared" si="479"/>
        <v>700</v>
      </c>
      <c r="L1724" s="88">
        <v>0.0</v>
      </c>
      <c r="M1724" s="88">
        <f t="shared" si="458"/>
        <v>700</v>
      </c>
      <c r="N1724" s="206">
        <f t="shared" si="459"/>
        <v>0</v>
      </c>
      <c r="O1724" s="96"/>
      <c r="P1724" s="97"/>
      <c r="Q1724" s="97"/>
      <c r="R1724" s="98"/>
      <c r="S1724" s="98"/>
      <c r="T1724" s="98"/>
      <c r="U1724" s="98"/>
      <c r="V1724" s="98"/>
      <c r="W1724" s="98"/>
      <c r="X1724" s="98"/>
      <c r="Y1724" s="98"/>
      <c r="Z1724" s="98"/>
      <c r="AA1724" s="98"/>
      <c r="AB1724" s="98"/>
      <c r="AC1724" s="98"/>
      <c r="AD1724" s="98"/>
      <c r="AE1724" s="98"/>
      <c r="AF1724" s="98"/>
      <c r="AG1724" s="98"/>
      <c r="AH1724" s="98"/>
      <c r="AI1724" s="98"/>
      <c r="AJ1724" s="98"/>
      <c r="AK1724" s="98"/>
      <c r="AL1724" s="98"/>
    </row>
    <row r="1725" ht="14.25" customHeight="1">
      <c r="A1725" s="92" t="s">
        <v>5619</v>
      </c>
      <c r="B1725" s="93">
        <f t="shared" si="483"/>
        <v>45881</v>
      </c>
      <c r="C1725" s="94" t="s">
        <v>5620</v>
      </c>
      <c r="D1725" s="94" t="s">
        <v>5621</v>
      </c>
      <c r="E1725" s="107">
        <v>687.86</v>
      </c>
      <c r="F1725" s="100" t="s">
        <v>5622</v>
      </c>
      <c r="G1725" s="101" t="s">
        <v>96</v>
      </c>
      <c r="H1725" s="42" t="s">
        <v>68</v>
      </c>
      <c r="I1725" s="101"/>
      <c r="J1725" s="95"/>
      <c r="K1725" s="207">
        <f t="shared" ref="K1725:K1726" si="484">O1725</f>
        <v>720.0029905</v>
      </c>
      <c r="L1725" s="207">
        <f t="shared" ref="L1725:L1726" si="485">K1725/1.12*0.05</f>
        <v>32.14299065</v>
      </c>
      <c r="M1725" s="207">
        <f t="shared" si="458"/>
        <v>687.8599999</v>
      </c>
      <c r="N1725" s="208">
        <f t="shared" si="459"/>
        <v>0.0000001028574843</v>
      </c>
      <c r="O1725" s="207">
        <f t="shared" ref="O1725:O1726" si="486">(E1725/0.955357143)</f>
        <v>720.0029905</v>
      </c>
      <c r="P1725" s="97"/>
      <c r="Q1725" s="97"/>
      <c r="R1725" s="98"/>
      <c r="S1725" s="98"/>
      <c r="T1725" s="98"/>
      <c r="U1725" s="98"/>
      <c r="V1725" s="98"/>
      <c r="W1725" s="98"/>
      <c r="X1725" s="98"/>
      <c r="Y1725" s="98"/>
      <c r="Z1725" s="98"/>
      <c r="AA1725" s="98"/>
      <c r="AB1725" s="98"/>
      <c r="AC1725" s="98"/>
      <c r="AD1725" s="98"/>
      <c r="AE1725" s="98"/>
      <c r="AF1725" s="98"/>
      <c r="AG1725" s="98"/>
      <c r="AH1725" s="98"/>
      <c r="AI1725" s="98"/>
      <c r="AJ1725" s="98"/>
      <c r="AK1725" s="98"/>
      <c r="AL1725" s="98"/>
    </row>
    <row r="1726" ht="14.25" customHeight="1">
      <c r="A1726" s="92" t="s">
        <v>5623</v>
      </c>
      <c r="B1726" s="93">
        <f>B1717</f>
        <v>45881</v>
      </c>
      <c r="C1726" s="94" t="s">
        <v>5624</v>
      </c>
      <c r="D1726" s="94" t="s">
        <v>5625</v>
      </c>
      <c r="E1726" s="107">
        <v>21907.63</v>
      </c>
      <c r="F1726" s="100" t="s">
        <v>5626</v>
      </c>
      <c r="G1726" s="101"/>
      <c r="H1726" s="42"/>
      <c r="I1726" s="101"/>
      <c r="J1726" s="95"/>
      <c r="K1726" s="207">
        <f t="shared" si="484"/>
        <v>22931.35102</v>
      </c>
      <c r="L1726" s="207">
        <f t="shared" si="485"/>
        <v>1023.721028</v>
      </c>
      <c r="M1726" s="207">
        <f t="shared" si="458"/>
        <v>21907.63</v>
      </c>
      <c r="N1726" s="208">
        <f t="shared" si="459"/>
        <v>0.000003275908966</v>
      </c>
      <c r="O1726" s="207">
        <f t="shared" si="486"/>
        <v>22931.35102</v>
      </c>
      <c r="P1726" s="97"/>
      <c r="Q1726" s="97"/>
      <c r="R1726" s="98"/>
      <c r="S1726" s="98"/>
      <c r="T1726" s="98"/>
      <c r="U1726" s="98"/>
      <c r="V1726" s="98"/>
      <c r="W1726" s="98"/>
      <c r="X1726" s="98"/>
      <c r="Y1726" s="98"/>
      <c r="Z1726" s="98"/>
      <c r="AA1726" s="98"/>
      <c r="AB1726" s="98"/>
      <c r="AC1726" s="98"/>
      <c r="AD1726" s="98"/>
      <c r="AE1726" s="98"/>
      <c r="AF1726" s="98"/>
      <c r="AG1726" s="98"/>
      <c r="AH1726" s="98"/>
      <c r="AI1726" s="98"/>
      <c r="AJ1726" s="98"/>
      <c r="AK1726" s="98"/>
      <c r="AL1726" s="98"/>
    </row>
    <row r="1727" ht="14.25" customHeight="1">
      <c r="A1727" s="92" t="s">
        <v>5627</v>
      </c>
      <c r="B1727" s="93">
        <v>45882.0</v>
      </c>
      <c r="C1727" s="94" t="s">
        <v>5628</v>
      </c>
      <c r="D1727" s="94" t="s">
        <v>5629</v>
      </c>
      <c r="E1727" s="103">
        <v>58483.8</v>
      </c>
      <c r="F1727" s="100" t="s">
        <v>5630</v>
      </c>
      <c r="G1727" s="101" t="s">
        <v>74</v>
      </c>
      <c r="H1727" s="42" t="s">
        <v>68</v>
      </c>
      <c r="I1727" s="101" t="s">
        <v>5631</v>
      </c>
      <c r="J1727" s="95"/>
      <c r="K1727" s="88">
        <f t="shared" ref="K1727:K1736" si="487">E1727</f>
        <v>58483.8</v>
      </c>
      <c r="L1727" s="88">
        <v>0.0</v>
      </c>
      <c r="M1727" s="88">
        <f t="shared" si="458"/>
        <v>58483.8</v>
      </c>
      <c r="N1727" s="206">
        <f t="shared" si="459"/>
        <v>0</v>
      </c>
      <c r="O1727" s="96"/>
      <c r="P1727" s="97"/>
      <c r="Q1727" s="97"/>
      <c r="R1727" s="98"/>
      <c r="S1727" s="98"/>
      <c r="T1727" s="98"/>
      <c r="U1727" s="98"/>
      <c r="V1727" s="98"/>
      <c r="W1727" s="98"/>
      <c r="X1727" s="98"/>
      <c r="Y1727" s="98"/>
      <c r="Z1727" s="98"/>
      <c r="AA1727" s="98"/>
      <c r="AB1727" s="98"/>
      <c r="AC1727" s="98"/>
      <c r="AD1727" s="98"/>
      <c r="AE1727" s="98"/>
      <c r="AF1727" s="98"/>
      <c r="AG1727" s="98"/>
      <c r="AH1727" s="98"/>
      <c r="AI1727" s="98"/>
      <c r="AJ1727" s="98"/>
      <c r="AK1727" s="98"/>
      <c r="AL1727" s="98"/>
    </row>
    <row r="1728" ht="14.25" customHeight="1">
      <c r="A1728" s="92" t="s">
        <v>5632</v>
      </c>
      <c r="B1728" s="93">
        <f t="shared" ref="B1728:B1730" si="488">B$1727</f>
        <v>45882</v>
      </c>
      <c r="C1728" s="94" t="s">
        <v>5633</v>
      </c>
      <c r="D1728" s="94" t="s">
        <v>5634</v>
      </c>
      <c r="E1728" s="103">
        <v>2600.0</v>
      </c>
      <c r="F1728" s="100" t="s">
        <v>5635</v>
      </c>
      <c r="G1728" s="101" t="s">
        <v>96</v>
      </c>
      <c r="H1728" s="42" t="s">
        <v>68</v>
      </c>
      <c r="I1728" s="101" t="s">
        <v>5636</v>
      </c>
      <c r="J1728" s="95"/>
      <c r="K1728" s="88">
        <f t="shared" si="487"/>
        <v>2600</v>
      </c>
      <c r="L1728" s="88">
        <v>0.0</v>
      </c>
      <c r="M1728" s="88">
        <f t="shared" si="458"/>
        <v>2600</v>
      </c>
      <c r="N1728" s="206">
        <f t="shared" si="459"/>
        <v>0</v>
      </c>
      <c r="O1728" s="96"/>
      <c r="P1728" s="97"/>
      <c r="Q1728" s="97"/>
      <c r="R1728" s="98"/>
      <c r="S1728" s="98"/>
      <c r="T1728" s="98"/>
      <c r="U1728" s="98"/>
      <c r="V1728" s="98"/>
      <c r="W1728" s="98"/>
      <c r="X1728" s="98"/>
      <c r="Y1728" s="98"/>
      <c r="Z1728" s="98"/>
      <c r="AA1728" s="98"/>
      <c r="AB1728" s="98"/>
      <c r="AC1728" s="98"/>
      <c r="AD1728" s="98"/>
      <c r="AE1728" s="98"/>
      <c r="AF1728" s="98"/>
      <c r="AG1728" s="98"/>
      <c r="AH1728" s="98"/>
      <c r="AI1728" s="98"/>
      <c r="AJ1728" s="98"/>
      <c r="AK1728" s="98"/>
      <c r="AL1728" s="98"/>
    </row>
    <row r="1729" ht="14.25" customHeight="1">
      <c r="A1729" s="92" t="s">
        <v>5637</v>
      </c>
      <c r="B1729" s="93">
        <f t="shared" si="488"/>
        <v>45882</v>
      </c>
      <c r="C1729" s="94" t="s">
        <v>5638</v>
      </c>
      <c r="D1729" s="94" t="s">
        <v>5639</v>
      </c>
      <c r="E1729" s="99">
        <v>360.0</v>
      </c>
      <c r="F1729" s="100" t="s">
        <v>5640</v>
      </c>
      <c r="G1729" s="101" t="s">
        <v>5140</v>
      </c>
      <c r="H1729" s="42" t="s">
        <v>68</v>
      </c>
      <c r="I1729" s="101"/>
      <c r="J1729" s="95"/>
      <c r="K1729" s="88">
        <f t="shared" si="487"/>
        <v>360</v>
      </c>
      <c r="L1729" s="88">
        <v>0.0</v>
      </c>
      <c r="M1729" s="88">
        <f t="shared" si="458"/>
        <v>360</v>
      </c>
      <c r="N1729" s="206">
        <f t="shared" si="459"/>
        <v>0</v>
      </c>
      <c r="O1729" s="96"/>
      <c r="P1729" s="131">
        <v>8.77</v>
      </c>
      <c r="Q1729" s="131">
        <v>351.23</v>
      </c>
      <c r="R1729" s="97">
        <f>P1729+Q1729-E1729</f>
        <v>0</v>
      </c>
      <c r="S1729" s="98"/>
      <c r="T1729" s="98"/>
      <c r="U1729" s="98"/>
      <c r="V1729" s="98"/>
      <c r="W1729" s="98"/>
      <c r="X1729" s="98"/>
      <c r="Y1729" s="98"/>
      <c r="Z1729" s="98"/>
      <c r="AA1729" s="98"/>
      <c r="AB1729" s="98"/>
      <c r="AC1729" s="98"/>
      <c r="AD1729" s="98"/>
      <c r="AE1729" s="98"/>
      <c r="AF1729" s="98"/>
      <c r="AG1729" s="98"/>
      <c r="AH1729" s="98"/>
      <c r="AI1729" s="98"/>
      <c r="AJ1729" s="98"/>
      <c r="AK1729" s="98"/>
      <c r="AL1729" s="98"/>
    </row>
    <row r="1730" ht="14.25" customHeight="1">
      <c r="A1730" s="92" t="s">
        <v>5641</v>
      </c>
      <c r="B1730" s="93">
        <f t="shared" si="488"/>
        <v>45882</v>
      </c>
      <c r="C1730" s="94" t="s">
        <v>5642</v>
      </c>
      <c r="D1730" s="94" t="s">
        <v>5643</v>
      </c>
      <c r="E1730" s="103">
        <v>300.0</v>
      </c>
      <c r="F1730" s="100" t="s">
        <v>5251</v>
      </c>
      <c r="G1730" s="101" t="s">
        <v>112</v>
      </c>
      <c r="H1730" s="42" t="s">
        <v>4830</v>
      </c>
      <c r="I1730" s="101"/>
      <c r="J1730" s="95"/>
      <c r="K1730" s="88">
        <f t="shared" si="487"/>
        <v>300</v>
      </c>
      <c r="L1730" s="88">
        <v>0.0</v>
      </c>
      <c r="M1730" s="88">
        <f t="shared" si="458"/>
        <v>300</v>
      </c>
      <c r="N1730" s="206">
        <f t="shared" si="459"/>
        <v>0</v>
      </c>
      <c r="O1730" s="96"/>
      <c r="P1730" s="97"/>
      <c r="Q1730" s="97"/>
      <c r="R1730" s="98"/>
      <c r="S1730" s="98"/>
      <c r="T1730" s="98"/>
      <c r="U1730" s="98"/>
      <c r="V1730" s="98"/>
      <c r="W1730" s="98"/>
      <c r="X1730" s="98"/>
      <c r="Y1730" s="98"/>
      <c r="Z1730" s="98"/>
      <c r="AA1730" s="98"/>
      <c r="AB1730" s="98"/>
      <c r="AC1730" s="98"/>
      <c r="AD1730" s="98"/>
      <c r="AE1730" s="98"/>
      <c r="AF1730" s="98"/>
      <c r="AG1730" s="98"/>
      <c r="AH1730" s="98"/>
      <c r="AI1730" s="98"/>
      <c r="AJ1730" s="98"/>
      <c r="AK1730" s="98"/>
      <c r="AL1730" s="98"/>
    </row>
    <row r="1731" ht="14.25" customHeight="1">
      <c r="A1731" s="92" t="s">
        <v>5644</v>
      </c>
      <c r="B1731" s="93">
        <v>45883.0</v>
      </c>
      <c r="C1731" s="94" t="s">
        <v>5645</v>
      </c>
      <c r="D1731" s="48" t="s">
        <v>1760</v>
      </c>
      <c r="E1731" s="130">
        <v>360.0</v>
      </c>
      <c r="F1731" s="48" t="s">
        <v>5646</v>
      </c>
      <c r="G1731" s="48" t="s">
        <v>117</v>
      </c>
      <c r="H1731" s="42" t="s">
        <v>68</v>
      </c>
      <c r="I1731" s="101"/>
      <c r="J1731" s="95"/>
      <c r="K1731" s="88">
        <f t="shared" si="487"/>
        <v>360</v>
      </c>
      <c r="L1731" s="88">
        <v>0.0</v>
      </c>
      <c r="M1731" s="88">
        <f t="shared" si="458"/>
        <v>360</v>
      </c>
      <c r="N1731" s="206">
        <f t="shared" si="459"/>
        <v>0</v>
      </c>
      <c r="O1731" s="96"/>
      <c r="P1731" s="97"/>
      <c r="Q1731" s="97"/>
      <c r="R1731" s="98"/>
      <c r="S1731" s="98"/>
      <c r="T1731" s="98"/>
      <c r="U1731" s="98"/>
      <c r="V1731" s="98"/>
      <c r="W1731" s="98"/>
      <c r="X1731" s="98"/>
      <c r="Y1731" s="98"/>
      <c r="Z1731" s="98"/>
      <c r="AA1731" s="98"/>
      <c r="AB1731" s="98"/>
      <c r="AC1731" s="98"/>
      <c r="AD1731" s="98"/>
      <c r="AE1731" s="98"/>
      <c r="AF1731" s="98"/>
      <c r="AG1731" s="98"/>
      <c r="AH1731" s="98"/>
      <c r="AI1731" s="98"/>
      <c r="AJ1731" s="98"/>
      <c r="AK1731" s="98"/>
      <c r="AL1731" s="98"/>
    </row>
    <row r="1732" ht="14.25" customHeight="1">
      <c r="A1732" s="92" t="s">
        <v>5647</v>
      </c>
      <c r="B1732" s="93">
        <f t="shared" ref="B1732:B1736" si="489">B$1731</f>
        <v>45883</v>
      </c>
      <c r="C1732" s="94" t="s">
        <v>5648</v>
      </c>
      <c r="D1732" s="94" t="s">
        <v>5225</v>
      </c>
      <c r="E1732" s="103">
        <v>550.0</v>
      </c>
      <c r="F1732" s="100" t="s">
        <v>2857</v>
      </c>
      <c r="G1732" s="101" t="s">
        <v>112</v>
      </c>
      <c r="H1732" s="42" t="s">
        <v>4830</v>
      </c>
      <c r="I1732" s="101"/>
      <c r="J1732" s="95"/>
      <c r="K1732" s="88">
        <f t="shared" si="487"/>
        <v>550</v>
      </c>
      <c r="L1732" s="88">
        <v>0.0</v>
      </c>
      <c r="M1732" s="88">
        <f t="shared" si="458"/>
        <v>550</v>
      </c>
      <c r="N1732" s="206">
        <f t="shared" si="459"/>
        <v>0</v>
      </c>
      <c r="O1732" s="96"/>
      <c r="P1732" s="97"/>
      <c r="Q1732" s="97"/>
      <c r="R1732" s="98"/>
      <c r="S1732" s="98"/>
      <c r="T1732" s="98"/>
      <c r="U1732" s="98"/>
      <c r="V1732" s="98"/>
      <c r="W1732" s="98"/>
      <c r="X1732" s="98"/>
      <c r="Y1732" s="98"/>
      <c r="Z1732" s="98"/>
      <c r="AA1732" s="98"/>
      <c r="AB1732" s="98"/>
      <c r="AC1732" s="98"/>
      <c r="AD1732" s="98"/>
      <c r="AE1732" s="98"/>
      <c r="AF1732" s="98"/>
      <c r="AG1732" s="98"/>
      <c r="AH1732" s="98"/>
      <c r="AI1732" s="98"/>
      <c r="AJ1732" s="98"/>
      <c r="AK1732" s="98"/>
      <c r="AL1732" s="98"/>
    </row>
    <row r="1733" ht="14.25" customHeight="1">
      <c r="A1733" s="92" t="s">
        <v>5649</v>
      </c>
      <c r="B1733" s="93">
        <f t="shared" si="489"/>
        <v>45883</v>
      </c>
      <c r="C1733" s="94" t="s">
        <v>5650</v>
      </c>
      <c r="D1733" s="94" t="s">
        <v>487</v>
      </c>
      <c r="E1733" s="103">
        <v>300.0</v>
      </c>
      <c r="F1733" s="100" t="s">
        <v>5251</v>
      </c>
      <c r="G1733" s="101" t="s">
        <v>112</v>
      </c>
      <c r="H1733" s="42" t="s">
        <v>4830</v>
      </c>
      <c r="I1733" s="101"/>
      <c r="J1733" s="95"/>
      <c r="K1733" s="88">
        <f t="shared" si="487"/>
        <v>300</v>
      </c>
      <c r="L1733" s="88">
        <v>0.0</v>
      </c>
      <c r="M1733" s="88">
        <f t="shared" si="458"/>
        <v>300</v>
      </c>
      <c r="N1733" s="206">
        <f t="shared" si="459"/>
        <v>0</v>
      </c>
      <c r="O1733" s="96"/>
      <c r="P1733" s="97"/>
      <c r="Q1733" s="97"/>
      <c r="R1733" s="98"/>
      <c r="S1733" s="98"/>
      <c r="T1733" s="98"/>
      <c r="U1733" s="98"/>
      <c r="V1733" s="98"/>
      <c r="W1733" s="98"/>
      <c r="X1733" s="98"/>
      <c r="Y1733" s="98"/>
      <c r="Z1733" s="98"/>
      <c r="AA1733" s="98"/>
      <c r="AB1733" s="98"/>
      <c r="AC1733" s="98"/>
      <c r="AD1733" s="98"/>
      <c r="AE1733" s="98"/>
      <c r="AF1733" s="98"/>
      <c r="AG1733" s="98"/>
      <c r="AH1733" s="98"/>
      <c r="AI1733" s="98"/>
      <c r="AJ1733" s="98"/>
      <c r="AK1733" s="98"/>
      <c r="AL1733" s="98"/>
    </row>
    <row r="1734" ht="14.25" customHeight="1">
      <c r="A1734" s="92" t="s">
        <v>5651</v>
      </c>
      <c r="B1734" s="93">
        <f t="shared" si="489"/>
        <v>45883</v>
      </c>
      <c r="C1734" s="94" t="s">
        <v>5652</v>
      </c>
      <c r="D1734" s="94" t="s">
        <v>594</v>
      </c>
      <c r="E1734" s="103">
        <v>3200.0</v>
      </c>
      <c r="F1734" s="100" t="s">
        <v>5653</v>
      </c>
      <c r="G1734" s="101" t="s">
        <v>96</v>
      </c>
      <c r="H1734" s="42" t="s">
        <v>68</v>
      </c>
      <c r="I1734" s="101" t="s">
        <v>5654</v>
      </c>
      <c r="J1734" s="95"/>
      <c r="K1734" s="88">
        <f t="shared" si="487"/>
        <v>3200</v>
      </c>
      <c r="L1734" s="88">
        <v>0.0</v>
      </c>
      <c r="M1734" s="88">
        <f t="shared" si="458"/>
        <v>3200</v>
      </c>
      <c r="N1734" s="206">
        <f t="shared" si="459"/>
        <v>0</v>
      </c>
      <c r="O1734" s="96"/>
      <c r="P1734" s="97"/>
      <c r="Q1734" s="97"/>
      <c r="R1734" s="98"/>
      <c r="S1734" s="98"/>
      <c r="T1734" s="98"/>
      <c r="U1734" s="98"/>
      <c r="V1734" s="98"/>
      <c r="W1734" s="98"/>
      <c r="X1734" s="98"/>
      <c r="Y1734" s="98"/>
      <c r="Z1734" s="98"/>
      <c r="AA1734" s="98"/>
      <c r="AB1734" s="98"/>
      <c r="AC1734" s="98"/>
      <c r="AD1734" s="98"/>
      <c r="AE1734" s="98"/>
      <c r="AF1734" s="98"/>
      <c r="AG1734" s="98"/>
      <c r="AH1734" s="98"/>
      <c r="AI1734" s="98"/>
      <c r="AJ1734" s="98"/>
      <c r="AK1734" s="98"/>
      <c r="AL1734" s="98"/>
    </row>
    <row r="1735" ht="14.25" customHeight="1">
      <c r="A1735" s="92" t="s">
        <v>5655</v>
      </c>
      <c r="B1735" s="93">
        <f t="shared" si="489"/>
        <v>45883</v>
      </c>
      <c r="C1735" s="94" t="s">
        <v>5656</v>
      </c>
      <c r="D1735" s="94" t="s">
        <v>5657</v>
      </c>
      <c r="E1735" s="103">
        <v>240.0</v>
      </c>
      <c r="F1735" s="100" t="s">
        <v>5658</v>
      </c>
      <c r="G1735" s="101" t="s">
        <v>112</v>
      </c>
      <c r="H1735" s="42" t="s">
        <v>4830</v>
      </c>
      <c r="I1735" s="101"/>
      <c r="J1735" s="95"/>
      <c r="K1735" s="88">
        <f t="shared" si="487"/>
        <v>240</v>
      </c>
      <c r="L1735" s="88">
        <v>0.0</v>
      </c>
      <c r="M1735" s="88">
        <f t="shared" si="458"/>
        <v>240</v>
      </c>
      <c r="N1735" s="206">
        <f t="shared" si="459"/>
        <v>0</v>
      </c>
      <c r="O1735" s="96"/>
      <c r="P1735" s="97"/>
      <c r="Q1735" s="97"/>
      <c r="R1735" s="98"/>
      <c r="S1735" s="98"/>
      <c r="T1735" s="98"/>
      <c r="U1735" s="98"/>
      <c r="V1735" s="98"/>
      <c r="W1735" s="98"/>
      <c r="X1735" s="98"/>
      <c r="Y1735" s="98"/>
      <c r="Z1735" s="98"/>
      <c r="AA1735" s="98"/>
      <c r="AB1735" s="98"/>
      <c r="AC1735" s="98"/>
      <c r="AD1735" s="98"/>
      <c r="AE1735" s="98"/>
      <c r="AF1735" s="98"/>
      <c r="AG1735" s="98"/>
      <c r="AH1735" s="98"/>
      <c r="AI1735" s="98"/>
      <c r="AJ1735" s="98"/>
      <c r="AK1735" s="98"/>
      <c r="AL1735" s="98"/>
    </row>
    <row r="1736" ht="14.25" customHeight="1">
      <c r="A1736" s="92" t="s">
        <v>5659</v>
      </c>
      <c r="B1736" s="93">
        <f t="shared" si="489"/>
        <v>45883</v>
      </c>
      <c r="C1736" s="48" t="s">
        <v>5660</v>
      </c>
      <c r="D1736" s="94" t="s">
        <v>4982</v>
      </c>
      <c r="E1736" s="103">
        <v>2600.0</v>
      </c>
      <c r="F1736" s="100" t="s">
        <v>5661</v>
      </c>
      <c r="G1736" s="101" t="s">
        <v>117</v>
      </c>
      <c r="H1736" s="42" t="s">
        <v>68</v>
      </c>
      <c r="I1736" s="101"/>
      <c r="J1736" s="95"/>
      <c r="K1736" s="88">
        <f t="shared" si="487"/>
        <v>2600</v>
      </c>
      <c r="L1736" s="88">
        <v>0.0</v>
      </c>
      <c r="M1736" s="88">
        <f t="shared" si="458"/>
        <v>2600</v>
      </c>
      <c r="N1736" s="206">
        <f t="shared" si="459"/>
        <v>0</v>
      </c>
      <c r="O1736" s="96"/>
      <c r="P1736" s="97">
        <v>85.38</v>
      </c>
      <c r="Q1736" s="97">
        <f>E1736-P1736</f>
        <v>2514.62</v>
      </c>
      <c r="R1736" s="98"/>
      <c r="S1736" s="98"/>
      <c r="T1736" s="98"/>
      <c r="U1736" s="98"/>
      <c r="V1736" s="98"/>
      <c r="W1736" s="98"/>
      <c r="X1736" s="98"/>
      <c r="Y1736" s="98"/>
      <c r="Z1736" s="98"/>
      <c r="AA1736" s="98"/>
      <c r="AB1736" s="98"/>
      <c r="AC1736" s="98"/>
      <c r="AD1736" s="98"/>
      <c r="AE1736" s="98"/>
      <c r="AF1736" s="98"/>
      <c r="AG1736" s="98"/>
      <c r="AH1736" s="98"/>
      <c r="AI1736" s="98"/>
      <c r="AJ1736" s="98"/>
      <c r="AK1736" s="98"/>
      <c r="AL1736" s="98"/>
    </row>
    <row r="1737" ht="14.25" customHeight="1">
      <c r="A1737" s="92" t="s">
        <v>5662</v>
      </c>
      <c r="B1737" s="93"/>
      <c r="C1737" s="48"/>
      <c r="D1737" s="94" t="s">
        <v>87</v>
      </c>
      <c r="E1737" s="103"/>
      <c r="F1737" s="100"/>
      <c r="G1737" s="101"/>
      <c r="H1737" s="42"/>
      <c r="I1737" s="101"/>
      <c r="J1737" s="95"/>
      <c r="K1737" s="97"/>
      <c r="L1737" s="97"/>
      <c r="M1737" s="97"/>
      <c r="N1737" s="87">
        <f>0-M1737</f>
        <v>0</v>
      </c>
      <c r="O1737" s="96"/>
      <c r="P1737" s="97"/>
      <c r="Q1737" s="97"/>
      <c r="R1737" s="153"/>
      <c r="S1737" s="98"/>
      <c r="T1737" s="98"/>
      <c r="U1737" s="98"/>
      <c r="V1737" s="98"/>
      <c r="W1737" s="98"/>
      <c r="X1737" s="98"/>
      <c r="Y1737" s="98"/>
      <c r="Z1737" s="98"/>
      <c r="AA1737" s="98"/>
      <c r="AB1737" s="98"/>
      <c r="AC1737" s="98"/>
      <c r="AD1737" s="98"/>
      <c r="AE1737" s="98"/>
      <c r="AF1737" s="98"/>
      <c r="AG1737" s="98"/>
      <c r="AH1737" s="98"/>
      <c r="AI1737" s="98"/>
      <c r="AJ1737" s="98"/>
      <c r="AK1737" s="98"/>
      <c r="AL1737" s="98"/>
    </row>
    <row r="1738" ht="14.25" customHeight="1">
      <c r="A1738" s="92" t="s">
        <v>5663</v>
      </c>
      <c r="B1738" s="93">
        <f t="shared" ref="B1738:B1739" si="490">B$1731</f>
        <v>45883</v>
      </c>
      <c r="C1738" s="94" t="s">
        <v>5664</v>
      </c>
      <c r="D1738" s="94" t="s">
        <v>5665</v>
      </c>
      <c r="E1738" s="107">
        <v>3821.43</v>
      </c>
      <c r="F1738" s="100" t="s">
        <v>5666</v>
      </c>
      <c r="G1738" s="101"/>
      <c r="H1738" s="42"/>
      <c r="I1738" s="101"/>
      <c r="J1738" s="95"/>
      <c r="K1738" s="207">
        <f>O1738</f>
        <v>4000.001495</v>
      </c>
      <c r="L1738" s="207">
        <f>K1738/1.12*0.05</f>
        <v>178.5714953</v>
      </c>
      <c r="M1738" s="207">
        <f t="shared" ref="M1738:M1818" si="491">K1738-L1738</f>
        <v>3821.429999</v>
      </c>
      <c r="N1738" s="208">
        <f t="shared" ref="N1738:N1818" si="492">E1738-M1738</f>
        <v>0.0000005714282452</v>
      </c>
      <c r="O1738" s="207">
        <f>(E1738/0.955357143)</f>
        <v>4000.001495</v>
      </c>
      <c r="P1738" s="97"/>
      <c r="Q1738" s="97"/>
      <c r="R1738" s="98"/>
      <c r="S1738" s="98"/>
      <c r="T1738" s="98"/>
      <c r="U1738" s="98"/>
      <c r="V1738" s="98"/>
      <c r="W1738" s="98"/>
      <c r="X1738" s="98"/>
      <c r="Y1738" s="98"/>
      <c r="Z1738" s="98"/>
      <c r="AA1738" s="98"/>
      <c r="AB1738" s="98"/>
      <c r="AC1738" s="98"/>
      <c r="AD1738" s="98"/>
      <c r="AE1738" s="98"/>
      <c r="AF1738" s="98"/>
      <c r="AG1738" s="98"/>
      <c r="AH1738" s="98"/>
      <c r="AI1738" s="98"/>
      <c r="AJ1738" s="98"/>
      <c r="AK1738" s="98"/>
      <c r="AL1738" s="98"/>
    </row>
    <row r="1739" ht="14.25" customHeight="1">
      <c r="A1739" s="92" t="s">
        <v>5667</v>
      </c>
      <c r="B1739" s="93">
        <f t="shared" si="490"/>
        <v>45883</v>
      </c>
      <c r="C1739" s="94" t="s">
        <v>5668</v>
      </c>
      <c r="D1739" s="94" t="s">
        <v>5669</v>
      </c>
      <c r="E1739" s="103">
        <v>1400.0</v>
      </c>
      <c r="F1739" s="100" t="s">
        <v>5670</v>
      </c>
      <c r="G1739" s="101" t="s">
        <v>96</v>
      </c>
      <c r="H1739" s="42" t="s">
        <v>68</v>
      </c>
      <c r="I1739" s="101" t="s">
        <v>5671</v>
      </c>
      <c r="J1739" s="95"/>
      <c r="K1739" s="88">
        <f t="shared" ref="K1739:K1764" si="493">E1739</f>
        <v>1400</v>
      </c>
      <c r="L1739" s="88">
        <v>0.0</v>
      </c>
      <c r="M1739" s="88">
        <f t="shared" si="491"/>
        <v>1400</v>
      </c>
      <c r="N1739" s="206">
        <f t="shared" si="492"/>
        <v>0</v>
      </c>
      <c r="O1739" s="96"/>
      <c r="P1739" s="97"/>
      <c r="Q1739" s="97"/>
      <c r="R1739" s="98"/>
      <c r="S1739" s="98"/>
      <c r="T1739" s="98"/>
      <c r="U1739" s="98"/>
      <c r="V1739" s="98"/>
      <c r="W1739" s="98"/>
      <c r="X1739" s="98"/>
      <c r="Y1739" s="98"/>
      <c r="Z1739" s="98"/>
      <c r="AA1739" s="98"/>
      <c r="AB1739" s="98"/>
      <c r="AC1739" s="98"/>
      <c r="AD1739" s="98"/>
      <c r="AE1739" s="98"/>
      <c r="AF1739" s="98"/>
      <c r="AG1739" s="98"/>
      <c r="AH1739" s="98"/>
      <c r="AI1739" s="98"/>
      <c r="AJ1739" s="98"/>
      <c r="AK1739" s="98"/>
      <c r="AL1739" s="98"/>
    </row>
    <row r="1740" ht="14.25" customHeight="1">
      <c r="A1740" s="92" t="s">
        <v>5672</v>
      </c>
      <c r="B1740" s="93">
        <v>45884.0</v>
      </c>
      <c r="C1740" s="94" t="s">
        <v>5673</v>
      </c>
      <c r="D1740" s="94" t="s">
        <v>5240</v>
      </c>
      <c r="E1740" s="99">
        <v>550.0</v>
      </c>
      <c r="F1740" s="100" t="s">
        <v>5674</v>
      </c>
      <c r="G1740" s="101" t="s">
        <v>67</v>
      </c>
      <c r="H1740" s="42" t="s">
        <v>68</v>
      </c>
      <c r="I1740" s="101"/>
      <c r="J1740" s="95"/>
      <c r="K1740" s="88">
        <f t="shared" si="493"/>
        <v>550</v>
      </c>
      <c r="L1740" s="88">
        <v>0.0</v>
      </c>
      <c r="M1740" s="88">
        <f t="shared" si="491"/>
        <v>550</v>
      </c>
      <c r="N1740" s="206">
        <f t="shared" si="492"/>
        <v>0</v>
      </c>
      <c r="O1740" s="96"/>
      <c r="P1740" s="131">
        <v>13.4</v>
      </c>
      <c r="Q1740" s="132">
        <f>E1740-P1740</f>
        <v>536.6</v>
      </c>
      <c r="R1740" s="98"/>
      <c r="S1740" s="98"/>
      <c r="T1740" s="98"/>
      <c r="U1740" s="98"/>
      <c r="V1740" s="98"/>
      <c r="W1740" s="98"/>
      <c r="X1740" s="98"/>
      <c r="Y1740" s="98"/>
      <c r="Z1740" s="98"/>
      <c r="AA1740" s="98"/>
      <c r="AB1740" s="98"/>
      <c r="AC1740" s="98"/>
      <c r="AD1740" s="98"/>
      <c r="AE1740" s="98"/>
      <c r="AF1740" s="98"/>
      <c r="AG1740" s="98"/>
      <c r="AH1740" s="98"/>
      <c r="AI1740" s="98"/>
      <c r="AJ1740" s="98"/>
      <c r="AK1740" s="98"/>
      <c r="AL1740" s="98"/>
    </row>
    <row r="1741" ht="14.25" customHeight="1">
      <c r="A1741" s="92" t="s">
        <v>5675</v>
      </c>
      <c r="B1741" s="93">
        <f t="shared" ref="B1741:B1743" si="494">B$1740</f>
        <v>45884</v>
      </c>
      <c r="C1741" s="94" t="s">
        <v>5676</v>
      </c>
      <c r="D1741" s="94" t="s">
        <v>529</v>
      </c>
      <c r="E1741" s="103">
        <v>3000.0</v>
      </c>
      <c r="F1741" s="100" t="s">
        <v>5677</v>
      </c>
      <c r="G1741" s="101"/>
      <c r="H1741" s="42"/>
      <c r="I1741" s="101"/>
      <c r="J1741" s="95"/>
      <c r="K1741" s="88">
        <f t="shared" si="493"/>
        <v>3000</v>
      </c>
      <c r="L1741" s="88">
        <v>0.0</v>
      </c>
      <c r="M1741" s="88">
        <f t="shared" si="491"/>
        <v>3000</v>
      </c>
      <c r="N1741" s="206">
        <f t="shared" si="492"/>
        <v>0</v>
      </c>
      <c r="O1741" s="96"/>
      <c r="P1741" s="97"/>
      <c r="Q1741" s="97"/>
      <c r="R1741" s="98"/>
      <c r="S1741" s="98"/>
      <c r="T1741" s="98"/>
      <c r="U1741" s="98"/>
      <c r="V1741" s="98"/>
      <c r="W1741" s="98"/>
      <c r="X1741" s="98"/>
      <c r="Y1741" s="98"/>
      <c r="Z1741" s="98"/>
      <c r="AA1741" s="98"/>
      <c r="AB1741" s="98"/>
      <c r="AC1741" s="98"/>
      <c r="AD1741" s="98"/>
      <c r="AE1741" s="98"/>
      <c r="AF1741" s="98"/>
      <c r="AG1741" s="98"/>
      <c r="AH1741" s="98"/>
      <c r="AI1741" s="98"/>
      <c r="AJ1741" s="98"/>
      <c r="AK1741" s="98"/>
      <c r="AL1741" s="98"/>
    </row>
    <row r="1742" ht="14.25" customHeight="1">
      <c r="A1742" s="92" t="s">
        <v>5678</v>
      </c>
      <c r="B1742" s="93">
        <f t="shared" si="494"/>
        <v>45884</v>
      </c>
      <c r="C1742" s="94" t="s">
        <v>5679</v>
      </c>
      <c r="D1742" s="94" t="s">
        <v>562</v>
      </c>
      <c r="E1742" s="103">
        <v>1250.0</v>
      </c>
      <c r="F1742" s="100" t="s">
        <v>5680</v>
      </c>
      <c r="G1742" s="101"/>
      <c r="H1742" s="42"/>
      <c r="I1742" s="101"/>
      <c r="J1742" s="95"/>
      <c r="K1742" s="88">
        <f t="shared" si="493"/>
        <v>1250</v>
      </c>
      <c r="L1742" s="88">
        <v>0.0</v>
      </c>
      <c r="M1742" s="88">
        <f t="shared" si="491"/>
        <v>1250</v>
      </c>
      <c r="N1742" s="206">
        <f t="shared" si="492"/>
        <v>0</v>
      </c>
      <c r="O1742" s="96"/>
      <c r="P1742" s="97"/>
      <c r="Q1742" s="97"/>
      <c r="R1742" s="98"/>
      <c r="S1742" s="98"/>
      <c r="T1742" s="98"/>
      <c r="U1742" s="98"/>
      <c r="V1742" s="98"/>
      <c r="W1742" s="98"/>
      <c r="X1742" s="98"/>
      <c r="Y1742" s="98"/>
      <c r="Z1742" s="98"/>
      <c r="AA1742" s="98"/>
      <c r="AB1742" s="98"/>
      <c r="AC1742" s="98"/>
      <c r="AD1742" s="98"/>
      <c r="AE1742" s="98"/>
      <c r="AF1742" s="98"/>
      <c r="AG1742" s="98"/>
      <c r="AH1742" s="98"/>
      <c r="AI1742" s="98"/>
      <c r="AJ1742" s="98"/>
      <c r="AK1742" s="98"/>
      <c r="AL1742" s="98"/>
    </row>
    <row r="1743" ht="14.25" customHeight="1">
      <c r="A1743" s="92" t="s">
        <v>5681</v>
      </c>
      <c r="B1743" s="93">
        <f t="shared" si="494"/>
        <v>45884</v>
      </c>
      <c r="C1743" s="94" t="s">
        <v>5682</v>
      </c>
      <c r="D1743" s="94" t="s">
        <v>5683</v>
      </c>
      <c r="E1743" s="99">
        <v>300.0</v>
      </c>
      <c r="F1743" s="100" t="s">
        <v>5251</v>
      </c>
      <c r="G1743" s="101" t="s">
        <v>5305</v>
      </c>
      <c r="H1743" s="42"/>
      <c r="I1743" s="101"/>
      <c r="J1743" s="95"/>
      <c r="K1743" s="88">
        <f t="shared" si="493"/>
        <v>300</v>
      </c>
      <c r="L1743" s="88">
        <v>0.0</v>
      </c>
      <c r="M1743" s="88">
        <f t="shared" si="491"/>
        <v>300</v>
      </c>
      <c r="N1743" s="206">
        <f t="shared" si="492"/>
        <v>0</v>
      </c>
      <c r="O1743" s="96"/>
      <c r="P1743" s="131">
        <v>7.31</v>
      </c>
      <c r="Q1743" s="132">
        <f>E1743-P1743</f>
        <v>292.69</v>
      </c>
      <c r="R1743" s="98"/>
      <c r="S1743" s="98"/>
      <c r="T1743" s="98"/>
      <c r="U1743" s="98"/>
      <c r="V1743" s="98"/>
      <c r="W1743" s="98"/>
      <c r="X1743" s="98"/>
      <c r="Y1743" s="98"/>
      <c r="Z1743" s="98"/>
      <c r="AA1743" s="98"/>
      <c r="AB1743" s="98"/>
      <c r="AC1743" s="98"/>
      <c r="AD1743" s="98"/>
      <c r="AE1743" s="98"/>
      <c r="AF1743" s="98"/>
      <c r="AG1743" s="98"/>
      <c r="AH1743" s="98"/>
      <c r="AI1743" s="98"/>
      <c r="AJ1743" s="98"/>
      <c r="AK1743" s="98"/>
      <c r="AL1743" s="98"/>
    </row>
    <row r="1744" ht="14.25" customHeight="1">
      <c r="A1744" s="92" t="s">
        <v>5684</v>
      </c>
      <c r="B1744" s="93"/>
      <c r="C1744" s="94"/>
      <c r="D1744" s="94" t="s">
        <v>87</v>
      </c>
      <c r="E1744" s="103"/>
      <c r="F1744" s="100"/>
      <c r="G1744" s="101"/>
      <c r="H1744" s="42"/>
      <c r="I1744" s="101"/>
      <c r="J1744" s="95"/>
      <c r="K1744" s="88" t="str">
        <f t="shared" si="493"/>
        <v/>
      </c>
      <c r="L1744" s="88">
        <v>0.0</v>
      </c>
      <c r="M1744" s="88">
        <f t="shared" si="491"/>
        <v>0</v>
      </c>
      <c r="N1744" s="206">
        <f t="shared" si="492"/>
        <v>0</v>
      </c>
      <c r="O1744" s="96"/>
      <c r="P1744" s="97"/>
      <c r="Q1744" s="97"/>
      <c r="R1744" s="98"/>
      <c r="S1744" s="98"/>
      <c r="T1744" s="98"/>
      <c r="U1744" s="98"/>
      <c r="V1744" s="98"/>
      <c r="W1744" s="98"/>
      <c r="X1744" s="98"/>
      <c r="Y1744" s="98"/>
      <c r="Z1744" s="98"/>
      <c r="AA1744" s="98"/>
      <c r="AB1744" s="98"/>
      <c r="AC1744" s="98"/>
      <c r="AD1744" s="98"/>
      <c r="AE1744" s="98"/>
      <c r="AF1744" s="98"/>
      <c r="AG1744" s="98"/>
      <c r="AH1744" s="98"/>
      <c r="AI1744" s="98"/>
      <c r="AJ1744" s="98"/>
      <c r="AK1744" s="98"/>
      <c r="AL1744" s="98"/>
    </row>
    <row r="1745" ht="14.25" customHeight="1">
      <c r="A1745" s="92" t="s">
        <v>5685</v>
      </c>
      <c r="B1745" s="93">
        <f>B$1740</f>
        <v>45884</v>
      </c>
      <c r="C1745" s="94" t="s">
        <v>5686</v>
      </c>
      <c r="D1745" s="94" t="s">
        <v>5687</v>
      </c>
      <c r="E1745" s="106">
        <v>3000.0</v>
      </c>
      <c r="F1745" s="100" t="s">
        <v>5688</v>
      </c>
      <c r="G1745" s="101" t="s">
        <v>117</v>
      </c>
      <c r="H1745" s="42" t="s">
        <v>68</v>
      </c>
      <c r="I1745" s="101"/>
      <c r="J1745" s="95"/>
      <c r="K1745" s="88">
        <f t="shared" si="493"/>
        <v>3000</v>
      </c>
      <c r="L1745" s="88">
        <v>0.0</v>
      </c>
      <c r="M1745" s="88">
        <f t="shared" si="491"/>
        <v>3000</v>
      </c>
      <c r="N1745" s="206">
        <f t="shared" si="492"/>
        <v>0</v>
      </c>
      <c r="O1745" s="96"/>
      <c r="P1745" s="97">
        <v>98.51</v>
      </c>
      <c r="Q1745" s="108">
        <f>E1745-P1745</f>
        <v>2901.49</v>
      </c>
      <c r="R1745" s="98"/>
      <c r="S1745" s="98"/>
      <c r="T1745" s="98"/>
      <c r="U1745" s="98"/>
      <c r="V1745" s="98"/>
      <c r="W1745" s="98"/>
      <c r="X1745" s="98"/>
      <c r="Y1745" s="98"/>
      <c r="Z1745" s="98"/>
      <c r="AA1745" s="98"/>
      <c r="AB1745" s="98"/>
      <c r="AC1745" s="98"/>
      <c r="AD1745" s="98"/>
      <c r="AE1745" s="98"/>
      <c r="AF1745" s="98"/>
      <c r="AG1745" s="98"/>
      <c r="AH1745" s="98"/>
      <c r="AI1745" s="98"/>
      <c r="AJ1745" s="98"/>
      <c r="AK1745" s="98"/>
      <c r="AL1745" s="98"/>
    </row>
    <row r="1746" ht="14.25" customHeight="1">
      <c r="A1746" s="92" t="s">
        <v>5689</v>
      </c>
      <c r="B1746" s="93">
        <v>45885.0</v>
      </c>
      <c r="C1746" s="94" t="s">
        <v>5690</v>
      </c>
      <c r="D1746" s="94" t="s">
        <v>5691</v>
      </c>
      <c r="E1746" s="106">
        <v>2600.0</v>
      </c>
      <c r="F1746" s="100" t="s">
        <v>5692</v>
      </c>
      <c r="G1746" s="101" t="s">
        <v>96</v>
      </c>
      <c r="H1746" s="42" t="s">
        <v>68</v>
      </c>
      <c r="I1746" s="101" t="s">
        <v>5693</v>
      </c>
      <c r="J1746" s="95"/>
      <c r="K1746" s="88">
        <f t="shared" si="493"/>
        <v>2600</v>
      </c>
      <c r="L1746" s="88">
        <v>0.0</v>
      </c>
      <c r="M1746" s="88">
        <f t="shared" si="491"/>
        <v>2600</v>
      </c>
      <c r="N1746" s="206">
        <f t="shared" si="492"/>
        <v>0</v>
      </c>
      <c r="O1746" s="96"/>
      <c r="P1746" s="97"/>
      <c r="Q1746" s="97"/>
      <c r="R1746" s="98"/>
      <c r="S1746" s="98"/>
      <c r="T1746" s="98"/>
      <c r="U1746" s="98"/>
      <c r="V1746" s="98"/>
      <c r="W1746" s="98"/>
      <c r="X1746" s="98"/>
      <c r="Y1746" s="98"/>
      <c r="Z1746" s="98"/>
      <c r="AA1746" s="98"/>
      <c r="AB1746" s="98"/>
      <c r="AC1746" s="98"/>
      <c r="AD1746" s="98"/>
      <c r="AE1746" s="98"/>
      <c r="AF1746" s="98"/>
      <c r="AG1746" s="98"/>
      <c r="AH1746" s="98"/>
      <c r="AI1746" s="98"/>
      <c r="AJ1746" s="98"/>
      <c r="AK1746" s="98"/>
      <c r="AL1746" s="98"/>
    </row>
    <row r="1747" ht="14.25" customHeight="1">
      <c r="A1747" s="92" t="s">
        <v>5694</v>
      </c>
      <c r="B1747" s="93">
        <v>45885.0</v>
      </c>
      <c r="C1747" s="94" t="s">
        <v>5695</v>
      </c>
      <c r="D1747" s="94" t="s">
        <v>3299</v>
      </c>
      <c r="E1747" s="106">
        <v>300.0</v>
      </c>
      <c r="F1747" s="100" t="s">
        <v>5696</v>
      </c>
      <c r="G1747" s="101" t="s">
        <v>112</v>
      </c>
      <c r="H1747" s="42" t="s">
        <v>4830</v>
      </c>
      <c r="I1747" s="101"/>
      <c r="J1747" s="95"/>
      <c r="K1747" s="88">
        <f t="shared" si="493"/>
        <v>300</v>
      </c>
      <c r="L1747" s="88">
        <v>0.0</v>
      </c>
      <c r="M1747" s="88">
        <f t="shared" si="491"/>
        <v>300</v>
      </c>
      <c r="N1747" s="206">
        <f t="shared" si="492"/>
        <v>0</v>
      </c>
      <c r="O1747" s="96"/>
      <c r="P1747" s="97"/>
      <c r="Q1747" s="97"/>
      <c r="R1747" s="98"/>
      <c r="S1747" s="98"/>
      <c r="T1747" s="98"/>
      <c r="U1747" s="98"/>
      <c r="V1747" s="98"/>
      <c r="W1747" s="98"/>
      <c r="X1747" s="98"/>
      <c r="Y1747" s="98"/>
      <c r="Z1747" s="98"/>
      <c r="AA1747" s="98"/>
      <c r="AB1747" s="98"/>
      <c r="AC1747" s="98"/>
      <c r="AD1747" s="98"/>
      <c r="AE1747" s="98"/>
      <c r="AF1747" s="98"/>
      <c r="AG1747" s="98"/>
      <c r="AH1747" s="98"/>
      <c r="AI1747" s="98"/>
      <c r="AJ1747" s="98"/>
      <c r="AK1747" s="98"/>
      <c r="AL1747" s="98"/>
    </row>
    <row r="1748" ht="14.25" customHeight="1">
      <c r="A1748" s="92" t="s">
        <v>5697</v>
      </c>
      <c r="B1748" s="93">
        <v>45885.0</v>
      </c>
      <c r="C1748" s="94" t="s">
        <v>5698</v>
      </c>
      <c r="D1748" s="94" t="s">
        <v>5699</v>
      </c>
      <c r="E1748" s="99">
        <v>6000.0</v>
      </c>
      <c r="F1748" s="100" t="s">
        <v>5700</v>
      </c>
      <c r="G1748" s="101" t="s">
        <v>67</v>
      </c>
      <c r="H1748" s="42" t="s">
        <v>68</v>
      </c>
      <c r="I1748" s="101"/>
      <c r="J1748" s="95"/>
      <c r="K1748" s="88">
        <f t="shared" si="493"/>
        <v>6000</v>
      </c>
      <c r="L1748" s="88">
        <v>0.0</v>
      </c>
      <c r="M1748" s="88">
        <f t="shared" si="491"/>
        <v>6000</v>
      </c>
      <c r="N1748" s="206">
        <f t="shared" si="492"/>
        <v>0</v>
      </c>
      <c r="O1748" s="96"/>
      <c r="P1748" s="131">
        <v>146.19</v>
      </c>
      <c r="Q1748" s="132">
        <f>E1748-P1748</f>
        <v>5853.81</v>
      </c>
      <c r="R1748" s="98"/>
      <c r="S1748" s="98"/>
      <c r="T1748" s="98"/>
      <c r="U1748" s="98"/>
      <c r="V1748" s="98"/>
      <c r="W1748" s="98"/>
      <c r="X1748" s="98"/>
      <c r="Y1748" s="98"/>
      <c r="Z1748" s="98"/>
      <c r="AA1748" s="98"/>
      <c r="AB1748" s="98"/>
      <c r="AC1748" s="98"/>
      <c r="AD1748" s="98"/>
      <c r="AE1748" s="98"/>
      <c r="AF1748" s="98"/>
      <c r="AG1748" s="98"/>
      <c r="AH1748" s="98"/>
      <c r="AI1748" s="98"/>
      <c r="AJ1748" s="98"/>
      <c r="AK1748" s="98"/>
      <c r="AL1748" s="98"/>
    </row>
    <row r="1749" ht="14.25" customHeight="1">
      <c r="A1749" s="92" t="s">
        <v>5701</v>
      </c>
      <c r="B1749" s="93">
        <v>45885.0</v>
      </c>
      <c r="C1749" s="94" t="s">
        <v>5702</v>
      </c>
      <c r="D1749" s="94" t="s">
        <v>5084</v>
      </c>
      <c r="E1749" s="106">
        <v>700.0</v>
      </c>
      <c r="F1749" s="100" t="s">
        <v>5703</v>
      </c>
      <c r="G1749" s="101" t="s">
        <v>112</v>
      </c>
      <c r="H1749" s="42" t="s">
        <v>4830</v>
      </c>
      <c r="I1749" s="101"/>
      <c r="J1749" s="95"/>
      <c r="K1749" s="88">
        <f t="shared" si="493"/>
        <v>700</v>
      </c>
      <c r="L1749" s="88">
        <v>0.0</v>
      </c>
      <c r="M1749" s="88">
        <f t="shared" si="491"/>
        <v>700</v>
      </c>
      <c r="N1749" s="206">
        <f t="shared" si="492"/>
        <v>0</v>
      </c>
      <c r="O1749" s="96"/>
      <c r="P1749" s="97"/>
      <c r="Q1749" s="97"/>
      <c r="R1749" s="98"/>
      <c r="S1749" s="98"/>
      <c r="T1749" s="98"/>
      <c r="U1749" s="98"/>
      <c r="V1749" s="98"/>
      <c r="W1749" s="98"/>
      <c r="X1749" s="98"/>
      <c r="Y1749" s="98"/>
      <c r="Z1749" s="98"/>
      <c r="AA1749" s="98"/>
      <c r="AB1749" s="98"/>
      <c r="AC1749" s="98"/>
      <c r="AD1749" s="98"/>
      <c r="AE1749" s="98"/>
      <c r="AF1749" s="98"/>
      <c r="AG1749" s="98"/>
      <c r="AH1749" s="98"/>
      <c r="AI1749" s="98"/>
      <c r="AJ1749" s="98"/>
      <c r="AK1749" s="98"/>
      <c r="AL1749" s="98"/>
    </row>
    <row r="1750" ht="14.25" customHeight="1">
      <c r="A1750" s="92" t="s">
        <v>5704</v>
      </c>
      <c r="B1750" s="93">
        <v>45887.0</v>
      </c>
      <c r="C1750" s="94" t="s">
        <v>5705</v>
      </c>
      <c r="D1750" s="94" t="s">
        <v>5706</v>
      </c>
      <c r="E1750" s="106">
        <v>550.0</v>
      </c>
      <c r="F1750" s="100" t="s">
        <v>2857</v>
      </c>
      <c r="G1750" s="101" t="s">
        <v>112</v>
      </c>
      <c r="H1750" s="42" t="s">
        <v>4830</v>
      </c>
      <c r="I1750" s="200" t="s">
        <v>5707</v>
      </c>
      <c r="J1750" s="95"/>
      <c r="K1750" s="88">
        <f t="shared" si="493"/>
        <v>550</v>
      </c>
      <c r="L1750" s="88">
        <v>0.0</v>
      </c>
      <c r="M1750" s="88">
        <f t="shared" si="491"/>
        <v>550</v>
      </c>
      <c r="N1750" s="206">
        <f t="shared" si="492"/>
        <v>0</v>
      </c>
      <c r="O1750" s="96"/>
      <c r="P1750" s="97"/>
      <c r="Q1750" s="97"/>
      <c r="R1750" s="98"/>
      <c r="S1750" s="98"/>
      <c r="T1750" s="98"/>
      <c r="U1750" s="98"/>
      <c r="V1750" s="98"/>
      <c r="W1750" s="98"/>
      <c r="X1750" s="98"/>
      <c r="Y1750" s="98"/>
      <c r="Z1750" s="98"/>
      <c r="AA1750" s="98"/>
      <c r="AB1750" s="98"/>
      <c r="AC1750" s="98"/>
      <c r="AD1750" s="98"/>
      <c r="AE1750" s="98"/>
      <c r="AF1750" s="98"/>
      <c r="AG1750" s="98"/>
      <c r="AH1750" s="98"/>
      <c r="AI1750" s="98"/>
      <c r="AJ1750" s="98"/>
      <c r="AK1750" s="98"/>
      <c r="AL1750" s="98"/>
    </row>
    <row r="1751" ht="14.25" customHeight="1">
      <c r="A1751" s="92" t="s">
        <v>5708</v>
      </c>
      <c r="B1751" s="93">
        <v>45887.0</v>
      </c>
      <c r="C1751" s="48" t="s">
        <v>5709</v>
      </c>
      <c r="D1751" s="94" t="s">
        <v>5710</v>
      </c>
      <c r="E1751" s="106">
        <v>550.0</v>
      </c>
      <c r="F1751" s="100" t="s">
        <v>2857</v>
      </c>
      <c r="G1751" s="101" t="s">
        <v>117</v>
      </c>
      <c r="H1751" s="42" t="s">
        <v>68</v>
      </c>
      <c r="I1751" s="101"/>
      <c r="J1751" s="95"/>
      <c r="K1751" s="88">
        <f t="shared" si="493"/>
        <v>550</v>
      </c>
      <c r="L1751" s="88">
        <v>0.0</v>
      </c>
      <c r="M1751" s="88">
        <f t="shared" si="491"/>
        <v>550</v>
      </c>
      <c r="N1751" s="206">
        <f t="shared" si="492"/>
        <v>0</v>
      </c>
      <c r="O1751" s="96"/>
      <c r="P1751" s="97">
        <v>18.06</v>
      </c>
      <c r="Q1751" s="97">
        <f t="shared" ref="Q1751:Q1757" si="495">E1751-P1751</f>
        <v>531.94</v>
      </c>
      <c r="R1751" s="98"/>
      <c r="S1751" s="98"/>
      <c r="T1751" s="98"/>
      <c r="U1751" s="98"/>
      <c r="V1751" s="98"/>
      <c r="W1751" s="98"/>
      <c r="X1751" s="98"/>
      <c r="Y1751" s="98"/>
      <c r="Z1751" s="98"/>
      <c r="AA1751" s="98"/>
      <c r="AB1751" s="98"/>
      <c r="AC1751" s="98"/>
      <c r="AD1751" s="98"/>
      <c r="AE1751" s="98"/>
      <c r="AF1751" s="98"/>
      <c r="AG1751" s="98"/>
      <c r="AH1751" s="98"/>
      <c r="AI1751" s="98"/>
      <c r="AJ1751" s="98"/>
      <c r="AK1751" s="98"/>
      <c r="AL1751" s="98"/>
    </row>
    <row r="1752" ht="14.25" customHeight="1">
      <c r="A1752" s="92" t="s">
        <v>5711</v>
      </c>
      <c r="B1752" s="93">
        <v>45887.0</v>
      </c>
      <c r="C1752" s="48" t="s">
        <v>5712</v>
      </c>
      <c r="D1752" s="94" t="s">
        <v>5713</v>
      </c>
      <c r="E1752" s="106">
        <v>1100.0</v>
      </c>
      <c r="F1752" s="100" t="s">
        <v>5714</v>
      </c>
      <c r="G1752" s="101" t="s">
        <v>117</v>
      </c>
      <c r="H1752" s="42" t="s">
        <v>68</v>
      </c>
      <c r="I1752" s="101"/>
      <c r="J1752" s="95"/>
      <c r="K1752" s="88">
        <f t="shared" si="493"/>
        <v>1100</v>
      </c>
      <c r="L1752" s="88">
        <v>0.0</v>
      </c>
      <c r="M1752" s="88">
        <f t="shared" si="491"/>
        <v>1100</v>
      </c>
      <c r="N1752" s="206">
        <f t="shared" si="492"/>
        <v>0</v>
      </c>
      <c r="O1752" s="96"/>
      <c r="P1752" s="97">
        <v>36.12</v>
      </c>
      <c r="Q1752" s="97">
        <f t="shared" si="495"/>
        <v>1063.88</v>
      </c>
      <c r="R1752" s="98"/>
      <c r="S1752" s="98"/>
      <c r="T1752" s="98"/>
      <c r="U1752" s="98"/>
      <c r="V1752" s="98"/>
      <c r="W1752" s="98"/>
      <c r="X1752" s="98"/>
      <c r="Y1752" s="98"/>
      <c r="Z1752" s="98"/>
      <c r="AA1752" s="98"/>
      <c r="AB1752" s="98"/>
      <c r="AC1752" s="98"/>
      <c r="AD1752" s="98"/>
      <c r="AE1752" s="98"/>
      <c r="AF1752" s="98"/>
      <c r="AG1752" s="98"/>
      <c r="AH1752" s="98"/>
      <c r="AI1752" s="98"/>
      <c r="AJ1752" s="98"/>
      <c r="AK1752" s="98"/>
      <c r="AL1752" s="98"/>
    </row>
    <row r="1753" ht="14.25" customHeight="1">
      <c r="A1753" s="92" t="s">
        <v>5715</v>
      </c>
      <c r="B1753" s="93">
        <v>45887.0</v>
      </c>
      <c r="C1753" s="48" t="s">
        <v>5716</v>
      </c>
      <c r="D1753" s="94" t="s">
        <v>5717</v>
      </c>
      <c r="E1753" s="106">
        <v>300.0</v>
      </c>
      <c r="F1753" s="100" t="s">
        <v>2026</v>
      </c>
      <c r="G1753" s="101" t="s">
        <v>117</v>
      </c>
      <c r="H1753" s="42" t="s">
        <v>68</v>
      </c>
      <c r="I1753" s="101"/>
      <c r="J1753" s="95"/>
      <c r="K1753" s="88">
        <f t="shared" si="493"/>
        <v>300</v>
      </c>
      <c r="L1753" s="88">
        <v>0.0</v>
      </c>
      <c r="M1753" s="88">
        <f t="shared" si="491"/>
        <v>300</v>
      </c>
      <c r="N1753" s="206">
        <f t="shared" si="492"/>
        <v>0</v>
      </c>
      <c r="O1753" s="96"/>
      <c r="P1753" s="97">
        <v>9.85</v>
      </c>
      <c r="Q1753" s="97">
        <f t="shared" si="495"/>
        <v>290.15</v>
      </c>
      <c r="R1753" s="98"/>
      <c r="S1753" s="98"/>
      <c r="T1753" s="98"/>
      <c r="U1753" s="98"/>
      <c r="V1753" s="98"/>
      <c r="W1753" s="98"/>
      <c r="X1753" s="98"/>
      <c r="Y1753" s="98"/>
      <c r="Z1753" s="98"/>
      <c r="AA1753" s="98"/>
      <c r="AB1753" s="98"/>
      <c r="AC1753" s="98"/>
      <c r="AD1753" s="98"/>
      <c r="AE1753" s="98"/>
      <c r="AF1753" s="98"/>
      <c r="AG1753" s="98"/>
      <c r="AH1753" s="98"/>
      <c r="AI1753" s="98"/>
      <c r="AJ1753" s="98"/>
      <c r="AK1753" s="98"/>
      <c r="AL1753" s="98"/>
    </row>
    <row r="1754" ht="14.25" customHeight="1">
      <c r="A1754" s="92" t="s">
        <v>5718</v>
      </c>
      <c r="B1754" s="93">
        <v>45887.0</v>
      </c>
      <c r="C1754" s="48" t="s">
        <v>5719</v>
      </c>
      <c r="D1754" s="94" t="s">
        <v>5720</v>
      </c>
      <c r="E1754" s="106">
        <v>9900.0</v>
      </c>
      <c r="F1754" s="100" t="s">
        <v>5721</v>
      </c>
      <c r="G1754" s="101" t="s">
        <v>117</v>
      </c>
      <c r="H1754" s="42" t="s">
        <v>68</v>
      </c>
      <c r="I1754" s="101"/>
      <c r="J1754" s="95"/>
      <c r="K1754" s="88">
        <f t="shared" si="493"/>
        <v>9900</v>
      </c>
      <c r="L1754" s="88">
        <v>0.0</v>
      </c>
      <c r="M1754" s="88">
        <f t="shared" si="491"/>
        <v>9900</v>
      </c>
      <c r="N1754" s="206">
        <f t="shared" si="492"/>
        <v>0</v>
      </c>
      <c r="O1754" s="96"/>
      <c r="P1754" s="97">
        <v>325.09</v>
      </c>
      <c r="Q1754" s="97">
        <f t="shared" si="495"/>
        <v>9574.91</v>
      </c>
      <c r="R1754" s="98"/>
      <c r="S1754" s="98"/>
      <c r="T1754" s="98"/>
      <c r="U1754" s="98"/>
      <c r="V1754" s="98"/>
      <c r="W1754" s="98"/>
      <c r="X1754" s="98"/>
      <c r="Y1754" s="98"/>
      <c r="Z1754" s="98"/>
      <c r="AA1754" s="98"/>
      <c r="AB1754" s="98"/>
      <c r="AC1754" s="98"/>
      <c r="AD1754" s="98"/>
      <c r="AE1754" s="98"/>
      <c r="AF1754" s="98"/>
      <c r="AG1754" s="98"/>
      <c r="AH1754" s="98"/>
      <c r="AI1754" s="98"/>
      <c r="AJ1754" s="98"/>
      <c r="AK1754" s="98"/>
      <c r="AL1754" s="98"/>
    </row>
    <row r="1755" ht="14.25" customHeight="1">
      <c r="A1755" s="92" t="s">
        <v>5722</v>
      </c>
      <c r="B1755" s="93">
        <v>45887.0</v>
      </c>
      <c r="C1755" s="94" t="s">
        <v>5723</v>
      </c>
      <c r="D1755" s="94" t="s">
        <v>5724</v>
      </c>
      <c r="E1755" s="99">
        <v>360.0</v>
      </c>
      <c r="F1755" s="100" t="s">
        <v>5725</v>
      </c>
      <c r="G1755" s="101" t="s">
        <v>67</v>
      </c>
      <c r="H1755" s="42" t="s">
        <v>68</v>
      </c>
      <c r="I1755" s="101"/>
      <c r="J1755" s="95"/>
      <c r="K1755" s="88">
        <f t="shared" si="493"/>
        <v>360</v>
      </c>
      <c r="L1755" s="88">
        <v>0.0</v>
      </c>
      <c r="M1755" s="88">
        <f t="shared" si="491"/>
        <v>360</v>
      </c>
      <c r="N1755" s="206">
        <f t="shared" si="492"/>
        <v>0</v>
      </c>
      <c r="O1755" s="96"/>
      <c r="P1755" s="131">
        <v>8.77</v>
      </c>
      <c r="Q1755" s="131">
        <f t="shared" si="495"/>
        <v>351.23</v>
      </c>
      <c r="R1755" s="98"/>
      <c r="S1755" s="98"/>
      <c r="T1755" s="98"/>
      <c r="U1755" s="98"/>
      <c r="V1755" s="98"/>
      <c r="W1755" s="98"/>
      <c r="X1755" s="98"/>
      <c r="Y1755" s="98"/>
      <c r="Z1755" s="98"/>
      <c r="AA1755" s="98"/>
      <c r="AB1755" s="98"/>
      <c r="AC1755" s="98"/>
      <c r="AD1755" s="98"/>
      <c r="AE1755" s="98"/>
      <c r="AF1755" s="98"/>
      <c r="AG1755" s="98"/>
      <c r="AH1755" s="98"/>
      <c r="AI1755" s="98"/>
      <c r="AJ1755" s="98"/>
      <c r="AK1755" s="98"/>
      <c r="AL1755" s="98"/>
    </row>
    <row r="1756" ht="14.25" customHeight="1">
      <c r="A1756" s="92" t="s">
        <v>5726</v>
      </c>
      <c r="B1756" s="93">
        <v>45887.0</v>
      </c>
      <c r="C1756" s="94" t="s">
        <v>5727</v>
      </c>
      <c r="D1756" s="94" t="s">
        <v>5728</v>
      </c>
      <c r="E1756" s="99">
        <v>300.0</v>
      </c>
      <c r="F1756" s="100" t="s">
        <v>2026</v>
      </c>
      <c r="G1756" s="101" t="s">
        <v>67</v>
      </c>
      <c r="H1756" s="42" t="s">
        <v>68</v>
      </c>
      <c r="I1756" s="101"/>
      <c r="J1756" s="95"/>
      <c r="K1756" s="88">
        <f t="shared" si="493"/>
        <v>300</v>
      </c>
      <c r="L1756" s="88">
        <v>0.0</v>
      </c>
      <c r="M1756" s="88">
        <f t="shared" si="491"/>
        <v>300</v>
      </c>
      <c r="N1756" s="206">
        <f t="shared" si="492"/>
        <v>0</v>
      </c>
      <c r="O1756" s="96"/>
      <c r="P1756" s="131">
        <v>7.31</v>
      </c>
      <c r="Q1756" s="131">
        <f t="shared" si="495"/>
        <v>292.69</v>
      </c>
      <c r="R1756" s="131">
        <f>Q1756+Q1755</f>
        <v>643.92</v>
      </c>
      <c r="S1756" s="98"/>
      <c r="T1756" s="98"/>
      <c r="U1756" s="98"/>
      <c r="V1756" s="98"/>
      <c r="W1756" s="98"/>
      <c r="X1756" s="98"/>
      <c r="Y1756" s="98"/>
      <c r="Z1756" s="98"/>
      <c r="AA1756" s="98"/>
      <c r="AB1756" s="98"/>
      <c r="AC1756" s="98"/>
      <c r="AD1756" s="98"/>
      <c r="AE1756" s="98"/>
      <c r="AF1756" s="98"/>
      <c r="AG1756" s="98"/>
      <c r="AH1756" s="98"/>
      <c r="AI1756" s="98"/>
      <c r="AJ1756" s="98"/>
      <c r="AK1756" s="98"/>
      <c r="AL1756" s="98"/>
    </row>
    <row r="1757" ht="14.25" customHeight="1">
      <c r="A1757" s="92" t="s">
        <v>5729</v>
      </c>
      <c r="B1757" s="93">
        <v>45887.0</v>
      </c>
      <c r="C1757" s="48" t="s">
        <v>5730</v>
      </c>
      <c r="D1757" s="94" t="s">
        <v>5731</v>
      </c>
      <c r="E1757" s="106">
        <v>3000.0</v>
      </c>
      <c r="F1757" s="100" t="s">
        <v>5732</v>
      </c>
      <c r="G1757" s="101" t="s">
        <v>117</v>
      </c>
      <c r="H1757" s="42" t="s">
        <v>68</v>
      </c>
      <c r="I1757" s="101"/>
      <c r="J1757" s="95"/>
      <c r="K1757" s="88">
        <f t="shared" si="493"/>
        <v>3000</v>
      </c>
      <c r="L1757" s="88">
        <v>0.0</v>
      </c>
      <c r="M1757" s="88">
        <f t="shared" si="491"/>
        <v>3000</v>
      </c>
      <c r="N1757" s="206">
        <f t="shared" si="492"/>
        <v>0</v>
      </c>
      <c r="O1757" s="96"/>
      <c r="P1757" s="97">
        <v>98.51</v>
      </c>
      <c r="Q1757" s="97">
        <f t="shared" si="495"/>
        <v>2901.49</v>
      </c>
      <c r="R1757" s="97">
        <f>Q1751+Q1752+Q1753+Q1754+Q1757</f>
        <v>14362.37</v>
      </c>
      <c r="S1757" s="98"/>
      <c r="T1757" s="98"/>
      <c r="U1757" s="98"/>
      <c r="V1757" s="98"/>
      <c r="W1757" s="98"/>
      <c r="X1757" s="98"/>
      <c r="Y1757" s="98"/>
      <c r="Z1757" s="98"/>
      <c r="AA1757" s="98"/>
      <c r="AB1757" s="98"/>
      <c r="AC1757" s="98"/>
      <c r="AD1757" s="98"/>
      <c r="AE1757" s="98"/>
      <c r="AF1757" s="98"/>
      <c r="AG1757" s="98"/>
      <c r="AH1757" s="98"/>
      <c r="AI1757" s="98"/>
      <c r="AJ1757" s="98"/>
      <c r="AK1757" s="98"/>
      <c r="AL1757" s="98"/>
    </row>
    <row r="1758" ht="14.25" customHeight="1">
      <c r="A1758" s="92" t="s">
        <v>5733</v>
      </c>
      <c r="B1758" s="93">
        <v>45888.0</v>
      </c>
      <c r="C1758" s="94" t="s">
        <v>5734</v>
      </c>
      <c r="D1758" s="94" t="s">
        <v>797</v>
      </c>
      <c r="E1758" s="106">
        <v>550.0</v>
      </c>
      <c r="F1758" s="100" t="s">
        <v>2857</v>
      </c>
      <c r="G1758" s="101" t="s">
        <v>112</v>
      </c>
      <c r="H1758" s="42" t="s">
        <v>4830</v>
      </c>
      <c r="K1758" s="88">
        <f t="shared" si="493"/>
        <v>550</v>
      </c>
      <c r="L1758" s="88">
        <v>0.0</v>
      </c>
      <c r="M1758" s="88">
        <f t="shared" si="491"/>
        <v>550</v>
      </c>
      <c r="N1758" s="206">
        <f t="shared" si="492"/>
        <v>0</v>
      </c>
      <c r="O1758" s="96"/>
      <c r="P1758" s="97"/>
      <c r="Q1758" s="97"/>
      <c r="R1758" s="98"/>
      <c r="S1758" s="98"/>
      <c r="T1758" s="98"/>
      <c r="U1758" s="98"/>
      <c r="V1758" s="98"/>
      <c r="W1758" s="98"/>
      <c r="X1758" s="98"/>
      <c r="Y1758" s="98"/>
      <c r="Z1758" s="98"/>
      <c r="AA1758" s="98"/>
      <c r="AB1758" s="98"/>
      <c r="AC1758" s="98"/>
      <c r="AD1758" s="98"/>
      <c r="AE1758" s="98"/>
      <c r="AF1758" s="98"/>
      <c r="AG1758" s="98"/>
      <c r="AH1758" s="98"/>
      <c r="AI1758" s="98"/>
      <c r="AJ1758" s="98"/>
      <c r="AK1758" s="98"/>
      <c r="AL1758" s="98"/>
    </row>
    <row r="1759" ht="14.25" customHeight="1">
      <c r="A1759" s="92" t="s">
        <v>5735</v>
      </c>
      <c r="B1759" s="93">
        <f t="shared" ref="B1759:B1763" si="496">B$1758</f>
        <v>45888</v>
      </c>
      <c r="C1759" s="94" t="s">
        <v>5736</v>
      </c>
      <c r="D1759" s="94" t="s">
        <v>5737</v>
      </c>
      <c r="E1759" s="106">
        <v>400.0</v>
      </c>
      <c r="F1759" s="100" t="s">
        <v>5738</v>
      </c>
      <c r="G1759" s="101" t="s">
        <v>117</v>
      </c>
      <c r="H1759" s="42" t="s">
        <v>68</v>
      </c>
      <c r="K1759" s="88">
        <f t="shared" si="493"/>
        <v>400</v>
      </c>
      <c r="L1759" s="88">
        <v>0.0</v>
      </c>
      <c r="M1759" s="88">
        <f t="shared" si="491"/>
        <v>400</v>
      </c>
      <c r="N1759" s="206">
        <f t="shared" si="492"/>
        <v>0</v>
      </c>
      <c r="O1759" s="96"/>
      <c r="P1759" s="97">
        <v>13.14</v>
      </c>
      <c r="Q1759" s="108">
        <f t="shared" ref="Q1759:Q1763" si="497">E1759-P1759</f>
        <v>386.86</v>
      </c>
      <c r="S1759" s="98"/>
      <c r="T1759" s="98"/>
      <c r="U1759" s="98"/>
      <c r="V1759" s="98"/>
      <c r="W1759" s="98"/>
      <c r="X1759" s="98"/>
      <c r="Y1759" s="98"/>
      <c r="Z1759" s="98"/>
      <c r="AA1759" s="98"/>
      <c r="AB1759" s="98"/>
      <c r="AC1759" s="98"/>
      <c r="AD1759" s="98"/>
      <c r="AE1759" s="98"/>
      <c r="AF1759" s="98"/>
      <c r="AG1759" s="98"/>
      <c r="AH1759" s="98"/>
      <c r="AI1759" s="98"/>
      <c r="AJ1759" s="98"/>
      <c r="AK1759" s="98"/>
      <c r="AL1759" s="98"/>
    </row>
    <row r="1760" ht="14.25" customHeight="1">
      <c r="A1760" s="92" t="s">
        <v>5739</v>
      </c>
      <c r="B1760" s="93">
        <f t="shared" si="496"/>
        <v>45888</v>
      </c>
      <c r="C1760" s="94" t="s">
        <v>5740</v>
      </c>
      <c r="D1760" s="94" t="s">
        <v>5741</v>
      </c>
      <c r="E1760" s="99">
        <v>28.0</v>
      </c>
      <c r="F1760" s="100" t="s">
        <v>5742</v>
      </c>
      <c r="G1760" s="101" t="s">
        <v>67</v>
      </c>
      <c r="H1760" s="42" t="s">
        <v>68</v>
      </c>
      <c r="I1760" s="101"/>
      <c r="J1760" s="95"/>
      <c r="K1760" s="88">
        <f t="shared" si="493"/>
        <v>28</v>
      </c>
      <c r="L1760" s="88">
        <v>0.0</v>
      </c>
      <c r="M1760" s="88">
        <f t="shared" si="491"/>
        <v>28</v>
      </c>
      <c r="N1760" s="206">
        <f t="shared" si="492"/>
        <v>0</v>
      </c>
      <c r="O1760" s="96"/>
      <c r="P1760" s="131">
        <v>0.68</v>
      </c>
      <c r="Q1760" s="229">
        <f t="shared" si="497"/>
        <v>27.32</v>
      </c>
      <c r="S1760" s="98"/>
      <c r="T1760" s="98"/>
      <c r="U1760" s="98"/>
      <c r="V1760" s="98"/>
      <c r="W1760" s="98"/>
      <c r="X1760" s="98"/>
      <c r="Y1760" s="98"/>
      <c r="Z1760" s="98"/>
      <c r="AA1760" s="98"/>
      <c r="AB1760" s="98"/>
      <c r="AC1760" s="98"/>
      <c r="AD1760" s="98"/>
      <c r="AE1760" s="98"/>
      <c r="AF1760" s="98"/>
      <c r="AG1760" s="98"/>
      <c r="AH1760" s="98"/>
      <c r="AI1760" s="98"/>
      <c r="AJ1760" s="98"/>
      <c r="AK1760" s="98"/>
      <c r="AL1760" s="98"/>
    </row>
    <row r="1761" ht="14.25" customHeight="1">
      <c r="A1761" s="92" t="s">
        <v>5743</v>
      </c>
      <c r="B1761" s="93">
        <f t="shared" si="496"/>
        <v>45888</v>
      </c>
      <c r="C1761" s="94" t="s">
        <v>5744</v>
      </c>
      <c r="D1761" s="94" t="s">
        <v>5745</v>
      </c>
      <c r="E1761" s="99">
        <v>300.0</v>
      </c>
      <c r="F1761" s="100" t="s">
        <v>5251</v>
      </c>
      <c r="G1761" s="101" t="s">
        <v>67</v>
      </c>
      <c r="H1761" s="42" t="s">
        <v>68</v>
      </c>
      <c r="I1761" s="101"/>
      <c r="J1761" s="95"/>
      <c r="K1761" s="88">
        <f t="shared" si="493"/>
        <v>300</v>
      </c>
      <c r="L1761" s="88">
        <v>0.0</v>
      </c>
      <c r="M1761" s="88">
        <f t="shared" si="491"/>
        <v>300</v>
      </c>
      <c r="N1761" s="206">
        <f t="shared" si="492"/>
        <v>0</v>
      </c>
      <c r="O1761" s="96"/>
      <c r="P1761" s="131">
        <v>7.31</v>
      </c>
      <c r="Q1761" s="229">
        <f t="shared" si="497"/>
        <v>292.69</v>
      </c>
      <c r="R1761" s="198"/>
      <c r="S1761" s="98"/>
      <c r="T1761" s="98"/>
      <c r="U1761" s="98"/>
      <c r="V1761" s="98"/>
      <c r="W1761" s="98"/>
      <c r="X1761" s="98"/>
      <c r="Y1761" s="98"/>
      <c r="Z1761" s="98"/>
      <c r="AA1761" s="98"/>
      <c r="AB1761" s="98"/>
      <c r="AC1761" s="98"/>
      <c r="AD1761" s="98"/>
      <c r="AE1761" s="98"/>
      <c r="AF1761" s="98"/>
      <c r="AG1761" s="98"/>
      <c r="AH1761" s="98"/>
      <c r="AI1761" s="98"/>
      <c r="AJ1761" s="98"/>
      <c r="AK1761" s="98"/>
      <c r="AL1761" s="98"/>
    </row>
    <row r="1762" ht="14.25" customHeight="1">
      <c r="A1762" s="92" t="s">
        <v>5746</v>
      </c>
      <c r="B1762" s="93">
        <f t="shared" si="496"/>
        <v>45888</v>
      </c>
      <c r="C1762" s="94" t="s">
        <v>5747</v>
      </c>
      <c r="D1762" s="94" t="s">
        <v>5748</v>
      </c>
      <c r="E1762" s="103">
        <v>400.0</v>
      </c>
      <c r="F1762" s="100" t="s">
        <v>5738</v>
      </c>
      <c r="G1762" s="101" t="s">
        <v>117</v>
      </c>
      <c r="H1762" s="42" t="s">
        <v>68</v>
      </c>
      <c r="I1762" s="101"/>
      <c r="J1762" s="95"/>
      <c r="K1762" s="88">
        <f t="shared" si="493"/>
        <v>400</v>
      </c>
      <c r="L1762" s="88">
        <v>0.0</v>
      </c>
      <c r="M1762" s="88">
        <f t="shared" si="491"/>
        <v>400</v>
      </c>
      <c r="N1762" s="206">
        <f t="shared" si="492"/>
        <v>0</v>
      </c>
      <c r="O1762" s="96"/>
      <c r="P1762" s="97">
        <v>13.14</v>
      </c>
      <c r="Q1762" s="108">
        <f t="shared" si="497"/>
        <v>386.86</v>
      </c>
      <c r="S1762" s="98"/>
      <c r="T1762" s="98"/>
      <c r="U1762" s="98"/>
      <c r="V1762" s="98"/>
      <c r="W1762" s="98"/>
      <c r="X1762" s="98"/>
      <c r="Y1762" s="98"/>
      <c r="Z1762" s="98"/>
      <c r="AA1762" s="98"/>
      <c r="AB1762" s="98"/>
      <c r="AC1762" s="98"/>
      <c r="AD1762" s="98"/>
      <c r="AE1762" s="98"/>
      <c r="AF1762" s="98"/>
      <c r="AG1762" s="98"/>
      <c r="AH1762" s="98"/>
      <c r="AI1762" s="98"/>
      <c r="AJ1762" s="98"/>
      <c r="AK1762" s="98"/>
      <c r="AL1762" s="98"/>
    </row>
    <row r="1763" ht="14.25" customHeight="1">
      <c r="A1763" s="92" t="s">
        <v>5749</v>
      </c>
      <c r="B1763" s="93">
        <f t="shared" si="496"/>
        <v>45888</v>
      </c>
      <c r="C1763" s="94" t="s">
        <v>5750</v>
      </c>
      <c r="D1763" s="94" t="s">
        <v>5240</v>
      </c>
      <c r="E1763" s="99">
        <v>550.0</v>
      </c>
      <c r="F1763" s="100" t="s">
        <v>2857</v>
      </c>
      <c r="G1763" s="101" t="s">
        <v>67</v>
      </c>
      <c r="H1763" s="42" t="s">
        <v>68</v>
      </c>
      <c r="I1763" s="101"/>
      <c r="J1763" s="95"/>
      <c r="K1763" s="88">
        <f t="shared" si="493"/>
        <v>550</v>
      </c>
      <c r="L1763" s="88">
        <v>0.0</v>
      </c>
      <c r="M1763" s="88">
        <f t="shared" si="491"/>
        <v>550</v>
      </c>
      <c r="N1763" s="206">
        <f t="shared" si="492"/>
        <v>0</v>
      </c>
      <c r="O1763" s="96"/>
      <c r="P1763" s="131">
        <v>13.14</v>
      </c>
      <c r="Q1763" s="131">
        <f t="shared" si="497"/>
        <v>536.86</v>
      </c>
      <c r="R1763" s="203">
        <f>Q1763+Q1761+Q1760</f>
        <v>856.87</v>
      </c>
      <c r="S1763" s="98"/>
      <c r="T1763" s="98"/>
      <c r="U1763" s="98"/>
      <c r="V1763" s="98"/>
      <c r="W1763" s="98"/>
      <c r="X1763" s="98"/>
      <c r="Y1763" s="98"/>
      <c r="Z1763" s="98"/>
      <c r="AA1763" s="98"/>
      <c r="AB1763" s="98"/>
      <c r="AC1763" s="98"/>
      <c r="AD1763" s="98"/>
      <c r="AE1763" s="98"/>
      <c r="AF1763" s="98"/>
      <c r="AG1763" s="98"/>
      <c r="AH1763" s="98"/>
      <c r="AI1763" s="98"/>
      <c r="AJ1763" s="98"/>
      <c r="AK1763" s="98"/>
      <c r="AL1763" s="98"/>
    </row>
    <row r="1764" ht="14.25" customHeight="1">
      <c r="A1764" s="92" t="s">
        <v>5751</v>
      </c>
      <c r="B1764" s="93">
        <v>45889.0</v>
      </c>
      <c r="C1764" s="94" t="s">
        <v>5752</v>
      </c>
      <c r="D1764" s="94" t="s">
        <v>5753</v>
      </c>
      <c r="E1764" s="103">
        <v>1100.0</v>
      </c>
      <c r="F1764" s="100" t="s">
        <v>2857</v>
      </c>
      <c r="G1764" s="101" t="s">
        <v>117</v>
      </c>
      <c r="H1764" s="42" t="s">
        <v>68</v>
      </c>
      <c r="I1764" s="101"/>
      <c r="J1764" s="95"/>
      <c r="K1764" s="88">
        <f t="shared" si="493"/>
        <v>1100</v>
      </c>
      <c r="L1764" s="88">
        <v>0.0</v>
      </c>
      <c r="M1764" s="88">
        <f t="shared" si="491"/>
        <v>1100</v>
      </c>
      <c r="N1764" s="206">
        <f t="shared" si="492"/>
        <v>0</v>
      </c>
      <c r="O1764" s="96"/>
      <c r="P1764" s="97">
        <v>36.12</v>
      </c>
      <c r="Q1764" s="97">
        <v>1063.88</v>
      </c>
      <c r="R1764" s="98"/>
      <c r="S1764" s="98"/>
      <c r="T1764" s="98"/>
      <c r="U1764" s="98"/>
      <c r="V1764" s="98"/>
      <c r="W1764" s="98"/>
      <c r="X1764" s="98"/>
      <c r="Y1764" s="98"/>
      <c r="Z1764" s="98"/>
      <c r="AA1764" s="98"/>
      <c r="AB1764" s="98"/>
      <c r="AC1764" s="98"/>
      <c r="AD1764" s="98"/>
      <c r="AE1764" s="98"/>
      <c r="AF1764" s="98"/>
      <c r="AG1764" s="98"/>
      <c r="AH1764" s="98"/>
      <c r="AI1764" s="98"/>
      <c r="AJ1764" s="98"/>
      <c r="AK1764" s="98"/>
      <c r="AL1764" s="98"/>
    </row>
    <row r="1765" ht="14.25" customHeight="1">
      <c r="A1765" s="92" t="s">
        <v>5754</v>
      </c>
      <c r="B1765" s="93">
        <v>45889.0</v>
      </c>
      <c r="C1765" s="94" t="s">
        <v>5755</v>
      </c>
      <c r="D1765" s="230" t="s">
        <v>616</v>
      </c>
      <c r="E1765" s="231">
        <v>1400.0</v>
      </c>
      <c r="F1765" s="192" t="s">
        <v>5756</v>
      </c>
      <c r="G1765" s="101"/>
      <c r="H1765" s="42"/>
      <c r="I1765" s="101"/>
      <c r="J1765" s="95"/>
      <c r="K1765" s="232">
        <v>1400.0</v>
      </c>
      <c r="L1765" s="88">
        <v>0.0</v>
      </c>
      <c r="M1765" s="88">
        <f t="shared" si="491"/>
        <v>1400</v>
      </c>
      <c r="N1765" s="206">
        <f t="shared" si="492"/>
        <v>0</v>
      </c>
      <c r="O1765" s="96"/>
      <c r="P1765" s="97"/>
      <c r="Q1765" s="91"/>
      <c r="R1765" s="98"/>
      <c r="S1765" s="98"/>
      <c r="T1765" s="98"/>
      <c r="U1765" s="98"/>
      <c r="V1765" s="98"/>
      <c r="W1765" s="98"/>
      <c r="X1765" s="98"/>
      <c r="Y1765" s="98"/>
      <c r="Z1765" s="98"/>
      <c r="AA1765" s="98"/>
      <c r="AB1765" s="98"/>
      <c r="AC1765" s="98"/>
      <c r="AD1765" s="98"/>
      <c r="AE1765" s="98"/>
      <c r="AF1765" s="98"/>
      <c r="AG1765" s="98"/>
      <c r="AH1765" s="98"/>
      <c r="AI1765" s="98"/>
      <c r="AJ1765" s="98"/>
      <c r="AK1765" s="98"/>
      <c r="AL1765" s="98"/>
    </row>
    <row r="1766" ht="14.25" customHeight="1">
      <c r="A1766" s="92" t="s">
        <v>5757</v>
      </c>
      <c r="B1766" s="93">
        <v>45889.0</v>
      </c>
      <c r="C1766" s="94" t="s">
        <v>5758</v>
      </c>
      <c r="D1766" s="94" t="s">
        <v>5759</v>
      </c>
      <c r="E1766" s="103">
        <v>2600.0</v>
      </c>
      <c r="F1766" s="192" t="s">
        <v>5760</v>
      </c>
      <c r="G1766" s="101" t="s">
        <v>117</v>
      </c>
      <c r="H1766" s="42" t="s">
        <v>450</v>
      </c>
      <c r="I1766" s="101"/>
      <c r="J1766" s="95"/>
      <c r="K1766" s="88">
        <f t="shared" ref="K1766:K1767" si="498">E1766</f>
        <v>2600</v>
      </c>
      <c r="L1766" s="88">
        <v>0.0</v>
      </c>
      <c r="M1766" s="88">
        <f t="shared" si="491"/>
        <v>2600</v>
      </c>
      <c r="N1766" s="206">
        <f t="shared" si="492"/>
        <v>0</v>
      </c>
      <c r="O1766" s="96"/>
      <c r="P1766" s="97">
        <v>85.38</v>
      </c>
      <c r="Q1766" s="91">
        <f>E1766-P1766</f>
        <v>2514.62</v>
      </c>
      <c r="R1766" s="98"/>
      <c r="S1766" s="98"/>
      <c r="T1766" s="98"/>
      <c r="U1766" s="98"/>
      <c r="V1766" s="98"/>
      <c r="W1766" s="98"/>
      <c r="X1766" s="98"/>
      <c r="Y1766" s="98"/>
      <c r="Z1766" s="98"/>
      <c r="AA1766" s="98"/>
      <c r="AB1766" s="98"/>
      <c r="AC1766" s="98"/>
      <c r="AD1766" s="98"/>
      <c r="AE1766" s="98"/>
      <c r="AF1766" s="98"/>
      <c r="AG1766" s="98"/>
      <c r="AH1766" s="98"/>
      <c r="AI1766" s="98"/>
      <c r="AJ1766" s="98"/>
      <c r="AK1766" s="98"/>
      <c r="AL1766" s="98"/>
    </row>
    <row r="1767" ht="14.25" customHeight="1">
      <c r="A1767" s="92" t="s">
        <v>5761</v>
      </c>
      <c r="B1767" s="93">
        <v>45889.0</v>
      </c>
      <c r="C1767" s="94" t="s">
        <v>5762</v>
      </c>
      <c r="D1767" s="94" t="s">
        <v>701</v>
      </c>
      <c r="E1767" s="103">
        <v>1250.0</v>
      </c>
      <c r="F1767" s="100" t="s">
        <v>5763</v>
      </c>
      <c r="G1767" s="101"/>
      <c r="H1767" s="42"/>
      <c r="I1767" s="101"/>
      <c r="J1767" s="95"/>
      <c r="K1767" s="88">
        <f t="shared" si="498"/>
        <v>1250</v>
      </c>
      <c r="L1767" s="88">
        <v>0.0</v>
      </c>
      <c r="M1767" s="88">
        <f t="shared" si="491"/>
        <v>1250</v>
      </c>
      <c r="N1767" s="206">
        <f t="shared" si="492"/>
        <v>0</v>
      </c>
      <c r="O1767" s="96"/>
      <c r="P1767" s="97"/>
      <c r="Q1767" s="97"/>
      <c r="R1767" s="98"/>
      <c r="S1767" s="98"/>
      <c r="T1767" s="98"/>
      <c r="U1767" s="98"/>
      <c r="V1767" s="98"/>
      <c r="W1767" s="98"/>
      <c r="X1767" s="98"/>
      <c r="Y1767" s="98"/>
      <c r="Z1767" s="98"/>
      <c r="AA1767" s="98"/>
      <c r="AB1767" s="98"/>
      <c r="AC1767" s="98"/>
      <c r="AD1767" s="98"/>
      <c r="AE1767" s="98"/>
      <c r="AF1767" s="98"/>
      <c r="AG1767" s="98"/>
      <c r="AH1767" s="98"/>
      <c r="AI1767" s="98"/>
      <c r="AJ1767" s="98"/>
      <c r="AK1767" s="98"/>
      <c r="AL1767" s="98"/>
    </row>
    <row r="1768" ht="14.25" customHeight="1">
      <c r="A1768" s="92" t="s">
        <v>5764</v>
      </c>
      <c r="B1768" s="93">
        <v>45889.0</v>
      </c>
      <c r="C1768" s="94" t="s">
        <v>5765</v>
      </c>
      <c r="D1768" s="94" t="s">
        <v>5766</v>
      </c>
      <c r="E1768" s="107">
        <v>1194.2</v>
      </c>
      <c r="F1768" s="100" t="s">
        <v>5767</v>
      </c>
      <c r="G1768" s="101" t="s">
        <v>74</v>
      </c>
      <c r="H1768" s="42" t="s">
        <v>132</v>
      </c>
      <c r="I1768" s="101" t="s">
        <v>5768</v>
      </c>
      <c r="J1768" s="95"/>
      <c r="K1768" s="207">
        <f>O1768</f>
        <v>1250.003738</v>
      </c>
      <c r="L1768" s="207">
        <f>K1768/1.12*0.05</f>
        <v>55.80373831</v>
      </c>
      <c r="M1768" s="207">
        <f t="shared" si="491"/>
        <v>1194.2</v>
      </c>
      <c r="N1768" s="208">
        <f t="shared" si="492"/>
        <v>0.0000001785717814</v>
      </c>
      <c r="O1768" s="207">
        <f>(E1768/0.955357143)</f>
        <v>1250.003738</v>
      </c>
      <c r="P1768" s="97"/>
      <c r="Q1768" s="97"/>
      <c r="R1768" s="98"/>
      <c r="S1768" s="98"/>
      <c r="T1768" s="98"/>
      <c r="U1768" s="98"/>
      <c r="V1768" s="98"/>
      <c r="W1768" s="98"/>
      <c r="X1768" s="98"/>
      <c r="Y1768" s="98"/>
      <c r="Z1768" s="98"/>
      <c r="AA1768" s="98"/>
      <c r="AB1768" s="98"/>
      <c r="AC1768" s="98"/>
      <c r="AD1768" s="98"/>
      <c r="AE1768" s="98"/>
      <c r="AF1768" s="98"/>
      <c r="AG1768" s="98"/>
      <c r="AH1768" s="98"/>
      <c r="AI1768" s="98"/>
      <c r="AJ1768" s="98"/>
      <c r="AK1768" s="98"/>
      <c r="AL1768" s="98"/>
    </row>
    <row r="1769" ht="14.25" customHeight="1">
      <c r="A1769" s="92" t="s">
        <v>5769</v>
      </c>
      <c r="B1769" s="93">
        <v>45889.0</v>
      </c>
      <c r="C1769" s="94" t="s">
        <v>5770</v>
      </c>
      <c r="D1769" s="94" t="s">
        <v>4982</v>
      </c>
      <c r="E1769" s="103">
        <v>1250.0</v>
      </c>
      <c r="F1769" s="100" t="s">
        <v>5771</v>
      </c>
      <c r="G1769" s="101" t="s">
        <v>74</v>
      </c>
      <c r="H1769" s="42" t="s">
        <v>68</v>
      </c>
      <c r="I1769" s="101" t="s">
        <v>5772</v>
      </c>
      <c r="J1769" s="95"/>
      <c r="K1769" s="88">
        <f t="shared" ref="K1769:K1781" si="499">E1769</f>
        <v>1250</v>
      </c>
      <c r="L1769" s="88">
        <v>0.0</v>
      </c>
      <c r="M1769" s="88">
        <f t="shared" si="491"/>
        <v>1250</v>
      </c>
      <c r="N1769" s="206">
        <f t="shared" si="492"/>
        <v>0</v>
      </c>
      <c r="O1769" s="96"/>
      <c r="P1769" s="97"/>
      <c r="Q1769" s="97"/>
      <c r="R1769" s="98"/>
      <c r="S1769" s="98"/>
      <c r="T1769" s="98"/>
      <c r="U1769" s="98"/>
      <c r="V1769" s="98"/>
      <c r="W1769" s="98"/>
      <c r="X1769" s="98"/>
      <c r="Y1769" s="98"/>
      <c r="Z1769" s="98"/>
      <c r="AA1769" s="98"/>
      <c r="AB1769" s="98"/>
      <c r="AC1769" s="98"/>
      <c r="AD1769" s="98"/>
      <c r="AE1769" s="98"/>
      <c r="AF1769" s="98"/>
      <c r="AG1769" s="98"/>
      <c r="AH1769" s="98"/>
      <c r="AI1769" s="98"/>
      <c r="AJ1769" s="98"/>
      <c r="AK1769" s="98"/>
      <c r="AL1769" s="98"/>
    </row>
    <row r="1770" ht="14.25" customHeight="1">
      <c r="A1770" s="92" t="s">
        <v>5773</v>
      </c>
      <c r="B1770" s="93">
        <v>45889.0</v>
      </c>
      <c r="C1770" s="94" t="s">
        <v>5774</v>
      </c>
      <c r="D1770" s="94" t="s">
        <v>5775</v>
      </c>
      <c r="E1770" s="103">
        <v>1250.0</v>
      </c>
      <c r="F1770" s="100" t="s">
        <v>5776</v>
      </c>
      <c r="G1770" s="101" t="s">
        <v>74</v>
      </c>
      <c r="H1770" s="42" t="s">
        <v>68</v>
      </c>
      <c r="I1770" s="101" t="s">
        <v>5777</v>
      </c>
      <c r="J1770" s="95"/>
      <c r="K1770" s="88">
        <f t="shared" si="499"/>
        <v>1250</v>
      </c>
      <c r="L1770" s="88">
        <v>0.0</v>
      </c>
      <c r="M1770" s="88">
        <f t="shared" si="491"/>
        <v>1250</v>
      </c>
      <c r="N1770" s="206">
        <f t="shared" si="492"/>
        <v>0</v>
      </c>
      <c r="O1770" s="96"/>
      <c r="P1770" s="97"/>
      <c r="Q1770" s="97"/>
      <c r="R1770" s="98"/>
      <c r="S1770" s="98"/>
      <c r="T1770" s="98"/>
      <c r="U1770" s="98"/>
      <c r="V1770" s="98"/>
      <c r="W1770" s="98"/>
      <c r="X1770" s="98"/>
      <c r="Y1770" s="98"/>
      <c r="Z1770" s="98"/>
      <c r="AA1770" s="98"/>
      <c r="AB1770" s="98"/>
      <c r="AC1770" s="98"/>
      <c r="AD1770" s="98"/>
      <c r="AE1770" s="98"/>
      <c r="AF1770" s="98"/>
      <c r="AG1770" s="98"/>
      <c r="AH1770" s="98"/>
      <c r="AI1770" s="98"/>
      <c r="AJ1770" s="98"/>
      <c r="AK1770" s="98"/>
      <c r="AL1770" s="98"/>
    </row>
    <row r="1771" ht="14.25" customHeight="1">
      <c r="A1771" s="92" t="s">
        <v>5778</v>
      </c>
      <c r="B1771" s="84">
        <v>45889.0</v>
      </c>
      <c r="C1771" s="94" t="s">
        <v>5779</v>
      </c>
      <c r="D1771" s="48" t="s">
        <v>5780</v>
      </c>
      <c r="E1771" s="103">
        <v>43689.08</v>
      </c>
      <c r="F1771" s="100" t="s">
        <v>5781</v>
      </c>
      <c r="G1771" s="101"/>
      <c r="H1771" s="42"/>
      <c r="I1771" s="101"/>
      <c r="J1771" s="95"/>
      <c r="K1771" s="88">
        <f t="shared" si="499"/>
        <v>43689.08</v>
      </c>
      <c r="L1771" s="88">
        <v>0.0</v>
      </c>
      <c r="M1771" s="88">
        <f t="shared" si="491"/>
        <v>43689.08</v>
      </c>
      <c r="N1771" s="206">
        <f t="shared" si="492"/>
        <v>0</v>
      </c>
      <c r="O1771" s="96"/>
      <c r="P1771" s="97"/>
      <c r="Q1771" s="97"/>
      <c r="R1771" s="98"/>
      <c r="S1771" s="98"/>
      <c r="T1771" s="98"/>
      <c r="U1771" s="98"/>
      <c r="V1771" s="98"/>
      <c r="W1771" s="98"/>
      <c r="X1771" s="98"/>
      <c r="Y1771" s="98"/>
      <c r="Z1771" s="98"/>
      <c r="AA1771" s="98"/>
      <c r="AB1771" s="98"/>
      <c r="AC1771" s="98"/>
      <c r="AD1771" s="98"/>
      <c r="AE1771" s="98"/>
      <c r="AF1771" s="98"/>
      <c r="AG1771" s="98"/>
      <c r="AH1771" s="98"/>
      <c r="AI1771" s="98"/>
      <c r="AJ1771" s="98"/>
      <c r="AK1771" s="98"/>
      <c r="AL1771" s="98"/>
    </row>
    <row r="1772" ht="14.25" customHeight="1">
      <c r="A1772" s="92" t="s">
        <v>5782</v>
      </c>
      <c r="B1772" s="84"/>
      <c r="C1772" s="94"/>
      <c r="D1772" s="94" t="s">
        <v>87</v>
      </c>
      <c r="E1772" s="103"/>
      <c r="F1772" s="100"/>
      <c r="G1772" s="101"/>
      <c r="H1772" s="42"/>
      <c r="I1772" s="101"/>
      <c r="J1772" s="95"/>
      <c r="K1772" s="88" t="str">
        <f t="shared" si="499"/>
        <v/>
      </c>
      <c r="L1772" s="88">
        <v>0.0</v>
      </c>
      <c r="M1772" s="88">
        <f t="shared" si="491"/>
        <v>0</v>
      </c>
      <c r="N1772" s="206">
        <f t="shared" si="492"/>
        <v>0</v>
      </c>
      <c r="O1772" s="96"/>
      <c r="P1772" s="97"/>
      <c r="Q1772" s="97"/>
      <c r="R1772" s="98"/>
      <c r="S1772" s="98"/>
      <c r="T1772" s="98"/>
      <c r="U1772" s="98"/>
      <c r="V1772" s="98"/>
      <c r="W1772" s="98"/>
      <c r="X1772" s="98"/>
      <c r="Y1772" s="98"/>
      <c r="Z1772" s="98"/>
      <c r="AA1772" s="98"/>
      <c r="AB1772" s="98"/>
      <c r="AC1772" s="98"/>
      <c r="AD1772" s="98"/>
      <c r="AE1772" s="98"/>
      <c r="AF1772" s="98"/>
      <c r="AG1772" s="98"/>
      <c r="AH1772" s="98"/>
      <c r="AI1772" s="98"/>
      <c r="AJ1772" s="98"/>
      <c r="AK1772" s="98"/>
      <c r="AL1772" s="98"/>
    </row>
    <row r="1773" ht="14.25" customHeight="1">
      <c r="A1773" s="92" t="s">
        <v>5783</v>
      </c>
      <c r="B1773" s="84">
        <v>45889.0</v>
      </c>
      <c r="C1773" s="94" t="s">
        <v>5784</v>
      </c>
      <c r="D1773" s="94" t="s">
        <v>3067</v>
      </c>
      <c r="E1773" s="103">
        <v>4000.0</v>
      </c>
      <c r="F1773" s="100" t="s">
        <v>5785</v>
      </c>
      <c r="G1773" s="101" t="s">
        <v>219</v>
      </c>
      <c r="H1773" s="42" t="s">
        <v>68</v>
      </c>
      <c r="I1773" s="101" t="s">
        <v>5786</v>
      </c>
      <c r="J1773" s="95"/>
      <c r="K1773" s="88">
        <f t="shared" si="499"/>
        <v>4000</v>
      </c>
      <c r="L1773" s="88">
        <v>0.0</v>
      </c>
      <c r="M1773" s="88">
        <f t="shared" si="491"/>
        <v>4000</v>
      </c>
      <c r="N1773" s="206">
        <f t="shared" si="492"/>
        <v>0</v>
      </c>
      <c r="O1773" s="96"/>
      <c r="P1773" s="97"/>
      <c r="Q1773" s="97"/>
      <c r="R1773" s="98"/>
      <c r="S1773" s="98"/>
      <c r="T1773" s="98"/>
      <c r="U1773" s="98"/>
      <c r="V1773" s="98"/>
      <c r="W1773" s="98"/>
      <c r="X1773" s="98"/>
      <c r="Y1773" s="98"/>
      <c r="Z1773" s="98"/>
      <c r="AA1773" s="98"/>
      <c r="AB1773" s="98"/>
      <c r="AC1773" s="98"/>
      <c r="AD1773" s="98"/>
      <c r="AE1773" s="98"/>
      <c r="AF1773" s="98"/>
      <c r="AG1773" s="98"/>
      <c r="AH1773" s="98"/>
      <c r="AI1773" s="98"/>
      <c r="AJ1773" s="98"/>
      <c r="AK1773" s="98"/>
      <c r="AL1773" s="98"/>
    </row>
    <row r="1774" ht="14.25" customHeight="1">
      <c r="A1774" s="92" t="s">
        <v>5787</v>
      </c>
      <c r="B1774" s="84">
        <v>45889.0</v>
      </c>
      <c r="C1774" s="94" t="s">
        <v>5788</v>
      </c>
      <c r="D1774" s="94" t="s">
        <v>5789</v>
      </c>
      <c r="E1774" s="103">
        <v>4700.0</v>
      </c>
      <c r="F1774" s="100" t="s">
        <v>5790</v>
      </c>
      <c r="G1774" s="101"/>
      <c r="H1774" s="42"/>
      <c r="I1774" s="101"/>
      <c r="J1774" s="95"/>
      <c r="K1774" s="88">
        <f t="shared" si="499"/>
        <v>4700</v>
      </c>
      <c r="L1774" s="88">
        <f>K1774/1.12*0.05</f>
        <v>209.8214286</v>
      </c>
      <c r="M1774" s="88">
        <f t="shared" si="491"/>
        <v>4490.178571</v>
      </c>
      <c r="N1774" s="206">
        <f t="shared" si="492"/>
        <v>209.8214286</v>
      </c>
      <c r="O1774" s="96"/>
      <c r="P1774" s="97">
        <f>E1774-Q1774</f>
        <v>154.33</v>
      </c>
      <c r="Q1774" s="97">
        <v>4545.67</v>
      </c>
      <c r="R1774" s="98"/>
      <c r="S1774" s="98"/>
      <c r="T1774" s="98"/>
      <c r="U1774" s="98"/>
      <c r="V1774" s="98"/>
      <c r="W1774" s="98"/>
      <c r="X1774" s="98"/>
      <c r="Y1774" s="98"/>
      <c r="Z1774" s="98"/>
      <c r="AA1774" s="98"/>
      <c r="AB1774" s="98"/>
      <c r="AC1774" s="98"/>
      <c r="AD1774" s="98"/>
      <c r="AE1774" s="98"/>
      <c r="AF1774" s="98"/>
      <c r="AG1774" s="98"/>
      <c r="AH1774" s="98"/>
      <c r="AI1774" s="98"/>
      <c r="AJ1774" s="98"/>
      <c r="AK1774" s="98"/>
      <c r="AL1774" s="98"/>
    </row>
    <row r="1775" ht="14.25" customHeight="1">
      <c r="A1775" s="92" t="s">
        <v>5791</v>
      </c>
      <c r="B1775" s="93">
        <v>45890.0</v>
      </c>
      <c r="C1775" s="94" t="s">
        <v>5792</v>
      </c>
      <c r="D1775" s="94" t="s">
        <v>5203</v>
      </c>
      <c r="E1775" s="103">
        <v>700.0</v>
      </c>
      <c r="F1775" s="100" t="s">
        <v>5793</v>
      </c>
      <c r="G1775" s="101" t="s">
        <v>5794</v>
      </c>
      <c r="H1775" s="42" t="s">
        <v>68</v>
      </c>
      <c r="I1775" s="101"/>
      <c r="J1775" s="95"/>
      <c r="K1775" s="88">
        <f t="shared" si="499"/>
        <v>700</v>
      </c>
      <c r="L1775" s="88">
        <v>0.0</v>
      </c>
      <c r="M1775" s="88">
        <f t="shared" si="491"/>
        <v>700</v>
      </c>
      <c r="N1775" s="206">
        <f t="shared" si="492"/>
        <v>0</v>
      </c>
      <c r="O1775" s="96"/>
      <c r="P1775" s="97">
        <v>22.98</v>
      </c>
      <c r="Q1775" s="108">
        <f t="shared" ref="Q1775:Q1776" si="500">E1775-P1775</f>
        <v>677.02</v>
      </c>
      <c r="R1775" s="97">
        <f>Q1759+Q1762+Q1775</f>
        <v>1450.74</v>
      </c>
      <c r="S1775" s="98"/>
      <c r="T1775" s="98"/>
      <c r="U1775" s="98"/>
      <c r="V1775" s="98"/>
      <c r="W1775" s="98"/>
      <c r="X1775" s="98"/>
      <c r="Y1775" s="98"/>
      <c r="Z1775" s="98"/>
      <c r="AA1775" s="98"/>
      <c r="AB1775" s="98"/>
      <c r="AC1775" s="98"/>
      <c r="AD1775" s="98"/>
      <c r="AE1775" s="98"/>
      <c r="AF1775" s="98"/>
      <c r="AG1775" s="98"/>
      <c r="AH1775" s="98"/>
      <c r="AI1775" s="98"/>
      <c r="AJ1775" s="98"/>
      <c r="AK1775" s="98"/>
      <c r="AL1775" s="98"/>
    </row>
    <row r="1776" ht="14.25" customHeight="1">
      <c r="A1776" s="92" t="s">
        <v>5795</v>
      </c>
      <c r="B1776" s="93">
        <f t="shared" ref="B1776:B1777" si="501">B$1775</f>
        <v>45890</v>
      </c>
      <c r="C1776" s="94" t="s">
        <v>5796</v>
      </c>
      <c r="D1776" s="94" t="s">
        <v>5797</v>
      </c>
      <c r="E1776" s="99">
        <v>550.0</v>
      </c>
      <c r="F1776" s="100" t="s">
        <v>2857</v>
      </c>
      <c r="G1776" s="101" t="s">
        <v>67</v>
      </c>
      <c r="H1776" s="42" t="s">
        <v>68</v>
      </c>
      <c r="I1776" s="101"/>
      <c r="J1776" s="95"/>
      <c r="K1776" s="88">
        <f t="shared" si="499"/>
        <v>550</v>
      </c>
      <c r="L1776" s="88">
        <v>0.0</v>
      </c>
      <c r="M1776" s="88">
        <f t="shared" si="491"/>
        <v>550</v>
      </c>
      <c r="N1776" s="206">
        <f t="shared" si="492"/>
        <v>0</v>
      </c>
      <c r="O1776" s="96"/>
      <c r="P1776" s="131">
        <v>13.14</v>
      </c>
      <c r="Q1776" s="131">
        <f t="shared" si="500"/>
        <v>536.86</v>
      </c>
      <c r="R1776" s="98"/>
      <c r="S1776" s="98"/>
      <c r="T1776" s="98"/>
      <c r="U1776" s="98"/>
      <c r="V1776" s="98"/>
      <c r="W1776" s="98"/>
      <c r="X1776" s="98"/>
      <c r="Y1776" s="98"/>
      <c r="Z1776" s="98"/>
      <c r="AA1776" s="98"/>
      <c r="AB1776" s="98"/>
      <c r="AC1776" s="98"/>
      <c r="AD1776" s="98"/>
      <c r="AE1776" s="98"/>
      <c r="AF1776" s="98"/>
      <c r="AG1776" s="98"/>
      <c r="AH1776" s="98"/>
      <c r="AI1776" s="98"/>
      <c r="AJ1776" s="98"/>
      <c r="AK1776" s="98"/>
      <c r="AL1776" s="98"/>
    </row>
    <row r="1777" ht="14.25" customHeight="1">
      <c r="A1777" s="92" t="s">
        <v>5798</v>
      </c>
      <c r="B1777" s="93">
        <f t="shared" si="501"/>
        <v>45890</v>
      </c>
      <c r="C1777" s="94" t="s">
        <v>5799</v>
      </c>
      <c r="D1777" s="94" t="s">
        <v>5800</v>
      </c>
      <c r="E1777" s="103">
        <v>550.0</v>
      </c>
      <c r="F1777" s="100" t="s">
        <v>2857</v>
      </c>
      <c r="G1777" s="101" t="s">
        <v>112</v>
      </c>
      <c r="H1777" s="42" t="s">
        <v>4830</v>
      </c>
      <c r="I1777" s="101"/>
      <c r="J1777" s="95"/>
      <c r="K1777" s="88">
        <f t="shared" si="499"/>
        <v>550</v>
      </c>
      <c r="L1777" s="88">
        <v>0.0</v>
      </c>
      <c r="M1777" s="88">
        <f t="shared" si="491"/>
        <v>550</v>
      </c>
      <c r="N1777" s="206">
        <f t="shared" si="492"/>
        <v>0</v>
      </c>
      <c r="O1777" s="96"/>
      <c r="P1777" s="97"/>
      <c r="Q1777" s="97"/>
      <c r="R1777" s="98"/>
      <c r="S1777" s="98"/>
      <c r="T1777" s="98"/>
      <c r="U1777" s="98"/>
      <c r="V1777" s="98"/>
      <c r="W1777" s="98"/>
      <c r="X1777" s="98"/>
      <c r="Y1777" s="98"/>
      <c r="Z1777" s="98"/>
      <c r="AA1777" s="98"/>
      <c r="AB1777" s="98"/>
      <c r="AC1777" s="98"/>
      <c r="AD1777" s="98"/>
      <c r="AE1777" s="98"/>
      <c r="AF1777" s="98"/>
      <c r="AG1777" s="98"/>
      <c r="AH1777" s="98"/>
      <c r="AI1777" s="98"/>
      <c r="AJ1777" s="98"/>
      <c r="AK1777" s="98"/>
      <c r="AL1777" s="98"/>
    </row>
    <row r="1778" ht="14.25" customHeight="1">
      <c r="A1778" s="92" t="s">
        <v>5801</v>
      </c>
      <c r="B1778" s="233">
        <v>45891.0</v>
      </c>
      <c r="C1778" s="234" t="s">
        <v>5802</v>
      </c>
      <c r="D1778" s="234" t="s">
        <v>5803</v>
      </c>
      <c r="E1778" s="235">
        <v>550.0</v>
      </c>
      <c r="F1778" s="236" t="s">
        <v>2857</v>
      </c>
      <c r="G1778" s="237" t="s">
        <v>67</v>
      </c>
      <c r="H1778" s="238" t="s">
        <v>68</v>
      </c>
      <c r="I1778" s="237"/>
      <c r="J1778" s="239"/>
      <c r="K1778" s="88">
        <f t="shared" si="499"/>
        <v>550</v>
      </c>
      <c r="L1778" s="88">
        <v>0.0</v>
      </c>
      <c r="M1778" s="88">
        <f t="shared" si="491"/>
        <v>550</v>
      </c>
      <c r="N1778" s="206">
        <f t="shared" si="492"/>
        <v>0</v>
      </c>
      <c r="O1778" s="240"/>
      <c r="P1778" s="241">
        <v>13.4</v>
      </c>
      <c r="Q1778" s="242">
        <f t="shared" ref="Q1778:Q1779" si="502">E1778-P1778</f>
        <v>536.6</v>
      </c>
      <c r="R1778" s="243"/>
      <c r="S1778" s="243"/>
      <c r="T1778" s="243"/>
      <c r="U1778" s="243"/>
      <c r="V1778" s="243"/>
      <c r="W1778" s="243"/>
      <c r="X1778" s="243"/>
      <c r="Y1778" s="243"/>
      <c r="Z1778" s="243"/>
      <c r="AA1778" s="243"/>
      <c r="AB1778" s="243"/>
      <c r="AC1778" s="243"/>
      <c r="AD1778" s="243"/>
      <c r="AE1778" s="243"/>
      <c r="AF1778" s="243"/>
      <c r="AG1778" s="243"/>
      <c r="AH1778" s="243"/>
      <c r="AI1778" s="243"/>
      <c r="AJ1778" s="243"/>
      <c r="AK1778" s="243"/>
      <c r="AL1778" s="243"/>
    </row>
    <row r="1779" ht="14.25" customHeight="1">
      <c r="A1779" s="92" t="s">
        <v>5804</v>
      </c>
      <c r="B1779" s="233">
        <v>45891.0</v>
      </c>
      <c r="C1779" s="234" t="s">
        <v>5805</v>
      </c>
      <c r="D1779" s="234" t="s">
        <v>5240</v>
      </c>
      <c r="E1779" s="235">
        <v>550.0</v>
      </c>
      <c r="F1779" s="236" t="s">
        <v>2857</v>
      </c>
      <c r="G1779" s="237" t="s">
        <v>67</v>
      </c>
      <c r="H1779" s="238"/>
      <c r="I1779" s="237"/>
      <c r="J1779" s="239"/>
      <c r="K1779" s="88">
        <f t="shared" si="499"/>
        <v>550</v>
      </c>
      <c r="L1779" s="88">
        <v>0.0</v>
      </c>
      <c r="M1779" s="88">
        <f t="shared" si="491"/>
        <v>550</v>
      </c>
      <c r="N1779" s="206">
        <f t="shared" si="492"/>
        <v>0</v>
      </c>
      <c r="O1779" s="240"/>
      <c r="P1779" s="242">
        <v>13.4</v>
      </c>
      <c r="Q1779" s="242">
        <f t="shared" si="502"/>
        <v>536.6</v>
      </c>
      <c r="R1779" s="243"/>
      <c r="S1779" s="243"/>
      <c r="T1779" s="243"/>
      <c r="U1779" s="243"/>
      <c r="V1779" s="243"/>
      <c r="W1779" s="243"/>
      <c r="X1779" s="243"/>
      <c r="Y1779" s="243"/>
      <c r="Z1779" s="243"/>
      <c r="AA1779" s="243"/>
      <c r="AB1779" s="243"/>
      <c r="AC1779" s="243"/>
      <c r="AD1779" s="243"/>
      <c r="AE1779" s="243"/>
      <c r="AF1779" s="243"/>
      <c r="AG1779" s="243"/>
      <c r="AH1779" s="243"/>
      <c r="AI1779" s="243"/>
      <c r="AJ1779" s="243"/>
      <c r="AK1779" s="243"/>
      <c r="AL1779" s="243"/>
    </row>
    <row r="1780" ht="14.25" customHeight="1">
      <c r="A1780" s="92" t="s">
        <v>5806</v>
      </c>
      <c r="B1780" s="93">
        <v>45891.0</v>
      </c>
      <c r="C1780" s="94" t="s">
        <v>5807</v>
      </c>
      <c r="D1780" s="94" t="s">
        <v>5808</v>
      </c>
      <c r="E1780" s="50">
        <v>3760.0</v>
      </c>
      <c r="F1780" s="48" t="s">
        <v>5809</v>
      </c>
      <c r="G1780" s="48" t="s">
        <v>96</v>
      </c>
      <c r="H1780" s="101" t="s">
        <v>68</v>
      </c>
      <c r="I1780" s="196" t="s">
        <v>5810</v>
      </c>
      <c r="J1780" s="95"/>
      <c r="K1780" s="88">
        <f t="shared" si="499"/>
        <v>3760</v>
      </c>
      <c r="L1780" s="88">
        <v>0.0</v>
      </c>
      <c r="M1780" s="88">
        <f t="shared" si="491"/>
        <v>3760</v>
      </c>
      <c r="N1780" s="206">
        <f t="shared" si="492"/>
        <v>0</v>
      </c>
      <c r="O1780" s="96"/>
      <c r="P1780" s="97"/>
      <c r="Q1780" s="97"/>
      <c r="R1780" s="98"/>
      <c r="S1780" s="98"/>
      <c r="T1780" s="98"/>
      <c r="U1780" s="98"/>
      <c r="V1780" s="98"/>
      <c r="W1780" s="98"/>
      <c r="X1780" s="98"/>
      <c r="Y1780" s="98"/>
      <c r="Z1780" s="98"/>
      <c r="AA1780" s="98"/>
      <c r="AB1780" s="98"/>
      <c r="AC1780" s="98"/>
      <c r="AD1780" s="98"/>
      <c r="AE1780" s="98"/>
      <c r="AF1780" s="98"/>
      <c r="AG1780" s="98"/>
      <c r="AH1780" s="98"/>
      <c r="AI1780" s="98"/>
      <c r="AJ1780" s="98"/>
      <c r="AK1780" s="98"/>
      <c r="AL1780" s="98"/>
    </row>
    <row r="1781" ht="14.25" customHeight="1">
      <c r="A1781" s="92" t="s">
        <v>5811</v>
      </c>
      <c r="B1781" s="93">
        <v>45891.0</v>
      </c>
      <c r="C1781" s="94" t="s">
        <v>5812</v>
      </c>
      <c r="D1781" s="94" t="s">
        <v>710</v>
      </c>
      <c r="E1781" s="103">
        <v>300.0</v>
      </c>
      <c r="F1781" s="100" t="s">
        <v>5813</v>
      </c>
      <c r="G1781" s="101"/>
      <c r="H1781" s="42"/>
      <c r="I1781" s="101"/>
      <c r="J1781" s="95"/>
      <c r="K1781" s="88">
        <f t="shared" si="499"/>
        <v>300</v>
      </c>
      <c r="L1781" s="88">
        <v>0.0</v>
      </c>
      <c r="M1781" s="88">
        <f t="shared" si="491"/>
        <v>300</v>
      </c>
      <c r="N1781" s="206">
        <f t="shared" si="492"/>
        <v>0</v>
      </c>
      <c r="O1781" s="96"/>
      <c r="P1781" s="97"/>
      <c r="Q1781" s="97"/>
      <c r="R1781" s="98"/>
      <c r="S1781" s="98"/>
      <c r="T1781" s="98"/>
      <c r="U1781" s="98"/>
      <c r="V1781" s="98"/>
      <c r="W1781" s="98"/>
      <c r="X1781" s="98"/>
      <c r="Y1781" s="98"/>
      <c r="Z1781" s="98"/>
      <c r="AA1781" s="98"/>
      <c r="AB1781" s="98"/>
      <c r="AC1781" s="98"/>
      <c r="AD1781" s="98"/>
      <c r="AE1781" s="98"/>
      <c r="AF1781" s="98"/>
      <c r="AG1781" s="98"/>
      <c r="AH1781" s="98"/>
      <c r="AI1781" s="98"/>
      <c r="AJ1781" s="98"/>
      <c r="AK1781" s="98"/>
      <c r="AL1781" s="98"/>
    </row>
    <row r="1782" ht="14.25" customHeight="1">
      <c r="A1782" s="92" t="s">
        <v>5814</v>
      </c>
      <c r="B1782" s="93">
        <v>45891.0</v>
      </c>
      <c r="C1782" s="94" t="s">
        <v>5815</v>
      </c>
      <c r="D1782" s="94" t="s">
        <v>5816</v>
      </c>
      <c r="E1782" s="107">
        <v>3916.96</v>
      </c>
      <c r="F1782" s="100" t="s">
        <v>5817</v>
      </c>
      <c r="G1782" s="101" t="s">
        <v>96</v>
      </c>
      <c r="H1782" s="42" t="s">
        <v>68</v>
      </c>
      <c r="I1782" s="101"/>
      <c r="J1782" s="95"/>
      <c r="K1782" s="207">
        <f>O1782</f>
        <v>4099.995513</v>
      </c>
      <c r="L1782" s="207">
        <f>K1782/1.12*0.05</f>
        <v>183.035514</v>
      </c>
      <c r="M1782" s="207">
        <f t="shared" si="491"/>
        <v>3916.959999</v>
      </c>
      <c r="N1782" s="208">
        <f t="shared" si="492"/>
        <v>0.0000005857136784</v>
      </c>
      <c r="O1782" s="207">
        <f>(E1782/0.955357143)</f>
        <v>4099.995513</v>
      </c>
      <c r="P1782" s="97"/>
      <c r="Q1782" s="97"/>
      <c r="R1782" s="98"/>
      <c r="S1782" s="98"/>
      <c r="T1782" s="98"/>
      <c r="U1782" s="98"/>
      <c r="V1782" s="98"/>
      <c r="W1782" s="98"/>
      <c r="X1782" s="98"/>
      <c r="Y1782" s="98"/>
      <c r="Z1782" s="98"/>
      <c r="AA1782" s="98"/>
      <c r="AB1782" s="98"/>
      <c r="AC1782" s="98"/>
      <c r="AD1782" s="98"/>
      <c r="AE1782" s="98"/>
      <c r="AF1782" s="98"/>
      <c r="AG1782" s="98"/>
      <c r="AH1782" s="98"/>
      <c r="AI1782" s="98"/>
      <c r="AJ1782" s="98"/>
      <c r="AK1782" s="98"/>
      <c r="AL1782" s="98"/>
    </row>
    <row r="1783" ht="14.25" customHeight="1">
      <c r="A1783" s="92" t="s">
        <v>5818</v>
      </c>
      <c r="B1783" s="93">
        <v>45891.0</v>
      </c>
      <c r="C1783" s="94" t="s">
        <v>5819</v>
      </c>
      <c r="D1783" s="94" t="s">
        <v>5820</v>
      </c>
      <c r="E1783" s="103">
        <v>1400.0</v>
      </c>
      <c r="F1783" s="100" t="s">
        <v>5821</v>
      </c>
      <c r="G1783" s="101" t="s">
        <v>117</v>
      </c>
      <c r="H1783" s="42" t="s">
        <v>68</v>
      </c>
      <c r="I1783" s="101"/>
      <c r="J1783" s="95"/>
      <c r="K1783" s="88">
        <f t="shared" ref="K1783:K1791" si="503">E1783</f>
        <v>1400</v>
      </c>
      <c r="L1783" s="88">
        <v>0.0</v>
      </c>
      <c r="M1783" s="88">
        <f t="shared" si="491"/>
        <v>1400</v>
      </c>
      <c r="N1783" s="206">
        <f t="shared" si="492"/>
        <v>0</v>
      </c>
      <c r="O1783" s="96"/>
      <c r="P1783" s="97">
        <f>E1783-Q1783</f>
        <v>45.97</v>
      </c>
      <c r="Q1783" s="97">
        <v>1354.03</v>
      </c>
      <c r="R1783" s="98"/>
      <c r="S1783" s="98"/>
      <c r="T1783" s="98"/>
      <c r="U1783" s="98"/>
      <c r="V1783" s="98"/>
      <c r="W1783" s="98"/>
      <c r="X1783" s="98"/>
      <c r="Y1783" s="98"/>
      <c r="Z1783" s="98"/>
      <c r="AA1783" s="98"/>
      <c r="AB1783" s="98"/>
      <c r="AC1783" s="98"/>
      <c r="AD1783" s="98"/>
      <c r="AE1783" s="98"/>
      <c r="AF1783" s="98"/>
      <c r="AG1783" s="98"/>
      <c r="AH1783" s="98"/>
      <c r="AI1783" s="98"/>
      <c r="AJ1783" s="98"/>
      <c r="AK1783" s="98"/>
      <c r="AL1783" s="98"/>
    </row>
    <row r="1784" ht="14.25" customHeight="1">
      <c r="A1784" s="92" t="s">
        <v>5822</v>
      </c>
      <c r="B1784" s="93">
        <v>45891.0</v>
      </c>
      <c r="C1784" s="94" t="s">
        <v>5823</v>
      </c>
      <c r="D1784" s="94" t="s">
        <v>4944</v>
      </c>
      <c r="E1784" s="103">
        <v>300.0</v>
      </c>
      <c r="F1784" s="100" t="s">
        <v>2026</v>
      </c>
      <c r="G1784" s="101" t="s">
        <v>112</v>
      </c>
      <c r="H1784" s="42" t="s">
        <v>68</v>
      </c>
      <c r="I1784" s="101"/>
      <c r="J1784" s="95"/>
      <c r="K1784" s="88">
        <f t="shared" si="503"/>
        <v>300</v>
      </c>
      <c r="L1784" s="88">
        <v>0.0</v>
      </c>
      <c r="M1784" s="88">
        <f t="shared" si="491"/>
        <v>300</v>
      </c>
      <c r="N1784" s="206">
        <f t="shared" si="492"/>
        <v>0</v>
      </c>
      <c r="O1784" s="96"/>
      <c r="P1784" s="97"/>
      <c r="Q1784" s="97"/>
      <c r="R1784" s="98"/>
      <c r="S1784" s="98"/>
      <c r="T1784" s="98"/>
      <c r="U1784" s="98"/>
      <c r="V1784" s="98"/>
      <c r="W1784" s="98"/>
      <c r="X1784" s="98"/>
      <c r="Y1784" s="98"/>
      <c r="Z1784" s="98"/>
      <c r="AA1784" s="98"/>
      <c r="AB1784" s="98"/>
      <c r="AC1784" s="98"/>
      <c r="AD1784" s="98"/>
      <c r="AE1784" s="98"/>
      <c r="AF1784" s="98"/>
      <c r="AG1784" s="98"/>
      <c r="AH1784" s="98"/>
      <c r="AI1784" s="98"/>
      <c r="AJ1784" s="98"/>
      <c r="AK1784" s="98"/>
      <c r="AL1784" s="98"/>
    </row>
    <row r="1785" ht="14.25" customHeight="1">
      <c r="A1785" s="92" t="s">
        <v>5824</v>
      </c>
      <c r="B1785" s="93">
        <v>45892.0</v>
      </c>
      <c r="C1785" s="94" t="s">
        <v>5825</v>
      </c>
      <c r="D1785" s="48" t="s">
        <v>3299</v>
      </c>
      <c r="E1785" s="134">
        <v>300.0</v>
      </c>
      <c r="F1785" s="48" t="s">
        <v>2026</v>
      </c>
      <c r="G1785" s="48" t="s">
        <v>67</v>
      </c>
      <c r="H1785" s="42" t="s">
        <v>68</v>
      </c>
      <c r="I1785" s="101"/>
      <c r="J1785" s="95"/>
      <c r="K1785" s="88">
        <f t="shared" si="503"/>
        <v>300</v>
      </c>
      <c r="L1785" s="88">
        <v>0.0</v>
      </c>
      <c r="M1785" s="88">
        <f t="shared" si="491"/>
        <v>300</v>
      </c>
      <c r="N1785" s="206">
        <f t="shared" si="492"/>
        <v>0</v>
      </c>
      <c r="O1785" s="96"/>
      <c r="P1785" s="131">
        <v>7.31</v>
      </c>
      <c r="Q1785" s="131">
        <f>E1785-P1785</f>
        <v>292.69</v>
      </c>
      <c r="R1785" s="98"/>
      <c r="S1785" s="98"/>
      <c r="T1785" s="98"/>
      <c r="U1785" s="98"/>
      <c r="V1785" s="98"/>
      <c r="W1785" s="98"/>
      <c r="X1785" s="98"/>
      <c r="Y1785" s="98"/>
      <c r="Z1785" s="98"/>
      <c r="AA1785" s="98"/>
      <c r="AB1785" s="98"/>
      <c r="AC1785" s="98"/>
      <c r="AD1785" s="98"/>
      <c r="AE1785" s="98"/>
      <c r="AF1785" s="98"/>
      <c r="AG1785" s="98"/>
      <c r="AH1785" s="98"/>
      <c r="AI1785" s="98"/>
      <c r="AJ1785" s="98"/>
      <c r="AK1785" s="98"/>
      <c r="AL1785" s="98"/>
    </row>
    <row r="1786" ht="14.25" customHeight="1">
      <c r="A1786" s="92" t="s">
        <v>5826</v>
      </c>
      <c r="B1786" s="93">
        <v>45892.0</v>
      </c>
      <c r="C1786" s="94" t="s">
        <v>5827</v>
      </c>
      <c r="D1786" s="48" t="s">
        <v>5699</v>
      </c>
      <c r="E1786" s="134">
        <v>10000.0</v>
      </c>
      <c r="F1786" s="48" t="s">
        <v>5828</v>
      </c>
      <c r="G1786" s="48" t="s">
        <v>67</v>
      </c>
      <c r="H1786" s="42" t="s">
        <v>68</v>
      </c>
      <c r="I1786" s="101" t="s">
        <v>5829</v>
      </c>
      <c r="J1786" s="95"/>
      <c r="K1786" s="88">
        <f t="shared" si="503"/>
        <v>10000</v>
      </c>
      <c r="L1786" s="88">
        <v>0.0</v>
      </c>
      <c r="M1786" s="88">
        <f t="shared" si="491"/>
        <v>10000</v>
      </c>
      <c r="N1786" s="206">
        <f t="shared" si="492"/>
        <v>0</v>
      </c>
      <c r="O1786" s="96"/>
      <c r="P1786" s="244">
        <v>121.82</v>
      </c>
      <c r="Q1786" s="242">
        <f>5000-P1786</f>
        <v>4878.18</v>
      </c>
      <c r="R1786" s="98"/>
      <c r="S1786" s="98"/>
      <c r="T1786" s="98"/>
      <c r="U1786" s="98"/>
      <c r="V1786" s="98"/>
      <c r="W1786" s="98"/>
      <c r="X1786" s="98"/>
      <c r="Y1786" s="98"/>
      <c r="Z1786" s="98"/>
      <c r="AA1786" s="98"/>
      <c r="AB1786" s="98"/>
      <c r="AC1786" s="98"/>
      <c r="AD1786" s="98"/>
      <c r="AE1786" s="98"/>
      <c r="AF1786" s="98"/>
      <c r="AG1786" s="98"/>
      <c r="AH1786" s="98"/>
      <c r="AI1786" s="98"/>
      <c r="AJ1786" s="98"/>
      <c r="AK1786" s="98"/>
      <c r="AL1786" s="98"/>
    </row>
    <row r="1787" ht="14.25" customHeight="1">
      <c r="A1787" s="92" t="s">
        <v>5830</v>
      </c>
      <c r="B1787" s="93">
        <v>45894.0</v>
      </c>
      <c r="C1787" s="94" t="s">
        <v>5831</v>
      </c>
      <c r="D1787" s="94" t="s">
        <v>5220</v>
      </c>
      <c r="E1787" s="103">
        <v>56.0</v>
      </c>
      <c r="F1787" s="100" t="s">
        <v>5742</v>
      </c>
      <c r="G1787" s="101" t="s">
        <v>112</v>
      </c>
      <c r="H1787" s="42" t="s">
        <v>4830</v>
      </c>
      <c r="I1787" s="101"/>
      <c r="J1787" s="95"/>
      <c r="K1787" s="88">
        <f t="shared" si="503"/>
        <v>56</v>
      </c>
      <c r="L1787" s="88">
        <v>0.0</v>
      </c>
      <c r="M1787" s="88">
        <f t="shared" si="491"/>
        <v>56</v>
      </c>
      <c r="N1787" s="206">
        <f t="shared" si="492"/>
        <v>0</v>
      </c>
      <c r="O1787" s="96"/>
      <c r="P1787" s="97"/>
      <c r="Q1787" s="97"/>
      <c r="R1787" s="98"/>
      <c r="S1787" s="98"/>
      <c r="T1787" s="98"/>
      <c r="U1787" s="98"/>
      <c r="V1787" s="98"/>
      <c r="W1787" s="98"/>
      <c r="X1787" s="98"/>
      <c r="Y1787" s="98"/>
      <c r="Z1787" s="98"/>
      <c r="AA1787" s="98"/>
      <c r="AB1787" s="98"/>
      <c r="AC1787" s="98"/>
      <c r="AD1787" s="98"/>
      <c r="AE1787" s="98"/>
      <c r="AF1787" s="98"/>
      <c r="AG1787" s="98"/>
      <c r="AH1787" s="98"/>
      <c r="AI1787" s="98"/>
      <c r="AJ1787" s="98"/>
      <c r="AK1787" s="98"/>
      <c r="AL1787" s="98"/>
    </row>
    <row r="1788" ht="14.25" customHeight="1">
      <c r="A1788" s="92" t="s">
        <v>5832</v>
      </c>
      <c r="B1788" s="233">
        <v>45894.0</v>
      </c>
      <c r="C1788" s="234" t="s">
        <v>5833</v>
      </c>
      <c r="D1788" s="234" t="s">
        <v>5834</v>
      </c>
      <c r="E1788" s="245">
        <v>800.0</v>
      </c>
      <c r="F1788" s="236" t="s">
        <v>5835</v>
      </c>
      <c r="G1788" s="237" t="s">
        <v>67</v>
      </c>
      <c r="H1788" s="238" t="s">
        <v>68</v>
      </c>
      <c r="I1788" s="237"/>
      <c r="J1788" s="239"/>
      <c r="K1788" s="88">
        <f t="shared" si="503"/>
        <v>800</v>
      </c>
      <c r="L1788" s="88">
        <v>0.0</v>
      </c>
      <c r="M1788" s="88">
        <f t="shared" si="491"/>
        <v>800</v>
      </c>
      <c r="N1788" s="206">
        <f t="shared" si="492"/>
        <v>0</v>
      </c>
      <c r="O1788" s="246"/>
      <c r="P1788" s="247">
        <v>19.49</v>
      </c>
      <c r="Q1788" s="247">
        <f>E1788-P1788</f>
        <v>780.51</v>
      </c>
      <c r="R1788" s="248">
        <f>Q1778+Q1779+Q1786+Q1788+AR!Q865</f>
        <v>11610.07</v>
      </c>
      <c r="S1788" s="249"/>
      <c r="T1788" s="249"/>
      <c r="U1788" s="249"/>
      <c r="V1788" s="249"/>
      <c r="W1788" s="249"/>
      <c r="X1788" s="249"/>
      <c r="Y1788" s="249"/>
      <c r="Z1788" s="249"/>
      <c r="AA1788" s="249"/>
      <c r="AB1788" s="249"/>
      <c r="AC1788" s="249"/>
      <c r="AD1788" s="249"/>
      <c r="AE1788" s="249"/>
      <c r="AF1788" s="249"/>
      <c r="AG1788" s="249"/>
      <c r="AH1788" s="249"/>
      <c r="AI1788" s="249"/>
      <c r="AJ1788" s="249"/>
      <c r="AK1788" s="249"/>
      <c r="AL1788" s="249"/>
    </row>
    <row r="1789" ht="14.25" customHeight="1">
      <c r="A1789" s="92" t="s">
        <v>5836</v>
      </c>
      <c r="B1789" s="93">
        <v>45894.0</v>
      </c>
      <c r="C1789" s="94" t="s">
        <v>5837</v>
      </c>
      <c r="D1789" s="94" t="s">
        <v>594</v>
      </c>
      <c r="E1789" s="103">
        <v>2180.0</v>
      </c>
      <c r="F1789" s="100" t="s">
        <v>5838</v>
      </c>
      <c r="G1789" s="101" t="s">
        <v>96</v>
      </c>
      <c r="H1789" s="42" t="s">
        <v>68</v>
      </c>
      <c r="I1789" s="101" t="s">
        <v>5839</v>
      </c>
      <c r="J1789" s="95"/>
      <c r="K1789" s="88">
        <f t="shared" si="503"/>
        <v>2180</v>
      </c>
      <c r="L1789" s="88">
        <v>0.0</v>
      </c>
      <c r="M1789" s="88">
        <f t="shared" si="491"/>
        <v>2180</v>
      </c>
      <c r="N1789" s="206">
        <f t="shared" si="492"/>
        <v>0</v>
      </c>
      <c r="O1789" s="96"/>
      <c r="P1789" s="97"/>
      <c r="Q1789" s="97"/>
      <c r="R1789" s="98"/>
      <c r="S1789" s="98"/>
      <c r="T1789" s="98"/>
      <c r="U1789" s="98"/>
      <c r="V1789" s="98"/>
      <c r="W1789" s="98"/>
      <c r="X1789" s="98"/>
      <c r="Y1789" s="98"/>
      <c r="Z1789" s="98"/>
      <c r="AA1789" s="98"/>
      <c r="AB1789" s="98"/>
      <c r="AC1789" s="98"/>
      <c r="AD1789" s="98"/>
      <c r="AE1789" s="98"/>
      <c r="AF1789" s="98"/>
      <c r="AG1789" s="98"/>
      <c r="AH1789" s="98"/>
      <c r="AI1789" s="98"/>
      <c r="AJ1789" s="98"/>
      <c r="AK1789" s="98"/>
      <c r="AL1789" s="98"/>
    </row>
    <row r="1790" ht="14.25" customHeight="1">
      <c r="A1790" s="92" t="s">
        <v>5840</v>
      </c>
      <c r="B1790" s="93">
        <v>45895.0</v>
      </c>
      <c r="C1790" s="94" t="s">
        <v>5841</v>
      </c>
      <c r="D1790" s="94" t="s">
        <v>5842</v>
      </c>
      <c r="E1790" s="103">
        <v>2100.0</v>
      </c>
      <c r="F1790" s="100" t="s">
        <v>5843</v>
      </c>
      <c r="G1790" s="101" t="s">
        <v>96</v>
      </c>
      <c r="H1790" s="42" t="s">
        <v>132</v>
      </c>
      <c r="I1790" s="112" t="s">
        <v>392</v>
      </c>
      <c r="J1790" s="95"/>
      <c r="K1790" s="88">
        <f t="shared" si="503"/>
        <v>2100</v>
      </c>
      <c r="L1790" s="88">
        <v>0.0</v>
      </c>
      <c r="M1790" s="88">
        <f t="shared" si="491"/>
        <v>2100</v>
      </c>
      <c r="N1790" s="206">
        <f t="shared" si="492"/>
        <v>0</v>
      </c>
      <c r="O1790" s="96"/>
      <c r="P1790" s="97"/>
      <c r="Q1790" s="97"/>
      <c r="R1790" s="98"/>
      <c r="S1790" s="98"/>
      <c r="T1790" s="98"/>
      <c r="U1790" s="98"/>
      <c r="V1790" s="98"/>
      <c r="W1790" s="98"/>
      <c r="X1790" s="98"/>
      <c r="Y1790" s="98"/>
      <c r="Z1790" s="98"/>
      <c r="AA1790" s="98"/>
      <c r="AB1790" s="98"/>
      <c r="AC1790" s="98"/>
      <c r="AD1790" s="98"/>
      <c r="AE1790" s="98"/>
      <c r="AF1790" s="98"/>
      <c r="AG1790" s="98"/>
      <c r="AH1790" s="98"/>
      <c r="AI1790" s="98"/>
      <c r="AJ1790" s="98"/>
      <c r="AK1790" s="98"/>
      <c r="AL1790" s="98"/>
    </row>
    <row r="1791" ht="14.25" customHeight="1">
      <c r="A1791" s="92" t="s">
        <v>5844</v>
      </c>
      <c r="B1791" s="93">
        <v>45895.0</v>
      </c>
      <c r="C1791" s="94" t="s">
        <v>5845</v>
      </c>
      <c r="D1791" s="94" t="s">
        <v>5846</v>
      </c>
      <c r="E1791" s="99">
        <v>4700.0</v>
      </c>
      <c r="F1791" s="100" t="s">
        <v>5847</v>
      </c>
      <c r="G1791" s="101" t="s">
        <v>67</v>
      </c>
      <c r="H1791" s="42" t="s">
        <v>68</v>
      </c>
      <c r="I1791" s="101"/>
      <c r="J1791" s="95"/>
      <c r="K1791" s="88">
        <f t="shared" si="503"/>
        <v>4700</v>
      </c>
      <c r="L1791" s="88">
        <v>0.0</v>
      </c>
      <c r="M1791" s="88">
        <f t="shared" si="491"/>
        <v>4700</v>
      </c>
      <c r="N1791" s="206">
        <f t="shared" si="492"/>
        <v>0</v>
      </c>
      <c r="O1791" s="96"/>
      <c r="P1791" s="147">
        <v>114.51</v>
      </c>
      <c r="Q1791" s="131">
        <f>E1791-P1791</f>
        <v>4585.49</v>
      </c>
      <c r="R1791" s="98"/>
      <c r="S1791" s="98"/>
      <c r="T1791" s="98"/>
      <c r="U1791" s="98"/>
      <c r="V1791" s="98"/>
      <c r="W1791" s="98"/>
      <c r="X1791" s="98"/>
      <c r="Y1791" s="98"/>
      <c r="Z1791" s="98"/>
      <c r="AA1791" s="98"/>
      <c r="AB1791" s="98"/>
      <c r="AC1791" s="98"/>
      <c r="AD1791" s="98"/>
      <c r="AE1791" s="98"/>
      <c r="AF1791" s="98"/>
      <c r="AG1791" s="98"/>
      <c r="AH1791" s="98"/>
      <c r="AI1791" s="98"/>
      <c r="AJ1791" s="98"/>
      <c r="AK1791" s="98"/>
      <c r="AL1791" s="98"/>
    </row>
    <row r="1792" ht="14.25" customHeight="1">
      <c r="A1792" s="92" t="s">
        <v>5848</v>
      </c>
      <c r="B1792" s="93">
        <v>45895.0</v>
      </c>
      <c r="C1792" s="94" t="s">
        <v>5849</v>
      </c>
      <c r="D1792" s="94" t="s">
        <v>5850</v>
      </c>
      <c r="E1792" s="107">
        <v>70780.5</v>
      </c>
      <c r="F1792" s="100" t="s">
        <v>5851</v>
      </c>
      <c r="G1792" s="101" t="s">
        <v>74</v>
      </c>
      <c r="H1792" s="42"/>
      <c r="I1792" s="101"/>
      <c r="J1792" s="95"/>
      <c r="K1792" s="207">
        <f>O1792</f>
        <v>74087.99999</v>
      </c>
      <c r="L1792" s="207">
        <f>K1792/1.12*0.05</f>
        <v>3307.5</v>
      </c>
      <c r="M1792" s="207">
        <f t="shared" si="491"/>
        <v>70780.49999</v>
      </c>
      <c r="N1792" s="208">
        <f t="shared" si="492"/>
        <v>0.00001058400085</v>
      </c>
      <c r="O1792" s="207">
        <f>(E1792/0.955357143)</f>
        <v>74087.99999</v>
      </c>
      <c r="P1792" s="97"/>
      <c r="Q1792" s="97"/>
      <c r="R1792" s="98"/>
      <c r="S1792" s="98">
        <f>K1792/1.12</f>
        <v>66149.99999</v>
      </c>
      <c r="T1792" s="98"/>
      <c r="U1792" s="98"/>
      <c r="V1792" s="98"/>
      <c r="W1792" s="98"/>
      <c r="X1792" s="98"/>
      <c r="Y1792" s="98"/>
      <c r="Z1792" s="98"/>
      <c r="AA1792" s="98"/>
      <c r="AB1792" s="98"/>
      <c r="AC1792" s="98"/>
      <c r="AD1792" s="98"/>
      <c r="AE1792" s="98"/>
      <c r="AF1792" s="98"/>
      <c r="AG1792" s="98"/>
      <c r="AH1792" s="98"/>
      <c r="AI1792" s="98"/>
      <c r="AJ1792" s="98"/>
      <c r="AK1792" s="98"/>
      <c r="AL1792" s="98"/>
    </row>
    <row r="1793" ht="14.25" customHeight="1">
      <c r="A1793" s="92" t="s">
        <v>5852</v>
      </c>
      <c r="B1793" s="93">
        <v>45895.0</v>
      </c>
      <c r="C1793" s="94" t="s">
        <v>5853</v>
      </c>
      <c r="D1793" s="94" t="s">
        <v>5846</v>
      </c>
      <c r="E1793" s="99">
        <v>700.0</v>
      </c>
      <c r="F1793" s="100" t="s">
        <v>5854</v>
      </c>
      <c r="G1793" s="101" t="s">
        <v>67</v>
      </c>
      <c r="H1793" s="42" t="s">
        <v>68</v>
      </c>
      <c r="I1793" s="101"/>
      <c r="J1793" s="95"/>
      <c r="K1793" s="88">
        <f t="shared" ref="K1793:K1799" si="504">E1793</f>
        <v>700</v>
      </c>
      <c r="L1793" s="88">
        <v>0.0</v>
      </c>
      <c r="M1793" s="88">
        <f t="shared" si="491"/>
        <v>700</v>
      </c>
      <c r="N1793" s="206">
        <f t="shared" si="492"/>
        <v>0</v>
      </c>
      <c r="O1793" s="96"/>
      <c r="P1793" s="131">
        <v>17.05</v>
      </c>
      <c r="Q1793" s="131">
        <f t="shared" ref="Q1793:Q1795" si="505">E1793-P1793</f>
        <v>682.95</v>
      </c>
      <c r="R1793" s="98"/>
      <c r="S1793" s="98"/>
      <c r="T1793" s="98"/>
      <c r="U1793" s="98"/>
      <c r="V1793" s="98"/>
      <c r="W1793" s="98"/>
      <c r="X1793" s="98"/>
      <c r="Y1793" s="98"/>
      <c r="Z1793" s="98"/>
      <c r="AA1793" s="98"/>
      <c r="AB1793" s="98"/>
      <c r="AC1793" s="98"/>
      <c r="AD1793" s="98"/>
      <c r="AE1793" s="98"/>
      <c r="AF1793" s="98"/>
      <c r="AG1793" s="98"/>
      <c r="AH1793" s="98"/>
      <c r="AI1793" s="98"/>
      <c r="AJ1793" s="98"/>
      <c r="AK1793" s="98"/>
      <c r="AL1793" s="98"/>
    </row>
    <row r="1794" ht="14.25" customHeight="1">
      <c r="A1794" s="92" t="s">
        <v>5855</v>
      </c>
      <c r="B1794" s="93">
        <v>45895.0</v>
      </c>
      <c r="C1794" s="94" t="s">
        <v>5856</v>
      </c>
      <c r="D1794" s="94" t="s">
        <v>5857</v>
      </c>
      <c r="E1794" s="155">
        <v>550.0</v>
      </c>
      <c r="F1794" s="100" t="s">
        <v>2857</v>
      </c>
      <c r="G1794" s="101" t="s">
        <v>67</v>
      </c>
      <c r="H1794" s="42" t="s">
        <v>450</v>
      </c>
      <c r="I1794" s="101"/>
      <c r="J1794" s="95"/>
      <c r="K1794" s="88">
        <f t="shared" si="504"/>
        <v>550</v>
      </c>
      <c r="L1794" s="88">
        <v>0.0</v>
      </c>
      <c r="M1794" s="88">
        <f t="shared" si="491"/>
        <v>550</v>
      </c>
      <c r="N1794" s="206">
        <f t="shared" si="492"/>
        <v>0</v>
      </c>
      <c r="O1794" s="96"/>
      <c r="P1794" s="147">
        <v>13.4</v>
      </c>
      <c r="Q1794" s="131">
        <f t="shared" si="505"/>
        <v>536.6</v>
      </c>
      <c r="R1794" s="98"/>
      <c r="S1794" s="98"/>
      <c r="T1794" s="98"/>
      <c r="U1794" s="98"/>
      <c r="V1794" s="98"/>
      <c r="W1794" s="98"/>
      <c r="X1794" s="98"/>
      <c r="Y1794" s="98"/>
      <c r="Z1794" s="98"/>
      <c r="AA1794" s="98"/>
      <c r="AB1794" s="98"/>
      <c r="AC1794" s="98"/>
      <c r="AD1794" s="98"/>
      <c r="AE1794" s="98"/>
      <c r="AF1794" s="98"/>
      <c r="AG1794" s="98"/>
      <c r="AH1794" s="98"/>
      <c r="AI1794" s="98"/>
      <c r="AJ1794" s="98"/>
      <c r="AK1794" s="98"/>
      <c r="AL1794" s="98"/>
    </row>
    <row r="1795" ht="14.25" customHeight="1">
      <c r="A1795" s="92" t="s">
        <v>5858</v>
      </c>
      <c r="B1795" s="93">
        <v>45896.0</v>
      </c>
      <c r="C1795" s="94" t="s">
        <v>5859</v>
      </c>
      <c r="D1795" s="94" t="s">
        <v>5860</v>
      </c>
      <c r="E1795" s="99">
        <v>300.0</v>
      </c>
      <c r="F1795" s="100" t="s">
        <v>5251</v>
      </c>
      <c r="G1795" s="101" t="s">
        <v>67</v>
      </c>
      <c r="H1795" s="42" t="s">
        <v>68</v>
      </c>
      <c r="I1795" s="101"/>
      <c r="J1795" s="95"/>
      <c r="K1795" s="88">
        <f t="shared" si="504"/>
        <v>300</v>
      </c>
      <c r="L1795" s="88">
        <v>0.0</v>
      </c>
      <c r="M1795" s="88">
        <f t="shared" si="491"/>
        <v>300</v>
      </c>
      <c r="N1795" s="206">
        <f t="shared" si="492"/>
        <v>0</v>
      </c>
      <c r="O1795" s="96"/>
      <c r="P1795" s="131">
        <v>7.31</v>
      </c>
      <c r="Q1795" s="131">
        <f t="shared" si="505"/>
        <v>292.69</v>
      </c>
      <c r="R1795" s="98"/>
      <c r="S1795" s="98"/>
      <c r="T1795" s="98"/>
      <c r="U1795" s="98"/>
      <c r="V1795" s="98"/>
      <c r="W1795" s="98"/>
      <c r="X1795" s="98"/>
      <c r="Y1795" s="98"/>
      <c r="Z1795" s="98"/>
      <c r="AA1795" s="98"/>
      <c r="AB1795" s="98"/>
      <c r="AC1795" s="98"/>
      <c r="AD1795" s="98"/>
      <c r="AE1795" s="98"/>
      <c r="AF1795" s="98"/>
      <c r="AG1795" s="98"/>
      <c r="AH1795" s="98"/>
      <c r="AI1795" s="98"/>
      <c r="AJ1795" s="98"/>
      <c r="AK1795" s="98"/>
      <c r="AL1795" s="98"/>
    </row>
    <row r="1796" ht="14.25" customHeight="1">
      <c r="A1796" s="92" t="s">
        <v>5861</v>
      </c>
      <c r="B1796" s="93">
        <v>45896.0</v>
      </c>
      <c r="C1796" s="94" t="s">
        <v>5862</v>
      </c>
      <c r="D1796" s="94" t="s">
        <v>5863</v>
      </c>
      <c r="E1796" s="103">
        <v>300.0</v>
      </c>
      <c r="F1796" s="100" t="s">
        <v>5251</v>
      </c>
      <c r="G1796" s="101" t="s">
        <v>112</v>
      </c>
      <c r="H1796" s="42" t="s">
        <v>4830</v>
      </c>
      <c r="I1796" s="200" t="s">
        <v>5864</v>
      </c>
      <c r="J1796" s="95"/>
      <c r="K1796" s="88">
        <f t="shared" si="504"/>
        <v>300</v>
      </c>
      <c r="L1796" s="88">
        <v>0.0</v>
      </c>
      <c r="M1796" s="88">
        <f t="shared" si="491"/>
        <v>300</v>
      </c>
      <c r="N1796" s="206">
        <f t="shared" si="492"/>
        <v>0</v>
      </c>
      <c r="O1796" s="96"/>
      <c r="P1796" s="97"/>
      <c r="Q1796" s="97"/>
      <c r="R1796" s="98"/>
      <c r="S1796" s="98"/>
      <c r="T1796" s="98"/>
      <c r="U1796" s="98"/>
      <c r="V1796" s="98"/>
      <c r="W1796" s="98"/>
      <c r="X1796" s="98"/>
      <c r="Y1796" s="98"/>
      <c r="Z1796" s="98"/>
      <c r="AA1796" s="98"/>
      <c r="AB1796" s="98"/>
      <c r="AC1796" s="98"/>
      <c r="AD1796" s="98"/>
      <c r="AE1796" s="98"/>
      <c r="AF1796" s="98"/>
      <c r="AG1796" s="98"/>
      <c r="AH1796" s="98"/>
      <c r="AI1796" s="98"/>
      <c r="AJ1796" s="98"/>
      <c r="AK1796" s="98"/>
      <c r="AL1796" s="98"/>
    </row>
    <row r="1797" ht="14.25" customHeight="1">
      <c r="A1797" s="92" t="s">
        <v>5865</v>
      </c>
      <c r="B1797" s="93">
        <v>45896.0</v>
      </c>
      <c r="C1797" s="94" t="s">
        <v>5866</v>
      </c>
      <c r="D1797" s="94" t="s">
        <v>5240</v>
      </c>
      <c r="E1797" s="103">
        <v>550.0</v>
      </c>
      <c r="F1797" s="100" t="s">
        <v>2857</v>
      </c>
      <c r="G1797" s="101" t="s">
        <v>112</v>
      </c>
      <c r="H1797" s="42" t="s">
        <v>4830</v>
      </c>
      <c r="I1797" s="200" t="s">
        <v>5864</v>
      </c>
      <c r="J1797" s="95"/>
      <c r="K1797" s="88">
        <f t="shared" si="504"/>
        <v>550</v>
      </c>
      <c r="L1797" s="88">
        <v>0.0</v>
      </c>
      <c r="M1797" s="88">
        <f t="shared" si="491"/>
        <v>550</v>
      </c>
      <c r="N1797" s="206">
        <f t="shared" si="492"/>
        <v>0</v>
      </c>
      <c r="O1797" s="96"/>
      <c r="P1797" s="97"/>
      <c r="Q1797" s="97"/>
      <c r="R1797" s="98"/>
      <c r="S1797" s="98"/>
      <c r="T1797" s="98"/>
      <c r="U1797" s="98"/>
      <c r="V1797" s="98"/>
      <c r="W1797" s="98"/>
      <c r="X1797" s="98"/>
      <c r="Y1797" s="98"/>
      <c r="Z1797" s="98"/>
      <c r="AA1797" s="98"/>
      <c r="AB1797" s="98"/>
      <c r="AC1797" s="98"/>
      <c r="AD1797" s="98"/>
      <c r="AE1797" s="98"/>
      <c r="AF1797" s="98"/>
      <c r="AG1797" s="98"/>
      <c r="AH1797" s="98"/>
      <c r="AI1797" s="98"/>
      <c r="AJ1797" s="98"/>
      <c r="AK1797" s="98"/>
      <c r="AL1797" s="98"/>
    </row>
    <row r="1798" ht="14.25" customHeight="1">
      <c r="A1798" s="92" t="s">
        <v>5867</v>
      </c>
      <c r="B1798" s="93">
        <v>45896.0</v>
      </c>
      <c r="C1798" s="94" t="s">
        <v>5868</v>
      </c>
      <c r="D1798" s="94" t="s">
        <v>5869</v>
      </c>
      <c r="E1798" s="103">
        <v>21000.0</v>
      </c>
      <c r="F1798" s="100" t="s">
        <v>5870</v>
      </c>
      <c r="G1798" s="101" t="s">
        <v>117</v>
      </c>
      <c r="H1798" s="42" t="s">
        <v>68</v>
      </c>
      <c r="I1798" s="101" t="s">
        <v>5871</v>
      </c>
      <c r="J1798" s="95"/>
      <c r="K1798" s="88">
        <f t="shared" si="504"/>
        <v>21000</v>
      </c>
      <c r="L1798" s="88">
        <v>0.0</v>
      </c>
      <c r="M1798" s="88">
        <f t="shared" si="491"/>
        <v>21000</v>
      </c>
      <c r="N1798" s="206">
        <f t="shared" si="492"/>
        <v>0</v>
      </c>
      <c r="O1798" s="96"/>
      <c r="P1798" s="97">
        <v>689.58</v>
      </c>
      <c r="Q1798" s="97">
        <f>E1798-P1798</f>
        <v>20310.42</v>
      </c>
      <c r="R1798" s="98"/>
      <c r="S1798" s="98"/>
      <c r="T1798" s="98"/>
      <c r="U1798" s="98"/>
      <c r="V1798" s="98"/>
      <c r="W1798" s="98"/>
      <c r="X1798" s="98"/>
      <c r="Y1798" s="98"/>
      <c r="Z1798" s="98"/>
      <c r="AA1798" s="98"/>
      <c r="AB1798" s="98"/>
      <c r="AC1798" s="98"/>
      <c r="AD1798" s="98"/>
      <c r="AE1798" s="98"/>
      <c r="AF1798" s="98"/>
      <c r="AG1798" s="98"/>
      <c r="AH1798" s="98"/>
      <c r="AI1798" s="98"/>
      <c r="AJ1798" s="98"/>
      <c r="AK1798" s="98"/>
      <c r="AL1798" s="98"/>
    </row>
    <row r="1799" ht="14.25" customHeight="1">
      <c r="A1799" s="92" t="s">
        <v>5872</v>
      </c>
      <c r="B1799" s="93">
        <v>45896.0</v>
      </c>
      <c r="C1799" s="94" t="s">
        <v>5873</v>
      </c>
      <c r="D1799" s="94" t="s">
        <v>5874</v>
      </c>
      <c r="E1799" s="103">
        <v>4000.0</v>
      </c>
      <c r="F1799" s="100" t="s">
        <v>5875</v>
      </c>
      <c r="G1799" s="101" t="s">
        <v>96</v>
      </c>
      <c r="H1799" s="42" t="s">
        <v>68</v>
      </c>
      <c r="I1799" s="101" t="s">
        <v>5876</v>
      </c>
      <c r="J1799" s="95"/>
      <c r="K1799" s="88">
        <f t="shared" si="504"/>
        <v>4000</v>
      </c>
      <c r="L1799" s="88">
        <v>0.0</v>
      </c>
      <c r="M1799" s="88">
        <f t="shared" si="491"/>
        <v>4000</v>
      </c>
      <c r="N1799" s="206">
        <f t="shared" si="492"/>
        <v>0</v>
      </c>
      <c r="O1799" s="96"/>
      <c r="P1799" s="97"/>
      <c r="Q1799" s="97"/>
      <c r="R1799" s="98"/>
      <c r="S1799" s="98"/>
      <c r="T1799" s="98"/>
      <c r="U1799" s="98"/>
      <c r="V1799" s="98"/>
      <c r="W1799" s="98"/>
      <c r="X1799" s="98"/>
      <c r="Y1799" s="98"/>
      <c r="Z1799" s="98"/>
      <c r="AA1799" s="98"/>
      <c r="AB1799" s="98"/>
      <c r="AC1799" s="98"/>
      <c r="AD1799" s="98"/>
      <c r="AE1799" s="98"/>
      <c r="AF1799" s="98"/>
      <c r="AG1799" s="98"/>
      <c r="AH1799" s="98"/>
      <c r="AI1799" s="98"/>
      <c r="AJ1799" s="98"/>
      <c r="AK1799" s="98"/>
      <c r="AL1799" s="98"/>
    </row>
    <row r="1800" ht="14.25" customHeight="1">
      <c r="A1800" s="92" t="s">
        <v>5877</v>
      </c>
      <c r="B1800" s="93">
        <v>45896.0</v>
      </c>
      <c r="C1800" s="94" t="s">
        <v>5878</v>
      </c>
      <c r="D1800" s="94" t="s">
        <v>5665</v>
      </c>
      <c r="E1800" s="107">
        <v>4776.7</v>
      </c>
      <c r="F1800" s="100" t="s">
        <v>5879</v>
      </c>
      <c r="G1800" s="101"/>
      <c r="H1800" s="42"/>
      <c r="I1800" s="101"/>
      <c r="J1800" s="95"/>
      <c r="K1800" s="207">
        <f>O1800</f>
        <v>4999.91028</v>
      </c>
      <c r="L1800" s="207">
        <f>K1800/1.12*0.05</f>
        <v>223.2102803</v>
      </c>
      <c r="M1800" s="207">
        <f t="shared" si="491"/>
        <v>4776.699999</v>
      </c>
      <c r="N1800" s="208">
        <f t="shared" si="492"/>
        <v>0.0000007142725735</v>
      </c>
      <c r="O1800" s="207">
        <f>(E1800/0.955357143)</f>
        <v>4999.91028</v>
      </c>
      <c r="P1800" s="97"/>
      <c r="Q1800" s="97"/>
      <c r="R1800" s="98"/>
      <c r="S1800" s="98"/>
      <c r="T1800" s="98"/>
      <c r="U1800" s="98"/>
      <c r="V1800" s="98"/>
      <c r="W1800" s="98"/>
      <c r="X1800" s="98"/>
      <c r="Y1800" s="98"/>
      <c r="Z1800" s="98"/>
      <c r="AA1800" s="98"/>
      <c r="AB1800" s="98"/>
      <c r="AC1800" s="98"/>
      <c r="AD1800" s="98"/>
      <c r="AE1800" s="98"/>
      <c r="AF1800" s="98"/>
      <c r="AG1800" s="98"/>
      <c r="AH1800" s="98"/>
      <c r="AI1800" s="98"/>
      <c r="AJ1800" s="98"/>
      <c r="AK1800" s="98"/>
      <c r="AL1800" s="98"/>
    </row>
    <row r="1801" ht="14.25" customHeight="1">
      <c r="A1801" s="92" t="s">
        <v>5880</v>
      </c>
      <c r="B1801" s="93">
        <v>45896.0</v>
      </c>
      <c r="C1801" s="94" t="s">
        <v>5881</v>
      </c>
      <c r="D1801" s="94" t="s">
        <v>594</v>
      </c>
      <c r="E1801" s="99">
        <v>550.0</v>
      </c>
      <c r="F1801" s="100" t="s">
        <v>5882</v>
      </c>
      <c r="G1801" s="101" t="s">
        <v>67</v>
      </c>
      <c r="H1801" s="42" t="s">
        <v>68</v>
      </c>
      <c r="I1801" s="101"/>
      <c r="J1801" s="95"/>
      <c r="K1801" s="88">
        <f>E1801</f>
        <v>550</v>
      </c>
      <c r="L1801" s="88">
        <v>0.0</v>
      </c>
      <c r="M1801" s="88">
        <f t="shared" si="491"/>
        <v>550</v>
      </c>
      <c r="N1801" s="206">
        <f t="shared" si="492"/>
        <v>0</v>
      </c>
      <c r="O1801" s="96"/>
      <c r="P1801" s="131">
        <v>13.4</v>
      </c>
      <c r="Q1801" s="131">
        <f>E1801-P1801</f>
        <v>536.6</v>
      </c>
      <c r="R1801" s="98"/>
      <c r="S1801" s="98"/>
      <c r="T1801" s="98"/>
      <c r="U1801" s="98"/>
      <c r="V1801" s="98"/>
      <c r="W1801" s="98"/>
      <c r="X1801" s="98"/>
      <c r="Y1801" s="98"/>
      <c r="Z1801" s="98"/>
      <c r="AA1801" s="98"/>
      <c r="AB1801" s="98"/>
      <c r="AC1801" s="98"/>
      <c r="AD1801" s="98"/>
      <c r="AE1801" s="98"/>
      <c r="AF1801" s="98"/>
      <c r="AG1801" s="98"/>
      <c r="AH1801" s="98"/>
      <c r="AI1801" s="98"/>
      <c r="AJ1801" s="98"/>
      <c r="AK1801" s="98"/>
      <c r="AL1801" s="98"/>
    </row>
    <row r="1802" ht="14.25" customHeight="1">
      <c r="A1802" s="92" t="s">
        <v>5883</v>
      </c>
      <c r="B1802" s="93">
        <v>45896.0</v>
      </c>
      <c r="C1802" s="94" t="s">
        <v>5884</v>
      </c>
      <c r="D1802" s="94" t="s">
        <v>5885</v>
      </c>
      <c r="E1802" s="107">
        <v>1337.5</v>
      </c>
      <c r="F1802" s="100" t="s">
        <v>5886</v>
      </c>
      <c r="G1802" s="101" t="s">
        <v>96</v>
      </c>
      <c r="H1802" s="42" t="s">
        <v>132</v>
      </c>
      <c r="I1802" s="101"/>
      <c r="J1802" s="95"/>
      <c r="K1802" s="207">
        <f>O1802</f>
        <v>1400</v>
      </c>
      <c r="L1802" s="207">
        <f>K1802/1.12*0.05</f>
        <v>62.49999999</v>
      </c>
      <c r="M1802" s="207">
        <f t="shared" si="491"/>
        <v>1337.5</v>
      </c>
      <c r="N1802" s="208">
        <f t="shared" si="492"/>
        <v>0.0000001999999313</v>
      </c>
      <c r="O1802" s="207">
        <f>(E1802/0.955357143)</f>
        <v>1400</v>
      </c>
      <c r="P1802" s="97"/>
      <c r="Q1802" s="97"/>
      <c r="R1802" s="98"/>
      <c r="S1802" s="98"/>
      <c r="T1802" s="98"/>
      <c r="U1802" s="98"/>
      <c r="V1802" s="98"/>
      <c r="W1802" s="98"/>
      <c r="X1802" s="98"/>
      <c r="Y1802" s="98"/>
      <c r="Z1802" s="98"/>
      <c r="AA1802" s="98"/>
      <c r="AB1802" s="98"/>
      <c r="AC1802" s="98"/>
      <c r="AD1802" s="98"/>
      <c r="AE1802" s="98"/>
      <c r="AF1802" s="98"/>
      <c r="AG1802" s="98"/>
      <c r="AH1802" s="98"/>
      <c r="AI1802" s="98"/>
      <c r="AJ1802" s="98"/>
      <c r="AK1802" s="98"/>
      <c r="AL1802" s="98"/>
    </row>
    <row r="1803" ht="14.25" customHeight="1">
      <c r="A1803" s="92" t="s">
        <v>5887</v>
      </c>
      <c r="B1803" s="93">
        <v>45897.0</v>
      </c>
      <c r="C1803" s="94" t="s">
        <v>5888</v>
      </c>
      <c r="D1803" s="94" t="s">
        <v>5460</v>
      </c>
      <c r="E1803" s="213">
        <v>550.0</v>
      </c>
      <c r="F1803" s="100" t="s">
        <v>2857</v>
      </c>
      <c r="G1803" s="101" t="s">
        <v>117</v>
      </c>
      <c r="H1803" s="42" t="s">
        <v>68</v>
      </c>
      <c r="I1803" s="101"/>
      <c r="J1803" s="95"/>
      <c r="K1803" s="88">
        <f t="shared" ref="K1803:K1804" si="506">E1803</f>
        <v>550</v>
      </c>
      <c r="L1803" s="88">
        <v>0.0</v>
      </c>
      <c r="M1803" s="88">
        <f t="shared" si="491"/>
        <v>550</v>
      </c>
      <c r="N1803" s="206">
        <f t="shared" si="492"/>
        <v>0</v>
      </c>
      <c r="O1803" s="96"/>
      <c r="P1803" s="97">
        <f t="shared" ref="P1803:P1804" si="507">E1803-Q1803</f>
        <v>18.07</v>
      </c>
      <c r="Q1803" s="97">
        <v>531.93</v>
      </c>
      <c r="R1803" s="98"/>
      <c r="S1803" s="98"/>
      <c r="T1803" s="98"/>
      <c r="U1803" s="98"/>
      <c r="V1803" s="98"/>
      <c r="W1803" s="98"/>
      <c r="X1803" s="98"/>
      <c r="Y1803" s="98"/>
      <c r="Z1803" s="98"/>
      <c r="AA1803" s="98"/>
      <c r="AB1803" s="98"/>
      <c r="AC1803" s="98"/>
      <c r="AD1803" s="98"/>
      <c r="AE1803" s="98"/>
      <c r="AF1803" s="98"/>
      <c r="AG1803" s="98"/>
      <c r="AH1803" s="98"/>
      <c r="AI1803" s="98"/>
      <c r="AJ1803" s="98"/>
      <c r="AK1803" s="98"/>
      <c r="AL1803" s="98"/>
    </row>
    <row r="1804" ht="14.25" customHeight="1">
      <c r="A1804" s="92" t="s">
        <v>5889</v>
      </c>
      <c r="B1804" s="93">
        <v>45897.0</v>
      </c>
      <c r="C1804" s="94" t="s">
        <v>5890</v>
      </c>
      <c r="D1804" s="94" t="s">
        <v>5891</v>
      </c>
      <c r="E1804" s="213">
        <v>1400.0</v>
      </c>
      <c r="F1804" s="100" t="s">
        <v>5892</v>
      </c>
      <c r="G1804" s="101" t="s">
        <v>117</v>
      </c>
      <c r="H1804" s="42" t="s">
        <v>68</v>
      </c>
      <c r="I1804" s="101"/>
      <c r="J1804" s="95"/>
      <c r="K1804" s="88">
        <f t="shared" si="506"/>
        <v>1400</v>
      </c>
      <c r="L1804" s="88">
        <v>0.0</v>
      </c>
      <c r="M1804" s="88">
        <f t="shared" si="491"/>
        <v>1400</v>
      </c>
      <c r="N1804" s="206">
        <f t="shared" si="492"/>
        <v>0</v>
      </c>
      <c r="O1804" s="96"/>
      <c r="P1804" s="97">
        <f t="shared" si="507"/>
        <v>45.97</v>
      </c>
      <c r="Q1804" s="97">
        <v>1354.03</v>
      </c>
      <c r="R1804" s="98"/>
      <c r="S1804" s="98"/>
      <c r="T1804" s="98"/>
      <c r="U1804" s="98"/>
      <c r="V1804" s="98"/>
      <c r="W1804" s="98"/>
      <c r="X1804" s="98"/>
      <c r="Y1804" s="98"/>
      <c r="Z1804" s="98"/>
      <c r="AA1804" s="98"/>
      <c r="AB1804" s="98"/>
      <c r="AC1804" s="98"/>
      <c r="AD1804" s="98"/>
      <c r="AE1804" s="98"/>
      <c r="AF1804" s="98"/>
      <c r="AG1804" s="98"/>
      <c r="AH1804" s="98"/>
      <c r="AI1804" s="98"/>
      <c r="AJ1804" s="98"/>
      <c r="AK1804" s="98"/>
      <c r="AL1804" s="98"/>
    </row>
    <row r="1805" ht="14.25" customHeight="1">
      <c r="A1805" s="92" t="s">
        <v>5893</v>
      </c>
      <c r="B1805" s="93">
        <v>45897.0</v>
      </c>
      <c r="C1805" s="94" t="s">
        <v>5894</v>
      </c>
      <c r="D1805" s="94" t="s">
        <v>5895</v>
      </c>
      <c r="E1805" s="107">
        <v>3343.75</v>
      </c>
      <c r="F1805" s="100" t="s">
        <v>5896</v>
      </c>
      <c r="G1805" s="101" t="s">
        <v>74</v>
      </c>
      <c r="H1805" s="42" t="s">
        <v>68</v>
      </c>
      <c r="I1805" s="112" t="s">
        <v>5897</v>
      </c>
      <c r="J1805" s="95"/>
      <c r="K1805" s="207">
        <f t="shared" ref="K1805:K1806" si="508">O1805</f>
        <v>3499.999999</v>
      </c>
      <c r="L1805" s="207">
        <f t="shared" ref="L1805:L1806" si="509">K1805/1.12*0.05</f>
        <v>156.25</v>
      </c>
      <c r="M1805" s="207">
        <f t="shared" si="491"/>
        <v>3343.75</v>
      </c>
      <c r="N1805" s="208">
        <f t="shared" si="492"/>
        <v>0.0000004999997145</v>
      </c>
      <c r="O1805" s="207">
        <f t="shared" ref="O1805:O1806" si="510">(E1805/0.955357143)</f>
        <v>3499.999999</v>
      </c>
      <c r="P1805" s="97">
        <f>M1805/0.05*0.12</f>
        <v>8024.999999</v>
      </c>
      <c r="Q1805" s="97"/>
      <c r="R1805" s="98"/>
      <c r="S1805" s="98"/>
      <c r="T1805" s="98"/>
      <c r="U1805" s="98"/>
      <c r="V1805" s="98"/>
      <c r="W1805" s="98"/>
      <c r="X1805" s="98"/>
      <c r="Y1805" s="98"/>
      <c r="Z1805" s="98"/>
      <c r="AA1805" s="98"/>
      <c r="AB1805" s="98"/>
      <c r="AC1805" s="98"/>
      <c r="AD1805" s="98"/>
      <c r="AE1805" s="98"/>
      <c r="AF1805" s="98"/>
      <c r="AG1805" s="98"/>
      <c r="AH1805" s="98"/>
      <c r="AI1805" s="98"/>
      <c r="AJ1805" s="98"/>
      <c r="AK1805" s="98"/>
      <c r="AL1805" s="98"/>
    </row>
    <row r="1806" ht="14.25" customHeight="1">
      <c r="A1806" s="92" t="s">
        <v>5898</v>
      </c>
      <c r="B1806" s="93">
        <v>45897.0</v>
      </c>
      <c r="C1806" s="94" t="s">
        <v>5899</v>
      </c>
      <c r="D1806" s="94" t="s">
        <v>5665</v>
      </c>
      <c r="E1806" s="107">
        <v>3152.68</v>
      </c>
      <c r="F1806" s="100" t="s">
        <v>5900</v>
      </c>
      <c r="G1806" s="101"/>
      <c r="H1806" s="42"/>
      <c r="I1806" s="101"/>
      <c r="J1806" s="95"/>
      <c r="K1806" s="207">
        <f t="shared" si="508"/>
        <v>3300.001495</v>
      </c>
      <c r="L1806" s="207">
        <f t="shared" si="509"/>
        <v>147.3214953</v>
      </c>
      <c r="M1806" s="207">
        <f t="shared" si="491"/>
        <v>3152.68</v>
      </c>
      <c r="N1806" s="208">
        <f t="shared" si="492"/>
        <v>0.0000004714283932</v>
      </c>
      <c r="O1806" s="207">
        <f t="shared" si="510"/>
        <v>3300.001495</v>
      </c>
      <c r="P1806" s="97"/>
      <c r="Q1806" s="97"/>
      <c r="R1806" s="98"/>
      <c r="S1806" s="98"/>
      <c r="T1806" s="98"/>
      <c r="U1806" s="98"/>
      <c r="V1806" s="98"/>
      <c r="W1806" s="98"/>
      <c r="X1806" s="98"/>
      <c r="Y1806" s="98"/>
      <c r="Z1806" s="98"/>
      <c r="AA1806" s="98"/>
      <c r="AB1806" s="98"/>
      <c r="AC1806" s="98"/>
      <c r="AD1806" s="98"/>
      <c r="AE1806" s="98"/>
      <c r="AF1806" s="98"/>
      <c r="AG1806" s="98"/>
      <c r="AH1806" s="98"/>
      <c r="AI1806" s="98"/>
      <c r="AJ1806" s="98"/>
      <c r="AK1806" s="98"/>
      <c r="AL1806" s="98"/>
    </row>
    <row r="1807" ht="14.25" customHeight="1">
      <c r="A1807" s="92" t="s">
        <v>5901</v>
      </c>
      <c r="B1807" s="93">
        <v>45898.0</v>
      </c>
      <c r="C1807" s="94" t="s">
        <v>5902</v>
      </c>
      <c r="D1807" s="94" t="s">
        <v>4188</v>
      </c>
      <c r="E1807" s="99">
        <v>550.0</v>
      </c>
      <c r="F1807" s="100" t="s">
        <v>2857</v>
      </c>
      <c r="G1807" s="101" t="s">
        <v>67</v>
      </c>
      <c r="H1807" s="42" t="s">
        <v>68</v>
      </c>
      <c r="I1807" s="101"/>
      <c r="J1807" s="95"/>
      <c r="K1807" s="88">
        <f t="shared" ref="K1807:K1809" si="511">E1807</f>
        <v>550</v>
      </c>
      <c r="L1807" s="88">
        <v>0.0</v>
      </c>
      <c r="M1807" s="88">
        <f t="shared" si="491"/>
        <v>550</v>
      </c>
      <c r="N1807" s="206">
        <f t="shared" si="492"/>
        <v>0</v>
      </c>
      <c r="O1807" s="96"/>
      <c r="P1807" s="131">
        <v>13.4</v>
      </c>
      <c r="Q1807" s="131">
        <f>E1807-P1807</f>
        <v>536.6</v>
      </c>
      <c r="R1807" s="98"/>
      <c r="S1807" s="98"/>
      <c r="T1807" s="98"/>
      <c r="U1807" s="98"/>
      <c r="V1807" s="98"/>
      <c r="W1807" s="98"/>
      <c r="X1807" s="98"/>
      <c r="Y1807" s="98"/>
      <c r="Z1807" s="98"/>
      <c r="AA1807" s="98"/>
      <c r="AB1807" s="98"/>
      <c r="AC1807" s="98"/>
      <c r="AD1807" s="98"/>
      <c r="AE1807" s="98"/>
      <c r="AF1807" s="98"/>
      <c r="AG1807" s="98"/>
      <c r="AH1807" s="98"/>
      <c r="AI1807" s="98"/>
      <c r="AJ1807" s="98"/>
      <c r="AK1807" s="98"/>
      <c r="AL1807" s="98"/>
    </row>
    <row r="1808" ht="14.25" customHeight="1">
      <c r="A1808" s="92" t="s">
        <v>5903</v>
      </c>
      <c r="B1808" s="93">
        <v>45898.0</v>
      </c>
      <c r="C1808" s="94" t="s">
        <v>5904</v>
      </c>
      <c r="D1808" s="94" t="s">
        <v>859</v>
      </c>
      <c r="E1808" s="103">
        <v>550.0</v>
      </c>
      <c r="F1808" s="100" t="s">
        <v>2857</v>
      </c>
      <c r="G1808" s="101" t="s">
        <v>112</v>
      </c>
      <c r="H1808" s="42" t="s">
        <v>4830</v>
      </c>
      <c r="I1808" s="101"/>
      <c r="J1808" s="95"/>
      <c r="K1808" s="88">
        <f t="shared" si="511"/>
        <v>550</v>
      </c>
      <c r="L1808" s="88">
        <v>0.0</v>
      </c>
      <c r="M1808" s="88">
        <f t="shared" si="491"/>
        <v>550</v>
      </c>
      <c r="N1808" s="206">
        <f t="shared" si="492"/>
        <v>0</v>
      </c>
      <c r="O1808" s="96"/>
      <c r="P1808" s="97"/>
      <c r="Q1808" s="97"/>
      <c r="R1808" s="98"/>
      <c r="S1808" s="98"/>
      <c r="T1808" s="98"/>
      <c r="U1808" s="98"/>
      <c r="V1808" s="98"/>
      <c r="W1808" s="98"/>
      <c r="X1808" s="98"/>
      <c r="Y1808" s="98"/>
      <c r="Z1808" s="98"/>
      <c r="AA1808" s="98"/>
      <c r="AB1808" s="98"/>
      <c r="AC1808" s="98"/>
      <c r="AD1808" s="98"/>
      <c r="AE1808" s="98"/>
      <c r="AF1808" s="98"/>
      <c r="AG1808" s="98"/>
      <c r="AH1808" s="98"/>
      <c r="AI1808" s="98"/>
      <c r="AJ1808" s="98"/>
      <c r="AK1808" s="98"/>
      <c r="AL1808" s="98"/>
    </row>
    <row r="1809" ht="14.25" customHeight="1">
      <c r="A1809" s="92" t="s">
        <v>5905</v>
      </c>
      <c r="B1809" s="93">
        <v>45898.0</v>
      </c>
      <c r="C1809" s="94" t="s">
        <v>5906</v>
      </c>
      <c r="D1809" s="94" t="s">
        <v>5240</v>
      </c>
      <c r="E1809" s="99">
        <v>550.0</v>
      </c>
      <c r="F1809" s="100" t="s">
        <v>2857</v>
      </c>
      <c r="G1809" s="101" t="s">
        <v>67</v>
      </c>
      <c r="H1809" s="42" t="s">
        <v>68</v>
      </c>
      <c r="I1809" s="101"/>
      <c r="J1809" s="95"/>
      <c r="K1809" s="88">
        <f t="shared" si="511"/>
        <v>550</v>
      </c>
      <c r="L1809" s="88">
        <v>0.0</v>
      </c>
      <c r="M1809" s="88">
        <f t="shared" si="491"/>
        <v>550</v>
      </c>
      <c r="N1809" s="206">
        <f t="shared" si="492"/>
        <v>0</v>
      </c>
      <c r="O1809" s="96"/>
      <c r="P1809" s="131">
        <v>13.4</v>
      </c>
      <c r="Q1809" s="131">
        <f>E1809-P1809</f>
        <v>536.6</v>
      </c>
      <c r="R1809" s="98"/>
      <c r="S1809" s="98"/>
      <c r="T1809" s="98"/>
      <c r="U1809" s="98"/>
      <c r="V1809" s="98"/>
      <c r="W1809" s="98"/>
      <c r="X1809" s="98"/>
      <c r="Y1809" s="98"/>
      <c r="Z1809" s="98"/>
      <c r="AA1809" s="98"/>
      <c r="AB1809" s="98"/>
      <c r="AC1809" s="98"/>
      <c r="AD1809" s="98"/>
      <c r="AE1809" s="98"/>
      <c r="AF1809" s="98"/>
      <c r="AG1809" s="98"/>
      <c r="AH1809" s="98"/>
      <c r="AI1809" s="98"/>
      <c r="AJ1809" s="98"/>
      <c r="AK1809" s="98"/>
      <c r="AL1809" s="98"/>
    </row>
    <row r="1810" ht="14.25" customHeight="1">
      <c r="A1810" s="92" t="s">
        <v>5907</v>
      </c>
      <c r="B1810" s="93">
        <v>45898.0</v>
      </c>
      <c r="C1810" s="94" t="s">
        <v>5908</v>
      </c>
      <c r="D1810" s="94" t="s">
        <v>305</v>
      </c>
      <c r="E1810" s="107">
        <v>525.45</v>
      </c>
      <c r="F1810" s="100" t="s">
        <v>5909</v>
      </c>
      <c r="G1810" s="101"/>
      <c r="H1810" s="42"/>
      <c r="I1810" s="101"/>
      <c r="J1810" s="95"/>
      <c r="K1810" s="207">
        <f>O1810</f>
        <v>550.0037382</v>
      </c>
      <c r="L1810" s="207">
        <f>K1810/1.12*0.05</f>
        <v>24.55373831</v>
      </c>
      <c r="M1810" s="207">
        <f t="shared" si="491"/>
        <v>525.4499999</v>
      </c>
      <c r="N1810" s="208">
        <f t="shared" si="492"/>
        <v>0.00000007857192941</v>
      </c>
      <c r="O1810" s="207">
        <f>(E1810/0.955357143)</f>
        <v>550.0037382</v>
      </c>
      <c r="P1810" s="97"/>
      <c r="Q1810" s="97"/>
      <c r="R1810" s="98"/>
      <c r="S1810" s="98"/>
      <c r="T1810" s="98"/>
      <c r="U1810" s="98"/>
      <c r="V1810" s="98"/>
      <c r="W1810" s="98"/>
      <c r="X1810" s="98"/>
      <c r="Y1810" s="98"/>
      <c r="Z1810" s="98"/>
      <c r="AA1810" s="98"/>
      <c r="AB1810" s="98"/>
      <c r="AC1810" s="98"/>
      <c r="AD1810" s="98"/>
      <c r="AE1810" s="98"/>
      <c r="AF1810" s="98"/>
      <c r="AG1810" s="98"/>
      <c r="AH1810" s="98"/>
      <c r="AI1810" s="98"/>
      <c r="AJ1810" s="98"/>
      <c r="AK1810" s="98"/>
      <c r="AL1810" s="98"/>
    </row>
    <row r="1811" ht="14.25" customHeight="1">
      <c r="A1811" s="92" t="s">
        <v>5910</v>
      </c>
      <c r="B1811" s="93">
        <v>45898.0</v>
      </c>
      <c r="C1811" s="94" t="s">
        <v>5911</v>
      </c>
      <c r="D1811" s="94" t="s">
        <v>5912</v>
      </c>
      <c r="E1811" s="99">
        <v>550.0</v>
      </c>
      <c r="F1811" s="100" t="s">
        <v>2857</v>
      </c>
      <c r="G1811" s="101" t="s">
        <v>67</v>
      </c>
      <c r="H1811" s="42" t="s">
        <v>68</v>
      </c>
      <c r="I1811" s="101"/>
      <c r="J1811" s="95"/>
      <c r="K1811" s="88">
        <f t="shared" ref="K1811:K1813" si="512">E1811</f>
        <v>550</v>
      </c>
      <c r="L1811" s="88">
        <v>0.0</v>
      </c>
      <c r="M1811" s="88">
        <f t="shared" si="491"/>
        <v>550</v>
      </c>
      <c r="N1811" s="206">
        <f t="shared" si="492"/>
        <v>0</v>
      </c>
      <c r="O1811" s="96"/>
      <c r="P1811" s="131">
        <v>13.4</v>
      </c>
      <c r="Q1811" s="131">
        <f t="shared" ref="Q1811:Q1812" si="513">E1811-P1811</f>
        <v>536.6</v>
      </c>
      <c r="R1811" s="98"/>
      <c r="S1811" s="98"/>
      <c r="T1811" s="98"/>
      <c r="U1811" s="98"/>
      <c r="V1811" s="98"/>
      <c r="W1811" s="98"/>
      <c r="X1811" s="98"/>
      <c r="Y1811" s="98"/>
      <c r="Z1811" s="98"/>
      <c r="AA1811" s="98"/>
      <c r="AB1811" s="98"/>
      <c r="AC1811" s="98"/>
      <c r="AD1811" s="98"/>
      <c r="AE1811" s="98"/>
      <c r="AF1811" s="98"/>
      <c r="AG1811" s="98"/>
      <c r="AH1811" s="98"/>
      <c r="AI1811" s="98"/>
      <c r="AJ1811" s="98"/>
      <c r="AK1811" s="98"/>
      <c r="AL1811" s="98"/>
    </row>
    <row r="1812" ht="14.25" customHeight="1">
      <c r="A1812" s="92" t="s">
        <v>5913</v>
      </c>
      <c r="B1812" s="93">
        <v>45898.0</v>
      </c>
      <c r="C1812" s="94" t="s">
        <v>5914</v>
      </c>
      <c r="D1812" s="94" t="s">
        <v>5915</v>
      </c>
      <c r="E1812" s="99">
        <v>300.0</v>
      </c>
      <c r="F1812" s="100" t="s">
        <v>5251</v>
      </c>
      <c r="G1812" s="101" t="s">
        <v>67</v>
      </c>
      <c r="H1812" s="42" t="s">
        <v>68</v>
      </c>
      <c r="I1812" s="101"/>
      <c r="J1812" s="95"/>
      <c r="K1812" s="88">
        <f t="shared" si="512"/>
        <v>300</v>
      </c>
      <c r="L1812" s="88">
        <v>0.0</v>
      </c>
      <c r="M1812" s="88">
        <f t="shared" si="491"/>
        <v>300</v>
      </c>
      <c r="N1812" s="206">
        <f t="shared" si="492"/>
        <v>0</v>
      </c>
      <c r="O1812" s="96"/>
      <c r="P1812" s="131">
        <v>7.31</v>
      </c>
      <c r="Q1812" s="131">
        <f t="shared" si="513"/>
        <v>292.69</v>
      </c>
      <c r="R1812" s="131">
        <f>Q1812+Q1811+Q1809+Q1807</f>
        <v>1902.49</v>
      </c>
      <c r="S1812" s="98"/>
      <c r="T1812" s="98"/>
      <c r="U1812" s="98"/>
      <c r="V1812" s="98"/>
      <c r="W1812" s="98"/>
      <c r="X1812" s="98"/>
      <c r="Y1812" s="98"/>
      <c r="Z1812" s="98"/>
      <c r="AA1812" s="98"/>
      <c r="AB1812" s="98"/>
      <c r="AC1812" s="98"/>
      <c r="AD1812" s="98"/>
      <c r="AE1812" s="98"/>
      <c r="AF1812" s="98"/>
      <c r="AG1812" s="98"/>
      <c r="AH1812" s="98"/>
      <c r="AI1812" s="98"/>
      <c r="AJ1812" s="98"/>
      <c r="AK1812" s="98"/>
      <c r="AL1812" s="98"/>
    </row>
    <row r="1813" ht="14.25" customHeight="1">
      <c r="A1813" s="92" t="s">
        <v>5916</v>
      </c>
      <c r="B1813" s="93">
        <v>45898.0</v>
      </c>
      <c r="C1813" s="94" t="s">
        <v>5917</v>
      </c>
      <c r="D1813" s="94" t="s">
        <v>5918</v>
      </c>
      <c r="E1813" s="103">
        <v>40.0</v>
      </c>
      <c r="F1813" s="100" t="s">
        <v>5742</v>
      </c>
      <c r="G1813" s="101" t="s">
        <v>112</v>
      </c>
      <c r="H1813" s="42" t="s">
        <v>4830</v>
      </c>
      <c r="I1813" s="101"/>
      <c r="J1813" s="95"/>
      <c r="K1813" s="88">
        <f t="shared" si="512"/>
        <v>40</v>
      </c>
      <c r="L1813" s="88">
        <v>0.0</v>
      </c>
      <c r="M1813" s="88">
        <f t="shared" si="491"/>
        <v>40</v>
      </c>
      <c r="N1813" s="206">
        <f t="shared" si="492"/>
        <v>0</v>
      </c>
      <c r="O1813" s="96"/>
      <c r="P1813" s="97"/>
      <c r="Q1813" s="97"/>
      <c r="R1813" s="98"/>
      <c r="S1813" s="98"/>
      <c r="T1813" s="98"/>
      <c r="U1813" s="98"/>
      <c r="V1813" s="98"/>
      <c r="W1813" s="98"/>
      <c r="X1813" s="98"/>
      <c r="Y1813" s="98"/>
      <c r="Z1813" s="98"/>
      <c r="AA1813" s="98"/>
      <c r="AB1813" s="98"/>
      <c r="AC1813" s="98"/>
      <c r="AD1813" s="98"/>
      <c r="AE1813" s="98"/>
      <c r="AF1813" s="98"/>
      <c r="AG1813" s="98"/>
      <c r="AH1813" s="98"/>
      <c r="AI1813" s="98"/>
      <c r="AJ1813" s="98"/>
      <c r="AK1813" s="98"/>
      <c r="AL1813" s="98"/>
    </row>
    <row r="1814" ht="14.25" customHeight="1">
      <c r="A1814" s="92" t="s">
        <v>5919</v>
      </c>
      <c r="B1814" s="93">
        <v>45898.0</v>
      </c>
      <c r="C1814" s="94" t="s">
        <v>5920</v>
      </c>
      <c r="D1814" s="48" t="s">
        <v>5921</v>
      </c>
      <c r="E1814" s="250">
        <v>22331.47</v>
      </c>
      <c r="F1814" s="48" t="s">
        <v>5277</v>
      </c>
      <c r="G1814" s="48" t="s">
        <v>1966</v>
      </c>
      <c r="H1814" s="42" t="s">
        <v>132</v>
      </c>
      <c r="I1814" s="251" t="s">
        <v>938</v>
      </c>
      <c r="J1814" s="95"/>
      <c r="K1814" s="207">
        <f>O1814</f>
        <v>23374.99663</v>
      </c>
      <c r="L1814" s="207">
        <f>K1814/1.12*0.05</f>
        <v>1043.526635</v>
      </c>
      <c r="M1814" s="207">
        <f t="shared" si="491"/>
        <v>22331.47</v>
      </c>
      <c r="N1814" s="208">
        <f t="shared" si="492"/>
        <v>0.000003339286195</v>
      </c>
      <c r="O1814" s="207">
        <f>(E1814/0.955357143)</f>
        <v>23374.99663</v>
      </c>
      <c r="P1814" s="97"/>
      <c r="Q1814" s="97"/>
      <c r="R1814" s="98"/>
      <c r="S1814" s="98"/>
      <c r="T1814" s="98"/>
      <c r="U1814" s="98"/>
      <c r="V1814" s="98"/>
      <c r="W1814" s="98"/>
      <c r="X1814" s="98"/>
      <c r="Y1814" s="98"/>
      <c r="Z1814" s="98"/>
      <c r="AA1814" s="98"/>
      <c r="AB1814" s="98"/>
      <c r="AC1814" s="98"/>
      <c r="AD1814" s="98"/>
      <c r="AE1814" s="98"/>
      <c r="AF1814" s="98"/>
      <c r="AG1814" s="98"/>
      <c r="AH1814" s="98"/>
      <c r="AI1814" s="98"/>
      <c r="AJ1814" s="98"/>
      <c r="AK1814" s="98"/>
      <c r="AL1814" s="98"/>
    </row>
    <row r="1815" ht="14.25" customHeight="1">
      <c r="A1815" s="92" t="s">
        <v>5922</v>
      </c>
      <c r="B1815" s="93">
        <v>45899.0</v>
      </c>
      <c r="C1815" s="94" t="s">
        <v>5923</v>
      </c>
      <c r="D1815" s="94" t="s">
        <v>5924</v>
      </c>
      <c r="E1815" s="99">
        <v>2100.0</v>
      </c>
      <c r="F1815" s="100" t="s">
        <v>5925</v>
      </c>
      <c r="G1815" s="101" t="s">
        <v>67</v>
      </c>
      <c r="H1815" s="42" t="s">
        <v>68</v>
      </c>
      <c r="I1815" s="101" t="s">
        <v>5926</v>
      </c>
      <c r="J1815" s="95"/>
      <c r="K1815" s="88">
        <f t="shared" ref="K1815:K1818" si="514">E1815</f>
        <v>2100</v>
      </c>
      <c r="L1815" s="88">
        <v>0.0</v>
      </c>
      <c r="M1815" s="88">
        <f t="shared" si="491"/>
        <v>2100</v>
      </c>
      <c r="N1815" s="206">
        <f t="shared" si="492"/>
        <v>0</v>
      </c>
      <c r="O1815" s="96"/>
      <c r="P1815" s="147">
        <v>17.06</v>
      </c>
      <c r="Q1815" s="131">
        <f>E1815-1400-P1815</f>
        <v>682.94</v>
      </c>
      <c r="R1815" s="98"/>
      <c r="S1815" s="98"/>
      <c r="T1815" s="98"/>
      <c r="U1815" s="98"/>
      <c r="V1815" s="98"/>
      <c r="W1815" s="98"/>
      <c r="X1815" s="98"/>
      <c r="Y1815" s="98"/>
      <c r="Z1815" s="98"/>
      <c r="AA1815" s="98"/>
      <c r="AB1815" s="98"/>
      <c r="AC1815" s="98"/>
      <c r="AD1815" s="98"/>
      <c r="AE1815" s="98"/>
      <c r="AF1815" s="98"/>
      <c r="AG1815" s="98"/>
      <c r="AH1815" s="98"/>
      <c r="AI1815" s="98"/>
      <c r="AJ1815" s="98"/>
      <c r="AK1815" s="98"/>
      <c r="AL1815" s="98"/>
    </row>
    <row r="1816" ht="14.25" customHeight="1">
      <c r="A1816" s="92" t="s">
        <v>5927</v>
      </c>
      <c r="B1816" s="93">
        <v>45899.0</v>
      </c>
      <c r="C1816" s="94" t="s">
        <v>5928</v>
      </c>
      <c r="D1816" s="94" t="s">
        <v>5929</v>
      </c>
      <c r="E1816" s="103">
        <v>1400.0</v>
      </c>
      <c r="F1816" s="100" t="s">
        <v>5930</v>
      </c>
      <c r="G1816" s="101" t="s">
        <v>112</v>
      </c>
      <c r="H1816" s="42" t="s">
        <v>4830</v>
      </c>
      <c r="I1816" s="101" t="s">
        <v>5931</v>
      </c>
      <c r="J1816" s="95"/>
      <c r="K1816" s="88">
        <f t="shared" si="514"/>
        <v>1400</v>
      </c>
      <c r="L1816" s="88">
        <v>0.0</v>
      </c>
      <c r="M1816" s="88">
        <f t="shared" si="491"/>
        <v>1400</v>
      </c>
      <c r="N1816" s="206">
        <f t="shared" si="492"/>
        <v>0</v>
      </c>
      <c r="O1816" s="96"/>
      <c r="P1816" s="97"/>
      <c r="Q1816" s="97"/>
      <c r="R1816" s="98"/>
      <c r="S1816" s="98"/>
      <c r="T1816" s="98"/>
      <c r="U1816" s="98"/>
      <c r="V1816" s="98"/>
      <c r="W1816" s="98"/>
      <c r="X1816" s="98"/>
      <c r="Y1816" s="98"/>
      <c r="Z1816" s="98"/>
      <c r="AA1816" s="98"/>
      <c r="AB1816" s="98"/>
      <c r="AC1816" s="98"/>
      <c r="AD1816" s="98"/>
      <c r="AE1816" s="98"/>
      <c r="AF1816" s="98"/>
      <c r="AG1816" s="98"/>
      <c r="AH1816" s="98"/>
      <c r="AI1816" s="98"/>
      <c r="AJ1816" s="98"/>
      <c r="AK1816" s="98"/>
      <c r="AL1816" s="98"/>
    </row>
    <row r="1817" ht="14.25" customHeight="1">
      <c r="A1817" s="92" t="s">
        <v>5932</v>
      </c>
      <c r="B1817" s="93">
        <v>45899.0</v>
      </c>
      <c r="C1817" s="94" t="s">
        <v>5933</v>
      </c>
      <c r="D1817" s="94" t="s">
        <v>5084</v>
      </c>
      <c r="E1817" s="103">
        <v>700.0</v>
      </c>
      <c r="F1817" s="100" t="s">
        <v>5934</v>
      </c>
      <c r="G1817" s="101" t="s">
        <v>112</v>
      </c>
      <c r="H1817" s="42" t="s">
        <v>4830</v>
      </c>
      <c r="I1817" s="101"/>
      <c r="J1817" s="95"/>
      <c r="K1817" s="88">
        <f t="shared" si="514"/>
        <v>700</v>
      </c>
      <c r="L1817" s="88">
        <v>0.0</v>
      </c>
      <c r="M1817" s="88">
        <f t="shared" si="491"/>
        <v>700</v>
      </c>
      <c r="N1817" s="206">
        <f t="shared" si="492"/>
        <v>0</v>
      </c>
      <c r="O1817" s="96"/>
      <c r="P1817" s="97"/>
      <c r="Q1817" s="97"/>
      <c r="R1817" s="98"/>
      <c r="S1817" s="98"/>
      <c r="T1817" s="98"/>
      <c r="U1817" s="98"/>
      <c r="V1817" s="98"/>
      <c r="W1817" s="98"/>
      <c r="X1817" s="98"/>
      <c r="Y1817" s="98"/>
      <c r="Z1817" s="98"/>
      <c r="AA1817" s="98"/>
      <c r="AB1817" s="98"/>
      <c r="AC1817" s="98"/>
      <c r="AD1817" s="98"/>
      <c r="AE1817" s="98"/>
      <c r="AF1817" s="98"/>
      <c r="AG1817" s="98"/>
      <c r="AH1817" s="98"/>
      <c r="AI1817" s="98"/>
      <c r="AJ1817" s="98"/>
      <c r="AK1817" s="98"/>
      <c r="AL1817" s="98"/>
    </row>
    <row r="1818" ht="14.25" customHeight="1">
      <c r="A1818" s="92" t="s">
        <v>5935</v>
      </c>
      <c r="B1818" s="93">
        <v>45899.0</v>
      </c>
      <c r="C1818" s="167" t="s">
        <v>5936</v>
      </c>
      <c r="D1818" s="94" t="s">
        <v>5937</v>
      </c>
      <c r="E1818" s="103">
        <v>8100.0</v>
      </c>
      <c r="F1818" s="100" t="s">
        <v>5938</v>
      </c>
      <c r="G1818" s="101" t="s">
        <v>117</v>
      </c>
      <c r="H1818" s="42" t="s">
        <v>68</v>
      </c>
      <c r="I1818" s="101"/>
      <c r="J1818" s="95"/>
      <c r="K1818" s="88">
        <f t="shared" si="514"/>
        <v>8100</v>
      </c>
      <c r="L1818" s="88">
        <v>0.0</v>
      </c>
      <c r="M1818" s="88">
        <f t="shared" si="491"/>
        <v>8100</v>
      </c>
      <c r="N1818" s="206">
        <f t="shared" si="492"/>
        <v>0</v>
      </c>
      <c r="O1818" s="96"/>
      <c r="P1818" s="97">
        <f>E1818-Q1818</f>
        <v>265.98</v>
      </c>
      <c r="Q1818" s="97">
        <v>7834.02</v>
      </c>
      <c r="R1818" s="98"/>
      <c r="S1818" s="98"/>
      <c r="T1818" s="98"/>
      <c r="U1818" s="98"/>
      <c r="V1818" s="98"/>
      <c r="W1818" s="98"/>
      <c r="X1818" s="98"/>
      <c r="Y1818" s="98"/>
      <c r="Z1818" s="98"/>
      <c r="AA1818" s="98"/>
      <c r="AB1818" s="98"/>
      <c r="AC1818" s="98"/>
      <c r="AD1818" s="98"/>
      <c r="AE1818" s="98"/>
      <c r="AF1818" s="98"/>
      <c r="AG1818" s="98"/>
      <c r="AH1818" s="98"/>
      <c r="AI1818" s="98"/>
      <c r="AJ1818" s="98"/>
      <c r="AK1818" s="98"/>
      <c r="AL1818" s="98"/>
    </row>
    <row r="1819" ht="12.0" customHeight="1">
      <c r="A1819" s="252"/>
      <c r="B1819" s="253"/>
      <c r="C1819" s="94"/>
      <c r="D1819" s="95"/>
      <c r="E1819" s="254"/>
      <c r="F1819" s="255"/>
      <c r="G1819" s="256"/>
      <c r="H1819" s="257"/>
      <c r="I1819" s="256"/>
      <c r="J1819" s="95"/>
      <c r="K1819" s="258">
        <f t="shared" ref="K1819:M1819" si="515">SUM(K1609:K1818)</f>
        <v>1473974.15</v>
      </c>
      <c r="L1819" s="258">
        <f t="shared" si="515"/>
        <v>36295.72189</v>
      </c>
      <c r="M1819" s="258">
        <f t="shared" si="515"/>
        <v>1437678.428</v>
      </c>
      <c r="N1819" s="259"/>
      <c r="O1819" s="260"/>
      <c r="P1819" s="261"/>
      <c r="Q1819" s="261"/>
      <c r="R1819" s="262"/>
      <c r="S1819" s="262"/>
      <c r="T1819" s="262"/>
      <c r="U1819" s="262"/>
      <c r="V1819" s="262"/>
      <c r="W1819" s="262"/>
      <c r="X1819" s="262"/>
      <c r="Y1819" s="262"/>
      <c r="Z1819" s="262"/>
      <c r="AA1819" s="262"/>
      <c r="AB1819" s="262"/>
      <c r="AC1819" s="262"/>
      <c r="AD1819" s="262"/>
      <c r="AE1819" s="262"/>
      <c r="AF1819" s="262"/>
      <c r="AG1819" s="262"/>
      <c r="AH1819" s="262"/>
      <c r="AI1819" s="262"/>
      <c r="AJ1819" s="262"/>
      <c r="AK1819" s="262"/>
      <c r="AL1819" s="262"/>
    </row>
    <row r="1820" ht="14.25" customHeight="1">
      <c r="A1820" s="92" t="s">
        <v>5939</v>
      </c>
      <c r="B1820" s="93">
        <v>45901.0</v>
      </c>
      <c r="C1820" s="94" t="s">
        <v>5940</v>
      </c>
      <c r="D1820" s="94" t="s">
        <v>3092</v>
      </c>
      <c r="E1820" s="99">
        <v>300.0</v>
      </c>
      <c r="F1820" s="100" t="s">
        <v>5251</v>
      </c>
      <c r="G1820" s="101" t="s">
        <v>67</v>
      </c>
      <c r="H1820" s="42" t="s">
        <v>68</v>
      </c>
      <c r="I1820" s="101"/>
      <c r="J1820" s="94"/>
      <c r="K1820" s="97"/>
      <c r="L1820" s="97"/>
      <c r="M1820" s="97"/>
      <c r="N1820" s="87"/>
      <c r="O1820" s="96"/>
      <c r="P1820" s="131">
        <v>13.4</v>
      </c>
      <c r="Q1820" s="132">
        <f>E1820-P1820</f>
        <v>286.6</v>
      </c>
      <c r="R1820" s="98"/>
      <c r="S1820" s="98"/>
      <c r="T1820" s="98"/>
      <c r="U1820" s="98"/>
      <c r="V1820" s="98"/>
      <c r="W1820" s="98"/>
      <c r="X1820" s="98"/>
      <c r="Y1820" s="98"/>
      <c r="Z1820" s="98"/>
      <c r="AA1820" s="98"/>
      <c r="AB1820" s="98"/>
      <c r="AC1820" s="98"/>
      <c r="AD1820" s="98"/>
      <c r="AE1820" s="98"/>
      <c r="AF1820" s="98"/>
      <c r="AG1820" s="98"/>
      <c r="AH1820" s="98"/>
      <c r="AI1820" s="98"/>
      <c r="AJ1820" s="98"/>
      <c r="AK1820" s="98"/>
      <c r="AL1820" s="98"/>
    </row>
    <row r="1821" ht="14.25" customHeight="1">
      <c r="A1821" s="92" t="s">
        <v>5941</v>
      </c>
      <c r="B1821" s="93">
        <v>45901.0</v>
      </c>
      <c r="C1821" s="94" t="s">
        <v>5942</v>
      </c>
      <c r="D1821" s="94" t="s">
        <v>2203</v>
      </c>
      <c r="E1821" s="103">
        <v>550.0</v>
      </c>
      <c r="F1821" s="100" t="s">
        <v>2857</v>
      </c>
      <c r="G1821" s="101" t="s">
        <v>112</v>
      </c>
      <c r="H1821" s="42" t="s">
        <v>4830</v>
      </c>
      <c r="I1821" s="101"/>
      <c r="J1821" s="95"/>
      <c r="K1821" s="97"/>
      <c r="L1821" s="97"/>
      <c r="M1821" s="97"/>
      <c r="N1821" s="87"/>
      <c r="O1821" s="96"/>
      <c r="Q1821" s="97"/>
      <c r="R1821" s="98"/>
      <c r="S1821" s="98"/>
      <c r="T1821" s="98"/>
      <c r="U1821" s="98"/>
      <c r="V1821" s="98"/>
      <c r="W1821" s="98"/>
      <c r="X1821" s="98"/>
      <c r="Y1821" s="98"/>
      <c r="Z1821" s="98"/>
      <c r="AA1821" s="98"/>
      <c r="AB1821" s="98"/>
      <c r="AC1821" s="98"/>
      <c r="AD1821" s="98"/>
      <c r="AE1821" s="98"/>
      <c r="AF1821" s="98"/>
      <c r="AG1821" s="98"/>
      <c r="AH1821" s="98"/>
      <c r="AI1821" s="98"/>
      <c r="AJ1821" s="98"/>
      <c r="AK1821" s="98"/>
      <c r="AL1821" s="98"/>
    </row>
    <row r="1822" ht="14.25" customHeight="1">
      <c r="A1822" s="92" t="s">
        <v>5943</v>
      </c>
      <c r="B1822" s="93">
        <v>45901.0</v>
      </c>
      <c r="C1822" s="94" t="s">
        <v>5944</v>
      </c>
      <c r="D1822" s="94" t="s">
        <v>4645</v>
      </c>
      <c r="E1822" s="103">
        <v>33600.0</v>
      </c>
      <c r="F1822" s="100" t="s">
        <v>5945</v>
      </c>
      <c r="G1822" s="101" t="s">
        <v>117</v>
      </c>
      <c r="H1822" s="42" t="s">
        <v>68</v>
      </c>
      <c r="I1822" s="101"/>
      <c r="J1822" s="95"/>
      <c r="K1822" s="97"/>
      <c r="L1822" s="97"/>
      <c r="M1822" s="97"/>
      <c r="N1822" s="87"/>
      <c r="O1822" s="96"/>
      <c r="P1822" s="97">
        <v>1103.32</v>
      </c>
      <c r="Q1822" s="108">
        <f>E1822-P1822</f>
        <v>32496.68</v>
      </c>
      <c r="R1822" s="98"/>
      <c r="S1822" s="98"/>
      <c r="T1822" s="98"/>
      <c r="U1822" s="98"/>
      <c r="V1822" s="98"/>
      <c r="W1822" s="98"/>
      <c r="X1822" s="98"/>
      <c r="Y1822" s="98"/>
      <c r="Z1822" s="98"/>
      <c r="AA1822" s="98"/>
      <c r="AB1822" s="98"/>
      <c r="AC1822" s="98"/>
      <c r="AD1822" s="98"/>
      <c r="AE1822" s="98"/>
      <c r="AF1822" s="98"/>
      <c r="AG1822" s="98"/>
      <c r="AH1822" s="98"/>
      <c r="AI1822" s="98"/>
      <c r="AJ1822" s="98"/>
      <c r="AK1822" s="98"/>
      <c r="AL1822" s="98"/>
    </row>
    <row r="1823" ht="14.25" customHeight="1">
      <c r="A1823" s="92" t="s">
        <v>5946</v>
      </c>
      <c r="B1823" s="93">
        <v>45901.0</v>
      </c>
      <c r="C1823" s="94" t="s">
        <v>5947</v>
      </c>
      <c r="D1823" s="94" t="s">
        <v>5948</v>
      </c>
      <c r="E1823" s="103">
        <v>31920.0</v>
      </c>
      <c r="F1823" s="100" t="s">
        <v>5949</v>
      </c>
      <c r="G1823" s="101" t="s">
        <v>96</v>
      </c>
      <c r="H1823" s="42" t="s">
        <v>68</v>
      </c>
      <c r="I1823" s="101" t="s">
        <v>5950</v>
      </c>
      <c r="J1823" s="95"/>
      <c r="K1823" s="97"/>
      <c r="L1823" s="97"/>
      <c r="M1823" s="97"/>
      <c r="N1823" s="87"/>
      <c r="O1823" s="96"/>
      <c r="P1823" s="97"/>
      <c r="Q1823" s="97"/>
      <c r="R1823" s="98"/>
      <c r="S1823" s="98"/>
      <c r="T1823" s="98"/>
      <c r="U1823" s="98"/>
      <c r="V1823" s="98"/>
      <c r="W1823" s="98"/>
      <c r="X1823" s="98"/>
      <c r="Y1823" s="98"/>
      <c r="Z1823" s="98"/>
      <c r="AA1823" s="98"/>
      <c r="AB1823" s="98"/>
      <c r="AC1823" s="98"/>
      <c r="AD1823" s="98"/>
      <c r="AE1823" s="98"/>
      <c r="AF1823" s="98"/>
      <c r="AG1823" s="98"/>
      <c r="AH1823" s="98"/>
      <c r="AI1823" s="98"/>
      <c r="AJ1823" s="98"/>
      <c r="AK1823" s="98"/>
      <c r="AL1823" s="98"/>
    </row>
    <row r="1824" ht="14.25" customHeight="1">
      <c r="A1824" s="92" t="s">
        <v>5951</v>
      </c>
      <c r="B1824" s="93"/>
      <c r="C1824" s="94"/>
      <c r="D1824" s="100" t="s">
        <v>87</v>
      </c>
      <c r="E1824" s="103"/>
      <c r="G1824" s="101"/>
      <c r="H1824" s="42"/>
      <c r="I1824" s="101"/>
      <c r="J1824" s="95"/>
      <c r="K1824" s="97"/>
      <c r="L1824" s="97"/>
      <c r="M1824" s="97"/>
      <c r="N1824" s="87"/>
      <c r="O1824" s="96"/>
      <c r="P1824" s="97"/>
      <c r="Q1824" s="97"/>
      <c r="R1824" s="98"/>
      <c r="S1824" s="98"/>
      <c r="T1824" s="98"/>
      <c r="U1824" s="98"/>
      <c r="V1824" s="98"/>
      <c r="W1824" s="98"/>
      <c r="X1824" s="98"/>
      <c r="Y1824" s="98"/>
      <c r="Z1824" s="98"/>
      <c r="AA1824" s="98"/>
      <c r="AB1824" s="98"/>
      <c r="AC1824" s="98"/>
      <c r="AD1824" s="98"/>
      <c r="AE1824" s="98"/>
      <c r="AF1824" s="98"/>
      <c r="AG1824" s="98"/>
      <c r="AH1824" s="98"/>
      <c r="AI1824" s="98"/>
      <c r="AJ1824" s="98"/>
      <c r="AK1824" s="98"/>
      <c r="AL1824" s="98"/>
    </row>
    <row r="1825" ht="14.25" customHeight="1">
      <c r="A1825" s="92" t="s">
        <v>5952</v>
      </c>
      <c r="B1825" s="93"/>
      <c r="C1825" s="94"/>
      <c r="D1825" s="100" t="s">
        <v>87</v>
      </c>
      <c r="E1825" s="103"/>
      <c r="G1825" s="101"/>
      <c r="H1825" s="42"/>
      <c r="I1825" s="101"/>
      <c r="J1825" s="95"/>
      <c r="K1825" s="97"/>
      <c r="L1825" s="97"/>
      <c r="M1825" s="97"/>
      <c r="N1825" s="87"/>
      <c r="O1825" s="96"/>
      <c r="P1825" s="97"/>
      <c r="Q1825" s="97"/>
      <c r="R1825" s="98"/>
      <c r="S1825" s="98"/>
      <c r="T1825" s="98"/>
      <c r="U1825" s="98"/>
      <c r="V1825" s="98"/>
      <c r="W1825" s="98"/>
      <c r="X1825" s="98"/>
      <c r="Y1825" s="98"/>
      <c r="Z1825" s="98"/>
      <c r="AA1825" s="98"/>
      <c r="AB1825" s="98"/>
      <c r="AC1825" s="98"/>
      <c r="AD1825" s="98"/>
      <c r="AE1825" s="98"/>
      <c r="AF1825" s="98"/>
      <c r="AG1825" s="98"/>
      <c r="AH1825" s="98"/>
      <c r="AI1825" s="98"/>
      <c r="AJ1825" s="98"/>
      <c r="AK1825" s="98"/>
      <c r="AL1825" s="98"/>
    </row>
    <row r="1826" ht="14.25" customHeight="1">
      <c r="A1826" s="92"/>
      <c r="B1826" s="93"/>
      <c r="C1826" s="94"/>
      <c r="D1826" s="100" t="s">
        <v>87</v>
      </c>
      <c r="E1826" s="103"/>
      <c r="F1826" s="100"/>
      <c r="G1826" s="101"/>
      <c r="H1826" s="42"/>
      <c r="I1826" s="101"/>
      <c r="J1826" s="95"/>
      <c r="K1826" s="97"/>
      <c r="L1826" s="97"/>
      <c r="M1826" s="97"/>
      <c r="N1826" s="87"/>
      <c r="O1826" s="96"/>
      <c r="P1826" s="97">
        <v>1329.91</v>
      </c>
      <c r="Q1826" s="97">
        <f>E1826-P1826</f>
        <v>-1329.91</v>
      </c>
      <c r="R1826" s="98"/>
      <c r="S1826" s="98"/>
      <c r="T1826" s="98"/>
      <c r="U1826" s="98"/>
      <c r="V1826" s="98"/>
      <c r="W1826" s="98"/>
      <c r="X1826" s="98"/>
      <c r="Y1826" s="98"/>
      <c r="Z1826" s="98"/>
      <c r="AA1826" s="98"/>
      <c r="AB1826" s="98"/>
      <c r="AC1826" s="98"/>
      <c r="AD1826" s="98"/>
      <c r="AE1826" s="98"/>
      <c r="AF1826" s="98"/>
      <c r="AG1826" s="98"/>
      <c r="AH1826" s="98"/>
      <c r="AI1826" s="98"/>
      <c r="AJ1826" s="98"/>
      <c r="AK1826" s="98"/>
      <c r="AL1826" s="98"/>
    </row>
    <row r="1827" ht="14.25" customHeight="1">
      <c r="A1827" s="92" t="s">
        <v>5953</v>
      </c>
      <c r="B1827" s="93">
        <v>45901.0</v>
      </c>
      <c r="C1827" s="94" t="s">
        <v>5954</v>
      </c>
      <c r="D1827" s="94" t="s">
        <v>5955</v>
      </c>
      <c r="E1827" s="103">
        <v>1375.0</v>
      </c>
      <c r="F1827" s="100" t="s">
        <v>5956</v>
      </c>
      <c r="G1827" s="101" t="s">
        <v>74</v>
      </c>
      <c r="H1827" s="42"/>
      <c r="I1827" s="101"/>
      <c r="J1827" s="95"/>
      <c r="K1827" s="97"/>
      <c r="L1827" s="97"/>
      <c r="M1827" s="97"/>
      <c r="N1827" s="87"/>
      <c r="O1827" s="96"/>
      <c r="P1827" s="97"/>
      <c r="Q1827" s="97"/>
      <c r="R1827" s="98"/>
      <c r="S1827" s="98"/>
      <c r="T1827" s="98"/>
      <c r="U1827" s="98"/>
      <c r="V1827" s="98"/>
      <c r="W1827" s="98"/>
      <c r="X1827" s="98"/>
      <c r="Y1827" s="98"/>
      <c r="Z1827" s="98"/>
      <c r="AA1827" s="98"/>
      <c r="AB1827" s="98"/>
      <c r="AC1827" s="98"/>
      <c r="AD1827" s="98"/>
      <c r="AE1827" s="98"/>
      <c r="AF1827" s="98"/>
      <c r="AG1827" s="98"/>
      <c r="AH1827" s="98"/>
      <c r="AI1827" s="98"/>
      <c r="AJ1827" s="98"/>
      <c r="AK1827" s="98"/>
      <c r="AL1827" s="98"/>
    </row>
    <row r="1828" ht="14.25" customHeight="1">
      <c r="A1828" s="92" t="s">
        <v>5957</v>
      </c>
      <c r="B1828" s="93">
        <v>45902.0</v>
      </c>
      <c r="C1828" s="94" t="s">
        <v>5958</v>
      </c>
      <c r="D1828" s="94" t="s">
        <v>5959</v>
      </c>
      <c r="E1828" s="103">
        <v>22000.0</v>
      </c>
      <c r="F1828" s="100" t="s">
        <v>5960</v>
      </c>
      <c r="G1828" s="101" t="s">
        <v>96</v>
      </c>
      <c r="H1828" s="42" t="s">
        <v>132</v>
      </c>
      <c r="I1828" s="112" t="s">
        <v>133</v>
      </c>
      <c r="J1828" s="95"/>
      <c r="K1828" s="97"/>
      <c r="L1828" s="97"/>
      <c r="M1828" s="97"/>
      <c r="N1828" s="87"/>
      <c r="O1828" s="96"/>
      <c r="P1828" s="97"/>
      <c r="Q1828" s="97"/>
      <c r="R1828" s="98"/>
      <c r="S1828" s="98"/>
      <c r="T1828" s="98"/>
      <c r="U1828" s="98"/>
      <c r="V1828" s="98"/>
      <c r="W1828" s="98"/>
      <c r="X1828" s="98"/>
      <c r="Y1828" s="98"/>
      <c r="Z1828" s="98"/>
      <c r="AA1828" s="98"/>
      <c r="AB1828" s="98"/>
      <c r="AC1828" s="98"/>
      <c r="AD1828" s="98"/>
      <c r="AE1828" s="98"/>
      <c r="AF1828" s="98"/>
      <c r="AG1828" s="98"/>
      <c r="AH1828" s="98"/>
      <c r="AI1828" s="98"/>
      <c r="AJ1828" s="98"/>
      <c r="AK1828" s="98"/>
      <c r="AL1828" s="98"/>
    </row>
    <row r="1829" ht="14.25" customHeight="1">
      <c r="A1829" s="92" t="s">
        <v>5961</v>
      </c>
      <c r="B1829" s="93">
        <v>45902.0</v>
      </c>
      <c r="C1829" s="94" t="s">
        <v>5962</v>
      </c>
      <c r="D1829" s="94" t="s">
        <v>3535</v>
      </c>
      <c r="E1829" s="103">
        <v>101600.0</v>
      </c>
      <c r="F1829" s="100" t="s">
        <v>5963</v>
      </c>
      <c r="G1829" s="101" t="s">
        <v>96</v>
      </c>
      <c r="H1829" s="42"/>
      <c r="I1829" s="101"/>
      <c r="J1829" s="95"/>
      <c r="K1829" s="97"/>
      <c r="L1829" s="97"/>
      <c r="M1829" s="97"/>
      <c r="N1829" s="87"/>
      <c r="O1829" s="96"/>
      <c r="P1829" s="97"/>
      <c r="Q1829" s="97"/>
      <c r="R1829" s="98"/>
      <c r="S1829" s="98"/>
      <c r="T1829" s="98"/>
      <c r="U1829" s="98"/>
      <c r="V1829" s="98"/>
      <c r="W1829" s="98"/>
      <c r="X1829" s="98"/>
      <c r="Y1829" s="98"/>
      <c r="Z1829" s="98"/>
      <c r="AA1829" s="98"/>
      <c r="AB1829" s="98"/>
      <c r="AC1829" s="98"/>
      <c r="AD1829" s="98"/>
      <c r="AE1829" s="98"/>
      <c r="AF1829" s="98"/>
      <c r="AG1829" s="98"/>
      <c r="AH1829" s="98"/>
      <c r="AI1829" s="98"/>
      <c r="AJ1829" s="98"/>
      <c r="AK1829" s="98"/>
      <c r="AL1829" s="98"/>
    </row>
    <row r="1830" ht="14.25" customHeight="1">
      <c r="A1830" s="92" t="s">
        <v>5964</v>
      </c>
      <c r="B1830" s="93">
        <v>45902.0</v>
      </c>
      <c r="C1830" s="94" t="s">
        <v>5965</v>
      </c>
      <c r="D1830" s="94" t="s">
        <v>5966</v>
      </c>
      <c r="E1830" s="107">
        <v>86650.89</v>
      </c>
      <c r="F1830" s="100" t="s">
        <v>5967</v>
      </c>
      <c r="G1830" s="101" t="s">
        <v>4444</v>
      </c>
      <c r="H1830" s="42" t="s">
        <v>68</v>
      </c>
      <c r="I1830" s="101"/>
      <c r="J1830" s="95"/>
      <c r="K1830" s="97">
        <v>90700.0</v>
      </c>
      <c r="L1830" s="97">
        <f>K1830/1.12*0.05</f>
        <v>4049.107143</v>
      </c>
      <c r="M1830" s="97">
        <f>K1830-L1830</f>
        <v>86650.89286</v>
      </c>
      <c r="N1830" s="87">
        <f>M1830-E1830</f>
        <v>0.002857142856</v>
      </c>
      <c r="O1830" s="96"/>
      <c r="P1830" s="97"/>
      <c r="Q1830" s="97"/>
      <c r="R1830" s="98"/>
      <c r="S1830" s="98"/>
      <c r="T1830" s="98"/>
      <c r="U1830" s="98"/>
      <c r="V1830" s="98"/>
      <c r="W1830" s="98"/>
      <c r="X1830" s="98"/>
      <c r="Y1830" s="98"/>
      <c r="Z1830" s="98"/>
      <c r="AA1830" s="98"/>
      <c r="AB1830" s="98"/>
      <c r="AC1830" s="98"/>
      <c r="AD1830" s="98"/>
      <c r="AE1830" s="98"/>
      <c r="AF1830" s="98"/>
      <c r="AG1830" s="98"/>
      <c r="AH1830" s="98"/>
      <c r="AI1830" s="98"/>
      <c r="AJ1830" s="98"/>
      <c r="AK1830" s="98"/>
      <c r="AL1830" s="98"/>
    </row>
    <row r="1831" ht="14.25" customHeight="1">
      <c r="A1831" s="92" t="s">
        <v>5968</v>
      </c>
      <c r="B1831" s="93">
        <v>45902.0</v>
      </c>
      <c r="C1831" s="94" t="s">
        <v>5969</v>
      </c>
      <c r="D1831" s="94" t="s">
        <v>5970</v>
      </c>
      <c r="E1831" s="103">
        <v>1400.0</v>
      </c>
      <c r="F1831" s="100" t="s">
        <v>5971</v>
      </c>
      <c r="G1831" s="101" t="s">
        <v>112</v>
      </c>
      <c r="H1831" s="42" t="s">
        <v>4830</v>
      </c>
      <c r="I1831" s="101" t="s">
        <v>5972</v>
      </c>
      <c r="J1831" s="95"/>
      <c r="K1831" s="97"/>
      <c r="L1831" s="97"/>
      <c r="M1831" s="97"/>
      <c r="N1831" s="87"/>
      <c r="O1831" s="96"/>
      <c r="P1831" s="97"/>
      <c r="Q1831" s="97"/>
      <c r="R1831" s="98"/>
      <c r="S1831" s="98"/>
      <c r="T1831" s="98"/>
      <c r="U1831" s="98"/>
      <c r="V1831" s="98"/>
      <c r="W1831" s="98"/>
      <c r="X1831" s="98"/>
      <c r="Y1831" s="98"/>
      <c r="Z1831" s="98"/>
      <c r="AA1831" s="98"/>
      <c r="AB1831" s="98"/>
      <c r="AC1831" s="98"/>
      <c r="AD1831" s="98"/>
      <c r="AE1831" s="98"/>
      <c r="AF1831" s="98"/>
      <c r="AG1831" s="98"/>
      <c r="AH1831" s="98"/>
      <c r="AI1831" s="98"/>
      <c r="AJ1831" s="98"/>
      <c r="AK1831" s="98"/>
      <c r="AL1831" s="98"/>
    </row>
    <row r="1832" ht="14.25" customHeight="1">
      <c r="A1832" s="92" t="s">
        <v>5973</v>
      </c>
      <c r="B1832" s="93">
        <v>45902.0</v>
      </c>
      <c r="C1832" s="94" t="s">
        <v>5974</v>
      </c>
      <c r="D1832" s="94" t="s">
        <v>5336</v>
      </c>
      <c r="E1832" s="107">
        <v>117700.0</v>
      </c>
      <c r="F1832" s="100" t="s">
        <v>5975</v>
      </c>
      <c r="G1832" s="101" t="s">
        <v>96</v>
      </c>
      <c r="H1832" s="42" t="s">
        <v>68</v>
      </c>
      <c r="I1832" s="101" t="s">
        <v>5976</v>
      </c>
      <c r="J1832" s="95"/>
      <c r="K1832" s="263">
        <v>123200.0</v>
      </c>
      <c r="L1832" s="263">
        <v>5500.0</v>
      </c>
      <c r="M1832" s="263">
        <v>117700.0</v>
      </c>
      <c r="N1832" s="87"/>
      <c r="O1832" s="96"/>
      <c r="P1832" s="97"/>
      <c r="Q1832" s="97"/>
      <c r="R1832" s="98"/>
      <c r="S1832" s="98"/>
      <c r="T1832" s="98"/>
      <c r="U1832" s="98"/>
      <c r="V1832" s="98"/>
      <c r="W1832" s="98"/>
      <c r="X1832" s="98"/>
      <c r="Y1832" s="98"/>
      <c r="Z1832" s="98"/>
      <c r="AA1832" s="98"/>
      <c r="AB1832" s="98"/>
      <c r="AC1832" s="98"/>
      <c r="AD1832" s="98"/>
      <c r="AE1832" s="98"/>
      <c r="AF1832" s="98"/>
      <c r="AG1832" s="98"/>
      <c r="AH1832" s="98"/>
      <c r="AI1832" s="98"/>
      <c r="AJ1832" s="98"/>
      <c r="AK1832" s="98"/>
      <c r="AL1832" s="98"/>
    </row>
    <row r="1833" ht="14.25" customHeight="1">
      <c r="A1833" s="92" t="s">
        <v>5977</v>
      </c>
      <c r="B1833" s="93">
        <v>45903.0</v>
      </c>
      <c r="C1833" s="94" t="s">
        <v>5978</v>
      </c>
      <c r="D1833" s="94" t="s">
        <v>5955</v>
      </c>
      <c r="E1833" s="103">
        <v>1375.0</v>
      </c>
      <c r="F1833" s="100" t="s">
        <v>5979</v>
      </c>
      <c r="G1833" s="101" t="s">
        <v>74</v>
      </c>
      <c r="H1833" s="42" t="s">
        <v>68</v>
      </c>
      <c r="I1833" s="101" t="s">
        <v>5980</v>
      </c>
      <c r="J1833" s="95"/>
      <c r="K1833" s="97"/>
      <c r="L1833" s="97"/>
      <c r="M1833" s="97"/>
      <c r="N1833" s="87"/>
      <c r="O1833" s="96"/>
      <c r="P1833" s="97"/>
      <c r="Q1833" s="97"/>
      <c r="R1833" s="98"/>
      <c r="S1833" s="98"/>
      <c r="T1833" s="98"/>
      <c r="U1833" s="98"/>
      <c r="V1833" s="98"/>
      <c r="W1833" s="98"/>
      <c r="X1833" s="98"/>
      <c r="Y1833" s="98"/>
      <c r="Z1833" s="98"/>
      <c r="AA1833" s="98"/>
      <c r="AB1833" s="98"/>
      <c r="AC1833" s="98"/>
      <c r="AD1833" s="98"/>
      <c r="AE1833" s="98"/>
      <c r="AF1833" s="98"/>
      <c r="AG1833" s="98"/>
      <c r="AH1833" s="98"/>
      <c r="AI1833" s="98"/>
      <c r="AJ1833" s="98"/>
      <c r="AK1833" s="98"/>
      <c r="AL1833" s="98"/>
    </row>
    <row r="1834" ht="14.25" customHeight="1">
      <c r="A1834" s="92" t="s">
        <v>5981</v>
      </c>
      <c r="B1834" s="93">
        <v>45903.0</v>
      </c>
      <c r="C1834" s="94" t="s">
        <v>5982</v>
      </c>
      <c r="D1834" s="94" t="s">
        <v>5983</v>
      </c>
      <c r="E1834" s="107">
        <v>32100.0</v>
      </c>
      <c r="F1834" s="100" t="s">
        <v>5984</v>
      </c>
      <c r="G1834" s="101"/>
      <c r="H1834" s="42"/>
      <c r="I1834" s="101"/>
      <c r="J1834" s="95"/>
      <c r="K1834" s="263">
        <v>33600.0</v>
      </c>
      <c r="L1834" s="263">
        <v>1500.0</v>
      </c>
      <c r="M1834" s="97">
        <f t="shared" ref="M1834:M1836" si="516">K1834-L1834</f>
        <v>32100</v>
      </c>
      <c r="N1834" s="87"/>
      <c r="O1834" s="96"/>
      <c r="P1834" s="97"/>
      <c r="Q1834" s="97"/>
      <c r="R1834" s="98"/>
      <c r="S1834" s="98"/>
      <c r="T1834" s="98"/>
      <c r="U1834" s="98"/>
      <c r="V1834" s="98"/>
      <c r="W1834" s="98"/>
      <c r="X1834" s="98"/>
      <c r="Y1834" s="98"/>
      <c r="Z1834" s="98"/>
      <c r="AA1834" s="98"/>
      <c r="AB1834" s="98"/>
      <c r="AC1834" s="98"/>
      <c r="AD1834" s="98"/>
      <c r="AE1834" s="98"/>
      <c r="AF1834" s="98"/>
      <c r="AG1834" s="98"/>
      <c r="AH1834" s="98"/>
      <c r="AI1834" s="98"/>
      <c r="AJ1834" s="98"/>
      <c r="AK1834" s="98"/>
      <c r="AL1834" s="98"/>
    </row>
    <row r="1835" ht="14.25" customHeight="1">
      <c r="A1835" s="92" t="s">
        <v>5985</v>
      </c>
      <c r="B1835" s="93">
        <v>45903.0</v>
      </c>
      <c r="C1835" s="94" t="s">
        <v>5986</v>
      </c>
      <c r="D1835" s="94" t="s">
        <v>5987</v>
      </c>
      <c r="E1835" s="107">
        <v>32100.0</v>
      </c>
      <c r="F1835" s="100" t="s">
        <v>5984</v>
      </c>
      <c r="G1835" s="101"/>
      <c r="H1835" s="42"/>
      <c r="I1835" s="101"/>
      <c r="J1835" s="95"/>
      <c r="K1835" s="263">
        <v>33600.0</v>
      </c>
      <c r="L1835" s="263">
        <v>1500.0</v>
      </c>
      <c r="M1835" s="97">
        <f t="shared" si="516"/>
        <v>32100</v>
      </c>
      <c r="N1835" s="87"/>
      <c r="O1835" s="96"/>
      <c r="P1835" s="97"/>
      <c r="Q1835" s="97"/>
      <c r="R1835" s="98"/>
      <c r="S1835" s="98"/>
      <c r="T1835" s="98"/>
      <c r="U1835" s="98"/>
      <c r="V1835" s="98"/>
      <c r="W1835" s="98"/>
      <c r="X1835" s="98"/>
      <c r="Y1835" s="98"/>
      <c r="Z1835" s="98"/>
      <c r="AA1835" s="98"/>
      <c r="AB1835" s="98"/>
      <c r="AC1835" s="98"/>
      <c r="AD1835" s="98"/>
      <c r="AE1835" s="98"/>
      <c r="AF1835" s="98"/>
      <c r="AG1835" s="98"/>
      <c r="AH1835" s="98"/>
      <c r="AI1835" s="98"/>
      <c r="AJ1835" s="98"/>
      <c r="AK1835" s="98"/>
      <c r="AL1835" s="98"/>
    </row>
    <row r="1836" ht="14.25" customHeight="1">
      <c r="A1836" s="92" t="s">
        <v>5988</v>
      </c>
      <c r="B1836" s="93">
        <v>45903.0</v>
      </c>
      <c r="C1836" s="94" t="s">
        <v>5989</v>
      </c>
      <c r="D1836" s="94" t="s">
        <v>448</v>
      </c>
      <c r="E1836" s="107">
        <v>3152.68</v>
      </c>
      <c r="F1836" s="100" t="s">
        <v>5990</v>
      </c>
      <c r="G1836" s="101" t="s">
        <v>74</v>
      </c>
      <c r="H1836" s="42" t="s">
        <v>132</v>
      </c>
      <c r="I1836" s="101"/>
      <c r="J1836" s="95"/>
      <c r="K1836" s="263">
        <v>3300.0</v>
      </c>
      <c r="L1836" s="263">
        <v>147.32</v>
      </c>
      <c r="M1836" s="97">
        <f t="shared" si="516"/>
        <v>3152.68</v>
      </c>
      <c r="N1836" s="87"/>
      <c r="O1836" s="96"/>
      <c r="P1836" s="97"/>
      <c r="Q1836" s="97"/>
      <c r="R1836" s="98"/>
      <c r="S1836" s="98"/>
      <c r="T1836" s="98"/>
      <c r="U1836" s="98"/>
      <c r="V1836" s="98"/>
      <c r="W1836" s="98"/>
      <c r="X1836" s="98"/>
      <c r="Y1836" s="98"/>
      <c r="Z1836" s="98"/>
      <c r="AA1836" s="98"/>
      <c r="AB1836" s="98"/>
      <c r="AC1836" s="98"/>
      <c r="AD1836" s="98"/>
      <c r="AE1836" s="98"/>
      <c r="AF1836" s="98"/>
      <c r="AG1836" s="98"/>
      <c r="AH1836" s="98"/>
      <c r="AI1836" s="98"/>
      <c r="AJ1836" s="98"/>
      <c r="AK1836" s="98"/>
      <c r="AL1836" s="98"/>
    </row>
    <row r="1837" ht="14.25" customHeight="1">
      <c r="A1837" s="92" t="s">
        <v>5991</v>
      </c>
      <c r="B1837" s="93">
        <v>45903.0</v>
      </c>
      <c r="C1837" s="94" t="s">
        <v>5992</v>
      </c>
      <c r="D1837" s="94" t="s">
        <v>5384</v>
      </c>
      <c r="E1837" s="103">
        <v>3500.0</v>
      </c>
      <c r="F1837" s="100" t="s">
        <v>5990</v>
      </c>
      <c r="G1837" s="101" t="s">
        <v>74</v>
      </c>
      <c r="H1837" s="42" t="s">
        <v>68</v>
      </c>
      <c r="I1837" s="101"/>
      <c r="J1837" s="95"/>
      <c r="K1837" s="97"/>
      <c r="L1837" s="97"/>
      <c r="M1837" s="97"/>
      <c r="N1837" s="87"/>
      <c r="O1837" s="96"/>
      <c r="P1837" s="97"/>
      <c r="Q1837" s="97"/>
      <c r="R1837" s="98"/>
      <c r="S1837" s="98"/>
      <c r="T1837" s="98"/>
      <c r="U1837" s="98"/>
      <c r="V1837" s="98"/>
      <c r="W1837" s="98"/>
      <c r="X1837" s="98"/>
      <c r="Y1837" s="98"/>
      <c r="Z1837" s="98"/>
      <c r="AA1837" s="98"/>
      <c r="AB1837" s="98"/>
      <c r="AC1837" s="98"/>
      <c r="AD1837" s="98"/>
      <c r="AE1837" s="98"/>
      <c r="AF1837" s="98"/>
      <c r="AG1837" s="98"/>
      <c r="AH1837" s="98"/>
      <c r="AI1837" s="98"/>
      <c r="AJ1837" s="98"/>
      <c r="AK1837" s="98"/>
      <c r="AL1837" s="98"/>
    </row>
    <row r="1838" ht="14.25" customHeight="1">
      <c r="A1838" s="92" t="s">
        <v>5993</v>
      </c>
      <c r="B1838" s="93">
        <v>45903.0</v>
      </c>
      <c r="C1838" s="94" t="s">
        <v>5994</v>
      </c>
      <c r="D1838" s="94" t="s">
        <v>5995</v>
      </c>
      <c r="E1838" s="107">
        <v>1194.2</v>
      </c>
      <c r="F1838" s="100" t="s">
        <v>5996</v>
      </c>
      <c r="G1838" s="101"/>
      <c r="H1838" s="42"/>
      <c r="I1838" s="101"/>
      <c r="J1838" s="95"/>
      <c r="K1838" s="263">
        <v>1250.0</v>
      </c>
      <c r="L1838" s="263">
        <v>55.8</v>
      </c>
      <c r="M1838" s="97">
        <f>K1838-L1838</f>
        <v>1194.2</v>
      </c>
      <c r="N1838" s="87"/>
      <c r="O1838" s="96"/>
      <c r="P1838" s="97"/>
      <c r="Q1838" s="97"/>
      <c r="R1838" s="98"/>
      <c r="S1838" s="98"/>
      <c r="T1838" s="98"/>
      <c r="U1838" s="98"/>
      <c r="V1838" s="98"/>
      <c r="W1838" s="98"/>
      <c r="X1838" s="98"/>
      <c r="Y1838" s="98"/>
      <c r="Z1838" s="98"/>
      <c r="AA1838" s="98"/>
      <c r="AB1838" s="98"/>
      <c r="AC1838" s="98"/>
      <c r="AD1838" s="98"/>
      <c r="AE1838" s="98"/>
      <c r="AF1838" s="98"/>
      <c r="AG1838" s="98"/>
      <c r="AH1838" s="98"/>
      <c r="AI1838" s="98"/>
      <c r="AJ1838" s="98"/>
      <c r="AK1838" s="98"/>
      <c r="AL1838" s="98"/>
    </row>
    <row r="1839" ht="14.25" customHeight="1">
      <c r="A1839" s="92" t="s">
        <v>5997</v>
      </c>
      <c r="B1839" s="93">
        <v>45903.0</v>
      </c>
      <c r="C1839" s="94" t="s">
        <v>5998</v>
      </c>
      <c r="D1839" s="94" t="s">
        <v>168</v>
      </c>
      <c r="E1839" s="103">
        <v>1250.0</v>
      </c>
      <c r="F1839" s="100" t="s">
        <v>5996</v>
      </c>
      <c r="G1839" s="101" t="s">
        <v>74</v>
      </c>
      <c r="H1839" s="42" t="s">
        <v>68</v>
      </c>
      <c r="I1839" s="101" t="s">
        <v>5999</v>
      </c>
      <c r="J1839" s="95"/>
      <c r="K1839" s="97"/>
      <c r="L1839" s="97"/>
      <c r="M1839" s="97"/>
      <c r="N1839" s="87"/>
      <c r="O1839" s="96"/>
      <c r="P1839" s="97"/>
      <c r="Q1839" s="97"/>
      <c r="R1839" s="98"/>
      <c r="S1839" s="98"/>
      <c r="T1839" s="98"/>
      <c r="U1839" s="98"/>
      <c r="V1839" s="98"/>
      <c r="W1839" s="98"/>
      <c r="X1839" s="98"/>
      <c r="Y1839" s="98"/>
      <c r="Z1839" s="98"/>
      <c r="AA1839" s="98"/>
      <c r="AB1839" s="98"/>
      <c r="AC1839" s="98"/>
      <c r="AD1839" s="98"/>
      <c r="AE1839" s="98"/>
      <c r="AF1839" s="98"/>
      <c r="AG1839" s="98"/>
      <c r="AH1839" s="98"/>
      <c r="AI1839" s="98"/>
      <c r="AJ1839" s="98"/>
      <c r="AK1839" s="98"/>
      <c r="AL1839" s="98"/>
    </row>
    <row r="1840" ht="14.25" customHeight="1">
      <c r="A1840" s="92"/>
      <c r="B1840" s="93"/>
      <c r="C1840" s="94"/>
      <c r="D1840" s="94" t="s">
        <v>87</v>
      </c>
      <c r="E1840" s="107"/>
      <c r="F1840" s="100"/>
      <c r="G1840" s="101"/>
      <c r="H1840" s="42"/>
      <c r="I1840" s="101"/>
      <c r="J1840" s="95"/>
      <c r="K1840" s="97"/>
      <c r="L1840" s="97"/>
      <c r="M1840" s="97"/>
      <c r="N1840" s="87"/>
      <c r="O1840" s="96"/>
      <c r="P1840" s="97"/>
      <c r="Q1840" s="97"/>
      <c r="R1840" s="98"/>
      <c r="S1840" s="98"/>
      <c r="T1840" s="98"/>
      <c r="U1840" s="98"/>
      <c r="V1840" s="98"/>
      <c r="W1840" s="98"/>
      <c r="X1840" s="98"/>
      <c r="Y1840" s="98"/>
      <c r="Z1840" s="98"/>
      <c r="AA1840" s="98"/>
      <c r="AB1840" s="98"/>
      <c r="AC1840" s="98"/>
      <c r="AD1840" s="98"/>
      <c r="AE1840" s="98"/>
      <c r="AF1840" s="98"/>
      <c r="AG1840" s="98"/>
      <c r="AH1840" s="98"/>
      <c r="AI1840" s="98"/>
      <c r="AJ1840" s="98"/>
      <c r="AK1840" s="98"/>
      <c r="AL1840" s="98"/>
    </row>
    <row r="1841" ht="14.25" customHeight="1">
      <c r="A1841" s="92" t="s">
        <v>6000</v>
      </c>
      <c r="B1841" s="93">
        <v>45903.0</v>
      </c>
      <c r="C1841" s="94" t="s">
        <v>6001</v>
      </c>
      <c r="D1841" s="94" t="s">
        <v>5479</v>
      </c>
      <c r="E1841" s="103">
        <v>1250.0</v>
      </c>
      <c r="F1841" s="100" t="s">
        <v>6002</v>
      </c>
      <c r="G1841" s="101" t="s">
        <v>74</v>
      </c>
      <c r="H1841" s="42" t="s">
        <v>68</v>
      </c>
      <c r="I1841" s="101" t="s">
        <v>6003</v>
      </c>
      <c r="J1841" s="95"/>
      <c r="K1841" s="97"/>
      <c r="L1841" s="97"/>
      <c r="M1841" s="97"/>
      <c r="N1841" s="87"/>
      <c r="O1841" s="96"/>
      <c r="P1841" s="97"/>
      <c r="Q1841" s="97"/>
      <c r="R1841" s="98"/>
      <c r="S1841" s="98"/>
      <c r="T1841" s="98"/>
      <c r="U1841" s="98"/>
      <c r="V1841" s="98"/>
      <c r="W1841" s="98"/>
      <c r="X1841" s="98"/>
      <c r="Y1841" s="98"/>
      <c r="Z1841" s="98"/>
      <c r="AA1841" s="98"/>
      <c r="AB1841" s="98"/>
      <c r="AC1841" s="98"/>
      <c r="AD1841" s="98"/>
      <c r="AE1841" s="98"/>
      <c r="AF1841" s="98"/>
      <c r="AG1841" s="98"/>
      <c r="AH1841" s="98"/>
      <c r="AI1841" s="98"/>
      <c r="AJ1841" s="98"/>
      <c r="AK1841" s="98"/>
      <c r="AL1841" s="98"/>
    </row>
    <row r="1842" ht="14.25" customHeight="1">
      <c r="A1842" s="92" t="s">
        <v>6004</v>
      </c>
      <c r="B1842" s="93">
        <v>45903.0</v>
      </c>
      <c r="C1842" s="94" t="s">
        <v>6005</v>
      </c>
      <c r="D1842" s="94" t="s">
        <v>1503</v>
      </c>
      <c r="E1842" s="103">
        <v>300.0</v>
      </c>
      <c r="F1842" s="100" t="s">
        <v>6006</v>
      </c>
      <c r="G1842" s="101"/>
      <c r="H1842" s="42"/>
      <c r="I1842" s="101"/>
      <c r="J1842" s="95"/>
      <c r="K1842" s="97"/>
      <c r="L1842" s="97"/>
      <c r="M1842" s="97"/>
      <c r="N1842" s="87"/>
      <c r="O1842" s="96"/>
      <c r="P1842" s="97"/>
      <c r="Q1842" s="97"/>
      <c r="R1842" s="98"/>
      <c r="S1842" s="98"/>
      <c r="T1842" s="98"/>
      <c r="U1842" s="98"/>
      <c r="V1842" s="98"/>
      <c r="W1842" s="98"/>
      <c r="X1842" s="98"/>
      <c r="Y1842" s="98"/>
      <c r="Z1842" s="98"/>
      <c r="AA1842" s="98"/>
      <c r="AB1842" s="98"/>
      <c r="AC1842" s="98"/>
      <c r="AD1842" s="98"/>
      <c r="AE1842" s="98"/>
      <c r="AF1842" s="98"/>
      <c r="AG1842" s="98"/>
      <c r="AH1842" s="98"/>
      <c r="AI1842" s="98"/>
      <c r="AJ1842" s="98"/>
      <c r="AK1842" s="98"/>
      <c r="AL1842" s="98"/>
    </row>
    <row r="1843" ht="14.25" customHeight="1">
      <c r="A1843" s="92" t="s">
        <v>6007</v>
      </c>
      <c r="B1843" s="93">
        <v>45903.0</v>
      </c>
      <c r="C1843" s="94" t="s">
        <v>6008</v>
      </c>
      <c r="D1843" s="94" t="s">
        <v>5413</v>
      </c>
      <c r="E1843" s="103">
        <v>1250.0</v>
      </c>
      <c r="F1843" s="100" t="s">
        <v>6002</v>
      </c>
      <c r="G1843" s="101" t="s">
        <v>74</v>
      </c>
      <c r="H1843" s="42"/>
      <c r="I1843" s="101"/>
      <c r="J1843" s="95"/>
      <c r="K1843" s="97"/>
      <c r="L1843" s="97"/>
      <c r="M1843" s="97"/>
      <c r="N1843" s="87"/>
      <c r="O1843" s="96"/>
      <c r="P1843" s="97"/>
      <c r="Q1843" s="97"/>
      <c r="R1843" s="98"/>
      <c r="S1843" s="98"/>
      <c r="T1843" s="98"/>
      <c r="U1843" s="98"/>
      <c r="V1843" s="98"/>
      <c r="W1843" s="98"/>
      <c r="X1843" s="98"/>
      <c r="Y1843" s="98"/>
      <c r="Z1843" s="98"/>
      <c r="AA1843" s="98"/>
      <c r="AB1843" s="98"/>
      <c r="AC1843" s="98"/>
      <c r="AD1843" s="98"/>
      <c r="AE1843" s="98"/>
      <c r="AF1843" s="98"/>
      <c r="AG1843" s="98"/>
      <c r="AH1843" s="98"/>
      <c r="AI1843" s="98"/>
      <c r="AJ1843" s="98"/>
      <c r="AK1843" s="98"/>
      <c r="AL1843" s="98"/>
    </row>
    <row r="1844" ht="14.25" customHeight="1">
      <c r="A1844" s="92" t="s">
        <v>6009</v>
      </c>
      <c r="B1844" s="93">
        <v>45903.0</v>
      </c>
      <c r="C1844" s="94" t="s">
        <v>6010</v>
      </c>
      <c r="D1844" s="94" t="s">
        <v>6011</v>
      </c>
      <c r="E1844" s="99">
        <v>30.0</v>
      </c>
      <c r="F1844" s="100" t="s">
        <v>1314</v>
      </c>
      <c r="G1844" s="101" t="s">
        <v>67</v>
      </c>
      <c r="H1844" s="42" t="s">
        <v>68</v>
      </c>
      <c r="I1844" s="101"/>
      <c r="J1844" s="95"/>
      <c r="K1844" s="97"/>
      <c r="L1844" s="97"/>
      <c r="M1844" s="97"/>
      <c r="N1844" s="87"/>
      <c r="O1844" s="96"/>
      <c r="P1844" s="131">
        <v>0.73</v>
      </c>
      <c r="Q1844" s="131">
        <f>E1844-P1844</f>
        <v>29.27</v>
      </c>
      <c r="R1844" s="98"/>
      <c r="S1844" s="98"/>
      <c r="T1844" s="98"/>
      <c r="U1844" s="98"/>
      <c r="V1844" s="98"/>
      <c r="W1844" s="98"/>
      <c r="X1844" s="98"/>
      <c r="Y1844" s="98"/>
      <c r="Z1844" s="98"/>
      <c r="AA1844" s="98"/>
      <c r="AB1844" s="98"/>
      <c r="AC1844" s="98"/>
      <c r="AD1844" s="98"/>
      <c r="AE1844" s="98"/>
      <c r="AF1844" s="98"/>
      <c r="AG1844" s="98"/>
      <c r="AH1844" s="98"/>
      <c r="AI1844" s="98"/>
      <c r="AJ1844" s="98"/>
      <c r="AK1844" s="98"/>
      <c r="AL1844" s="98"/>
    </row>
    <row r="1845" ht="14.25" customHeight="1">
      <c r="A1845" s="92" t="s">
        <v>6012</v>
      </c>
      <c r="B1845" s="93">
        <v>45904.0</v>
      </c>
      <c r="C1845" s="94" t="s">
        <v>6013</v>
      </c>
      <c r="D1845" s="94" t="s">
        <v>6014</v>
      </c>
      <c r="E1845" s="103">
        <v>22000.0</v>
      </c>
      <c r="F1845" s="100" t="s">
        <v>6015</v>
      </c>
      <c r="G1845" s="101" t="s">
        <v>74</v>
      </c>
      <c r="H1845" s="42" t="s">
        <v>4830</v>
      </c>
      <c r="I1845" s="101"/>
      <c r="J1845" s="95"/>
      <c r="K1845" s="97"/>
      <c r="L1845" s="97"/>
      <c r="M1845" s="97"/>
      <c r="N1845" s="87"/>
      <c r="O1845" s="96"/>
      <c r="P1845" s="97"/>
      <c r="Q1845" s="97"/>
      <c r="R1845" s="98"/>
      <c r="S1845" s="98"/>
      <c r="T1845" s="98"/>
      <c r="U1845" s="98"/>
      <c r="V1845" s="98"/>
      <c r="W1845" s="98"/>
      <c r="X1845" s="98"/>
      <c r="Y1845" s="98"/>
      <c r="Z1845" s="98"/>
      <c r="AA1845" s="98"/>
      <c r="AB1845" s="98"/>
      <c r="AC1845" s="98"/>
      <c r="AD1845" s="98"/>
      <c r="AE1845" s="98"/>
      <c r="AF1845" s="98"/>
      <c r="AG1845" s="98"/>
      <c r="AH1845" s="98"/>
      <c r="AI1845" s="98"/>
      <c r="AJ1845" s="98"/>
      <c r="AK1845" s="98"/>
      <c r="AL1845" s="98"/>
    </row>
    <row r="1846" ht="14.25" customHeight="1">
      <c r="A1846" s="92" t="s">
        <v>6016</v>
      </c>
      <c r="B1846" s="93">
        <v>45904.0</v>
      </c>
      <c r="C1846" s="94" t="s">
        <v>6017</v>
      </c>
      <c r="D1846" s="94" t="s">
        <v>6018</v>
      </c>
      <c r="E1846" s="103">
        <v>22000.0</v>
      </c>
      <c r="F1846" s="100" t="s">
        <v>6015</v>
      </c>
      <c r="G1846" s="101" t="s">
        <v>74</v>
      </c>
      <c r="H1846" s="42" t="s">
        <v>4830</v>
      </c>
      <c r="I1846" s="101"/>
      <c r="J1846" s="95"/>
      <c r="K1846" s="97"/>
      <c r="L1846" s="97"/>
      <c r="M1846" s="97"/>
      <c r="N1846" s="87"/>
      <c r="O1846" s="96"/>
      <c r="P1846" s="97"/>
      <c r="Q1846" s="97"/>
      <c r="R1846" s="98"/>
      <c r="S1846" s="98"/>
      <c r="T1846" s="98"/>
      <c r="U1846" s="98"/>
      <c r="V1846" s="98"/>
      <c r="W1846" s="98"/>
      <c r="X1846" s="98"/>
      <c r="Y1846" s="98"/>
      <c r="Z1846" s="98"/>
      <c r="AA1846" s="98"/>
      <c r="AB1846" s="98"/>
      <c r="AC1846" s="98"/>
      <c r="AD1846" s="98"/>
      <c r="AE1846" s="98"/>
      <c r="AF1846" s="98"/>
      <c r="AG1846" s="98"/>
      <c r="AH1846" s="98"/>
      <c r="AI1846" s="98"/>
      <c r="AJ1846" s="98"/>
      <c r="AK1846" s="98"/>
      <c r="AL1846" s="98"/>
    </row>
    <row r="1847" ht="14.25" customHeight="1">
      <c r="A1847" s="92" t="s">
        <v>6019</v>
      </c>
      <c r="B1847" s="93">
        <v>45904.0</v>
      </c>
      <c r="C1847" s="94" t="s">
        <v>6020</v>
      </c>
      <c r="D1847" s="48" t="s">
        <v>6021</v>
      </c>
      <c r="E1847" s="130">
        <v>23375.0</v>
      </c>
      <c r="F1847" s="48" t="s">
        <v>5277</v>
      </c>
      <c r="G1847" s="48" t="s">
        <v>96</v>
      </c>
      <c r="H1847" s="42" t="s">
        <v>132</v>
      </c>
      <c r="I1847" s="101"/>
      <c r="J1847" s="95"/>
      <c r="K1847" s="97"/>
      <c r="L1847" s="97"/>
      <c r="M1847" s="97"/>
      <c r="N1847" s="87"/>
      <c r="O1847" s="96"/>
      <c r="P1847" s="97"/>
      <c r="Q1847" s="97"/>
      <c r="R1847" s="98"/>
      <c r="S1847" s="98"/>
      <c r="T1847" s="98"/>
      <c r="U1847" s="98"/>
      <c r="V1847" s="98"/>
      <c r="W1847" s="98"/>
      <c r="X1847" s="98"/>
      <c r="Y1847" s="98"/>
      <c r="Z1847" s="98"/>
      <c r="AA1847" s="98"/>
      <c r="AB1847" s="98"/>
      <c r="AC1847" s="98"/>
      <c r="AD1847" s="98"/>
      <c r="AE1847" s="98"/>
      <c r="AF1847" s="98"/>
      <c r="AG1847" s="98"/>
      <c r="AH1847" s="98"/>
      <c r="AI1847" s="98"/>
      <c r="AJ1847" s="98"/>
      <c r="AK1847" s="98"/>
      <c r="AL1847" s="98"/>
    </row>
    <row r="1848" ht="14.25" customHeight="1">
      <c r="A1848" s="92" t="s">
        <v>6022</v>
      </c>
      <c r="B1848" s="93">
        <v>45904.0</v>
      </c>
      <c r="C1848" s="94" t="s">
        <v>6023</v>
      </c>
      <c r="D1848" s="94" t="s">
        <v>6024</v>
      </c>
      <c r="E1848" s="107">
        <v>21400.0</v>
      </c>
      <c r="F1848" s="100" t="s">
        <v>6025</v>
      </c>
      <c r="G1848" s="101" t="s">
        <v>74</v>
      </c>
      <c r="H1848" s="42" t="s">
        <v>68</v>
      </c>
      <c r="I1848" s="112" t="s">
        <v>6026</v>
      </c>
      <c r="J1848" s="95"/>
      <c r="K1848" s="97">
        <v>22400.0</v>
      </c>
      <c r="L1848" s="97">
        <f t="shared" ref="L1848:L1850" si="517">K1848/1.12*0.05</f>
        <v>1000</v>
      </c>
      <c r="M1848" s="97">
        <f t="shared" ref="M1848:M1850" si="518">K1848-L1848</f>
        <v>21400</v>
      </c>
      <c r="N1848" s="87">
        <f>M1848-E1848</f>
        <v>0</v>
      </c>
      <c r="O1848" s="96"/>
      <c r="P1848" s="97"/>
      <c r="Q1848" s="97"/>
      <c r="R1848" s="98"/>
      <c r="S1848" s="98"/>
      <c r="T1848" s="98"/>
      <c r="U1848" s="98"/>
      <c r="V1848" s="98"/>
      <c r="W1848" s="98"/>
      <c r="X1848" s="98"/>
      <c r="Y1848" s="98"/>
      <c r="Z1848" s="98"/>
      <c r="AA1848" s="98"/>
      <c r="AB1848" s="98"/>
      <c r="AC1848" s="98"/>
      <c r="AD1848" s="98"/>
      <c r="AE1848" s="98"/>
      <c r="AF1848" s="98"/>
      <c r="AG1848" s="98"/>
      <c r="AH1848" s="98"/>
      <c r="AI1848" s="98"/>
      <c r="AJ1848" s="98"/>
      <c r="AK1848" s="98"/>
      <c r="AL1848" s="98"/>
    </row>
    <row r="1849" ht="14.25" customHeight="1">
      <c r="A1849" s="92" t="s">
        <v>6027</v>
      </c>
      <c r="B1849" s="93">
        <v>45904.0</v>
      </c>
      <c r="C1849" s="94" t="s">
        <v>6028</v>
      </c>
      <c r="D1849" s="94" t="s">
        <v>5780</v>
      </c>
      <c r="E1849" s="107">
        <v>205083.34</v>
      </c>
      <c r="F1849" s="50" t="s">
        <v>6029</v>
      </c>
      <c r="G1849" s="101"/>
      <c r="H1849" s="42"/>
      <c r="I1849" s="101"/>
      <c r="J1849" s="95"/>
      <c r="K1849" s="263">
        <v>214666.67</v>
      </c>
      <c r="L1849" s="97">
        <f t="shared" si="517"/>
        <v>9583.333482</v>
      </c>
      <c r="M1849" s="97">
        <f t="shared" si="518"/>
        <v>205083.3365</v>
      </c>
      <c r="N1849" s="87"/>
      <c r="O1849" s="96"/>
      <c r="P1849" s="97"/>
      <c r="Q1849" s="97"/>
      <c r="R1849" s="98"/>
      <c r="S1849" s="98"/>
      <c r="T1849" s="98"/>
      <c r="U1849" s="98"/>
      <c r="V1849" s="98"/>
      <c r="W1849" s="98"/>
      <c r="X1849" s="98"/>
      <c r="Y1849" s="98"/>
      <c r="Z1849" s="98"/>
      <c r="AA1849" s="98"/>
      <c r="AB1849" s="98"/>
      <c r="AC1849" s="98"/>
      <c r="AD1849" s="98"/>
      <c r="AE1849" s="98"/>
      <c r="AF1849" s="98"/>
      <c r="AG1849" s="98"/>
      <c r="AH1849" s="98"/>
      <c r="AI1849" s="98"/>
      <c r="AJ1849" s="98"/>
      <c r="AK1849" s="98"/>
      <c r="AL1849" s="98"/>
    </row>
    <row r="1850" ht="14.25" customHeight="1">
      <c r="A1850" s="92" t="s">
        <v>6030</v>
      </c>
      <c r="B1850" s="93">
        <v>45904.0</v>
      </c>
      <c r="C1850" s="94" t="s">
        <v>6031</v>
      </c>
      <c r="D1850" s="94" t="s">
        <v>6032</v>
      </c>
      <c r="E1850" s="107">
        <v>4776.79</v>
      </c>
      <c r="F1850" s="100" t="s">
        <v>6033</v>
      </c>
      <c r="G1850" s="101" t="s">
        <v>96</v>
      </c>
      <c r="H1850" s="42"/>
      <c r="I1850" s="101"/>
      <c r="J1850" s="95"/>
      <c r="K1850" s="263">
        <v>5000.0</v>
      </c>
      <c r="L1850" s="97">
        <f t="shared" si="517"/>
        <v>223.2142857</v>
      </c>
      <c r="M1850" s="97">
        <f t="shared" si="518"/>
        <v>4776.785714</v>
      </c>
      <c r="N1850" s="87"/>
      <c r="O1850" s="96"/>
      <c r="P1850" s="97"/>
      <c r="Q1850" s="97"/>
      <c r="R1850" s="98"/>
      <c r="S1850" s="98"/>
      <c r="T1850" s="98"/>
      <c r="U1850" s="98"/>
      <c r="V1850" s="98"/>
      <c r="W1850" s="98"/>
      <c r="X1850" s="98"/>
      <c r="Y1850" s="98"/>
      <c r="Z1850" s="98"/>
      <c r="AA1850" s="98"/>
      <c r="AB1850" s="98"/>
      <c r="AC1850" s="98"/>
      <c r="AD1850" s="98"/>
      <c r="AE1850" s="98"/>
      <c r="AF1850" s="98"/>
      <c r="AG1850" s="98"/>
      <c r="AH1850" s="98"/>
      <c r="AI1850" s="98"/>
      <c r="AJ1850" s="98"/>
      <c r="AK1850" s="98"/>
      <c r="AL1850" s="98"/>
    </row>
    <row r="1851" ht="14.25" customHeight="1">
      <c r="A1851" s="92" t="s">
        <v>6034</v>
      </c>
      <c r="B1851" s="93">
        <v>45905.0</v>
      </c>
      <c r="C1851" s="94" t="s">
        <v>6035</v>
      </c>
      <c r="D1851" s="94" t="s">
        <v>1788</v>
      </c>
      <c r="E1851" s="103">
        <v>11000.0</v>
      </c>
      <c r="F1851" s="100" t="s">
        <v>6036</v>
      </c>
      <c r="G1851" s="101" t="s">
        <v>117</v>
      </c>
      <c r="H1851" s="42" t="s">
        <v>68</v>
      </c>
      <c r="I1851" s="101"/>
      <c r="J1851" s="95"/>
      <c r="K1851" s="97"/>
      <c r="L1851" s="97"/>
      <c r="M1851" s="97"/>
      <c r="N1851" s="87"/>
      <c r="O1851" s="96"/>
      <c r="P1851" s="97">
        <v>361.22</v>
      </c>
      <c r="Q1851" s="97">
        <f>E1851-P1851</f>
        <v>10638.78</v>
      </c>
      <c r="R1851" s="98"/>
      <c r="S1851" s="98"/>
      <c r="T1851" s="98"/>
      <c r="U1851" s="98"/>
      <c r="V1851" s="98"/>
      <c r="W1851" s="98"/>
      <c r="X1851" s="98"/>
      <c r="Y1851" s="98"/>
      <c r="Z1851" s="98"/>
      <c r="AA1851" s="98"/>
      <c r="AB1851" s="98"/>
      <c r="AC1851" s="98"/>
      <c r="AD1851" s="98"/>
      <c r="AE1851" s="98"/>
      <c r="AF1851" s="98"/>
      <c r="AG1851" s="98"/>
      <c r="AH1851" s="98"/>
      <c r="AI1851" s="98"/>
      <c r="AJ1851" s="98"/>
      <c r="AK1851" s="98"/>
      <c r="AL1851" s="98"/>
    </row>
    <row r="1852" ht="14.25" customHeight="1">
      <c r="A1852" s="92" t="s">
        <v>6037</v>
      </c>
      <c r="B1852" s="93">
        <v>45905.0</v>
      </c>
      <c r="C1852" s="94" t="s">
        <v>6038</v>
      </c>
      <c r="D1852" s="94" t="s">
        <v>6039</v>
      </c>
      <c r="E1852" s="107">
        <v>20253.57</v>
      </c>
      <c r="F1852" s="100" t="s">
        <v>6040</v>
      </c>
      <c r="G1852" s="101"/>
      <c r="H1852" s="42"/>
      <c r="I1852" s="101"/>
      <c r="J1852" s="95"/>
      <c r="K1852" s="263">
        <v>21200.0</v>
      </c>
      <c r="L1852" s="97">
        <f>K1852/1.12*0.05</f>
        <v>946.4285714</v>
      </c>
      <c r="M1852" s="97">
        <f>K1852-L1852</f>
        <v>20253.57143</v>
      </c>
      <c r="N1852" s="87"/>
      <c r="O1852" s="96"/>
      <c r="P1852" s="97"/>
      <c r="Q1852" s="97"/>
      <c r="R1852" s="98"/>
      <c r="S1852" s="98"/>
      <c r="T1852" s="98"/>
      <c r="U1852" s="98"/>
      <c r="V1852" s="98"/>
      <c r="W1852" s="98"/>
      <c r="X1852" s="98"/>
      <c r="Y1852" s="98"/>
      <c r="Z1852" s="98"/>
      <c r="AA1852" s="98"/>
      <c r="AB1852" s="98"/>
      <c r="AC1852" s="98"/>
      <c r="AD1852" s="98"/>
      <c r="AE1852" s="98"/>
      <c r="AF1852" s="98"/>
      <c r="AG1852" s="98"/>
      <c r="AH1852" s="98"/>
      <c r="AI1852" s="98"/>
      <c r="AJ1852" s="98"/>
      <c r="AK1852" s="98"/>
      <c r="AL1852" s="98"/>
    </row>
    <row r="1853" ht="14.25" customHeight="1">
      <c r="B1853" s="93"/>
      <c r="C1853" s="94"/>
      <c r="D1853" s="94"/>
      <c r="E1853" s="103"/>
      <c r="F1853" s="100"/>
      <c r="G1853" s="101"/>
      <c r="H1853" s="42"/>
      <c r="I1853" s="101"/>
      <c r="J1853" s="95"/>
      <c r="K1853" s="97"/>
      <c r="L1853" s="97"/>
      <c r="M1853" s="97"/>
      <c r="N1853" s="87"/>
      <c r="O1853" s="96"/>
      <c r="P1853" s="97"/>
      <c r="Q1853" s="97"/>
      <c r="R1853" s="98"/>
      <c r="S1853" s="98"/>
      <c r="T1853" s="98"/>
      <c r="U1853" s="98"/>
      <c r="V1853" s="98"/>
      <c r="W1853" s="98"/>
      <c r="X1853" s="98"/>
      <c r="Y1853" s="98"/>
      <c r="Z1853" s="98"/>
      <c r="AA1853" s="98"/>
      <c r="AB1853" s="98"/>
      <c r="AC1853" s="98"/>
      <c r="AD1853" s="98"/>
      <c r="AE1853" s="98"/>
      <c r="AF1853" s="98"/>
      <c r="AG1853" s="98"/>
      <c r="AH1853" s="98"/>
      <c r="AI1853" s="98"/>
      <c r="AJ1853" s="98"/>
      <c r="AK1853" s="98"/>
      <c r="AL1853" s="98"/>
    </row>
    <row r="1854" ht="14.25" customHeight="1">
      <c r="B1854" s="93"/>
      <c r="C1854" s="94"/>
      <c r="D1854" s="94"/>
      <c r="E1854" s="103"/>
      <c r="F1854" s="100"/>
      <c r="G1854" s="101"/>
      <c r="H1854" s="42"/>
      <c r="I1854" s="101"/>
      <c r="J1854" s="95"/>
      <c r="K1854" s="97"/>
      <c r="L1854" s="97"/>
      <c r="M1854" s="97"/>
      <c r="N1854" s="87"/>
      <c r="O1854" s="96"/>
      <c r="P1854" s="97"/>
      <c r="Q1854" s="97"/>
      <c r="R1854" s="98"/>
      <c r="S1854" s="98"/>
      <c r="T1854" s="98"/>
      <c r="U1854" s="98"/>
      <c r="V1854" s="98"/>
      <c r="W1854" s="98"/>
      <c r="X1854" s="98"/>
      <c r="Y1854" s="98"/>
      <c r="Z1854" s="98"/>
      <c r="AA1854" s="98"/>
      <c r="AB1854" s="98"/>
      <c r="AC1854" s="98"/>
      <c r="AD1854" s="98"/>
      <c r="AE1854" s="98"/>
      <c r="AF1854" s="98"/>
      <c r="AG1854" s="98"/>
      <c r="AH1854" s="98"/>
      <c r="AI1854" s="98"/>
      <c r="AJ1854" s="98"/>
      <c r="AK1854" s="98"/>
      <c r="AL1854" s="98"/>
    </row>
    <row r="1855" ht="14.25" customHeight="1">
      <c r="B1855" s="93"/>
      <c r="C1855" s="94"/>
      <c r="D1855" s="94"/>
      <c r="E1855" s="103"/>
      <c r="F1855" s="100"/>
      <c r="G1855" s="101"/>
      <c r="H1855" s="42"/>
      <c r="I1855" s="101"/>
      <c r="J1855" s="95"/>
      <c r="K1855" s="97"/>
      <c r="L1855" s="97"/>
      <c r="M1855" s="97"/>
      <c r="N1855" s="87"/>
      <c r="O1855" s="96"/>
      <c r="P1855" s="97"/>
      <c r="Q1855" s="97"/>
      <c r="R1855" s="98"/>
      <c r="S1855" s="98"/>
      <c r="T1855" s="98"/>
      <c r="U1855" s="98"/>
      <c r="V1855" s="98"/>
      <c r="W1855" s="98"/>
      <c r="X1855" s="98"/>
      <c r="Y1855" s="98"/>
      <c r="Z1855" s="98"/>
      <c r="AA1855" s="98"/>
      <c r="AB1855" s="98"/>
      <c r="AC1855" s="98"/>
      <c r="AD1855" s="98"/>
      <c r="AE1855" s="98"/>
      <c r="AF1855" s="98"/>
      <c r="AG1855" s="98"/>
      <c r="AH1855" s="98"/>
      <c r="AI1855" s="98"/>
      <c r="AJ1855" s="98"/>
      <c r="AK1855" s="98"/>
      <c r="AL1855" s="98"/>
    </row>
    <row r="1856" ht="14.25" customHeight="1">
      <c r="A1856" s="92" t="s">
        <v>6041</v>
      </c>
      <c r="B1856" s="93">
        <v>45908.0</v>
      </c>
      <c r="C1856" s="94" t="s">
        <v>6042</v>
      </c>
      <c r="D1856" s="94" t="s">
        <v>710</v>
      </c>
      <c r="E1856" s="103">
        <v>300.0</v>
      </c>
      <c r="F1856" s="100" t="s">
        <v>6043</v>
      </c>
      <c r="G1856" s="101"/>
      <c r="H1856" s="42"/>
      <c r="I1856" s="101"/>
      <c r="J1856" s="95"/>
      <c r="K1856" s="97"/>
      <c r="L1856" s="97"/>
      <c r="M1856" s="97"/>
      <c r="N1856" s="87"/>
      <c r="O1856" s="96"/>
      <c r="P1856" s="97"/>
      <c r="Q1856" s="97"/>
      <c r="R1856" s="98"/>
      <c r="S1856" s="98"/>
      <c r="T1856" s="98"/>
      <c r="U1856" s="98"/>
      <c r="V1856" s="98"/>
      <c r="W1856" s="98"/>
      <c r="X1856" s="98"/>
      <c r="Y1856" s="98"/>
      <c r="Z1856" s="98"/>
      <c r="AA1856" s="98"/>
      <c r="AB1856" s="98"/>
      <c r="AC1856" s="98"/>
      <c r="AD1856" s="98"/>
      <c r="AE1856" s="98"/>
      <c r="AF1856" s="98"/>
      <c r="AG1856" s="98"/>
      <c r="AH1856" s="98"/>
      <c r="AI1856" s="98"/>
      <c r="AJ1856" s="98"/>
      <c r="AK1856" s="98"/>
      <c r="AL1856" s="98"/>
    </row>
    <row r="1857" ht="14.25" customHeight="1">
      <c r="A1857" s="92" t="s">
        <v>6044</v>
      </c>
      <c r="B1857" s="93">
        <v>45909.0</v>
      </c>
      <c r="C1857" s="94" t="s">
        <v>6045</v>
      </c>
      <c r="D1857" s="94" t="s">
        <v>6046</v>
      </c>
      <c r="E1857" s="103">
        <v>55096.7</v>
      </c>
      <c r="F1857" s="100" t="s">
        <v>6047</v>
      </c>
      <c r="G1857" s="101" t="s">
        <v>117</v>
      </c>
      <c r="H1857" s="42" t="s">
        <v>68</v>
      </c>
      <c r="I1857" s="101"/>
      <c r="J1857" s="95"/>
      <c r="K1857" s="97"/>
      <c r="L1857" s="97"/>
      <c r="M1857" s="97"/>
      <c r="N1857" s="87"/>
      <c r="O1857" s="96"/>
      <c r="P1857" s="97">
        <f>E1857-Q1857</f>
        <v>1277.29</v>
      </c>
      <c r="Q1857" s="97">
        <v>53819.41</v>
      </c>
      <c r="R1857" s="98"/>
      <c r="S1857" s="98"/>
      <c r="T1857" s="98"/>
      <c r="U1857" s="98"/>
      <c r="V1857" s="98"/>
      <c r="W1857" s="98"/>
      <c r="X1857" s="98"/>
      <c r="Y1857" s="98"/>
      <c r="Z1857" s="98"/>
      <c r="AA1857" s="98"/>
      <c r="AB1857" s="98"/>
      <c r="AC1857" s="98"/>
      <c r="AD1857" s="98"/>
      <c r="AE1857" s="98"/>
      <c r="AF1857" s="98"/>
      <c r="AG1857" s="98"/>
      <c r="AH1857" s="98"/>
      <c r="AI1857" s="98"/>
      <c r="AJ1857" s="98"/>
      <c r="AK1857" s="98"/>
      <c r="AL1857" s="98"/>
    </row>
    <row r="1858" ht="14.25" customHeight="1">
      <c r="A1858" s="92" t="s">
        <v>6048</v>
      </c>
      <c r="B1858" s="93">
        <v>45909.0</v>
      </c>
      <c r="C1858" s="94"/>
      <c r="D1858" s="94" t="s">
        <v>3232</v>
      </c>
      <c r="E1858" s="103">
        <v>62.0</v>
      </c>
      <c r="F1858" s="100" t="s">
        <v>1314</v>
      </c>
      <c r="G1858" s="101" t="s">
        <v>112</v>
      </c>
      <c r="H1858" s="42" t="s">
        <v>4830</v>
      </c>
      <c r="I1858" s="101"/>
      <c r="J1858" s="95"/>
      <c r="K1858" s="97"/>
      <c r="L1858" s="97"/>
      <c r="M1858" s="97"/>
      <c r="N1858" s="87"/>
      <c r="O1858" s="96"/>
      <c r="P1858" s="97"/>
      <c r="Q1858" s="97"/>
      <c r="R1858" s="98"/>
      <c r="S1858" s="98"/>
      <c r="T1858" s="98"/>
      <c r="U1858" s="98"/>
      <c r="V1858" s="98"/>
      <c r="W1858" s="98"/>
      <c r="X1858" s="98"/>
      <c r="Y1858" s="98"/>
      <c r="Z1858" s="98"/>
      <c r="AA1858" s="98"/>
      <c r="AB1858" s="98"/>
      <c r="AC1858" s="98"/>
      <c r="AD1858" s="98"/>
      <c r="AE1858" s="98"/>
      <c r="AF1858" s="98"/>
      <c r="AG1858" s="98"/>
      <c r="AH1858" s="98"/>
      <c r="AI1858" s="98"/>
      <c r="AJ1858" s="98"/>
      <c r="AK1858" s="98"/>
      <c r="AL1858" s="98"/>
    </row>
    <row r="1859" ht="14.25" customHeight="1">
      <c r="A1859" s="92" t="s">
        <v>6049</v>
      </c>
      <c r="B1859" s="93">
        <v>45909.0</v>
      </c>
      <c r="C1859" s="94" t="s">
        <v>6050</v>
      </c>
      <c r="D1859" s="94" t="s">
        <v>6051</v>
      </c>
      <c r="E1859" s="107">
        <v>1194.2</v>
      </c>
      <c r="F1859" s="100" t="s">
        <v>5996</v>
      </c>
      <c r="G1859" s="101" t="s">
        <v>74</v>
      </c>
      <c r="H1859" s="42" t="s">
        <v>68</v>
      </c>
      <c r="I1859" s="101"/>
      <c r="J1859" s="95"/>
      <c r="K1859" s="97">
        <v>1250.0</v>
      </c>
      <c r="L1859" s="97">
        <f>K1859/1.12*0.05</f>
        <v>55.80357143</v>
      </c>
      <c r="M1859" s="97">
        <f>K1859-L1859</f>
        <v>1194.196429</v>
      </c>
      <c r="N1859" s="87">
        <f>E1859-M1859</f>
        <v>0.003571428571</v>
      </c>
      <c r="O1859" s="96"/>
      <c r="P1859" s="97"/>
      <c r="Q1859" s="97"/>
      <c r="R1859" s="98"/>
      <c r="S1859" s="98"/>
      <c r="T1859" s="98"/>
      <c r="U1859" s="98"/>
      <c r="V1859" s="98"/>
      <c r="W1859" s="98"/>
      <c r="X1859" s="98"/>
      <c r="Y1859" s="98"/>
      <c r="Z1859" s="98"/>
      <c r="AA1859" s="98"/>
      <c r="AB1859" s="98"/>
      <c r="AC1859" s="98"/>
      <c r="AD1859" s="98"/>
      <c r="AE1859" s="98"/>
      <c r="AF1859" s="98"/>
      <c r="AG1859" s="98"/>
      <c r="AH1859" s="98"/>
      <c r="AI1859" s="98"/>
      <c r="AJ1859" s="98"/>
      <c r="AK1859" s="98"/>
      <c r="AL1859" s="98"/>
    </row>
    <row r="1860" ht="14.25" customHeight="1">
      <c r="A1860" s="92" t="s">
        <v>6052</v>
      </c>
      <c r="B1860" s="93">
        <v>45910.0</v>
      </c>
      <c r="C1860" s="94" t="s">
        <v>6053</v>
      </c>
      <c r="D1860" s="94" t="s">
        <v>6054</v>
      </c>
      <c r="E1860" s="103">
        <v>300.0</v>
      </c>
      <c r="F1860" s="100" t="s">
        <v>5251</v>
      </c>
      <c r="G1860" s="101" t="s">
        <v>96</v>
      </c>
      <c r="H1860" s="42" t="s">
        <v>68</v>
      </c>
      <c r="I1860" s="101"/>
      <c r="J1860" s="95"/>
      <c r="K1860" s="97"/>
      <c r="L1860" s="97"/>
      <c r="M1860" s="97"/>
      <c r="N1860" s="87"/>
      <c r="O1860" s="96"/>
      <c r="P1860" s="97"/>
      <c r="Q1860" s="97"/>
      <c r="R1860" s="98"/>
      <c r="S1860" s="98"/>
      <c r="T1860" s="98"/>
      <c r="U1860" s="98"/>
      <c r="V1860" s="98"/>
      <c r="W1860" s="98"/>
      <c r="X1860" s="98"/>
      <c r="Y1860" s="98"/>
      <c r="Z1860" s="98"/>
      <c r="AA1860" s="98"/>
      <c r="AB1860" s="98"/>
      <c r="AC1860" s="98"/>
      <c r="AD1860" s="98"/>
      <c r="AE1860" s="98"/>
      <c r="AF1860" s="98"/>
      <c r="AG1860" s="98"/>
      <c r="AH1860" s="98"/>
      <c r="AI1860" s="98"/>
      <c r="AJ1860" s="98"/>
      <c r="AK1860" s="98"/>
      <c r="AL1860" s="98"/>
    </row>
    <row r="1861" ht="14.25" customHeight="1">
      <c r="A1861" s="92" t="s">
        <v>6055</v>
      </c>
      <c r="B1861" s="93">
        <v>45911.0</v>
      </c>
      <c r="C1861" s="94" t="s">
        <v>6056</v>
      </c>
      <c r="D1861" s="94" t="s">
        <v>6057</v>
      </c>
      <c r="E1861" s="103">
        <v>1400.0</v>
      </c>
      <c r="F1861" s="100" t="s">
        <v>6058</v>
      </c>
      <c r="G1861" s="101" t="s">
        <v>6059</v>
      </c>
      <c r="H1861" s="42" t="s">
        <v>68</v>
      </c>
      <c r="I1861" s="101" t="s">
        <v>6060</v>
      </c>
      <c r="J1861" s="95"/>
      <c r="K1861" s="97"/>
      <c r="L1861" s="97"/>
      <c r="M1861" s="97"/>
      <c r="N1861" s="87"/>
      <c r="O1861" s="96"/>
      <c r="P1861" s="97"/>
      <c r="Q1861" s="97"/>
      <c r="R1861" s="98"/>
      <c r="S1861" s="98"/>
      <c r="T1861" s="98"/>
      <c r="U1861" s="98"/>
      <c r="V1861" s="98"/>
      <c r="W1861" s="98"/>
      <c r="X1861" s="98"/>
      <c r="Y1861" s="98"/>
      <c r="Z1861" s="98"/>
      <c r="AA1861" s="98"/>
      <c r="AB1861" s="98"/>
      <c r="AC1861" s="98"/>
      <c r="AD1861" s="98"/>
      <c r="AE1861" s="98"/>
      <c r="AF1861" s="98"/>
      <c r="AG1861" s="98"/>
      <c r="AH1861" s="98"/>
      <c r="AI1861" s="98"/>
      <c r="AJ1861" s="98"/>
      <c r="AK1861" s="98"/>
      <c r="AL1861" s="98"/>
    </row>
    <row r="1862" ht="14.25" customHeight="1">
      <c r="A1862" s="92" t="s">
        <v>6061</v>
      </c>
      <c r="B1862" s="93">
        <v>45912.0</v>
      </c>
      <c r="C1862" s="94" t="s">
        <v>6062</v>
      </c>
      <c r="D1862" s="94" t="s">
        <v>6063</v>
      </c>
      <c r="E1862" s="107">
        <v>20551.64</v>
      </c>
      <c r="F1862" s="100" t="s">
        <v>6064</v>
      </c>
      <c r="G1862" s="48" t="s">
        <v>96</v>
      </c>
      <c r="H1862" s="42" t="s">
        <v>132</v>
      </c>
      <c r="I1862" s="112" t="s">
        <v>493</v>
      </c>
      <c r="J1862" s="95"/>
      <c r="K1862" s="263">
        <v>21512.0</v>
      </c>
      <c r="L1862" s="97">
        <f>K1862/1.12*0.05</f>
        <v>960.3571429</v>
      </c>
      <c r="M1862" s="97">
        <f>K1862-L1862</f>
        <v>20551.64286</v>
      </c>
      <c r="N1862" s="87"/>
      <c r="O1862" s="96"/>
      <c r="P1862" s="97"/>
      <c r="Q1862" s="97"/>
      <c r="R1862" s="98"/>
      <c r="S1862" s="98"/>
      <c r="T1862" s="98"/>
      <c r="U1862" s="98"/>
      <c r="V1862" s="98"/>
      <c r="W1862" s="98"/>
      <c r="X1862" s="98"/>
      <c r="Y1862" s="98"/>
      <c r="Z1862" s="98"/>
      <c r="AA1862" s="98"/>
      <c r="AB1862" s="98"/>
      <c r="AC1862" s="98"/>
      <c r="AD1862" s="98"/>
      <c r="AE1862" s="98"/>
      <c r="AF1862" s="98"/>
      <c r="AG1862" s="98"/>
      <c r="AH1862" s="98"/>
      <c r="AI1862" s="98"/>
      <c r="AJ1862" s="98"/>
      <c r="AK1862" s="98"/>
      <c r="AL1862" s="98"/>
    </row>
    <row r="1863" ht="14.25" customHeight="1">
      <c r="A1863" s="92" t="s">
        <v>6065</v>
      </c>
      <c r="B1863" s="93">
        <v>45912.0</v>
      </c>
      <c r="C1863" s="94" t="s">
        <v>6066</v>
      </c>
      <c r="D1863" s="94" t="s">
        <v>6067</v>
      </c>
      <c r="E1863" s="103">
        <v>1400.0</v>
      </c>
      <c r="F1863" s="100" t="s">
        <v>6068</v>
      </c>
      <c r="G1863" s="101" t="s">
        <v>117</v>
      </c>
      <c r="H1863" s="42" t="s">
        <v>68</v>
      </c>
      <c r="I1863" s="101"/>
      <c r="J1863" s="95"/>
      <c r="K1863" s="97"/>
      <c r="L1863" s="97"/>
      <c r="M1863" s="97"/>
      <c r="N1863" s="87"/>
      <c r="O1863" s="96"/>
      <c r="P1863" s="97">
        <f>E1863-Q1863</f>
        <v>45.97</v>
      </c>
      <c r="Q1863" s="97">
        <v>1354.03</v>
      </c>
      <c r="R1863" s="98"/>
      <c r="S1863" s="98"/>
      <c r="T1863" s="98"/>
      <c r="U1863" s="98"/>
      <c r="V1863" s="98"/>
      <c r="W1863" s="98"/>
      <c r="X1863" s="98"/>
      <c r="Y1863" s="98"/>
      <c r="Z1863" s="98"/>
      <c r="AA1863" s="98"/>
      <c r="AB1863" s="98"/>
      <c r="AC1863" s="98"/>
      <c r="AD1863" s="98"/>
      <c r="AE1863" s="98"/>
      <c r="AF1863" s="98"/>
      <c r="AG1863" s="98"/>
      <c r="AH1863" s="98"/>
      <c r="AI1863" s="98"/>
      <c r="AJ1863" s="98"/>
      <c r="AK1863" s="98"/>
      <c r="AL1863" s="98"/>
    </row>
    <row r="1864" ht="14.25" customHeight="1">
      <c r="A1864" s="92" t="s">
        <v>6069</v>
      </c>
      <c r="B1864" s="93">
        <v>45915.0</v>
      </c>
      <c r="C1864" s="94" t="s">
        <v>6070</v>
      </c>
      <c r="D1864" s="94" t="s">
        <v>529</v>
      </c>
      <c r="E1864" s="103">
        <v>3000.0</v>
      </c>
      <c r="F1864" s="100" t="s">
        <v>6071</v>
      </c>
      <c r="G1864" s="101" t="s">
        <v>96</v>
      </c>
      <c r="H1864" s="42" t="s">
        <v>450</v>
      </c>
      <c r="I1864" s="101"/>
      <c r="J1864" s="95"/>
      <c r="K1864" s="97"/>
      <c r="L1864" s="97"/>
      <c r="M1864" s="97"/>
      <c r="N1864" s="87"/>
      <c r="O1864" s="96"/>
      <c r="P1864" s="97"/>
      <c r="Q1864" s="97"/>
      <c r="R1864" s="98"/>
      <c r="S1864" s="98"/>
      <c r="T1864" s="98"/>
      <c r="U1864" s="98"/>
      <c r="V1864" s="98"/>
      <c r="W1864" s="98"/>
      <c r="X1864" s="98"/>
      <c r="Y1864" s="98"/>
      <c r="Z1864" s="98"/>
      <c r="AA1864" s="98"/>
      <c r="AB1864" s="98"/>
      <c r="AC1864" s="98"/>
      <c r="AD1864" s="98"/>
      <c r="AE1864" s="98"/>
      <c r="AF1864" s="98"/>
      <c r="AG1864" s="98"/>
      <c r="AH1864" s="98"/>
      <c r="AI1864" s="98"/>
      <c r="AJ1864" s="98"/>
      <c r="AK1864" s="98"/>
      <c r="AL1864" s="98"/>
    </row>
    <row r="1865" ht="14.25" customHeight="1">
      <c r="A1865" s="92" t="s">
        <v>6072</v>
      </c>
      <c r="B1865" s="93">
        <v>45915.0</v>
      </c>
      <c r="C1865" s="94" t="s">
        <v>6073</v>
      </c>
      <c r="D1865" s="94" t="s">
        <v>562</v>
      </c>
      <c r="E1865" s="103">
        <v>1250.0</v>
      </c>
      <c r="F1865" s="100" t="s">
        <v>6074</v>
      </c>
      <c r="G1865" s="101" t="s">
        <v>96</v>
      </c>
      <c r="H1865" s="42" t="s">
        <v>450</v>
      </c>
      <c r="I1865" s="101"/>
      <c r="J1865" s="95"/>
      <c r="K1865" s="97"/>
      <c r="L1865" s="97"/>
      <c r="M1865" s="97"/>
      <c r="N1865" s="87"/>
      <c r="O1865" s="96"/>
      <c r="P1865" s="97"/>
      <c r="Q1865" s="97"/>
      <c r="R1865" s="98"/>
      <c r="S1865" s="98"/>
      <c r="T1865" s="98"/>
      <c r="U1865" s="98"/>
      <c r="V1865" s="98"/>
      <c r="W1865" s="98"/>
      <c r="X1865" s="98"/>
      <c r="Y1865" s="98"/>
      <c r="Z1865" s="98"/>
      <c r="AA1865" s="98"/>
      <c r="AB1865" s="98"/>
      <c r="AC1865" s="98"/>
      <c r="AD1865" s="98"/>
      <c r="AE1865" s="98"/>
      <c r="AF1865" s="98"/>
      <c r="AG1865" s="98"/>
      <c r="AH1865" s="98"/>
      <c r="AI1865" s="98"/>
      <c r="AJ1865" s="98"/>
      <c r="AK1865" s="98"/>
      <c r="AL1865" s="98"/>
    </row>
    <row r="1866" ht="14.25" customHeight="1">
      <c r="A1866" s="92" t="s">
        <v>6075</v>
      </c>
      <c r="B1866" s="93">
        <v>45916.0</v>
      </c>
      <c r="C1866" s="94" t="s">
        <v>6076</v>
      </c>
      <c r="D1866" s="94" t="s">
        <v>3109</v>
      </c>
      <c r="E1866" s="103">
        <v>2900.0</v>
      </c>
      <c r="F1866" s="100" t="s">
        <v>6077</v>
      </c>
      <c r="G1866" s="101" t="s">
        <v>96</v>
      </c>
      <c r="H1866" s="42" t="s">
        <v>127</v>
      </c>
      <c r="I1866" s="101" t="s">
        <v>6078</v>
      </c>
      <c r="J1866" s="95"/>
      <c r="K1866" s="97"/>
      <c r="L1866" s="97"/>
      <c r="M1866" s="97"/>
      <c r="N1866" s="87"/>
      <c r="O1866" s="96"/>
      <c r="P1866" s="97"/>
      <c r="Q1866" s="97"/>
      <c r="R1866" s="98"/>
      <c r="S1866" s="98"/>
      <c r="T1866" s="98"/>
      <c r="U1866" s="98"/>
      <c r="V1866" s="98"/>
      <c r="W1866" s="98"/>
      <c r="X1866" s="98"/>
      <c r="Y1866" s="98"/>
      <c r="Z1866" s="98"/>
      <c r="AA1866" s="98"/>
      <c r="AB1866" s="98"/>
      <c r="AC1866" s="98"/>
      <c r="AD1866" s="98"/>
      <c r="AE1866" s="98"/>
      <c r="AF1866" s="98"/>
      <c r="AG1866" s="98"/>
      <c r="AH1866" s="98"/>
      <c r="AI1866" s="98"/>
      <c r="AJ1866" s="98"/>
      <c r="AK1866" s="98"/>
      <c r="AL1866" s="98"/>
    </row>
    <row r="1867" ht="14.25" customHeight="1">
      <c r="A1867" s="92" t="s">
        <v>6079</v>
      </c>
      <c r="B1867" s="93">
        <v>45916.0</v>
      </c>
      <c r="C1867" s="94" t="str">
        <f t="shared" ref="C1867:C1877" si="519">CONCATENATE("INV-0",A1867)</f>
        <v>INV-03057</v>
      </c>
      <c r="D1867" s="94" t="s">
        <v>6080</v>
      </c>
      <c r="E1867" s="103">
        <v>10500.0</v>
      </c>
      <c r="F1867" s="100" t="s">
        <v>6081</v>
      </c>
      <c r="G1867" s="101"/>
      <c r="H1867" s="42"/>
      <c r="I1867" s="101"/>
      <c r="J1867" s="95"/>
      <c r="K1867" s="97"/>
      <c r="L1867" s="97"/>
      <c r="M1867" s="97"/>
      <c r="N1867" s="87"/>
      <c r="O1867" s="96"/>
      <c r="P1867" s="97"/>
      <c r="Q1867" s="97"/>
      <c r="R1867" s="98"/>
      <c r="S1867" s="98"/>
      <c r="T1867" s="98"/>
      <c r="U1867" s="98"/>
      <c r="V1867" s="98"/>
      <c r="W1867" s="98"/>
      <c r="X1867" s="98"/>
      <c r="Y1867" s="98"/>
      <c r="Z1867" s="98"/>
      <c r="AA1867" s="98"/>
      <c r="AB1867" s="98"/>
      <c r="AC1867" s="98"/>
      <c r="AD1867" s="98"/>
      <c r="AE1867" s="98"/>
      <c r="AF1867" s="98"/>
      <c r="AG1867" s="98"/>
      <c r="AH1867" s="98"/>
      <c r="AI1867" s="98"/>
      <c r="AJ1867" s="98"/>
      <c r="AK1867" s="98"/>
      <c r="AL1867" s="98"/>
    </row>
    <row r="1868" ht="14.25" customHeight="1">
      <c r="A1868" s="92" t="s">
        <v>6082</v>
      </c>
      <c r="B1868" s="93">
        <v>45916.0</v>
      </c>
      <c r="C1868" s="94" t="str">
        <f t="shared" si="519"/>
        <v>INV-03058</v>
      </c>
      <c r="D1868" s="94" t="s">
        <v>6083</v>
      </c>
      <c r="E1868" s="103">
        <v>21112.85</v>
      </c>
      <c r="F1868" s="100" t="s">
        <v>6084</v>
      </c>
      <c r="G1868" s="101" t="s">
        <v>96</v>
      </c>
      <c r="H1868" s="42"/>
      <c r="I1868" s="101"/>
      <c r="J1868" s="95"/>
      <c r="K1868" s="97"/>
      <c r="L1868" s="97"/>
      <c r="M1868" s="97"/>
      <c r="N1868" s="87"/>
      <c r="O1868" s="96"/>
      <c r="P1868" s="97"/>
      <c r="Q1868" s="97"/>
      <c r="R1868" s="98"/>
      <c r="S1868" s="98"/>
      <c r="T1868" s="98"/>
      <c r="U1868" s="98"/>
      <c r="V1868" s="98"/>
      <c r="W1868" s="98"/>
      <c r="X1868" s="98"/>
      <c r="Y1868" s="98"/>
      <c r="Z1868" s="98"/>
      <c r="AA1868" s="98"/>
      <c r="AB1868" s="98"/>
      <c r="AC1868" s="98"/>
      <c r="AD1868" s="98"/>
      <c r="AE1868" s="98"/>
      <c r="AF1868" s="98"/>
      <c r="AG1868" s="98"/>
      <c r="AH1868" s="98"/>
      <c r="AI1868" s="98"/>
      <c r="AJ1868" s="98"/>
      <c r="AK1868" s="98"/>
      <c r="AL1868" s="98"/>
    </row>
    <row r="1869" ht="14.25" customHeight="1">
      <c r="A1869" s="92" t="s">
        <v>6085</v>
      </c>
      <c r="B1869" s="93">
        <v>45918.0</v>
      </c>
      <c r="C1869" s="94" t="str">
        <f t="shared" si="519"/>
        <v>INV-03059</v>
      </c>
      <c r="D1869" s="94" t="s">
        <v>6086</v>
      </c>
      <c r="E1869" s="103">
        <v>40500.0</v>
      </c>
      <c r="F1869" s="100" t="s">
        <v>6087</v>
      </c>
      <c r="G1869" s="101" t="s">
        <v>117</v>
      </c>
      <c r="H1869" s="42" t="s">
        <v>450</v>
      </c>
      <c r="I1869" s="94" t="s">
        <v>6088</v>
      </c>
      <c r="J1869" s="95"/>
      <c r="K1869" s="97"/>
      <c r="L1869" s="97"/>
      <c r="M1869" s="97"/>
      <c r="N1869" s="87"/>
      <c r="O1869" s="96"/>
      <c r="P1869" s="97">
        <v>1329.91</v>
      </c>
      <c r="Q1869" s="97">
        <f>E1869-P1869</f>
        <v>39170.09</v>
      </c>
      <c r="R1869" s="97">
        <f>Q1869+Q1736</f>
        <v>41684.71</v>
      </c>
      <c r="S1869" s="98"/>
      <c r="T1869" s="98"/>
      <c r="U1869" s="98"/>
      <c r="V1869" s="98"/>
      <c r="W1869" s="98"/>
      <c r="X1869" s="98"/>
      <c r="Y1869" s="98"/>
      <c r="Z1869" s="98"/>
      <c r="AA1869" s="98"/>
      <c r="AB1869" s="98"/>
      <c r="AC1869" s="98"/>
      <c r="AD1869" s="98"/>
      <c r="AE1869" s="98"/>
      <c r="AF1869" s="98"/>
      <c r="AG1869" s="98"/>
      <c r="AH1869" s="98"/>
      <c r="AI1869" s="98"/>
      <c r="AJ1869" s="98"/>
      <c r="AK1869" s="98"/>
      <c r="AL1869" s="98"/>
    </row>
    <row r="1870" ht="12.75" customHeight="1">
      <c r="A1870" s="92" t="s">
        <v>6089</v>
      </c>
      <c r="B1870" s="93">
        <v>45918.0</v>
      </c>
      <c r="C1870" s="94" t="str">
        <f t="shared" si="519"/>
        <v>INV-03060</v>
      </c>
      <c r="D1870" s="94" t="s">
        <v>4937</v>
      </c>
      <c r="E1870" s="103">
        <v>1250.0</v>
      </c>
      <c r="F1870" s="100" t="s">
        <v>6090</v>
      </c>
      <c r="G1870" s="101"/>
      <c r="H1870" s="42"/>
      <c r="I1870" s="101"/>
      <c r="J1870" s="95"/>
      <c r="K1870" s="97"/>
      <c r="L1870" s="97"/>
      <c r="M1870" s="97"/>
      <c r="N1870" s="87"/>
      <c r="O1870" s="96"/>
      <c r="P1870" s="97"/>
      <c r="Q1870" s="97"/>
      <c r="R1870" s="98"/>
      <c r="S1870" s="98"/>
      <c r="T1870" s="98"/>
      <c r="U1870" s="98"/>
      <c r="V1870" s="98"/>
      <c r="W1870" s="98"/>
      <c r="X1870" s="98"/>
      <c r="Y1870" s="98"/>
      <c r="Z1870" s="98"/>
      <c r="AA1870" s="98"/>
      <c r="AB1870" s="98"/>
      <c r="AC1870" s="98"/>
      <c r="AD1870" s="98"/>
      <c r="AE1870" s="98"/>
      <c r="AF1870" s="98"/>
      <c r="AG1870" s="98"/>
      <c r="AH1870" s="98"/>
      <c r="AI1870" s="98"/>
      <c r="AJ1870" s="98"/>
      <c r="AK1870" s="98"/>
      <c r="AL1870" s="98"/>
    </row>
    <row r="1871" ht="14.25" customHeight="1">
      <c r="A1871" s="92" t="s">
        <v>6091</v>
      </c>
      <c r="B1871" s="93">
        <v>45918.0</v>
      </c>
      <c r="C1871" s="94" t="str">
        <f t="shared" si="519"/>
        <v>INV-03061</v>
      </c>
      <c r="D1871" s="94" t="s">
        <v>5766</v>
      </c>
      <c r="E1871" s="107">
        <v>1194.2</v>
      </c>
      <c r="F1871" s="100" t="s">
        <v>6092</v>
      </c>
      <c r="G1871" s="101" t="s">
        <v>96</v>
      </c>
      <c r="H1871" s="42" t="s">
        <v>450</v>
      </c>
      <c r="I1871" s="101"/>
      <c r="J1871" s="95"/>
      <c r="K1871" s="97">
        <v>1250.0</v>
      </c>
      <c r="L1871" s="97">
        <f>K1871/1.12*0.05</f>
        <v>55.80357143</v>
      </c>
      <c r="M1871" s="97">
        <f>K1871-L1871</f>
        <v>1194.196429</v>
      </c>
      <c r="N1871" s="87"/>
      <c r="O1871" s="96"/>
      <c r="P1871" s="97"/>
      <c r="Q1871" s="97"/>
      <c r="R1871" s="98"/>
      <c r="S1871" s="98"/>
      <c r="T1871" s="98"/>
      <c r="U1871" s="98"/>
      <c r="V1871" s="98"/>
      <c r="W1871" s="98"/>
      <c r="X1871" s="98"/>
      <c r="Y1871" s="98"/>
      <c r="Z1871" s="98"/>
      <c r="AA1871" s="98"/>
      <c r="AB1871" s="98"/>
      <c r="AC1871" s="98"/>
      <c r="AD1871" s="98"/>
      <c r="AE1871" s="98"/>
      <c r="AF1871" s="98"/>
      <c r="AG1871" s="98"/>
      <c r="AH1871" s="98"/>
      <c r="AI1871" s="98"/>
      <c r="AJ1871" s="98"/>
      <c r="AK1871" s="98"/>
      <c r="AL1871" s="98"/>
    </row>
    <row r="1872" ht="14.25" customHeight="1">
      <c r="A1872" s="92" t="s">
        <v>6093</v>
      </c>
      <c r="B1872" s="93">
        <v>45919.0</v>
      </c>
      <c r="C1872" s="94" t="str">
        <f t="shared" si="519"/>
        <v>INV-03062</v>
      </c>
      <c r="D1872" s="94" t="s">
        <v>6094</v>
      </c>
      <c r="E1872" s="103">
        <v>1250.0</v>
      </c>
      <c r="F1872" s="100" t="s">
        <v>6095</v>
      </c>
      <c r="G1872" s="101" t="s">
        <v>96</v>
      </c>
      <c r="H1872" s="42" t="s">
        <v>450</v>
      </c>
      <c r="I1872" s="101"/>
      <c r="J1872" s="95"/>
      <c r="K1872" s="97"/>
      <c r="L1872" s="97"/>
      <c r="M1872" s="97"/>
      <c r="N1872" s="87"/>
      <c r="O1872" s="96"/>
      <c r="P1872" s="97"/>
      <c r="Q1872" s="97"/>
      <c r="R1872" s="98"/>
      <c r="S1872" s="98"/>
      <c r="T1872" s="98"/>
      <c r="U1872" s="98"/>
      <c r="V1872" s="98"/>
      <c r="W1872" s="98"/>
      <c r="X1872" s="98"/>
      <c r="Y1872" s="98"/>
      <c r="Z1872" s="98"/>
      <c r="AA1872" s="98"/>
      <c r="AB1872" s="98"/>
      <c r="AC1872" s="98"/>
      <c r="AD1872" s="98"/>
      <c r="AE1872" s="98"/>
      <c r="AF1872" s="98"/>
      <c r="AG1872" s="98"/>
      <c r="AH1872" s="98"/>
      <c r="AI1872" s="98"/>
      <c r="AJ1872" s="98"/>
      <c r="AK1872" s="98"/>
      <c r="AL1872" s="98"/>
    </row>
    <row r="1873" ht="14.25" customHeight="1">
      <c r="A1873" s="92" t="s">
        <v>6096</v>
      </c>
      <c r="B1873" s="93">
        <v>45919.0</v>
      </c>
      <c r="C1873" s="94" t="str">
        <f t="shared" si="519"/>
        <v>INV-03063</v>
      </c>
      <c r="D1873" s="94" t="s">
        <v>5780</v>
      </c>
      <c r="E1873" s="103">
        <v>12992.0</v>
      </c>
      <c r="F1873" s="94" t="s">
        <v>6097</v>
      </c>
      <c r="G1873" s="101"/>
      <c r="H1873" s="42"/>
      <c r="I1873" s="101"/>
      <c r="J1873" s="95"/>
      <c r="K1873" s="97"/>
      <c r="L1873" s="97"/>
      <c r="M1873" s="97"/>
      <c r="N1873" s="87"/>
      <c r="O1873" s="96"/>
      <c r="P1873" s="97"/>
      <c r="Q1873" s="97"/>
      <c r="R1873" s="98"/>
      <c r="S1873" s="98"/>
      <c r="T1873" s="98"/>
      <c r="U1873" s="98"/>
      <c r="V1873" s="98"/>
      <c r="W1873" s="98"/>
      <c r="X1873" s="98"/>
      <c r="Y1873" s="98"/>
      <c r="Z1873" s="98"/>
      <c r="AA1873" s="98"/>
      <c r="AB1873" s="98"/>
      <c r="AC1873" s="98"/>
      <c r="AD1873" s="98"/>
      <c r="AE1873" s="98"/>
      <c r="AF1873" s="98"/>
      <c r="AG1873" s="98"/>
      <c r="AH1873" s="98"/>
      <c r="AI1873" s="98"/>
      <c r="AJ1873" s="98"/>
      <c r="AK1873" s="98"/>
      <c r="AL1873" s="98"/>
    </row>
    <row r="1874" ht="14.25" customHeight="1">
      <c r="A1874" s="92" t="s">
        <v>6098</v>
      </c>
      <c r="B1874" s="93">
        <v>45922.0</v>
      </c>
      <c r="C1874" s="94" t="str">
        <f t="shared" si="519"/>
        <v>INV-03064</v>
      </c>
      <c r="D1874" s="94" t="s">
        <v>6099</v>
      </c>
      <c r="E1874" s="107">
        <v>70780.5</v>
      </c>
      <c r="F1874" s="100" t="s">
        <v>6100</v>
      </c>
      <c r="G1874" s="101"/>
      <c r="H1874" s="42"/>
      <c r="I1874" s="101"/>
      <c r="J1874" s="95"/>
      <c r="K1874" s="97">
        <v>74088.0</v>
      </c>
      <c r="L1874" s="97">
        <f t="shared" ref="L1874:L1875" si="520">K1874/1.12*0.05</f>
        <v>3307.5</v>
      </c>
      <c r="M1874" s="97">
        <f t="shared" ref="M1874:M1875" si="521">K1874-L1874</f>
        <v>70780.5</v>
      </c>
      <c r="N1874" s="87">
        <f t="shared" ref="N1874:N1875" si="522">M1874-E1874</f>
        <v>0</v>
      </c>
      <c r="O1874" s="96"/>
      <c r="P1874" s="97"/>
      <c r="Q1874" s="97"/>
      <c r="R1874" s="98"/>
      <c r="S1874" s="98"/>
      <c r="T1874" s="98"/>
      <c r="U1874" s="98"/>
      <c r="V1874" s="98"/>
      <c r="W1874" s="98"/>
      <c r="X1874" s="98"/>
      <c r="Y1874" s="98"/>
      <c r="Z1874" s="98"/>
      <c r="AA1874" s="98"/>
      <c r="AB1874" s="98"/>
      <c r="AC1874" s="98"/>
      <c r="AD1874" s="98"/>
      <c r="AE1874" s="98"/>
      <c r="AF1874" s="98"/>
      <c r="AG1874" s="98"/>
      <c r="AH1874" s="98"/>
      <c r="AI1874" s="98"/>
      <c r="AJ1874" s="98"/>
      <c r="AK1874" s="98"/>
      <c r="AL1874" s="98"/>
    </row>
    <row r="1875" ht="14.25" customHeight="1">
      <c r="A1875" s="92" t="s">
        <v>6101</v>
      </c>
      <c r="B1875" s="93">
        <v>45922.0</v>
      </c>
      <c r="C1875" s="94" t="str">
        <f t="shared" si="519"/>
        <v>INV-03065</v>
      </c>
      <c r="D1875" s="94" t="s">
        <v>6102</v>
      </c>
      <c r="E1875" s="107">
        <v>3916.96</v>
      </c>
      <c r="F1875" s="100" t="s">
        <v>6103</v>
      </c>
      <c r="G1875" s="101"/>
      <c r="H1875" s="42" t="s">
        <v>450</v>
      </c>
      <c r="I1875" s="101" t="s">
        <v>6104</v>
      </c>
      <c r="J1875" s="95"/>
      <c r="K1875" s="97">
        <v>4100.0</v>
      </c>
      <c r="L1875" s="97">
        <f t="shared" si="520"/>
        <v>183.0357143</v>
      </c>
      <c r="M1875" s="97">
        <f t="shared" si="521"/>
        <v>3916.964286</v>
      </c>
      <c r="N1875" s="87">
        <f t="shared" si="522"/>
        <v>0.004285714286</v>
      </c>
      <c r="O1875" s="96"/>
      <c r="P1875" s="97"/>
      <c r="Q1875" s="97"/>
      <c r="R1875" s="98"/>
      <c r="S1875" s="98"/>
      <c r="T1875" s="98"/>
      <c r="U1875" s="98"/>
      <c r="V1875" s="98"/>
      <c r="W1875" s="98"/>
      <c r="X1875" s="98"/>
      <c r="Y1875" s="98"/>
      <c r="Z1875" s="98"/>
      <c r="AA1875" s="98"/>
      <c r="AB1875" s="98"/>
      <c r="AC1875" s="98"/>
      <c r="AD1875" s="98"/>
      <c r="AE1875" s="98"/>
      <c r="AF1875" s="98"/>
      <c r="AG1875" s="98"/>
      <c r="AH1875" s="98"/>
      <c r="AI1875" s="98"/>
      <c r="AJ1875" s="98"/>
      <c r="AK1875" s="98"/>
      <c r="AL1875" s="98"/>
    </row>
    <row r="1876" ht="14.25" customHeight="1">
      <c r="A1876" s="92" t="s">
        <v>6105</v>
      </c>
      <c r="B1876" s="93">
        <v>45922.0</v>
      </c>
      <c r="C1876" s="94" t="str">
        <f t="shared" si="519"/>
        <v>INV-03066</v>
      </c>
      <c r="D1876" s="94" t="s">
        <v>710</v>
      </c>
      <c r="E1876" s="103">
        <v>210.0</v>
      </c>
      <c r="F1876" s="100" t="s">
        <v>6106</v>
      </c>
      <c r="G1876" s="101" t="s">
        <v>112</v>
      </c>
      <c r="H1876" s="42" t="s">
        <v>127</v>
      </c>
      <c r="I1876" s="101"/>
      <c r="J1876" s="95"/>
      <c r="K1876" s="97"/>
      <c r="L1876" s="97"/>
      <c r="M1876" s="97"/>
      <c r="N1876" s="87"/>
      <c r="O1876" s="96"/>
      <c r="P1876" s="97"/>
      <c r="Q1876" s="97"/>
      <c r="R1876" s="98"/>
      <c r="S1876" s="98"/>
      <c r="T1876" s="98"/>
      <c r="U1876" s="98"/>
      <c r="V1876" s="98"/>
      <c r="W1876" s="98"/>
      <c r="X1876" s="98"/>
      <c r="Y1876" s="98"/>
      <c r="Z1876" s="98"/>
      <c r="AA1876" s="98"/>
      <c r="AB1876" s="98"/>
      <c r="AC1876" s="98"/>
      <c r="AD1876" s="98"/>
      <c r="AE1876" s="98"/>
      <c r="AF1876" s="98"/>
      <c r="AG1876" s="98"/>
      <c r="AH1876" s="98"/>
      <c r="AI1876" s="98"/>
      <c r="AJ1876" s="98"/>
      <c r="AK1876" s="98"/>
      <c r="AL1876" s="98"/>
    </row>
    <row r="1877" ht="14.25" customHeight="1">
      <c r="A1877" s="92" t="s">
        <v>6107</v>
      </c>
      <c r="B1877" s="93">
        <v>45922.0</v>
      </c>
      <c r="C1877" s="94" t="str">
        <f t="shared" si="519"/>
        <v>INV-03067</v>
      </c>
      <c r="D1877" s="94" t="s">
        <v>5775</v>
      </c>
      <c r="E1877" s="103">
        <v>1250.0</v>
      </c>
      <c r="F1877" s="100" t="s">
        <v>6108</v>
      </c>
      <c r="G1877" s="101" t="s">
        <v>96</v>
      </c>
      <c r="H1877" s="42" t="s">
        <v>450</v>
      </c>
      <c r="I1877" s="101"/>
      <c r="J1877" s="95"/>
      <c r="K1877" s="97"/>
      <c r="L1877" s="97"/>
      <c r="M1877" s="97"/>
      <c r="N1877" s="87"/>
      <c r="O1877" s="96"/>
      <c r="P1877" s="97"/>
      <c r="Q1877" s="97"/>
      <c r="R1877" s="98"/>
      <c r="S1877" s="98"/>
      <c r="T1877" s="98"/>
      <c r="U1877" s="98"/>
      <c r="V1877" s="98"/>
      <c r="W1877" s="98"/>
      <c r="X1877" s="98"/>
      <c r="Y1877" s="98"/>
      <c r="Z1877" s="98"/>
      <c r="AA1877" s="98"/>
      <c r="AB1877" s="98"/>
      <c r="AC1877" s="98"/>
      <c r="AD1877" s="98"/>
      <c r="AE1877" s="98"/>
      <c r="AF1877" s="98"/>
      <c r="AG1877" s="98"/>
      <c r="AH1877" s="98"/>
      <c r="AI1877" s="98"/>
      <c r="AJ1877" s="98"/>
      <c r="AK1877" s="98"/>
      <c r="AL1877" s="98"/>
    </row>
    <row r="1878" ht="14.25" customHeight="1">
      <c r="A1878" s="92" t="s">
        <v>6109</v>
      </c>
      <c r="B1878" s="264">
        <v>45924.0</v>
      </c>
      <c r="C1878" s="230" t="s">
        <v>6110</v>
      </c>
      <c r="D1878" s="230" t="s">
        <v>94</v>
      </c>
      <c r="E1878" s="265">
        <v>3343.75</v>
      </c>
      <c r="F1878" s="100" t="s">
        <v>6111</v>
      </c>
      <c r="G1878" s="162" t="s">
        <v>74</v>
      </c>
      <c r="H1878" s="227" t="s">
        <v>450</v>
      </c>
      <c r="I1878" s="162" t="s">
        <v>6112</v>
      </c>
      <c r="J1878" s="95"/>
      <c r="K1878" s="263">
        <v>3500.0</v>
      </c>
      <c r="L1878" s="97">
        <f>K1878/1.12*0.05</f>
        <v>156.25</v>
      </c>
      <c r="M1878" s="97">
        <f>K1878-L1878</f>
        <v>3343.75</v>
      </c>
      <c r="N1878" s="87"/>
      <c r="O1878" s="96"/>
      <c r="P1878" s="97"/>
      <c r="Q1878" s="97"/>
      <c r="R1878" s="98"/>
      <c r="S1878" s="98"/>
      <c r="T1878" s="98"/>
      <c r="U1878" s="98"/>
      <c r="V1878" s="98"/>
      <c r="W1878" s="98"/>
      <c r="X1878" s="98"/>
      <c r="Y1878" s="98"/>
      <c r="Z1878" s="98"/>
      <c r="AA1878" s="98"/>
      <c r="AB1878" s="98"/>
      <c r="AC1878" s="98"/>
      <c r="AD1878" s="98"/>
      <c r="AE1878" s="98"/>
      <c r="AF1878" s="98"/>
      <c r="AG1878" s="98"/>
      <c r="AH1878" s="98"/>
      <c r="AI1878" s="98"/>
      <c r="AJ1878" s="98"/>
      <c r="AK1878" s="98"/>
      <c r="AL1878" s="98"/>
    </row>
    <row r="1879" ht="14.25" customHeight="1">
      <c r="A1879" s="92" t="s">
        <v>6113</v>
      </c>
      <c r="B1879" s="93">
        <v>45925.0</v>
      </c>
      <c r="C1879" s="94" t="str">
        <f t="shared" ref="C1879:C1936" si="523">CONCATENATE("INV-0",A1879)</f>
        <v>INV-03069</v>
      </c>
      <c r="D1879" s="48" t="s">
        <v>6114</v>
      </c>
      <c r="E1879" s="130">
        <v>18700.0</v>
      </c>
      <c r="F1879" s="48" t="s">
        <v>6115</v>
      </c>
      <c r="G1879" s="48" t="s">
        <v>112</v>
      </c>
      <c r="H1879" s="42" t="s">
        <v>127</v>
      </c>
      <c r="I1879" s="101"/>
      <c r="J1879" s="95"/>
      <c r="K1879" s="97"/>
      <c r="L1879" s="97"/>
      <c r="M1879" s="97"/>
      <c r="N1879" s="87"/>
      <c r="O1879" s="96"/>
      <c r="P1879" s="97"/>
      <c r="Q1879" s="97"/>
      <c r="R1879" s="98"/>
      <c r="S1879" s="98"/>
      <c r="T1879" s="98"/>
      <c r="U1879" s="98"/>
      <c r="V1879" s="98"/>
      <c r="W1879" s="98"/>
      <c r="X1879" s="98"/>
      <c r="Y1879" s="98"/>
      <c r="Z1879" s="98"/>
      <c r="AA1879" s="98"/>
      <c r="AB1879" s="98"/>
      <c r="AC1879" s="98"/>
      <c r="AD1879" s="98"/>
      <c r="AE1879" s="98"/>
      <c r="AF1879" s="98"/>
      <c r="AG1879" s="98"/>
      <c r="AH1879" s="98"/>
      <c r="AI1879" s="98"/>
      <c r="AJ1879" s="98"/>
      <c r="AK1879" s="98"/>
      <c r="AL1879" s="98"/>
    </row>
    <row r="1880" ht="14.25" customHeight="1">
      <c r="A1880" s="92" t="s">
        <v>6116</v>
      </c>
      <c r="B1880" s="93">
        <v>45926.0</v>
      </c>
      <c r="C1880" s="94" t="str">
        <f t="shared" si="523"/>
        <v>INV-03070</v>
      </c>
      <c r="D1880" s="94" t="s">
        <v>6117</v>
      </c>
      <c r="E1880" s="103">
        <v>11000.0</v>
      </c>
      <c r="F1880" s="100" t="s">
        <v>6118</v>
      </c>
      <c r="G1880" s="101" t="s">
        <v>5140</v>
      </c>
      <c r="H1880" s="42" t="s">
        <v>450</v>
      </c>
      <c r="I1880" s="101" t="s">
        <v>6119</v>
      </c>
      <c r="J1880" s="95"/>
      <c r="K1880" s="97"/>
      <c r="L1880" s="97"/>
      <c r="M1880" s="97"/>
      <c r="N1880" s="87"/>
      <c r="O1880" s="96"/>
      <c r="P1880" s="97"/>
      <c r="Q1880" s="97"/>
      <c r="R1880" s="98"/>
      <c r="S1880" s="98"/>
      <c r="T1880" s="98"/>
      <c r="U1880" s="98"/>
      <c r="V1880" s="98"/>
      <c r="W1880" s="98"/>
      <c r="X1880" s="98"/>
      <c r="Y1880" s="98"/>
      <c r="Z1880" s="98"/>
      <c r="AA1880" s="98"/>
      <c r="AB1880" s="98"/>
      <c r="AC1880" s="98"/>
      <c r="AD1880" s="98"/>
      <c r="AE1880" s="98"/>
      <c r="AF1880" s="98"/>
      <c r="AG1880" s="98"/>
      <c r="AH1880" s="98"/>
      <c r="AI1880" s="98"/>
      <c r="AJ1880" s="98"/>
      <c r="AK1880" s="98"/>
      <c r="AL1880" s="98"/>
    </row>
    <row r="1881" ht="14.25" customHeight="1">
      <c r="A1881" s="92" t="s">
        <v>6120</v>
      </c>
      <c r="B1881" s="93">
        <v>45926.0</v>
      </c>
      <c r="C1881" s="94" t="str">
        <f t="shared" si="523"/>
        <v>INV-03071</v>
      </c>
      <c r="D1881" s="94" t="s">
        <v>804</v>
      </c>
      <c r="E1881" s="107">
        <v>4776.79</v>
      </c>
      <c r="F1881" s="100" t="s">
        <v>6121</v>
      </c>
      <c r="G1881" s="101"/>
      <c r="H1881" s="42"/>
      <c r="I1881" s="101"/>
      <c r="J1881" s="95"/>
      <c r="K1881" s="97">
        <v>5000.0</v>
      </c>
      <c r="L1881" s="97">
        <f>K1881/1.12*0.05</f>
        <v>223.2142857</v>
      </c>
      <c r="M1881" s="97">
        <f>K1881-L1881</f>
        <v>4776.785714</v>
      </c>
      <c r="N1881" s="87">
        <f>M1881-E1881</f>
        <v>-0.004285714285</v>
      </c>
      <c r="O1881" s="96"/>
      <c r="P1881" s="97"/>
      <c r="Q1881" s="97"/>
      <c r="R1881" s="98"/>
      <c r="S1881" s="98"/>
      <c r="T1881" s="98"/>
      <c r="U1881" s="98"/>
      <c r="V1881" s="98"/>
      <c r="W1881" s="98"/>
      <c r="X1881" s="98"/>
      <c r="Y1881" s="98"/>
      <c r="Z1881" s="98"/>
      <c r="AA1881" s="98"/>
      <c r="AB1881" s="98"/>
      <c r="AC1881" s="98"/>
      <c r="AD1881" s="98"/>
      <c r="AE1881" s="98"/>
      <c r="AF1881" s="98"/>
      <c r="AG1881" s="98"/>
      <c r="AH1881" s="98"/>
      <c r="AI1881" s="98"/>
      <c r="AJ1881" s="98"/>
      <c r="AK1881" s="98"/>
      <c r="AL1881" s="98"/>
    </row>
    <row r="1882" ht="14.25" customHeight="1">
      <c r="A1882" s="92" t="s">
        <v>6122</v>
      </c>
      <c r="B1882" s="93">
        <v>45929.0</v>
      </c>
      <c r="C1882" s="94" t="str">
        <f t="shared" si="523"/>
        <v>INV-03072</v>
      </c>
      <c r="D1882" s="94" t="s">
        <v>6123</v>
      </c>
      <c r="E1882" s="103">
        <v>1375.0</v>
      </c>
      <c r="F1882" s="100" t="s">
        <v>6124</v>
      </c>
      <c r="G1882" s="162" t="s">
        <v>74</v>
      </c>
      <c r="H1882" s="227" t="s">
        <v>450</v>
      </c>
      <c r="I1882" s="162" t="s">
        <v>6125</v>
      </c>
      <c r="J1882" s="95"/>
      <c r="K1882" s="97"/>
      <c r="L1882" s="97"/>
      <c r="M1882" s="97"/>
      <c r="N1882" s="87"/>
      <c r="O1882" s="96"/>
      <c r="P1882" s="97"/>
      <c r="Q1882" s="97"/>
      <c r="R1882" s="98"/>
      <c r="S1882" s="98"/>
      <c r="T1882" s="98"/>
      <c r="U1882" s="98"/>
      <c r="V1882" s="98"/>
      <c r="W1882" s="98"/>
      <c r="X1882" s="98"/>
      <c r="Y1882" s="98"/>
      <c r="Z1882" s="98"/>
      <c r="AA1882" s="98"/>
      <c r="AB1882" s="98"/>
      <c r="AC1882" s="98"/>
      <c r="AD1882" s="98"/>
      <c r="AE1882" s="98"/>
      <c r="AF1882" s="98"/>
      <c r="AG1882" s="98"/>
      <c r="AH1882" s="98"/>
      <c r="AI1882" s="98"/>
      <c r="AJ1882" s="98"/>
      <c r="AK1882" s="98"/>
      <c r="AL1882" s="98"/>
    </row>
    <row r="1883" ht="14.25" customHeight="1">
      <c r="A1883" s="92" t="s">
        <v>6126</v>
      </c>
      <c r="B1883" s="93">
        <v>45929.0</v>
      </c>
      <c r="C1883" s="94" t="str">
        <f t="shared" si="523"/>
        <v>INV-03073</v>
      </c>
      <c r="D1883" s="94" t="s">
        <v>5534</v>
      </c>
      <c r="E1883" s="103">
        <v>1833.36</v>
      </c>
      <c r="F1883" s="100" t="s">
        <v>6127</v>
      </c>
      <c r="G1883" s="101" t="s">
        <v>117</v>
      </c>
      <c r="H1883" s="42" t="s">
        <v>450</v>
      </c>
      <c r="I1883" s="101"/>
      <c r="J1883" s="95"/>
      <c r="K1883" s="97"/>
      <c r="L1883" s="97"/>
      <c r="M1883" s="97"/>
      <c r="N1883" s="87"/>
      <c r="O1883" s="96"/>
      <c r="P1883" s="97">
        <v>60.21</v>
      </c>
      <c r="Q1883" s="97">
        <f>E1883-P1883</f>
        <v>1773.15</v>
      </c>
      <c r="R1883" s="98"/>
      <c r="S1883" s="98"/>
      <c r="T1883" s="98"/>
      <c r="U1883" s="98"/>
      <c r="V1883" s="98"/>
      <c r="W1883" s="98"/>
      <c r="X1883" s="98"/>
      <c r="Y1883" s="98"/>
      <c r="Z1883" s="98"/>
      <c r="AA1883" s="98"/>
      <c r="AB1883" s="98"/>
      <c r="AC1883" s="98"/>
      <c r="AD1883" s="98"/>
      <c r="AE1883" s="98"/>
      <c r="AF1883" s="98"/>
      <c r="AG1883" s="98"/>
      <c r="AH1883" s="98"/>
      <c r="AI1883" s="98"/>
      <c r="AJ1883" s="98"/>
      <c r="AK1883" s="98"/>
      <c r="AL1883" s="98"/>
    </row>
    <row r="1884" ht="14.25" customHeight="1">
      <c r="A1884" s="92" t="s">
        <v>6128</v>
      </c>
      <c r="B1884" s="93">
        <v>45930.0</v>
      </c>
      <c r="C1884" s="94" t="str">
        <f t="shared" si="523"/>
        <v>INV-03074</v>
      </c>
      <c r="D1884" s="94" t="s">
        <v>6129</v>
      </c>
      <c r="E1884" s="103">
        <v>9625.0</v>
      </c>
      <c r="F1884" s="100" t="s">
        <v>6130</v>
      </c>
      <c r="G1884" s="101" t="s">
        <v>96</v>
      </c>
      <c r="H1884" s="42" t="s">
        <v>450</v>
      </c>
      <c r="I1884" s="101" t="s">
        <v>6131</v>
      </c>
      <c r="J1884" s="95"/>
      <c r="K1884" s="97"/>
      <c r="L1884" s="97"/>
      <c r="M1884" s="97"/>
      <c r="N1884" s="87"/>
      <c r="O1884" s="96"/>
      <c r="P1884" s="97"/>
      <c r="Q1884" s="97"/>
      <c r="R1884" s="98"/>
      <c r="S1884" s="98"/>
      <c r="T1884" s="98"/>
      <c r="U1884" s="98"/>
      <c r="V1884" s="98"/>
      <c r="W1884" s="98"/>
      <c r="X1884" s="98"/>
      <c r="Y1884" s="98"/>
      <c r="Z1884" s="98"/>
      <c r="AA1884" s="98"/>
      <c r="AB1884" s="98"/>
      <c r="AC1884" s="98"/>
      <c r="AD1884" s="98"/>
      <c r="AE1884" s="98"/>
      <c r="AF1884" s="98"/>
      <c r="AG1884" s="98"/>
      <c r="AH1884" s="98"/>
      <c r="AI1884" s="98"/>
      <c r="AJ1884" s="98"/>
      <c r="AK1884" s="98"/>
      <c r="AL1884" s="98"/>
    </row>
    <row r="1885" ht="14.25" customHeight="1">
      <c r="A1885" s="266" t="s">
        <v>6132</v>
      </c>
      <c r="B1885" s="267">
        <v>45930.0</v>
      </c>
      <c r="C1885" s="268" t="str">
        <f t="shared" si="523"/>
        <v>INV-03075</v>
      </c>
      <c r="D1885" s="268" t="s">
        <v>6133</v>
      </c>
      <c r="E1885" s="269">
        <v>300.0</v>
      </c>
      <c r="F1885" s="270" t="s">
        <v>6134</v>
      </c>
      <c r="G1885" s="271" t="s">
        <v>112</v>
      </c>
      <c r="H1885" s="272" t="s">
        <v>127</v>
      </c>
      <c r="I1885" s="271"/>
      <c r="J1885" s="95"/>
      <c r="K1885" s="97"/>
      <c r="L1885" s="97"/>
      <c r="M1885" s="97"/>
      <c r="N1885" s="87"/>
      <c r="O1885" s="96"/>
      <c r="P1885" s="97"/>
      <c r="Q1885" s="97"/>
      <c r="R1885" s="98"/>
      <c r="S1885" s="98"/>
      <c r="T1885" s="98"/>
      <c r="U1885" s="98"/>
      <c r="V1885" s="98"/>
      <c r="W1885" s="98"/>
      <c r="X1885" s="98"/>
      <c r="Y1885" s="98"/>
      <c r="Z1885" s="98"/>
      <c r="AA1885" s="98"/>
      <c r="AB1885" s="98"/>
      <c r="AC1885" s="98"/>
      <c r="AD1885" s="98"/>
      <c r="AE1885" s="98"/>
      <c r="AF1885" s="98"/>
      <c r="AG1885" s="98"/>
      <c r="AH1885" s="98"/>
      <c r="AI1885" s="98"/>
      <c r="AJ1885" s="98"/>
      <c r="AK1885" s="98"/>
      <c r="AL1885" s="98"/>
    </row>
    <row r="1886" ht="14.25" customHeight="1">
      <c r="A1886" s="273" t="s">
        <v>6135</v>
      </c>
      <c r="B1886" s="93">
        <v>45931.0</v>
      </c>
      <c r="C1886" s="94" t="str">
        <f t="shared" si="523"/>
        <v>INV-03076</v>
      </c>
      <c r="D1886" s="94" t="s">
        <v>6136</v>
      </c>
      <c r="E1886" s="103">
        <v>33600.0</v>
      </c>
      <c r="F1886" s="100" t="s">
        <v>6137</v>
      </c>
      <c r="G1886" s="101" t="s">
        <v>117</v>
      </c>
      <c r="H1886" s="42" t="s">
        <v>450</v>
      </c>
      <c r="I1886" s="101"/>
      <c r="J1886" s="95"/>
      <c r="K1886" s="263">
        <v>33600.0</v>
      </c>
      <c r="L1886" s="263">
        <v>0.0</v>
      </c>
      <c r="M1886" s="97">
        <f t="shared" ref="M1886:M1963" si="524">K1886-L1886</f>
        <v>33600</v>
      </c>
      <c r="N1886" s="87">
        <f t="shared" ref="N1886:N1963" si="525">M1886-E1886</f>
        <v>0</v>
      </c>
      <c r="O1886" s="96"/>
      <c r="P1886" s="97">
        <v>1103.33</v>
      </c>
      <c r="Q1886" s="97">
        <f>E1886-P1886</f>
        <v>32496.67</v>
      </c>
      <c r="R1886" s="98"/>
      <c r="S1886" s="98"/>
      <c r="T1886" s="98"/>
      <c r="U1886" s="98"/>
      <c r="V1886" s="98"/>
      <c r="W1886" s="98"/>
      <c r="X1886" s="98"/>
      <c r="Y1886" s="98"/>
      <c r="Z1886" s="98"/>
      <c r="AA1886" s="98"/>
      <c r="AB1886" s="98"/>
      <c r="AC1886" s="98"/>
      <c r="AD1886" s="98"/>
      <c r="AE1886" s="98"/>
      <c r="AF1886" s="98"/>
      <c r="AG1886" s="98"/>
      <c r="AH1886" s="98"/>
      <c r="AI1886" s="98"/>
      <c r="AJ1886" s="98"/>
      <c r="AK1886" s="98"/>
      <c r="AL1886" s="98"/>
    </row>
    <row r="1887" ht="14.25" customHeight="1">
      <c r="A1887" s="92" t="s">
        <v>6138</v>
      </c>
      <c r="B1887" s="93">
        <v>45931.0</v>
      </c>
      <c r="C1887" s="94" t="str">
        <f t="shared" si="523"/>
        <v>INV-03077</v>
      </c>
      <c r="D1887" s="94" t="s">
        <v>5621</v>
      </c>
      <c r="E1887" s="274">
        <v>50264.11</v>
      </c>
      <c r="F1887" s="100" t="s">
        <v>6139</v>
      </c>
      <c r="G1887" s="101" t="s">
        <v>96</v>
      </c>
      <c r="H1887" s="42" t="s">
        <v>450</v>
      </c>
      <c r="I1887" s="101" t="s">
        <v>6140</v>
      </c>
      <c r="J1887" s="95"/>
      <c r="K1887" s="263">
        <v>52612.9</v>
      </c>
      <c r="L1887" s="97">
        <f>K1887/1.12*0.05</f>
        <v>2348.790179</v>
      </c>
      <c r="M1887" s="97">
        <f t="shared" si="524"/>
        <v>50264.10982</v>
      </c>
      <c r="N1887" s="87">
        <f t="shared" si="525"/>
        <v>-0.0001785714267</v>
      </c>
      <c r="O1887" s="96"/>
      <c r="P1887" s="97"/>
      <c r="Q1887" s="97"/>
      <c r="R1887" s="98"/>
      <c r="S1887" s="98"/>
      <c r="T1887" s="98"/>
      <c r="U1887" s="98"/>
      <c r="V1887" s="98"/>
      <c r="W1887" s="98"/>
      <c r="X1887" s="98"/>
      <c r="Y1887" s="98"/>
      <c r="Z1887" s="98"/>
      <c r="AA1887" s="98"/>
      <c r="AB1887" s="98"/>
      <c r="AC1887" s="98"/>
      <c r="AD1887" s="98"/>
      <c r="AE1887" s="98"/>
      <c r="AF1887" s="98"/>
      <c r="AG1887" s="98"/>
      <c r="AH1887" s="98"/>
      <c r="AI1887" s="98"/>
      <c r="AJ1887" s="98"/>
      <c r="AK1887" s="98"/>
      <c r="AL1887" s="98"/>
    </row>
    <row r="1888" ht="14.25" customHeight="1">
      <c r="A1888" s="92" t="s">
        <v>6141</v>
      </c>
      <c r="B1888" s="93">
        <v>45931.0</v>
      </c>
      <c r="C1888" s="94" t="str">
        <f t="shared" si="523"/>
        <v>INV-03078</v>
      </c>
      <c r="D1888" s="94" t="s">
        <v>6142</v>
      </c>
      <c r="E1888" s="103">
        <v>20625.0</v>
      </c>
      <c r="F1888" s="100" t="s">
        <v>6143</v>
      </c>
      <c r="G1888" s="162" t="s">
        <v>6144</v>
      </c>
      <c r="H1888" s="42" t="s">
        <v>450</v>
      </c>
      <c r="I1888" s="101"/>
      <c r="J1888" s="95"/>
      <c r="K1888" s="263">
        <v>20625.0</v>
      </c>
      <c r="L1888" s="97"/>
      <c r="M1888" s="97">
        <f t="shared" si="524"/>
        <v>20625</v>
      </c>
      <c r="N1888" s="87">
        <f t="shared" si="525"/>
        <v>0</v>
      </c>
      <c r="O1888" s="96"/>
      <c r="P1888" s="97">
        <v>677.27</v>
      </c>
      <c r="Q1888" s="97">
        <f>E1888-P1888</f>
        <v>19947.73</v>
      </c>
      <c r="R1888" s="98"/>
      <c r="S1888" s="98"/>
      <c r="T1888" s="98"/>
      <c r="U1888" s="98"/>
      <c r="V1888" s="98"/>
      <c r="W1888" s="98"/>
      <c r="X1888" s="98"/>
      <c r="Y1888" s="98"/>
      <c r="Z1888" s="98"/>
      <c r="AA1888" s="98"/>
      <c r="AB1888" s="98"/>
      <c r="AC1888" s="98"/>
      <c r="AD1888" s="98"/>
      <c r="AE1888" s="98"/>
      <c r="AF1888" s="98"/>
      <c r="AG1888" s="98"/>
      <c r="AH1888" s="98"/>
      <c r="AI1888" s="98"/>
      <c r="AJ1888" s="98"/>
      <c r="AK1888" s="98"/>
      <c r="AL1888" s="98"/>
    </row>
    <row r="1889" ht="14.25" customHeight="1">
      <c r="A1889" s="92" t="s">
        <v>6145</v>
      </c>
      <c r="B1889" s="93">
        <v>45932.0</v>
      </c>
      <c r="C1889" s="94" t="str">
        <f t="shared" si="523"/>
        <v>INV-03079</v>
      </c>
      <c r="D1889" s="94" t="s">
        <v>6146</v>
      </c>
      <c r="E1889" s="103">
        <v>28800.0</v>
      </c>
      <c r="F1889" s="100" t="s">
        <v>6147</v>
      </c>
      <c r="G1889" s="101" t="s">
        <v>112</v>
      </c>
      <c r="H1889" s="42" t="s">
        <v>127</v>
      </c>
      <c r="I1889" s="101"/>
      <c r="J1889" s="95"/>
      <c r="K1889" s="263">
        <v>28800.0</v>
      </c>
      <c r="L1889" s="97"/>
      <c r="M1889" s="97">
        <f t="shared" si="524"/>
        <v>28800</v>
      </c>
      <c r="N1889" s="87">
        <f t="shared" si="525"/>
        <v>0</v>
      </c>
      <c r="O1889" s="96"/>
      <c r="P1889" s="97"/>
      <c r="Q1889" s="97"/>
      <c r="R1889" s="98"/>
      <c r="S1889" s="98"/>
      <c r="T1889" s="98"/>
      <c r="U1889" s="98"/>
      <c r="V1889" s="98"/>
      <c r="W1889" s="98"/>
      <c r="X1889" s="98"/>
      <c r="Y1889" s="98"/>
      <c r="Z1889" s="98"/>
      <c r="AA1889" s="98"/>
      <c r="AB1889" s="98"/>
      <c r="AC1889" s="98"/>
      <c r="AD1889" s="98"/>
      <c r="AE1889" s="98"/>
      <c r="AF1889" s="98"/>
      <c r="AG1889" s="98"/>
      <c r="AH1889" s="98"/>
      <c r="AI1889" s="98"/>
      <c r="AJ1889" s="98"/>
      <c r="AK1889" s="98"/>
      <c r="AL1889" s="98"/>
    </row>
    <row r="1890" ht="14.25" customHeight="1">
      <c r="A1890" s="92" t="s">
        <v>6148</v>
      </c>
      <c r="B1890" s="93">
        <v>45932.0</v>
      </c>
      <c r="C1890" s="94" t="str">
        <f t="shared" si="523"/>
        <v>INV-03080</v>
      </c>
      <c r="D1890" s="94" t="s">
        <v>3535</v>
      </c>
      <c r="E1890" s="103">
        <v>101600.0</v>
      </c>
      <c r="F1890" s="100" t="s">
        <v>6149</v>
      </c>
      <c r="G1890" s="162" t="s">
        <v>6150</v>
      </c>
      <c r="H1890" s="42" t="s">
        <v>450</v>
      </c>
      <c r="I1890" s="101" t="s">
        <v>6151</v>
      </c>
      <c r="J1890" s="95"/>
      <c r="K1890" s="263">
        <v>101600.0</v>
      </c>
      <c r="L1890" s="97"/>
      <c r="M1890" s="97">
        <f t="shared" si="524"/>
        <v>101600</v>
      </c>
      <c r="N1890" s="87">
        <f t="shared" si="525"/>
        <v>0</v>
      </c>
      <c r="O1890" s="96"/>
      <c r="P1890" s="97"/>
      <c r="Q1890" s="97"/>
      <c r="R1890" s="98"/>
      <c r="S1890" s="98"/>
      <c r="T1890" s="98"/>
      <c r="U1890" s="98"/>
      <c r="V1890" s="98"/>
      <c r="W1890" s="98"/>
      <c r="X1890" s="98"/>
      <c r="Y1890" s="98"/>
      <c r="Z1890" s="98"/>
      <c r="AA1890" s="98"/>
      <c r="AB1890" s="98"/>
      <c r="AC1890" s="98"/>
      <c r="AD1890" s="98"/>
      <c r="AE1890" s="98"/>
      <c r="AF1890" s="98"/>
      <c r="AG1890" s="98"/>
      <c r="AH1890" s="98"/>
      <c r="AI1890" s="98"/>
      <c r="AJ1890" s="98"/>
      <c r="AK1890" s="98"/>
      <c r="AL1890" s="98"/>
    </row>
    <row r="1891" ht="14.25" customHeight="1">
      <c r="A1891" s="92" t="s">
        <v>6152</v>
      </c>
      <c r="B1891" s="93">
        <v>45933.0</v>
      </c>
      <c r="C1891" s="94" t="str">
        <f t="shared" si="523"/>
        <v>INV-03081</v>
      </c>
      <c r="D1891" s="94" t="s">
        <v>804</v>
      </c>
      <c r="E1891" s="275">
        <v>2006.25</v>
      </c>
      <c r="F1891" s="100" t="s">
        <v>6153</v>
      </c>
      <c r="G1891" s="276"/>
      <c r="H1891" s="277"/>
      <c r="I1891" s="276"/>
      <c r="J1891" s="95"/>
      <c r="K1891" s="263">
        <v>2100.0</v>
      </c>
      <c r="L1891" s="97">
        <f t="shared" ref="L1891:L1892" si="526">K1891/1.12*0.05</f>
        <v>93.75</v>
      </c>
      <c r="M1891" s="97">
        <f t="shared" si="524"/>
        <v>2006.25</v>
      </c>
      <c r="N1891" s="87">
        <f t="shared" si="525"/>
        <v>0</v>
      </c>
      <c r="O1891" s="96"/>
      <c r="P1891" s="97"/>
      <c r="Q1891" s="97"/>
      <c r="R1891" s="98"/>
      <c r="S1891" s="98"/>
      <c r="T1891" s="98"/>
      <c r="U1891" s="98"/>
      <c r="V1891" s="98"/>
      <c r="W1891" s="98"/>
      <c r="X1891" s="98"/>
      <c r="Y1891" s="98"/>
      <c r="Z1891" s="98"/>
      <c r="AA1891" s="98"/>
      <c r="AB1891" s="98"/>
      <c r="AC1891" s="98"/>
      <c r="AD1891" s="98"/>
      <c r="AE1891" s="98"/>
      <c r="AF1891" s="98"/>
      <c r="AG1891" s="98"/>
      <c r="AH1891" s="98"/>
      <c r="AI1891" s="98"/>
      <c r="AJ1891" s="98"/>
      <c r="AK1891" s="98"/>
      <c r="AL1891" s="98"/>
    </row>
    <row r="1892" ht="14.25" customHeight="1">
      <c r="A1892" s="92" t="s">
        <v>6154</v>
      </c>
      <c r="B1892" s="93">
        <v>45933.0</v>
      </c>
      <c r="C1892" s="94" t="str">
        <f t="shared" si="523"/>
        <v>INV-03082</v>
      </c>
      <c r="D1892" s="94" t="s">
        <v>804</v>
      </c>
      <c r="E1892" s="107">
        <v>668.75</v>
      </c>
      <c r="F1892" s="100" t="s">
        <v>6155</v>
      </c>
      <c r="G1892" s="276"/>
      <c r="H1892" s="277"/>
      <c r="I1892" s="276"/>
      <c r="J1892" s="95"/>
      <c r="K1892" s="263">
        <v>700.0</v>
      </c>
      <c r="L1892" s="97">
        <f t="shared" si="526"/>
        <v>31.25</v>
      </c>
      <c r="M1892" s="97">
        <f t="shared" si="524"/>
        <v>668.75</v>
      </c>
      <c r="N1892" s="87">
        <f t="shared" si="525"/>
        <v>0</v>
      </c>
      <c r="O1892" s="96"/>
      <c r="P1892" s="97"/>
      <c r="Q1892" s="97"/>
      <c r="R1892" s="98"/>
      <c r="S1892" s="98"/>
      <c r="T1892" s="98"/>
      <c r="U1892" s="98"/>
      <c r="V1892" s="98"/>
      <c r="W1892" s="98"/>
      <c r="X1892" s="98"/>
      <c r="Y1892" s="98"/>
      <c r="Z1892" s="98"/>
      <c r="AA1892" s="98"/>
      <c r="AB1892" s="98"/>
      <c r="AC1892" s="98"/>
      <c r="AD1892" s="98"/>
      <c r="AE1892" s="98"/>
      <c r="AF1892" s="98"/>
      <c r="AG1892" s="98"/>
      <c r="AH1892" s="98"/>
      <c r="AI1892" s="98"/>
      <c r="AJ1892" s="98"/>
      <c r="AK1892" s="98"/>
      <c r="AL1892" s="98"/>
    </row>
    <row r="1893" ht="14.25" customHeight="1">
      <c r="A1893" s="92" t="s">
        <v>6156</v>
      </c>
      <c r="B1893" s="93">
        <v>45933.0</v>
      </c>
      <c r="C1893" s="94" t="str">
        <f t="shared" si="523"/>
        <v>INV-03083</v>
      </c>
      <c r="D1893" s="94" t="s">
        <v>3109</v>
      </c>
      <c r="E1893" s="103">
        <v>10500.0</v>
      </c>
      <c r="F1893" s="100" t="s">
        <v>6157</v>
      </c>
      <c r="G1893" s="101" t="s">
        <v>96</v>
      </c>
      <c r="H1893" s="42" t="s">
        <v>450</v>
      </c>
      <c r="I1893" s="101" t="s">
        <v>6158</v>
      </c>
      <c r="J1893" s="95"/>
      <c r="K1893" s="263">
        <v>10500.0</v>
      </c>
      <c r="L1893" s="97"/>
      <c r="M1893" s="97">
        <f t="shared" si="524"/>
        <v>10500</v>
      </c>
      <c r="N1893" s="87">
        <f t="shared" si="525"/>
        <v>0</v>
      </c>
      <c r="O1893" s="96"/>
      <c r="P1893" s="97"/>
      <c r="Q1893" s="97"/>
      <c r="R1893" s="98"/>
      <c r="S1893" s="98"/>
      <c r="T1893" s="98"/>
      <c r="U1893" s="98"/>
      <c r="V1893" s="98"/>
      <c r="W1893" s="98"/>
      <c r="X1893" s="98"/>
      <c r="Y1893" s="98"/>
      <c r="Z1893" s="98"/>
      <c r="AA1893" s="98"/>
      <c r="AB1893" s="98"/>
      <c r="AC1893" s="98"/>
      <c r="AD1893" s="98"/>
      <c r="AE1893" s="98"/>
      <c r="AF1893" s="98"/>
      <c r="AG1893" s="98"/>
      <c r="AH1893" s="98"/>
      <c r="AI1893" s="98"/>
      <c r="AJ1893" s="98"/>
      <c r="AK1893" s="98"/>
      <c r="AL1893" s="98"/>
    </row>
    <row r="1894" ht="14.25" customHeight="1">
      <c r="A1894" s="92" t="s">
        <v>6159</v>
      </c>
      <c r="B1894" s="93">
        <v>45936.0</v>
      </c>
      <c r="C1894" s="94" t="str">
        <f t="shared" si="523"/>
        <v>INV-03084</v>
      </c>
      <c r="D1894" s="94" t="s">
        <v>5966</v>
      </c>
      <c r="E1894" s="107">
        <v>91054.54</v>
      </c>
      <c r="F1894" s="100" t="s">
        <v>6160</v>
      </c>
      <c r="G1894" s="101" t="s">
        <v>96</v>
      </c>
      <c r="H1894" s="42" t="s">
        <v>450</v>
      </c>
      <c r="I1894" s="101" t="s">
        <v>6161</v>
      </c>
      <c r="J1894" s="95"/>
      <c r="K1894" s="263">
        <v>95300.0</v>
      </c>
      <c r="L1894" s="97">
        <f t="shared" ref="L1894:L1897" si="527">K1894/1.12*0.05</f>
        <v>4254.464286</v>
      </c>
      <c r="M1894" s="97">
        <f t="shared" si="524"/>
        <v>91045.53571</v>
      </c>
      <c r="N1894" s="87">
        <f t="shared" si="525"/>
        <v>-9.004285714</v>
      </c>
      <c r="O1894" s="96"/>
      <c r="P1894" s="97"/>
      <c r="Q1894" s="97"/>
      <c r="R1894" s="98"/>
      <c r="S1894" s="98"/>
      <c r="T1894" s="98"/>
      <c r="U1894" s="98"/>
      <c r="V1894" s="98"/>
      <c r="W1894" s="98"/>
      <c r="X1894" s="98"/>
      <c r="Y1894" s="98"/>
      <c r="Z1894" s="98"/>
      <c r="AA1894" s="98"/>
      <c r="AB1894" s="98"/>
      <c r="AC1894" s="98"/>
      <c r="AD1894" s="98"/>
      <c r="AE1894" s="98"/>
      <c r="AF1894" s="98"/>
      <c r="AG1894" s="98"/>
      <c r="AH1894" s="98"/>
      <c r="AI1894" s="98"/>
      <c r="AJ1894" s="98"/>
      <c r="AK1894" s="98"/>
      <c r="AL1894" s="98"/>
    </row>
    <row r="1895" ht="14.25" customHeight="1">
      <c r="A1895" s="92" t="s">
        <v>6162</v>
      </c>
      <c r="B1895" s="93">
        <v>45936.0</v>
      </c>
      <c r="C1895" s="94" t="str">
        <f t="shared" si="523"/>
        <v>INV-03085</v>
      </c>
      <c r="D1895" s="94" t="s">
        <v>5983</v>
      </c>
      <c r="E1895" s="107">
        <v>32100.0</v>
      </c>
      <c r="F1895" s="100" t="s">
        <v>6163</v>
      </c>
      <c r="G1895" s="101" t="s">
        <v>74</v>
      </c>
      <c r="H1895" s="42" t="s">
        <v>450</v>
      </c>
      <c r="I1895" s="101"/>
      <c r="J1895" s="95"/>
      <c r="K1895" s="263">
        <v>33600.0</v>
      </c>
      <c r="L1895" s="97">
        <f t="shared" si="527"/>
        <v>1500</v>
      </c>
      <c r="M1895" s="97">
        <f t="shared" si="524"/>
        <v>32100</v>
      </c>
      <c r="N1895" s="87">
        <f t="shared" si="525"/>
        <v>0</v>
      </c>
      <c r="O1895" s="96"/>
      <c r="P1895" s="97"/>
      <c r="Q1895" s="97"/>
      <c r="R1895" s="98"/>
      <c r="S1895" s="98"/>
      <c r="T1895" s="98"/>
      <c r="U1895" s="98"/>
      <c r="V1895" s="98"/>
      <c r="W1895" s="98"/>
      <c r="X1895" s="98"/>
      <c r="Y1895" s="98"/>
      <c r="Z1895" s="98"/>
      <c r="AA1895" s="98"/>
      <c r="AB1895" s="98"/>
      <c r="AC1895" s="98"/>
      <c r="AD1895" s="98"/>
      <c r="AE1895" s="98"/>
      <c r="AF1895" s="98"/>
      <c r="AG1895" s="98"/>
      <c r="AH1895" s="98"/>
      <c r="AI1895" s="98"/>
      <c r="AJ1895" s="98"/>
      <c r="AK1895" s="98"/>
      <c r="AL1895" s="98"/>
    </row>
    <row r="1896" ht="14.25" customHeight="1">
      <c r="A1896" s="92" t="s">
        <v>6164</v>
      </c>
      <c r="B1896" s="93">
        <v>45936.0</v>
      </c>
      <c r="C1896" s="94" t="str">
        <f t="shared" si="523"/>
        <v>INV-03086</v>
      </c>
      <c r="D1896" s="94" t="s">
        <v>6165</v>
      </c>
      <c r="E1896" s="274">
        <v>32100.0</v>
      </c>
      <c r="F1896" s="100" t="s">
        <v>6163</v>
      </c>
      <c r="G1896" s="101" t="s">
        <v>74</v>
      </c>
      <c r="H1896" s="42" t="s">
        <v>450</v>
      </c>
      <c r="I1896" s="101"/>
      <c r="J1896" s="95"/>
      <c r="K1896" s="263">
        <v>33600.0</v>
      </c>
      <c r="L1896" s="97">
        <f t="shared" si="527"/>
        <v>1500</v>
      </c>
      <c r="M1896" s="97">
        <f t="shared" si="524"/>
        <v>32100</v>
      </c>
      <c r="N1896" s="87">
        <f t="shared" si="525"/>
        <v>0</v>
      </c>
      <c r="O1896" s="96"/>
      <c r="P1896" s="97"/>
      <c r="Q1896" s="97"/>
      <c r="R1896" s="98"/>
      <c r="S1896" s="98"/>
      <c r="T1896" s="98"/>
      <c r="U1896" s="98"/>
      <c r="V1896" s="98"/>
      <c r="W1896" s="98"/>
      <c r="X1896" s="98"/>
      <c r="Y1896" s="98"/>
      <c r="Z1896" s="98"/>
      <c r="AA1896" s="98"/>
      <c r="AB1896" s="98"/>
      <c r="AC1896" s="98"/>
      <c r="AD1896" s="98"/>
      <c r="AE1896" s="98"/>
      <c r="AF1896" s="98"/>
      <c r="AG1896" s="98"/>
      <c r="AH1896" s="98"/>
      <c r="AI1896" s="98"/>
      <c r="AJ1896" s="98"/>
      <c r="AK1896" s="98"/>
      <c r="AL1896" s="98"/>
    </row>
    <row r="1897" ht="14.25" customHeight="1">
      <c r="A1897" s="92" t="s">
        <v>6166</v>
      </c>
      <c r="B1897" s="93">
        <v>45936.0</v>
      </c>
      <c r="C1897" s="94" t="str">
        <f t="shared" si="523"/>
        <v>INV-03087</v>
      </c>
      <c r="D1897" s="94" t="s">
        <v>1912</v>
      </c>
      <c r="E1897" s="274">
        <v>117700.0</v>
      </c>
      <c r="F1897" s="100" t="s">
        <v>6167</v>
      </c>
      <c r="G1897" s="101" t="s">
        <v>96</v>
      </c>
      <c r="H1897" s="42" t="s">
        <v>450</v>
      </c>
      <c r="I1897" s="101" t="s">
        <v>6168</v>
      </c>
      <c r="J1897" s="95"/>
      <c r="K1897" s="263">
        <v>123200.0</v>
      </c>
      <c r="L1897" s="97">
        <f t="shared" si="527"/>
        <v>5500</v>
      </c>
      <c r="M1897" s="97">
        <f t="shared" si="524"/>
        <v>117700</v>
      </c>
      <c r="N1897" s="87">
        <f t="shared" si="525"/>
        <v>0</v>
      </c>
      <c r="O1897" s="96"/>
      <c r="P1897" s="97"/>
      <c r="Q1897" s="97"/>
      <c r="R1897" s="98"/>
      <c r="S1897" s="98"/>
      <c r="T1897" s="98"/>
      <c r="U1897" s="98"/>
      <c r="V1897" s="98"/>
      <c r="W1897" s="98"/>
      <c r="X1897" s="98"/>
      <c r="Y1897" s="98"/>
      <c r="Z1897" s="98"/>
      <c r="AA1897" s="98"/>
      <c r="AB1897" s="98"/>
      <c r="AC1897" s="98"/>
      <c r="AD1897" s="98"/>
      <c r="AE1897" s="98"/>
      <c r="AF1897" s="98"/>
      <c r="AG1897" s="98"/>
      <c r="AH1897" s="98"/>
      <c r="AI1897" s="98"/>
      <c r="AJ1897" s="98"/>
      <c r="AK1897" s="98"/>
      <c r="AL1897" s="98"/>
    </row>
    <row r="1898" ht="14.25" customHeight="1">
      <c r="A1898" s="92" t="s">
        <v>6169</v>
      </c>
      <c r="B1898" s="93"/>
      <c r="C1898" s="94" t="str">
        <f t="shared" si="523"/>
        <v>INV-03088</v>
      </c>
      <c r="D1898" s="94" t="s">
        <v>87</v>
      </c>
      <c r="E1898" s="103"/>
      <c r="F1898" s="100"/>
      <c r="G1898" s="101"/>
      <c r="H1898" s="42"/>
      <c r="I1898" s="101"/>
      <c r="J1898" s="95"/>
      <c r="K1898" s="97"/>
      <c r="L1898" s="97"/>
      <c r="M1898" s="97">
        <f t="shared" si="524"/>
        <v>0</v>
      </c>
      <c r="N1898" s="87">
        <f t="shared" si="525"/>
        <v>0</v>
      </c>
      <c r="O1898" s="96"/>
      <c r="P1898" s="97"/>
      <c r="Q1898" s="97"/>
      <c r="R1898" s="98"/>
      <c r="S1898" s="98"/>
      <c r="T1898" s="98"/>
      <c r="U1898" s="98"/>
      <c r="V1898" s="98"/>
      <c r="W1898" s="98"/>
      <c r="X1898" s="98"/>
      <c r="Y1898" s="98"/>
      <c r="Z1898" s="98"/>
      <c r="AA1898" s="98"/>
      <c r="AB1898" s="98"/>
      <c r="AC1898" s="98"/>
      <c r="AD1898" s="98"/>
      <c r="AE1898" s="98"/>
      <c r="AF1898" s="98"/>
      <c r="AG1898" s="98"/>
      <c r="AH1898" s="98"/>
      <c r="AI1898" s="98"/>
      <c r="AJ1898" s="98"/>
      <c r="AK1898" s="98"/>
      <c r="AL1898" s="98"/>
    </row>
    <row r="1899" ht="14.25" customHeight="1">
      <c r="A1899" s="92" t="s">
        <v>6170</v>
      </c>
      <c r="B1899" s="93">
        <v>45936.0</v>
      </c>
      <c r="C1899" s="94" t="str">
        <f t="shared" si="523"/>
        <v>INV-03089</v>
      </c>
      <c r="D1899" s="94" t="s">
        <v>448</v>
      </c>
      <c r="E1899" s="274">
        <v>3152.68</v>
      </c>
      <c r="F1899" s="100" t="s">
        <v>6171</v>
      </c>
      <c r="G1899" s="101" t="s">
        <v>74</v>
      </c>
      <c r="H1899" s="42" t="s">
        <v>450</v>
      </c>
      <c r="I1899" s="101" t="s">
        <v>6172</v>
      </c>
      <c r="J1899" s="95"/>
      <c r="K1899" s="97">
        <v>3300.0</v>
      </c>
      <c r="L1899" s="97">
        <f>K1899/1.12*0.05</f>
        <v>147.3214286</v>
      </c>
      <c r="M1899" s="97">
        <f t="shared" si="524"/>
        <v>3152.678571</v>
      </c>
      <c r="N1899" s="87">
        <f t="shared" si="525"/>
        <v>-0.001428571428</v>
      </c>
      <c r="O1899" s="96"/>
      <c r="P1899" s="97"/>
      <c r="Q1899" s="97"/>
      <c r="R1899" s="98"/>
      <c r="S1899" s="98"/>
      <c r="T1899" s="98"/>
      <c r="U1899" s="98"/>
      <c r="V1899" s="98"/>
      <c r="W1899" s="98"/>
      <c r="X1899" s="98"/>
      <c r="Y1899" s="98"/>
      <c r="Z1899" s="98"/>
      <c r="AA1899" s="98"/>
      <c r="AB1899" s="98"/>
      <c r="AC1899" s="98"/>
      <c r="AD1899" s="98"/>
      <c r="AE1899" s="98"/>
      <c r="AF1899" s="98"/>
      <c r="AG1899" s="98"/>
      <c r="AH1899" s="98"/>
      <c r="AI1899" s="98"/>
      <c r="AJ1899" s="98"/>
      <c r="AK1899" s="98"/>
      <c r="AL1899" s="98"/>
    </row>
    <row r="1900" ht="14.25" customHeight="1">
      <c r="A1900" s="92" t="s">
        <v>6173</v>
      </c>
      <c r="B1900" s="93">
        <v>45936.0</v>
      </c>
      <c r="C1900" s="94" t="str">
        <f t="shared" si="523"/>
        <v>INV-03090</v>
      </c>
      <c r="D1900" s="94" t="s">
        <v>5384</v>
      </c>
      <c r="E1900" s="103">
        <v>3500.0</v>
      </c>
      <c r="F1900" s="100" t="s">
        <v>6174</v>
      </c>
      <c r="G1900" s="101" t="s">
        <v>74</v>
      </c>
      <c r="H1900" s="42" t="s">
        <v>450</v>
      </c>
      <c r="I1900" s="101" t="s">
        <v>6175</v>
      </c>
      <c r="J1900" s="95"/>
      <c r="K1900" s="263">
        <v>3500.0</v>
      </c>
      <c r="L1900" s="97"/>
      <c r="M1900" s="97">
        <f t="shared" si="524"/>
        <v>3500</v>
      </c>
      <c r="N1900" s="87">
        <f t="shared" si="525"/>
        <v>0</v>
      </c>
      <c r="O1900" s="96"/>
      <c r="P1900" s="97"/>
      <c r="Q1900" s="97"/>
      <c r="R1900" s="98"/>
      <c r="S1900" s="98"/>
      <c r="T1900" s="98"/>
      <c r="U1900" s="98"/>
      <c r="V1900" s="98"/>
      <c r="W1900" s="98"/>
      <c r="X1900" s="98"/>
      <c r="Y1900" s="98"/>
      <c r="Z1900" s="98"/>
      <c r="AA1900" s="98"/>
      <c r="AB1900" s="98"/>
      <c r="AC1900" s="98"/>
      <c r="AD1900" s="98"/>
      <c r="AE1900" s="98"/>
      <c r="AF1900" s="98"/>
      <c r="AG1900" s="98"/>
      <c r="AH1900" s="98"/>
      <c r="AI1900" s="98"/>
      <c r="AJ1900" s="98"/>
      <c r="AK1900" s="98"/>
      <c r="AL1900" s="98"/>
    </row>
    <row r="1901" ht="14.25" customHeight="1">
      <c r="A1901" s="92" t="s">
        <v>6176</v>
      </c>
      <c r="B1901" s="93">
        <v>45936.0</v>
      </c>
      <c r="C1901" s="94" t="str">
        <f t="shared" si="523"/>
        <v>INV-03091</v>
      </c>
      <c r="D1901" s="94" t="s">
        <v>6177</v>
      </c>
      <c r="E1901" s="103">
        <v>1250.0</v>
      </c>
      <c r="F1901" s="100" t="s">
        <v>6178</v>
      </c>
      <c r="G1901" s="101" t="s">
        <v>74</v>
      </c>
      <c r="H1901" s="42" t="s">
        <v>450</v>
      </c>
      <c r="I1901" s="101" t="s">
        <v>6179</v>
      </c>
      <c r="J1901" s="95"/>
      <c r="K1901" s="263">
        <v>1250.0</v>
      </c>
      <c r="L1901" s="97"/>
      <c r="M1901" s="97">
        <f t="shared" si="524"/>
        <v>1250</v>
      </c>
      <c r="N1901" s="87">
        <f t="shared" si="525"/>
        <v>0</v>
      </c>
      <c r="O1901" s="96"/>
      <c r="P1901" s="97"/>
      <c r="Q1901" s="97"/>
      <c r="R1901" s="98"/>
      <c r="S1901" s="98"/>
      <c r="T1901" s="98"/>
      <c r="U1901" s="98"/>
      <c r="V1901" s="98"/>
      <c r="W1901" s="98"/>
      <c r="X1901" s="98"/>
      <c r="Y1901" s="98"/>
      <c r="Z1901" s="98"/>
      <c r="AA1901" s="98"/>
      <c r="AB1901" s="98"/>
      <c r="AC1901" s="98"/>
      <c r="AD1901" s="98"/>
      <c r="AE1901" s="98"/>
      <c r="AF1901" s="98"/>
      <c r="AG1901" s="98"/>
      <c r="AH1901" s="98"/>
      <c r="AI1901" s="98"/>
      <c r="AJ1901" s="98"/>
      <c r="AK1901" s="98"/>
      <c r="AL1901" s="98"/>
    </row>
    <row r="1902" ht="14.25" customHeight="1">
      <c r="A1902" s="92" t="s">
        <v>6180</v>
      </c>
      <c r="B1902" s="93">
        <v>45936.0</v>
      </c>
      <c r="C1902" s="94" t="str">
        <f t="shared" si="523"/>
        <v>INV-03092</v>
      </c>
      <c r="D1902" s="94" t="s">
        <v>6181</v>
      </c>
      <c r="E1902" s="107">
        <v>1194.2</v>
      </c>
      <c r="F1902" s="100" t="s">
        <v>6178</v>
      </c>
      <c r="G1902" s="101" t="s">
        <v>96</v>
      </c>
      <c r="H1902" s="42" t="s">
        <v>450</v>
      </c>
      <c r="I1902" s="101" t="s">
        <v>6182</v>
      </c>
      <c r="J1902" s="95"/>
      <c r="K1902" s="263">
        <v>1250.0</v>
      </c>
      <c r="L1902" s="97">
        <f>K1902/1.12*0.05</f>
        <v>55.80357143</v>
      </c>
      <c r="M1902" s="97">
        <f t="shared" si="524"/>
        <v>1194.196429</v>
      </c>
      <c r="N1902" s="87">
        <f t="shared" si="525"/>
        <v>-0.003571428571</v>
      </c>
      <c r="O1902" s="96"/>
      <c r="P1902" s="97"/>
      <c r="Q1902" s="97"/>
      <c r="R1902" s="98"/>
      <c r="S1902" s="98"/>
      <c r="T1902" s="98"/>
      <c r="U1902" s="98"/>
      <c r="V1902" s="98"/>
      <c r="W1902" s="98"/>
      <c r="X1902" s="98"/>
      <c r="Y1902" s="98"/>
      <c r="Z1902" s="98"/>
      <c r="AA1902" s="98"/>
      <c r="AB1902" s="98"/>
      <c r="AC1902" s="98"/>
      <c r="AD1902" s="98"/>
      <c r="AE1902" s="98"/>
      <c r="AF1902" s="98"/>
      <c r="AG1902" s="98"/>
      <c r="AH1902" s="98"/>
      <c r="AI1902" s="98"/>
      <c r="AJ1902" s="98"/>
      <c r="AK1902" s="98"/>
      <c r="AL1902" s="98"/>
    </row>
    <row r="1903" ht="14.25" customHeight="1">
      <c r="A1903" s="92" t="s">
        <v>6183</v>
      </c>
      <c r="B1903" s="93">
        <v>45933.0</v>
      </c>
      <c r="C1903" s="94" t="str">
        <f t="shared" si="523"/>
        <v>INV-03093</v>
      </c>
      <c r="D1903" s="230" t="s">
        <v>6184</v>
      </c>
      <c r="E1903" s="103">
        <v>20802.4</v>
      </c>
      <c r="F1903" s="100" t="s">
        <v>6185</v>
      </c>
      <c r="G1903" s="101" t="s">
        <v>96</v>
      </c>
      <c r="H1903" s="42" t="s">
        <v>450</v>
      </c>
      <c r="I1903" s="101" t="s">
        <v>6186</v>
      </c>
      <c r="J1903" s="95"/>
      <c r="K1903" s="278">
        <v>20802.4</v>
      </c>
      <c r="M1903" s="97">
        <f t="shared" si="524"/>
        <v>20802.4</v>
      </c>
      <c r="N1903" s="87">
        <f t="shared" si="525"/>
        <v>0</v>
      </c>
      <c r="O1903" s="96"/>
      <c r="P1903" s="97"/>
      <c r="Q1903" s="97"/>
      <c r="R1903" s="98"/>
      <c r="S1903" s="98"/>
      <c r="T1903" s="98"/>
      <c r="U1903" s="98"/>
      <c r="V1903" s="98"/>
      <c r="W1903" s="98"/>
      <c r="X1903" s="98"/>
      <c r="Y1903" s="98"/>
      <c r="Z1903" s="98"/>
      <c r="AA1903" s="98"/>
      <c r="AB1903" s="98"/>
      <c r="AC1903" s="98"/>
      <c r="AD1903" s="98"/>
      <c r="AE1903" s="98"/>
      <c r="AF1903" s="98"/>
      <c r="AG1903" s="98"/>
      <c r="AH1903" s="98"/>
      <c r="AI1903" s="98"/>
      <c r="AJ1903" s="98"/>
      <c r="AK1903" s="98"/>
      <c r="AL1903" s="98"/>
    </row>
    <row r="1904" ht="14.25" customHeight="1">
      <c r="A1904" s="92" t="s">
        <v>6187</v>
      </c>
      <c r="B1904" s="93">
        <v>45937.0</v>
      </c>
      <c r="C1904" s="94" t="str">
        <f t="shared" si="523"/>
        <v>INV-03094</v>
      </c>
      <c r="D1904" s="94" t="s">
        <v>804</v>
      </c>
      <c r="E1904" s="107">
        <v>2006.25</v>
      </c>
      <c r="F1904" s="100" t="s">
        <v>6188</v>
      </c>
      <c r="G1904" s="101" t="s">
        <v>96</v>
      </c>
      <c r="H1904" s="279" t="s">
        <v>450</v>
      </c>
      <c r="I1904" s="276"/>
      <c r="J1904" s="95"/>
      <c r="K1904" s="97">
        <v>2100.0</v>
      </c>
      <c r="L1904" s="97">
        <f t="shared" ref="L1904:L1905" si="528">K1904/1.12*0.05</f>
        <v>93.75</v>
      </c>
      <c r="M1904" s="97">
        <f t="shared" si="524"/>
        <v>2006.25</v>
      </c>
      <c r="N1904" s="87">
        <f t="shared" si="525"/>
        <v>0</v>
      </c>
      <c r="O1904" s="96"/>
      <c r="P1904" s="97"/>
      <c r="Q1904" s="97"/>
      <c r="R1904" s="98"/>
      <c r="S1904" s="98"/>
      <c r="T1904" s="98"/>
      <c r="U1904" s="98"/>
      <c r="V1904" s="98"/>
      <c r="W1904" s="98"/>
      <c r="X1904" s="98"/>
      <c r="Y1904" s="98"/>
      <c r="Z1904" s="98"/>
      <c r="AA1904" s="98"/>
      <c r="AB1904" s="98"/>
      <c r="AC1904" s="98"/>
      <c r="AD1904" s="98"/>
      <c r="AE1904" s="98"/>
      <c r="AF1904" s="98"/>
      <c r="AG1904" s="98"/>
      <c r="AH1904" s="98"/>
      <c r="AI1904" s="98"/>
      <c r="AJ1904" s="98"/>
      <c r="AK1904" s="98"/>
      <c r="AL1904" s="98"/>
    </row>
    <row r="1905" ht="14.25" customHeight="1">
      <c r="A1905" s="92" t="s">
        <v>6189</v>
      </c>
      <c r="B1905" s="93">
        <v>45937.0</v>
      </c>
      <c r="C1905" s="94" t="str">
        <f t="shared" si="523"/>
        <v>INV-03095</v>
      </c>
      <c r="D1905" s="94" t="s">
        <v>5150</v>
      </c>
      <c r="E1905" s="107">
        <v>2483.93</v>
      </c>
      <c r="F1905" s="100" t="s">
        <v>6190</v>
      </c>
      <c r="G1905" s="276"/>
      <c r="H1905" s="277"/>
      <c r="I1905" s="276"/>
      <c r="J1905" s="95"/>
      <c r="K1905" s="97">
        <v>2600.0</v>
      </c>
      <c r="L1905" s="97">
        <f t="shared" si="528"/>
        <v>116.0714286</v>
      </c>
      <c r="M1905" s="97">
        <f t="shared" si="524"/>
        <v>2483.928571</v>
      </c>
      <c r="N1905" s="87">
        <f t="shared" si="525"/>
        <v>-0.001428571428</v>
      </c>
      <c r="O1905" s="96"/>
      <c r="P1905" s="97"/>
      <c r="Q1905" s="97"/>
      <c r="R1905" s="98"/>
      <c r="S1905" s="98"/>
      <c r="T1905" s="98"/>
      <c r="U1905" s="98"/>
      <c r="V1905" s="98"/>
      <c r="W1905" s="98"/>
      <c r="X1905" s="98"/>
      <c r="Y1905" s="98"/>
      <c r="Z1905" s="98"/>
      <c r="AA1905" s="98"/>
      <c r="AB1905" s="98"/>
      <c r="AC1905" s="98"/>
      <c r="AD1905" s="98"/>
      <c r="AE1905" s="98"/>
      <c r="AF1905" s="98"/>
      <c r="AG1905" s="98"/>
      <c r="AH1905" s="98"/>
      <c r="AI1905" s="98"/>
      <c r="AJ1905" s="98"/>
      <c r="AK1905" s="98"/>
      <c r="AL1905" s="98"/>
    </row>
    <row r="1906" ht="14.25" customHeight="1">
      <c r="A1906" s="92" t="s">
        <v>6191</v>
      </c>
      <c r="B1906" s="93"/>
      <c r="C1906" s="94" t="str">
        <f t="shared" si="523"/>
        <v>INV-03096</v>
      </c>
      <c r="D1906" s="94" t="s">
        <v>87</v>
      </c>
      <c r="E1906" s="103"/>
      <c r="F1906" s="100"/>
      <c r="G1906" s="276"/>
      <c r="H1906" s="277"/>
      <c r="I1906" s="276"/>
      <c r="J1906" s="95"/>
      <c r="K1906" s="97"/>
      <c r="L1906" s="97"/>
      <c r="M1906" s="97">
        <f t="shared" si="524"/>
        <v>0</v>
      </c>
      <c r="N1906" s="87">
        <f t="shared" si="525"/>
        <v>0</v>
      </c>
      <c r="O1906" s="96"/>
      <c r="P1906" s="97"/>
      <c r="Q1906" s="97"/>
      <c r="R1906" s="98"/>
      <c r="S1906" s="98"/>
      <c r="T1906" s="98"/>
      <c r="U1906" s="98"/>
      <c r="V1906" s="98"/>
      <c r="W1906" s="98"/>
      <c r="X1906" s="98"/>
      <c r="Y1906" s="98"/>
      <c r="Z1906" s="98"/>
      <c r="AA1906" s="98"/>
      <c r="AB1906" s="98"/>
      <c r="AC1906" s="98"/>
      <c r="AD1906" s="98"/>
      <c r="AE1906" s="98"/>
      <c r="AF1906" s="98"/>
      <c r="AG1906" s="98"/>
      <c r="AH1906" s="98"/>
      <c r="AI1906" s="98"/>
      <c r="AJ1906" s="98"/>
      <c r="AK1906" s="98"/>
      <c r="AL1906" s="98"/>
    </row>
    <row r="1907" ht="14.25" customHeight="1">
      <c r="A1907" s="92" t="s">
        <v>6192</v>
      </c>
      <c r="B1907" s="93">
        <v>45937.0</v>
      </c>
      <c r="C1907" s="94" t="str">
        <f t="shared" si="523"/>
        <v>INV-03097</v>
      </c>
      <c r="D1907" s="94" t="s">
        <v>5150</v>
      </c>
      <c r="E1907" s="274">
        <v>5445.54</v>
      </c>
      <c r="F1907" s="100" t="s">
        <v>6193</v>
      </c>
      <c r="G1907" s="276"/>
      <c r="H1907" s="277"/>
      <c r="I1907" s="276"/>
      <c r="J1907" s="95"/>
      <c r="K1907" s="263">
        <v>5700.0</v>
      </c>
      <c r="L1907" s="97">
        <f>K1907/1.12*0.05</f>
        <v>254.4642857</v>
      </c>
      <c r="M1907" s="97">
        <f t="shared" si="524"/>
        <v>5445.535714</v>
      </c>
      <c r="N1907" s="87">
        <f t="shared" si="525"/>
        <v>-0.004285714285</v>
      </c>
      <c r="O1907" s="96"/>
      <c r="P1907" s="97"/>
      <c r="Q1907" s="97"/>
      <c r="R1907" s="98"/>
      <c r="S1907" s="98"/>
      <c r="T1907" s="98"/>
      <c r="U1907" s="98"/>
      <c r="V1907" s="98"/>
      <c r="W1907" s="98"/>
      <c r="X1907" s="98"/>
      <c r="Y1907" s="98"/>
      <c r="Z1907" s="98"/>
      <c r="AA1907" s="98"/>
      <c r="AB1907" s="98"/>
      <c r="AC1907" s="98"/>
      <c r="AD1907" s="98"/>
      <c r="AE1907" s="98"/>
      <c r="AF1907" s="98"/>
      <c r="AG1907" s="98"/>
      <c r="AH1907" s="98"/>
      <c r="AI1907" s="98"/>
      <c r="AJ1907" s="98"/>
      <c r="AK1907" s="98"/>
      <c r="AL1907" s="98"/>
    </row>
    <row r="1908" ht="14.25" customHeight="1">
      <c r="A1908" s="92" t="s">
        <v>6194</v>
      </c>
      <c r="B1908" s="93">
        <v>45938.0</v>
      </c>
      <c r="C1908" s="94" t="str">
        <f t="shared" si="523"/>
        <v>INV-03098</v>
      </c>
      <c r="D1908" s="94" t="s">
        <v>6195</v>
      </c>
      <c r="E1908" s="280">
        <v>20225.7</v>
      </c>
      <c r="F1908" s="100" t="s">
        <v>6196</v>
      </c>
      <c r="G1908" s="101" t="s">
        <v>96</v>
      </c>
      <c r="H1908" s="42" t="s">
        <v>450</v>
      </c>
      <c r="I1908" s="101" t="s">
        <v>6197</v>
      </c>
      <c r="J1908" s="95"/>
      <c r="K1908" s="263">
        <v>20225.7</v>
      </c>
      <c r="L1908" s="97"/>
      <c r="M1908" s="97">
        <f t="shared" si="524"/>
        <v>20225.7</v>
      </c>
      <c r="N1908" s="87">
        <f t="shared" si="525"/>
        <v>0</v>
      </c>
      <c r="O1908" s="96"/>
      <c r="P1908" s="97"/>
      <c r="Q1908" s="97"/>
      <c r="R1908" s="98"/>
      <c r="S1908" s="98"/>
      <c r="T1908" s="98"/>
      <c r="U1908" s="98"/>
      <c r="V1908" s="98"/>
      <c r="W1908" s="98"/>
      <c r="X1908" s="98"/>
      <c r="Y1908" s="98"/>
      <c r="Z1908" s="98"/>
      <c r="AA1908" s="98"/>
      <c r="AB1908" s="98"/>
      <c r="AC1908" s="98"/>
      <c r="AD1908" s="98"/>
      <c r="AE1908" s="98"/>
      <c r="AF1908" s="98"/>
      <c r="AG1908" s="98"/>
      <c r="AH1908" s="98"/>
      <c r="AI1908" s="98"/>
      <c r="AJ1908" s="98"/>
      <c r="AK1908" s="98"/>
      <c r="AL1908" s="98"/>
    </row>
    <row r="1909" ht="14.25" customHeight="1">
      <c r="A1909" s="92" t="s">
        <v>6198</v>
      </c>
      <c r="B1909" s="93">
        <v>45939.0</v>
      </c>
      <c r="C1909" s="94" t="str">
        <f t="shared" si="523"/>
        <v>INV-03099</v>
      </c>
      <c r="D1909" s="94" t="s">
        <v>5150</v>
      </c>
      <c r="E1909" s="107">
        <v>9553.57</v>
      </c>
      <c r="F1909" s="100" t="s">
        <v>6199</v>
      </c>
      <c r="G1909" s="162" t="s">
        <v>96</v>
      </c>
      <c r="H1909" s="227" t="s">
        <v>450</v>
      </c>
      <c r="I1909" s="101"/>
      <c r="J1909" s="95"/>
      <c r="K1909" s="97">
        <v>10000.0</v>
      </c>
      <c r="L1909" s="97">
        <f t="shared" ref="L1909:L1911" si="529">K1909/1.12*0.05</f>
        <v>446.4285714</v>
      </c>
      <c r="M1909" s="97">
        <f t="shared" si="524"/>
        <v>9553.571429</v>
      </c>
      <c r="N1909" s="87">
        <f t="shared" si="525"/>
        <v>0.00142857143</v>
      </c>
      <c r="O1909" s="96"/>
      <c r="P1909" s="97"/>
      <c r="Q1909" s="97"/>
      <c r="R1909" s="98"/>
      <c r="S1909" s="98"/>
      <c r="T1909" s="98"/>
      <c r="U1909" s="98"/>
      <c r="V1909" s="98"/>
      <c r="W1909" s="98"/>
      <c r="X1909" s="98"/>
      <c r="Y1909" s="98"/>
      <c r="Z1909" s="98"/>
      <c r="AA1909" s="98"/>
      <c r="AB1909" s="98"/>
      <c r="AC1909" s="98"/>
      <c r="AD1909" s="98"/>
      <c r="AE1909" s="98"/>
      <c r="AF1909" s="98"/>
      <c r="AG1909" s="98"/>
      <c r="AH1909" s="98"/>
      <c r="AI1909" s="98"/>
      <c r="AJ1909" s="98"/>
      <c r="AK1909" s="98"/>
      <c r="AL1909" s="98"/>
    </row>
    <row r="1910" ht="14.25" customHeight="1">
      <c r="A1910" s="92" t="s">
        <v>6200</v>
      </c>
      <c r="B1910" s="93">
        <v>45939.0</v>
      </c>
      <c r="C1910" s="94" t="str">
        <f t="shared" si="523"/>
        <v>INV-03100</v>
      </c>
      <c r="D1910" s="94" t="s">
        <v>5150</v>
      </c>
      <c r="E1910" s="107">
        <v>2675.0</v>
      </c>
      <c r="F1910" s="100" t="s">
        <v>6201</v>
      </c>
      <c r="G1910" s="162" t="s">
        <v>96</v>
      </c>
      <c r="H1910" s="227" t="s">
        <v>450</v>
      </c>
      <c r="I1910" s="162" t="s">
        <v>6202</v>
      </c>
      <c r="J1910" s="95"/>
      <c r="K1910" s="97">
        <v>2800.0</v>
      </c>
      <c r="L1910" s="97">
        <f t="shared" si="529"/>
        <v>125</v>
      </c>
      <c r="M1910" s="97">
        <f t="shared" si="524"/>
        <v>2675</v>
      </c>
      <c r="N1910" s="87">
        <f t="shared" si="525"/>
        <v>0</v>
      </c>
      <c r="O1910" s="96"/>
      <c r="P1910" s="97"/>
      <c r="Q1910" s="97"/>
      <c r="R1910" s="98"/>
      <c r="S1910" s="98"/>
      <c r="T1910" s="98"/>
      <c r="U1910" s="98"/>
      <c r="V1910" s="98"/>
      <c r="W1910" s="98"/>
      <c r="X1910" s="98"/>
      <c r="Y1910" s="98"/>
      <c r="Z1910" s="98"/>
      <c r="AA1910" s="98"/>
      <c r="AB1910" s="98"/>
      <c r="AC1910" s="98"/>
      <c r="AD1910" s="98"/>
      <c r="AE1910" s="98"/>
      <c r="AF1910" s="98"/>
      <c r="AG1910" s="98"/>
      <c r="AH1910" s="98"/>
      <c r="AI1910" s="98"/>
      <c r="AJ1910" s="98"/>
      <c r="AK1910" s="98"/>
      <c r="AL1910" s="98"/>
    </row>
    <row r="1911" ht="14.25" customHeight="1">
      <c r="A1911" s="92" t="s">
        <v>6203</v>
      </c>
      <c r="B1911" s="93">
        <v>45939.0</v>
      </c>
      <c r="C1911" s="94" t="str">
        <f t="shared" si="523"/>
        <v>INV-03101</v>
      </c>
      <c r="D1911" s="94" t="s">
        <v>5150</v>
      </c>
      <c r="E1911" s="107">
        <v>2483.93</v>
      </c>
      <c r="F1911" s="100" t="s">
        <v>6204</v>
      </c>
      <c r="G1911" s="162" t="s">
        <v>96</v>
      </c>
      <c r="H1911" s="227" t="s">
        <v>450</v>
      </c>
      <c r="I1911" s="162" t="s">
        <v>6205</v>
      </c>
      <c r="J1911" s="95"/>
      <c r="K1911" s="97">
        <v>2600.0</v>
      </c>
      <c r="L1911" s="97">
        <f t="shared" si="529"/>
        <v>116.0714286</v>
      </c>
      <c r="M1911" s="97">
        <f t="shared" si="524"/>
        <v>2483.928571</v>
      </c>
      <c r="N1911" s="87">
        <f t="shared" si="525"/>
        <v>-0.001428571428</v>
      </c>
      <c r="O1911" s="96"/>
      <c r="P1911" s="97"/>
      <c r="Q1911" s="97"/>
      <c r="R1911" s="98"/>
      <c r="S1911" s="98"/>
      <c r="T1911" s="98"/>
      <c r="U1911" s="98"/>
      <c r="V1911" s="98"/>
      <c r="W1911" s="98"/>
      <c r="X1911" s="98"/>
      <c r="Y1911" s="98"/>
      <c r="Z1911" s="98"/>
      <c r="AA1911" s="98"/>
      <c r="AB1911" s="98"/>
      <c r="AC1911" s="98"/>
      <c r="AD1911" s="98"/>
      <c r="AE1911" s="98"/>
      <c r="AF1911" s="98"/>
      <c r="AG1911" s="98"/>
      <c r="AH1911" s="98"/>
      <c r="AI1911" s="98"/>
      <c r="AJ1911" s="98"/>
      <c r="AK1911" s="98"/>
      <c r="AL1911" s="98"/>
    </row>
    <row r="1912" ht="15.0" customHeight="1">
      <c r="A1912" s="92" t="s">
        <v>6206</v>
      </c>
      <c r="B1912" s="93">
        <v>45939.0</v>
      </c>
      <c r="C1912" s="94" t="str">
        <f t="shared" si="523"/>
        <v>INV-03102</v>
      </c>
      <c r="D1912" s="94" t="s">
        <v>2281</v>
      </c>
      <c r="E1912" s="103">
        <v>1400.0</v>
      </c>
      <c r="F1912" s="100" t="s">
        <v>6207</v>
      </c>
      <c r="G1912" s="101" t="s">
        <v>112</v>
      </c>
      <c r="H1912" s="42" t="s">
        <v>127</v>
      </c>
      <c r="I1912" s="101"/>
      <c r="J1912" s="95"/>
      <c r="K1912" s="263">
        <v>1400.0</v>
      </c>
      <c r="L1912" s="97"/>
      <c r="M1912" s="97">
        <f t="shared" si="524"/>
        <v>1400</v>
      </c>
      <c r="N1912" s="87">
        <f t="shared" si="525"/>
        <v>0</v>
      </c>
      <c r="O1912" s="96"/>
      <c r="P1912" s="97"/>
      <c r="Q1912" s="97"/>
      <c r="R1912" s="98"/>
      <c r="S1912" s="98"/>
      <c r="T1912" s="98"/>
      <c r="U1912" s="98"/>
      <c r="V1912" s="98"/>
      <c r="W1912" s="98"/>
      <c r="X1912" s="98"/>
      <c r="Y1912" s="98"/>
      <c r="Z1912" s="98"/>
      <c r="AA1912" s="98"/>
      <c r="AB1912" s="98"/>
      <c r="AC1912" s="98"/>
      <c r="AD1912" s="98"/>
      <c r="AE1912" s="98"/>
      <c r="AF1912" s="98"/>
      <c r="AG1912" s="98"/>
      <c r="AH1912" s="98"/>
      <c r="AI1912" s="98"/>
      <c r="AJ1912" s="98"/>
      <c r="AK1912" s="98"/>
      <c r="AL1912" s="98"/>
    </row>
    <row r="1913" ht="14.25" customHeight="1">
      <c r="A1913" s="92" t="s">
        <v>6208</v>
      </c>
      <c r="B1913" s="93">
        <v>45939.0</v>
      </c>
      <c r="C1913" s="94" t="str">
        <f t="shared" si="523"/>
        <v>INV-03103</v>
      </c>
      <c r="D1913" s="94" t="s">
        <v>4902</v>
      </c>
      <c r="E1913" s="103">
        <v>31920.0</v>
      </c>
      <c r="F1913" s="100" t="s">
        <v>6209</v>
      </c>
      <c r="G1913" s="101" t="s">
        <v>96</v>
      </c>
      <c r="H1913" s="42" t="s">
        <v>450</v>
      </c>
      <c r="I1913" s="101" t="s">
        <v>6210</v>
      </c>
      <c r="J1913" s="95"/>
      <c r="K1913" s="263">
        <v>31920.0</v>
      </c>
      <c r="L1913" s="97"/>
      <c r="M1913" s="97">
        <f t="shared" si="524"/>
        <v>31920</v>
      </c>
      <c r="N1913" s="87">
        <f t="shared" si="525"/>
        <v>0</v>
      </c>
      <c r="O1913" s="96"/>
      <c r="P1913" s="97"/>
      <c r="Q1913" s="97"/>
      <c r="R1913" s="98"/>
      <c r="S1913" s="98"/>
      <c r="T1913" s="98"/>
      <c r="U1913" s="98"/>
      <c r="V1913" s="98"/>
      <c r="W1913" s="98"/>
      <c r="X1913" s="98"/>
      <c r="Y1913" s="98"/>
      <c r="Z1913" s="98"/>
      <c r="AA1913" s="98"/>
      <c r="AB1913" s="98"/>
      <c r="AC1913" s="98"/>
      <c r="AD1913" s="98"/>
      <c r="AE1913" s="98"/>
      <c r="AF1913" s="98"/>
      <c r="AG1913" s="98"/>
      <c r="AH1913" s="98"/>
      <c r="AI1913" s="98"/>
      <c r="AJ1913" s="98"/>
      <c r="AK1913" s="98"/>
      <c r="AL1913" s="98"/>
    </row>
    <row r="1914" ht="14.25" customHeight="1">
      <c r="A1914" s="92" t="s">
        <v>6211</v>
      </c>
      <c r="B1914" s="93">
        <v>45939.0</v>
      </c>
      <c r="C1914" s="94" t="str">
        <f t="shared" si="523"/>
        <v>INV-03104</v>
      </c>
      <c r="D1914" s="94" t="s">
        <v>5621</v>
      </c>
      <c r="E1914" s="107">
        <v>1719.64</v>
      </c>
      <c r="F1914" s="100" t="s">
        <v>6212</v>
      </c>
      <c r="G1914" s="101" t="s">
        <v>96</v>
      </c>
      <c r="H1914" s="42" t="s">
        <v>450</v>
      </c>
      <c r="I1914" s="101" t="s">
        <v>6213</v>
      </c>
      <c r="J1914" s="95"/>
      <c r="K1914" s="97">
        <v>1800.0</v>
      </c>
      <c r="L1914" s="97">
        <f t="shared" ref="L1914:L1915" si="530">K1914/1.12*0.05</f>
        <v>80.35714286</v>
      </c>
      <c r="M1914" s="97">
        <f t="shared" si="524"/>
        <v>1719.642857</v>
      </c>
      <c r="N1914" s="87">
        <f t="shared" si="525"/>
        <v>0.002857142857</v>
      </c>
      <c r="O1914" s="96"/>
      <c r="P1914" s="97"/>
      <c r="Q1914" s="97"/>
      <c r="R1914" s="98"/>
      <c r="S1914" s="98"/>
      <c r="T1914" s="98"/>
      <c r="U1914" s="98"/>
      <c r="V1914" s="98"/>
      <c r="W1914" s="98"/>
      <c r="X1914" s="98"/>
      <c r="Y1914" s="98"/>
      <c r="Z1914" s="98"/>
      <c r="AA1914" s="98"/>
      <c r="AB1914" s="98"/>
      <c r="AC1914" s="98"/>
      <c r="AD1914" s="98"/>
      <c r="AE1914" s="98"/>
      <c r="AF1914" s="98"/>
      <c r="AG1914" s="98"/>
      <c r="AH1914" s="98"/>
      <c r="AI1914" s="98"/>
      <c r="AJ1914" s="98"/>
      <c r="AK1914" s="98"/>
      <c r="AL1914" s="98"/>
    </row>
    <row r="1915" ht="14.25" customHeight="1">
      <c r="A1915" s="92" t="s">
        <v>6214</v>
      </c>
      <c r="B1915" s="93">
        <v>45939.0</v>
      </c>
      <c r="C1915" s="94" t="str">
        <f t="shared" si="523"/>
        <v>INV-03105</v>
      </c>
      <c r="D1915" s="94" t="s">
        <v>6051</v>
      </c>
      <c r="E1915" s="107">
        <v>1194.2</v>
      </c>
      <c r="F1915" s="100" t="s">
        <v>6215</v>
      </c>
      <c r="G1915" s="281"/>
      <c r="H1915" s="282"/>
      <c r="I1915" s="281"/>
      <c r="J1915" s="95"/>
      <c r="K1915" s="97">
        <v>1250.0</v>
      </c>
      <c r="L1915" s="97">
        <f t="shared" si="530"/>
        <v>55.80357143</v>
      </c>
      <c r="M1915" s="97">
        <f t="shared" si="524"/>
        <v>1194.196429</v>
      </c>
      <c r="N1915" s="87">
        <f t="shared" si="525"/>
        <v>-0.003571428571</v>
      </c>
      <c r="O1915" s="96"/>
      <c r="P1915" s="97"/>
      <c r="Q1915" s="97"/>
      <c r="R1915" s="98"/>
      <c r="S1915" s="98"/>
      <c r="T1915" s="98"/>
      <c r="U1915" s="98"/>
      <c r="V1915" s="98"/>
      <c r="W1915" s="98"/>
      <c r="X1915" s="98"/>
      <c r="Y1915" s="98"/>
      <c r="Z1915" s="98"/>
      <c r="AA1915" s="98"/>
      <c r="AB1915" s="98"/>
      <c r="AC1915" s="98"/>
      <c r="AD1915" s="98"/>
      <c r="AE1915" s="98"/>
      <c r="AF1915" s="98"/>
      <c r="AG1915" s="98"/>
      <c r="AH1915" s="98"/>
      <c r="AI1915" s="98"/>
      <c r="AJ1915" s="98"/>
      <c r="AK1915" s="98"/>
      <c r="AL1915" s="98"/>
    </row>
    <row r="1916" ht="14.25" customHeight="1">
      <c r="A1916" s="92" t="s">
        <v>6216</v>
      </c>
      <c r="B1916" s="93">
        <v>45939.0</v>
      </c>
      <c r="C1916" s="94" t="str">
        <f t="shared" si="523"/>
        <v>INV-03106</v>
      </c>
      <c r="D1916" s="94" t="s">
        <v>5413</v>
      </c>
      <c r="E1916" s="103">
        <v>1250.0</v>
      </c>
      <c r="F1916" s="100" t="s">
        <v>6217</v>
      </c>
      <c r="G1916" s="281"/>
      <c r="H1916" s="283"/>
      <c r="I1916" s="281"/>
      <c r="J1916" s="95"/>
      <c r="K1916" s="263">
        <v>1250.0</v>
      </c>
      <c r="L1916" s="97"/>
      <c r="M1916" s="97">
        <f t="shared" si="524"/>
        <v>1250</v>
      </c>
      <c r="N1916" s="87">
        <f t="shared" si="525"/>
        <v>0</v>
      </c>
      <c r="O1916" s="96"/>
      <c r="P1916" s="97"/>
      <c r="Q1916" s="97"/>
      <c r="R1916" s="98"/>
      <c r="S1916" s="98"/>
      <c r="T1916" s="98"/>
      <c r="U1916" s="98"/>
      <c r="V1916" s="98"/>
      <c r="W1916" s="98"/>
      <c r="X1916" s="98"/>
      <c r="Y1916" s="98"/>
      <c r="Z1916" s="98"/>
      <c r="AA1916" s="98"/>
      <c r="AB1916" s="98"/>
      <c r="AC1916" s="98"/>
      <c r="AD1916" s="98"/>
      <c r="AE1916" s="98"/>
      <c r="AF1916" s="98"/>
      <c r="AG1916" s="98"/>
      <c r="AH1916" s="98"/>
      <c r="AI1916" s="98"/>
      <c r="AJ1916" s="98"/>
      <c r="AK1916" s="98"/>
      <c r="AL1916" s="98"/>
    </row>
    <row r="1917" ht="14.25" customHeight="1">
      <c r="A1917" s="92" t="s">
        <v>6218</v>
      </c>
      <c r="B1917" s="93">
        <v>45939.0</v>
      </c>
      <c r="C1917" s="94" t="str">
        <f t="shared" si="523"/>
        <v>INV-03107</v>
      </c>
      <c r="D1917" s="94" t="s">
        <v>6024</v>
      </c>
      <c r="E1917" s="274">
        <v>21400.0</v>
      </c>
      <c r="F1917" s="100" t="s">
        <v>6219</v>
      </c>
      <c r="G1917" s="281"/>
      <c r="H1917" s="283"/>
      <c r="I1917" s="281"/>
      <c r="J1917" s="95"/>
      <c r="K1917" s="97">
        <v>22400.0</v>
      </c>
      <c r="L1917" s="97">
        <f>K1917/1.12*0.05</f>
        <v>1000</v>
      </c>
      <c r="M1917" s="97">
        <f t="shared" si="524"/>
        <v>21400</v>
      </c>
      <c r="N1917" s="87">
        <f t="shared" si="525"/>
        <v>0</v>
      </c>
      <c r="O1917" s="96"/>
      <c r="P1917" s="97"/>
      <c r="Q1917" s="97"/>
      <c r="R1917" s="98"/>
      <c r="S1917" s="98"/>
      <c r="T1917" s="98"/>
      <c r="U1917" s="98"/>
      <c r="V1917" s="98"/>
      <c r="W1917" s="98"/>
      <c r="X1917" s="98"/>
      <c r="Y1917" s="98"/>
      <c r="Z1917" s="98"/>
      <c r="AA1917" s="98"/>
      <c r="AB1917" s="98"/>
      <c r="AC1917" s="98"/>
      <c r="AD1917" s="98"/>
      <c r="AE1917" s="98"/>
      <c r="AF1917" s="98"/>
      <c r="AG1917" s="98"/>
      <c r="AH1917" s="98"/>
      <c r="AI1917" s="98"/>
      <c r="AJ1917" s="98"/>
      <c r="AK1917" s="98"/>
      <c r="AL1917" s="98"/>
    </row>
    <row r="1918" ht="14.25" customHeight="1">
      <c r="A1918" s="92" t="s">
        <v>6220</v>
      </c>
      <c r="B1918" s="93">
        <v>45939.0</v>
      </c>
      <c r="C1918" s="94" t="str">
        <f t="shared" si="523"/>
        <v>INV-03108</v>
      </c>
      <c r="D1918" s="94" t="s">
        <v>1503</v>
      </c>
      <c r="E1918" s="103">
        <v>300.0</v>
      </c>
      <c r="F1918" s="100" t="s">
        <v>6221</v>
      </c>
      <c r="G1918" s="281"/>
      <c r="H1918" s="283"/>
      <c r="I1918" s="281"/>
      <c r="J1918" s="95"/>
      <c r="K1918" s="263">
        <v>300.0</v>
      </c>
      <c r="L1918" s="97"/>
      <c r="M1918" s="97">
        <f t="shared" si="524"/>
        <v>300</v>
      </c>
      <c r="N1918" s="87">
        <f t="shared" si="525"/>
        <v>0</v>
      </c>
      <c r="O1918" s="96"/>
      <c r="P1918" s="97"/>
      <c r="Q1918" s="97"/>
      <c r="R1918" s="98"/>
      <c r="S1918" s="98"/>
      <c r="T1918" s="98"/>
      <c r="U1918" s="98"/>
      <c r="V1918" s="98"/>
      <c r="W1918" s="98"/>
      <c r="X1918" s="98"/>
      <c r="Y1918" s="98"/>
      <c r="Z1918" s="98"/>
      <c r="AA1918" s="98"/>
      <c r="AB1918" s="98"/>
      <c r="AC1918" s="98"/>
      <c r="AD1918" s="98"/>
      <c r="AE1918" s="98"/>
      <c r="AF1918" s="98"/>
      <c r="AG1918" s="98"/>
      <c r="AH1918" s="98"/>
      <c r="AI1918" s="98"/>
      <c r="AJ1918" s="98"/>
      <c r="AK1918" s="98"/>
      <c r="AL1918" s="98"/>
    </row>
    <row r="1919" ht="14.25" customHeight="1">
      <c r="A1919" s="92" t="s">
        <v>6222</v>
      </c>
      <c r="B1919" s="93">
        <v>45943.0</v>
      </c>
      <c r="C1919" s="94" t="str">
        <f t="shared" si="523"/>
        <v>INV-03109</v>
      </c>
      <c r="D1919" s="94" t="s">
        <v>6223</v>
      </c>
      <c r="E1919" s="103">
        <v>2100.0</v>
      </c>
      <c r="F1919" s="100" t="s">
        <v>6224</v>
      </c>
      <c r="G1919" s="101" t="s">
        <v>117</v>
      </c>
      <c r="H1919" s="42" t="s">
        <v>450</v>
      </c>
      <c r="I1919" s="101"/>
      <c r="J1919" s="95"/>
      <c r="K1919" s="263">
        <v>2100.0</v>
      </c>
      <c r="L1919" s="97"/>
      <c r="M1919" s="97">
        <f t="shared" si="524"/>
        <v>2100</v>
      </c>
      <c r="N1919" s="87">
        <f t="shared" si="525"/>
        <v>0</v>
      </c>
      <c r="O1919" s="96"/>
      <c r="P1919" s="263">
        <v>68.96</v>
      </c>
      <c r="Q1919" s="97">
        <f>E1919-P1919</f>
        <v>2031.04</v>
      </c>
      <c r="R1919" s="98"/>
      <c r="S1919" s="98"/>
      <c r="T1919" s="98"/>
      <c r="U1919" s="98"/>
      <c r="V1919" s="98"/>
      <c r="W1919" s="98"/>
      <c r="X1919" s="98"/>
      <c r="Y1919" s="98"/>
      <c r="Z1919" s="98"/>
      <c r="AA1919" s="98"/>
      <c r="AB1919" s="98"/>
      <c r="AC1919" s="98"/>
      <c r="AD1919" s="98"/>
      <c r="AE1919" s="98"/>
      <c r="AF1919" s="98"/>
      <c r="AG1919" s="98"/>
      <c r="AH1919" s="98"/>
      <c r="AI1919" s="98"/>
      <c r="AJ1919" s="98"/>
      <c r="AK1919" s="98"/>
      <c r="AL1919" s="98"/>
    </row>
    <row r="1920" ht="14.25" customHeight="1">
      <c r="A1920" s="92" t="s">
        <v>6225</v>
      </c>
      <c r="B1920" s="93">
        <v>45944.0</v>
      </c>
      <c r="C1920" s="94" t="str">
        <f t="shared" si="523"/>
        <v>INV-03110</v>
      </c>
      <c r="D1920" s="94" t="s">
        <v>6226</v>
      </c>
      <c r="E1920" s="103">
        <v>1400.0</v>
      </c>
      <c r="F1920" s="100" t="s">
        <v>6227</v>
      </c>
      <c r="G1920" s="101" t="s">
        <v>96</v>
      </c>
      <c r="H1920" s="42" t="s">
        <v>450</v>
      </c>
      <c r="I1920" s="101" t="s">
        <v>6228</v>
      </c>
      <c r="J1920" s="95"/>
      <c r="K1920" s="263">
        <v>1400.0</v>
      </c>
      <c r="L1920" s="97"/>
      <c r="M1920" s="97">
        <f t="shared" si="524"/>
        <v>1400</v>
      </c>
      <c r="N1920" s="87">
        <f t="shared" si="525"/>
        <v>0</v>
      </c>
      <c r="O1920" s="96"/>
      <c r="P1920" s="97"/>
      <c r="Q1920" s="97"/>
      <c r="R1920" s="98"/>
      <c r="S1920" s="98"/>
      <c r="T1920" s="98"/>
      <c r="U1920" s="98"/>
      <c r="V1920" s="98"/>
      <c r="W1920" s="98"/>
      <c r="X1920" s="98"/>
      <c r="Y1920" s="98"/>
      <c r="Z1920" s="98"/>
      <c r="AA1920" s="98"/>
      <c r="AB1920" s="98"/>
      <c r="AC1920" s="98"/>
      <c r="AD1920" s="98"/>
      <c r="AE1920" s="98"/>
      <c r="AF1920" s="98"/>
      <c r="AG1920" s="98"/>
      <c r="AH1920" s="98"/>
      <c r="AI1920" s="98"/>
      <c r="AJ1920" s="98"/>
      <c r="AK1920" s="98"/>
      <c r="AL1920" s="98"/>
    </row>
    <row r="1921" ht="12.75" customHeight="1">
      <c r="A1921" s="92" t="s">
        <v>6229</v>
      </c>
      <c r="B1921" s="93">
        <v>45945.0</v>
      </c>
      <c r="C1921" s="94" t="str">
        <f t="shared" si="523"/>
        <v>INV-03111</v>
      </c>
      <c r="D1921" s="94" t="s">
        <v>710</v>
      </c>
      <c r="E1921" s="103">
        <v>300.0</v>
      </c>
      <c r="F1921" s="100" t="s">
        <v>6230</v>
      </c>
      <c r="G1921" s="101" t="s">
        <v>112</v>
      </c>
      <c r="H1921" s="42" t="s">
        <v>127</v>
      </c>
      <c r="I1921" s="101"/>
      <c r="J1921" s="95"/>
      <c r="K1921" s="263">
        <v>300.0</v>
      </c>
      <c r="L1921" s="97"/>
      <c r="M1921" s="97">
        <f t="shared" si="524"/>
        <v>300</v>
      </c>
      <c r="N1921" s="87">
        <f t="shared" si="525"/>
        <v>0</v>
      </c>
      <c r="O1921" s="96"/>
      <c r="P1921" s="97"/>
      <c r="Q1921" s="97"/>
      <c r="R1921" s="98"/>
      <c r="S1921" s="98"/>
      <c r="T1921" s="98"/>
      <c r="U1921" s="98"/>
      <c r="V1921" s="98"/>
      <c r="W1921" s="98"/>
      <c r="X1921" s="98"/>
      <c r="Y1921" s="98"/>
      <c r="Z1921" s="98"/>
      <c r="AA1921" s="98"/>
      <c r="AB1921" s="98"/>
      <c r="AC1921" s="98"/>
      <c r="AD1921" s="98"/>
      <c r="AE1921" s="98"/>
      <c r="AF1921" s="98"/>
      <c r="AG1921" s="98"/>
      <c r="AH1921" s="98"/>
      <c r="AI1921" s="98"/>
      <c r="AJ1921" s="98"/>
      <c r="AK1921" s="98"/>
      <c r="AL1921" s="98"/>
    </row>
    <row r="1922" ht="14.25" customHeight="1">
      <c r="A1922" s="92" t="s">
        <v>6231</v>
      </c>
      <c r="B1922" s="264">
        <v>45946.0</v>
      </c>
      <c r="C1922" s="94" t="str">
        <f t="shared" si="523"/>
        <v>INV-03112</v>
      </c>
      <c r="D1922" s="230" t="s">
        <v>6232</v>
      </c>
      <c r="E1922" s="231">
        <v>52500.0</v>
      </c>
      <c r="F1922" s="192" t="s">
        <v>6233</v>
      </c>
      <c r="G1922" s="162" t="s">
        <v>117</v>
      </c>
      <c r="H1922" s="227" t="s">
        <v>450</v>
      </c>
      <c r="I1922" s="162" t="s">
        <v>6234</v>
      </c>
      <c r="J1922" s="95"/>
      <c r="K1922" s="263">
        <v>52500.0</v>
      </c>
      <c r="L1922" s="97"/>
      <c r="M1922" s="97">
        <f t="shared" si="524"/>
        <v>52500</v>
      </c>
      <c r="N1922" s="87">
        <f t="shared" si="525"/>
        <v>0</v>
      </c>
      <c r="O1922" s="96"/>
      <c r="P1922" s="263">
        <v>1723.95</v>
      </c>
      <c r="Q1922" s="97">
        <f>E1922-P1922</f>
        <v>50776.05</v>
      </c>
      <c r="R1922" s="98"/>
      <c r="S1922" s="98"/>
      <c r="T1922" s="98"/>
      <c r="U1922" s="98"/>
      <c r="V1922" s="98"/>
      <c r="W1922" s="98"/>
      <c r="X1922" s="98"/>
      <c r="Y1922" s="98"/>
      <c r="Z1922" s="98"/>
      <c r="AA1922" s="98"/>
      <c r="AB1922" s="98"/>
      <c r="AC1922" s="98"/>
      <c r="AD1922" s="98"/>
      <c r="AE1922" s="98"/>
      <c r="AF1922" s="98"/>
      <c r="AG1922" s="98"/>
      <c r="AH1922" s="98"/>
      <c r="AI1922" s="98"/>
      <c r="AJ1922" s="98"/>
      <c r="AK1922" s="98"/>
      <c r="AL1922" s="98"/>
    </row>
    <row r="1923" ht="14.25" customHeight="1">
      <c r="A1923" s="92" t="s">
        <v>6235</v>
      </c>
      <c r="B1923" s="264">
        <v>45946.0</v>
      </c>
      <c r="C1923" s="94" t="str">
        <f t="shared" si="523"/>
        <v>INV-03113</v>
      </c>
      <c r="D1923" s="230" t="s">
        <v>2717</v>
      </c>
      <c r="E1923" s="284">
        <v>19449.48</v>
      </c>
      <c r="F1923" s="192" t="s">
        <v>6236</v>
      </c>
      <c r="G1923" s="162" t="s">
        <v>96</v>
      </c>
      <c r="H1923" s="227" t="s">
        <v>132</v>
      </c>
      <c r="I1923" s="285" t="s">
        <v>133</v>
      </c>
      <c r="J1923" s="95"/>
      <c r="K1923" s="263">
        <v>20358.75</v>
      </c>
      <c r="L1923" s="97">
        <f>K1923/1.12*0.05</f>
        <v>908.8727679</v>
      </c>
      <c r="M1923" s="97">
        <f t="shared" si="524"/>
        <v>19449.87723</v>
      </c>
      <c r="N1923" s="87">
        <f t="shared" si="525"/>
        <v>0.3972321429</v>
      </c>
      <c r="O1923" s="96"/>
      <c r="P1923" s="97"/>
      <c r="Q1923" s="97"/>
      <c r="R1923" s="98"/>
      <c r="S1923" s="98"/>
      <c r="T1923" s="98"/>
      <c r="U1923" s="98"/>
      <c r="V1923" s="98"/>
      <c r="W1923" s="98"/>
      <c r="X1923" s="98"/>
      <c r="Y1923" s="98"/>
      <c r="Z1923" s="98"/>
      <c r="AA1923" s="98"/>
      <c r="AB1923" s="98"/>
      <c r="AC1923" s="98"/>
      <c r="AD1923" s="98"/>
      <c r="AE1923" s="98"/>
      <c r="AF1923" s="98"/>
      <c r="AG1923" s="98"/>
      <c r="AH1923" s="98"/>
      <c r="AI1923" s="98"/>
      <c r="AJ1923" s="98"/>
      <c r="AK1923" s="98"/>
      <c r="AL1923" s="98"/>
    </row>
    <row r="1924" ht="14.25" customHeight="1">
      <c r="A1924" s="92" t="s">
        <v>6237</v>
      </c>
      <c r="B1924" s="264">
        <v>45950.0</v>
      </c>
      <c r="C1924" s="94" t="str">
        <f t="shared" si="523"/>
        <v>INV-03114</v>
      </c>
      <c r="D1924" s="230" t="s">
        <v>529</v>
      </c>
      <c r="E1924" s="231">
        <v>3000.0</v>
      </c>
      <c r="F1924" s="192" t="s">
        <v>6238</v>
      </c>
      <c r="G1924" s="162" t="s">
        <v>74</v>
      </c>
      <c r="H1924" s="227" t="s">
        <v>450</v>
      </c>
      <c r="I1924" s="162" t="s">
        <v>6239</v>
      </c>
      <c r="J1924" s="95"/>
      <c r="K1924" s="263">
        <v>3000.0</v>
      </c>
      <c r="L1924" s="97"/>
      <c r="M1924" s="97">
        <f t="shared" si="524"/>
        <v>3000</v>
      </c>
      <c r="N1924" s="87">
        <f t="shared" si="525"/>
        <v>0</v>
      </c>
      <c r="O1924" s="96"/>
      <c r="P1924" s="97"/>
      <c r="Q1924" s="97"/>
      <c r="R1924" s="98"/>
      <c r="S1924" s="98"/>
      <c r="T1924" s="98"/>
      <c r="U1924" s="98"/>
      <c r="V1924" s="98"/>
      <c r="W1924" s="98"/>
      <c r="X1924" s="98"/>
      <c r="Y1924" s="98"/>
      <c r="Z1924" s="98"/>
      <c r="AA1924" s="98"/>
      <c r="AB1924" s="98"/>
      <c r="AC1924" s="98"/>
      <c r="AD1924" s="98"/>
      <c r="AE1924" s="98"/>
      <c r="AF1924" s="98"/>
      <c r="AG1924" s="98"/>
      <c r="AH1924" s="98"/>
      <c r="AI1924" s="98"/>
      <c r="AJ1924" s="98"/>
      <c r="AK1924" s="98"/>
      <c r="AL1924" s="98"/>
    </row>
    <row r="1925" ht="14.25" customHeight="1">
      <c r="A1925" s="92" t="s">
        <v>6240</v>
      </c>
      <c r="B1925" s="264">
        <v>45950.0</v>
      </c>
      <c r="C1925" s="94" t="str">
        <f t="shared" si="523"/>
        <v>INV-03115</v>
      </c>
      <c r="D1925" s="230" t="s">
        <v>5534</v>
      </c>
      <c r="E1925" s="231">
        <v>2816.13</v>
      </c>
      <c r="F1925" s="192" t="s">
        <v>6241</v>
      </c>
      <c r="G1925" s="162" t="s">
        <v>117</v>
      </c>
      <c r="H1925" s="227" t="s">
        <v>450</v>
      </c>
      <c r="I1925" s="101"/>
      <c r="J1925" s="95"/>
      <c r="K1925" s="263">
        <v>2816.13</v>
      </c>
      <c r="L1925" s="97"/>
      <c r="M1925" s="97">
        <f t="shared" si="524"/>
        <v>2816.13</v>
      </c>
      <c r="N1925" s="87">
        <f t="shared" si="525"/>
        <v>0</v>
      </c>
      <c r="O1925" s="96"/>
      <c r="P1925" s="263">
        <v>92.47</v>
      </c>
      <c r="Q1925" s="97">
        <f>E1925-P1925</f>
        <v>2723.66</v>
      </c>
      <c r="R1925" s="98"/>
      <c r="S1925" s="98"/>
      <c r="T1925" s="98"/>
      <c r="U1925" s="98"/>
      <c r="V1925" s="98"/>
      <c r="W1925" s="98"/>
      <c r="X1925" s="98"/>
      <c r="Y1925" s="98"/>
      <c r="Z1925" s="98"/>
      <c r="AA1925" s="98"/>
      <c r="AB1925" s="98"/>
      <c r="AC1925" s="98"/>
      <c r="AD1925" s="98"/>
      <c r="AE1925" s="98"/>
      <c r="AF1925" s="98"/>
      <c r="AG1925" s="98"/>
      <c r="AH1925" s="98"/>
      <c r="AI1925" s="98"/>
      <c r="AJ1925" s="98"/>
      <c r="AK1925" s="98"/>
      <c r="AL1925" s="98"/>
    </row>
    <row r="1926" ht="14.25" customHeight="1">
      <c r="A1926" s="92" t="s">
        <v>6242</v>
      </c>
      <c r="B1926" s="264">
        <v>45950.0</v>
      </c>
      <c r="C1926" s="94" t="str">
        <f t="shared" si="523"/>
        <v>INV-03116</v>
      </c>
      <c r="D1926" s="230" t="s">
        <v>4937</v>
      </c>
      <c r="E1926" s="231">
        <v>1250.0</v>
      </c>
      <c r="F1926" s="192" t="s">
        <v>6243</v>
      </c>
      <c r="G1926" s="162" t="s">
        <v>74</v>
      </c>
      <c r="H1926" s="227" t="s">
        <v>450</v>
      </c>
      <c r="I1926" s="101"/>
      <c r="J1926" s="95"/>
      <c r="K1926" s="263">
        <v>1250.0</v>
      </c>
      <c r="L1926" s="97"/>
      <c r="M1926" s="97">
        <f t="shared" si="524"/>
        <v>1250</v>
      </c>
      <c r="N1926" s="87">
        <f t="shared" si="525"/>
        <v>0</v>
      </c>
      <c r="O1926" s="96"/>
      <c r="P1926" s="97"/>
      <c r="Q1926" s="97"/>
      <c r="R1926" s="98"/>
      <c r="S1926" s="98"/>
      <c r="T1926" s="98"/>
      <c r="U1926" s="98"/>
      <c r="V1926" s="98"/>
      <c r="W1926" s="98"/>
      <c r="X1926" s="98"/>
      <c r="Y1926" s="98"/>
      <c r="Z1926" s="98"/>
      <c r="AA1926" s="98"/>
      <c r="AB1926" s="98"/>
      <c r="AC1926" s="98"/>
      <c r="AD1926" s="98"/>
      <c r="AE1926" s="98"/>
      <c r="AF1926" s="98"/>
      <c r="AG1926" s="98"/>
      <c r="AH1926" s="98"/>
      <c r="AI1926" s="98"/>
      <c r="AJ1926" s="98"/>
      <c r="AK1926" s="98"/>
      <c r="AL1926" s="98"/>
    </row>
    <row r="1927" ht="14.25" customHeight="1">
      <c r="A1927" s="92" t="s">
        <v>6244</v>
      </c>
      <c r="B1927" s="264">
        <v>45950.0</v>
      </c>
      <c r="C1927" s="94" t="str">
        <f t="shared" si="523"/>
        <v>INV-03117</v>
      </c>
      <c r="D1927" s="230" t="s">
        <v>5534</v>
      </c>
      <c r="E1927" s="231">
        <v>716.13</v>
      </c>
      <c r="F1927" s="192" t="s">
        <v>6245</v>
      </c>
      <c r="G1927" s="162" t="s">
        <v>117</v>
      </c>
      <c r="H1927" s="227" t="s">
        <v>450</v>
      </c>
      <c r="I1927" s="101"/>
      <c r="J1927" s="95"/>
      <c r="K1927" s="263">
        <v>716.13</v>
      </c>
      <c r="L1927" s="97"/>
      <c r="M1927" s="97">
        <f t="shared" si="524"/>
        <v>716.13</v>
      </c>
      <c r="N1927" s="87">
        <f t="shared" si="525"/>
        <v>0</v>
      </c>
      <c r="O1927" s="96"/>
      <c r="P1927" s="263">
        <v>23.52</v>
      </c>
      <c r="Q1927" s="97">
        <f>E1927-P1927</f>
        <v>692.61</v>
      </c>
      <c r="R1927" s="98"/>
      <c r="S1927" s="98"/>
      <c r="T1927" s="98"/>
      <c r="U1927" s="98"/>
      <c r="V1927" s="98"/>
      <c r="W1927" s="98"/>
      <c r="X1927" s="98"/>
      <c r="Y1927" s="98"/>
      <c r="Z1927" s="98"/>
      <c r="AA1927" s="98"/>
      <c r="AB1927" s="98"/>
      <c r="AC1927" s="98"/>
      <c r="AD1927" s="98"/>
      <c r="AE1927" s="98"/>
      <c r="AF1927" s="98"/>
      <c r="AG1927" s="98"/>
      <c r="AH1927" s="98"/>
      <c r="AI1927" s="98"/>
      <c r="AJ1927" s="98"/>
      <c r="AK1927" s="98"/>
      <c r="AL1927" s="98"/>
    </row>
    <row r="1928" ht="14.25" customHeight="1">
      <c r="A1928" s="92" t="s">
        <v>6246</v>
      </c>
      <c r="B1928" s="264">
        <v>45951.0</v>
      </c>
      <c r="C1928" s="94" t="str">
        <f t="shared" si="523"/>
        <v>INV-03118</v>
      </c>
      <c r="D1928" s="230" t="s">
        <v>5766</v>
      </c>
      <c r="E1928" s="284">
        <v>1194.2</v>
      </c>
      <c r="F1928" s="192" t="s">
        <v>6215</v>
      </c>
      <c r="G1928" s="162" t="s">
        <v>74</v>
      </c>
      <c r="H1928" s="227" t="s">
        <v>450</v>
      </c>
      <c r="I1928" s="101"/>
      <c r="J1928" s="95"/>
      <c r="K1928" s="263">
        <v>1250.0</v>
      </c>
      <c r="L1928" s="97">
        <f>K1928/1.12*0.05</f>
        <v>55.80357143</v>
      </c>
      <c r="M1928" s="97">
        <f t="shared" si="524"/>
        <v>1194.196429</v>
      </c>
      <c r="N1928" s="87">
        <f t="shared" si="525"/>
        <v>-0.003571428571</v>
      </c>
      <c r="O1928" s="96"/>
      <c r="P1928" s="97"/>
      <c r="Q1928" s="97"/>
      <c r="R1928" s="98"/>
      <c r="S1928" s="98"/>
      <c r="T1928" s="98"/>
      <c r="U1928" s="98"/>
      <c r="V1928" s="98"/>
      <c r="W1928" s="98"/>
      <c r="X1928" s="98"/>
      <c r="Y1928" s="98"/>
      <c r="Z1928" s="98"/>
      <c r="AA1928" s="98"/>
      <c r="AB1928" s="98"/>
      <c r="AC1928" s="98"/>
      <c r="AD1928" s="98"/>
      <c r="AE1928" s="98"/>
      <c r="AF1928" s="98"/>
      <c r="AG1928" s="98"/>
      <c r="AH1928" s="98"/>
      <c r="AI1928" s="98"/>
      <c r="AJ1928" s="98"/>
      <c r="AK1928" s="98"/>
      <c r="AL1928" s="98"/>
    </row>
    <row r="1929" ht="13.5" customHeight="1">
      <c r="A1929" s="92" t="s">
        <v>6247</v>
      </c>
      <c r="B1929" s="264">
        <v>45951.0</v>
      </c>
      <c r="C1929" s="94" t="str">
        <f t="shared" si="523"/>
        <v>INV-03119</v>
      </c>
      <c r="D1929" s="230" t="s">
        <v>6094</v>
      </c>
      <c r="E1929" s="231">
        <v>1250.0</v>
      </c>
      <c r="F1929" s="192" t="s">
        <v>6248</v>
      </c>
      <c r="G1929" s="162" t="s">
        <v>74</v>
      </c>
      <c r="H1929" s="227" t="s">
        <v>450</v>
      </c>
      <c r="I1929" s="101"/>
      <c r="J1929" s="95"/>
      <c r="K1929" s="263">
        <v>1250.0</v>
      </c>
      <c r="L1929" s="97"/>
      <c r="M1929" s="97">
        <f t="shared" si="524"/>
        <v>1250</v>
      </c>
      <c r="N1929" s="87">
        <f t="shared" si="525"/>
        <v>0</v>
      </c>
      <c r="O1929" s="96"/>
      <c r="P1929" s="97"/>
      <c r="Q1929" s="97"/>
      <c r="R1929" s="98"/>
      <c r="S1929" s="98"/>
      <c r="T1929" s="98"/>
      <c r="U1929" s="98"/>
      <c r="V1929" s="98"/>
      <c r="W1929" s="98"/>
      <c r="X1929" s="98"/>
      <c r="Y1929" s="98"/>
      <c r="Z1929" s="98"/>
      <c r="AA1929" s="98"/>
      <c r="AB1929" s="98"/>
      <c r="AC1929" s="98"/>
      <c r="AD1929" s="98"/>
      <c r="AE1929" s="98"/>
      <c r="AF1929" s="98"/>
      <c r="AG1929" s="98"/>
      <c r="AH1929" s="98"/>
      <c r="AI1929" s="98"/>
      <c r="AJ1929" s="98"/>
      <c r="AK1929" s="98"/>
      <c r="AL1929" s="98"/>
    </row>
    <row r="1930" ht="14.25" customHeight="1">
      <c r="A1930" s="92" t="s">
        <v>6249</v>
      </c>
      <c r="B1930" s="264">
        <v>45951.0</v>
      </c>
      <c r="C1930" s="94" t="str">
        <f t="shared" si="523"/>
        <v>INV-03120</v>
      </c>
      <c r="D1930" s="230" t="s">
        <v>6099</v>
      </c>
      <c r="E1930" s="284">
        <v>70780.5</v>
      </c>
      <c r="F1930" s="192" t="s">
        <v>6250</v>
      </c>
      <c r="G1930" s="162" t="s">
        <v>74</v>
      </c>
      <c r="H1930" s="227" t="s">
        <v>450</v>
      </c>
      <c r="I1930" s="101"/>
      <c r="J1930" s="95"/>
      <c r="K1930" s="263">
        <v>74088.0</v>
      </c>
      <c r="L1930" s="97">
        <f t="shared" ref="L1930:L1932" si="531">K1930/1.12*0.05</f>
        <v>3307.5</v>
      </c>
      <c r="M1930" s="97">
        <f t="shared" si="524"/>
        <v>70780.5</v>
      </c>
      <c r="N1930" s="87">
        <f t="shared" si="525"/>
        <v>0</v>
      </c>
      <c r="O1930" s="96"/>
      <c r="P1930" s="97"/>
      <c r="Q1930" s="97"/>
      <c r="R1930" s="98"/>
      <c r="S1930" s="98"/>
      <c r="T1930" s="98"/>
      <c r="U1930" s="98"/>
      <c r="V1930" s="98"/>
      <c r="W1930" s="98"/>
      <c r="X1930" s="98"/>
      <c r="Y1930" s="98"/>
      <c r="Z1930" s="98"/>
      <c r="AA1930" s="98"/>
      <c r="AB1930" s="98"/>
      <c r="AC1930" s="98"/>
      <c r="AD1930" s="98"/>
      <c r="AE1930" s="98"/>
      <c r="AF1930" s="98"/>
      <c r="AG1930" s="98"/>
      <c r="AH1930" s="98"/>
      <c r="AI1930" s="98"/>
      <c r="AJ1930" s="98"/>
      <c r="AK1930" s="98"/>
      <c r="AL1930" s="98"/>
    </row>
    <row r="1931" ht="14.25" customHeight="1">
      <c r="A1931" s="92" t="s">
        <v>6251</v>
      </c>
      <c r="B1931" s="264">
        <v>45951.0</v>
      </c>
      <c r="C1931" s="94" t="str">
        <f t="shared" si="523"/>
        <v>INV-03121</v>
      </c>
      <c r="D1931" s="230" t="s">
        <v>6252</v>
      </c>
      <c r="E1931" s="284">
        <v>19026.18</v>
      </c>
      <c r="F1931" s="192" t="s">
        <v>6253</v>
      </c>
      <c r="G1931" s="162" t="s">
        <v>96</v>
      </c>
      <c r="H1931" s="227" t="s">
        <v>450</v>
      </c>
      <c r="I1931" s="162" t="s">
        <v>6254</v>
      </c>
      <c r="J1931" s="95"/>
      <c r="K1931" s="97">
        <f>16500+2750+665.25</f>
        <v>19915.25</v>
      </c>
      <c r="L1931" s="97">
        <f t="shared" si="531"/>
        <v>889.0736607</v>
      </c>
      <c r="M1931" s="97">
        <f t="shared" si="524"/>
        <v>19026.17634</v>
      </c>
      <c r="N1931" s="87">
        <f t="shared" si="525"/>
        <v>-0.003660714287</v>
      </c>
      <c r="O1931" s="96"/>
      <c r="P1931" s="97"/>
      <c r="Q1931" s="97"/>
      <c r="R1931" s="98"/>
      <c r="S1931" s="98"/>
      <c r="T1931" s="98"/>
      <c r="U1931" s="98"/>
      <c r="V1931" s="98"/>
      <c r="W1931" s="98"/>
      <c r="X1931" s="98"/>
      <c r="Y1931" s="98"/>
      <c r="Z1931" s="98"/>
      <c r="AA1931" s="98"/>
      <c r="AB1931" s="98"/>
      <c r="AC1931" s="98"/>
      <c r="AD1931" s="98"/>
      <c r="AE1931" s="98"/>
      <c r="AF1931" s="98"/>
      <c r="AG1931" s="98"/>
      <c r="AH1931" s="98"/>
      <c r="AI1931" s="98"/>
      <c r="AJ1931" s="98"/>
      <c r="AK1931" s="98"/>
      <c r="AL1931" s="98"/>
    </row>
    <row r="1932" ht="14.25" customHeight="1">
      <c r="A1932" s="92" t="s">
        <v>6255</v>
      </c>
      <c r="B1932" s="264">
        <v>45951.0</v>
      </c>
      <c r="C1932" s="94" t="str">
        <f t="shared" si="523"/>
        <v>INV-03122</v>
      </c>
      <c r="D1932" s="230" t="s">
        <v>6256</v>
      </c>
      <c r="E1932" s="284">
        <v>20253.57</v>
      </c>
      <c r="F1932" s="192" t="s">
        <v>6257</v>
      </c>
      <c r="G1932" s="162" t="s">
        <v>96</v>
      </c>
      <c r="H1932" s="227" t="s">
        <v>450</v>
      </c>
      <c r="I1932" s="162" t="s">
        <v>6258</v>
      </c>
      <c r="J1932" s="95"/>
      <c r="K1932" s="263">
        <v>21200.0</v>
      </c>
      <c r="L1932" s="97">
        <f t="shared" si="531"/>
        <v>946.4285714</v>
      </c>
      <c r="M1932" s="97">
        <f t="shared" si="524"/>
        <v>20253.57143</v>
      </c>
      <c r="N1932" s="87">
        <f t="shared" si="525"/>
        <v>0.001428571428</v>
      </c>
      <c r="O1932" s="96"/>
      <c r="P1932" s="97"/>
      <c r="Q1932" s="97"/>
      <c r="R1932" s="98"/>
      <c r="S1932" s="98"/>
      <c r="T1932" s="98"/>
      <c r="U1932" s="98"/>
      <c r="V1932" s="98"/>
      <c r="W1932" s="98"/>
      <c r="X1932" s="98"/>
      <c r="Y1932" s="98"/>
      <c r="Z1932" s="98"/>
      <c r="AA1932" s="98"/>
      <c r="AB1932" s="98"/>
      <c r="AC1932" s="98"/>
      <c r="AD1932" s="98"/>
      <c r="AE1932" s="98"/>
      <c r="AF1932" s="98"/>
      <c r="AG1932" s="98"/>
      <c r="AH1932" s="98"/>
      <c r="AI1932" s="98"/>
      <c r="AJ1932" s="98"/>
      <c r="AK1932" s="98"/>
      <c r="AL1932" s="98"/>
    </row>
    <row r="1933" ht="14.25" customHeight="1">
      <c r="A1933" s="92" t="s">
        <v>6259</v>
      </c>
      <c r="B1933" s="264">
        <v>45951.0</v>
      </c>
      <c r="C1933" s="94" t="str">
        <f t="shared" si="523"/>
        <v>INV-03123</v>
      </c>
      <c r="D1933" s="230" t="s">
        <v>6260</v>
      </c>
      <c r="E1933" s="231">
        <v>9625.0</v>
      </c>
      <c r="F1933" s="192" t="s">
        <v>6261</v>
      </c>
      <c r="G1933" s="162" t="s">
        <v>96</v>
      </c>
      <c r="H1933" s="227" t="s">
        <v>132</v>
      </c>
      <c r="I1933" s="101"/>
      <c r="J1933" s="95"/>
      <c r="K1933" s="263">
        <v>9625.0</v>
      </c>
      <c r="L1933" s="97"/>
      <c r="M1933" s="97">
        <f t="shared" si="524"/>
        <v>9625</v>
      </c>
      <c r="N1933" s="87">
        <f t="shared" si="525"/>
        <v>0</v>
      </c>
      <c r="O1933" s="96"/>
      <c r="P1933" s="97"/>
      <c r="Q1933" s="97"/>
      <c r="R1933" s="98"/>
      <c r="S1933" s="98"/>
      <c r="T1933" s="98"/>
      <c r="U1933" s="98"/>
      <c r="V1933" s="98"/>
      <c r="W1933" s="98"/>
      <c r="X1933" s="98"/>
      <c r="Y1933" s="98"/>
      <c r="Z1933" s="98"/>
      <c r="AA1933" s="98"/>
      <c r="AB1933" s="98"/>
      <c r="AC1933" s="98"/>
      <c r="AD1933" s="98"/>
      <c r="AE1933" s="98"/>
      <c r="AF1933" s="98"/>
      <c r="AG1933" s="98"/>
      <c r="AH1933" s="98"/>
      <c r="AI1933" s="98"/>
      <c r="AJ1933" s="98"/>
      <c r="AK1933" s="98"/>
      <c r="AL1933" s="98"/>
    </row>
    <row r="1934" ht="14.25" customHeight="1">
      <c r="A1934" s="92" t="s">
        <v>6262</v>
      </c>
      <c r="B1934" s="264">
        <v>45951.0</v>
      </c>
      <c r="C1934" s="94" t="str">
        <f t="shared" si="523"/>
        <v>INV-03124</v>
      </c>
      <c r="D1934" s="230" t="s">
        <v>562</v>
      </c>
      <c r="E1934" s="231">
        <v>1375.0</v>
      </c>
      <c r="F1934" s="192" t="s">
        <v>6263</v>
      </c>
      <c r="G1934" s="162" t="s">
        <v>74</v>
      </c>
      <c r="H1934" s="227" t="s">
        <v>450</v>
      </c>
      <c r="I1934" s="162" t="s">
        <v>6264</v>
      </c>
      <c r="J1934" s="95"/>
      <c r="K1934" s="263">
        <v>1375.0</v>
      </c>
      <c r="L1934" s="97"/>
      <c r="M1934" s="97">
        <f t="shared" si="524"/>
        <v>1375</v>
      </c>
      <c r="N1934" s="87">
        <f t="shared" si="525"/>
        <v>0</v>
      </c>
      <c r="O1934" s="96"/>
      <c r="P1934" s="97"/>
      <c r="Q1934" s="97"/>
      <c r="R1934" s="98"/>
      <c r="S1934" s="98"/>
      <c r="T1934" s="98"/>
      <c r="U1934" s="98"/>
      <c r="V1934" s="98"/>
      <c r="W1934" s="98"/>
      <c r="X1934" s="98"/>
      <c r="Y1934" s="98"/>
      <c r="Z1934" s="98"/>
      <c r="AA1934" s="98"/>
      <c r="AB1934" s="98"/>
      <c r="AC1934" s="98"/>
      <c r="AD1934" s="98"/>
      <c r="AE1934" s="98"/>
      <c r="AF1934" s="98"/>
      <c r="AG1934" s="98"/>
      <c r="AH1934" s="98"/>
      <c r="AI1934" s="98"/>
      <c r="AJ1934" s="98"/>
      <c r="AK1934" s="98"/>
      <c r="AL1934" s="98"/>
    </row>
    <row r="1935" ht="14.25" customHeight="1">
      <c r="A1935" s="92" t="s">
        <v>6265</v>
      </c>
      <c r="B1935" s="264">
        <v>45951.0</v>
      </c>
      <c r="C1935" s="94" t="str">
        <f t="shared" si="523"/>
        <v>INV-03125</v>
      </c>
      <c r="D1935" s="230" t="s">
        <v>5150</v>
      </c>
      <c r="E1935" s="284">
        <v>4757.68</v>
      </c>
      <c r="F1935" s="192" t="s">
        <v>6266</v>
      </c>
      <c r="G1935" s="162" t="s">
        <v>96</v>
      </c>
      <c r="H1935" s="227" t="s">
        <v>450</v>
      </c>
      <c r="I1935" s="162" t="s">
        <v>6267</v>
      </c>
      <c r="J1935" s="95"/>
      <c r="K1935" s="263">
        <v>4980.0</v>
      </c>
      <c r="L1935" s="286">
        <f t="shared" ref="L1935:L1936" si="532">K1935/1.12*0.05</f>
        <v>222.3214286</v>
      </c>
      <c r="M1935" s="97">
        <f t="shared" si="524"/>
        <v>4757.678571</v>
      </c>
      <c r="N1935" s="87">
        <f t="shared" si="525"/>
        <v>-0.001428571429</v>
      </c>
      <c r="O1935" s="96"/>
      <c r="P1935" s="97"/>
      <c r="Q1935" s="97"/>
      <c r="R1935" s="98"/>
      <c r="S1935" s="98"/>
      <c r="T1935" s="98"/>
      <c r="U1935" s="98"/>
      <c r="V1935" s="98"/>
      <c r="W1935" s="98"/>
      <c r="X1935" s="98"/>
      <c r="Y1935" s="98"/>
      <c r="Z1935" s="98"/>
      <c r="AA1935" s="98"/>
      <c r="AB1935" s="98"/>
      <c r="AC1935" s="98"/>
      <c r="AD1935" s="98"/>
      <c r="AE1935" s="98"/>
      <c r="AF1935" s="98"/>
      <c r="AG1935" s="98"/>
      <c r="AH1935" s="98"/>
      <c r="AI1935" s="98"/>
      <c r="AJ1935" s="98"/>
      <c r="AK1935" s="98"/>
      <c r="AL1935" s="98"/>
    </row>
    <row r="1936" ht="14.25" customHeight="1">
      <c r="A1936" s="92" t="s">
        <v>6268</v>
      </c>
      <c r="B1936" s="264">
        <v>45951.0</v>
      </c>
      <c r="C1936" s="94" t="str">
        <f t="shared" si="523"/>
        <v>INV-03126</v>
      </c>
      <c r="D1936" s="230" t="s">
        <v>5150</v>
      </c>
      <c r="E1936" s="284">
        <v>8579.11</v>
      </c>
      <c r="F1936" s="192" t="s">
        <v>6269</v>
      </c>
      <c r="G1936" s="162" t="s">
        <v>96</v>
      </c>
      <c r="H1936" s="227" t="s">
        <v>450</v>
      </c>
      <c r="I1936" s="162" t="s">
        <v>6270</v>
      </c>
      <c r="J1936" s="95"/>
      <c r="K1936" s="97">
        <f>6100+2880</f>
        <v>8980</v>
      </c>
      <c r="L1936" s="97">
        <f t="shared" si="532"/>
        <v>400.8928571</v>
      </c>
      <c r="M1936" s="97">
        <f t="shared" si="524"/>
        <v>8579.107143</v>
      </c>
      <c r="N1936" s="87">
        <f t="shared" si="525"/>
        <v>-0.002857142857</v>
      </c>
      <c r="O1936" s="96"/>
      <c r="P1936" s="97"/>
      <c r="Q1936" s="97"/>
      <c r="R1936" s="98"/>
      <c r="S1936" s="98"/>
      <c r="T1936" s="98"/>
      <c r="U1936" s="98"/>
      <c r="V1936" s="98"/>
      <c r="W1936" s="98"/>
      <c r="X1936" s="98"/>
      <c r="Y1936" s="98"/>
      <c r="Z1936" s="98"/>
      <c r="AA1936" s="98"/>
      <c r="AB1936" s="98"/>
      <c r="AC1936" s="98"/>
      <c r="AD1936" s="98"/>
      <c r="AE1936" s="98"/>
      <c r="AF1936" s="98"/>
      <c r="AG1936" s="98"/>
      <c r="AH1936" s="98"/>
      <c r="AI1936" s="98"/>
      <c r="AJ1936" s="98"/>
      <c r="AK1936" s="98"/>
      <c r="AL1936" s="98"/>
    </row>
    <row r="1937" ht="14.25" customHeight="1">
      <c r="A1937" s="92" t="s">
        <v>6271</v>
      </c>
      <c r="B1937" s="93"/>
      <c r="C1937" s="94"/>
      <c r="D1937" s="230" t="s">
        <v>87</v>
      </c>
      <c r="E1937" s="103"/>
      <c r="F1937" s="100"/>
      <c r="G1937" s="101"/>
      <c r="H1937" s="42"/>
      <c r="I1937" s="101"/>
      <c r="J1937" s="95"/>
      <c r="K1937" s="97"/>
      <c r="L1937" s="97"/>
      <c r="M1937" s="97">
        <f t="shared" si="524"/>
        <v>0</v>
      </c>
      <c r="N1937" s="87">
        <f t="shared" si="525"/>
        <v>0</v>
      </c>
      <c r="O1937" s="96"/>
      <c r="P1937" s="97"/>
      <c r="Q1937" s="97"/>
      <c r="R1937" s="98"/>
      <c r="S1937" s="98"/>
      <c r="T1937" s="98"/>
      <c r="U1937" s="98"/>
      <c r="V1937" s="98"/>
      <c r="W1937" s="98"/>
      <c r="X1937" s="98"/>
      <c r="Y1937" s="98"/>
      <c r="Z1937" s="98"/>
      <c r="AA1937" s="98"/>
      <c r="AB1937" s="98"/>
      <c r="AC1937" s="98"/>
      <c r="AD1937" s="98"/>
      <c r="AE1937" s="98"/>
      <c r="AF1937" s="98"/>
      <c r="AG1937" s="98"/>
      <c r="AH1937" s="98"/>
      <c r="AI1937" s="98"/>
      <c r="AJ1937" s="98"/>
      <c r="AK1937" s="98"/>
      <c r="AL1937" s="98"/>
    </row>
    <row r="1938" ht="14.25" customHeight="1">
      <c r="A1938" s="92" t="s">
        <v>6272</v>
      </c>
      <c r="B1938" s="264">
        <v>45952.0</v>
      </c>
      <c r="C1938" s="230" t="s">
        <v>6273</v>
      </c>
      <c r="D1938" s="230" t="s">
        <v>5534</v>
      </c>
      <c r="E1938" s="231">
        <v>696.8</v>
      </c>
      <c r="F1938" s="192" t="s">
        <v>6274</v>
      </c>
      <c r="G1938" s="162" t="s">
        <v>117</v>
      </c>
      <c r="H1938" s="227" t="s">
        <v>450</v>
      </c>
      <c r="I1938" s="101"/>
      <c r="J1938" s="95"/>
      <c r="K1938" s="263">
        <v>696.8</v>
      </c>
      <c r="L1938" s="97"/>
      <c r="M1938" s="97">
        <f t="shared" si="524"/>
        <v>696.8</v>
      </c>
      <c r="N1938" s="87">
        <f t="shared" si="525"/>
        <v>0</v>
      </c>
      <c r="O1938" s="96"/>
      <c r="P1938" s="97">
        <f>E1938-Q1938</f>
        <v>22.88</v>
      </c>
      <c r="Q1938" s="263">
        <v>673.92</v>
      </c>
      <c r="R1938" s="287">
        <f>E1938-P1938</f>
        <v>673.92</v>
      </c>
      <c r="S1938" s="98"/>
      <c r="T1938" s="98"/>
      <c r="U1938" s="98"/>
      <c r="V1938" s="98"/>
      <c r="W1938" s="98"/>
      <c r="X1938" s="98"/>
      <c r="Y1938" s="98"/>
      <c r="Z1938" s="98"/>
      <c r="AA1938" s="98"/>
      <c r="AB1938" s="98"/>
      <c r="AC1938" s="98"/>
      <c r="AD1938" s="98"/>
      <c r="AE1938" s="98"/>
      <c r="AF1938" s="98"/>
      <c r="AG1938" s="98"/>
      <c r="AH1938" s="98"/>
      <c r="AI1938" s="98"/>
      <c r="AJ1938" s="98"/>
      <c r="AK1938" s="98"/>
      <c r="AL1938" s="98"/>
    </row>
    <row r="1939" ht="14.25" customHeight="1">
      <c r="A1939" s="92" t="s">
        <v>6275</v>
      </c>
      <c r="B1939" s="264">
        <v>45952.0</v>
      </c>
      <c r="C1939" s="230" t="s">
        <v>6276</v>
      </c>
      <c r="D1939" s="230" t="s">
        <v>6277</v>
      </c>
      <c r="E1939" s="284">
        <v>18814.33</v>
      </c>
      <c r="F1939" s="192" t="s">
        <v>6278</v>
      </c>
      <c r="G1939" s="162" t="s">
        <v>96</v>
      </c>
      <c r="H1939" s="227" t="s">
        <v>450</v>
      </c>
      <c r="I1939" s="162" t="s">
        <v>6279</v>
      </c>
      <c r="J1939" s="95"/>
      <c r="K1939" s="263">
        <v>19693.5</v>
      </c>
      <c r="L1939" s="97">
        <f>K1939/1.12*0.05</f>
        <v>879.1741071</v>
      </c>
      <c r="M1939" s="97">
        <f t="shared" si="524"/>
        <v>18814.32589</v>
      </c>
      <c r="N1939" s="87">
        <f t="shared" si="525"/>
        <v>-0.00410714286</v>
      </c>
      <c r="O1939" s="96"/>
      <c r="P1939" s="97"/>
      <c r="Q1939" s="97"/>
      <c r="R1939" s="98"/>
      <c r="S1939" s="98"/>
      <c r="T1939" s="98"/>
      <c r="U1939" s="98"/>
      <c r="V1939" s="98"/>
      <c r="W1939" s="98"/>
      <c r="X1939" s="98"/>
      <c r="Y1939" s="98"/>
      <c r="Z1939" s="98"/>
      <c r="AA1939" s="98"/>
      <c r="AB1939" s="98"/>
      <c r="AC1939" s="98"/>
      <c r="AD1939" s="98"/>
      <c r="AE1939" s="98"/>
      <c r="AF1939" s="98"/>
      <c r="AG1939" s="98"/>
      <c r="AH1939" s="98"/>
      <c r="AI1939" s="98"/>
      <c r="AJ1939" s="98"/>
      <c r="AK1939" s="98"/>
      <c r="AL1939" s="98"/>
    </row>
    <row r="1940" ht="14.25" customHeight="1">
      <c r="A1940" s="92" t="s">
        <v>6280</v>
      </c>
      <c r="B1940" s="264">
        <v>45953.0</v>
      </c>
      <c r="C1940" s="230" t="s">
        <v>6281</v>
      </c>
      <c r="D1940" s="230" t="s">
        <v>1931</v>
      </c>
      <c r="E1940" s="231">
        <v>1806.4</v>
      </c>
      <c r="F1940" s="192" t="s">
        <v>6282</v>
      </c>
      <c r="G1940" s="162" t="s">
        <v>74</v>
      </c>
      <c r="H1940" s="227" t="s">
        <v>450</v>
      </c>
      <c r="I1940" s="162" t="s">
        <v>6283</v>
      </c>
      <c r="J1940" s="95"/>
      <c r="K1940" s="263">
        <v>1806.4</v>
      </c>
      <c r="L1940" s="97"/>
      <c r="M1940" s="97">
        <f t="shared" si="524"/>
        <v>1806.4</v>
      </c>
      <c r="N1940" s="87">
        <f t="shared" si="525"/>
        <v>0</v>
      </c>
      <c r="O1940" s="96"/>
      <c r="P1940" s="97"/>
      <c r="Q1940" s="97"/>
      <c r="R1940" s="98"/>
      <c r="S1940" s="98"/>
      <c r="T1940" s="98"/>
      <c r="U1940" s="98"/>
      <c r="V1940" s="98"/>
      <c r="W1940" s="98"/>
      <c r="X1940" s="98"/>
      <c r="Y1940" s="98"/>
      <c r="Z1940" s="98"/>
      <c r="AA1940" s="98"/>
      <c r="AB1940" s="98"/>
      <c r="AC1940" s="98"/>
      <c r="AD1940" s="98"/>
      <c r="AE1940" s="98"/>
      <c r="AF1940" s="98"/>
      <c r="AG1940" s="98"/>
      <c r="AH1940" s="98"/>
      <c r="AI1940" s="98"/>
      <c r="AJ1940" s="98"/>
      <c r="AK1940" s="98"/>
      <c r="AL1940" s="98"/>
    </row>
    <row r="1941" ht="14.25" customHeight="1">
      <c r="A1941" s="92" t="s">
        <v>6284</v>
      </c>
      <c r="B1941" s="264">
        <v>45953.0</v>
      </c>
      <c r="C1941" s="230" t="s">
        <v>6285</v>
      </c>
      <c r="D1941" s="230" t="s">
        <v>6102</v>
      </c>
      <c r="E1941" s="284">
        <v>3916.93</v>
      </c>
      <c r="F1941" s="192" t="s">
        <v>6286</v>
      </c>
      <c r="G1941" s="162" t="s">
        <v>74</v>
      </c>
      <c r="H1941" s="227" t="s">
        <v>450</v>
      </c>
      <c r="I1941" s="162" t="s">
        <v>6287</v>
      </c>
      <c r="J1941" s="95"/>
      <c r="K1941" s="263">
        <v>4100.0</v>
      </c>
      <c r="L1941" s="97">
        <f t="shared" ref="L1941:L1942" si="533">K1941/1.12*0.05</f>
        <v>183.0357143</v>
      </c>
      <c r="M1941" s="97">
        <f t="shared" si="524"/>
        <v>3916.964286</v>
      </c>
      <c r="N1941" s="87">
        <f t="shared" si="525"/>
        <v>0.03428571429</v>
      </c>
      <c r="O1941" s="96"/>
      <c r="P1941" s="97"/>
      <c r="Q1941" s="97"/>
      <c r="R1941" s="98"/>
      <c r="S1941" s="98"/>
      <c r="T1941" s="98"/>
      <c r="U1941" s="98"/>
      <c r="V1941" s="98"/>
      <c r="W1941" s="98"/>
      <c r="X1941" s="98"/>
      <c r="Y1941" s="98"/>
      <c r="Z1941" s="98"/>
      <c r="AA1941" s="98"/>
      <c r="AB1941" s="98"/>
      <c r="AC1941" s="98"/>
      <c r="AD1941" s="98"/>
      <c r="AE1941" s="98"/>
      <c r="AF1941" s="98"/>
      <c r="AG1941" s="98"/>
      <c r="AH1941" s="98"/>
      <c r="AI1941" s="98"/>
      <c r="AJ1941" s="98"/>
      <c r="AK1941" s="98"/>
      <c r="AL1941" s="98"/>
    </row>
    <row r="1942" ht="14.25" customHeight="1">
      <c r="A1942" s="92" t="s">
        <v>6288</v>
      </c>
      <c r="B1942" s="264">
        <v>45953.0</v>
      </c>
      <c r="C1942" s="230" t="s">
        <v>6289</v>
      </c>
      <c r="D1942" s="230" t="s">
        <v>804</v>
      </c>
      <c r="E1942" s="284">
        <v>4490.18</v>
      </c>
      <c r="F1942" s="192" t="s">
        <v>6290</v>
      </c>
      <c r="G1942" s="281"/>
      <c r="H1942" s="283"/>
      <c r="I1942" s="281"/>
      <c r="J1942" s="95"/>
      <c r="K1942" s="263">
        <v>4700.0</v>
      </c>
      <c r="L1942" s="97">
        <f t="shared" si="533"/>
        <v>209.8214286</v>
      </c>
      <c r="M1942" s="97">
        <f t="shared" si="524"/>
        <v>4490.178571</v>
      </c>
      <c r="N1942" s="87">
        <f t="shared" si="525"/>
        <v>-0.001428571429</v>
      </c>
      <c r="O1942" s="96"/>
      <c r="P1942" s="97"/>
      <c r="Q1942" s="97"/>
      <c r="R1942" s="98"/>
      <c r="S1942" s="98"/>
      <c r="T1942" s="98"/>
      <c r="U1942" s="98"/>
      <c r="V1942" s="98"/>
      <c r="W1942" s="98"/>
      <c r="X1942" s="98"/>
      <c r="Y1942" s="98"/>
      <c r="Z1942" s="98"/>
      <c r="AA1942" s="98"/>
      <c r="AB1942" s="98"/>
      <c r="AC1942" s="98"/>
      <c r="AD1942" s="98"/>
      <c r="AE1942" s="98"/>
      <c r="AF1942" s="98"/>
      <c r="AG1942" s="98"/>
      <c r="AH1942" s="98"/>
      <c r="AI1942" s="98"/>
      <c r="AJ1942" s="98"/>
      <c r="AK1942" s="98"/>
      <c r="AL1942" s="98"/>
    </row>
    <row r="1943" ht="14.25" customHeight="1">
      <c r="A1943" s="92" t="s">
        <v>6291</v>
      </c>
      <c r="B1943" s="264">
        <v>45954.0</v>
      </c>
      <c r="C1943" s="230" t="s">
        <v>6292</v>
      </c>
      <c r="D1943" s="230" t="s">
        <v>6114</v>
      </c>
      <c r="E1943" s="231">
        <v>6700.0</v>
      </c>
      <c r="F1943" s="192" t="s">
        <v>6293</v>
      </c>
      <c r="G1943" s="162" t="s">
        <v>112</v>
      </c>
      <c r="H1943" s="227" t="s">
        <v>127</v>
      </c>
      <c r="I1943" s="101"/>
      <c r="J1943" s="95"/>
      <c r="K1943" s="263">
        <v>6700.0</v>
      </c>
      <c r="L1943" s="97"/>
      <c r="M1943" s="97">
        <f t="shared" si="524"/>
        <v>6700</v>
      </c>
      <c r="N1943" s="87">
        <f t="shared" si="525"/>
        <v>0</v>
      </c>
      <c r="O1943" s="96"/>
      <c r="P1943" s="97"/>
      <c r="Q1943" s="97"/>
      <c r="R1943" s="98"/>
      <c r="S1943" s="98"/>
      <c r="T1943" s="98"/>
      <c r="U1943" s="98"/>
      <c r="V1943" s="98"/>
      <c r="W1943" s="98"/>
      <c r="X1943" s="98"/>
      <c r="Y1943" s="98"/>
      <c r="Z1943" s="98"/>
      <c r="AA1943" s="98"/>
      <c r="AB1943" s="98"/>
      <c r="AC1943" s="98"/>
      <c r="AD1943" s="98"/>
      <c r="AE1943" s="98"/>
      <c r="AF1943" s="98"/>
      <c r="AG1943" s="98"/>
      <c r="AH1943" s="98"/>
      <c r="AI1943" s="98"/>
      <c r="AJ1943" s="98"/>
      <c r="AK1943" s="98"/>
      <c r="AL1943" s="98"/>
    </row>
    <row r="1944" ht="14.25" customHeight="1">
      <c r="A1944" s="92" t="s">
        <v>6294</v>
      </c>
      <c r="B1944" s="264">
        <v>45954.0</v>
      </c>
      <c r="C1944" s="230" t="s">
        <v>6295</v>
      </c>
      <c r="D1944" s="230" t="s">
        <v>6296</v>
      </c>
      <c r="E1944" s="231">
        <v>5000.0</v>
      </c>
      <c r="F1944" s="192" t="s">
        <v>6297</v>
      </c>
      <c r="G1944" s="162" t="s">
        <v>117</v>
      </c>
      <c r="H1944" s="227" t="s">
        <v>450</v>
      </c>
      <c r="I1944" s="101"/>
      <c r="J1944" s="95"/>
      <c r="K1944" s="263">
        <v>5000.0</v>
      </c>
      <c r="L1944" s="97"/>
      <c r="M1944" s="97">
        <f t="shared" si="524"/>
        <v>5000</v>
      </c>
      <c r="N1944" s="87">
        <f t="shared" si="525"/>
        <v>0</v>
      </c>
      <c r="O1944" s="96"/>
      <c r="P1944" s="263">
        <v>164.18</v>
      </c>
      <c r="Q1944" s="97">
        <f>E1944-P1944</f>
        <v>4835.82</v>
      </c>
      <c r="R1944" s="98"/>
      <c r="S1944" s="98"/>
      <c r="T1944" s="98"/>
      <c r="U1944" s="98"/>
      <c r="V1944" s="98"/>
      <c r="W1944" s="98"/>
      <c r="X1944" s="98"/>
      <c r="Y1944" s="98"/>
      <c r="Z1944" s="98"/>
      <c r="AA1944" s="98"/>
      <c r="AB1944" s="98"/>
      <c r="AC1944" s="98"/>
      <c r="AD1944" s="98"/>
      <c r="AE1944" s="98"/>
      <c r="AF1944" s="98"/>
      <c r="AG1944" s="98"/>
      <c r="AH1944" s="98"/>
      <c r="AI1944" s="98"/>
      <c r="AJ1944" s="98"/>
      <c r="AK1944" s="98"/>
      <c r="AL1944" s="98"/>
    </row>
    <row r="1945" ht="14.25" customHeight="1">
      <c r="A1945" s="92" t="s">
        <v>6298</v>
      </c>
      <c r="B1945" s="264">
        <v>45954.0</v>
      </c>
      <c r="C1945" s="230" t="s">
        <v>6299</v>
      </c>
      <c r="D1945" s="230" t="s">
        <v>6300</v>
      </c>
      <c r="E1945" s="231">
        <v>180.0</v>
      </c>
      <c r="F1945" s="192" t="s">
        <v>6301</v>
      </c>
      <c r="G1945" s="162" t="s">
        <v>6302</v>
      </c>
      <c r="H1945" s="227" t="s">
        <v>450</v>
      </c>
      <c r="I1945" s="101"/>
      <c r="J1945" s="95"/>
      <c r="K1945" s="263">
        <v>180.0</v>
      </c>
      <c r="L1945" s="97"/>
      <c r="M1945" s="97">
        <f t="shared" si="524"/>
        <v>180</v>
      </c>
      <c r="N1945" s="87">
        <f t="shared" si="525"/>
        <v>0</v>
      </c>
      <c r="O1945" s="96"/>
      <c r="P1945" s="263"/>
      <c r="Q1945" s="97" t="str">
        <f>Y1945</f>
        <v/>
      </c>
      <c r="R1945" s="98"/>
      <c r="S1945" s="98"/>
      <c r="T1945" s="98"/>
      <c r="U1945" s="98"/>
      <c r="V1945" s="98"/>
      <c r="W1945" s="98"/>
      <c r="X1945" s="98"/>
      <c r="Y1945" s="98"/>
      <c r="Z1945" s="98"/>
      <c r="AA1945" s="98"/>
      <c r="AB1945" s="98"/>
      <c r="AC1945" s="98"/>
      <c r="AD1945" s="98"/>
      <c r="AE1945" s="98"/>
      <c r="AF1945" s="98"/>
      <c r="AG1945" s="98"/>
      <c r="AH1945" s="98"/>
      <c r="AI1945" s="98"/>
      <c r="AJ1945" s="98"/>
      <c r="AK1945" s="98"/>
      <c r="AL1945" s="98"/>
    </row>
    <row r="1946" ht="14.25" customHeight="1">
      <c r="A1946" s="92" t="s">
        <v>6303</v>
      </c>
      <c r="B1946" s="264">
        <v>45954.0</v>
      </c>
      <c r="C1946" s="230" t="s">
        <v>6304</v>
      </c>
      <c r="D1946" s="230" t="s">
        <v>6296</v>
      </c>
      <c r="E1946" s="231">
        <v>700.0</v>
      </c>
      <c r="F1946" s="192" t="s">
        <v>6297</v>
      </c>
      <c r="G1946" s="162" t="s">
        <v>117</v>
      </c>
      <c r="H1946" s="227" t="s">
        <v>450</v>
      </c>
      <c r="I1946" s="101"/>
      <c r="J1946" s="95"/>
      <c r="K1946" s="263">
        <v>700.0</v>
      </c>
      <c r="L1946" s="97"/>
      <c r="M1946" s="97">
        <f t="shared" si="524"/>
        <v>700</v>
      </c>
      <c r="N1946" s="87">
        <f t="shared" si="525"/>
        <v>0</v>
      </c>
      <c r="O1946" s="96"/>
      <c r="P1946" s="263">
        <v>22.99</v>
      </c>
      <c r="Q1946" s="97">
        <f>E1946-P1946</f>
        <v>677.01</v>
      </c>
      <c r="R1946" s="98"/>
      <c r="S1946" s="98"/>
      <c r="T1946" s="98"/>
      <c r="U1946" s="98"/>
      <c r="V1946" s="98"/>
      <c r="W1946" s="98"/>
      <c r="X1946" s="98"/>
      <c r="Y1946" s="98"/>
      <c r="Z1946" s="98"/>
      <c r="AA1946" s="98"/>
      <c r="AB1946" s="98"/>
      <c r="AC1946" s="98"/>
      <c r="AD1946" s="98"/>
      <c r="AE1946" s="98"/>
      <c r="AF1946" s="98"/>
      <c r="AG1946" s="98"/>
      <c r="AH1946" s="98"/>
      <c r="AI1946" s="98"/>
      <c r="AJ1946" s="98"/>
      <c r="AK1946" s="98"/>
      <c r="AL1946" s="98"/>
    </row>
    <row r="1947" ht="14.25" customHeight="1">
      <c r="A1947" s="92" t="s">
        <v>6305</v>
      </c>
      <c r="B1947" s="264">
        <v>45957.0</v>
      </c>
      <c r="C1947" s="230" t="s">
        <v>6306</v>
      </c>
      <c r="D1947" s="230" t="s">
        <v>94</v>
      </c>
      <c r="E1947" s="284">
        <v>3343.75</v>
      </c>
      <c r="F1947" s="192" t="s">
        <v>6307</v>
      </c>
      <c r="G1947" s="162" t="s">
        <v>74</v>
      </c>
      <c r="H1947" s="227" t="s">
        <v>450</v>
      </c>
      <c r="I1947" s="101"/>
      <c r="J1947" s="95"/>
      <c r="K1947" s="263">
        <v>3500.0</v>
      </c>
      <c r="L1947" s="97">
        <f>K1947/1.12*0.05</f>
        <v>156.25</v>
      </c>
      <c r="M1947" s="97">
        <f t="shared" si="524"/>
        <v>3343.75</v>
      </c>
      <c r="N1947" s="87">
        <f t="shared" si="525"/>
        <v>0</v>
      </c>
      <c r="O1947" s="96"/>
      <c r="P1947" s="97"/>
      <c r="Q1947" s="97"/>
      <c r="R1947" s="98"/>
      <c r="S1947" s="98"/>
      <c r="T1947" s="98"/>
      <c r="U1947" s="98"/>
      <c r="V1947" s="98"/>
      <c r="W1947" s="98"/>
      <c r="X1947" s="98"/>
      <c r="Y1947" s="98"/>
      <c r="Z1947" s="98"/>
      <c r="AA1947" s="98"/>
      <c r="AB1947" s="98"/>
      <c r="AC1947" s="98"/>
      <c r="AD1947" s="98"/>
      <c r="AE1947" s="98"/>
      <c r="AF1947" s="98"/>
      <c r="AG1947" s="98"/>
      <c r="AH1947" s="98"/>
      <c r="AI1947" s="98"/>
      <c r="AJ1947" s="98"/>
      <c r="AK1947" s="98"/>
      <c r="AL1947" s="98"/>
    </row>
    <row r="1948" ht="14.25" customHeight="1">
      <c r="A1948" s="92" t="s">
        <v>6308</v>
      </c>
      <c r="B1948" s="93"/>
      <c r="C1948" s="230"/>
      <c r="D1948" s="230" t="s">
        <v>87</v>
      </c>
      <c r="E1948" s="103"/>
      <c r="F1948" s="100"/>
      <c r="G1948" s="101"/>
      <c r="H1948" s="42"/>
      <c r="I1948" s="101"/>
      <c r="J1948" s="95"/>
      <c r="K1948" s="97"/>
      <c r="L1948" s="97"/>
      <c r="M1948" s="97">
        <f t="shared" si="524"/>
        <v>0</v>
      </c>
      <c r="N1948" s="87">
        <f t="shared" si="525"/>
        <v>0</v>
      </c>
      <c r="O1948" s="96"/>
      <c r="P1948" s="97"/>
      <c r="Q1948" s="97"/>
      <c r="R1948" s="98"/>
      <c r="S1948" s="98"/>
      <c r="T1948" s="98"/>
      <c r="U1948" s="98"/>
      <c r="V1948" s="98"/>
      <c r="W1948" s="98"/>
      <c r="X1948" s="98"/>
      <c r="Y1948" s="98"/>
      <c r="Z1948" s="98"/>
      <c r="AA1948" s="98"/>
      <c r="AB1948" s="98"/>
      <c r="AC1948" s="98"/>
      <c r="AD1948" s="98"/>
      <c r="AE1948" s="98"/>
      <c r="AF1948" s="98"/>
      <c r="AG1948" s="98"/>
      <c r="AH1948" s="98"/>
      <c r="AI1948" s="98"/>
      <c r="AJ1948" s="98"/>
      <c r="AK1948" s="98"/>
      <c r="AL1948" s="98"/>
    </row>
    <row r="1949" ht="14.25" customHeight="1">
      <c r="A1949" s="92" t="s">
        <v>6309</v>
      </c>
      <c r="B1949" s="264">
        <v>45957.0</v>
      </c>
      <c r="C1949" s="230" t="s">
        <v>6310</v>
      </c>
      <c r="D1949" s="230" t="s">
        <v>5534</v>
      </c>
      <c r="E1949" s="231">
        <v>1400.0</v>
      </c>
      <c r="F1949" s="192" t="s">
        <v>6311</v>
      </c>
      <c r="G1949" s="162" t="s">
        <v>117</v>
      </c>
      <c r="H1949" s="227" t="s">
        <v>450</v>
      </c>
      <c r="I1949" s="101"/>
      <c r="J1949" s="95"/>
      <c r="K1949" s="263">
        <v>1400.0</v>
      </c>
      <c r="L1949" s="97"/>
      <c r="M1949" s="97">
        <f t="shared" si="524"/>
        <v>1400</v>
      </c>
      <c r="N1949" s="87">
        <f t="shared" si="525"/>
        <v>0</v>
      </c>
      <c r="O1949" s="96"/>
      <c r="P1949" s="97">
        <v>45.97</v>
      </c>
      <c r="Q1949" s="97">
        <v>1354.03</v>
      </c>
      <c r="R1949" s="98"/>
      <c r="S1949" s="98"/>
      <c r="T1949" s="98"/>
      <c r="U1949" s="98"/>
      <c r="V1949" s="98"/>
      <c r="W1949" s="98"/>
      <c r="X1949" s="98"/>
      <c r="Y1949" s="98"/>
      <c r="Z1949" s="98"/>
      <c r="AA1949" s="98"/>
      <c r="AB1949" s="98"/>
      <c r="AC1949" s="98"/>
      <c r="AD1949" s="98"/>
      <c r="AE1949" s="98"/>
      <c r="AF1949" s="98"/>
      <c r="AG1949" s="98"/>
      <c r="AH1949" s="98"/>
      <c r="AI1949" s="98"/>
      <c r="AJ1949" s="98"/>
      <c r="AK1949" s="98"/>
      <c r="AL1949" s="98"/>
    </row>
    <row r="1950" ht="14.25" customHeight="1">
      <c r="A1950" s="92" t="s">
        <v>6312</v>
      </c>
      <c r="B1950" s="264">
        <v>45958.0</v>
      </c>
      <c r="C1950" s="230" t="s">
        <v>6313</v>
      </c>
      <c r="D1950" s="230" t="s">
        <v>4923</v>
      </c>
      <c r="E1950" s="231">
        <v>550.0</v>
      </c>
      <c r="F1950" s="192" t="s">
        <v>2857</v>
      </c>
      <c r="G1950" s="162" t="s">
        <v>5140</v>
      </c>
      <c r="H1950" s="227" t="s">
        <v>450</v>
      </c>
      <c r="I1950" s="101"/>
      <c r="J1950" s="95"/>
      <c r="K1950" s="263">
        <v>550.0</v>
      </c>
      <c r="L1950" s="97"/>
      <c r="M1950" s="97">
        <f t="shared" si="524"/>
        <v>550</v>
      </c>
      <c r="N1950" s="87">
        <f t="shared" si="525"/>
        <v>0</v>
      </c>
      <c r="O1950" s="96"/>
      <c r="P1950" s="97"/>
      <c r="Q1950" s="97"/>
      <c r="R1950" s="98"/>
      <c r="S1950" s="98"/>
      <c r="T1950" s="98"/>
      <c r="U1950" s="98"/>
      <c r="V1950" s="98"/>
      <c r="W1950" s="98"/>
      <c r="X1950" s="98"/>
      <c r="Y1950" s="98"/>
      <c r="Z1950" s="98"/>
      <c r="AA1950" s="98"/>
      <c r="AB1950" s="98"/>
      <c r="AC1950" s="98"/>
      <c r="AD1950" s="98"/>
      <c r="AE1950" s="98"/>
      <c r="AF1950" s="98"/>
      <c r="AG1950" s="98"/>
      <c r="AH1950" s="98"/>
      <c r="AI1950" s="98"/>
      <c r="AJ1950" s="98"/>
      <c r="AK1950" s="98"/>
      <c r="AL1950" s="98"/>
    </row>
    <row r="1951" ht="14.25" customHeight="1">
      <c r="A1951" s="92" t="s">
        <v>6314</v>
      </c>
      <c r="B1951" s="264">
        <v>45958.0</v>
      </c>
      <c r="C1951" s="230" t="s">
        <v>6315</v>
      </c>
      <c r="D1951" s="230" t="s">
        <v>804</v>
      </c>
      <c r="E1951" s="284">
        <v>2483.93</v>
      </c>
      <c r="F1951" s="192" t="s">
        <v>6316</v>
      </c>
      <c r="G1951" s="288"/>
      <c r="H1951" s="288"/>
      <c r="I1951" s="288"/>
      <c r="J1951" s="95"/>
      <c r="K1951" s="263">
        <v>2600.0</v>
      </c>
      <c r="L1951" s="97">
        <f>2600/1.12*0.05</f>
        <v>116.0714286</v>
      </c>
      <c r="M1951" s="97">
        <f t="shared" si="524"/>
        <v>2483.928571</v>
      </c>
      <c r="N1951" s="87">
        <f t="shared" si="525"/>
        <v>-0.001428571428</v>
      </c>
      <c r="O1951" s="96"/>
      <c r="P1951" s="97"/>
      <c r="Q1951" s="97"/>
      <c r="R1951" s="98"/>
      <c r="S1951" s="98"/>
      <c r="T1951" s="98"/>
      <c r="U1951" s="98"/>
      <c r="V1951" s="98"/>
      <c r="W1951" s="98"/>
      <c r="X1951" s="98"/>
      <c r="Y1951" s="98"/>
      <c r="Z1951" s="98"/>
      <c r="AA1951" s="98"/>
      <c r="AB1951" s="98"/>
      <c r="AC1951" s="98"/>
      <c r="AD1951" s="98"/>
      <c r="AE1951" s="98"/>
      <c r="AF1951" s="98"/>
      <c r="AG1951" s="98"/>
      <c r="AH1951" s="98"/>
      <c r="AI1951" s="98"/>
      <c r="AJ1951" s="98"/>
      <c r="AK1951" s="98"/>
      <c r="AL1951" s="98"/>
    </row>
    <row r="1952" ht="14.25" customHeight="1">
      <c r="A1952" s="92" t="s">
        <v>6317</v>
      </c>
      <c r="B1952" s="264">
        <v>45959.0</v>
      </c>
      <c r="C1952" s="230" t="s">
        <v>6318</v>
      </c>
      <c r="D1952" s="230" t="s">
        <v>242</v>
      </c>
      <c r="E1952" s="231">
        <v>3000.0</v>
      </c>
      <c r="F1952" s="192" t="s">
        <v>6319</v>
      </c>
      <c r="G1952" s="162" t="s">
        <v>117</v>
      </c>
      <c r="H1952" s="227" t="s">
        <v>450</v>
      </c>
      <c r="I1952" s="101"/>
      <c r="J1952" s="95"/>
      <c r="K1952" s="263">
        <v>3000.0</v>
      </c>
      <c r="L1952" s="97"/>
      <c r="M1952" s="97">
        <f t="shared" si="524"/>
        <v>3000</v>
      </c>
      <c r="N1952" s="87">
        <f t="shared" si="525"/>
        <v>0</v>
      </c>
      <c r="O1952" s="96"/>
      <c r="P1952" s="263">
        <v>98.51</v>
      </c>
      <c r="Q1952" s="97">
        <f>E1952-P1952</f>
        <v>2901.49</v>
      </c>
      <c r="R1952" s="98"/>
      <c r="S1952" s="98"/>
      <c r="T1952" s="98"/>
      <c r="U1952" s="98"/>
      <c r="V1952" s="98"/>
      <c r="W1952" s="98"/>
      <c r="X1952" s="98"/>
      <c r="Y1952" s="98"/>
      <c r="Z1952" s="98"/>
      <c r="AA1952" s="98"/>
      <c r="AB1952" s="98"/>
      <c r="AC1952" s="98"/>
      <c r="AD1952" s="98"/>
      <c r="AE1952" s="98"/>
      <c r="AF1952" s="98"/>
      <c r="AG1952" s="98"/>
      <c r="AH1952" s="98"/>
      <c r="AI1952" s="98"/>
      <c r="AJ1952" s="98"/>
      <c r="AK1952" s="98"/>
      <c r="AL1952" s="98"/>
    </row>
    <row r="1953" ht="14.25" customHeight="1">
      <c r="A1953" s="92" t="s">
        <v>6320</v>
      </c>
      <c r="B1953" s="264">
        <v>45959.0</v>
      </c>
      <c r="C1953" s="230" t="s">
        <v>6321</v>
      </c>
      <c r="D1953" s="230" t="s">
        <v>5966</v>
      </c>
      <c r="E1953" s="284">
        <v>7165.18</v>
      </c>
      <c r="F1953" s="192" t="s">
        <v>6322</v>
      </c>
      <c r="G1953" s="281"/>
      <c r="H1953" s="283"/>
      <c r="I1953" s="281"/>
      <c r="J1953" s="95"/>
      <c r="K1953" s="263">
        <v>7500.0</v>
      </c>
      <c r="L1953" s="97">
        <f>K1953/1.12*0.05</f>
        <v>334.8214286</v>
      </c>
      <c r="M1953" s="97">
        <f t="shared" si="524"/>
        <v>7165.178571</v>
      </c>
      <c r="N1953" s="87">
        <f t="shared" si="525"/>
        <v>-0.001428571429</v>
      </c>
      <c r="O1953" s="96"/>
      <c r="P1953" s="97"/>
      <c r="Q1953" s="97"/>
      <c r="R1953" s="98"/>
      <c r="S1953" s="98"/>
      <c r="T1953" s="98"/>
      <c r="U1953" s="98"/>
      <c r="V1953" s="98"/>
      <c r="W1953" s="98"/>
      <c r="X1953" s="98"/>
      <c r="Y1953" s="98"/>
      <c r="Z1953" s="98"/>
      <c r="AA1953" s="98"/>
      <c r="AB1953" s="98"/>
      <c r="AC1953" s="98"/>
      <c r="AD1953" s="98"/>
      <c r="AE1953" s="98"/>
      <c r="AF1953" s="98"/>
      <c r="AG1953" s="98"/>
      <c r="AH1953" s="98"/>
      <c r="AI1953" s="98"/>
      <c r="AJ1953" s="98"/>
      <c r="AK1953" s="98"/>
      <c r="AL1953" s="98"/>
    </row>
    <row r="1954" ht="14.25" customHeight="1">
      <c r="A1954" s="92" t="s">
        <v>6323</v>
      </c>
      <c r="B1954" s="264">
        <v>45959.0</v>
      </c>
      <c r="C1954" s="230" t="s">
        <v>6324</v>
      </c>
      <c r="D1954" s="230" t="s">
        <v>5534</v>
      </c>
      <c r="E1954" s="231">
        <v>48.0</v>
      </c>
      <c r="F1954" s="192" t="s">
        <v>1314</v>
      </c>
      <c r="G1954" s="162" t="s">
        <v>112</v>
      </c>
      <c r="H1954" s="227" t="s">
        <v>127</v>
      </c>
      <c r="I1954" s="162" t="s">
        <v>6325</v>
      </c>
      <c r="J1954" s="95"/>
      <c r="K1954" s="263">
        <v>48.0</v>
      </c>
      <c r="L1954" s="97"/>
      <c r="M1954" s="97">
        <f t="shared" si="524"/>
        <v>48</v>
      </c>
      <c r="N1954" s="87">
        <f t="shared" si="525"/>
        <v>0</v>
      </c>
      <c r="O1954" s="96"/>
      <c r="P1954" s="97"/>
      <c r="Q1954" s="97"/>
      <c r="R1954" s="98"/>
      <c r="S1954" s="98"/>
      <c r="T1954" s="98"/>
      <c r="U1954" s="98"/>
      <c r="V1954" s="98"/>
      <c r="W1954" s="98"/>
      <c r="X1954" s="98"/>
      <c r="Y1954" s="98"/>
      <c r="Z1954" s="98"/>
      <c r="AA1954" s="98"/>
      <c r="AB1954" s="98"/>
      <c r="AC1954" s="98"/>
      <c r="AD1954" s="98"/>
      <c r="AE1954" s="98"/>
      <c r="AF1954" s="98"/>
      <c r="AG1954" s="98"/>
      <c r="AH1954" s="98"/>
      <c r="AI1954" s="98"/>
      <c r="AJ1954" s="98"/>
      <c r="AK1954" s="98"/>
      <c r="AL1954" s="98"/>
    </row>
    <row r="1955" ht="14.25" customHeight="1">
      <c r="A1955" s="92" t="s">
        <v>6326</v>
      </c>
      <c r="B1955" s="289">
        <v>45959.0</v>
      </c>
      <c r="C1955" s="230" t="s">
        <v>6327</v>
      </c>
      <c r="D1955" s="230" t="s">
        <v>5534</v>
      </c>
      <c r="E1955" s="231">
        <v>2200.0</v>
      </c>
      <c r="F1955" s="192" t="s">
        <v>2857</v>
      </c>
      <c r="G1955" s="162" t="s">
        <v>117</v>
      </c>
      <c r="H1955" s="227" t="s">
        <v>450</v>
      </c>
      <c r="I1955" s="101"/>
      <c r="J1955" s="95"/>
      <c r="K1955" s="263">
        <v>2200.0</v>
      </c>
      <c r="L1955" s="97"/>
      <c r="M1955" s="97">
        <f t="shared" si="524"/>
        <v>2200</v>
      </c>
      <c r="N1955" s="87">
        <f t="shared" si="525"/>
        <v>0</v>
      </c>
      <c r="O1955" s="96"/>
      <c r="P1955" s="263">
        <v>72.24</v>
      </c>
      <c r="Q1955" s="97">
        <f>E1955-P1955</f>
        <v>2127.76</v>
      </c>
      <c r="R1955" s="98"/>
      <c r="S1955" s="98"/>
      <c r="T1955" s="98"/>
      <c r="U1955" s="98"/>
      <c r="V1955" s="98"/>
      <c r="W1955" s="98"/>
      <c r="X1955" s="98"/>
      <c r="Y1955" s="98"/>
      <c r="Z1955" s="98"/>
      <c r="AA1955" s="98"/>
      <c r="AB1955" s="98"/>
      <c r="AC1955" s="98"/>
      <c r="AD1955" s="98"/>
      <c r="AE1955" s="98"/>
      <c r="AF1955" s="98"/>
      <c r="AG1955" s="98"/>
      <c r="AH1955" s="98"/>
      <c r="AI1955" s="98"/>
      <c r="AJ1955" s="98"/>
      <c r="AK1955" s="98"/>
      <c r="AL1955" s="98"/>
    </row>
    <row r="1956" ht="14.25" customHeight="1">
      <c r="A1956" s="92" t="s">
        <v>6328</v>
      </c>
      <c r="B1956" s="264">
        <v>45959.0</v>
      </c>
      <c r="C1956" s="230" t="s">
        <v>6329</v>
      </c>
      <c r="D1956" s="230" t="s">
        <v>6330</v>
      </c>
      <c r="E1956" s="284">
        <v>4776.79</v>
      </c>
      <c r="F1956" s="192" t="s">
        <v>6331</v>
      </c>
      <c r="G1956" s="281"/>
      <c r="H1956" s="283"/>
      <c r="I1956" s="281"/>
      <c r="J1956" s="95"/>
      <c r="K1956" s="263">
        <v>5000.0</v>
      </c>
      <c r="L1956" s="97">
        <f t="shared" ref="L1956:L1957" si="534">K1956/1.12*0.05</f>
        <v>223.2142857</v>
      </c>
      <c r="M1956" s="97">
        <f t="shared" si="524"/>
        <v>4776.785714</v>
      </c>
      <c r="N1956" s="87">
        <f t="shared" si="525"/>
        <v>-0.004285714285</v>
      </c>
      <c r="O1956" s="96"/>
      <c r="P1956" s="97"/>
      <c r="Q1956" s="97"/>
      <c r="R1956" s="98"/>
      <c r="S1956" s="98"/>
      <c r="T1956" s="98"/>
      <c r="U1956" s="98"/>
      <c r="V1956" s="98"/>
      <c r="W1956" s="98"/>
      <c r="X1956" s="98"/>
      <c r="Y1956" s="98"/>
      <c r="Z1956" s="98"/>
      <c r="AA1956" s="98"/>
      <c r="AB1956" s="98"/>
      <c r="AC1956" s="98"/>
      <c r="AD1956" s="98"/>
      <c r="AE1956" s="98"/>
      <c r="AF1956" s="98"/>
      <c r="AG1956" s="98"/>
      <c r="AH1956" s="98"/>
      <c r="AI1956" s="98"/>
      <c r="AJ1956" s="98"/>
      <c r="AK1956" s="98"/>
      <c r="AL1956" s="98"/>
    </row>
    <row r="1957" ht="14.25" customHeight="1">
      <c r="A1957" s="92" t="s">
        <v>6332</v>
      </c>
      <c r="B1957" s="264">
        <v>45959.0</v>
      </c>
      <c r="C1957" s="230" t="s">
        <v>6333</v>
      </c>
      <c r="D1957" s="230" t="s">
        <v>3176</v>
      </c>
      <c r="E1957" s="284">
        <v>27514.29</v>
      </c>
      <c r="F1957" s="192" t="s">
        <v>6334</v>
      </c>
      <c r="G1957" s="162" t="s">
        <v>74</v>
      </c>
      <c r="H1957" s="227" t="s">
        <v>132</v>
      </c>
      <c r="I1957" s="285" t="s">
        <v>938</v>
      </c>
      <c r="J1957" s="95"/>
      <c r="K1957" s="263">
        <v>28800.0</v>
      </c>
      <c r="L1957" s="97">
        <f t="shared" si="534"/>
        <v>1285.714286</v>
      </c>
      <c r="M1957" s="97">
        <f t="shared" si="524"/>
        <v>27514.28571</v>
      </c>
      <c r="N1957" s="87">
        <f t="shared" si="525"/>
        <v>-0.004285714287</v>
      </c>
      <c r="O1957" s="96"/>
      <c r="P1957" s="97"/>
      <c r="Q1957" s="97"/>
      <c r="R1957" s="98"/>
      <c r="S1957" s="98"/>
      <c r="T1957" s="98"/>
      <c r="U1957" s="98"/>
      <c r="V1957" s="98"/>
      <c r="W1957" s="98"/>
      <c r="X1957" s="98"/>
      <c r="Y1957" s="98"/>
      <c r="Z1957" s="98"/>
      <c r="AA1957" s="98"/>
      <c r="AB1957" s="98"/>
      <c r="AC1957" s="98"/>
      <c r="AD1957" s="98"/>
      <c r="AE1957" s="98"/>
      <c r="AF1957" s="98"/>
      <c r="AG1957" s="98"/>
      <c r="AH1957" s="98"/>
      <c r="AI1957" s="98"/>
      <c r="AJ1957" s="98"/>
      <c r="AK1957" s="98"/>
      <c r="AL1957" s="98"/>
    </row>
    <row r="1958" ht="14.25" customHeight="1">
      <c r="A1958" s="92" t="s">
        <v>6335</v>
      </c>
      <c r="B1958" s="264">
        <v>45959.0</v>
      </c>
      <c r="C1958" s="230" t="s">
        <v>6336</v>
      </c>
      <c r="D1958" s="230" t="s">
        <v>6337</v>
      </c>
      <c r="E1958" s="231">
        <v>2800.0</v>
      </c>
      <c r="F1958" s="278" t="s">
        <v>6338</v>
      </c>
      <c r="G1958" s="278" t="s">
        <v>96</v>
      </c>
      <c r="H1958" s="227" t="s">
        <v>450</v>
      </c>
      <c r="I1958" s="290" t="s">
        <v>6339</v>
      </c>
      <c r="J1958" s="95"/>
      <c r="K1958" s="263">
        <v>2800.0</v>
      </c>
      <c r="L1958" s="97"/>
      <c r="M1958" s="97">
        <f t="shared" si="524"/>
        <v>2800</v>
      </c>
      <c r="N1958" s="87">
        <f t="shared" si="525"/>
        <v>0</v>
      </c>
      <c r="O1958" s="96"/>
      <c r="P1958" s="97"/>
      <c r="Q1958" s="97"/>
      <c r="R1958" s="98"/>
      <c r="S1958" s="98"/>
      <c r="T1958" s="98"/>
      <c r="U1958" s="98"/>
      <c r="V1958" s="98"/>
      <c r="W1958" s="98"/>
      <c r="X1958" s="98"/>
      <c r="Y1958" s="98"/>
      <c r="Z1958" s="98"/>
      <c r="AA1958" s="98"/>
      <c r="AB1958" s="98"/>
      <c r="AC1958" s="98"/>
      <c r="AD1958" s="98"/>
      <c r="AE1958" s="98"/>
      <c r="AF1958" s="98"/>
      <c r="AG1958" s="98"/>
      <c r="AH1958" s="98"/>
      <c r="AI1958" s="98"/>
      <c r="AJ1958" s="98"/>
      <c r="AK1958" s="98"/>
      <c r="AL1958" s="98"/>
    </row>
    <row r="1959" ht="14.25" customHeight="1">
      <c r="A1959" s="92" t="s">
        <v>6340</v>
      </c>
      <c r="B1959" s="264">
        <v>45960.0</v>
      </c>
      <c r="C1959" s="230" t="s">
        <v>6341</v>
      </c>
      <c r="D1959" s="230" t="s">
        <v>5885</v>
      </c>
      <c r="E1959" s="231">
        <v>300.0</v>
      </c>
      <c r="F1959" s="192" t="s">
        <v>6342</v>
      </c>
      <c r="G1959" s="162" t="s">
        <v>112</v>
      </c>
      <c r="H1959" s="227" t="s">
        <v>127</v>
      </c>
      <c r="I1959" s="101"/>
      <c r="J1959" s="95"/>
      <c r="K1959" s="263">
        <v>300.0</v>
      </c>
      <c r="L1959" s="97"/>
      <c r="M1959" s="97">
        <f t="shared" si="524"/>
        <v>300</v>
      </c>
      <c r="N1959" s="87">
        <f t="shared" si="525"/>
        <v>0</v>
      </c>
      <c r="O1959" s="96"/>
      <c r="P1959" s="97"/>
      <c r="Q1959" s="97"/>
      <c r="R1959" s="98"/>
      <c r="S1959" s="98"/>
      <c r="T1959" s="98"/>
      <c r="U1959" s="98"/>
      <c r="V1959" s="98"/>
      <c r="W1959" s="98"/>
      <c r="X1959" s="98"/>
      <c r="Y1959" s="98"/>
      <c r="Z1959" s="98"/>
      <c r="AA1959" s="98"/>
      <c r="AB1959" s="98"/>
      <c r="AC1959" s="98"/>
      <c r="AD1959" s="98"/>
      <c r="AE1959" s="98"/>
      <c r="AF1959" s="98"/>
      <c r="AG1959" s="98"/>
      <c r="AH1959" s="98"/>
      <c r="AI1959" s="98"/>
      <c r="AJ1959" s="98"/>
      <c r="AK1959" s="98"/>
      <c r="AL1959" s="98"/>
    </row>
    <row r="1960" ht="14.25" customHeight="1">
      <c r="A1960" s="92" t="s">
        <v>6343</v>
      </c>
      <c r="B1960" s="264">
        <v>45960.0</v>
      </c>
      <c r="C1960" s="230" t="s">
        <v>6344</v>
      </c>
      <c r="D1960" s="230" t="s">
        <v>6345</v>
      </c>
      <c r="E1960" s="231">
        <v>481.0</v>
      </c>
      <c r="F1960" s="192" t="s">
        <v>6346</v>
      </c>
      <c r="G1960" s="162" t="s">
        <v>5140</v>
      </c>
      <c r="H1960" s="227" t="s">
        <v>450</v>
      </c>
      <c r="I1960" s="101"/>
      <c r="J1960" s="95"/>
      <c r="K1960" s="263">
        <v>481.0</v>
      </c>
      <c r="L1960" s="97"/>
      <c r="M1960" s="97">
        <f t="shared" si="524"/>
        <v>481</v>
      </c>
      <c r="N1960" s="87">
        <f t="shared" si="525"/>
        <v>0</v>
      </c>
      <c r="O1960" s="96"/>
      <c r="P1960" s="97"/>
      <c r="Q1960" s="97"/>
      <c r="R1960" s="98"/>
      <c r="S1960" s="98"/>
      <c r="T1960" s="98"/>
      <c r="U1960" s="98"/>
      <c r="V1960" s="98"/>
      <c r="W1960" s="98"/>
      <c r="X1960" s="98"/>
      <c r="Y1960" s="98"/>
      <c r="Z1960" s="98"/>
      <c r="AA1960" s="98"/>
      <c r="AB1960" s="98"/>
      <c r="AC1960" s="98"/>
      <c r="AD1960" s="98"/>
      <c r="AE1960" s="98"/>
      <c r="AF1960" s="98"/>
      <c r="AG1960" s="98"/>
      <c r="AH1960" s="98"/>
      <c r="AI1960" s="98"/>
      <c r="AJ1960" s="98"/>
      <c r="AK1960" s="98"/>
      <c r="AL1960" s="98"/>
    </row>
    <row r="1961" ht="14.25" customHeight="1">
      <c r="A1961" s="92" t="s">
        <v>6347</v>
      </c>
      <c r="B1961" s="264">
        <v>45960.0</v>
      </c>
      <c r="C1961" s="230" t="s">
        <v>6348</v>
      </c>
      <c r="D1961" s="230" t="s">
        <v>6123</v>
      </c>
      <c r="E1961" s="231">
        <v>1375.0</v>
      </c>
      <c r="F1961" s="192" t="s">
        <v>6349</v>
      </c>
      <c r="G1961" s="162" t="s">
        <v>74</v>
      </c>
      <c r="H1961" s="227" t="s">
        <v>450</v>
      </c>
      <c r="I1961" s="162" t="s">
        <v>6350</v>
      </c>
      <c r="J1961" s="95"/>
      <c r="K1961" s="263">
        <v>1375.0</v>
      </c>
      <c r="L1961" s="97"/>
      <c r="M1961" s="97">
        <f t="shared" si="524"/>
        <v>1375</v>
      </c>
      <c r="N1961" s="87">
        <f t="shared" si="525"/>
        <v>0</v>
      </c>
      <c r="O1961" s="96"/>
      <c r="P1961" s="97"/>
      <c r="Q1961" s="97"/>
      <c r="R1961" s="98"/>
      <c r="S1961" s="98"/>
      <c r="T1961" s="98"/>
      <c r="U1961" s="98"/>
      <c r="V1961" s="98"/>
      <c r="W1961" s="98"/>
      <c r="X1961" s="98"/>
      <c r="Y1961" s="98"/>
      <c r="Z1961" s="98"/>
      <c r="AA1961" s="98"/>
      <c r="AB1961" s="98"/>
      <c r="AC1961" s="98"/>
      <c r="AD1961" s="98"/>
      <c r="AE1961" s="98"/>
      <c r="AF1961" s="98"/>
      <c r="AG1961" s="98"/>
      <c r="AH1961" s="98"/>
      <c r="AI1961" s="98"/>
      <c r="AJ1961" s="98"/>
      <c r="AK1961" s="98"/>
      <c r="AL1961" s="98"/>
    </row>
    <row r="1962" ht="14.25" customHeight="1">
      <c r="A1962" s="92" t="s">
        <v>6351</v>
      </c>
      <c r="B1962" s="264">
        <v>45960.0</v>
      </c>
      <c r="C1962" s="230" t="s">
        <v>6352</v>
      </c>
      <c r="D1962" s="230" t="s">
        <v>5775</v>
      </c>
      <c r="E1962" s="231">
        <v>1375.0</v>
      </c>
      <c r="F1962" s="192" t="s">
        <v>6353</v>
      </c>
      <c r="G1962" s="162" t="s">
        <v>74</v>
      </c>
      <c r="H1962" s="227" t="s">
        <v>450</v>
      </c>
      <c r="I1962" s="162" t="s">
        <v>6354</v>
      </c>
      <c r="J1962" s="95"/>
      <c r="K1962" s="263">
        <v>1375.0</v>
      </c>
      <c r="L1962" s="97"/>
      <c r="M1962" s="97">
        <f t="shared" si="524"/>
        <v>1375</v>
      </c>
      <c r="N1962" s="87">
        <f t="shared" si="525"/>
        <v>0</v>
      </c>
      <c r="O1962" s="96"/>
      <c r="P1962" s="97"/>
      <c r="Q1962" s="97"/>
      <c r="R1962" s="98"/>
      <c r="S1962" s="98"/>
      <c r="T1962" s="98"/>
      <c r="U1962" s="98"/>
      <c r="V1962" s="98"/>
      <c r="W1962" s="98"/>
      <c r="X1962" s="98"/>
      <c r="Y1962" s="98"/>
      <c r="Z1962" s="98"/>
      <c r="AA1962" s="98"/>
      <c r="AB1962" s="98"/>
      <c r="AC1962" s="98"/>
      <c r="AD1962" s="98"/>
      <c r="AE1962" s="98"/>
      <c r="AF1962" s="98"/>
      <c r="AG1962" s="98"/>
      <c r="AH1962" s="98"/>
      <c r="AI1962" s="98"/>
      <c r="AJ1962" s="98"/>
      <c r="AK1962" s="98"/>
      <c r="AL1962" s="98"/>
    </row>
    <row r="1963" ht="14.25" customHeight="1">
      <c r="A1963" s="92" t="s">
        <v>6355</v>
      </c>
      <c r="B1963" s="264">
        <v>45960.0</v>
      </c>
      <c r="C1963" s="230" t="s">
        <v>6356</v>
      </c>
      <c r="D1963" s="230" t="s">
        <v>6357</v>
      </c>
      <c r="E1963" s="231">
        <v>1375.0</v>
      </c>
      <c r="F1963" s="192" t="s">
        <v>6215</v>
      </c>
      <c r="G1963" s="162" t="s">
        <v>74</v>
      </c>
      <c r="H1963" s="227" t="s">
        <v>450</v>
      </c>
      <c r="I1963" s="162" t="s">
        <v>6358</v>
      </c>
      <c r="J1963" s="95"/>
      <c r="K1963" s="263">
        <v>1375.0</v>
      </c>
      <c r="L1963" s="97"/>
      <c r="M1963" s="97">
        <f t="shared" si="524"/>
        <v>1375</v>
      </c>
      <c r="N1963" s="87">
        <f t="shared" si="525"/>
        <v>0</v>
      </c>
      <c r="O1963" s="96"/>
      <c r="P1963" s="97"/>
      <c r="Q1963" s="97"/>
      <c r="R1963" s="98"/>
      <c r="S1963" s="98"/>
      <c r="T1963" s="98"/>
      <c r="U1963" s="98"/>
      <c r="V1963" s="98"/>
      <c r="W1963" s="98"/>
      <c r="X1963" s="98"/>
      <c r="Y1963" s="98"/>
      <c r="Z1963" s="98"/>
      <c r="AA1963" s="98"/>
      <c r="AB1963" s="98"/>
      <c r="AC1963" s="98"/>
      <c r="AD1963" s="98"/>
      <c r="AE1963" s="98"/>
      <c r="AF1963" s="98"/>
      <c r="AG1963" s="98"/>
      <c r="AH1963" s="98"/>
      <c r="AI1963" s="98"/>
      <c r="AJ1963" s="98"/>
      <c r="AK1963" s="98"/>
      <c r="AL1963" s="98"/>
    </row>
    <row r="1964" ht="14.25" customHeight="1">
      <c r="A1964" s="92"/>
      <c r="B1964" s="264"/>
      <c r="C1964" s="230"/>
      <c r="D1964" s="230"/>
      <c r="E1964" s="231"/>
      <c r="F1964" s="192"/>
      <c r="G1964" s="162"/>
      <c r="H1964" s="227"/>
      <c r="I1964" s="101"/>
      <c r="J1964" s="95"/>
      <c r="K1964" s="291">
        <f>sum(K1886:K1963)</f>
        <v>1005670.96</v>
      </c>
      <c r="L1964" s="97"/>
      <c r="M1964" s="97"/>
      <c r="N1964" s="87"/>
      <c r="O1964" s="292"/>
      <c r="P1964" s="97"/>
      <c r="Q1964" s="97"/>
      <c r="R1964" s="98"/>
      <c r="S1964" s="98"/>
      <c r="T1964" s="98"/>
      <c r="U1964" s="98"/>
      <c r="V1964" s="98"/>
      <c r="W1964" s="98"/>
      <c r="X1964" s="98"/>
      <c r="Y1964" s="98"/>
      <c r="Z1964" s="98"/>
      <c r="AA1964" s="98"/>
      <c r="AB1964" s="98"/>
      <c r="AC1964" s="98"/>
      <c r="AD1964" s="98"/>
      <c r="AE1964" s="98"/>
      <c r="AF1964" s="98"/>
      <c r="AG1964" s="98"/>
      <c r="AH1964" s="98"/>
      <c r="AI1964" s="98"/>
      <c r="AJ1964" s="98"/>
      <c r="AK1964" s="98"/>
      <c r="AL1964" s="98"/>
    </row>
    <row r="1965" ht="14.25" customHeight="1">
      <c r="A1965" s="92" t="s">
        <v>6359</v>
      </c>
      <c r="B1965" s="264">
        <v>45964.0</v>
      </c>
      <c r="C1965" s="230" t="s">
        <v>6360</v>
      </c>
      <c r="D1965" s="230" t="s">
        <v>5534</v>
      </c>
      <c r="E1965" s="231">
        <v>1400.0</v>
      </c>
      <c r="F1965" s="192" t="s">
        <v>6361</v>
      </c>
      <c r="G1965" s="162" t="s">
        <v>117</v>
      </c>
      <c r="H1965" s="227" t="s">
        <v>450</v>
      </c>
      <c r="I1965" s="101"/>
      <c r="J1965" s="95"/>
      <c r="K1965" s="263">
        <v>1400.0</v>
      </c>
      <c r="L1965" s="97"/>
      <c r="M1965" s="97">
        <f t="shared" ref="M1965:M1968" si="535">K1965-L1965</f>
        <v>1400</v>
      </c>
      <c r="N1965" s="87">
        <f t="shared" ref="N1965:N1968" si="536">M1965-E1965</f>
        <v>0</v>
      </c>
      <c r="O1965" s="292">
        <v>45.97</v>
      </c>
      <c r="P1965" s="97">
        <f>E1965-O1965</f>
        <v>1354.03</v>
      </c>
      <c r="Q1965" s="97"/>
      <c r="R1965" s="98"/>
      <c r="S1965" s="98"/>
      <c r="T1965" s="98"/>
      <c r="U1965" s="98"/>
      <c r="V1965" s="98"/>
      <c r="W1965" s="98"/>
      <c r="X1965" s="98"/>
      <c r="Y1965" s="98"/>
      <c r="Z1965" s="98"/>
      <c r="AA1965" s="98"/>
      <c r="AB1965" s="98"/>
      <c r="AC1965" s="98"/>
      <c r="AD1965" s="98"/>
      <c r="AE1965" s="98"/>
      <c r="AF1965" s="98"/>
      <c r="AG1965" s="98"/>
      <c r="AH1965" s="98"/>
      <c r="AI1965" s="98"/>
      <c r="AJ1965" s="98"/>
      <c r="AK1965" s="98"/>
      <c r="AL1965" s="98"/>
    </row>
    <row r="1966" ht="14.25" customHeight="1">
      <c r="A1966" s="92" t="s">
        <v>6362</v>
      </c>
      <c r="B1966" s="264">
        <v>45964.0</v>
      </c>
      <c r="C1966" s="230" t="s">
        <v>6363</v>
      </c>
      <c r="D1966" s="230" t="s">
        <v>6364</v>
      </c>
      <c r="E1966" s="231">
        <v>101600.0</v>
      </c>
      <c r="F1966" s="192" t="s">
        <v>6365</v>
      </c>
      <c r="G1966" s="162" t="s">
        <v>96</v>
      </c>
      <c r="H1966" s="227" t="s">
        <v>450</v>
      </c>
      <c r="I1966" s="162" t="s">
        <v>6366</v>
      </c>
      <c r="J1966" s="95"/>
      <c r="K1966" s="263">
        <v>101600.0</v>
      </c>
      <c r="L1966" s="97"/>
      <c r="M1966" s="97">
        <f t="shared" si="535"/>
        <v>101600</v>
      </c>
      <c r="N1966" s="87">
        <f t="shared" si="536"/>
        <v>0</v>
      </c>
      <c r="O1966" s="96"/>
      <c r="P1966" s="97"/>
      <c r="Q1966" s="97"/>
      <c r="R1966" s="98"/>
      <c r="S1966" s="98"/>
      <c r="T1966" s="98"/>
      <c r="U1966" s="98"/>
      <c r="V1966" s="98"/>
      <c r="W1966" s="98"/>
      <c r="X1966" s="98"/>
      <c r="Y1966" s="98"/>
      <c r="Z1966" s="98"/>
      <c r="AA1966" s="98"/>
      <c r="AB1966" s="98"/>
      <c r="AC1966" s="98"/>
      <c r="AD1966" s="98"/>
      <c r="AE1966" s="98"/>
      <c r="AF1966" s="98"/>
      <c r="AG1966" s="98"/>
      <c r="AH1966" s="98"/>
      <c r="AI1966" s="98"/>
      <c r="AJ1966" s="98"/>
      <c r="AK1966" s="98"/>
      <c r="AL1966" s="98"/>
    </row>
    <row r="1967" ht="14.25" customHeight="1">
      <c r="A1967" s="92" t="s">
        <v>6367</v>
      </c>
      <c r="B1967" s="264">
        <v>45967.0</v>
      </c>
      <c r="C1967" s="230" t="s">
        <v>6368</v>
      </c>
      <c r="D1967" s="230" t="s">
        <v>4902</v>
      </c>
      <c r="E1967" s="231">
        <v>31920.0</v>
      </c>
      <c r="F1967" s="192" t="s">
        <v>6369</v>
      </c>
      <c r="G1967" s="162" t="s">
        <v>96</v>
      </c>
      <c r="H1967" s="227" t="s">
        <v>450</v>
      </c>
      <c r="I1967" s="162" t="s">
        <v>6370</v>
      </c>
      <c r="J1967" s="95"/>
      <c r="K1967" s="263">
        <v>31920.0</v>
      </c>
      <c r="L1967" s="97"/>
      <c r="M1967" s="97">
        <f t="shared" si="535"/>
        <v>31920</v>
      </c>
      <c r="N1967" s="87">
        <f t="shared" si="536"/>
        <v>0</v>
      </c>
      <c r="O1967" s="96"/>
      <c r="P1967" s="97"/>
      <c r="Q1967" s="97"/>
      <c r="R1967" s="98"/>
      <c r="S1967" s="98"/>
      <c r="T1967" s="98"/>
      <c r="U1967" s="98"/>
      <c r="V1967" s="98"/>
      <c r="W1967" s="98"/>
      <c r="X1967" s="98"/>
      <c r="Y1967" s="98"/>
      <c r="Z1967" s="98"/>
      <c r="AA1967" s="98"/>
      <c r="AB1967" s="98"/>
      <c r="AC1967" s="98"/>
      <c r="AD1967" s="98"/>
      <c r="AE1967" s="98"/>
      <c r="AF1967" s="98"/>
      <c r="AG1967" s="98"/>
      <c r="AH1967" s="98"/>
      <c r="AI1967" s="98"/>
      <c r="AJ1967" s="98"/>
      <c r="AK1967" s="98"/>
      <c r="AL1967" s="98"/>
    </row>
    <row r="1968" ht="14.25" customHeight="1">
      <c r="A1968" s="92" t="s">
        <v>6371</v>
      </c>
      <c r="B1968" s="264">
        <v>45967.0</v>
      </c>
      <c r="C1968" s="230" t="s">
        <v>6372</v>
      </c>
      <c r="D1968" s="230" t="s">
        <v>1912</v>
      </c>
      <c r="E1968" s="284">
        <v>117700.0</v>
      </c>
      <c r="F1968" s="192" t="s">
        <v>6373</v>
      </c>
      <c r="G1968" s="281"/>
      <c r="H1968" s="283"/>
      <c r="I1968" s="281"/>
      <c r="J1968" s="95"/>
      <c r="K1968" s="263">
        <v>123200.0</v>
      </c>
      <c r="L1968" s="97">
        <f>K1968/1.12*0.05</f>
        <v>5500</v>
      </c>
      <c r="M1968" s="97">
        <f t="shared" si="535"/>
        <v>117700</v>
      </c>
      <c r="N1968" s="87">
        <f t="shared" si="536"/>
        <v>0</v>
      </c>
      <c r="O1968" s="96"/>
      <c r="P1968" s="97"/>
      <c r="Q1968" s="97"/>
      <c r="R1968" s="98"/>
      <c r="S1968" s="98"/>
      <c r="T1968" s="98"/>
      <c r="U1968" s="98"/>
      <c r="V1968" s="98"/>
      <c r="W1968" s="98"/>
      <c r="X1968" s="98"/>
      <c r="Y1968" s="98"/>
      <c r="Z1968" s="98"/>
      <c r="AA1968" s="98"/>
      <c r="AB1968" s="98"/>
      <c r="AC1968" s="98"/>
      <c r="AD1968" s="98"/>
      <c r="AE1968" s="98"/>
      <c r="AF1968" s="98"/>
      <c r="AG1968" s="98"/>
      <c r="AH1968" s="98"/>
      <c r="AI1968" s="98"/>
      <c r="AJ1968" s="98"/>
      <c r="AK1968" s="98"/>
      <c r="AL1968" s="98"/>
    </row>
    <row r="1969" ht="14.25" customHeight="1">
      <c r="A1969" s="92" t="s">
        <v>6374</v>
      </c>
      <c r="B1969" s="264">
        <v>45967.0</v>
      </c>
      <c r="C1969" s="230"/>
      <c r="D1969" s="293" t="s">
        <v>87</v>
      </c>
      <c r="E1969" s="284"/>
      <c r="F1969" s="192"/>
      <c r="G1969" s="162"/>
      <c r="H1969" s="227"/>
      <c r="I1969" s="162"/>
      <c r="J1969" s="294"/>
      <c r="K1969" s="263"/>
      <c r="L1969" s="263"/>
      <c r="M1969" s="97"/>
      <c r="N1969" s="87"/>
      <c r="O1969" s="96"/>
      <c r="P1969" s="97"/>
      <c r="Q1969" s="97"/>
      <c r="R1969" s="98"/>
      <c r="S1969" s="98"/>
      <c r="T1969" s="98"/>
      <c r="U1969" s="98"/>
      <c r="V1969" s="98"/>
      <c r="W1969" s="98"/>
      <c r="X1969" s="98"/>
      <c r="Y1969" s="98"/>
      <c r="Z1969" s="98"/>
      <c r="AA1969" s="98"/>
      <c r="AB1969" s="98"/>
      <c r="AC1969" s="98"/>
      <c r="AD1969" s="98"/>
      <c r="AE1969" s="98"/>
      <c r="AF1969" s="98"/>
      <c r="AG1969" s="98"/>
      <c r="AH1969" s="98"/>
      <c r="AI1969" s="98"/>
      <c r="AJ1969" s="98"/>
      <c r="AK1969" s="98"/>
      <c r="AL1969" s="98"/>
    </row>
    <row r="1970" ht="14.25" customHeight="1">
      <c r="A1970" s="92" t="s">
        <v>6375</v>
      </c>
      <c r="B1970" s="264">
        <v>45967.0</v>
      </c>
      <c r="C1970" s="230" t="s">
        <v>6376</v>
      </c>
      <c r="D1970" s="230" t="s">
        <v>6136</v>
      </c>
      <c r="E1970" s="231">
        <v>33600.0</v>
      </c>
      <c r="F1970" s="192" t="s">
        <v>6377</v>
      </c>
      <c r="G1970" s="281"/>
      <c r="H1970" s="283"/>
      <c r="I1970" s="281"/>
      <c r="J1970" s="95"/>
      <c r="K1970" s="263">
        <v>33600.0</v>
      </c>
      <c r="L1970" s="97"/>
      <c r="M1970" s="97">
        <f t="shared" ref="M1970:M2033" si="537">K1970-L1970</f>
        <v>33600</v>
      </c>
      <c r="N1970" s="87">
        <f t="shared" ref="N1970:N2033" si="538">M1970-E1970</f>
        <v>0</v>
      </c>
      <c r="O1970" s="96"/>
      <c r="P1970" s="97"/>
      <c r="Q1970" s="97"/>
      <c r="R1970" s="98"/>
      <c r="S1970" s="98"/>
      <c r="T1970" s="98"/>
      <c r="U1970" s="98"/>
      <c r="V1970" s="98"/>
      <c r="W1970" s="98"/>
      <c r="X1970" s="98"/>
      <c r="Y1970" s="98"/>
      <c r="Z1970" s="98"/>
      <c r="AA1970" s="98"/>
      <c r="AB1970" s="98"/>
      <c r="AC1970" s="98"/>
      <c r="AD1970" s="98"/>
      <c r="AE1970" s="98"/>
      <c r="AF1970" s="98"/>
      <c r="AG1970" s="98"/>
      <c r="AH1970" s="98"/>
      <c r="AI1970" s="98"/>
      <c r="AJ1970" s="98"/>
      <c r="AK1970" s="98"/>
      <c r="AL1970" s="98"/>
    </row>
    <row r="1971" ht="14.25" customHeight="1">
      <c r="A1971" s="92" t="s">
        <v>6378</v>
      </c>
      <c r="B1971" s="264">
        <v>45967.0</v>
      </c>
      <c r="C1971" s="230" t="s">
        <v>6379</v>
      </c>
      <c r="D1971" s="230" t="s">
        <v>5983</v>
      </c>
      <c r="E1971" s="284">
        <v>32100.0</v>
      </c>
      <c r="F1971" s="192" t="s">
        <v>6380</v>
      </c>
      <c r="G1971" s="281"/>
      <c r="H1971" s="283"/>
      <c r="I1971" s="281"/>
      <c r="J1971" s="95"/>
      <c r="K1971" s="263">
        <v>33600.0</v>
      </c>
      <c r="L1971" s="97">
        <f t="shared" ref="L1971:L1973" si="539">K1971/1.12*0.05</f>
        <v>1500</v>
      </c>
      <c r="M1971" s="97">
        <f t="shared" si="537"/>
        <v>32100</v>
      </c>
      <c r="N1971" s="87">
        <f t="shared" si="538"/>
        <v>0</v>
      </c>
      <c r="O1971" s="96"/>
      <c r="P1971" s="97"/>
      <c r="Q1971" s="97"/>
      <c r="R1971" s="98"/>
      <c r="S1971" s="98"/>
      <c r="T1971" s="98"/>
      <c r="U1971" s="98"/>
      <c r="V1971" s="98"/>
      <c r="W1971" s="98"/>
      <c r="X1971" s="98"/>
      <c r="Y1971" s="98"/>
      <c r="Z1971" s="98"/>
      <c r="AA1971" s="98"/>
      <c r="AB1971" s="98"/>
      <c r="AC1971" s="98"/>
      <c r="AD1971" s="98"/>
      <c r="AE1971" s="98"/>
      <c r="AF1971" s="98"/>
      <c r="AG1971" s="98"/>
      <c r="AH1971" s="98"/>
      <c r="AI1971" s="98"/>
      <c r="AJ1971" s="98"/>
      <c r="AK1971" s="98"/>
      <c r="AL1971" s="98"/>
    </row>
    <row r="1972" ht="14.25" customHeight="1">
      <c r="A1972" s="92" t="s">
        <v>6381</v>
      </c>
      <c r="B1972" s="264">
        <v>45967.0</v>
      </c>
      <c r="C1972" s="230" t="s">
        <v>6382</v>
      </c>
      <c r="D1972" s="230" t="s">
        <v>6165</v>
      </c>
      <c r="E1972" s="284">
        <v>32100.0</v>
      </c>
      <c r="F1972" s="192" t="s">
        <v>6380</v>
      </c>
      <c r="G1972" s="281"/>
      <c r="H1972" s="283"/>
      <c r="I1972" s="281"/>
      <c r="J1972" s="95"/>
      <c r="K1972" s="263">
        <v>33600.0</v>
      </c>
      <c r="L1972" s="97">
        <f t="shared" si="539"/>
        <v>1500</v>
      </c>
      <c r="M1972" s="97">
        <f t="shared" si="537"/>
        <v>32100</v>
      </c>
      <c r="N1972" s="87">
        <f t="shared" si="538"/>
        <v>0</v>
      </c>
      <c r="O1972" s="96"/>
      <c r="P1972" s="97"/>
      <c r="Q1972" s="97"/>
      <c r="R1972" s="98"/>
      <c r="S1972" s="98"/>
      <c r="T1972" s="98"/>
      <c r="U1972" s="98"/>
      <c r="V1972" s="98"/>
      <c r="W1972" s="98"/>
      <c r="X1972" s="98"/>
      <c r="Y1972" s="98"/>
      <c r="Z1972" s="98"/>
      <c r="AA1972" s="98"/>
      <c r="AB1972" s="98"/>
      <c r="AC1972" s="98"/>
      <c r="AD1972" s="98"/>
      <c r="AE1972" s="98"/>
      <c r="AF1972" s="98"/>
      <c r="AG1972" s="98"/>
      <c r="AH1972" s="98"/>
      <c r="AI1972" s="98"/>
      <c r="AJ1972" s="98"/>
      <c r="AK1972" s="98"/>
      <c r="AL1972" s="98"/>
    </row>
    <row r="1973" ht="14.25" customHeight="1">
      <c r="A1973" s="92" t="s">
        <v>6383</v>
      </c>
      <c r="B1973" s="264">
        <v>45967.0</v>
      </c>
      <c r="C1973" s="230" t="s">
        <v>6384</v>
      </c>
      <c r="D1973" s="230" t="s">
        <v>448</v>
      </c>
      <c r="E1973" s="284">
        <v>3152.68</v>
      </c>
      <c r="F1973" s="192" t="s">
        <v>6385</v>
      </c>
      <c r="G1973" s="162" t="s">
        <v>96</v>
      </c>
      <c r="H1973" s="227" t="s">
        <v>450</v>
      </c>
      <c r="I1973" s="101"/>
      <c r="J1973" s="95"/>
      <c r="K1973" s="263">
        <v>3300.0</v>
      </c>
      <c r="L1973" s="97">
        <f t="shared" si="539"/>
        <v>147.3214286</v>
      </c>
      <c r="M1973" s="97">
        <f t="shared" si="537"/>
        <v>3152.678571</v>
      </c>
      <c r="N1973" s="87">
        <f t="shared" si="538"/>
        <v>-0.001428571428</v>
      </c>
      <c r="O1973" s="96"/>
      <c r="P1973" s="97"/>
      <c r="Q1973" s="97"/>
      <c r="R1973" s="98"/>
      <c r="S1973" s="98"/>
      <c r="T1973" s="98"/>
      <c r="U1973" s="98"/>
      <c r="V1973" s="98"/>
      <c r="W1973" s="98"/>
      <c r="X1973" s="98"/>
      <c r="Y1973" s="98"/>
      <c r="Z1973" s="98"/>
      <c r="AA1973" s="98"/>
      <c r="AB1973" s="98"/>
      <c r="AC1973" s="98"/>
      <c r="AD1973" s="98"/>
      <c r="AE1973" s="98"/>
      <c r="AF1973" s="98"/>
      <c r="AG1973" s="98"/>
      <c r="AH1973" s="98"/>
      <c r="AI1973" s="98"/>
      <c r="AJ1973" s="98"/>
      <c r="AK1973" s="98"/>
      <c r="AL1973" s="98"/>
    </row>
    <row r="1974" ht="14.25" customHeight="1">
      <c r="A1974" s="92" t="s">
        <v>6386</v>
      </c>
      <c r="B1974" s="264">
        <v>45967.0</v>
      </c>
      <c r="C1974" s="230" t="s">
        <v>6387</v>
      </c>
      <c r="D1974" s="230" t="s">
        <v>5384</v>
      </c>
      <c r="E1974" s="231">
        <v>3500.0</v>
      </c>
      <c r="F1974" s="192" t="s">
        <v>6388</v>
      </c>
      <c r="G1974" s="281"/>
      <c r="H1974" s="283"/>
      <c r="I1974" s="281"/>
      <c r="J1974" s="95"/>
      <c r="K1974" s="263">
        <v>3500.0</v>
      </c>
      <c r="L1974" s="97"/>
      <c r="M1974" s="97">
        <f t="shared" si="537"/>
        <v>3500</v>
      </c>
      <c r="N1974" s="87">
        <f t="shared" si="538"/>
        <v>0</v>
      </c>
      <c r="O1974" s="96"/>
      <c r="P1974" s="97"/>
      <c r="Q1974" s="97"/>
      <c r="R1974" s="98"/>
      <c r="S1974" s="98"/>
      <c r="T1974" s="98"/>
      <c r="U1974" s="98"/>
      <c r="V1974" s="98"/>
      <c r="W1974" s="98"/>
      <c r="X1974" s="98"/>
      <c r="Y1974" s="98"/>
      <c r="Z1974" s="98"/>
      <c r="AA1974" s="98"/>
      <c r="AB1974" s="98"/>
      <c r="AC1974" s="98"/>
      <c r="AD1974" s="98"/>
      <c r="AE1974" s="98"/>
      <c r="AF1974" s="98"/>
      <c r="AG1974" s="98"/>
      <c r="AH1974" s="98"/>
      <c r="AI1974" s="98"/>
      <c r="AJ1974" s="98"/>
      <c r="AK1974" s="98"/>
      <c r="AL1974" s="98"/>
    </row>
    <row r="1975" ht="14.25" customHeight="1">
      <c r="A1975" s="92" t="s">
        <v>6389</v>
      </c>
      <c r="B1975" s="264">
        <v>45967.0</v>
      </c>
      <c r="C1975" s="230" t="s">
        <v>6390</v>
      </c>
      <c r="D1975" s="230" t="s">
        <v>6177</v>
      </c>
      <c r="E1975" s="231">
        <v>1250.0</v>
      </c>
      <c r="F1975" s="192" t="s">
        <v>6391</v>
      </c>
      <c r="G1975" s="281"/>
      <c r="H1975" s="283"/>
      <c r="I1975" s="281"/>
      <c r="J1975" s="95"/>
      <c r="K1975" s="263">
        <v>1250.0</v>
      </c>
      <c r="L1975" s="97"/>
      <c r="M1975" s="97">
        <f t="shared" si="537"/>
        <v>1250</v>
      </c>
      <c r="N1975" s="87">
        <f t="shared" si="538"/>
        <v>0</v>
      </c>
      <c r="O1975" s="96"/>
      <c r="P1975" s="97"/>
      <c r="Q1975" s="97"/>
      <c r="R1975" s="98"/>
      <c r="S1975" s="98"/>
      <c r="T1975" s="98"/>
      <c r="U1975" s="98"/>
      <c r="V1975" s="98"/>
      <c r="W1975" s="98"/>
      <c r="X1975" s="98"/>
      <c r="Y1975" s="98"/>
      <c r="Z1975" s="98"/>
      <c r="AA1975" s="98"/>
      <c r="AB1975" s="98"/>
      <c r="AC1975" s="98"/>
      <c r="AD1975" s="98"/>
      <c r="AE1975" s="98"/>
      <c r="AF1975" s="98"/>
      <c r="AG1975" s="98"/>
      <c r="AH1975" s="98"/>
      <c r="AI1975" s="98"/>
      <c r="AJ1975" s="98"/>
      <c r="AK1975" s="98"/>
      <c r="AL1975" s="98"/>
    </row>
    <row r="1976" ht="14.25" customHeight="1">
      <c r="A1976" s="92" t="s">
        <v>6392</v>
      </c>
      <c r="B1976" s="264">
        <v>45967.0</v>
      </c>
      <c r="C1976" s="230" t="s">
        <v>6393</v>
      </c>
      <c r="D1976" s="230" t="s">
        <v>5413</v>
      </c>
      <c r="E1976" s="231">
        <v>1250.0</v>
      </c>
      <c r="F1976" s="192" t="s">
        <v>6394</v>
      </c>
      <c r="G1976" s="281"/>
      <c r="H1976" s="283"/>
      <c r="I1976" s="281"/>
      <c r="J1976" s="95"/>
      <c r="K1976" s="263">
        <v>1250.0</v>
      </c>
      <c r="L1976" s="97"/>
      <c r="M1976" s="97">
        <f t="shared" si="537"/>
        <v>1250</v>
      </c>
      <c r="N1976" s="87">
        <f t="shared" si="538"/>
        <v>0</v>
      </c>
      <c r="O1976" s="96"/>
      <c r="P1976" s="97"/>
      <c r="Q1976" s="97"/>
      <c r="R1976" s="98"/>
      <c r="S1976" s="98"/>
      <c r="T1976" s="98"/>
      <c r="U1976" s="98"/>
      <c r="V1976" s="98"/>
      <c r="W1976" s="98"/>
      <c r="X1976" s="98"/>
      <c r="Y1976" s="98"/>
      <c r="Z1976" s="98"/>
      <c r="AA1976" s="98"/>
      <c r="AB1976" s="98"/>
      <c r="AC1976" s="98"/>
      <c r="AD1976" s="98"/>
      <c r="AE1976" s="98"/>
      <c r="AF1976" s="98"/>
      <c r="AG1976" s="98"/>
      <c r="AH1976" s="98"/>
      <c r="AI1976" s="98"/>
      <c r="AJ1976" s="98"/>
      <c r="AK1976" s="98"/>
      <c r="AL1976" s="98"/>
    </row>
    <row r="1977" ht="14.25" customHeight="1">
      <c r="A1977" s="92" t="s">
        <v>6395</v>
      </c>
      <c r="B1977" s="264">
        <v>45967.0</v>
      </c>
      <c r="C1977" s="230" t="s">
        <v>6396</v>
      </c>
      <c r="D1977" s="230" t="s">
        <v>6357</v>
      </c>
      <c r="E1977" s="231">
        <v>1375.0</v>
      </c>
      <c r="F1977" s="192" t="s">
        <v>6391</v>
      </c>
      <c r="G1977" s="281"/>
      <c r="H1977" s="283"/>
      <c r="I1977" s="281"/>
      <c r="J1977" s="95"/>
      <c r="K1977" s="263">
        <v>1375.0</v>
      </c>
      <c r="L1977" s="97"/>
      <c r="M1977" s="97">
        <f t="shared" si="537"/>
        <v>1375</v>
      </c>
      <c r="N1977" s="87">
        <f t="shared" si="538"/>
        <v>0</v>
      </c>
      <c r="O1977" s="96"/>
      <c r="P1977" s="97"/>
      <c r="Q1977" s="97"/>
      <c r="R1977" s="98"/>
      <c r="S1977" s="98"/>
      <c r="T1977" s="98"/>
      <c r="U1977" s="98"/>
      <c r="V1977" s="98"/>
      <c r="W1977" s="98"/>
      <c r="X1977" s="98"/>
      <c r="Y1977" s="98"/>
      <c r="Z1977" s="98"/>
      <c r="AA1977" s="98"/>
      <c r="AB1977" s="98"/>
      <c r="AC1977" s="98"/>
      <c r="AD1977" s="98"/>
      <c r="AE1977" s="98"/>
      <c r="AF1977" s="98"/>
      <c r="AG1977" s="98"/>
      <c r="AH1977" s="98"/>
      <c r="AI1977" s="98"/>
      <c r="AJ1977" s="98"/>
      <c r="AK1977" s="98"/>
      <c r="AL1977" s="98"/>
    </row>
    <row r="1978" ht="14.25" customHeight="1">
      <c r="A1978" s="92" t="s">
        <v>6397</v>
      </c>
      <c r="B1978" s="264">
        <v>45967.0</v>
      </c>
      <c r="C1978" s="230" t="s">
        <v>6398</v>
      </c>
      <c r="D1978" s="230" t="s">
        <v>6051</v>
      </c>
      <c r="E1978" s="231">
        <v>1250.0</v>
      </c>
      <c r="F1978" s="192" t="s">
        <v>6391</v>
      </c>
      <c r="G1978" s="281"/>
      <c r="H1978" s="283"/>
      <c r="I1978" s="281"/>
      <c r="J1978" s="95"/>
      <c r="K1978" s="263">
        <v>1250.0</v>
      </c>
      <c r="L1978" s="97"/>
      <c r="M1978" s="97">
        <f t="shared" si="537"/>
        <v>1250</v>
      </c>
      <c r="N1978" s="87">
        <f t="shared" si="538"/>
        <v>0</v>
      </c>
      <c r="O1978" s="96"/>
      <c r="P1978" s="97"/>
      <c r="Q1978" s="97"/>
      <c r="R1978" s="98"/>
      <c r="S1978" s="98"/>
      <c r="T1978" s="98"/>
      <c r="U1978" s="98"/>
      <c r="V1978" s="98"/>
      <c r="W1978" s="98"/>
      <c r="X1978" s="98"/>
      <c r="Y1978" s="98"/>
      <c r="Z1978" s="98"/>
      <c r="AA1978" s="98"/>
      <c r="AB1978" s="98"/>
      <c r="AC1978" s="98"/>
      <c r="AD1978" s="98"/>
      <c r="AE1978" s="98"/>
      <c r="AF1978" s="98"/>
      <c r="AG1978" s="98"/>
      <c r="AH1978" s="98"/>
      <c r="AI1978" s="98"/>
      <c r="AJ1978" s="98"/>
      <c r="AK1978" s="98"/>
      <c r="AL1978" s="98"/>
    </row>
    <row r="1979" ht="14.25" customHeight="1">
      <c r="A1979" s="92" t="s">
        <v>6399</v>
      </c>
      <c r="B1979" s="264">
        <v>45968.0</v>
      </c>
      <c r="C1979" s="230" t="s">
        <v>6400</v>
      </c>
      <c r="D1979" s="230" t="s">
        <v>804</v>
      </c>
      <c r="E1979" s="284">
        <v>8598.21</v>
      </c>
      <c r="F1979" s="192" t="s">
        <v>6401</v>
      </c>
      <c r="G1979" s="281"/>
      <c r="H1979" s="283"/>
      <c r="I1979" s="281"/>
      <c r="J1979" s="95"/>
      <c r="K1979" s="263">
        <v>9000.0</v>
      </c>
      <c r="L1979" s="97">
        <f>K1979/1.12*0.05</f>
        <v>401.7857143</v>
      </c>
      <c r="M1979" s="97">
        <f t="shared" si="537"/>
        <v>8598.214286</v>
      </c>
      <c r="N1979" s="87">
        <f t="shared" si="538"/>
        <v>0.004285714287</v>
      </c>
      <c r="O1979" s="96"/>
      <c r="P1979" s="97"/>
      <c r="Q1979" s="97"/>
      <c r="R1979" s="98"/>
      <c r="S1979" s="98"/>
      <c r="T1979" s="98"/>
      <c r="U1979" s="98"/>
      <c r="V1979" s="98"/>
      <c r="W1979" s="98"/>
      <c r="X1979" s="98"/>
      <c r="Y1979" s="98"/>
      <c r="Z1979" s="98"/>
      <c r="AA1979" s="98"/>
      <c r="AB1979" s="98"/>
      <c r="AC1979" s="98"/>
      <c r="AD1979" s="98"/>
      <c r="AE1979" s="98"/>
      <c r="AF1979" s="98"/>
      <c r="AG1979" s="98"/>
      <c r="AH1979" s="98"/>
      <c r="AI1979" s="98"/>
      <c r="AJ1979" s="98"/>
      <c r="AK1979" s="98"/>
      <c r="AL1979" s="98"/>
    </row>
    <row r="1980" ht="14.25" customHeight="1">
      <c r="A1980" s="92" t="s">
        <v>6402</v>
      </c>
      <c r="B1980" s="264">
        <v>45968.0</v>
      </c>
      <c r="C1980" s="230" t="s">
        <v>6403</v>
      </c>
      <c r="D1980" s="230" t="s">
        <v>6345</v>
      </c>
      <c r="E1980" s="231">
        <v>900.0</v>
      </c>
      <c r="F1980" s="192" t="s">
        <v>6404</v>
      </c>
      <c r="G1980" s="162" t="s">
        <v>112</v>
      </c>
      <c r="H1980" s="227" t="s">
        <v>127</v>
      </c>
      <c r="I1980" s="101"/>
      <c r="J1980" s="95"/>
      <c r="K1980" s="263">
        <v>900.0</v>
      </c>
      <c r="L1980" s="97"/>
      <c r="M1980" s="97">
        <f t="shared" si="537"/>
        <v>900</v>
      </c>
      <c r="N1980" s="87">
        <f t="shared" si="538"/>
        <v>0</v>
      </c>
      <c r="O1980" s="96"/>
      <c r="P1980" s="97"/>
      <c r="Q1980" s="97"/>
      <c r="R1980" s="98"/>
      <c r="S1980" s="98"/>
      <c r="T1980" s="98"/>
      <c r="U1980" s="98"/>
      <c r="V1980" s="98"/>
      <c r="W1980" s="98"/>
      <c r="X1980" s="98"/>
      <c r="Y1980" s="98"/>
      <c r="Z1980" s="98"/>
      <c r="AA1980" s="98"/>
      <c r="AB1980" s="98"/>
      <c r="AC1980" s="98"/>
      <c r="AD1980" s="98"/>
      <c r="AE1980" s="98"/>
      <c r="AF1980" s="98"/>
      <c r="AG1980" s="98"/>
      <c r="AH1980" s="98"/>
      <c r="AI1980" s="98"/>
      <c r="AJ1980" s="98"/>
      <c r="AK1980" s="98"/>
      <c r="AL1980" s="98"/>
    </row>
    <row r="1981" ht="14.25" customHeight="1">
      <c r="A1981" s="92" t="s">
        <v>6405</v>
      </c>
      <c r="B1981" s="264">
        <v>45972.0</v>
      </c>
      <c r="C1981" s="230" t="s">
        <v>6406</v>
      </c>
      <c r="D1981" s="230" t="s">
        <v>6407</v>
      </c>
      <c r="E1981" s="231">
        <v>4000.0</v>
      </c>
      <c r="F1981" s="192" t="s">
        <v>6408</v>
      </c>
      <c r="G1981" s="162" t="s">
        <v>96</v>
      </c>
      <c r="H1981" s="227" t="s">
        <v>450</v>
      </c>
      <c r="I1981" s="162" t="s">
        <v>6409</v>
      </c>
      <c r="J1981" s="95"/>
      <c r="K1981" s="263">
        <v>4000.0</v>
      </c>
      <c r="L1981" s="97"/>
      <c r="M1981" s="97">
        <f t="shared" si="537"/>
        <v>4000</v>
      </c>
      <c r="N1981" s="87">
        <f t="shared" si="538"/>
        <v>0</v>
      </c>
      <c r="O1981" s="96"/>
      <c r="P1981" s="97"/>
      <c r="Q1981" s="97"/>
      <c r="R1981" s="98"/>
      <c r="S1981" s="98"/>
      <c r="T1981" s="98"/>
      <c r="U1981" s="98"/>
      <c r="V1981" s="98"/>
      <c r="W1981" s="98"/>
      <c r="X1981" s="98"/>
      <c r="Y1981" s="98"/>
      <c r="Z1981" s="98"/>
      <c r="AA1981" s="98"/>
      <c r="AB1981" s="98"/>
      <c r="AC1981" s="98"/>
      <c r="AD1981" s="98"/>
      <c r="AE1981" s="98"/>
      <c r="AF1981" s="98"/>
      <c r="AG1981" s="98"/>
      <c r="AH1981" s="98"/>
      <c r="AI1981" s="98"/>
      <c r="AJ1981" s="98"/>
      <c r="AK1981" s="98"/>
      <c r="AL1981" s="98"/>
    </row>
    <row r="1982" ht="14.25" customHeight="1">
      <c r="A1982" s="92" t="s">
        <v>6410</v>
      </c>
      <c r="B1982" s="264">
        <v>45972.0</v>
      </c>
      <c r="C1982" s="230" t="s">
        <v>6411</v>
      </c>
      <c r="D1982" s="230" t="s">
        <v>1712</v>
      </c>
      <c r="E1982" s="231">
        <v>5000.0</v>
      </c>
      <c r="F1982" s="192" t="s">
        <v>6412</v>
      </c>
      <c r="G1982" s="162" t="s">
        <v>6413</v>
      </c>
      <c r="H1982" s="227" t="s">
        <v>450</v>
      </c>
      <c r="I1982" s="101"/>
      <c r="J1982" s="95"/>
      <c r="K1982" s="263">
        <v>5000.0</v>
      </c>
      <c r="L1982" s="97"/>
      <c r="M1982" s="97">
        <f t="shared" si="537"/>
        <v>5000</v>
      </c>
      <c r="N1982" s="87">
        <f t="shared" si="538"/>
        <v>0</v>
      </c>
      <c r="O1982" s="96"/>
      <c r="P1982" s="263">
        <v>154.69</v>
      </c>
      <c r="Q1982" s="97">
        <f>E1982-P1982</f>
        <v>4845.31</v>
      </c>
      <c r="R1982" s="98"/>
      <c r="S1982" s="98"/>
      <c r="T1982" s="98"/>
      <c r="U1982" s="98"/>
      <c r="V1982" s="98"/>
      <c r="W1982" s="98"/>
      <c r="X1982" s="98"/>
      <c r="Y1982" s="98"/>
      <c r="Z1982" s="98"/>
      <c r="AA1982" s="98"/>
      <c r="AB1982" s="98"/>
      <c r="AC1982" s="98"/>
      <c r="AD1982" s="98"/>
      <c r="AE1982" s="98"/>
      <c r="AF1982" s="98"/>
      <c r="AG1982" s="98"/>
      <c r="AH1982" s="98"/>
      <c r="AI1982" s="98"/>
      <c r="AJ1982" s="98"/>
      <c r="AK1982" s="98"/>
      <c r="AL1982" s="98"/>
    </row>
    <row r="1983" ht="14.25" customHeight="1">
      <c r="A1983" s="92" t="s">
        <v>6414</v>
      </c>
      <c r="B1983" s="264">
        <v>45972.0</v>
      </c>
      <c r="C1983" s="230" t="s">
        <v>6415</v>
      </c>
      <c r="D1983" s="230" t="s">
        <v>6416</v>
      </c>
      <c r="E1983" s="284">
        <v>21400.0</v>
      </c>
      <c r="F1983" s="192" t="s">
        <v>6417</v>
      </c>
      <c r="G1983" s="281"/>
      <c r="H1983" s="283"/>
      <c r="I1983" s="281"/>
      <c r="J1983" s="95"/>
      <c r="K1983" s="263">
        <v>22400.0</v>
      </c>
      <c r="L1983" s="97">
        <f t="shared" ref="L1983:L1984" si="540">K1983/1.12*0.05</f>
        <v>1000</v>
      </c>
      <c r="M1983" s="97">
        <f t="shared" si="537"/>
        <v>21400</v>
      </c>
      <c r="N1983" s="87">
        <f t="shared" si="538"/>
        <v>0</v>
      </c>
      <c r="O1983" s="96"/>
      <c r="P1983" s="97"/>
      <c r="Q1983" s="97"/>
      <c r="R1983" s="98"/>
      <c r="S1983" s="98"/>
      <c r="T1983" s="98"/>
      <c r="U1983" s="98"/>
      <c r="V1983" s="98"/>
      <c r="W1983" s="98"/>
      <c r="X1983" s="98"/>
      <c r="Y1983" s="98"/>
      <c r="Z1983" s="98"/>
      <c r="AA1983" s="98"/>
      <c r="AB1983" s="98"/>
      <c r="AC1983" s="98"/>
      <c r="AD1983" s="98"/>
      <c r="AE1983" s="98"/>
      <c r="AF1983" s="98"/>
      <c r="AG1983" s="98"/>
      <c r="AH1983" s="98"/>
      <c r="AI1983" s="98"/>
      <c r="AJ1983" s="98"/>
      <c r="AK1983" s="98"/>
      <c r="AL1983" s="98"/>
    </row>
    <row r="1984" ht="14.25" customHeight="1">
      <c r="A1984" s="92" t="s">
        <v>6418</v>
      </c>
      <c r="B1984" s="264">
        <v>45972.0</v>
      </c>
      <c r="C1984" s="230" t="s">
        <v>6419</v>
      </c>
      <c r="D1984" s="230" t="s">
        <v>6256</v>
      </c>
      <c r="E1984" s="284">
        <v>20253.57</v>
      </c>
      <c r="F1984" s="192" t="s">
        <v>6420</v>
      </c>
      <c r="G1984" s="162" t="s">
        <v>74</v>
      </c>
      <c r="H1984" s="227" t="s">
        <v>450</v>
      </c>
      <c r="I1984" s="101"/>
      <c r="J1984" s="95"/>
      <c r="K1984" s="263">
        <v>21200.0</v>
      </c>
      <c r="L1984" s="97">
        <f t="shared" si="540"/>
        <v>946.4285714</v>
      </c>
      <c r="M1984" s="97">
        <f t="shared" si="537"/>
        <v>20253.57143</v>
      </c>
      <c r="N1984" s="87">
        <f t="shared" si="538"/>
        <v>0.001428571428</v>
      </c>
      <c r="O1984" s="96"/>
      <c r="P1984" s="97"/>
      <c r="Q1984" s="97"/>
      <c r="R1984" s="98"/>
      <c r="S1984" s="98"/>
      <c r="T1984" s="98"/>
      <c r="U1984" s="98"/>
      <c r="V1984" s="98"/>
      <c r="W1984" s="98"/>
      <c r="X1984" s="98"/>
      <c r="Y1984" s="98"/>
      <c r="Z1984" s="98"/>
      <c r="AA1984" s="98"/>
      <c r="AB1984" s="98"/>
      <c r="AC1984" s="98"/>
      <c r="AD1984" s="98"/>
      <c r="AE1984" s="98"/>
      <c r="AF1984" s="98"/>
      <c r="AG1984" s="98"/>
      <c r="AH1984" s="98"/>
      <c r="AI1984" s="98"/>
      <c r="AJ1984" s="98"/>
      <c r="AK1984" s="98"/>
      <c r="AL1984" s="98"/>
    </row>
    <row r="1985" ht="14.25" customHeight="1">
      <c r="A1985" s="92" t="s">
        <v>6421</v>
      </c>
      <c r="B1985" s="264">
        <v>45972.0</v>
      </c>
      <c r="C1985" s="230" t="s">
        <v>6422</v>
      </c>
      <c r="D1985" s="230" t="s">
        <v>710</v>
      </c>
      <c r="E1985" s="231">
        <v>300.0</v>
      </c>
      <c r="F1985" s="192" t="s">
        <v>6423</v>
      </c>
      <c r="G1985" s="281"/>
      <c r="H1985" s="283"/>
      <c r="I1985" s="281"/>
      <c r="J1985" s="95"/>
      <c r="K1985" s="263">
        <v>300.0</v>
      </c>
      <c r="L1985" s="97"/>
      <c r="M1985" s="97">
        <f t="shared" si="537"/>
        <v>300</v>
      </c>
      <c r="N1985" s="87">
        <f t="shared" si="538"/>
        <v>0</v>
      </c>
      <c r="O1985" s="96"/>
      <c r="P1985" s="97"/>
      <c r="Q1985" s="97"/>
      <c r="R1985" s="98"/>
      <c r="S1985" s="98"/>
      <c r="T1985" s="98"/>
      <c r="U1985" s="98"/>
      <c r="V1985" s="98"/>
      <c r="W1985" s="98"/>
      <c r="X1985" s="98"/>
      <c r="Y1985" s="98"/>
      <c r="Z1985" s="98"/>
      <c r="AA1985" s="98"/>
      <c r="AB1985" s="98"/>
      <c r="AC1985" s="98"/>
      <c r="AD1985" s="98"/>
      <c r="AE1985" s="98"/>
      <c r="AF1985" s="98"/>
      <c r="AG1985" s="98"/>
      <c r="AH1985" s="98"/>
      <c r="AI1985" s="98"/>
      <c r="AJ1985" s="98"/>
      <c r="AK1985" s="98"/>
      <c r="AL1985" s="98"/>
    </row>
    <row r="1986" ht="14.25" customHeight="1">
      <c r="A1986" s="92" t="s">
        <v>6424</v>
      </c>
      <c r="B1986" s="264">
        <v>45973.0</v>
      </c>
      <c r="C1986" s="230" t="s">
        <v>6425</v>
      </c>
      <c r="D1986" s="230" t="s">
        <v>5766</v>
      </c>
      <c r="E1986" s="284">
        <v>1194.2</v>
      </c>
      <c r="F1986" s="192" t="s">
        <v>6426</v>
      </c>
      <c r="G1986" s="162" t="s">
        <v>74</v>
      </c>
      <c r="H1986" s="227" t="s">
        <v>450</v>
      </c>
      <c r="I1986" s="101"/>
      <c r="J1986" s="95"/>
      <c r="K1986" s="263">
        <v>1250.0</v>
      </c>
      <c r="L1986" s="97">
        <v>55.80357142857142</v>
      </c>
      <c r="M1986" s="97">
        <f t="shared" si="537"/>
        <v>1194.196429</v>
      </c>
      <c r="N1986" s="87">
        <f t="shared" si="538"/>
        <v>-0.003571428571</v>
      </c>
      <c r="O1986" s="96"/>
      <c r="P1986" s="97"/>
      <c r="Q1986" s="97"/>
      <c r="R1986" s="98"/>
      <c r="S1986" s="98"/>
      <c r="T1986" s="98"/>
      <c r="U1986" s="98"/>
      <c r="V1986" s="98"/>
      <c r="W1986" s="98"/>
      <c r="X1986" s="98"/>
      <c r="Y1986" s="98"/>
      <c r="Z1986" s="98"/>
      <c r="AA1986" s="98"/>
      <c r="AB1986" s="98"/>
      <c r="AC1986" s="98"/>
      <c r="AD1986" s="98"/>
      <c r="AE1986" s="98"/>
      <c r="AF1986" s="98"/>
      <c r="AG1986" s="98"/>
      <c r="AH1986" s="98"/>
      <c r="AI1986" s="98"/>
      <c r="AJ1986" s="98"/>
      <c r="AK1986" s="98"/>
      <c r="AL1986" s="98"/>
    </row>
    <row r="1987" ht="14.25" customHeight="1">
      <c r="A1987" s="92" t="s">
        <v>6427</v>
      </c>
      <c r="B1987" s="93"/>
      <c r="C1987" s="230"/>
      <c r="D1987" s="230" t="s">
        <v>87</v>
      </c>
      <c r="E1987" s="103"/>
      <c r="F1987" s="100"/>
      <c r="G1987" s="101"/>
      <c r="H1987" s="42"/>
      <c r="I1987" s="101"/>
      <c r="J1987" s="95"/>
      <c r="K1987" s="97"/>
      <c r="L1987" s="97"/>
      <c r="M1987" s="97">
        <f t="shared" si="537"/>
        <v>0</v>
      </c>
      <c r="N1987" s="87">
        <f t="shared" si="538"/>
        <v>0</v>
      </c>
      <c r="O1987" s="96"/>
      <c r="P1987" s="97"/>
      <c r="Q1987" s="97"/>
      <c r="R1987" s="98"/>
      <c r="S1987" s="98"/>
      <c r="T1987" s="98"/>
      <c r="U1987" s="98"/>
      <c r="V1987" s="98"/>
      <c r="W1987" s="98"/>
      <c r="X1987" s="98"/>
      <c r="Y1987" s="98"/>
      <c r="Z1987" s="98"/>
      <c r="AA1987" s="98"/>
      <c r="AB1987" s="98"/>
      <c r="AC1987" s="98"/>
      <c r="AD1987" s="98"/>
      <c r="AE1987" s="98"/>
      <c r="AF1987" s="98"/>
      <c r="AG1987" s="98"/>
      <c r="AH1987" s="98"/>
      <c r="AI1987" s="98"/>
      <c r="AJ1987" s="98"/>
      <c r="AK1987" s="98"/>
      <c r="AL1987" s="98"/>
    </row>
    <row r="1988" ht="14.25" customHeight="1">
      <c r="A1988" s="92" t="s">
        <v>6428</v>
      </c>
      <c r="B1988" s="264">
        <v>45973.0</v>
      </c>
      <c r="C1988" s="230" t="s">
        <v>6429</v>
      </c>
      <c r="D1988" s="230" t="s">
        <v>4292</v>
      </c>
      <c r="E1988" s="231">
        <v>48.0</v>
      </c>
      <c r="F1988" s="192" t="s">
        <v>1314</v>
      </c>
      <c r="G1988" s="162" t="s">
        <v>112</v>
      </c>
      <c r="H1988" s="227" t="s">
        <v>127</v>
      </c>
      <c r="I1988" s="101"/>
      <c r="J1988" s="95"/>
      <c r="K1988" s="263">
        <v>48.0</v>
      </c>
      <c r="L1988" s="97"/>
      <c r="M1988" s="97">
        <f t="shared" si="537"/>
        <v>48</v>
      </c>
      <c r="N1988" s="87">
        <f t="shared" si="538"/>
        <v>0</v>
      </c>
      <c r="O1988" s="96"/>
      <c r="P1988" s="97"/>
      <c r="Q1988" s="97"/>
      <c r="R1988" s="98"/>
      <c r="S1988" s="98"/>
      <c r="T1988" s="98"/>
      <c r="U1988" s="98"/>
      <c r="V1988" s="98"/>
      <c r="W1988" s="98"/>
      <c r="X1988" s="98"/>
      <c r="Y1988" s="98"/>
      <c r="Z1988" s="98"/>
      <c r="AA1988" s="98"/>
      <c r="AB1988" s="98"/>
      <c r="AC1988" s="98"/>
      <c r="AD1988" s="98"/>
      <c r="AE1988" s="98"/>
      <c r="AF1988" s="98"/>
      <c r="AG1988" s="98"/>
      <c r="AH1988" s="98"/>
      <c r="AI1988" s="98"/>
      <c r="AJ1988" s="98"/>
      <c r="AK1988" s="98"/>
      <c r="AL1988" s="98"/>
    </row>
    <row r="1989" ht="14.25" customHeight="1">
      <c r="A1989" s="92" t="s">
        <v>6430</v>
      </c>
      <c r="B1989" s="264">
        <v>45974.0</v>
      </c>
      <c r="C1989" s="230" t="s">
        <v>6431</v>
      </c>
      <c r="D1989" s="230" t="s">
        <v>5534</v>
      </c>
      <c r="E1989" s="231">
        <v>5580.0</v>
      </c>
      <c r="F1989" s="192" t="s">
        <v>6432</v>
      </c>
      <c r="G1989" s="162" t="s">
        <v>117</v>
      </c>
      <c r="H1989" s="227" t="s">
        <v>450</v>
      </c>
      <c r="I1989" s="101"/>
      <c r="J1989" s="95"/>
      <c r="K1989" s="263">
        <v>5580.0</v>
      </c>
      <c r="L1989" s="97"/>
      <c r="M1989" s="97">
        <f t="shared" si="537"/>
        <v>5580</v>
      </c>
      <c r="N1989" s="87">
        <f t="shared" si="538"/>
        <v>0</v>
      </c>
      <c r="O1989" s="96"/>
      <c r="P1989" s="97"/>
      <c r="Q1989" s="97"/>
      <c r="R1989" s="98"/>
      <c r="S1989" s="98"/>
      <c r="T1989" s="98"/>
      <c r="U1989" s="98"/>
      <c r="V1989" s="98"/>
      <c r="W1989" s="98"/>
      <c r="X1989" s="98"/>
      <c r="Y1989" s="98"/>
      <c r="Z1989" s="98"/>
      <c r="AA1989" s="98"/>
      <c r="AB1989" s="98"/>
      <c r="AC1989" s="98"/>
      <c r="AD1989" s="98"/>
      <c r="AE1989" s="98"/>
      <c r="AF1989" s="98"/>
      <c r="AG1989" s="98"/>
      <c r="AH1989" s="98"/>
      <c r="AI1989" s="98"/>
      <c r="AJ1989" s="98"/>
      <c r="AK1989" s="98"/>
      <c r="AL1989" s="98"/>
    </row>
    <row r="1990" ht="15.75" customHeight="1">
      <c r="A1990" s="92" t="s">
        <v>6433</v>
      </c>
      <c r="B1990" s="264">
        <v>45978.0</v>
      </c>
      <c r="C1990" s="230" t="s">
        <v>6434</v>
      </c>
      <c r="D1990" s="230" t="s">
        <v>6181</v>
      </c>
      <c r="E1990" s="284">
        <v>1194.2</v>
      </c>
      <c r="F1990" s="192" t="s">
        <v>6391</v>
      </c>
      <c r="G1990" s="162" t="s">
        <v>96</v>
      </c>
      <c r="H1990" s="227" t="s">
        <v>450</v>
      </c>
      <c r="I1990" s="162" t="s">
        <v>6435</v>
      </c>
      <c r="J1990" s="95"/>
      <c r="K1990" s="263">
        <v>1250.0</v>
      </c>
      <c r="L1990" s="97">
        <f>K1990/1.12*0.05</f>
        <v>55.80357143</v>
      </c>
      <c r="M1990" s="97">
        <f t="shared" si="537"/>
        <v>1194.196429</v>
      </c>
      <c r="N1990" s="87">
        <f t="shared" si="538"/>
        <v>-0.003571428571</v>
      </c>
      <c r="O1990" s="96"/>
      <c r="P1990" s="97"/>
      <c r="Q1990" s="97"/>
      <c r="R1990" s="98"/>
      <c r="S1990" s="98"/>
      <c r="T1990" s="98"/>
      <c r="U1990" s="98"/>
      <c r="V1990" s="98"/>
      <c r="W1990" s="98"/>
      <c r="X1990" s="98"/>
      <c r="Y1990" s="98"/>
      <c r="Z1990" s="98"/>
      <c r="AA1990" s="98"/>
      <c r="AB1990" s="98"/>
      <c r="AC1990" s="98"/>
      <c r="AD1990" s="98"/>
      <c r="AE1990" s="98"/>
      <c r="AF1990" s="98"/>
      <c r="AG1990" s="98"/>
      <c r="AH1990" s="98"/>
      <c r="AI1990" s="98"/>
      <c r="AJ1990" s="98"/>
      <c r="AK1990" s="98"/>
      <c r="AL1990" s="98"/>
    </row>
    <row r="1991" ht="14.25" customHeight="1">
      <c r="A1991" s="92" t="s">
        <v>6436</v>
      </c>
      <c r="B1991" s="264">
        <v>45979.0</v>
      </c>
      <c r="C1991" s="230" t="s">
        <v>6437</v>
      </c>
      <c r="D1991" s="230" t="s">
        <v>3583</v>
      </c>
      <c r="E1991" s="231">
        <v>28800.0</v>
      </c>
      <c r="F1991" s="192" t="s">
        <v>6438</v>
      </c>
      <c r="G1991" s="281"/>
      <c r="H1991" s="283"/>
      <c r="I1991" s="281"/>
      <c r="J1991" s="95"/>
      <c r="K1991" s="263">
        <v>28800.0</v>
      </c>
      <c r="L1991" s="97"/>
      <c r="M1991" s="97">
        <f t="shared" si="537"/>
        <v>28800</v>
      </c>
      <c r="N1991" s="87">
        <f t="shared" si="538"/>
        <v>0</v>
      </c>
      <c r="O1991" s="96"/>
      <c r="P1991" s="97"/>
      <c r="Q1991" s="97"/>
      <c r="R1991" s="98"/>
      <c r="S1991" s="98"/>
      <c r="T1991" s="98"/>
      <c r="U1991" s="98"/>
      <c r="V1991" s="98"/>
      <c r="W1991" s="98"/>
      <c r="X1991" s="98"/>
      <c r="Y1991" s="98"/>
      <c r="Z1991" s="98"/>
      <c r="AA1991" s="98"/>
      <c r="AB1991" s="98"/>
      <c r="AC1991" s="98"/>
      <c r="AD1991" s="98"/>
      <c r="AE1991" s="98"/>
      <c r="AF1991" s="98"/>
      <c r="AG1991" s="98"/>
      <c r="AH1991" s="98"/>
      <c r="AI1991" s="98"/>
      <c r="AJ1991" s="98"/>
      <c r="AK1991" s="98"/>
      <c r="AL1991" s="98"/>
    </row>
    <row r="1992" ht="14.25" customHeight="1">
      <c r="A1992" s="92" t="s">
        <v>6439</v>
      </c>
      <c r="B1992" s="264">
        <v>45978.0</v>
      </c>
      <c r="C1992" s="230" t="s">
        <v>6440</v>
      </c>
      <c r="D1992" s="230" t="s">
        <v>529</v>
      </c>
      <c r="E1992" s="231">
        <v>3000.0</v>
      </c>
      <c r="F1992" s="192" t="s">
        <v>6441</v>
      </c>
      <c r="G1992" s="162" t="s">
        <v>74</v>
      </c>
      <c r="H1992" s="227" t="s">
        <v>450</v>
      </c>
      <c r="I1992" s="281"/>
      <c r="J1992" s="95"/>
      <c r="K1992" s="263">
        <v>3000.0</v>
      </c>
      <c r="L1992" s="97"/>
      <c r="M1992" s="97">
        <f t="shared" si="537"/>
        <v>3000</v>
      </c>
      <c r="N1992" s="87">
        <f t="shared" si="538"/>
        <v>0</v>
      </c>
      <c r="O1992" s="96"/>
      <c r="P1992" s="97"/>
      <c r="Q1992" s="97"/>
      <c r="R1992" s="98"/>
      <c r="S1992" s="98"/>
      <c r="T1992" s="98"/>
      <c r="U1992" s="98"/>
      <c r="V1992" s="98"/>
      <c r="W1992" s="98"/>
      <c r="X1992" s="98"/>
      <c r="Y1992" s="98"/>
      <c r="Z1992" s="98"/>
      <c r="AA1992" s="98"/>
      <c r="AB1992" s="98"/>
      <c r="AC1992" s="98"/>
      <c r="AD1992" s="98"/>
      <c r="AE1992" s="98"/>
      <c r="AF1992" s="98"/>
      <c r="AG1992" s="98"/>
      <c r="AH1992" s="98"/>
      <c r="AI1992" s="98"/>
      <c r="AJ1992" s="98"/>
      <c r="AK1992" s="98"/>
      <c r="AL1992" s="98"/>
    </row>
    <row r="1993" ht="14.25" customHeight="1">
      <c r="A1993" s="92" t="s">
        <v>6442</v>
      </c>
      <c r="B1993" s="264">
        <v>45978.0</v>
      </c>
      <c r="C1993" s="230" t="s">
        <v>6443</v>
      </c>
      <c r="D1993" s="230" t="s">
        <v>562</v>
      </c>
      <c r="E1993" s="231">
        <v>1375.0</v>
      </c>
      <c r="F1993" s="192" t="s">
        <v>6444</v>
      </c>
      <c r="G1993" s="162" t="s">
        <v>74</v>
      </c>
      <c r="H1993" s="227" t="s">
        <v>450</v>
      </c>
      <c r="I1993" s="162" t="s">
        <v>6445</v>
      </c>
      <c r="J1993" s="95"/>
      <c r="K1993" s="263">
        <v>1375.0</v>
      </c>
      <c r="L1993" s="97"/>
      <c r="M1993" s="97">
        <f t="shared" si="537"/>
        <v>1375</v>
      </c>
      <c r="N1993" s="87">
        <f t="shared" si="538"/>
        <v>0</v>
      </c>
      <c r="O1993" s="96"/>
      <c r="P1993" s="97"/>
      <c r="Q1993" s="97"/>
      <c r="R1993" s="98"/>
      <c r="S1993" s="98"/>
      <c r="T1993" s="98"/>
      <c r="U1993" s="98"/>
      <c r="V1993" s="98"/>
      <c r="W1993" s="98"/>
      <c r="X1993" s="98"/>
      <c r="Y1993" s="98"/>
      <c r="Z1993" s="98"/>
      <c r="AA1993" s="98"/>
      <c r="AB1993" s="98"/>
      <c r="AC1993" s="98"/>
      <c r="AD1993" s="98"/>
      <c r="AE1993" s="98"/>
      <c r="AF1993" s="98"/>
      <c r="AG1993" s="98"/>
      <c r="AH1993" s="98"/>
      <c r="AI1993" s="98"/>
      <c r="AJ1993" s="98"/>
      <c r="AK1993" s="98"/>
      <c r="AL1993" s="98"/>
    </row>
    <row r="1994" ht="14.25" customHeight="1">
      <c r="A1994" s="92" t="s">
        <v>6446</v>
      </c>
      <c r="B1994" s="264"/>
      <c r="C1994" s="230"/>
      <c r="D1994" s="293" t="s">
        <v>87</v>
      </c>
      <c r="E1994" s="231"/>
      <c r="F1994" s="192"/>
      <c r="G1994" s="276"/>
      <c r="H1994" s="277"/>
      <c r="I1994" s="276"/>
      <c r="J1994" s="95"/>
      <c r="K1994" s="97"/>
      <c r="L1994" s="97"/>
      <c r="M1994" s="97">
        <f t="shared" si="537"/>
        <v>0</v>
      </c>
      <c r="N1994" s="87">
        <f t="shared" si="538"/>
        <v>0</v>
      </c>
      <c r="O1994" s="96"/>
      <c r="P1994" s="97"/>
      <c r="Q1994" s="97"/>
      <c r="R1994" s="98"/>
      <c r="S1994" s="98"/>
      <c r="T1994" s="98"/>
      <c r="U1994" s="98"/>
      <c r="V1994" s="98"/>
      <c r="W1994" s="98"/>
      <c r="X1994" s="98"/>
      <c r="Y1994" s="98"/>
      <c r="Z1994" s="98"/>
      <c r="AA1994" s="98"/>
      <c r="AB1994" s="98"/>
      <c r="AC1994" s="98"/>
      <c r="AD1994" s="98"/>
      <c r="AE1994" s="98"/>
      <c r="AF1994" s="98"/>
      <c r="AG1994" s="98"/>
      <c r="AH1994" s="98"/>
      <c r="AI1994" s="98"/>
      <c r="AJ1994" s="98"/>
      <c r="AK1994" s="98"/>
      <c r="AL1994" s="98"/>
    </row>
    <row r="1995" ht="14.25" customHeight="1">
      <c r="A1995" s="92" t="s">
        <v>6447</v>
      </c>
      <c r="B1995" s="264">
        <v>45978.0</v>
      </c>
      <c r="C1995" s="230" t="s">
        <v>6448</v>
      </c>
      <c r="D1995" s="230" t="s">
        <v>6449</v>
      </c>
      <c r="E1995" s="231">
        <v>2100.0</v>
      </c>
      <c r="F1995" s="192" t="s">
        <v>6450</v>
      </c>
      <c r="G1995" s="162" t="s">
        <v>219</v>
      </c>
      <c r="H1995" s="227" t="s">
        <v>450</v>
      </c>
      <c r="I1995" s="162" t="s">
        <v>6451</v>
      </c>
      <c r="J1995" s="95"/>
      <c r="K1995" s="263">
        <v>2100.0</v>
      </c>
      <c r="L1995" s="97"/>
      <c r="M1995" s="97">
        <f t="shared" si="537"/>
        <v>2100</v>
      </c>
      <c r="N1995" s="87">
        <f t="shared" si="538"/>
        <v>0</v>
      </c>
      <c r="O1995" s="96"/>
      <c r="P1995" s="97"/>
      <c r="Q1995" s="97"/>
      <c r="R1995" s="98"/>
      <c r="S1995" s="98"/>
      <c r="T1995" s="98"/>
      <c r="U1995" s="98"/>
      <c r="V1995" s="98"/>
      <c r="W1995" s="98"/>
      <c r="X1995" s="98"/>
      <c r="Y1995" s="98"/>
      <c r="Z1995" s="98"/>
      <c r="AA1995" s="98"/>
      <c r="AB1995" s="98"/>
      <c r="AC1995" s="98"/>
      <c r="AD1995" s="98"/>
      <c r="AE1995" s="98"/>
      <c r="AF1995" s="98"/>
      <c r="AG1995" s="98"/>
      <c r="AH1995" s="98"/>
      <c r="AI1995" s="98"/>
      <c r="AJ1995" s="98"/>
      <c r="AK1995" s="98"/>
      <c r="AL1995" s="98"/>
    </row>
    <row r="1996" ht="14.25" customHeight="1">
      <c r="A1996" s="92" t="s">
        <v>6452</v>
      </c>
      <c r="B1996" s="264">
        <v>45978.0</v>
      </c>
      <c r="C1996" s="230" t="s">
        <v>6453</v>
      </c>
      <c r="D1996" s="230" t="s">
        <v>6454</v>
      </c>
      <c r="E1996" s="231">
        <v>9000.0</v>
      </c>
      <c r="F1996" s="192" t="s">
        <v>6455</v>
      </c>
      <c r="G1996" s="162" t="s">
        <v>117</v>
      </c>
      <c r="H1996" s="227" t="s">
        <v>450</v>
      </c>
      <c r="I1996" s="101"/>
      <c r="J1996" s="95"/>
      <c r="K1996" s="263">
        <v>9000.0</v>
      </c>
      <c r="L1996" s="97"/>
      <c r="M1996" s="97">
        <f t="shared" si="537"/>
        <v>9000</v>
      </c>
      <c r="N1996" s="87">
        <f t="shared" si="538"/>
        <v>0</v>
      </c>
      <c r="O1996" s="96"/>
      <c r="P1996" s="97"/>
      <c r="Q1996" s="97"/>
      <c r="R1996" s="98"/>
      <c r="S1996" s="98"/>
      <c r="T1996" s="98"/>
      <c r="U1996" s="98"/>
      <c r="V1996" s="98"/>
      <c r="W1996" s="98"/>
      <c r="X1996" s="98"/>
      <c r="Y1996" s="98"/>
      <c r="Z1996" s="98"/>
      <c r="AA1996" s="98"/>
      <c r="AB1996" s="98"/>
      <c r="AC1996" s="98"/>
      <c r="AD1996" s="98"/>
      <c r="AE1996" s="98"/>
      <c r="AF1996" s="98"/>
      <c r="AG1996" s="98"/>
      <c r="AH1996" s="98"/>
      <c r="AI1996" s="98"/>
      <c r="AJ1996" s="98"/>
      <c r="AK1996" s="98"/>
      <c r="AL1996" s="98"/>
    </row>
    <row r="1997" ht="14.25" customHeight="1">
      <c r="A1997" s="92" t="s">
        <v>6456</v>
      </c>
      <c r="B1997" s="264">
        <v>45979.0</v>
      </c>
      <c r="C1997" s="230" t="s">
        <v>6457</v>
      </c>
      <c r="D1997" s="230" t="s">
        <v>6454</v>
      </c>
      <c r="E1997" s="231">
        <v>9000.0</v>
      </c>
      <c r="F1997" s="192" t="s">
        <v>6458</v>
      </c>
      <c r="G1997" s="162" t="s">
        <v>117</v>
      </c>
      <c r="H1997" s="227" t="s">
        <v>450</v>
      </c>
      <c r="I1997" s="101"/>
      <c r="J1997" s="95"/>
      <c r="K1997" s="263">
        <v>9000.0</v>
      </c>
      <c r="L1997" s="97"/>
      <c r="M1997" s="97">
        <f t="shared" si="537"/>
        <v>9000</v>
      </c>
      <c r="N1997" s="87">
        <f t="shared" si="538"/>
        <v>0</v>
      </c>
      <c r="O1997" s="96"/>
      <c r="P1997" s="97"/>
      <c r="Q1997" s="97"/>
      <c r="R1997" s="98"/>
      <c r="S1997" s="98"/>
      <c r="T1997" s="98"/>
      <c r="U1997" s="98"/>
      <c r="V1997" s="98"/>
      <c r="W1997" s="98"/>
      <c r="X1997" s="98"/>
      <c r="Y1997" s="98"/>
      <c r="Z1997" s="98"/>
      <c r="AA1997" s="98"/>
      <c r="AB1997" s="98"/>
      <c r="AC1997" s="98"/>
      <c r="AD1997" s="98"/>
      <c r="AE1997" s="98"/>
      <c r="AF1997" s="98"/>
      <c r="AG1997" s="98"/>
      <c r="AH1997" s="98"/>
      <c r="AI1997" s="98"/>
      <c r="AJ1997" s="98"/>
      <c r="AK1997" s="98"/>
      <c r="AL1997" s="98"/>
    </row>
    <row r="1998" ht="14.25" customHeight="1">
      <c r="A1998" s="92" t="s">
        <v>6459</v>
      </c>
      <c r="B1998" s="264">
        <v>45978.0</v>
      </c>
      <c r="C1998" s="230" t="s">
        <v>6460</v>
      </c>
      <c r="D1998" s="230" t="s">
        <v>6461</v>
      </c>
      <c r="E1998" s="231">
        <v>550.0</v>
      </c>
      <c r="F1998" s="192" t="s">
        <v>6462</v>
      </c>
      <c r="G1998" s="162" t="s">
        <v>5214</v>
      </c>
      <c r="H1998" s="227" t="s">
        <v>450</v>
      </c>
      <c r="I1998" s="101"/>
      <c r="J1998" s="95"/>
      <c r="K1998" s="263">
        <v>550.0</v>
      </c>
      <c r="L1998" s="97"/>
      <c r="M1998" s="97">
        <f t="shared" si="537"/>
        <v>550</v>
      </c>
      <c r="N1998" s="87">
        <f t="shared" si="538"/>
        <v>0</v>
      </c>
      <c r="O1998" s="96"/>
      <c r="P1998" s="97"/>
      <c r="Q1998" s="97"/>
      <c r="R1998" s="98"/>
      <c r="S1998" s="98"/>
      <c r="T1998" s="98"/>
      <c r="U1998" s="98"/>
      <c r="V1998" s="98"/>
      <c r="W1998" s="98"/>
      <c r="X1998" s="98"/>
      <c r="Y1998" s="98"/>
      <c r="Z1998" s="98"/>
      <c r="AA1998" s="98"/>
      <c r="AB1998" s="98"/>
      <c r="AC1998" s="98"/>
      <c r="AD1998" s="98"/>
      <c r="AE1998" s="98"/>
      <c r="AF1998" s="98"/>
      <c r="AG1998" s="98"/>
      <c r="AH1998" s="98"/>
      <c r="AI1998" s="98"/>
      <c r="AJ1998" s="98"/>
      <c r="AK1998" s="98"/>
      <c r="AL1998" s="98"/>
    </row>
    <row r="1999" ht="14.25" customHeight="1">
      <c r="A1999" s="92" t="s">
        <v>6463</v>
      </c>
      <c r="B1999" s="264">
        <v>45979.0</v>
      </c>
      <c r="C1999" s="230" t="s">
        <v>6464</v>
      </c>
      <c r="D1999" s="230" t="s">
        <v>804</v>
      </c>
      <c r="E1999" s="284">
        <v>3821.43</v>
      </c>
      <c r="F1999" s="192" t="s">
        <v>6465</v>
      </c>
      <c r="G1999" s="281"/>
      <c r="H1999" s="283"/>
      <c r="I1999" s="281"/>
      <c r="J1999" s="95"/>
      <c r="K1999" s="263">
        <v>4000.0</v>
      </c>
      <c r="L1999" s="97">
        <f t="shared" ref="L1999:L2000" si="541">K1999/1.12*0.05</f>
        <v>178.5714286</v>
      </c>
      <c r="M1999" s="97">
        <f t="shared" si="537"/>
        <v>3821.428571</v>
      </c>
      <c r="N1999" s="87">
        <f t="shared" si="538"/>
        <v>-0.001428571428</v>
      </c>
      <c r="O1999" s="96"/>
      <c r="P1999" s="97"/>
      <c r="Q1999" s="97"/>
      <c r="R1999" s="98"/>
      <c r="S1999" s="98"/>
      <c r="T1999" s="98"/>
      <c r="U1999" s="98"/>
      <c r="V1999" s="98"/>
      <c r="W1999" s="98"/>
      <c r="X1999" s="98"/>
      <c r="Y1999" s="98"/>
      <c r="Z1999" s="98"/>
      <c r="AA1999" s="98"/>
      <c r="AB1999" s="98"/>
      <c r="AC1999" s="98"/>
      <c r="AD1999" s="98"/>
      <c r="AE1999" s="98"/>
      <c r="AF1999" s="98"/>
      <c r="AG1999" s="98"/>
      <c r="AH1999" s="98"/>
      <c r="AI1999" s="98"/>
      <c r="AJ1999" s="98"/>
      <c r="AK1999" s="98"/>
      <c r="AL1999" s="98"/>
    </row>
    <row r="2000" ht="14.25" customHeight="1">
      <c r="A2000" s="92" t="s">
        <v>6466</v>
      </c>
      <c r="B2000" s="264">
        <v>45979.0</v>
      </c>
      <c r="C2000" s="230" t="s">
        <v>6467</v>
      </c>
      <c r="D2000" s="230" t="s">
        <v>804</v>
      </c>
      <c r="E2000" s="284">
        <v>13375.0</v>
      </c>
      <c r="F2000" s="192" t="s">
        <v>6468</v>
      </c>
      <c r="G2000" s="162" t="s">
        <v>219</v>
      </c>
      <c r="H2000" s="227" t="s">
        <v>450</v>
      </c>
      <c r="I2000" s="281"/>
      <c r="J2000" s="95"/>
      <c r="K2000" s="263">
        <v>14000.0</v>
      </c>
      <c r="L2000" s="97">
        <f t="shared" si="541"/>
        <v>625</v>
      </c>
      <c r="M2000" s="97">
        <f t="shared" si="537"/>
        <v>13375</v>
      </c>
      <c r="N2000" s="87">
        <f t="shared" si="538"/>
        <v>0</v>
      </c>
      <c r="O2000" s="96"/>
      <c r="P2000" s="97"/>
      <c r="Q2000" s="97"/>
      <c r="R2000" s="98"/>
      <c r="S2000" s="98"/>
      <c r="T2000" s="98"/>
      <c r="U2000" s="98"/>
      <c r="V2000" s="98"/>
      <c r="W2000" s="98"/>
      <c r="X2000" s="98"/>
      <c r="Y2000" s="98"/>
      <c r="Z2000" s="98"/>
      <c r="AA2000" s="98"/>
      <c r="AB2000" s="98"/>
      <c r="AC2000" s="98"/>
      <c r="AD2000" s="98"/>
      <c r="AE2000" s="98"/>
      <c r="AF2000" s="98"/>
      <c r="AG2000" s="98"/>
      <c r="AH2000" s="98"/>
      <c r="AI2000" s="98"/>
      <c r="AJ2000" s="98"/>
      <c r="AK2000" s="98"/>
      <c r="AL2000" s="98"/>
    </row>
    <row r="2001" ht="14.25" customHeight="1">
      <c r="A2001" s="92" t="s">
        <v>6469</v>
      </c>
      <c r="B2001" s="93"/>
      <c r="C2001" s="230"/>
      <c r="D2001" s="293" t="s">
        <v>87</v>
      </c>
      <c r="E2001" s="103"/>
      <c r="F2001" s="100"/>
      <c r="G2001" s="101"/>
      <c r="H2001" s="42"/>
      <c r="I2001" s="101"/>
      <c r="J2001" s="95"/>
      <c r="K2001" s="97"/>
      <c r="L2001" s="97"/>
      <c r="M2001" s="97">
        <f t="shared" si="537"/>
        <v>0</v>
      </c>
      <c r="N2001" s="87">
        <f t="shared" si="538"/>
        <v>0</v>
      </c>
      <c r="O2001" s="96"/>
      <c r="P2001" s="97"/>
      <c r="Q2001" s="97"/>
      <c r="R2001" s="98"/>
      <c r="S2001" s="98"/>
      <c r="T2001" s="98"/>
      <c r="U2001" s="98"/>
      <c r="V2001" s="98"/>
      <c r="W2001" s="98"/>
      <c r="X2001" s="98"/>
      <c r="Y2001" s="98"/>
      <c r="Z2001" s="98"/>
      <c r="AA2001" s="98"/>
      <c r="AB2001" s="98"/>
      <c r="AC2001" s="98"/>
      <c r="AD2001" s="98"/>
      <c r="AE2001" s="98"/>
      <c r="AF2001" s="98"/>
      <c r="AG2001" s="98"/>
      <c r="AH2001" s="98"/>
      <c r="AI2001" s="98"/>
      <c r="AJ2001" s="98"/>
      <c r="AK2001" s="98"/>
      <c r="AL2001" s="98"/>
    </row>
    <row r="2002" ht="14.25" customHeight="1">
      <c r="A2002" s="92" t="s">
        <v>6470</v>
      </c>
      <c r="B2002" s="264">
        <v>45980.0</v>
      </c>
      <c r="C2002" s="230" t="s">
        <v>6471</v>
      </c>
      <c r="D2002" s="230" t="s">
        <v>3583</v>
      </c>
      <c r="E2002" s="231">
        <v>1650.0</v>
      </c>
      <c r="F2002" s="192" t="s">
        <v>2857</v>
      </c>
      <c r="G2002" s="162" t="s">
        <v>74</v>
      </c>
      <c r="H2002" s="227" t="s">
        <v>132</v>
      </c>
      <c r="I2002" s="285" t="s">
        <v>938</v>
      </c>
      <c r="J2002" s="95"/>
      <c r="K2002" s="263">
        <v>1650.0</v>
      </c>
      <c r="L2002" s="97"/>
      <c r="M2002" s="97">
        <f t="shared" si="537"/>
        <v>1650</v>
      </c>
      <c r="N2002" s="87">
        <f t="shared" si="538"/>
        <v>0</v>
      </c>
      <c r="O2002" s="96"/>
      <c r="P2002" s="97"/>
      <c r="Q2002" s="97"/>
      <c r="R2002" s="98"/>
      <c r="S2002" s="98"/>
      <c r="T2002" s="98"/>
      <c r="U2002" s="98"/>
      <c r="V2002" s="98"/>
      <c r="W2002" s="98"/>
      <c r="X2002" s="98"/>
      <c r="Y2002" s="98"/>
      <c r="Z2002" s="98"/>
      <c r="AA2002" s="98"/>
      <c r="AB2002" s="98"/>
      <c r="AC2002" s="98"/>
      <c r="AD2002" s="98"/>
      <c r="AE2002" s="98"/>
      <c r="AF2002" s="98"/>
      <c r="AG2002" s="98"/>
      <c r="AH2002" s="98"/>
      <c r="AI2002" s="98"/>
      <c r="AJ2002" s="98"/>
      <c r="AK2002" s="98"/>
      <c r="AL2002" s="98"/>
    </row>
    <row r="2003" ht="14.25" customHeight="1">
      <c r="A2003" s="92" t="s">
        <v>6472</v>
      </c>
      <c r="B2003" s="93"/>
      <c r="C2003" s="230"/>
      <c r="D2003" s="293" t="s">
        <v>87</v>
      </c>
      <c r="E2003" s="103"/>
      <c r="F2003" s="100"/>
      <c r="G2003" s="101"/>
      <c r="H2003" s="42"/>
      <c r="I2003" s="101"/>
      <c r="J2003" s="95"/>
      <c r="K2003" s="97"/>
      <c r="L2003" s="97"/>
      <c r="M2003" s="97">
        <f t="shared" si="537"/>
        <v>0</v>
      </c>
      <c r="N2003" s="87">
        <f t="shared" si="538"/>
        <v>0</v>
      </c>
      <c r="O2003" s="96"/>
      <c r="P2003" s="97"/>
      <c r="Q2003" s="97"/>
      <c r="R2003" s="98"/>
      <c r="S2003" s="98"/>
      <c r="T2003" s="98"/>
      <c r="U2003" s="98"/>
      <c r="V2003" s="98"/>
      <c r="W2003" s="98"/>
      <c r="X2003" s="98"/>
      <c r="Y2003" s="98"/>
      <c r="Z2003" s="98"/>
      <c r="AA2003" s="98"/>
      <c r="AB2003" s="98"/>
      <c r="AC2003" s="98"/>
      <c r="AD2003" s="98"/>
      <c r="AE2003" s="98"/>
      <c r="AF2003" s="98"/>
      <c r="AG2003" s="98"/>
      <c r="AH2003" s="98"/>
      <c r="AI2003" s="98"/>
      <c r="AJ2003" s="98"/>
      <c r="AK2003" s="98"/>
      <c r="AL2003" s="98"/>
    </row>
    <row r="2004" ht="14.25" customHeight="1">
      <c r="A2004" s="92" t="s">
        <v>6473</v>
      </c>
      <c r="B2004" s="264">
        <v>45981.0</v>
      </c>
      <c r="C2004" s="230" t="s">
        <v>6474</v>
      </c>
      <c r="D2004" s="230" t="s">
        <v>6057</v>
      </c>
      <c r="E2004" s="231">
        <v>40964.0</v>
      </c>
      <c r="F2004" s="192" t="s">
        <v>6475</v>
      </c>
      <c r="G2004" s="162" t="s">
        <v>74</v>
      </c>
      <c r="H2004" s="227" t="s">
        <v>450</v>
      </c>
      <c r="I2004" s="162" t="s">
        <v>6476</v>
      </c>
      <c r="J2004" s="95"/>
      <c r="K2004" s="263">
        <v>40964.0</v>
      </c>
      <c r="L2004" s="97"/>
      <c r="M2004" s="97">
        <f t="shared" si="537"/>
        <v>40964</v>
      </c>
      <c r="N2004" s="87">
        <f t="shared" si="538"/>
        <v>0</v>
      </c>
      <c r="O2004" s="96"/>
      <c r="P2004" s="97"/>
      <c r="Q2004" s="97"/>
      <c r="R2004" s="98"/>
      <c r="S2004" s="98"/>
      <c r="T2004" s="98"/>
      <c r="U2004" s="98"/>
      <c r="V2004" s="98"/>
      <c r="W2004" s="98"/>
      <c r="X2004" s="98"/>
      <c r="Y2004" s="98"/>
      <c r="Z2004" s="98"/>
      <c r="AA2004" s="98"/>
      <c r="AB2004" s="98"/>
      <c r="AC2004" s="98"/>
      <c r="AD2004" s="98"/>
      <c r="AE2004" s="98"/>
      <c r="AF2004" s="98"/>
      <c r="AG2004" s="98"/>
      <c r="AH2004" s="98"/>
      <c r="AI2004" s="98"/>
      <c r="AJ2004" s="98"/>
      <c r="AK2004" s="98"/>
      <c r="AL2004" s="98"/>
    </row>
    <row r="2005" ht="14.25" customHeight="1">
      <c r="A2005" s="92" t="s">
        <v>6477</v>
      </c>
      <c r="B2005" s="264">
        <v>45981.0</v>
      </c>
      <c r="C2005" s="230" t="s">
        <v>6478</v>
      </c>
      <c r="D2005" s="230" t="s">
        <v>6086</v>
      </c>
      <c r="E2005" s="231">
        <v>27000.0</v>
      </c>
      <c r="F2005" s="192" t="s">
        <v>6479</v>
      </c>
      <c r="G2005" s="162" t="s">
        <v>117</v>
      </c>
      <c r="H2005" s="227" t="s">
        <v>450</v>
      </c>
      <c r="I2005" s="101"/>
      <c r="J2005" s="95"/>
      <c r="K2005" s="263">
        <v>27000.0</v>
      </c>
      <c r="L2005" s="97"/>
      <c r="M2005" s="97">
        <f t="shared" si="537"/>
        <v>27000</v>
      </c>
      <c r="N2005" s="87">
        <f t="shared" si="538"/>
        <v>0</v>
      </c>
      <c r="O2005" s="96"/>
      <c r="P2005" s="97"/>
      <c r="Q2005" s="97"/>
      <c r="R2005" s="98"/>
      <c r="S2005" s="98"/>
      <c r="T2005" s="98"/>
      <c r="U2005" s="98"/>
      <c r="V2005" s="98"/>
      <c r="W2005" s="98"/>
      <c r="X2005" s="98"/>
      <c r="Y2005" s="98"/>
      <c r="Z2005" s="98"/>
      <c r="AA2005" s="98"/>
      <c r="AB2005" s="98"/>
      <c r="AC2005" s="98"/>
      <c r="AD2005" s="98"/>
      <c r="AE2005" s="98"/>
      <c r="AF2005" s="98"/>
      <c r="AG2005" s="98"/>
      <c r="AH2005" s="98"/>
      <c r="AI2005" s="98"/>
      <c r="AJ2005" s="98"/>
      <c r="AK2005" s="98"/>
      <c r="AL2005" s="98"/>
    </row>
    <row r="2006" ht="14.25" customHeight="1">
      <c r="A2006" s="92" t="s">
        <v>6480</v>
      </c>
      <c r="B2006" s="264">
        <v>45982.0</v>
      </c>
      <c r="C2006" s="230" t="s">
        <v>6481</v>
      </c>
      <c r="D2006" s="230" t="s">
        <v>6296</v>
      </c>
      <c r="E2006" s="275">
        <v>6687.5</v>
      </c>
      <c r="F2006" s="192" t="s">
        <v>6482</v>
      </c>
      <c r="G2006" s="162" t="s">
        <v>96</v>
      </c>
      <c r="H2006" s="227" t="s">
        <v>450</v>
      </c>
      <c r="I2006" s="162" t="s">
        <v>6483</v>
      </c>
      <c r="J2006" s="95"/>
      <c r="K2006" s="263">
        <v>7000.0</v>
      </c>
      <c r="L2006" s="97">
        <f>K2006/1.12*0.05</f>
        <v>312.5</v>
      </c>
      <c r="M2006" s="97">
        <f t="shared" si="537"/>
        <v>6687.5</v>
      </c>
      <c r="N2006" s="87">
        <f t="shared" si="538"/>
        <v>0</v>
      </c>
      <c r="O2006" s="96"/>
      <c r="P2006" s="97"/>
      <c r="Q2006" s="97"/>
      <c r="R2006" s="98"/>
      <c r="S2006" s="98"/>
      <c r="T2006" s="98"/>
      <c r="U2006" s="98"/>
      <c r="V2006" s="98"/>
      <c r="W2006" s="98"/>
      <c r="X2006" s="98"/>
      <c r="Y2006" s="98"/>
      <c r="Z2006" s="98"/>
      <c r="AA2006" s="98"/>
      <c r="AB2006" s="98"/>
      <c r="AC2006" s="98"/>
      <c r="AD2006" s="98"/>
      <c r="AE2006" s="98"/>
      <c r="AF2006" s="98"/>
      <c r="AG2006" s="98"/>
      <c r="AH2006" s="98"/>
      <c r="AI2006" s="98"/>
      <c r="AJ2006" s="98"/>
      <c r="AK2006" s="98"/>
      <c r="AL2006" s="98"/>
    </row>
    <row r="2007" ht="14.25" customHeight="1">
      <c r="A2007" s="92" t="s">
        <v>6484</v>
      </c>
      <c r="B2007" s="264">
        <v>45982.0</v>
      </c>
      <c r="C2007" s="230" t="s">
        <v>6485</v>
      </c>
      <c r="D2007" s="230" t="s">
        <v>6083</v>
      </c>
      <c r="E2007" s="231">
        <v>2800.0</v>
      </c>
      <c r="F2007" s="192" t="s">
        <v>6486</v>
      </c>
      <c r="G2007" s="162" t="s">
        <v>74</v>
      </c>
      <c r="H2007" s="227" t="s">
        <v>450</v>
      </c>
      <c r="I2007" s="162" t="s">
        <v>6487</v>
      </c>
      <c r="J2007" s="95"/>
      <c r="K2007" s="263">
        <v>2800.0</v>
      </c>
      <c r="L2007" s="97"/>
      <c r="M2007" s="97">
        <f t="shared" si="537"/>
        <v>2800</v>
      </c>
      <c r="N2007" s="87">
        <f t="shared" si="538"/>
        <v>0</v>
      </c>
      <c r="O2007" s="96"/>
      <c r="P2007" s="97"/>
      <c r="Q2007" s="97"/>
      <c r="R2007" s="98"/>
      <c r="S2007" s="98"/>
      <c r="T2007" s="98"/>
      <c r="U2007" s="98"/>
      <c r="V2007" s="98"/>
      <c r="W2007" s="98"/>
      <c r="X2007" s="98"/>
      <c r="Y2007" s="98"/>
      <c r="Z2007" s="98"/>
      <c r="AA2007" s="98"/>
      <c r="AB2007" s="98"/>
      <c r="AC2007" s="98"/>
      <c r="AD2007" s="98"/>
      <c r="AE2007" s="98"/>
      <c r="AF2007" s="98"/>
      <c r="AG2007" s="98"/>
      <c r="AH2007" s="98"/>
      <c r="AI2007" s="98"/>
      <c r="AJ2007" s="98"/>
      <c r="AK2007" s="98"/>
      <c r="AL2007" s="98"/>
    </row>
    <row r="2008" ht="14.25" customHeight="1">
      <c r="A2008" s="92" t="s">
        <v>6488</v>
      </c>
      <c r="B2008" s="264">
        <v>45982.0</v>
      </c>
      <c r="C2008" s="230" t="s">
        <v>6489</v>
      </c>
      <c r="D2008" s="230" t="s">
        <v>5775</v>
      </c>
      <c r="E2008" s="231">
        <v>1375.0</v>
      </c>
      <c r="F2008" s="192" t="s">
        <v>6490</v>
      </c>
      <c r="G2008" s="162" t="s">
        <v>74</v>
      </c>
      <c r="H2008" s="227" t="s">
        <v>450</v>
      </c>
      <c r="I2008" s="281"/>
      <c r="J2008" s="95"/>
      <c r="K2008" s="263">
        <v>1375.0</v>
      </c>
      <c r="L2008" s="97"/>
      <c r="M2008" s="97">
        <f t="shared" si="537"/>
        <v>1375</v>
      </c>
      <c r="N2008" s="87">
        <f t="shared" si="538"/>
        <v>0</v>
      </c>
      <c r="O2008" s="96"/>
      <c r="P2008" s="97"/>
      <c r="Q2008" s="97"/>
      <c r="R2008" s="98"/>
      <c r="S2008" s="98"/>
      <c r="T2008" s="98"/>
      <c r="U2008" s="98"/>
      <c r="V2008" s="98"/>
      <c r="W2008" s="98"/>
      <c r="X2008" s="98"/>
      <c r="Y2008" s="98"/>
      <c r="Z2008" s="98"/>
      <c r="AA2008" s="98"/>
      <c r="AB2008" s="98"/>
      <c r="AC2008" s="98"/>
      <c r="AD2008" s="98"/>
      <c r="AE2008" s="98"/>
      <c r="AF2008" s="98"/>
      <c r="AG2008" s="98"/>
      <c r="AH2008" s="98"/>
      <c r="AI2008" s="98"/>
      <c r="AJ2008" s="98"/>
      <c r="AK2008" s="98"/>
      <c r="AL2008" s="98"/>
    </row>
    <row r="2009" ht="14.25" customHeight="1">
      <c r="A2009" s="92" t="s">
        <v>6491</v>
      </c>
      <c r="B2009" s="264">
        <v>45985.0</v>
      </c>
      <c r="C2009" s="230" t="s">
        <v>6492</v>
      </c>
      <c r="D2009" s="230" t="s">
        <v>6345</v>
      </c>
      <c r="E2009" s="231">
        <v>28800.0</v>
      </c>
      <c r="F2009" s="192" t="s">
        <v>6493</v>
      </c>
      <c r="G2009" s="162" t="s">
        <v>96</v>
      </c>
      <c r="H2009" s="227" t="s">
        <v>450</v>
      </c>
      <c r="I2009" s="162" t="s">
        <v>6494</v>
      </c>
      <c r="J2009" s="95"/>
      <c r="K2009" s="263">
        <v>28800.0</v>
      </c>
      <c r="L2009" s="97"/>
      <c r="M2009" s="97">
        <f t="shared" si="537"/>
        <v>28800</v>
      </c>
      <c r="N2009" s="87">
        <f t="shared" si="538"/>
        <v>0</v>
      </c>
      <c r="O2009" s="96"/>
      <c r="P2009" s="97"/>
      <c r="Q2009" s="97"/>
      <c r="R2009" s="98"/>
      <c r="S2009" s="98"/>
      <c r="T2009" s="98"/>
      <c r="U2009" s="98"/>
      <c r="V2009" s="98"/>
      <c r="W2009" s="98"/>
      <c r="X2009" s="98"/>
      <c r="Y2009" s="98"/>
      <c r="Z2009" s="98"/>
      <c r="AA2009" s="98"/>
      <c r="AB2009" s="98"/>
      <c r="AC2009" s="98"/>
      <c r="AD2009" s="98"/>
      <c r="AE2009" s="98"/>
      <c r="AF2009" s="98"/>
      <c r="AG2009" s="98"/>
      <c r="AH2009" s="98"/>
      <c r="AI2009" s="98"/>
      <c r="AJ2009" s="98"/>
      <c r="AK2009" s="98"/>
      <c r="AL2009" s="98"/>
    </row>
    <row r="2010" ht="14.25" customHeight="1">
      <c r="A2010" s="92" t="s">
        <v>6495</v>
      </c>
      <c r="B2010" s="264">
        <v>45986.0</v>
      </c>
      <c r="C2010" s="230" t="s">
        <v>6496</v>
      </c>
      <c r="D2010" s="230" t="s">
        <v>6102</v>
      </c>
      <c r="E2010" s="284">
        <v>3916.96</v>
      </c>
      <c r="F2010" s="192" t="s">
        <v>6497</v>
      </c>
      <c r="G2010" s="162" t="s">
        <v>74</v>
      </c>
      <c r="H2010" s="227" t="s">
        <v>450</v>
      </c>
      <c r="I2010" s="101"/>
      <c r="J2010" s="95"/>
      <c r="K2010" s="263">
        <v>4100.0</v>
      </c>
      <c r="L2010" s="97">
        <f>K2010/1.12*0.05</f>
        <v>183.0357143</v>
      </c>
      <c r="M2010" s="97">
        <f t="shared" si="537"/>
        <v>3916.964286</v>
      </c>
      <c r="N2010" s="87">
        <f t="shared" si="538"/>
        <v>0.004285714286</v>
      </c>
      <c r="O2010" s="96"/>
      <c r="P2010" s="97"/>
      <c r="Q2010" s="97"/>
      <c r="R2010" s="98"/>
      <c r="S2010" s="98"/>
      <c r="T2010" s="98"/>
      <c r="U2010" s="98"/>
      <c r="V2010" s="98"/>
      <c r="W2010" s="98"/>
      <c r="X2010" s="98"/>
      <c r="Y2010" s="98"/>
      <c r="Z2010" s="98"/>
      <c r="AA2010" s="98"/>
      <c r="AB2010" s="98"/>
      <c r="AC2010" s="98"/>
      <c r="AD2010" s="98"/>
      <c r="AE2010" s="98"/>
      <c r="AF2010" s="98"/>
      <c r="AG2010" s="98"/>
      <c r="AH2010" s="98"/>
      <c r="AI2010" s="98"/>
      <c r="AJ2010" s="98"/>
      <c r="AK2010" s="98"/>
      <c r="AL2010" s="98"/>
    </row>
    <row r="2011" ht="14.25" customHeight="1">
      <c r="A2011" s="92" t="s">
        <v>6498</v>
      </c>
      <c r="B2011" s="264">
        <v>45986.0</v>
      </c>
      <c r="C2011" s="230" t="s">
        <v>6499</v>
      </c>
      <c r="D2011" s="230" t="s">
        <v>6114</v>
      </c>
      <c r="E2011" s="231">
        <v>6700.0</v>
      </c>
      <c r="F2011" s="192" t="s">
        <v>6500</v>
      </c>
      <c r="G2011" s="162" t="s">
        <v>96</v>
      </c>
      <c r="H2011" s="227" t="s">
        <v>132</v>
      </c>
      <c r="I2011" s="285" t="s">
        <v>6501</v>
      </c>
      <c r="J2011" s="95"/>
      <c r="K2011" s="263">
        <v>6700.0</v>
      </c>
      <c r="L2011" s="97"/>
      <c r="M2011" s="97">
        <f t="shared" si="537"/>
        <v>6700</v>
      </c>
      <c r="N2011" s="87">
        <f t="shared" si="538"/>
        <v>0</v>
      </c>
      <c r="O2011" s="96"/>
      <c r="P2011" s="97"/>
      <c r="Q2011" s="97"/>
      <c r="R2011" s="98"/>
      <c r="S2011" s="98"/>
      <c r="T2011" s="98"/>
      <c r="U2011" s="98"/>
      <c r="V2011" s="98"/>
      <c r="W2011" s="98"/>
      <c r="X2011" s="98"/>
      <c r="Y2011" s="98"/>
      <c r="Z2011" s="98"/>
      <c r="AA2011" s="98"/>
      <c r="AB2011" s="98"/>
      <c r="AC2011" s="98"/>
      <c r="AD2011" s="98"/>
      <c r="AE2011" s="98"/>
      <c r="AF2011" s="98"/>
      <c r="AG2011" s="98"/>
      <c r="AH2011" s="98"/>
      <c r="AI2011" s="98"/>
      <c r="AJ2011" s="98"/>
      <c r="AK2011" s="98"/>
      <c r="AL2011" s="98"/>
    </row>
    <row r="2012" ht="14.25" customHeight="1">
      <c r="A2012" s="92" t="s">
        <v>6502</v>
      </c>
      <c r="B2012" s="264">
        <v>45986.0</v>
      </c>
      <c r="C2012" s="230" t="s">
        <v>6503</v>
      </c>
      <c r="D2012" s="230" t="s">
        <v>94</v>
      </c>
      <c r="E2012" s="284">
        <v>3343.75</v>
      </c>
      <c r="F2012" s="192" t="s">
        <v>6504</v>
      </c>
      <c r="G2012" s="162" t="s">
        <v>1966</v>
      </c>
      <c r="H2012" s="227" t="s">
        <v>450</v>
      </c>
      <c r="I2012" s="162" t="s">
        <v>6505</v>
      </c>
      <c r="J2012" s="95"/>
      <c r="K2012" s="263">
        <v>3500.0</v>
      </c>
      <c r="L2012" s="97">
        <f>K2012/1.12*0.05</f>
        <v>156.25</v>
      </c>
      <c r="M2012" s="97">
        <f t="shared" si="537"/>
        <v>3343.75</v>
      </c>
      <c r="N2012" s="87">
        <f t="shared" si="538"/>
        <v>0</v>
      </c>
      <c r="O2012" s="96"/>
      <c r="P2012" s="97"/>
      <c r="Q2012" s="97"/>
      <c r="R2012" s="98"/>
      <c r="S2012" s="98"/>
      <c r="T2012" s="98"/>
      <c r="U2012" s="98"/>
      <c r="V2012" s="98"/>
      <c r="W2012" s="98"/>
      <c r="X2012" s="98"/>
      <c r="Y2012" s="98"/>
      <c r="Z2012" s="98"/>
      <c r="AA2012" s="98"/>
      <c r="AB2012" s="98"/>
      <c r="AC2012" s="98"/>
      <c r="AD2012" s="98"/>
      <c r="AE2012" s="98"/>
      <c r="AF2012" s="98"/>
      <c r="AG2012" s="98"/>
      <c r="AH2012" s="98"/>
      <c r="AI2012" s="98"/>
      <c r="AJ2012" s="98"/>
      <c r="AK2012" s="98"/>
      <c r="AL2012" s="98"/>
    </row>
    <row r="2013" ht="14.25" customHeight="1">
      <c r="A2013" s="92" t="s">
        <v>6506</v>
      </c>
      <c r="B2013" s="264">
        <v>45986.0</v>
      </c>
      <c r="C2013" s="230" t="s">
        <v>6507</v>
      </c>
      <c r="D2013" s="230" t="s">
        <v>6508</v>
      </c>
      <c r="E2013" s="231">
        <v>52500.0</v>
      </c>
      <c r="F2013" s="192" t="s">
        <v>6509</v>
      </c>
      <c r="G2013" s="162" t="s">
        <v>117</v>
      </c>
      <c r="H2013" s="227" t="s">
        <v>450</v>
      </c>
      <c r="I2013" s="162" t="s">
        <v>6510</v>
      </c>
      <c r="J2013" s="95"/>
      <c r="K2013" s="263">
        <v>52500.0</v>
      </c>
      <c r="L2013" s="97"/>
      <c r="M2013" s="97">
        <f t="shared" si="537"/>
        <v>52500</v>
      </c>
      <c r="N2013" s="87">
        <f t="shared" si="538"/>
        <v>0</v>
      </c>
      <c r="O2013" s="96"/>
      <c r="P2013" s="263">
        <v>1723.95</v>
      </c>
      <c r="Q2013" s="97">
        <f>E2013-P2013</f>
        <v>50776.05</v>
      </c>
      <c r="R2013" s="98"/>
      <c r="S2013" s="98"/>
      <c r="T2013" s="98"/>
      <c r="U2013" s="98"/>
      <c r="V2013" s="98"/>
      <c r="W2013" s="98"/>
      <c r="X2013" s="98"/>
      <c r="Y2013" s="98"/>
      <c r="Z2013" s="98"/>
      <c r="AA2013" s="98"/>
      <c r="AB2013" s="98"/>
      <c r="AC2013" s="98"/>
      <c r="AD2013" s="98"/>
      <c r="AE2013" s="98"/>
      <c r="AF2013" s="98"/>
      <c r="AG2013" s="98"/>
      <c r="AH2013" s="98"/>
      <c r="AI2013" s="98"/>
      <c r="AJ2013" s="98"/>
      <c r="AK2013" s="98"/>
      <c r="AL2013" s="98"/>
    </row>
    <row r="2014" ht="14.25" customHeight="1">
      <c r="A2014" s="92" t="s">
        <v>6511</v>
      </c>
      <c r="B2014" s="264">
        <v>45986.0</v>
      </c>
      <c r="C2014" s="230" t="s">
        <v>6512</v>
      </c>
      <c r="D2014" s="230" t="s">
        <v>6024</v>
      </c>
      <c r="E2014" s="284">
        <v>286.61</v>
      </c>
      <c r="F2014" s="192" t="s">
        <v>6513</v>
      </c>
      <c r="G2014" s="162" t="s">
        <v>1966</v>
      </c>
      <c r="H2014" s="227" t="s">
        <v>450</v>
      </c>
      <c r="I2014" s="162" t="s">
        <v>6514</v>
      </c>
      <c r="J2014" s="95"/>
      <c r="K2014" s="263">
        <v>300.0</v>
      </c>
      <c r="L2014" s="97">
        <f>K2014/1.12*0.05</f>
        <v>13.39285714</v>
      </c>
      <c r="M2014" s="97">
        <f t="shared" si="537"/>
        <v>286.6071429</v>
      </c>
      <c r="N2014" s="87">
        <f t="shared" si="538"/>
        <v>-0.002857142857</v>
      </c>
      <c r="O2014" s="96"/>
      <c r="P2014" s="97"/>
      <c r="Q2014" s="97"/>
      <c r="R2014" s="98"/>
      <c r="S2014" s="98"/>
      <c r="T2014" s="98"/>
      <c r="U2014" s="98"/>
      <c r="V2014" s="98"/>
      <c r="W2014" s="98"/>
      <c r="X2014" s="98"/>
      <c r="Y2014" s="98"/>
      <c r="Z2014" s="98"/>
      <c r="AA2014" s="98"/>
      <c r="AB2014" s="98"/>
      <c r="AC2014" s="98"/>
      <c r="AD2014" s="98"/>
      <c r="AE2014" s="98"/>
      <c r="AF2014" s="98"/>
      <c r="AG2014" s="98"/>
      <c r="AH2014" s="98"/>
      <c r="AI2014" s="98"/>
      <c r="AJ2014" s="98"/>
      <c r="AK2014" s="98"/>
      <c r="AL2014" s="98"/>
    </row>
    <row r="2015" ht="14.25" customHeight="1">
      <c r="A2015" s="92" t="s">
        <v>6515</v>
      </c>
      <c r="B2015" s="264">
        <v>45986.0</v>
      </c>
      <c r="C2015" s="230" t="s">
        <v>6516</v>
      </c>
      <c r="D2015" s="230" t="s">
        <v>6517</v>
      </c>
      <c r="E2015" s="231">
        <v>10000.0</v>
      </c>
      <c r="F2015" s="192" t="s">
        <v>6518</v>
      </c>
      <c r="G2015" s="162" t="s">
        <v>6519</v>
      </c>
      <c r="H2015" s="227" t="s">
        <v>450</v>
      </c>
      <c r="I2015" s="162" t="s">
        <v>6520</v>
      </c>
      <c r="J2015" s="95"/>
      <c r="K2015" s="263">
        <v>10000.0</v>
      </c>
      <c r="L2015" s="97"/>
      <c r="M2015" s="97">
        <f t="shared" si="537"/>
        <v>10000</v>
      </c>
      <c r="N2015" s="87">
        <f t="shared" si="538"/>
        <v>0</v>
      </c>
      <c r="O2015" s="96"/>
      <c r="P2015" s="97"/>
      <c r="Q2015" s="97"/>
      <c r="R2015" s="98"/>
      <c r="S2015" s="98"/>
      <c r="T2015" s="98"/>
      <c r="U2015" s="98"/>
      <c r="V2015" s="98"/>
      <c r="W2015" s="98"/>
      <c r="X2015" s="98"/>
      <c r="Y2015" s="98"/>
      <c r="Z2015" s="98"/>
      <c r="AA2015" s="98"/>
      <c r="AB2015" s="98"/>
      <c r="AC2015" s="98"/>
      <c r="AD2015" s="98"/>
      <c r="AE2015" s="98"/>
      <c r="AF2015" s="98"/>
      <c r="AG2015" s="98"/>
      <c r="AH2015" s="98"/>
      <c r="AI2015" s="98"/>
      <c r="AJ2015" s="98"/>
      <c r="AK2015" s="98"/>
      <c r="AL2015" s="98"/>
    </row>
    <row r="2016" ht="14.25" customHeight="1">
      <c r="A2016" s="92" t="s">
        <v>6521</v>
      </c>
      <c r="B2016" s="264">
        <v>45986.0</v>
      </c>
      <c r="C2016" s="230" t="s">
        <v>6522</v>
      </c>
      <c r="D2016" s="230" t="s">
        <v>4937</v>
      </c>
      <c r="E2016" s="231">
        <v>1854.8</v>
      </c>
      <c r="F2016" s="192" t="s">
        <v>6523</v>
      </c>
      <c r="G2016" s="162" t="s">
        <v>74</v>
      </c>
      <c r="H2016" s="227" t="s">
        <v>450</v>
      </c>
      <c r="I2016" s="162" t="s">
        <v>6524</v>
      </c>
      <c r="J2016" s="95"/>
      <c r="K2016" s="263">
        <v>1854.8</v>
      </c>
      <c r="L2016" s="97"/>
      <c r="M2016" s="97">
        <f t="shared" si="537"/>
        <v>1854.8</v>
      </c>
      <c r="N2016" s="87">
        <f t="shared" si="538"/>
        <v>0</v>
      </c>
      <c r="O2016" s="96"/>
      <c r="P2016" s="97"/>
      <c r="Q2016" s="97"/>
      <c r="R2016" s="98"/>
      <c r="S2016" s="98"/>
      <c r="T2016" s="98"/>
      <c r="U2016" s="98"/>
      <c r="V2016" s="98"/>
      <c r="W2016" s="98"/>
      <c r="X2016" s="98"/>
      <c r="Y2016" s="98"/>
      <c r="Z2016" s="98"/>
      <c r="AA2016" s="98"/>
      <c r="AB2016" s="98"/>
      <c r="AC2016" s="98"/>
      <c r="AD2016" s="98"/>
      <c r="AE2016" s="98"/>
      <c r="AF2016" s="98"/>
      <c r="AG2016" s="98"/>
      <c r="AH2016" s="98"/>
      <c r="AI2016" s="98"/>
      <c r="AJ2016" s="98"/>
      <c r="AK2016" s="98"/>
      <c r="AL2016" s="98"/>
    </row>
    <row r="2017" ht="14.25" customHeight="1">
      <c r="A2017" s="92" t="s">
        <v>6525</v>
      </c>
      <c r="B2017" s="264">
        <v>45986.0</v>
      </c>
      <c r="C2017" s="230" t="s">
        <v>6526</v>
      </c>
      <c r="D2017" s="230" t="s">
        <v>6094</v>
      </c>
      <c r="E2017" s="231">
        <v>1814.48</v>
      </c>
      <c r="F2017" s="192" t="s">
        <v>6527</v>
      </c>
      <c r="G2017" s="162" t="s">
        <v>74</v>
      </c>
      <c r="H2017" s="227" t="s">
        <v>450</v>
      </c>
      <c r="I2017" s="162" t="s">
        <v>6528</v>
      </c>
      <c r="J2017" s="95"/>
      <c r="K2017" s="263">
        <v>1814.48</v>
      </c>
      <c r="L2017" s="97"/>
      <c r="M2017" s="97">
        <f t="shared" si="537"/>
        <v>1814.48</v>
      </c>
      <c r="N2017" s="87">
        <f t="shared" si="538"/>
        <v>0</v>
      </c>
      <c r="O2017" s="96"/>
      <c r="P2017" s="97"/>
      <c r="Q2017" s="97"/>
      <c r="R2017" s="98"/>
      <c r="S2017" s="98"/>
      <c r="T2017" s="98"/>
      <c r="U2017" s="98"/>
      <c r="V2017" s="98"/>
      <c r="W2017" s="98"/>
      <c r="X2017" s="98"/>
      <c r="Y2017" s="98"/>
      <c r="Z2017" s="98"/>
      <c r="AA2017" s="98"/>
      <c r="AB2017" s="98"/>
      <c r="AC2017" s="98"/>
      <c r="AD2017" s="98"/>
      <c r="AE2017" s="98"/>
      <c r="AF2017" s="98"/>
      <c r="AG2017" s="98"/>
      <c r="AH2017" s="98"/>
      <c r="AI2017" s="98"/>
      <c r="AJ2017" s="98"/>
      <c r="AK2017" s="98"/>
      <c r="AL2017" s="98"/>
    </row>
    <row r="2018" ht="14.25" customHeight="1">
      <c r="A2018" s="92" t="s">
        <v>6529</v>
      </c>
      <c r="B2018" s="264">
        <v>45986.0</v>
      </c>
      <c r="C2018" s="230" t="s">
        <v>6530</v>
      </c>
      <c r="D2018" s="230" t="s">
        <v>6531</v>
      </c>
      <c r="E2018" s="231">
        <v>5700.0</v>
      </c>
      <c r="F2018" s="192" t="s">
        <v>6532</v>
      </c>
      <c r="G2018" s="162" t="s">
        <v>96</v>
      </c>
      <c r="H2018" s="227" t="s">
        <v>450</v>
      </c>
      <c r="I2018" s="162" t="s">
        <v>6533</v>
      </c>
      <c r="J2018" s="95"/>
      <c r="K2018" s="263">
        <v>5700.0</v>
      </c>
      <c r="L2018" s="97"/>
      <c r="M2018" s="97">
        <f t="shared" si="537"/>
        <v>5700</v>
      </c>
      <c r="N2018" s="87">
        <f t="shared" si="538"/>
        <v>0</v>
      </c>
      <c r="O2018" s="96"/>
      <c r="P2018" s="97"/>
      <c r="Q2018" s="97"/>
      <c r="R2018" s="98"/>
      <c r="S2018" s="98"/>
      <c r="T2018" s="98"/>
      <c r="U2018" s="98"/>
      <c r="V2018" s="98"/>
      <c r="W2018" s="98"/>
      <c r="X2018" s="98"/>
      <c r="Y2018" s="98"/>
      <c r="Z2018" s="98"/>
      <c r="AA2018" s="98"/>
      <c r="AB2018" s="98"/>
      <c r="AC2018" s="98"/>
      <c r="AD2018" s="98"/>
      <c r="AE2018" s="98"/>
      <c r="AF2018" s="98"/>
      <c r="AG2018" s="98"/>
      <c r="AH2018" s="98"/>
      <c r="AI2018" s="98"/>
      <c r="AJ2018" s="98"/>
      <c r="AK2018" s="98"/>
      <c r="AL2018" s="98"/>
    </row>
    <row r="2019" ht="14.25" customHeight="1">
      <c r="A2019" s="92" t="s">
        <v>6534</v>
      </c>
      <c r="B2019" s="264">
        <v>45988.0</v>
      </c>
      <c r="C2019" s="230" t="s">
        <v>6535</v>
      </c>
      <c r="D2019" s="230" t="s">
        <v>804</v>
      </c>
      <c r="E2019" s="231">
        <v>310.0</v>
      </c>
      <c r="F2019" s="192" t="s">
        <v>6536</v>
      </c>
      <c r="G2019" s="162" t="s">
        <v>5140</v>
      </c>
      <c r="H2019" s="227" t="s">
        <v>450</v>
      </c>
      <c r="I2019" s="101"/>
      <c r="J2019" s="95"/>
      <c r="K2019" s="263">
        <v>310.0</v>
      </c>
      <c r="L2019" s="97"/>
      <c r="M2019" s="97">
        <f t="shared" si="537"/>
        <v>310</v>
      </c>
      <c r="N2019" s="87">
        <f t="shared" si="538"/>
        <v>0</v>
      </c>
      <c r="O2019" s="96"/>
      <c r="P2019" s="263">
        <v>7.77</v>
      </c>
      <c r="Q2019" s="97">
        <f>E2019-P2019</f>
        <v>302.23</v>
      </c>
      <c r="R2019" s="98"/>
      <c r="S2019" s="98"/>
      <c r="T2019" s="98"/>
      <c r="U2019" s="98"/>
      <c r="V2019" s="98"/>
      <c r="W2019" s="98"/>
      <c r="X2019" s="98"/>
      <c r="Y2019" s="98"/>
      <c r="Z2019" s="98"/>
      <c r="AA2019" s="98"/>
      <c r="AB2019" s="98"/>
      <c r="AC2019" s="98"/>
      <c r="AD2019" s="98"/>
      <c r="AE2019" s="98"/>
      <c r="AF2019" s="98"/>
      <c r="AG2019" s="98"/>
      <c r="AH2019" s="98"/>
      <c r="AI2019" s="98"/>
      <c r="AJ2019" s="98"/>
      <c r="AK2019" s="98"/>
      <c r="AL2019" s="98"/>
    </row>
    <row r="2020" ht="14.25" customHeight="1">
      <c r="A2020" s="92" t="s">
        <v>6537</v>
      </c>
      <c r="B2020" s="264">
        <v>45989.0</v>
      </c>
      <c r="C2020" s="230" t="s">
        <v>6538</v>
      </c>
      <c r="D2020" s="293" t="s">
        <v>6539</v>
      </c>
      <c r="E2020" s="231">
        <v>20669.35</v>
      </c>
      <c r="F2020" s="192" t="s">
        <v>6143</v>
      </c>
      <c r="G2020" s="162" t="s">
        <v>96</v>
      </c>
      <c r="H2020" s="227" t="s">
        <v>450</v>
      </c>
      <c r="I2020" s="162" t="s">
        <v>6540</v>
      </c>
      <c r="J2020" s="95"/>
      <c r="K2020" s="263">
        <v>20669.35</v>
      </c>
      <c r="L2020" s="97"/>
      <c r="M2020" s="97">
        <f t="shared" si="537"/>
        <v>20669.35</v>
      </c>
      <c r="N2020" s="87">
        <f t="shared" si="538"/>
        <v>0</v>
      </c>
      <c r="O2020" s="96"/>
      <c r="P2020" s="97"/>
      <c r="Q2020" s="97"/>
      <c r="R2020" s="98"/>
      <c r="S2020" s="98"/>
      <c r="T2020" s="98"/>
      <c r="U2020" s="98"/>
      <c r="V2020" s="98"/>
      <c r="W2020" s="98"/>
      <c r="X2020" s="98"/>
      <c r="Y2020" s="98"/>
      <c r="Z2020" s="98"/>
      <c r="AA2020" s="98"/>
      <c r="AB2020" s="98"/>
      <c r="AC2020" s="98"/>
      <c r="AD2020" s="98"/>
      <c r="AE2020" s="98"/>
      <c r="AF2020" s="98"/>
      <c r="AG2020" s="98"/>
      <c r="AH2020" s="98"/>
      <c r="AI2020" s="98"/>
      <c r="AJ2020" s="98"/>
      <c r="AK2020" s="98"/>
      <c r="AL2020" s="98"/>
    </row>
    <row r="2021" ht="14.25" customHeight="1">
      <c r="A2021" s="92" t="s">
        <v>6541</v>
      </c>
      <c r="B2021" s="264">
        <v>45989.0</v>
      </c>
      <c r="C2021" s="230" t="s">
        <v>6542</v>
      </c>
      <c r="D2021" s="230" t="s">
        <v>6543</v>
      </c>
      <c r="E2021" s="231">
        <v>18762.0</v>
      </c>
      <c r="F2021" s="192" t="s">
        <v>6544</v>
      </c>
      <c r="G2021" s="162" t="s">
        <v>96</v>
      </c>
      <c r="H2021" s="227" t="s">
        <v>132</v>
      </c>
      <c r="I2021" s="285" t="s">
        <v>344</v>
      </c>
      <c r="J2021" s="95"/>
      <c r="K2021" s="263">
        <v>18762.0</v>
      </c>
      <c r="L2021" s="97"/>
      <c r="M2021" s="97">
        <f t="shared" si="537"/>
        <v>18762</v>
      </c>
      <c r="N2021" s="87">
        <f t="shared" si="538"/>
        <v>0</v>
      </c>
      <c r="O2021" s="96"/>
      <c r="P2021" s="97"/>
      <c r="Q2021" s="97"/>
      <c r="R2021" s="98"/>
      <c r="S2021" s="98"/>
      <c r="T2021" s="98"/>
      <c r="U2021" s="98"/>
      <c r="V2021" s="98"/>
      <c r="W2021" s="98"/>
      <c r="X2021" s="98"/>
      <c r="Y2021" s="98"/>
      <c r="Z2021" s="98"/>
      <c r="AA2021" s="98"/>
      <c r="AB2021" s="98"/>
      <c r="AC2021" s="98"/>
      <c r="AD2021" s="98"/>
      <c r="AE2021" s="98"/>
      <c r="AF2021" s="98"/>
      <c r="AG2021" s="98"/>
      <c r="AH2021" s="98"/>
      <c r="AI2021" s="98"/>
      <c r="AJ2021" s="98"/>
      <c r="AK2021" s="98"/>
      <c r="AL2021" s="98"/>
    </row>
    <row r="2022" ht="14.25" customHeight="1">
      <c r="A2022" s="92" t="s">
        <v>6545</v>
      </c>
      <c r="B2022" s="264">
        <v>45989.0</v>
      </c>
      <c r="C2022" s="230" t="s">
        <v>6546</v>
      </c>
      <c r="D2022" s="230" t="s">
        <v>804</v>
      </c>
      <c r="E2022" s="284">
        <v>89.81</v>
      </c>
      <c r="F2022" s="192" t="s">
        <v>1314</v>
      </c>
      <c r="G2022" s="162" t="s">
        <v>96</v>
      </c>
      <c r="H2022" s="227" t="s">
        <v>450</v>
      </c>
      <c r="I2022" s="162" t="s">
        <v>6547</v>
      </c>
      <c r="J2022" s="95"/>
      <c r="K2022" s="263">
        <v>94.0</v>
      </c>
      <c r="L2022" s="97">
        <f>K2022/1.12*0.05</f>
        <v>4.196428571</v>
      </c>
      <c r="M2022" s="97">
        <f t="shared" si="537"/>
        <v>89.80357143</v>
      </c>
      <c r="N2022" s="87">
        <f t="shared" si="538"/>
        <v>-0.006428571429</v>
      </c>
      <c r="O2022" s="96"/>
      <c r="P2022" s="97"/>
      <c r="Q2022" s="97"/>
      <c r="R2022" s="98"/>
      <c r="S2022" s="98"/>
      <c r="T2022" s="98"/>
      <c r="U2022" s="98"/>
      <c r="V2022" s="98"/>
      <c r="W2022" s="98"/>
      <c r="X2022" s="98"/>
      <c r="Y2022" s="98"/>
      <c r="Z2022" s="98"/>
      <c r="AA2022" s="98"/>
      <c r="AB2022" s="98"/>
      <c r="AC2022" s="98"/>
      <c r="AD2022" s="98"/>
      <c r="AE2022" s="98"/>
      <c r="AF2022" s="98"/>
      <c r="AG2022" s="98"/>
      <c r="AH2022" s="98"/>
      <c r="AI2022" s="98"/>
      <c r="AJ2022" s="98"/>
      <c r="AK2022" s="98"/>
      <c r="AL2022" s="98"/>
    </row>
    <row r="2023" ht="14.25" customHeight="1">
      <c r="A2023" s="92" t="s">
        <v>6548</v>
      </c>
      <c r="B2023" s="264"/>
      <c r="C2023" s="230" t="s">
        <v>6549</v>
      </c>
      <c r="D2023" s="293" t="s">
        <v>87</v>
      </c>
      <c r="E2023" s="231"/>
      <c r="F2023" s="192"/>
      <c r="G2023" s="281"/>
      <c r="H2023" s="283"/>
      <c r="I2023" s="281"/>
      <c r="J2023" s="95"/>
      <c r="K2023" s="97"/>
      <c r="L2023" s="97"/>
      <c r="M2023" s="97">
        <f t="shared" si="537"/>
        <v>0</v>
      </c>
      <c r="N2023" s="87">
        <f t="shared" si="538"/>
        <v>0</v>
      </c>
      <c r="O2023" s="96"/>
      <c r="P2023" s="97"/>
      <c r="Q2023" s="97"/>
      <c r="R2023" s="98"/>
      <c r="S2023" s="98"/>
      <c r="T2023" s="98"/>
      <c r="U2023" s="98"/>
      <c r="V2023" s="98"/>
      <c r="W2023" s="98"/>
      <c r="X2023" s="98"/>
      <c r="Y2023" s="98"/>
      <c r="Z2023" s="98"/>
      <c r="AA2023" s="98"/>
      <c r="AB2023" s="98"/>
      <c r="AC2023" s="98"/>
      <c r="AD2023" s="98"/>
      <c r="AE2023" s="98"/>
      <c r="AF2023" s="98"/>
      <c r="AG2023" s="98"/>
      <c r="AH2023" s="98"/>
      <c r="AI2023" s="98"/>
      <c r="AJ2023" s="98"/>
      <c r="AK2023" s="98"/>
      <c r="AL2023" s="98"/>
    </row>
    <row r="2024" ht="14.25" customHeight="1">
      <c r="A2024" s="92" t="s">
        <v>6550</v>
      </c>
      <c r="B2024" s="264">
        <v>45989.0</v>
      </c>
      <c r="C2024" s="230" t="s">
        <v>6551</v>
      </c>
      <c r="D2024" s="278" t="s">
        <v>6552</v>
      </c>
      <c r="E2024" s="295">
        <v>319.36</v>
      </c>
      <c r="F2024" s="278" t="s">
        <v>6553</v>
      </c>
      <c r="G2024" s="278" t="s">
        <v>96</v>
      </c>
      <c r="H2024" s="227" t="s">
        <v>450</v>
      </c>
      <c r="I2024" s="290" t="s">
        <v>6554</v>
      </c>
      <c r="J2024" s="95"/>
      <c r="K2024" s="263">
        <v>319.36</v>
      </c>
      <c r="L2024" s="97"/>
      <c r="M2024" s="97">
        <f t="shared" si="537"/>
        <v>319.36</v>
      </c>
      <c r="N2024" s="87">
        <f t="shared" si="538"/>
        <v>0</v>
      </c>
      <c r="O2024" s="96"/>
      <c r="P2024" s="97"/>
      <c r="Q2024" s="97"/>
      <c r="R2024" s="98"/>
      <c r="S2024" s="98"/>
      <c r="T2024" s="98"/>
      <c r="U2024" s="98"/>
      <c r="V2024" s="98"/>
      <c r="W2024" s="98"/>
      <c r="X2024" s="98"/>
      <c r="Y2024" s="98"/>
      <c r="Z2024" s="98"/>
      <c r="AA2024" s="98"/>
      <c r="AB2024" s="98"/>
      <c r="AC2024" s="98"/>
      <c r="AD2024" s="98"/>
      <c r="AE2024" s="98"/>
      <c r="AF2024" s="98"/>
      <c r="AG2024" s="98"/>
      <c r="AH2024" s="98"/>
      <c r="AI2024" s="98"/>
      <c r="AJ2024" s="98"/>
      <c r="AK2024" s="98"/>
      <c r="AL2024" s="98"/>
    </row>
    <row r="2025" ht="14.25" customHeight="1">
      <c r="A2025" s="92" t="s">
        <v>6555</v>
      </c>
      <c r="B2025" s="264">
        <v>45989.0</v>
      </c>
      <c r="C2025" s="230" t="s">
        <v>6556</v>
      </c>
      <c r="D2025" s="230" t="s">
        <v>6099</v>
      </c>
      <c r="E2025" s="284">
        <v>70780.5</v>
      </c>
      <c r="F2025" s="192" t="s">
        <v>6557</v>
      </c>
      <c r="G2025" s="162" t="s">
        <v>74</v>
      </c>
      <c r="H2025" s="227" t="s">
        <v>450</v>
      </c>
      <c r="I2025" s="162" t="s">
        <v>6558</v>
      </c>
      <c r="J2025" s="95"/>
      <c r="K2025" s="263">
        <v>74088.0</v>
      </c>
      <c r="L2025" s="97">
        <f t="shared" ref="L2025:L2028" si="542">K2025/1.12*0.05</f>
        <v>3307.5</v>
      </c>
      <c r="M2025" s="97">
        <f t="shared" si="537"/>
        <v>70780.5</v>
      </c>
      <c r="N2025" s="87">
        <f t="shared" si="538"/>
        <v>0</v>
      </c>
      <c r="O2025" s="96"/>
      <c r="P2025" s="97"/>
      <c r="Q2025" s="97"/>
      <c r="R2025" s="98"/>
      <c r="S2025" s="98"/>
      <c r="T2025" s="98"/>
      <c r="U2025" s="98"/>
      <c r="V2025" s="98"/>
      <c r="W2025" s="98"/>
      <c r="X2025" s="98"/>
      <c r="Y2025" s="98"/>
      <c r="Z2025" s="98"/>
      <c r="AA2025" s="98"/>
      <c r="AB2025" s="98"/>
      <c r="AC2025" s="98"/>
      <c r="AD2025" s="98"/>
      <c r="AE2025" s="98"/>
      <c r="AF2025" s="98"/>
      <c r="AG2025" s="98"/>
      <c r="AH2025" s="98"/>
      <c r="AI2025" s="98"/>
      <c r="AJ2025" s="98"/>
      <c r="AK2025" s="98"/>
      <c r="AL2025" s="98"/>
    </row>
    <row r="2026" ht="14.25" customHeight="1">
      <c r="A2026" s="92" t="s">
        <v>6559</v>
      </c>
      <c r="B2026" s="264">
        <v>45989.0</v>
      </c>
      <c r="C2026" s="230" t="s">
        <v>6560</v>
      </c>
      <c r="D2026" s="230" t="s">
        <v>5966</v>
      </c>
      <c r="E2026" s="284">
        <v>91045.54</v>
      </c>
      <c r="F2026" s="192" t="s">
        <v>6561</v>
      </c>
      <c r="G2026" s="162" t="s">
        <v>74</v>
      </c>
      <c r="H2026" s="227" t="s">
        <v>450</v>
      </c>
      <c r="I2026" s="162" t="s">
        <v>6562</v>
      </c>
      <c r="J2026" s="95"/>
      <c r="K2026" s="263">
        <v>95300.0</v>
      </c>
      <c r="L2026" s="97">
        <f t="shared" si="542"/>
        <v>4254.464286</v>
      </c>
      <c r="M2026" s="97">
        <f t="shared" si="537"/>
        <v>91045.53571</v>
      </c>
      <c r="N2026" s="87">
        <f t="shared" si="538"/>
        <v>-0.004285714283</v>
      </c>
      <c r="O2026" s="96"/>
      <c r="P2026" s="97"/>
      <c r="Q2026" s="97"/>
      <c r="R2026" s="98"/>
      <c r="S2026" s="98"/>
      <c r="T2026" s="98"/>
      <c r="U2026" s="98"/>
      <c r="V2026" s="98"/>
      <c r="W2026" s="98"/>
      <c r="X2026" s="98"/>
      <c r="Y2026" s="98"/>
      <c r="Z2026" s="98"/>
      <c r="AA2026" s="98"/>
      <c r="AB2026" s="98"/>
      <c r="AC2026" s="98"/>
      <c r="AD2026" s="98"/>
      <c r="AE2026" s="98"/>
      <c r="AF2026" s="98"/>
      <c r="AG2026" s="98"/>
      <c r="AH2026" s="98"/>
      <c r="AI2026" s="98"/>
      <c r="AJ2026" s="98"/>
      <c r="AK2026" s="98"/>
      <c r="AL2026" s="98"/>
    </row>
    <row r="2027" ht="14.25" customHeight="1">
      <c r="A2027" s="92" t="s">
        <v>6563</v>
      </c>
      <c r="B2027" s="264">
        <v>45989.0</v>
      </c>
      <c r="C2027" s="230" t="s">
        <v>6564</v>
      </c>
      <c r="D2027" s="230" t="s">
        <v>804</v>
      </c>
      <c r="E2027" s="284">
        <v>2483.93</v>
      </c>
      <c r="F2027" s="192" t="s">
        <v>6565</v>
      </c>
      <c r="G2027" s="162" t="s">
        <v>96</v>
      </c>
      <c r="H2027" s="227" t="s">
        <v>450</v>
      </c>
      <c r="I2027" s="101"/>
      <c r="J2027" s="95"/>
      <c r="K2027" s="263">
        <v>2600.0</v>
      </c>
      <c r="L2027" s="97">
        <f t="shared" si="542"/>
        <v>116.0714286</v>
      </c>
      <c r="M2027" s="97">
        <f t="shared" si="537"/>
        <v>2483.928571</v>
      </c>
      <c r="N2027" s="87">
        <f t="shared" si="538"/>
        <v>-0.001428571428</v>
      </c>
      <c r="O2027" s="96"/>
      <c r="P2027" s="97"/>
      <c r="Q2027" s="97"/>
      <c r="R2027" s="98"/>
      <c r="S2027" s="98"/>
      <c r="T2027" s="98"/>
      <c r="U2027" s="98"/>
      <c r="V2027" s="98"/>
      <c r="W2027" s="98"/>
      <c r="X2027" s="98"/>
      <c r="Y2027" s="98"/>
      <c r="Z2027" s="98"/>
      <c r="AA2027" s="98"/>
      <c r="AB2027" s="98"/>
      <c r="AC2027" s="98"/>
      <c r="AD2027" s="98"/>
      <c r="AE2027" s="98"/>
      <c r="AF2027" s="98"/>
      <c r="AG2027" s="98"/>
      <c r="AH2027" s="98"/>
      <c r="AI2027" s="98"/>
      <c r="AJ2027" s="98"/>
      <c r="AK2027" s="98"/>
      <c r="AL2027" s="98"/>
    </row>
    <row r="2028" ht="14.25" customHeight="1">
      <c r="A2028" s="92" t="s">
        <v>6566</v>
      </c>
      <c r="B2028" s="264">
        <v>45989.0</v>
      </c>
      <c r="C2028" s="230" t="s">
        <v>6567</v>
      </c>
      <c r="D2028" s="230" t="s">
        <v>804</v>
      </c>
      <c r="E2028" s="284">
        <v>8598.21</v>
      </c>
      <c r="F2028" s="192" t="s">
        <v>6568</v>
      </c>
      <c r="G2028" s="162" t="s">
        <v>96</v>
      </c>
      <c r="H2028" s="227" t="s">
        <v>450</v>
      </c>
      <c r="I2028" s="101"/>
      <c r="J2028" s="95"/>
      <c r="K2028" s="263">
        <v>9000.0</v>
      </c>
      <c r="L2028" s="97">
        <f t="shared" si="542"/>
        <v>401.7857143</v>
      </c>
      <c r="M2028" s="97">
        <f t="shared" si="537"/>
        <v>8598.214286</v>
      </c>
      <c r="N2028" s="87">
        <f t="shared" si="538"/>
        <v>0.004285714287</v>
      </c>
      <c r="O2028" s="96"/>
      <c r="P2028" s="97"/>
      <c r="Q2028" s="97"/>
      <c r="R2028" s="98"/>
      <c r="S2028" s="98"/>
      <c r="T2028" s="98"/>
      <c r="U2028" s="98"/>
      <c r="V2028" s="98"/>
      <c r="W2028" s="98"/>
      <c r="X2028" s="98"/>
      <c r="Y2028" s="98"/>
      <c r="Z2028" s="98"/>
      <c r="AA2028" s="98"/>
      <c r="AB2028" s="98"/>
      <c r="AC2028" s="98"/>
      <c r="AD2028" s="98"/>
      <c r="AE2028" s="98"/>
      <c r="AF2028" s="98"/>
      <c r="AG2028" s="98"/>
      <c r="AH2028" s="98"/>
      <c r="AI2028" s="98"/>
      <c r="AJ2028" s="98"/>
      <c r="AK2028" s="98"/>
      <c r="AL2028" s="98"/>
    </row>
    <row r="2029" ht="14.25" customHeight="1">
      <c r="A2029" s="92" t="s">
        <v>6569</v>
      </c>
      <c r="B2029" s="93"/>
      <c r="C2029" s="230" t="s">
        <v>6570</v>
      </c>
      <c r="D2029" s="293" t="s">
        <v>87</v>
      </c>
      <c r="E2029" s="103"/>
      <c r="F2029" s="100"/>
      <c r="G2029" s="101"/>
      <c r="H2029" s="42"/>
      <c r="I2029" s="101"/>
      <c r="J2029" s="95"/>
      <c r="K2029" s="97"/>
      <c r="L2029" s="97"/>
      <c r="M2029" s="97">
        <f t="shared" si="537"/>
        <v>0</v>
      </c>
      <c r="N2029" s="87">
        <f t="shared" si="538"/>
        <v>0</v>
      </c>
      <c r="O2029" s="96"/>
      <c r="P2029" s="97"/>
      <c r="Q2029" s="97"/>
      <c r="R2029" s="98"/>
      <c r="S2029" s="98"/>
      <c r="T2029" s="98"/>
      <c r="U2029" s="98"/>
      <c r="V2029" s="98"/>
      <c r="W2029" s="98"/>
      <c r="X2029" s="98"/>
      <c r="Y2029" s="98"/>
      <c r="Z2029" s="98"/>
      <c r="AA2029" s="98"/>
      <c r="AB2029" s="98"/>
      <c r="AC2029" s="98"/>
      <c r="AD2029" s="98"/>
      <c r="AE2029" s="98"/>
      <c r="AF2029" s="98"/>
      <c r="AG2029" s="98"/>
      <c r="AH2029" s="98"/>
      <c r="AI2029" s="98"/>
      <c r="AJ2029" s="98"/>
      <c r="AK2029" s="98"/>
      <c r="AL2029" s="98"/>
    </row>
    <row r="2030" ht="14.25" customHeight="1">
      <c r="A2030" s="92" t="s">
        <v>6571</v>
      </c>
      <c r="B2030" s="264">
        <v>45989.0</v>
      </c>
      <c r="C2030" s="230" t="s">
        <v>6572</v>
      </c>
      <c r="D2030" s="230" t="s">
        <v>804</v>
      </c>
      <c r="E2030" s="284">
        <v>2006.25</v>
      </c>
      <c r="F2030" s="192" t="s">
        <v>6573</v>
      </c>
      <c r="G2030" s="281"/>
      <c r="H2030" s="283"/>
      <c r="I2030" s="281"/>
      <c r="J2030" s="95"/>
      <c r="K2030" s="263">
        <v>2100.0</v>
      </c>
      <c r="L2030" s="97">
        <f t="shared" ref="L2030:L2032" si="543">K2030/1.12*0.05</f>
        <v>93.75</v>
      </c>
      <c r="M2030" s="97">
        <f t="shared" si="537"/>
        <v>2006.25</v>
      </c>
      <c r="N2030" s="87">
        <f t="shared" si="538"/>
        <v>0</v>
      </c>
      <c r="O2030" s="96"/>
      <c r="P2030" s="97"/>
      <c r="Q2030" s="97"/>
      <c r="R2030" s="98"/>
      <c r="S2030" s="98"/>
      <c r="T2030" s="98"/>
      <c r="U2030" s="98"/>
      <c r="V2030" s="98"/>
      <c r="W2030" s="98"/>
      <c r="X2030" s="98"/>
      <c r="Y2030" s="98"/>
      <c r="Z2030" s="98"/>
      <c r="AA2030" s="98"/>
      <c r="AB2030" s="98"/>
      <c r="AC2030" s="98"/>
      <c r="AD2030" s="98"/>
      <c r="AE2030" s="98"/>
      <c r="AF2030" s="98"/>
      <c r="AG2030" s="98"/>
      <c r="AH2030" s="98"/>
      <c r="AI2030" s="98"/>
      <c r="AJ2030" s="98"/>
      <c r="AK2030" s="98"/>
      <c r="AL2030" s="98"/>
    </row>
    <row r="2031" ht="14.25" customHeight="1">
      <c r="A2031" s="92" t="s">
        <v>6574</v>
      </c>
      <c r="B2031" s="264">
        <v>45989.0</v>
      </c>
      <c r="C2031" s="230" t="s">
        <v>6575</v>
      </c>
      <c r="D2031" s="230" t="s">
        <v>804</v>
      </c>
      <c r="E2031" s="284">
        <v>443.29</v>
      </c>
      <c r="F2031" s="192" t="s">
        <v>6576</v>
      </c>
      <c r="G2031" s="162" t="s">
        <v>96</v>
      </c>
      <c r="H2031" s="227" t="s">
        <v>450</v>
      </c>
      <c r="I2031" s="162" t="s">
        <v>6547</v>
      </c>
      <c r="J2031" s="95"/>
      <c r="K2031" s="263">
        <v>464.0</v>
      </c>
      <c r="L2031" s="97">
        <f t="shared" si="543"/>
        <v>20.71428571</v>
      </c>
      <c r="M2031" s="97">
        <f t="shared" si="537"/>
        <v>443.2857143</v>
      </c>
      <c r="N2031" s="87">
        <f t="shared" si="538"/>
        <v>-0.004285714286</v>
      </c>
      <c r="O2031" s="96"/>
      <c r="P2031" s="97"/>
      <c r="Q2031" s="97"/>
      <c r="R2031" s="98"/>
      <c r="S2031" s="98"/>
      <c r="T2031" s="98"/>
      <c r="U2031" s="98"/>
      <c r="V2031" s="98"/>
      <c r="W2031" s="98"/>
      <c r="X2031" s="98"/>
      <c r="Y2031" s="98"/>
      <c r="Z2031" s="98"/>
      <c r="AA2031" s="98"/>
      <c r="AB2031" s="98"/>
      <c r="AC2031" s="98"/>
      <c r="AD2031" s="98"/>
      <c r="AE2031" s="98"/>
      <c r="AF2031" s="98"/>
      <c r="AG2031" s="98"/>
      <c r="AH2031" s="98"/>
      <c r="AI2031" s="98"/>
      <c r="AJ2031" s="98"/>
      <c r="AK2031" s="98"/>
      <c r="AL2031" s="98"/>
    </row>
    <row r="2032" ht="14.25" customHeight="1">
      <c r="A2032" s="92" t="s">
        <v>6577</v>
      </c>
      <c r="B2032" s="264">
        <v>45989.0</v>
      </c>
      <c r="C2032" s="230" t="s">
        <v>6578</v>
      </c>
      <c r="D2032" s="230" t="s">
        <v>804</v>
      </c>
      <c r="E2032" s="284">
        <v>5732.14</v>
      </c>
      <c r="F2032" s="192" t="s">
        <v>6579</v>
      </c>
      <c r="G2032" s="281"/>
      <c r="H2032" s="283"/>
      <c r="I2032" s="281"/>
      <c r="J2032" s="95"/>
      <c r="K2032" s="263">
        <v>6000.0</v>
      </c>
      <c r="L2032" s="97">
        <f t="shared" si="543"/>
        <v>267.8571429</v>
      </c>
      <c r="M2032" s="97">
        <f t="shared" si="537"/>
        <v>5732.142857</v>
      </c>
      <c r="N2032" s="87">
        <f t="shared" si="538"/>
        <v>0.002857142857</v>
      </c>
      <c r="O2032" s="96"/>
      <c r="P2032" s="97"/>
      <c r="Q2032" s="97"/>
      <c r="R2032" s="98"/>
      <c r="S2032" s="98"/>
      <c r="T2032" s="98"/>
      <c r="U2032" s="98"/>
      <c r="V2032" s="98"/>
      <c r="W2032" s="98"/>
      <c r="X2032" s="98"/>
      <c r="Y2032" s="98"/>
      <c r="Z2032" s="98"/>
      <c r="AA2032" s="98"/>
      <c r="AB2032" s="98"/>
      <c r="AC2032" s="98"/>
      <c r="AD2032" s="98"/>
      <c r="AE2032" s="98"/>
      <c r="AF2032" s="98"/>
      <c r="AG2032" s="98"/>
      <c r="AH2032" s="98"/>
      <c r="AI2032" s="98"/>
      <c r="AJ2032" s="98"/>
      <c r="AK2032" s="98"/>
      <c r="AL2032" s="98"/>
    </row>
    <row r="2033" ht="14.25" customHeight="1">
      <c r="A2033" s="266" t="s">
        <v>6580</v>
      </c>
      <c r="B2033" s="296">
        <v>45989.0</v>
      </c>
      <c r="C2033" s="297" t="s">
        <v>6581</v>
      </c>
      <c r="D2033" s="297" t="s">
        <v>6123</v>
      </c>
      <c r="E2033" s="298">
        <v>1552.4</v>
      </c>
      <c r="F2033" s="299" t="s">
        <v>6582</v>
      </c>
      <c r="G2033" s="300" t="s">
        <v>1966</v>
      </c>
      <c r="H2033" s="301" t="s">
        <v>450</v>
      </c>
      <c r="I2033" s="300" t="s">
        <v>6583</v>
      </c>
      <c r="J2033" s="302"/>
      <c r="K2033" s="303">
        <v>1552.4</v>
      </c>
      <c r="L2033" s="304"/>
      <c r="M2033" s="97">
        <f t="shared" si="537"/>
        <v>1552.4</v>
      </c>
      <c r="N2033" s="87">
        <f t="shared" si="538"/>
        <v>0</v>
      </c>
      <c r="O2033" s="96"/>
      <c r="P2033" s="97"/>
      <c r="Q2033" s="97"/>
      <c r="R2033" s="98"/>
      <c r="S2033" s="98"/>
      <c r="T2033" s="98"/>
      <c r="U2033" s="98"/>
      <c r="V2033" s="98"/>
      <c r="W2033" s="98"/>
      <c r="X2033" s="98"/>
      <c r="Y2033" s="98"/>
      <c r="Z2033" s="98"/>
      <c r="AA2033" s="98"/>
      <c r="AB2033" s="98"/>
      <c r="AC2033" s="98"/>
      <c r="AD2033" s="98"/>
      <c r="AE2033" s="98"/>
      <c r="AF2033" s="98"/>
      <c r="AG2033" s="98"/>
      <c r="AH2033" s="98"/>
      <c r="AI2033" s="98"/>
      <c r="AJ2033" s="98"/>
      <c r="AK2033" s="98"/>
      <c r="AL2033" s="98"/>
    </row>
    <row r="2034" ht="14.25" customHeight="1">
      <c r="A2034" s="305"/>
      <c r="B2034" s="306"/>
      <c r="C2034" s="230"/>
      <c r="D2034" s="230"/>
      <c r="E2034" s="231"/>
      <c r="F2034" s="192"/>
      <c r="G2034" s="162"/>
      <c r="H2034" s="227"/>
      <c r="I2034" s="101"/>
      <c r="J2034" s="94"/>
      <c r="K2034" s="291">
        <f>sum(K1965:K2033)</f>
        <v>940915.39</v>
      </c>
      <c r="L2034" s="97"/>
      <c r="M2034" s="97"/>
      <c r="N2034" s="87"/>
      <c r="O2034" s="96"/>
      <c r="P2034" s="97"/>
      <c r="Q2034" s="97"/>
      <c r="R2034" s="98"/>
      <c r="S2034" s="98"/>
      <c r="T2034" s="98"/>
      <c r="U2034" s="98"/>
      <c r="V2034" s="98"/>
      <c r="W2034" s="98"/>
      <c r="X2034" s="98"/>
      <c r="Y2034" s="98"/>
      <c r="Z2034" s="98"/>
      <c r="AA2034" s="98"/>
      <c r="AB2034" s="98"/>
      <c r="AC2034" s="98"/>
      <c r="AD2034" s="98"/>
      <c r="AE2034" s="98"/>
      <c r="AF2034" s="98"/>
      <c r="AG2034" s="98"/>
      <c r="AH2034" s="98"/>
      <c r="AI2034" s="98"/>
      <c r="AJ2034" s="98"/>
      <c r="AK2034" s="98"/>
      <c r="AL2034" s="98"/>
    </row>
    <row r="2035" ht="14.25" customHeight="1">
      <c r="A2035" s="305"/>
      <c r="B2035" s="306"/>
      <c r="C2035" s="230"/>
      <c r="D2035" s="230"/>
      <c r="E2035" s="231"/>
      <c r="F2035" s="192"/>
      <c r="G2035" s="162"/>
      <c r="H2035" s="227"/>
      <c r="I2035" s="101"/>
      <c r="J2035" s="94"/>
      <c r="K2035" s="263">
        <v>947915.39</v>
      </c>
      <c r="L2035" s="97">
        <f>K2034-K2035</f>
        <v>-7000</v>
      </c>
      <c r="M2035" s="97"/>
      <c r="N2035" s="87"/>
      <c r="O2035" s="96"/>
      <c r="P2035" s="97"/>
      <c r="Q2035" s="97"/>
      <c r="R2035" s="98"/>
      <c r="S2035" s="98"/>
      <c r="T2035" s="98"/>
      <c r="U2035" s="98"/>
      <c r="V2035" s="98"/>
      <c r="W2035" s="98"/>
      <c r="X2035" s="98"/>
      <c r="Y2035" s="98"/>
      <c r="Z2035" s="98"/>
      <c r="AA2035" s="98"/>
      <c r="AB2035" s="98"/>
      <c r="AC2035" s="98"/>
      <c r="AD2035" s="98"/>
      <c r="AE2035" s="98"/>
      <c r="AF2035" s="98"/>
      <c r="AG2035" s="98"/>
      <c r="AH2035" s="98"/>
      <c r="AI2035" s="98"/>
      <c r="AJ2035" s="98"/>
      <c r="AK2035" s="98"/>
      <c r="AL2035" s="98"/>
    </row>
    <row r="2036" ht="14.25" customHeight="1">
      <c r="A2036" s="273" t="s">
        <v>6584</v>
      </c>
      <c r="B2036" s="306">
        <v>45995.0</v>
      </c>
      <c r="C2036" s="230" t="s">
        <v>6585</v>
      </c>
      <c r="D2036" s="230" t="s">
        <v>6586</v>
      </c>
      <c r="E2036" s="231">
        <v>2100.0</v>
      </c>
      <c r="F2036" s="192" t="s">
        <v>6587</v>
      </c>
      <c r="G2036" s="162" t="s">
        <v>112</v>
      </c>
      <c r="H2036" s="227" t="s">
        <v>127</v>
      </c>
      <c r="I2036" s="101"/>
      <c r="J2036" s="94"/>
      <c r="K2036" s="263">
        <v>2100.0</v>
      </c>
      <c r="L2036" s="97"/>
      <c r="M2036" s="97">
        <f t="shared" ref="M2036:M2097" si="544">K2036-L2036</f>
        <v>2100</v>
      </c>
      <c r="N2036" s="87">
        <f t="shared" ref="N2036:N2097" si="545">M2036-E2036</f>
        <v>0</v>
      </c>
      <c r="O2036" s="96"/>
      <c r="P2036" s="97"/>
      <c r="Q2036" s="97"/>
      <c r="R2036" s="98"/>
      <c r="S2036" s="98"/>
      <c r="T2036" s="98"/>
      <c r="U2036" s="98"/>
      <c r="V2036" s="98"/>
      <c r="W2036" s="98"/>
      <c r="X2036" s="98"/>
      <c r="Y2036" s="98"/>
      <c r="Z2036" s="98"/>
      <c r="AA2036" s="98"/>
      <c r="AB2036" s="98"/>
      <c r="AC2036" s="98"/>
      <c r="AD2036" s="98"/>
      <c r="AE2036" s="98"/>
      <c r="AF2036" s="98"/>
      <c r="AG2036" s="98"/>
      <c r="AH2036" s="98"/>
      <c r="AI2036" s="98"/>
      <c r="AJ2036" s="98"/>
      <c r="AK2036" s="98"/>
      <c r="AL2036" s="98"/>
    </row>
    <row r="2037" ht="14.25" customHeight="1">
      <c r="A2037" s="92" t="s">
        <v>6588</v>
      </c>
      <c r="B2037" s="264">
        <v>45995.0</v>
      </c>
      <c r="C2037" s="230" t="s">
        <v>6589</v>
      </c>
      <c r="D2037" s="230" t="s">
        <v>3535</v>
      </c>
      <c r="E2037" s="231">
        <v>101600.0</v>
      </c>
      <c r="F2037" s="192" t="s">
        <v>6590</v>
      </c>
      <c r="G2037" s="162" t="s">
        <v>96</v>
      </c>
      <c r="H2037" s="227" t="s">
        <v>450</v>
      </c>
      <c r="I2037" s="162" t="s">
        <v>6591</v>
      </c>
      <c r="J2037" s="95"/>
      <c r="K2037" s="263">
        <v>101600.0</v>
      </c>
      <c r="L2037" s="97"/>
      <c r="M2037" s="97">
        <f t="shared" si="544"/>
        <v>101600</v>
      </c>
      <c r="N2037" s="87">
        <f t="shared" si="545"/>
        <v>0</v>
      </c>
      <c r="O2037" s="96"/>
      <c r="P2037" s="97"/>
      <c r="Q2037" s="97"/>
      <c r="R2037" s="98"/>
      <c r="S2037" s="98"/>
      <c r="T2037" s="98"/>
      <c r="U2037" s="98"/>
      <c r="V2037" s="98"/>
      <c r="W2037" s="98"/>
      <c r="X2037" s="98"/>
      <c r="Y2037" s="98"/>
      <c r="Z2037" s="98"/>
      <c r="AA2037" s="98"/>
      <c r="AB2037" s="98"/>
      <c r="AC2037" s="98"/>
      <c r="AD2037" s="98"/>
      <c r="AE2037" s="98"/>
      <c r="AF2037" s="98"/>
      <c r="AG2037" s="98"/>
      <c r="AH2037" s="98"/>
      <c r="AI2037" s="98"/>
      <c r="AJ2037" s="98"/>
      <c r="AK2037" s="98"/>
      <c r="AL2037" s="98"/>
    </row>
    <row r="2038" ht="14.25" customHeight="1">
      <c r="A2038" s="92" t="s">
        <v>6592</v>
      </c>
      <c r="B2038" s="264">
        <v>45995.0</v>
      </c>
      <c r="C2038" s="230" t="s">
        <v>6593</v>
      </c>
      <c r="D2038" s="278" t="s">
        <v>6594</v>
      </c>
      <c r="E2038" s="307">
        <v>91045.54</v>
      </c>
      <c r="F2038" s="278" t="s">
        <v>6595</v>
      </c>
      <c r="G2038" s="278" t="s">
        <v>74</v>
      </c>
      <c r="H2038" s="227" t="s">
        <v>450</v>
      </c>
      <c r="I2038" s="290" t="s">
        <v>6596</v>
      </c>
      <c r="J2038" s="95"/>
      <c r="K2038" s="263">
        <v>95300.0</v>
      </c>
      <c r="L2038" s="97">
        <f>K2038/1.12*0.05</f>
        <v>4254.464286</v>
      </c>
      <c r="M2038" s="97">
        <f t="shared" si="544"/>
        <v>91045.53571</v>
      </c>
      <c r="N2038" s="87">
        <f t="shared" si="545"/>
        <v>-0.004285714283</v>
      </c>
      <c r="O2038" s="96"/>
      <c r="P2038" s="97"/>
      <c r="Q2038" s="97"/>
      <c r="R2038" s="98"/>
      <c r="S2038" s="98"/>
      <c r="T2038" s="98"/>
      <c r="U2038" s="98"/>
      <c r="V2038" s="98"/>
      <c r="W2038" s="98"/>
      <c r="X2038" s="98"/>
      <c r="Y2038" s="98"/>
      <c r="Z2038" s="98"/>
      <c r="AA2038" s="98"/>
      <c r="AB2038" s="98"/>
      <c r="AC2038" s="98"/>
      <c r="AD2038" s="98"/>
      <c r="AE2038" s="98"/>
      <c r="AF2038" s="98"/>
      <c r="AG2038" s="98"/>
      <c r="AH2038" s="98"/>
      <c r="AI2038" s="98"/>
      <c r="AJ2038" s="98"/>
      <c r="AK2038" s="98"/>
      <c r="AL2038" s="98"/>
    </row>
    <row r="2039" ht="14.25" customHeight="1">
      <c r="A2039" s="92" t="s">
        <v>6597</v>
      </c>
      <c r="B2039" s="264">
        <v>45995.0</v>
      </c>
      <c r="C2039" s="230" t="s">
        <v>6598</v>
      </c>
      <c r="D2039" s="230" t="s">
        <v>4902</v>
      </c>
      <c r="E2039" s="295">
        <v>31920.0</v>
      </c>
      <c r="F2039" s="278" t="s">
        <v>6599</v>
      </c>
      <c r="G2039" s="278" t="s">
        <v>96</v>
      </c>
      <c r="H2039" s="227" t="s">
        <v>450</v>
      </c>
      <c r="I2039" s="290" t="s">
        <v>6600</v>
      </c>
      <c r="J2039" s="95"/>
      <c r="K2039" s="263">
        <v>31920.0</v>
      </c>
      <c r="L2039" s="97"/>
      <c r="M2039" s="97">
        <f t="shared" si="544"/>
        <v>31920</v>
      </c>
      <c r="N2039" s="87">
        <f t="shared" si="545"/>
        <v>0</v>
      </c>
      <c r="O2039" s="96"/>
      <c r="P2039" s="97"/>
      <c r="Q2039" s="97"/>
      <c r="R2039" s="98"/>
      <c r="S2039" s="98"/>
      <c r="T2039" s="98"/>
      <c r="U2039" s="98"/>
      <c r="V2039" s="98"/>
      <c r="W2039" s="98"/>
      <c r="X2039" s="98"/>
      <c r="Y2039" s="98"/>
      <c r="Z2039" s="98"/>
      <c r="AA2039" s="98"/>
      <c r="AB2039" s="98"/>
      <c r="AC2039" s="98"/>
      <c r="AD2039" s="98"/>
      <c r="AE2039" s="98"/>
      <c r="AF2039" s="98"/>
      <c r="AG2039" s="98"/>
      <c r="AH2039" s="98"/>
      <c r="AI2039" s="98"/>
      <c r="AJ2039" s="98"/>
      <c r="AK2039" s="98"/>
      <c r="AL2039" s="98"/>
    </row>
    <row r="2040" ht="14.25" customHeight="1">
      <c r="A2040" s="92" t="s">
        <v>6601</v>
      </c>
      <c r="B2040" s="264">
        <v>45995.0</v>
      </c>
      <c r="C2040" s="230" t="s">
        <v>6602</v>
      </c>
      <c r="D2040" s="230" t="s">
        <v>1912</v>
      </c>
      <c r="E2040" s="284">
        <v>117700.0</v>
      </c>
      <c r="F2040" s="192" t="s">
        <v>6603</v>
      </c>
      <c r="G2040" s="162" t="s">
        <v>6604</v>
      </c>
      <c r="H2040" s="227" t="s">
        <v>450</v>
      </c>
      <c r="I2040" s="162" t="s">
        <v>6605</v>
      </c>
      <c r="J2040" s="95"/>
      <c r="K2040" s="263">
        <v>123200.0</v>
      </c>
      <c r="L2040" s="97">
        <f>K2040/1.12*0.05</f>
        <v>5500</v>
      </c>
      <c r="M2040" s="97">
        <f t="shared" si="544"/>
        <v>117700</v>
      </c>
      <c r="N2040" s="87">
        <f t="shared" si="545"/>
        <v>0</v>
      </c>
      <c r="O2040" s="96"/>
      <c r="P2040" s="97"/>
      <c r="Q2040" s="97"/>
      <c r="R2040" s="98"/>
      <c r="S2040" s="98"/>
      <c r="T2040" s="98"/>
      <c r="U2040" s="98"/>
      <c r="V2040" s="98"/>
      <c r="W2040" s="98"/>
      <c r="X2040" s="98"/>
      <c r="Y2040" s="98"/>
      <c r="Z2040" s="98"/>
      <c r="AA2040" s="98"/>
      <c r="AB2040" s="98"/>
      <c r="AC2040" s="98"/>
      <c r="AD2040" s="98"/>
      <c r="AE2040" s="98"/>
      <c r="AF2040" s="98"/>
      <c r="AG2040" s="98"/>
      <c r="AH2040" s="98"/>
      <c r="AI2040" s="98"/>
      <c r="AJ2040" s="98"/>
      <c r="AK2040" s="98"/>
      <c r="AL2040" s="98"/>
    </row>
    <row r="2041" ht="14.25" customHeight="1">
      <c r="A2041" s="92" t="s">
        <v>6606</v>
      </c>
      <c r="B2041" s="264">
        <v>45996.0</v>
      </c>
      <c r="C2041" s="230" t="s">
        <v>6607</v>
      </c>
      <c r="D2041" s="230" t="s">
        <v>6136</v>
      </c>
      <c r="E2041" s="231">
        <v>33600.0</v>
      </c>
      <c r="F2041" s="192" t="s">
        <v>6608</v>
      </c>
      <c r="G2041" s="162" t="s">
        <v>96</v>
      </c>
      <c r="H2041" s="227" t="s">
        <v>450</v>
      </c>
      <c r="I2041" s="162" t="s">
        <v>6609</v>
      </c>
      <c r="J2041" s="95"/>
      <c r="K2041" s="263">
        <v>33600.0</v>
      </c>
      <c r="L2041" s="97"/>
      <c r="M2041" s="97">
        <f t="shared" si="544"/>
        <v>33600</v>
      </c>
      <c r="N2041" s="87">
        <f t="shared" si="545"/>
        <v>0</v>
      </c>
      <c r="O2041" s="96"/>
      <c r="P2041" s="263">
        <v>735.54</v>
      </c>
      <c r="Q2041" s="97">
        <f t="shared" ref="Q2041:Q2042" si="546">E2041-P2041</f>
        <v>32864.46</v>
      </c>
      <c r="R2041" s="98"/>
      <c r="S2041" s="98"/>
      <c r="T2041" s="98"/>
      <c r="U2041" s="98"/>
      <c r="V2041" s="98"/>
      <c r="W2041" s="98"/>
      <c r="X2041" s="98"/>
      <c r="Y2041" s="98"/>
      <c r="Z2041" s="98"/>
      <c r="AA2041" s="98"/>
      <c r="AB2041" s="98"/>
      <c r="AC2041" s="98"/>
      <c r="AD2041" s="98"/>
      <c r="AE2041" s="98"/>
      <c r="AF2041" s="98"/>
      <c r="AG2041" s="98"/>
      <c r="AH2041" s="98"/>
      <c r="AI2041" s="98"/>
      <c r="AJ2041" s="98"/>
      <c r="AK2041" s="98"/>
      <c r="AL2041" s="98"/>
    </row>
    <row r="2042" ht="14.25" customHeight="1">
      <c r="A2042" s="92" t="s">
        <v>6610</v>
      </c>
      <c r="B2042" s="264">
        <v>45996.0</v>
      </c>
      <c r="C2042" s="230" t="s">
        <v>6611</v>
      </c>
      <c r="D2042" s="230" t="s">
        <v>5534</v>
      </c>
      <c r="E2042" s="231">
        <v>9300.0</v>
      </c>
      <c r="F2042" s="192" t="s">
        <v>6612</v>
      </c>
      <c r="G2042" s="162" t="s">
        <v>117</v>
      </c>
      <c r="H2042" s="227" t="s">
        <v>450</v>
      </c>
      <c r="I2042" s="162" t="s">
        <v>6613</v>
      </c>
      <c r="J2042" s="95"/>
      <c r="K2042" s="263">
        <v>9300.0</v>
      </c>
      <c r="L2042" s="97"/>
      <c r="M2042" s="97">
        <f t="shared" si="544"/>
        <v>9300</v>
      </c>
      <c r="N2042" s="87">
        <f t="shared" si="545"/>
        <v>0</v>
      </c>
      <c r="O2042" s="96"/>
      <c r="P2042" s="263">
        <v>305.39</v>
      </c>
      <c r="Q2042" s="97">
        <f t="shared" si="546"/>
        <v>8994.61</v>
      </c>
      <c r="R2042" s="98"/>
      <c r="S2042" s="98"/>
      <c r="T2042" s="98"/>
      <c r="U2042" s="98"/>
      <c r="V2042" s="98"/>
      <c r="W2042" s="98"/>
      <c r="X2042" s="98"/>
      <c r="Y2042" s="98"/>
      <c r="Z2042" s="98"/>
      <c r="AA2042" s="98"/>
      <c r="AB2042" s="98"/>
      <c r="AC2042" s="98"/>
      <c r="AD2042" s="98"/>
      <c r="AE2042" s="98"/>
      <c r="AF2042" s="98"/>
      <c r="AG2042" s="98"/>
      <c r="AH2042" s="98"/>
      <c r="AI2042" s="98"/>
      <c r="AJ2042" s="98"/>
      <c r="AK2042" s="98"/>
      <c r="AL2042" s="98"/>
    </row>
    <row r="2043" ht="14.25" customHeight="1">
      <c r="A2043" s="92" t="s">
        <v>6614</v>
      </c>
      <c r="B2043" s="264">
        <v>45996.0</v>
      </c>
      <c r="C2043" s="230" t="s">
        <v>6615</v>
      </c>
      <c r="D2043" s="230" t="s">
        <v>804</v>
      </c>
      <c r="E2043" s="284">
        <v>4776.79</v>
      </c>
      <c r="F2043" s="192" t="s">
        <v>6616</v>
      </c>
      <c r="G2043" s="162" t="s">
        <v>96</v>
      </c>
      <c r="H2043" s="227" t="s">
        <v>450</v>
      </c>
      <c r="I2043" s="162" t="s">
        <v>6617</v>
      </c>
      <c r="J2043" s="95"/>
      <c r="K2043" s="263">
        <v>5000.0</v>
      </c>
      <c r="L2043" s="97">
        <f t="shared" ref="L2043:L2045" si="547">K2043/1.12*0.05</f>
        <v>223.2142857</v>
      </c>
      <c r="M2043" s="97">
        <f t="shared" si="544"/>
        <v>4776.785714</v>
      </c>
      <c r="N2043" s="87">
        <f t="shared" si="545"/>
        <v>-0.004285714285</v>
      </c>
      <c r="O2043" s="96"/>
      <c r="P2043" s="97"/>
      <c r="Q2043" s="97"/>
      <c r="R2043" s="98"/>
      <c r="S2043" s="98"/>
      <c r="T2043" s="98"/>
      <c r="U2043" s="98"/>
      <c r="V2043" s="98"/>
      <c r="W2043" s="98"/>
      <c r="X2043" s="98"/>
      <c r="Y2043" s="98"/>
      <c r="Z2043" s="98"/>
      <c r="AA2043" s="98"/>
      <c r="AB2043" s="98"/>
      <c r="AC2043" s="98"/>
      <c r="AD2043" s="98"/>
      <c r="AE2043" s="98"/>
      <c r="AF2043" s="98"/>
      <c r="AG2043" s="98"/>
      <c r="AH2043" s="98"/>
      <c r="AI2043" s="98"/>
      <c r="AJ2043" s="98"/>
      <c r="AK2043" s="98"/>
      <c r="AL2043" s="98"/>
    </row>
    <row r="2044" ht="14.25" customHeight="1">
      <c r="A2044" s="92" t="s">
        <v>6618</v>
      </c>
      <c r="B2044" s="264">
        <v>45996.0</v>
      </c>
      <c r="C2044" s="230" t="s">
        <v>6619</v>
      </c>
      <c r="D2044" s="230" t="s">
        <v>804</v>
      </c>
      <c r="E2044" s="284">
        <v>668.75</v>
      </c>
      <c r="F2044" s="192" t="s">
        <v>6620</v>
      </c>
      <c r="G2044" s="162" t="s">
        <v>96</v>
      </c>
      <c r="H2044" s="227" t="s">
        <v>450</v>
      </c>
      <c r="I2044" s="162" t="s">
        <v>6617</v>
      </c>
      <c r="J2044" s="95"/>
      <c r="K2044" s="263">
        <v>700.0</v>
      </c>
      <c r="L2044" s="97">
        <f t="shared" si="547"/>
        <v>31.25</v>
      </c>
      <c r="M2044" s="97">
        <f t="shared" si="544"/>
        <v>668.75</v>
      </c>
      <c r="N2044" s="87">
        <f t="shared" si="545"/>
        <v>0</v>
      </c>
      <c r="O2044" s="96"/>
      <c r="P2044" s="97"/>
      <c r="Q2044" s="97"/>
      <c r="R2044" s="98"/>
      <c r="S2044" s="98"/>
      <c r="T2044" s="98"/>
      <c r="U2044" s="98"/>
      <c r="V2044" s="98"/>
      <c r="W2044" s="98"/>
      <c r="X2044" s="98"/>
      <c r="Y2044" s="98"/>
      <c r="Z2044" s="98"/>
      <c r="AA2044" s="98"/>
      <c r="AB2044" s="98"/>
      <c r="AC2044" s="98"/>
      <c r="AD2044" s="98"/>
      <c r="AE2044" s="98"/>
      <c r="AF2044" s="98"/>
      <c r="AG2044" s="98"/>
      <c r="AH2044" s="98"/>
      <c r="AI2044" s="98"/>
      <c r="AJ2044" s="98"/>
      <c r="AK2044" s="98"/>
      <c r="AL2044" s="98"/>
    </row>
    <row r="2045" ht="14.25" customHeight="1">
      <c r="A2045" s="92" t="s">
        <v>6621</v>
      </c>
      <c r="B2045" s="264">
        <v>45996.0</v>
      </c>
      <c r="C2045" s="230" t="s">
        <v>6622</v>
      </c>
      <c r="D2045" s="230" t="s">
        <v>1912</v>
      </c>
      <c r="E2045" s="284">
        <v>17769.64</v>
      </c>
      <c r="F2045" s="192" t="s">
        <v>6623</v>
      </c>
      <c r="G2045" s="281"/>
      <c r="H2045" s="283"/>
      <c r="I2045" s="281"/>
      <c r="J2045" s="95"/>
      <c r="K2045" s="263">
        <v>18600.0</v>
      </c>
      <c r="L2045" s="97">
        <f t="shared" si="547"/>
        <v>830.3571429</v>
      </c>
      <c r="M2045" s="97">
        <f t="shared" si="544"/>
        <v>17769.64286</v>
      </c>
      <c r="N2045" s="87">
        <f t="shared" si="545"/>
        <v>0.002857142859</v>
      </c>
      <c r="O2045" s="96"/>
      <c r="P2045" s="97"/>
      <c r="Q2045" s="97"/>
      <c r="R2045" s="98"/>
      <c r="S2045" s="98"/>
      <c r="T2045" s="98"/>
      <c r="U2045" s="98"/>
      <c r="V2045" s="98"/>
      <c r="W2045" s="98"/>
      <c r="X2045" s="98"/>
      <c r="Y2045" s="98"/>
      <c r="Z2045" s="98"/>
      <c r="AA2045" s="98"/>
      <c r="AB2045" s="98"/>
      <c r="AC2045" s="98"/>
      <c r="AD2045" s="98"/>
      <c r="AE2045" s="98"/>
      <c r="AF2045" s="98"/>
      <c r="AG2045" s="98"/>
      <c r="AH2045" s="98"/>
      <c r="AI2045" s="98"/>
      <c r="AJ2045" s="98"/>
      <c r="AK2045" s="98"/>
      <c r="AL2045" s="98"/>
    </row>
    <row r="2046" ht="14.25" customHeight="1">
      <c r="A2046" s="92" t="s">
        <v>6624</v>
      </c>
      <c r="B2046" s="264">
        <v>45996.0</v>
      </c>
      <c r="C2046" s="230" t="s">
        <v>6625</v>
      </c>
      <c r="D2046" s="230" t="s">
        <v>5384</v>
      </c>
      <c r="E2046" s="308">
        <v>3500.0</v>
      </c>
      <c r="F2046" s="192" t="s">
        <v>6626</v>
      </c>
      <c r="G2046" s="281"/>
      <c r="H2046" s="283"/>
      <c r="I2046" s="281"/>
      <c r="J2046" s="95"/>
      <c r="K2046" s="263">
        <v>3500.0</v>
      </c>
      <c r="L2046" s="97"/>
      <c r="M2046" s="97">
        <f t="shared" si="544"/>
        <v>3500</v>
      </c>
      <c r="N2046" s="87">
        <f t="shared" si="545"/>
        <v>0</v>
      </c>
      <c r="O2046" s="96"/>
      <c r="P2046" s="97"/>
      <c r="Q2046" s="97"/>
      <c r="R2046" s="98"/>
      <c r="S2046" s="98"/>
      <c r="T2046" s="98"/>
      <c r="U2046" s="98"/>
      <c r="V2046" s="98"/>
      <c r="W2046" s="98"/>
      <c r="X2046" s="98"/>
      <c r="Y2046" s="98"/>
      <c r="Z2046" s="98"/>
      <c r="AA2046" s="98"/>
      <c r="AB2046" s="98"/>
      <c r="AC2046" s="98"/>
      <c r="AD2046" s="98"/>
      <c r="AE2046" s="98"/>
      <c r="AF2046" s="98"/>
      <c r="AG2046" s="98"/>
      <c r="AH2046" s="98"/>
      <c r="AI2046" s="98"/>
      <c r="AJ2046" s="98"/>
      <c r="AK2046" s="98"/>
      <c r="AL2046" s="98"/>
    </row>
    <row r="2047" ht="14.25" customHeight="1">
      <c r="A2047" s="92" t="s">
        <v>6627</v>
      </c>
      <c r="B2047" s="264">
        <v>45996.0</v>
      </c>
      <c r="C2047" s="230" t="s">
        <v>6628</v>
      </c>
      <c r="D2047" s="230" t="s">
        <v>6256</v>
      </c>
      <c r="E2047" s="284">
        <v>20253.57</v>
      </c>
      <c r="F2047" s="192" t="s">
        <v>6629</v>
      </c>
      <c r="G2047" s="281"/>
      <c r="H2047" s="283"/>
      <c r="I2047" s="281"/>
      <c r="J2047" s="95"/>
      <c r="K2047" s="263">
        <v>21200.0</v>
      </c>
      <c r="L2047" s="97">
        <f t="shared" ref="L2047:L2050" si="548">K2047/1.12*0.05</f>
        <v>946.4285714</v>
      </c>
      <c r="M2047" s="97">
        <f t="shared" si="544"/>
        <v>20253.57143</v>
      </c>
      <c r="N2047" s="87">
        <f t="shared" si="545"/>
        <v>0.001428571428</v>
      </c>
      <c r="O2047" s="96"/>
      <c r="P2047" s="97"/>
      <c r="Q2047" s="97"/>
      <c r="R2047" s="98"/>
      <c r="S2047" s="98"/>
      <c r="T2047" s="98"/>
      <c r="U2047" s="98"/>
      <c r="V2047" s="98"/>
      <c r="W2047" s="98"/>
      <c r="X2047" s="98"/>
      <c r="Y2047" s="98"/>
      <c r="Z2047" s="98"/>
      <c r="AA2047" s="98"/>
      <c r="AB2047" s="98"/>
      <c r="AC2047" s="98"/>
      <c r="AD2047" s="98"/>
      <c r="AE2047" s="98"/>
      <c r="AF2047" s="98"/>
      <c r="AG2047" s="98"/>
      <c r="AH2047" s="98"/>
      <c r="AI2047" s="98"/>
      <c r="AJ2047" s="98"/>
      <c r="AK2047" s="98"/>
      <c r="AL2047" s="98"/>
    </row>
    <row r="2048" ht="14.25" customHeight="1">
      <c r="A2048" s="92" t="s">
        <v>6630</v>
      </c>
      <c r="B2048" s="264">
        <v>45996.0</v>
      </c>
      <c r="C2048" s="230" t="s">
        <v>6631</v>
      </c>
      <c r="D2048" s="230" t="s">
        <v>5983</v>
      </c>
      <c r="E2048" s="284">
        <v>32100.0</v>
      </c>
      <c r="F2048" s="192" t="s">
        <v>6632</v>
      </c>
      <c r="G2048" s="162" t="s">
        <v>74</v>
      </c>
      <c r="H2048" s="227" t="s">
        <v>450</v>
      </c>
      <c r="I2048" s="162" t="s">
        <v>6633</v>
      </c>
      <c r="J2048" s="95"/>
      <c r="K2048" s="263">
        <v>33600.0</v>
      </c>
      <c r="L2048" s="97">
        <f t="shared" si="548"/>
        <v>1500</v>
      </c>
      <c r="M2048" s="97">
        <f t="shared" si="544"/>
        <v>32100</v>
      </c>
      <c r="N2048" s="87">
        <f t="shared" si="545"/>
        <v>0</v>
      </c>
      <c r="O2048" s="96"/>
      <c r="P2048" s="97"/>
      <c r="Q2048" s="97"/>
      <c r="R2048" s="98"/>
      <c r="S2048" s="98"/>
      <c r="T2048" s="98"/>
      <c r="U2048" s="98"/>
      <c r="V2048" s="98"/>
      <c r="W2048" s="98"/>
      <c r="X2048" s="98"/>
      <c r="Y2048" s="98"/>
      <c r="Z2048" s="98"/>
      <c r="AA2048" s="98"/>
      <c r="AB2048" s="98"/>
      <c r="AC2048" s="98"/>
      <c r="AD2048" s="98"/>
      <c r="AE2048" s="98"/>
      <c r="AF2048" s="98"/>
      <c r="AG2048" s="98"/>
      <c r="AH2048" s="98"/>
      <c r="AI2048" s="98"/>
      <c r="AJ2048" s="98"/>
      <c r="AK2048" s="98"/>
      <c r="AL2048" s="98"/>
    </row>
    <row r="2049" ht="14.25" customHeight="1">
      <c r="A2049" s="92" t="s">
        <v>6634</v>
      </c>
      <c r="B2049" s="264">
        <v>45996.0</v>
      </c>
      <c r="C2049" s="230" t="s">
        <v>6635</v>
      </c>
      <c r="D2049" s="230" t="s">
        <v>6165</v>
      </c>
      <c r="E2049" s="231">
        <v>32100.0</v>
      </c>
      <c r="F2049" s="192" t="s">
        <v>6632</v>
      </c>
      <c r="G2049" s="162" t="s">
        <v>74</v>
      </c>
      <c r="H2049" s="227" t="s">
        <v>450</v>
      </c>
      <c r="I2049" s="162" t="s">
        <v>6636</v>
      </c>
      <c r="J2049" s="95"/>
      <c r="K2049" s="263">
        <v>33600.0</v>
      </c>
      <c r="L2049" s="97">
        <f t="shared" si="548"/>
        <v>1500</v>
      </c>
      <c r="M2049" s="97">
        <f t="shared" si="544"/>
        <v>32100</v>
      </c>
      <c r="N2049" s="87">
        <f t="shared" si="545"/>
        <v>0</v>
      </c>
      <c r="O2049" s="96"/>
      <c r="P2049" s="97"/>
      <c r="Q2049" s="97"/>
      <c r="R2049" s="98"/>
      <c r="S2049" s="98"/>
      <c r="T2049" s="98"/>
      <c r="U2049" s="98"/>
      <c r="V2049" s="98"/>
      <c r="W2049" s="98"/>
      <c r="X2049" s="98"/>
      <c r="Y2049" s="98"/>
      <c r="Z2049" s="98"/>
      <c r="AA2049" s="98"/>
      <c r="AB2049" s="98"/>
      <c r="AC2049" s="98"/>
      <c r="AD2049" s="98"/>
      <c r="AE2049" s="98"/>
      <c r="AF2049" s="98"/>
      <c r="AG2049" s="98"/>
      <c r="AH2049" s="98"/>
      <c r="AI2049" s="98"/>
      <c r="AJ2049" s="98"/>
      <c r="AK2049" s="98"/>
      <c r="AL2049" s="98"/>
    </row>
    <row r="2050" ht="14.25" customHeight="1">
      <c r="A2050" s="92" t="s">
        <v>6637</v>
      </c>
      <c r="B2050" s="264">
        <v>45996.0</v>
      </c>
      <c r="C2050" s="230" t="s">
        <v>6638</v>
      </c>
      <c r="D2050" s="230" t="s">
        <v>448</v>
      </c>
      <c r="E2050" s="284">
        <v>3152.68</v>
      </c>
      <c r="F2050" s="192" t="s">
        <v>6639</v>
      </c>
      <c r="G2050" s="162" t="s">
        <v>74</v>
      </c>
      <c r="H2050" s="227" t="s">
        <v>450</v>
      </c>
      <c r="I2050" s="162" t="s">
        <v>6640</v>
      </c>
      <c r="J2050" s="95"/>
      <c r="K2050" s="263">
        <v>3300.0</v>
      </c>
      <c r="L2050" s="97">
        <f t="shared" si="548"/>
        <v>147.3214286</v>
      </c>
      <c r="M2050" s="97">
        <f t="shared" si="544"/>
        <v>3152.678571</v>
      </c>
      <c r="N2050" s="87">
        <f t="shared" si="545"/>
        <v>-0.001428571428</v>
      </c>
      <c r="O2050" s="96"/>
      <c r="P2050" s="97"/>
      <c r="Q2050" s="97"/>
      <c r="R2050" s="98"/>
      <c r="S2050" s="98"/>
      <c r="T2050" s="98"/>
      <c r="U2050" s="98"/>
      <c r="V2050" s="98"/>
      <c r="W2050" s="98"/>
      <c r="X2050" s="98"/>
      <c r="Y2050" s="98"/>
      <c r="Z2050" s="98"/>
      <c r="AA2050" s="98"/>
      <c r="AB2050" s="98"/>
      <c r="AC2050" s="98"/>
      <c r="AD2050" s="98"/>
      <c r="AE2050" s="98"/>
      <c r="AF2050" s="98"/>
      <c r="AG2050" s="98"/>
      <c r="AH2050" s="98"/>
      <c r="AI2050" s="98"/>
      <c r="AJ2050" s="98"/>
      <c r="AK2050" s="98"/>
      <c r="AL2050" s="98"/>
    </row>
    <row r="2051" ht="14.25" customHeight="1">
      <c r="A2051" s="92" t="s">
        <v>6641</v>
      </c>
      <c r="B2051" s="264">
        <v>45996.0</v>
      </c>
      <c r="C2051" s="230" t="s">
        <v>6642</v>
      </c>
      <c r="D2051" s="230" t="s">
        <v>6177</v>
      </c>
      <c r="E2051" s="231">
        <v>1250.0</v>
      </c>
      <c r="F2051" s="192" t="s">
        <v>6643</v>
      </c>
      <c r="G2051" s="162" t="s">
        <v>74</v>
      </c>
      <c r="H2051" s="227" t="s">
        <v>450</v>
      </c>
      <c r="I2051" s="162" t="s">
        <v>6644</v>
      </c>
      <c r="J2051" s="95"/>
      <c r="K2051" s="263">
        <v>1250.0</v>
      </c>
      <c r="L2051" s="97"/>
      <c r="M2051" s="97">
        <f t="shared" si="544"/>
        <v>1250</v>
      </c>
      <c r="N2051" s="87">
        <f t="shared" si="545"/>
        <v>0</v>
      </c>
      <c r="O2051" s="96"/>
      <c r="P2051" s="97"/>
      <c r="Q2051" s="97"/>
      <c r="R2051" s="98"/>
      <c r="S2051" s="98"/>
      <c r="T2051" s="98"/>
      <c r="U2051" s="98"/>
      <c r="V2051" s="98"/>
      <c r="W2051" s="98"/>
      <c r="X2051" s="98"/>
      <c r="Y2051" s="98"/>
      <c r="Z2051" s="98"/>
      <c r="AA2051" s="98"/>
      <c r="AB2051" s="98"/>
      <c r="AC2051" s="98"/>
      <c r="AD2051" s="98"/>
      <c r="AE2051" s="98"/>
      <c r="AF2051" s="98"/>
      <c r="AG2051" s="98"/>
      <c r="AH2051" s="98"/>
      <c r="AI2051" s="98"/>
      <c r="AJ2051" s="98"/>
      <c r="AK2051" s="98"/>
      <c r="AL2051" s="98"/>
    </row>
    <row r="2052" ht="14.25" customHeight="1">
      <c r="A2052" s="92" t="s">
        <v>6645</v>
      </c>
      <c r="B2052" s="264">
        <v>45996.0</v>
      </c>
      <c r="C2052" s="230" t="s">
        <v>6646</v>
      </c>
      <c r="D2052" s="230" t="s">
        <v>6051</v>
      </c>
      <c r="E2052" s="284">
        <v>1194.2</v>
      </c>
      <c r="F2052" s="192" t="s">
        <v>6643</v>
      </c>
      <c r="G2052" s="162" t="s">
        <v>74</v>
      </c>
      <c r="H2052" s="227" t="s">
        <v>450</v>
      </c>
      <c r="I2052" s="162" t="s">
        <v>6647</v>
      </c>
      <c r="J2052" s="95"/>
      <c r="K2052" s="263">
        <v>1250.0</v>
      </c>
      <c r="L2052" s="97">
        <f>K2052/1.12*0.05</f>
        <v>55.80357143</v>
      </c>
      <c r="M2052" s="97">
        <f t="shared" si="544"/>
        <v>1194.196429</v>
      </c>
      <c r="N2052" s="87">
        <f t="shared" si="545"/>
        <v>-0.003571428571</v>
      </c>
      <c r="O2052" s="96"/>
      <c r="P2052" s="97"/>
      <c r="Q2052" s="97"/>
      <c r="R2052" s="98"/>
      <c r="S2052" s="98"/>
      <c r="T2052" s="98"/>
      <c r="U2052" s="98"/>
      <c r="V2052" s="98"/>
      <c r="W2052" s="98"/>
      <c r="X2052" s="98"/>
      <c r="Y2052" s="98"/>
      <c r="Z2052" s="98"/>
      <c r="AA2052" s="98"/>
      <c r="AB2052" s="98"/>
      <c r="AC2052" s="98"/>
      <c r="AD2052" s="98"/>
      <c r="AE2052" s="98"/>
      <c r="AF2052" s="98"/>
      <c r="AG2052" s="98"/>
      <c r="AH2052" s="98"/>
      <c r="AI2052" s="98"/>
      <c r="AJ2052" s="98"/>
      <c r="AK2052" s="98"/>
      <c r="AL2052" s="98"/>
    </row>
    <row r="2053" ht="14.25" customHeight="1">
      <c r="A2053" s="92" t="s">
        <v>6648</v>
      </c>
      <c r="B2053" s="264">
        <v>45996.0</v>
      </c>
      <c r="C2053" s="230" t="s">
        <v>6649</v>
      </c>
      <c r="D2053" s="230" t="s">
        <v>182</v>
      </c>
      <c r="E2053" s="231">
        <v>1375.0</v>
      </c>
      <c r="F2053" s="192" t="s">
        <v>6643</v>
      </c>
      <c r="G2053" s="162" t="s">
        <v>74</v>
      </c>
      <c r="H2053" s="227" t="s">
        <v>450</v>
      </c>
      <c r="I2053" s="162" t="s">
        <v>6650</v>
      </c>
      <c r="J2053" s="95"/>
      <c r="K2053" s="263">
        <v>1375.0</v>
      </c>
      <c r="L2053" s="97"/>
      <c r="M2053" s="97">
        <f t="shared" si="544"/>
        <v>1375</v>
      </c>
      <c r="N2053" s="87">
        <f t="shared" si="545"/>
        <v>0</v>
      </c>
      <c r="O2053" s="96"/>
      <c r="P2053" s="97"/>
      <c r="Q2053" s="97"/>
      <c r="R2053" s="98"/>
      <c r="S2053" s="98"/>
      <c r="T2053" s="98"/>
      <c r="U2053" s="98"/>
      <c r="V2053" s="98"/>
      <c r="W2053" s="98"/>
      <c r="X2053" s="98"/>
      <c r="Y2053" s="98"/>
      <c r="Z2053" s="98"/>
      <c r="AA2053" s="98"/>
      <c r="AB2053" s="98"/>
      <c r="AC2053" s="98"/>
      <c r="AD2053" s="98"/>
      <c r="AE2053" s="98"/>
      <c r="AF2053" s="98"/>
      <c r="AG2053" s="98"/>
      <c r="AH2053" s="98"/>
      <c r="AI2053" s="98"/>
      <c r="AJ2053" s="98"/>
      <c r="AK2053" s="98"/>
      <c r="AL2053" s="98"/>
    </row>
    <row r="2054" ht="13.5" customHeight="1">
      <c r="A2054" s="92" t="s">
        <v>6651</v>
      </c>
      <c r="B2054" s="264">
        <v>45996.0</v>
      </c>
      <c r="C2054" s="230" t="s">
        <v>6652</v>
      </c>
      <c r="D2054" s="230" t="s">
        <v>6181</v>
      </c>
      <c r="E2054" s="284">
        <v>1194.2</v>
      </c>
      <c r="F2054" s="192" t="s">
        <v>6643</v>
      </c>
      <c r="G2054" s="162" t="s">
        <v>96</v>
      </c>
      <c r="H2054" s="227" t="s">
        <v>450</v>
      </c>
      <c r="I2054" s="162" t="s">
        <v>6653</v>
      </c>
      <c r="J2054" s="95"/>
      <c r="K2054" s="263">
        <v>1250.0</v>
      </c>
      <c r="L2054" s="97">
        <f t="shared" ref="L2054:L2055" si="549">K2054/1.12*0.05</f>
        <v>55.80357143</v>
      </c>
      <c r="M2054" s="97">
        <f t="shared" si="544"/>
        <v>1194.196429</v>
      </c>
      <c r="N2054" s="87">
        <f t="shared" si="545"/>
        <v>-0.003571428571</v>
      </c>
      <c r="O2054" s="96"/>
      <c r="P2054" s="97"/>
      <c r="Q2054" s="97"/>
      <c r="R2054" s="98"/>
      <c r="S2054" s="98"/>
      <c r="T2054" s="98"/>
      <c r="U2054" s="98"/>
      <c r="V2054" s="98"/>
      <c r="W2054" s="98"/>
      <c r="X2054" s="98"/>
      <c r="Y2054" s="98"/>
      <c r="Z2054" s="98"/>
      <c r="AA2054" s="98"/>
      <c r="AB2054" s="98"/>
      <c r="AC2054" s="98"/>
      <c r="AD2054" s="98"/>
      <c r="AE2054" s="98"/>
      <c r="AF2054" s="98"/>
      <c r="AG2054" s="98"/>
      <c r="AH2054" s="98"/>
      <c r="AI2054" s="98"/>
      <c r="AJ2054" s="98"/>
      <c r="AK2054" s="98"/>
      <c r="AL2054" s="98"/>
    </row>
    <row r="2055" ht="14.25" customHeight="1">
      <c r="A2055" s="92" t="s">
        <v>6654</v>
      </c>
      <c r="B2055" s="264">
        <v>45996.0</v>
      </c>
      <c r="C2055" s="230" t="s">
        <v>6655</v>
      </c>
      <c r="D2055" s="230" t="s">
        <v>6656</v>
      </c>
      <c r="E2055" s="284">
        <v>2388.39</v>
      </c>
      <c r="F2055" s="192" t="s">
        <v>6657</v>
      </c>
      <c r="G2055" s="162" t="s">
        <v>96</v>
      </c>
      <c r="H2055" s="227" t="s">
        <v>450</v>
      </c>
      <c r="I2055" s="162" t="s">
        <v>6658</v>
      </c>
      <c r="J2055" s="95"/>
      <c r="K2055" s="263">
        <v>2500.0</v>
      </c>
      <c r="L2055" s="97">
        <f t="shared" si="549"/>
        <v>111.6071429</v>
      </c>
      <c r="M2055" s="97">
        <f t="shared" si="544"/>
        <v>2388.392857</v>
      </c>
      <c r="N2055" s="87">
        <f t="shared" si="545"/>
        <v>0.002857142857</v>
      </c>
      <c r="O2055" s="96"/>
      <c r="P2055" s="97"/>
      <c r="Q2055" s="97"/>
      <c r="R2055" s="98"/>
      <c r="S2055" s="98"/>
      <c r="T2055" s="98"/>
      <c r="U2055" s="98"/>
      <c r="V2055" s="98"/>
      <c r="W2055" s="98"/>
      <c r="X2055" s="98"/>
      <c r="Y2055" s="98"/>
      <c r="Z2055" s="98"/>
      <c r="AA2055" s="98"/>
      <c r="AB2055" s="98"/>
      <c r="AC2055" s="98"/>
      <c r="AD2055" s="98"/>
      <c r="AE2055" s="98"/>
      <c r="AF2055" s="98"/>
      <c r="AG2055" s="98"/>
      <c r="AH2055" s="98"/>
      <c r="AI2055" s="98"/>
      <c r="AJ2055" s="98"/>
      <c r="AK2055" s="98"/>
      <c r="AL2055" s="98"/>
    </row>
    <row r="2056" ht="14.25" customHeight="1">
      <c r="A2056" s="92" t="s">
        <v>6659</v>
      </c>
      <c r="B2056" s="264">
        <v>45996.0</v>
      </c>
      <c r="C2056" s="230" t="s">
        <v>6660</v>
      </c>
      <c r="D2056" s="230" t="s">
        <v>5413</v>
      </c>
      <c r="E2056" s="231">
        <v>1330.5</v>
      </c>
      <c r="F2056" s="192" t="s">
        <v>6661</v>
      </c>
      <c r="G2056" s="162" t="s">
        <v>6662</v>
      </c>
      <c r="H2056" s="227" t="s">
        <v>132</v>
      </c>
      <c r="I2056" s="285" t="s">
        <v>6663</v>
      </c>
      <c r="J2056" s="95"/>
      <c r="K2056" s="263">
        <v>1330.5</v>
      </c>
      <c r="L2056" s="97"/>
      <c r="M2056" s="97">
        <f t="shared" si="544"/>
        <v>1330.5</v>
      </c>
      <c r="N2056" s="87">
        <f t="shared" si="545"/>
        <v>0</v>
      </c>
      <c r="O2056" s="96"/>
      <c r="P2056" s="97"/>
      <c r="Q2056" s="97"/>
      <c r="R2056" s="98"/>
      <c r="S2056" s="98"/>
      <c r="T2056" s="98"/>
      <c r="U2056" s="98"/>
      <c r="V2056" s="98"/>
      <c r="W2056" s="98"/>
      <c r="X2056" s="98"/>
      <c r="Y2056" s="98"/>
      <c r="Z2056" s="98"/>
      <c r="AA2056" s="98"/>
      <c r="AB2056" s="98"/>
      <c r="AC2056" s="98"/>
      <c r="AD2056" s="98"/>
      <c r="AE2056" s="98"/>
      <c r="AF2056" s="98"/>
      <c r="AG2056" s="98"/>
      <c r="AH2056" s="98"/>
      <c r="AI2056" s="98"/>
      <c r="AJ2056" s="98"/>
      <c r="AK2056" s="98"/>
      <c r="AL2056" s="98"/>
    </row>
    <row r="2057" ht="14.25" customHeight="1">
      <c r="A2057" s="92" t="s">
        <v>6664</v>
      </c>
      <c r="B2057" s="264">
        <v>45996.0</v>
      </c>
      <c r="C2057" s="230" t="s">
        <v>6665</v>
      </c>
      <c r="D2057" s="230" t="s">
        <v>6666</v>
      </c>
      <c r="E2057" s="284">
        <v>21400.0</v>
      </c>
      <c r="F2057" s="192" t="s">
        <v>6667</v>
      </c>
      <c r="G2057" s="162" t="s">
        <v>74</v>
      </c>
      <c r="H2057" s="227" t="s">
        <v>450</v>
      </c>
      <c r="I2057" s="162" t="s">
        <v>6668</v>
      </c>
      <c r="J2057" s="95"/>
      <c r="K2057" s="263">
        <v>22400.0</v>
      </c>
      <c r="L2057" s="97">
        <f>K2057/1.12*0.05</f>
        <v>1000</v>
      </c>
      <c r="M2057" s="97">
        <f t="shared" si="544"/>
        <v>21400</v>
      </c>
      <c r="N2057" s="87">
        <f t="shared" si="545"/>
        <v>0</v>
      </c>
      <c r="O2057" s="96"/>
      <c r="P2057" s="97"/>
      <c r="Q2057" s="97"/>
      <c r="R2057" s="98"/>
      <c r="S2057" s="98"/>
      <c r="T2057" s="98"/>
      <c r="U2057" s="98"/>
      <c r="V2057" s="98"/>
      <c r="W2057" s="98"/>
      <c r="X2057" s="98"/>
      <c r="Y2057" s="98"/>
      <c r="Z2057" s="98"/>
      <c r="AA2057" s="98"/>
      <c r="AB2057" s="98"/>
      <c r="AC2057" s="98"/>
      <c r="AD2057" s="98"/>
      <c r="AE2057" s="98"/>
      <c r="AF2057" s="98"/>
      <c r="AG2057" s="98"/>
      <c r="AH2057" s="98"/>
      <c r="AI2057" s="98"/>
      <c r="AJ2057" s="98"/>
      <c r="AK2057" s="98"/>
      <c r="AL2057" s="98"/>
    </row>
    <row r="2058" ht="14.25" customHeight="1">
      <c r="A2058" s="92" t="s">
        <v>6669</v>
      </c>
      <c r="B2058" s="264">
        <v>46000.0</v>
      </c>
      <c r="C2058" s="230" t="s">
        <v>6670</v>
      </c>
      <c r="D2058" s="230" t="s">
        <v>742</v>
      </c>
      <c r="E2058" s="231">
        <v>1400.0</v>
      </c>
      <c r="F2058" s="192" t="s">
        <v>6671</v>
      </c>
      <c r="G2058" s="162" t="s">
        <v>112</v>
      </c>
      <c r="H2058" s="227" t="s">
        <v>127</v>
      </c>
      <c r="I2058" s="101"/>
      <c r="J2058" s="95"/>
      <c r="K2058" s="263">
        <v>1400.0</v>
      </c>
      <c r="L2058" s="97"/>
      <c r="M2058" s="97">
        <f t="shared" si="544"/>
        <v>1400</v>
      </c>
      <c r="N2058" s="87">
        <f t="shared" si="545"/>
        <v>0</v>
      </c>
      <c r="O2058" s="96"/>
      <c r="P2058" s="97"/>
      <c r="Q2058" s="97"/>
      <c r="R2058" s="98"/>
      <c r="S2058" s="98"/>
      <c r="T2058" s="98"/>
      <c r="U2058" s="98"/>
      <c r="V2058" s="98"/>
      <c r="W2058" s="98"/>
      <c r="X2058" s="98"/>
      <c r="Y2058" s="98"/>
      <c r="Z2058" s="98"/>
      <c r="AA2058" s="98"/>
      <c r="AB2058" s="98"/>
      <c r="AC2058" s="98"/>
      <c r="AD2058" s="98"/>
      <c r="AE2058" s="98"/>
      <c r="AF2058" s="98"/>
      <c r="AG2058" s="98"/>
      <c r="AH2058" s="98"/>
      <c r="AI2058" s="98"/>
      <c r="AJ2058" s="98"/>
      <c r="AK2058" s="98"/>
      <c r="AL2058" s="98"/>
    </row>
    <row r="2059" ht="14.25" customHeight="1">
      <c r="A2059" s="92" t="s">
        <v>6672</v>
      </c>
      <c r="B2059" s="264">
        <v>46002.0</v>
      </c>
      <c r="C2059" s="230" t="s">
        <v>6673</v>
      </c>
      <c r="D2059" s="230" t="s">
        <v>6674</v>
      </c>
      <c r="E2059" s="284">
        <v>15763.39</v>
      </c>
      <c r="F2059" s="192" t="s">
        <v>6675</v>
      </c>
      <c r="G2059" s="162" t="s">
        <v>96</v>
      </c>
      <c r="H2059" s="227" t="s">
        <v>132</v>
      </c>
      <c r="I2059" s="162" t="s">
        <v>6676</v>
      </c>
      <c r="J2059" s="95"/>
      <c r="K2059" s="263">
        <v>16500.0</v>
      </c>
      <c r="L2059" s="97">
        <f>K2059/1.12*0.05</f>
        <v>736.6071429</v>
      </c>
      <c r="M2059" s="97">
        <f t="shared" si="544"/>
        <v>15763.39286</v>
      </c>
      <c r="N2059" s="87">
        <f t="shared" si="545"/>
        <v>0.002857142857</v>
      </c>
      <c r="O2059" s="96"/>
      <c r="P2059" s="97"/>
      <c r="Q2059" s="97"/>
      <c r="R2059" s="98"/>
      <c r="S2059" s="98"/>
      <c r="T2059" s="98"/>
      <c r="U2059" s="98"/>
      <c r="V2059" s="98"/>
      <c r="W2059" s="98"/>
      <c r="X2059" s="98"/>
      <c r="Y2059" s="98"/>
      <c r="Z2059" s="98"/>
      <c r="AA2059" s="98"/>
      <c r="AB2059" s="98"/>
      <c r="AC2059" s="98"/>
      <c r="AD2059" s="98"/>
      <c r="AE2059" s="98"/>
      <c r="AF2059" s="98"/>
      <c r="AG2059" s="98"/>
      <c r="AH2059" s="98"/>
      <c r="AI2059" s="98"/>
      <c r="AJ2059" s="98"/>
      <c r="AK2059" s="98"/>
      <c r="AL2059" s="98"/>
    </row>
    <row r="2060" ht="14.25" customHeight="1">
      <c r="A2060" s="92" t="s">
        <v>6677</v>
      </c>
      <c r="B2060" s="264">
        <v>46002.0</v>
      </c>
      <c r="C2060" s="230" t="s">
        <v>6678</v>
      </c>
      <c r="D2060" s="230" t="s">
        <v>6679</v>
      </c>
      <c r="E2060" s="231">
        <v>16500.0</v>
      </c>
      <c r="F2060" s="192" t="s">
        <v>6675</v>
      </c>
      <c r="G2060" s="162" t="s">
        <v>96</v>
      </c>
      <c r="H2060" s="227" t="s">
        <v>450</v>
      </c>
      <c r="I2060" s="162" t="s">
        <v>6680</v>
      </c>
      <c r="J2060" s="95"/>
      <c r="K2060" s="278">
        <v>16500.0</v>
      </c>
      <c r="M2060" s="97">
        <f t="shared" si="544"/>
        <v>16500</v>
      </c>
      <c r="N2060" s="87">
        <f t="shared" si="545"/>
        <v>0</v>
      </c>
      <c r="O2060" s="96"/>
      <c r="P2060" s="97"/>
      <c r="Q2060" s="97"/>
      <c r="R2060" s="98"/>
      <c r="S2060" s="98"/>
      <c r="T2060" s="98"/>
      <c r="U2060" s="98"/>
      <c r="V2060" s="98"/>
      <c r="W2060" s="98"/>
      <c r="X2060" s="98"/>
      <c r="Y2060" s="98"/>
      <c r="Z2060" s="98"/>
      <c r="AA2060" s="98"/>
      <c r="AB2060" s="98"/>
      <c r="AC2060" s="98"/>
      <c r="AD2060" s="98"/>
      <c r="AE2060" s="98"/>
      <c r="AF2060" s="98"/>
      <c r="AG2060" s="98"/>
      <c r="AH2060" s="98"/>
      <c r="AI2060" s="98"/>
      <c r="AJ2060" s="98"/>
      <c r="AK2060" s="98"/>
      <c r="AL2060" s="98"/>
    </row>
    <row r="2061" ht="14.25" customHeight="1">
      <c r="A2061" s="92" t="s">
        <v>6681</v>
      </c>
      <c r="B2061" s="264">
        <v>46007.0</v>
      </c>
      <c r="C2061" s="230" t="s">
        <v>6682</v>
      </c>
      <c r="D2061" s="230" t="s">
        <v>5534</v>
      </c>
      <c r="E2061" s="231">
        <v>4000.0</v>
      </c>
      <c r="F2061" s="192" t="s">
        <v>6683</v>
      </c>
      <c r="G2061" s="162" t="s">
        <v>96</v>
      </c>
      <c r="H2061" s="227" t="s">
        <v>450</v>
      </c>
      <c r="I2061" s="101"/>
      <c r="J2061" s="95"/>
      <c r="K2061" s="263">
        <v>4000.0</v>
      </c>
      <c r="L2061" s="97"/>
      <c r="M2061" s="97">
        <f t="shared" si="544"/>
        <v>4000</v>
      </c>
      <c r="N2061" s="87">
        <f t="shared" si="545"/>
        <v>0</v>
      </c>
      <c r="O2061" s="96"/>
      <c r="P2061" s="263">
        <v>131.35</v>
      </c>
      <c r="Q2061" s="97">
        <f>E2061-P2061</f>
        <v>3868.65</v>
      </c>
      <c r="R2061" s="98"/>
      <c r="S2061" s="98"/>
      <c r="T2061" s="98"/>
      <c r="U2061" s="98"/>
      <c r="V2061" s="98"/>
      <c r="W2061" s="98"/>
      <c r="X2061" s="98"/>
      <c r="Y2061" s="98"/>
      <c r="Z2061" s="98"/>
      <c r="AA2061" s="98"/>
      <c r="AB2061" s="98"/>
      <c r="AC2061" s="98"/>
      <c r="AD2061" s="98"/>
      <c r="AE2061" s="98"/>
      <c r="AF2061" s="98"/>
      <c r="AG2061" s="98"/>
      <c r="AH2061" s="98"/>
      <c r="AI2061" s="98"/>
      <c r="AJ2061" s="98"/>
      <c r="AK2061" s="98"/>
      <c r="AL2061" s="98"/>
    </row>
    <row r="2062" ht="14.25" customHeight="1">
      <c r="A2062" s="92" t="s">
        <v>6684</v>
      </c>
      <c r="B2062" s="264">
        <v>46013.0</v>
      </c>
      <c r="C2062" s="230" t="s">
        <v>6685</v>
      </c>
      <c r="D2062" s="230" t="s">
        <v>6686</v>
      </c>
      <c r="E2062" s="284">
        <v>5732.14</v>
      </c>
      <c r="F2062" s="192" t="s">
        <v>6687</v>
      </c>
      <c r="G2062" s="162" t="s">
        <v>112</v>
      </c>
      <c r="H2062" s="227" t="s">
        <v>127</v>
      </c>
      <c r="I2062" s="101"/>
      <c r="J2062" s="95"/>
      <c r="K2062" s="263">
        <v>6000.0</v>
      </c>
      <c r="L2062" s="97">
        <f t="shared" ref="L2062:L2063" si="550">K2062/1.12*0.05</f>
        <v>267.8571429</v>
      </c>
      <c r="M2062" s="97">
        <f t="shared" si="544"/>
        <v>5732.142857</v>
      </c>
      <c r="N2062" s="87">
        <f t="shared" si="545"/>
        <v>0.002857142857</v>
      </c>
      <c r="O2062" s="96"/>
      <c r="P2062" s="97"/>
      <c r="Q2062" s="97"/>
      <c r="R2062" s="98"/>
      <c r="S2062" s="98"/>
      <c r="T2062" s="98"/>
      <c r="U2062" s="98"/>
      <c r="V2062" s="98"/>
      <c r="W2062" s="98"/>
      <c r="X2062" s="98"/>
      <c r="Y2062" s="98"/>
      <c r="Z2062" s="98"/>
      <c r="AA2062" s="98"/>
      <c r="AB2062" s="98"/>
      <c r="AC2062" s="98"/>
      <c r="AD2062" s="98"/>
      <c r="AE2062" s="98"/>
      <c r="AF2062" s="98"/>
      <c r="AG2062" s="98"/>
      <c r="AH2062" s="98"/>
      <c r="AI2062" s="98"/>
      <c r="AJ2062" s="98"/>
      <c r="AK2062" s="98"/>
      <c r="AL2062" s="98"/>
    </row>
    <row r="2063" ht="14.25" customHeight="1">
      <c r="A2063" s="92" t="s">
        <v>6688</v>
      </c>
      <c r="B2063" s="264">
        <v>46013.0</v>
      </c>
      <c r="C2063" s="230" t="s">
        <v>6689</v>
      </c>
      <c r="D2063" s="230" t="s">
        <v>6686</v>
      </c>
      <c r="E2063" s="284">
        <v>286.61</v>
      </c>
      <c r="F2063" s="192" t="s">
        <v>6690</v>
      </c>
      <c r="G2063" s="162" t="s">
        <v>112</v>
      </c>
      <c r="H2063" s="227" t="s">
        <v>127</v>
      </c>
      <c r="I2063" s="101"/>
      <c r="J2063" s="95"/>
      <c r="K2063" s="263">
        <v>300.0</v>
      </c>
      <c r="L2063" s="97">
        <f t="shared" si="550"/>
        <v>13.39285714</v>
      </c>
      <c r="M2063" s="97">
        <f t="shared" si="544"/>
        <v>286.6071429</v>
      </c>
      <c r="N2063" s="87">
        <f t="shared" si="545"/>
        <v>-0.002857142857</v>
      </c>
      <c r="O2063" s="96"/>
      <c r="P2063" s="97"/>
      <c r="Q2063" s="97"/>
      <c r="R2063" s="98"/>
      <c r="S2063" s="98"/>
      <c r="T2063" s="98"/>
      <c r="U2063" s="98"/>
      <c r="V2063" s="98"/>
      <c r="W2063" s="98"/>
      <c r="X2063" s="98"/>
      <c r="Y2063" s="98"/>
      <c r="Z2063" s="98"/>
      <c r="AA2063" s="98"/>
      <c r="AB2063" s="98"/>
      <c r="AC2063" s="98"/>
      <c r="AD2063" s="98"/>
      <c r="AE2063" s="98"/>
      <c r="AF2063" s="98"/>
      <c r="AG2063" s="98"/>
      <c r="AH2063" s="98"/>
      <c r="AI2063" s="98"/>
      <c r="AJ2063" s="98"/>
      <c r="AK2063" s="98"/>
      <c r="AL2063" s="98"/>
    </row>
    <row r="2064" ht="14.25" customHeight="1">
      <c r="A2064" s="92" t="s">
        <v>6691</v>
      </c>
      <c r="B2064" s="264">
        <v>46013.0</v>
      </c>
      <c r="C2064" s="230" t="s">
        <v>6692</v>
      </c>
      <c r="D2064" s="230" t="s">
        <v>5534</v>
      </c>
      <c r="E2064" s="231">
        <v>700.0</v>
      </c>
      <c r="F2064" s="192" t="s">
        <v>6693</v>
      </c>
      <c r="G2064" s="162" t="s">
        <v>117</v>
      </c>
      <c r="H2064" s="227" t="s">
        <v>450</v>
      </c>
      <c r="I2064" s="101"/>
      <c r="J2064" s="95"/>
      <c r="K2064" s="263">
        <v>700.0</v>
      </c>
      <c r="L2064" s="97"/>
      <c r="M2064" s="97">
        <f t="shared" si="544"/>
        <v>700</v>
      </c>
      <c r="N2064" s="87">
        <f t="shared" si="545"/>
        <v>0</v>
      </c>
      <c r="O2064" s="96"/>
      <c r="P2064" s="97"/>
      <c r="Q2064" s="97"/>
      <c r="R2064" s="98"/>
      <c r="S2064" s="98"/>
      <c r="T2064" s="98"/>
      <c r="U2064" s="98"/>
      <c r="V2064" s="98"/>
      <c r="W2064" s="98"/>
      <c r="X2064" s="98"/>
      <c r="Y2064" s="98"/>
      <c r="Z2064" s="98"/>
      <c r="AA2064" s="98"/>
      <c r="AB2064" s="98"/>
      <c r="AC2064" s="98"/>
      <c r="AD2064" s="98"/>
      <c r="AE2064" s="98"/>
      <c r="AF2064" s="98"/>
      <c r="AG2064" s="98"/>
      <c r="AH2064" s="98"/>
      <c r="AI2064" s="98"/>
      <c r="AJ2064" s="98"/>
      <c r="AK2064" s="98"/>
      <c r="AL2064" s="98"/>
    </row>
    <row r="2065" ht="14.25" customHeight="1">
      <c r="A2065" s="92" t="s">
        <v>6694</v>
      </c>
      <c r="B2065" s="264">
        <v>46014.0</v>
      </c>
      <c r="C2065" s="230" t="s">
        <v>6695</v>
      </c>
      <c r="D2065" s="230" t="s">
        <v>3109</v>
      </c>
      <c r="E2065" s="231">
        <v>5000.0</v>
      </c>
      <c r="F2065" s="192" t="s">
        <v>6696</v>
      </c>
      <c r="G2065" s="162" t="s">
        <v>96</v>
      </c>
      <c r="H2065" s="227" t="s">
        <v>450</v>
      </c>
      <c r="I2065" s="162" t="s">
        <v>6697</v>
      </c>
      <c r="J2065" s="95"/>
      <c r="K2065" s="263">
        <v>5000.0</v>
      </c>
      <c r="L2065" s="97"/>
      <c r="M2065" s="97">
        <f t="shared" si="544"/>
        <v>5000</v>
      </c>
      <c r="N2065" s="87">
        <f t="shared" si="545"/>
        <v>0</v>
      </c>
      <c r="O2065" s="96"/>
      <c r="P2065" s="97"/>
      <c r="Q2065" s="97"/>
      <c r="R2065" s="98"/>
      <c r="S2065" s="98"/>
      <c r="T2065" s="98"/>
      <c r="U2065" s="98"/>
      <c r="V2065" s="98"/>
      <c r="W2065" s="98"/>
      <c r="X2065" s="98"/>
      <c r="Y2065" s="98"/>
      <c r="Z2065" s="98"/>
      <c r="AA2065" s="98"/>
      <c r="AB2065" s="98"/>
      <c r="AC2065" s="98"/>
      <c r="AD2065" s="98"/>
      <c r="AE2065" s="98"/>
      <c r="AF2065" s="98"/>
      <c r="AG2065" s="98"/>
      <c r="AH2065" s="98"/>
      <c r="AI2065" s="98"/>
      <c r="AJ2065" s="98"/>
      <c r="AK2065" s="98"/>
      <c r="AL2065" s="98"/>
    </row>
    <row r="2066" ht="14.25" customHeight="1">
      <c r="A2066" s="92" t="s">
        <v>6698</v>
      </c>
      <c r="B2066" s="264">
        <v>46014.0</v>
      </c>
      <c r="C2066" s="230" t="s">
        <v>6699</v>
      </c>
      <c r="D2066" s="293" t="s">
        <v>87</v>
      </c>
      <c r="E2066" s="231"/>
      <c r="F2066" s="192"/>
      <c r="G2066" s="101"/>
      <c r="H2066" s="42"/>
      <c r="I2066" s="101"/>
      <c r="J2066" s="95"/>
      <c r="K2066" s="97"/>
      <c r="L2066" s="97"/>
      <c r="M2066" s="97">
        <f t="shared" si="544"/>
        <v>0</v>
      </c>
      <c r="N2066" s="87">
        <f t="shared" si="545"/>
        <v>0</v>
      </c>
      <c r="O2066" s="96"/>
      <c r="P2066" s="97"/>
      <c r="Q2066" s="97"/>
      <c r="R2066" s="98"/>
      <c r="S2066" s="98"/>
      <c r="T2066" s="98"/>
      <c r="U2066" s="98"/>
      <c r="V2066" s="98"/>
      <c r="W2066" s="98"/>
      <c r="X2066" s="98"/>
      <c r="Y2066" s="98"/>
      <c r="Z2066" s="98"/>
      <c r="AA2066" s="98"/>
      <c r="AB2066" s="98"/>
      <c r="AC2066" s="98"/>
      <c r="AD2066" s="98"/>
      <c r="AE2066" s="98"/>
      <c r="AF2066" s="98"/>
      <c r="AG2066" s="98"/>
      <c r="AH2066" s="98"/>
      <c r="AI2066" s="98"/>
      <c r="AJ2066" s="98"/>
      <c r="AK2066" s="98"/>
      <c r="AL2066" s="98"/>
    </row>
    <row r="2067" ht="14.25" customHeight="1">
      <c r="A2067" s="92" t="s">
        <v>6700</v>
      </c>
      <c r="B2067" s="264">
        <v>46014.0</v>
      </c>
      <c r="C2067" s="230" t="s">
        <v>6701</v>
      </c>
      <c r="D2067" s="230" t="s">
        <v>6702</v>
      </c>
      <c r="E2067" s="231">
        <v>1100.0</v>
      </c>
      <c r="F2067" s="192" t="s">
        <v>2857</v>
      </c>
      <c r="G2067" s="162" t="s">
        <v>112</v>
      </c>
      <c r="H2067" s="227" t="s">
        <v>127</v>
      </c>
      <c r="I2067" s="162" t="s">
        <v>6703</v>
      </c>
      <c r="J2067" s="95"/>
      <c r="K2067" s="263">
        <v>1100.0</v>
      </c>
      <c r="L2067" s="97"/>
      <c r="M2067" s="97">
        <f t="shared" si="544"/>
        <v>1100</v>
      </c>
      <c r="N2067" s="87">
        <f t="shared" si="545"/>
        <v>0</v>
      </c>
      <c r="O2067" s="96"/>
      <c r="P2067" s="97"/>
      <c r="Q2067" s="97"/>
      <c r="R2067" s="98"/>
      <c r="S2067" s="98"/>
      <c r="T2067" s="98"/>
      <c r="U2067" s="98"/>
      <c r="V2067" s="98"/>
      <c r="W2067" s="98"/>
      <c r="X2067" s="98"/>
      <c r="Y2067" s="98"/>
      <c r="Z2067" s="98"/>
      <c r="AA2067" s="98"/>
      <c r="AB2067" s="98"/>
      <c r="AC2067" s="98"/>
      <c r="AD2067" s="98"/>
      <c r="AE2067" s="98"/>
      <c r="AF2067" s="98"/>
      <c r="AG2067" s="98"/>
      <c r="AH2067" s="98"/>
      <c r="AI2067" s="98"/>
      <c r="AJ2067" s="98"/>
      <c r="AK2067" s="98"/>
      <c r="AL2067" s="98"/>
    </row>
    <row r="2068" ht="14.25" customHeight="1">
      <c r="A2068" s="92" t="s">
        <v>6704</v>
      </c>
      <c r="B2068" s="264">
        <v>46021.0</v>
      </c>
      <c r="C2068" s="230" t="s">
        <v>6705</v>
      </c>
      <c r="D2068" s="230" t="s">
        <v>110</v>
      </c>
      <c r="E2068" s="231">
        <v>1834.0</v>
      </c>
      <c r="F2068" s="192" t="s">
        <v>6706</v>
      </c>
      <c r="G2068" s="162" t="s">
        <v>112</v>
      </c>
      <c r="H2068" s="227" t="s">
        <v>127</v>
      </c>
      <c r="I2068" s="101"/>
      <c r="J2068" s="95"/>
      <c r="K2068" s="263">
        <v>1834.0</v>
      </c>
      <c r="L2068" s="97"/>
      <c r="M2068" s="97">
        <f t="shared" si="544"/>
        <v>1834</v>
      </c>
      <c r="N2068" s="87">
        <f t="shared" si="545"/>
        <v>0</v>
      </c>
      <c r="O2068" s="96"/>
      <c r="P2068" s="97"/>
      <c r="Q2068" s="97"/>
      <c r="R2068" s="98"/>
      <c r="S2068" s="98"/>
      <c r="T2068" s="98"/>
      <c r="U2068" s="98"/>
      <c r="V2068" s="98"/>
      <c r="W2068" s="98"/>
      <c r="X2068" s="98"/>
      <c r="Y2068" s="98"/>
      <c r="Z2068" s="98"/>
      <c r="AA2068" s="98"/>
      <c r="AB2068" s="98"/>
      <c r="AC2068" s="98"/>
      <c r="AD2068" s="98"/>
      <c r="AE2068" s="98"/>
      <c r="AF2068" s="98"/>
      <c r="AG2068" s="98"/>
      <c r="AH2068" s="98"/>
      <c r="AI2068" s="98"/>
      <c r="AJ2068" s="98"/>
      <c r="AK2068" s="98"/>
      <c r="AL2068" s="98"/>
    </row>
    <row r="2069" ht="14.25" customHeight="1">
      <c r="A2069" s="92" t="s">
        <v>6707</v>
      </c>
      <c r="B2069" s="264">
        <v>46021.0</v>
      </c>
      <c r="C2069" s="230" t="s">
        <v>6708</v>
      </c>
      <c r="D2069" s="230" t="s">
        <v>6345</v>
      </c>
      <c r="E2069" s="309">
        <v>300.0</v>
      </c>
      <c r="F2069" s="192" t="s">
        <v>6709</v>
      </c>
      <c r="G2069" s="310" t="s">
        <v>5214</v>
      </c>
      <c r="H2069" s="311" t="s">
        <v>450</v>
      </c>
      <c r="I2069" s="312"/>
      <c r="J2069" s="95"/>
      <c r="K2069" s="263">
        <v>300.0</v>
      </c>
      <c r="L2069" s="97"/>
      <c r="M2069" s="97">
        <f t="shared" si="544"/>
        <v>300</v>
      </c>
      <c r="N2069" s="87">
        <f t="shared" si="545"/>
        <v>0</v>
      </c>
      <c r="O2069" s="96"/>
      <c r="P2069" s="263">
        <v>7.31</v>
      </c>
      <c r="Q2069" s="97">
        <f>E2069-P2069</f>
        <v>292.69</v>
      </c>
      <c r="R2069" s="98"/>
      <c r="S2069" s="98"/>
      <c r="T2069" s="98"/>
      <c r="U2069" s="98"/>
      <c r="V2069" s="98"/>
      <c r="W2069" s="98"/>
      <c r="X2069" s="98"/>
      <c r="Y2069" s="98"/>
      <c r="Z2069" s="98"/>
      <c r="AA2069" s="98"/>
      <c r="AB2069" s="98"/>
      <c r="AC2069" s="98"/>
      <c r="AD2069" s="98"/>
      <c r="AE2069" s="98"/>
      <c r="AF2069" s="98"/>
      <c r="AG2069" s="98"/>
      <c r="AH2069" s="98"/>
      <c r="AI2069" s="98"/>
      <c r="AJ2069" s="98"/>
      <c r="AK2069" s="98"/>
      <c r="AL2069" s="98"/>
    </row>
    <row r="2070" ht="14.25" customHeight="1">
      <c r="A2070" s="92" t="s">
        <v>6710</v>
      </c>
      <c r="B2070" s="264">
        <v>46021.0</v>
      </c>
      <c r="C2070" s="230" t="s">
        <v>6711</v>
      </c>
      <c r="D2070" s="230" t="s">
        <v>454</v>
      </c>
      <c r="E2070" s="284">
        <v>764.29</v>
      </c>
      <c r="F2070" s="192" t="s">
        <v>6712</v>
      </c>
      <c r="G2070" s="162" t="s">
        <v>96</v>
      </c>
      <c r="H2070" s="227" t="s">
        <v>450</v>
      </c>
      <c r="I2070" s="162" t="s">
        <v>6713</v>
      </c>
      <c r="J2070" s="95"/>
      <c r="K2070" s="263">
        <v>800.0</v>
      </c>
      <c r="L2070" s="97">
        <f>K2070/1.12*0.05</f>
        <v>35.71428571</v>
      </c>
      <c r="M2070" s="97">
        <f t="shared" si="544"/>
        <v>764.2857143</v>
      </c>
      <c r="N2070" s="87">
        <f t="shared" si="545"/>
        <v>-0.004285714286</v>
      </c>
      <c r="O2070" s="96"/>
      <c r="P2070" s="97"/>
      <c r="Q2070" s="97"/>
      <c r="R2070" s="98"/>
      <c r="S2070" s="98"/>
      <c r="T2070" s="98"/>
      <c r="U2070" s="98"/>
      <c r="V2070" s="98"/>
      <c r="W2070" s="98"/>
      <c r="X2070" s="98"/>
      <c r="Y2070" s="98"/>
      <c r="Z2070" s="98"/>
      <c r="AA2070" s="98"/>
      <c r="AB2070" s="98"/>
      <c r="AC2070" s="98"/>
      <c r="AD2070" s="98"/>
      <c r="AE2070" s="98"/>
      <c r="AF2070" s="98"/>
      <c r="AG2070" s="98"/>
      <c r="AH2070" s="98"/>
      <c r="AI2070" s="98"/>
      <c r="AJ2070" s="98"/>
      <c r="AK2070" s="98"/>
      <c r="AL2070" s="98"/>
    </row>
    <row r="2071" ht="14.25" customHeight="1">
      <c r="A2071" s="92" t="s">
        <v>6714</v>
      </c>
      <c r="B2071" s="264">
        <v>46021.0</v>
      </c>
      <c r="C2071" s="230" t="s">
        <v>6715</v>
      </c>
      <c r="D2071" s="293" t="s">
        <v>87</v>
      </c>
      <c r="I2071" s="101"/>
      <c r="J2071" s="95"/>
      <c r="K2071" s="97"/>
      <c r="L2071" s="97"/>
      <c r="M2071" s="97">
        <f t="shared" si="544"/>
        <v>0</v>
      </c>
      <c r="N2071" s="87">
        <f t="shared" si="545"/>
        <v>0</v>
      </c>
      <c r="O2071" s="96"/>
      <c r="P2071" s="97"/>
      <c r="Q2071" s="97"/>
      <c r="R2071" s="98"/>
      <c r="S2071" s="98"/>
      <c r="T2071" s="98"/>
      <c r="U2071" s="98"/>
      <c r="V2071" s="98"/>
      <c r="W2071" s="98"/>
      <c r="X2071" s="98"/>
      <c r="Y2071" s="98"/>
      <c r="Z2071" s="98"/>
      <c r="AA2071" s="98"/>
      <c r="AB2071" s="98"/>
      <c r="AC2071" s="98"/>
      <c r="AD2071" s="98"/>
      <c r="AE2071" s="98"/>
      <c r="AF2071" s="98"/>
      <c r="AG2071" s="98"/>
      <c r="AH2071" s="98"/>
      <c r="AI2071" s="98"/>
      <c r="AJ2071" s="98"/>
      <c r="AK2071" s="98"/>
      <c r="AL2071" s="98"/>
    </row>
    <row r="2072" ht="14.25" customHeight="1">
      <c r="A2072" s="92" t="s">
        <v>6716</v>
      </c>
      <c r="B2072" s="264">
        <v>46021.0</v>
      </c>
      <c r="C2072" s="230" t="s">
        <v>6717</v>
      </c>
      <c r="D2072" s="293" t="s">
        <v>87</v>
      </c>
      <c r="J2072" s="95"/>
      <c r="K2072" s="263"/>
      <c r="L2072" s="97">
        <f>K2072/1.12*0.05</f>
        <v>0</v>
      </c>
      <c r="M2072" s="97">
        <f t="shared" si="544"/>
        <v>0</v>
      </c>
      <c r="N2072" s="87">
        <f t="shared" si="545"/>
        <v>0</v>
      </c>
      <c r="O2072" s="96"/>
      <c r="P2072" s="97"/>
      <c r="Q2072" s="97"/>
      <c r="R2072" s="98"/>
      <c r="S2072" s="98"/>
      <c r="T2072" s="98"/>
      <c r="U2072" s="98"/>
      <c r="V2072" s="98"/>
      <c r="W2072" s="98"/>
      <c r="X2072" s="98"/>
      <c r="Y2072" s="98"/>
      <c r="Z2072" s="98"/>
      <c r="AA2072" s="98"/>
      <c r="AB2072" s="98"/>
      <c r="AC2072" s="98"/>
      <c r="AD2072" s="98"/>
      <c r="AE2072" s="98"/>
      <c r="AF2072" s="98"/>
      <c r="AG2072" s="98"/>
      <c r="AH2072" s="98"/>
      <c r="AI2072" s="98"/>
      <c r="AJ2072" s="98"/>
      <c r="AK2072" s="98"/>
      <c r="AL2072" s="98"/>
    </row>
    <row r="2073" ht="14.25" customHeight="1">
      <c r="A2073" s="92" t="s">
        <v>6718</v>
      </c>
      <c r="B2073" s="264">
        <v>46021.0</v>
      </c>
      <c r="C2073" s="230" t="s">
        <v>6719</v>
      </c>
      <c r="D2073" s="230" t="s">
        <v>529</v>
      </c>
      <c r="E2073" s="309">
        <v>1354.78</v>
      </c>
      <c r="F2073" s="192" t="s">
        <v>6720</v>
      </c>
      <c r="G2073" s="162" t="s">
        <v>5305</v>
      </c>
      <c r="H2073" s="227" t="s">
        <v>450</v>
      </c>
      <c r="I2073" s="101"/>
      <c r="J2073" s="95"/>
      <c r="K2073" s="263">
        <v>1354.78</v>
      </c>
      <c r="L2073" s="97"/>
      <c r="M2073" s="97">
        <f t="shared" si="544"/>
        <v>1354.78</v>
      </c>
      <c r="N2073" s="87">
        <f t="shared" si="545"/>
        <v>0</v>
      </c>
      <c r="O2073" s="96"/>
      <c r="P2073" s="263">
        <v>33.01</v>
      </c>
      <c r="Q2073" s="97">
        <f>E2073-P2073</f>
        <v>1321.77</v>
      </c>
      <c r="R2073" s="98"/>
      <c r="S2073" s="98"/>
      <c r="T2073" s="98"/>
      <c r="U2073" s="98"/>
      <c r="V2073" s="98"/>
      <c r="W2073" s="98"/>
      <c r="X2073" s="98"/>
      <c r="Y2073" s="98"/>
      <c r="Z2073" s="98"/>
      <c r="AA2073" s="98"/>
      <c r="AB2073" s="98"/>
      <c r="AC2073" s="98"/>
      <c r="AD2073" s="98"/>
      <c r="AE2073" s="98"/>
      <c r="AF2073" s="98"/>
      <c r="AG2073" s="98"/>
      <c r="AH2073" s="98"/>
      <c r="AI2073" s="98"/>
      <c r="AJ2073" s="98"/>
      <c r="AK2073" s="98"/>
      <c r="AL2073" s="98"/>
    </row>
    <row r="2074" ht="14.25" customHeight="1">
      <c r="A2074" s="92" t="s">
        <v>6721</v>
      </c>
      <c r="B2074" s="264">
        <v>46021.0</v>
      </c>
      <c r="C2074" s="230" t="s">
        <v>6722</v>
      </c>
      <c r="D2074" s="230" t="s">
        <v>562</v>
      </c>
      <c r="E2074" s="231">
        <v>1375.0</v>
      </c>
      <c r="F2074" s="192" t="s">
        <v>6723</v>
      </c>
      <c r="G2074" s="162" t="s">
        <v>74</v>
      </c>
      <c r="H2074" s="227" t="s">
        <v>450</v>
      </c>
      <c r="I2074" s="162" t="s">
        <v>6724</v>
      </c>
      <c r="J2074" s="95"/>
      <c r="K2074" s="263">
        <v>1375.0</v>
      </c>
      <c r="L2074" s="97"/>
      <c r="M2074" s="97">
        <f t="shared" si="544"/>
        <v>1375</v>
      </c>
      <c r="N2074" s="87">
        <f t="shared" si="545"/>
        <v>0</v>
      </c>
      <c r="O2074" s="96"/>
      <c r="P2074" s="97"/>
      <c r="Q2074" s="97"/>
      <c r="R2074" s="98"/>
      <c r="S2074" s="98"/>
      <c r="T2074" s="98"/>
      <c r="U2074" s="98"/>
      <c r="V2074" s="98"/>
      <c r="W2074" s="98"/>
      <c r="X2074" s="98"/>
      <c r="Y2074" s="98"/>
      <c r="Z2074" s="98"/>
      <c r="AA2074" s="98"/>
      <c r="AB2074" s="98"/>
      <c r="AC2074" s="98"/>
      <c r="AD2074" s="98"/>
      <c r="AE2074" s="98"/>
      <c r="AF2074" s="98"/>
      <c r="AG2074" s="98"/>
      <c r="AH2074" s="98"/>
      <c r="AI2074" s="98"/>
      <c r="AJ2074" s="98"/>
      <c r="AK2074" s="98"/>
      <c r="AL2074" s="98"/>
    </row>
    <row r="2075" ht="14.25" customHeight="1">
      <c r="A2075" s="92" t="s">
        <v>6725</v>
      </c>
      <c r="B2075" s="264">
        <v>46021.0</v>
      </c>
      <c r="C2075" s="230" t="s">
        <v>6726</v>
      </c>
      <c r="D2075" s="230" t="s">
        <v>454</v>
      </c>
      <c r="E2075" s="284">
        <v>8598.21</v>
      </c>
      <c r="F2075" s="192" t="s">
        <v>6727</v>
      </c>
      <c r="G2075" s="162" t="s">
        <v>96</v>
      </c>
      <c r="H2075" s="227" t="s">
        <v>450</v>
      </c>
      <c r="I2075" s="162" t="s">
        <v>6728</v>
      </c>
      <c r="J2075" s="95"/>
      <c r="K2075" s="263">
        <v>9000.0</v>
      </c>
      <c r="L2075" s="97">
        <f>K2075/1.12*0.05</f>
        <v>401.7857143</v>
      </c>
      <c r="M2075" s="97">
        <f t="shared" si="544"/>
        <v>8598.214286</v>
      </c>
      <c r="N2075" s="87">
        <f t="shared" si="545"/>
        <v>0.004285714287</v>
      </c>
      <c r="O2075" s="96"/>
      <c r="P2075" s="97"/>
      <c r="Q2075" s="97"/>
      <c r="R2075" s="98"/>
      <c r="S2075" s="98"/>
      <c r="T2075" s="98"/>
      <c r="U2075" s="98"/>
      <c r="V2075" s="98"/>
      <c r="W2075" s="98"/>
      <c r="X2075" s="98"/>
      <c r="Y2075" s="98"/>
      <c r="Z2075" s="98"/>
      <c r="AA2075" s="98"/>
      <c r="AB2075" s="98"/>
      <c r="AC2075" s="98"/>
      <c r="AD2075" s="98"/>
      <c r="AE2075" s="98"/>
      <c r="AF2075" s="98"/>
      <c r="AG2075" s="98"/>
      <c r="AH2075" s="98"/>
      <c r="AI2075" s="98"/>
      <c r="AJ2075" s="98"/>
      <c r="AK2075" s="98"/>
      <c r="AL2075" s="98"/>
    </row>
    <row r="2076" ht="14.25" customHeight="1">
      <c r="A2076" s="92" t="s">
        <v>6729</v>
      </c>
      <c r="B2076" s="264">
        <v>46021.0</v>
      </c>
      <c r="C2076" s="230" t="s">
        <v>6730</v>
      </c>
      <c r="D2076" s="293" t="s">
        <v>87</v>
      </c>
      <c r="E2076" s="103"/>
      <c r="F2076" s="100"/>
      <c r="G2076" s="101"/>
      <c r="H2076" s="42"/>
      <c r="I2076" s="101"/>
      <c r="J2076" s="95"/>
      <c r="K2076" s="97"/>
      <c r="L2076" s="97"/>
      <c r="M2076" s="97">
        <f t="shared" si="544"/>
        <v>0</v>
      </c>
      <c r="N2076" s="87">
        <f t="shared" si="545"/>
        <v>0</v>
      </c>
      <c r="O2076" s="96"/>
      <c r="P2076" s="97"/>
      <c r="Q2076" s="97"/>
      <c r="R2076" s="98"/>
      <c r="S2076" s="98"/>
      <c r="T2076" s="98"/>
      <c r="U2076" s="98"/>
      <c r="V2076" s="98"/>
      <c r="W2076" s="98"/>
      <c r="X2076" s="98"/>
      <c r="Y2076" s="98"/>
      <c r="Z2076" s="98"/>
      <c r="AA2076" s="98"/>
      <c r="AB2076" s="98"/>
      <c r="AC2076" s="98"/>
      <c r="AD2076" s="98"/>
      <c r="AE2076" s="98"/>
      <c r="AF2076" s="98"/>
      <c r="AG2076" s="98"/>
      <c r="AH2076" s="98"/>
      <c r="AI2076" s="98"/>
      <c r="AJ2076" s="98"/>
      <c r="AK2076" s="98"/>
      <c r="AL2076" s="98"/>
    </row>
    <row r="2077" ht="14.25" customHeight="1">
      <c r="A2077" s="92" t="s">
        <v>6731</v>
      </c>
      <c r="B2077" s="264">
        <v>46021.0</v>
      </c>
      <c r="C2077" s="230" t="s">
        <v>6732</v>
      </c>
      <c r="D2077" s="293" t="s">
        <v>87</v>
      </c>
      <c r="E2077" s="103"/>
      <c r="F2077" s="100"/>
      <c r="G2077" s="101"/>
      <c r="H2077" s="42"/>
      <c r="I2077" s="101"/>
      <c r="J2077" s="95"/>
      <c r="K2077" s="97"/>
      <c r="L2077" s="97"/>
      <c r="M2077" s="97">
        <f t="shared" si="544"/>
        <v>0</v>
      </c>
      <c r="N2077" s="87">
        <f t="shared" si="545"/>
        <v>0</v>
      </c>
      <c r="O2077" s="96"/>
      <c r="P2077" s="97"/>
      <c r="Q2077" s="97"/>
      <c r="R2077" s="98"/>
      <c r="S2077" s="98"/>
      <c r="T2077" s="98"/>
      <c r="U2077" s="98"/>
      <c r="V2077" s="98"/>
      <c r="W2077" s="98"/>
      <c r="X2077" s="98"/>
      <c r="Y2077" s="98"/>
      <c r="Z2077" s="98"/>
      <c r="AA2077" s="98"/>
      <c r="AB2077" s="98"/>
      <c r="AC2077" s="98"/>
      <c r="AD2077" s="98"/>
      <c r="AE2077" s="98"/>
      <c r="AF2077" s="98"/>
      <c r="AG2077" s="98"/>
      <c r="AH2077" s="98"/>
      <c r="AI2077" s="98"/>
      <c r="AJ2077" s="98"/>
      <c r="AK2077" s="98"/>
      <c r="AL2077" s="98"/>
    </row>
    <row r="2078" ht="14.25" customHeight="1">
      <c r="A2078" s="92" t="s">
        <v>6733</v>
      </c>
      <c r="B2078" s="264">
        <v>46021.0</v>
      </c>
      <c r="C2078" s="230" t="s">
        <v>6734</v>
      </c>
      <c r="D2078" s="230" t="s">
        <v>454</v>
      </c>
      <c r="E2078" s="284">
        <v>8598.21</v>
      </c>
      <c r="F2078" s="192" t="s">
        <v>6735</v>
      </c>
      <c r="G2078" s="162" t="s">
        <v>96</v>
      </c>
      <c r="H2078" s="227" t="s">
        <v>450</v>
      </c>
      <c r="I2078" s="162" t="s">
        <v>6736</v>
      </c>
      <c r="J2078" s="95"/>
      <c r="K2078" s="263">
        <v>9000.0</v>
      </c>
      <c r="L2078" s="97">
        <f t="shared" ref="L2078:L2088" si="551">K2078/1.12*0.05</f>
        <v>401.7857143</v>
      </c>
      <c r="M2078" s="97">
        <f t="shared" si="544"/>
        <v>8598.214286</v>
      </c>
      <c r="N2078" s="87">
        <f t="shared" si="545"/>
        <v>0.004285714287</v>
      </c>
      <c r="O2078" s="96"/>
      <c r="P2078" s="97"/>
      <c r="Q2078" s="97"/>
      <c r="R2078" s="98"/>
      <c r="S2078" s="98"/>
      <c r="T2078" s="98"/>
      <c r="U2078" s="98"/>
      <c r="V2078" s="98"/>
      <c r="W2078" s="98"/>
      <c r="X2078" s="98"/>
      <c r="Y2078" s="98"/>
      <c r="Z2078" s="98"/>
      <c r="AA2078" s="98"/>
      <c r="AB2078" s="98"/>
      <c r="AC2078" s="98"/>
      <c r="AD2078" s="98"/>
      <c r="AE2078" s="98"/>
      <c r="AF2078" s="98"/>
      <c r="AG2078" s="98"/>
      <c r="AH2078" s="98"/>
      <c r="AI2078" s="98"/>
      <c r="AJ2078" s="98"/>
      <c r="AK2078" s="98"/>
      <c r="AL2078" s="98"/>
    </row>
    <row r="2079" ht="14.25" customHeight="1">
      <c r="A2079" s="92" t="s">
        <v>6737</v>
      </c>
      <c r="B2079" s="264">
        <v>46021.0</v>
      </c>
      <c r="C2079" s="230" t="s">
        <v>6738</v>
      </c>
      <c r="D2079" s="230" t="s">
        <v>454</v>
      </c>
      <c r="E2079" s="284">
        <v>8598.21</v>
      </c>
      <c r="F2079" s="192" t="s">
        <v>6739</v>
      </c>
      <c r="G2079" s="162" t="s">
        <v>96</v>
      </c>
      <c r="H2079" s="227" t="s">
        <v>450</v>
      </c>
      <c r="I2079" s="162" t="s">
        <v>6740</v>
      </c>
      <c r="J2079" s="95"/>
      <c r="K2079" s="263">
        <v>9000.0</v>
      </c>
      <c r="L2079" s="97">
        <f t="shared" si="551"/>
        <v>401.7857143</v>
      </c>
      <c r="M2079" s="97">
        <f t="shared" si="544"/>
        <v>8598.214286</v>
      </c>
      <c r="N2079" s="87">
        <f t="shared" si="545"/>
        <v>0.004285714287</v>
      </c>
      <c r="O2079" s="96"/>
      <c r="P2079" s="97"/>
      <c r="Q2079" s="97"/>
      <c r="R2079" s="98"/>
      <c r="S2079" s="98"/>
      <c r="T2079" s="98"/>
      <c r="U2079" s="98"/>
      <c r="V2079" s="98"/>
      <c r="W2079" s="98"/>
      <c r="X2079" s="98"/>
      <c r="Y2079" s="98"/>
      <c r="Z2079" s="98"/>
      <c r="AA2079" s="98"/>
      <c r="AB2079" s="98"/>
      <c r="AC2079" s="98"/>
      <c r="AD2079" s="98"/>
      <c r="AE2079" s="98"/>
      <c r="AF2079" s="98"/>
      <c r="AG2079" s="98"/>
      <c r="AH2079" s="98"/>
      <c r="AI2079" s="98"/>
      <c r="AJ2079" s="98"/>
      <c r="AK2079" s="98"/>
      <c r="AL2079" s="98"/>
    </row>
    <row r="2080" ht="14.25" customHeight="1">
      <c r="A2080" s="92" t="s">
        <v>6741</v>
      </c>
      <c r="B2080" s="264">
        <v>46021.0</v>
      </c>
      <c r="C2080" s="230" t="s">
        <v>6742</v>
      </c>
      <c r="D2080" s="230" t="s">
        <v>454</v>
      </c>
      <c r="E2080" s="284">
        <v>1480.8</v>
      </c>
      <c r="F2080" s="192" t="s">
        <v>6743</v>
      </c>
      <c r="G2080" s="162" t="s">
        <v>96</v>
      </c>
      <c r="H2080" s="227" t="s">
        <v>450</v>
      </c>
      <c r="I2080" s="162" t="s">
        <v>6744</v>
      </c>
      <c r="J2080" s="95"/>
      <c r="K2080" s="263">
        <v>1550.0</v>
      </c>
      <c r="L2080" s="97">
        <f t="shared" si="551"/>
        <v>69.19642857</v>
      </c>
      <c r="M2080" s="97">
        <f t="shared" si="544"/>
        <v>1480.803571</v>
      </c>
      <c r="N2080" s="87">
        <f t="shared" si="545"/>
        <v>0.003571428571</v>
      </c>
      <c r="O2080" s="96"/>
      <c r="P2080" s="97"/>
      <c r="Q2080" s="97"/>
      <c r="R2080" s="98"/>
      <c r="S2080" s="98"/>
      <c r="T2080" s="98"/>
      <c r="U2080" s="98"/>
      <c r="V2080" s="98"/>
      <c r="W2080" s="98"/>
      <c r="X2080" s="98"/>
      <c r="Y2080" s="98"/>
      <c r="Z2080" s="98"/>
      <c r="AA2080" s="98"/>
      <c r="AB2080" s="98"/>
      <c r="AC2080" s="98"/>
      <c r="AD2080" s="98"/>
      <c r="AE2080" s="98"/>
      <c r="AF2080" s="98"/>
      <c r="AG2080" s="98"/>
      <c r="AH2080" s="98"/>
      <c r="AI2080" s="98"/>
      <c r="AJ2080" s="98"/>
      <c r="AK2080" s="98"/>
      <c r="AL2080" s="98"/>
    </row>
    <row r="2081" ht="14.25" customHeight="1">
      <c r="A2081" s="92" t="s">
        <v>6745</v>
      </c>
      <c r="B2081" s="264">
        <v>46021.0</v>
      </c>
      <c r="C2081" s="230" t="s">
        <v>6746</v>
      </c>
      <c r="D2081" s="230" t="s">
        <v>804</v>
      </c>
      <c r="E2081" s="284">
        <v>4776.79</v>
      </c>
      <c r="F2081" s="192" t="s">
        <v>6747</v>
      </c>
      <c r="G2081" s="162" t="s">
        <v>96</v>
      </c>
      <c r="H2081" s="227" t="s">
        <v>450</v>
      </c>
      <c r="I2081" s="162" t="s">
        <v>6617</v>
      </c>
      <c r="J2081" s="95"/>
      <c r="K2081" s="263">
        <v>5000.0</v>
      </c>
      <c r="L2081" s="97">
        <f t="shared" si="551"/>
        <v>223.2142857</v>
      </c>
      <c r="M2081" s="97">
        <f t="shared" si="544"/>
        <v>4776.785714</v>
      </c>
      <c r="N2081" s="87">
        <f t="shared" si="545"/>
        <v>-0.004285714285</v>
      </c>
      <c r="O2081" s="96"/>
      <c r="P2081" s="97"/>
      <c r="Q2081" s="97"/>
      <c r="R2081" s="98"/>
      <c r="S2081" s="98"/>
      <c r="T2081" s="98"/>
      <c r="U2081" s="98"/>
      <c r="V2081" s="98"/>
      <c r="W2081" s="98"/>
      <c r="X2081" s="98"/>
      <c r="Y2081" s="98"/>
      <c r="Z2081" s="98"/>
      <c r="AA2081" s="98"/>
      <c r="AB2081" s="98"/>
      <c r="AC2081" s="98"/>
      <c r="AD2081" s="98"/>
      <c r="AE2081" s="98"/>
      <c r="AF2081" s="98"/>
      <c r="AG2081" s="98"/>
      <c r="AH2081" s="98"/>
      <c r="AI2081" s="98"/>
      <c r="AJ2081" s="98"/>
      <c r="AK2081" s="98"/>
      <c r="AL2081" s="98"/>
    </row>
    <row r="2082" ht="14.25" customHeight="1">
      <c r="A2082" s="92" t="s">
        <v>6748</v>
      </c>
      <c r="B2082" s="264">
        <v>46021.0</v>
      </c>
      <c r="C2082" s="230" t="s">
        <v>6749</v>
      </c>
      <c r="D2082" s="230" t="s">
        <v>804</v>
      </c>
      <c r="E2082" s="284">
        <v>4776.79</v>
      </c>
      <c r="F2082" s="192" t="s">
        <v>6750</v>
      </c>
      <c r="G2082" s="162" t="s">
        <v>96</v>
      </c>
      <c r="H2082" s="227" t="s">
        <v>450</v>
      </c>
      <c r="I2082" s="162" t="s">
        <v>6617</v>
      </c>
      <c r="J2082" s="95"/>
      <c r="K2082" s="263">
        <v>5000.0</v>
      </c>
      <c r="L2082" s="97">
        <f t="shared" si="551"/>
        <v>223.2142857</v>
      </c>
      <c r="M2082" s="97">
        <f t="shared" si="544"/>
        <v>4776.785714</v>
      </c>
      <c r="N2082" s="87">
        <f t="shared" si="545"/>
        <v>-0.004285714285</v>
      </c>
      <c r="O2082" s="96"/>
      <c r="P2082" s="97"/>
      <c r="Q2082" s="97"/>
      <c r="R2082" s="98"/>
      <c r="S2082" s="98"/>
      <c r="T2082" s="98"/>
      <c r="U2082" s="98"/>
      <c r="V2082" s="98"/>
      <c r="W2082" s="98"/>
      <c r="X2082" s="98"/>
      <c r="Y2082" s="98"/>
      <c r="Z2082" s="98"/>
      <c r="AA2082" s="98"/>
      <c r="AB2082" s="98"/>
      <c r="AC2082" s="98"/>
      <c r="AD2082" s="98"/>
      <c r="AE2082" s="98"/>
      <c r="AF2082" s="98"/>
      <c r="AG2082" s="98"/>
      <c r="AH2082" s="98"/>
      <c r="AI2082" s="98"/>
      <c r="AJ2082" s="98"/>
      <c r="AK2082" s="98"/>
      <c r="AL2082" s="98"/>
    </row>
    <row r="2083" ht="14.25" customHeight="1">
      <c r="A2083" s="92" t="s">
        <v>6751</v>
      </c>
      <c r="B2083" s="264">
        <v>46021.0</v>
      </c>
      <c r="C2083" s="230" t="s">
        <v>6752</v>
      </c>
      <c r="D2083" s="230" t="s">
        <v>804</v>
      </c>
      <c r="E2083" s="284">
        <v>2006.25</v>
      </c>
      <c r="F2083" s="192" t="s">
        <v>6753</v>
      </c>
      <c r="G2083" s="162" t="s">
        <v>96</v>
      </c>
      <c r="H2083" s="227" t="s">
        <v>450</v>
      </c>
      <c r="I2083" s="162" t="s">
        <v>6547</v>
      </c>
      <c r="J2083" s="95"/>
      <c r="K2083" s="263">
        <v>2100.0</v>
      </c>
      <c r="L2083" s="97">
        <f t="shared" si="551"/>
        <v>93.75</v>
      </c>
      <c r="M2083" s="97">
        <f t="shared" si="544"/>
        <v>2006.25</v>
      </c>
      <c r="N2083" s="87">
        <f t="shared" si="545"/>
        <v>0</v>
      </c>
      <c r="O2083" s="96"/>
      <c r="P2083" s="97"/>
      <c r="Q2083" s="97"/>
      <c r="R2083" s="98"/>
      <c r="S2083" s="98"/>
      <c r="T2083" s="98"/>
      <c r="U2083" s="98"/>
      <c r="V2083" s="98"/>
      <c r="W2083" s="98"/>
      <c r="X2083" s="98"/>
      <c r="Y2083" s="98"/>
      <c r="Z2083" s="98"/>
      <c r="AA2083" s="98"/>
      <c r="AB2083" s="98"/>
      <c r="AC2083" s="98"/>
      <c r="AD2083" s="98"/>
      <c r="AE2083" s="98"/>
      <c r="AF2083" s="98"/>
      <c r="AG2083" s="98"/>
      <c r="AH2083" s="98"/>
      <c r="AI2083" s="98"/>
      <c r="AJ2083" s="98"/>
      <c r="AK2083" s="98"/>
      <c r="AL2083" s="98"/>
    </row>
    <row r="2084" ht="14.25" customHeight="1">
      <c r="A2084" s="92" t="s">
        <v>6754</v>
      </c>
      <c r="B2084" s="264">
        <v>46021.0</v>
      </c>
      <c r="C2084" s="230" t="s">
        <v>6755</v>
      </c>
      <c r="D2084" s="230" t="s">
        <v>804</v>
      </c>
      <c r="E2084" s="284">
        <v>1580.16</v>
      </c>
      <c r="F2084" s="192" t="s">
        <v>6756</v>
      </c>
      <c r="G2084" s="162" t="s">
        <v>96</v>
      </c>
      <c r="H2084" s="227" t="s">
        <v>450</v>
      </c>
      <c r="I2084" s="162" t="s">
        <v>6547</v>
      </c>
      <c r="J2084" s="95"/>
      <c r="K2084" s="263">
        <v>1654.0</v>
      </c>
      <c r="L2084" s="97">
        <f t="shared" si="551"/>
        <v>73.83928571</v>
      </c>
      <c r="M2084" s="97">
        <f t="shared" si="544"/>
        <v>1580.160714</v>
      </c>
      <c r="N2084" s="87">
        <f t="shared" si="545"/>
        <v>0.0007142857141</v>
      </c>
      <c r="O2084" s="96"/>
      <c r="P2084" s="97"/>
      <c r="Q2084" s="97"/>
      <c r="R2084" s="98"/>
      <c r="S2084" s="98"/>
      <c r="T2084" s="98"/>
      <c r="U2084" s="98"/>
      <c r="V2084" s="98"/>
      <c r="W2084" s="98"/>
      <c r="X2084" s="98"/>
      <c r="Y2084" s="98"/>
      <c r="Z2084" s="98"/>
      <c r="AA2084" s="98"/>
      <c r="AB2084" s="98"/>
      <c r="AC2084" s="98"/>
      <c r="AD2084" s="98"/>
      <c r="AE2084" s="98"/>
      <c r="AF2084" s="98"/>
      <c r="AG2084" s="98"/>
      <c r="AH2084" s="98"/>
      <c r="AI2084" s="98"/>
      <c r="AJ2084" s="98"/>
      <c r="AK2084" s="98"/>
      <c r="AL2084" s="98"/>
    </row>
    <row r="2085" ht="14.25" customHeight="1">
      <c r="A2085" s="92" t="s">
        <v>6757</v>
      </c>
      <c r="B2085" s="264">
        <v>46021.0</v>
      </c>
      <c r="C2085" s="230" t="s">
        <v>6758</v>
      </c>
      <c r="D2085" s="230" t="s">
        <v>804</v>
      </c>
      <c r="E2085" s="284">
        <v>9553.57</v>
      </c>
      <c r="F2085" s="192" t="s">
        <v>6759</v>
      </c>
      <c r="G2085" s="162" t="s">
        <v>96</v>
      </c>
      <c r="H2085" s="227" t="s">
        <v>450</v>
      </c>
      <c r="I2085" s="162" t="s">
        <v>6547</v>
      </c>
      <c r="J2085" s="95"/>
      <c r="K2085" s="263">
        <v>10000.0</v>
      </c>
      <c r="L2085" s="97">
        <f t="shared" si="551"/>
        <v>446.4285714</v>
      </c>
      <c r="M2085" s="97">
        <f t="shared" si="544"/>
        <v>9553.571429</v>
      </c>
      <c r="N2085" s="87">
        <f t="shared" si="545"/>
        <v>0.00142857143</v>
      </c>
      <c r="O2085" s="96"/>
      <c r="P2085" s="97"/>
      <c r="Q2085" s="97"/>
      <c r="R2085" s="98"/>
      <c r="S2085" s="98"/>
      <c r="T2085" s="98"/>
      <c r="U2085" s="98"/>
      <c r="V2085" s="98"/>
      <c r="W2085" s="98"/>
      <c r="X2085" s="98"/>
      <c r="Y2085" s="98"/>
      <c r="Z2085" s="98"/>
      <c r="AA2085" s="98"/>
      <c r="AB2085" s="98"/>
      <c r="AC2085" s="98"/>
      <c r="AD2085" s="98"/>
      <c r="AE2085" s="98"/>
      <c r="AF2085" s="98"/>
      <c r="AG2085" s="98"/>
      <c r="AH2085" s="98"/>
      <c r="AI2085" s="98"/>
      <c r="AJ2085" s="98"/>
      <c r="AK2085" s="98"/>
      <c r="AL2085" s="98"/>
    </row>
    <row r="2086" ht="14.25" customHeight="1">
      <c r="A2086" s="92" t="s">
        <v>6760</v>
      </c>
      <c r="B2086" s="264">
        <v>46021.0</v>
      </c>
      <c r="C2086" s="230" t="s">
        <v>6761</v>
      </c>
      <c r="D2086" s="230" t="s">
        <v>804</v>
      </c>
      <c r="E2086" s="284">
        <v>4490.18</v>
      </c>
      <c r="F2086" s="192" t="s">
        <v>6762</v>
      </c>
      <c r="G2086" s="162" t="s">
        <v>96</v>
      </c>
      <c r="H2086" s="227" t="s">
        <v>450</v>
      </c>
      <c r="I2086" s="162" t="s">
        <v>6617</v>
      </c>
      <c r="J2086" s="95"/>
      <c r="K2086" s="313">
        <v>4700.0</v>
      </c>
      <c r="L2086" s="91">
        <f t="shared" si="551"/>
        <v>209.8214286</v>
      </c>
      <c r="M2086" s="97">
        <f t="shared" si="544"/>
        <v>4490.178571</v>
      </c>
      <c r="N2086" s="87">
        <f t="shared" si="545"/>
        <v>-0.001428571429</v>
      </c>
      <c r="O2086" s="96"/>
      <c r="P2086" s="97"/>
      <c r="Q2086" s="97"/>
      <c r="R2086" s="98"/>
      <c r="S2086" s="98"/>
      <c r="T2086" s="98"/>
      <c r="U2086" s="98"/>
      <c r="V2086" s="98"/>
      <c r="W2086" s="98"/>
      <c r="X2086" s="98"/>
      <c r="Y2086" s="98"/>
      <c r="Z2086" s="98"/>
      <c r="AA2086" s="98"/>
      <c r="AB2086" s="98"/>
      <c r="AC2086" s="98"/>
      <c r="AD2086" s="98"/>
      <c r="AE2086" s="98"/>
      <c r="AF2086" s="98"/>
      <c r="AG2086" s="98"/>
      <c r="AH2086" s="98"/>
      <c r="AI2086" s="98"/>
      <c r="AJ2086" s="98"/>
      <c r="AK2086" s="98"/>
      <c r="AL2086" s="98"/>
    </row>
    <row r="2087" ht="14.25" customHeight="1">
      <c r="A2087" s="92" t="s">
        <v>6763</v>
      </c>
      <c r="B2087" s="264">
        <v>46021.0</v>
      </c>
      <c r="C2087" s="230" t="s">
        <v>6764</v>
      </c>
      <c r="D2087" s="230" t="s">
        <v>804</v>
      </c>
      <c r="E2087" s="284">
        <v>4776.79</v>
      </c>
      <c r="F2087" s="192" t="s">
        <v>6765</v>
      </c>
      <c r="G2087" s="162" t="s">
        <v>96</v>
      </c>
      <c r="H2087" s="227" t="s">
        <v>450</v>
      </c>
      <c r="I2087" s="162" t="s">
        <v>6547</v>
      </c>
      <c r="J2087" s="95"/>
      <c r="K2087" s="91">
        <v>5000.0</v>
      </c>
      <c r="L2087" s="91">
        <f t="shared" si="551"/>
        <v>223.2142857</v>
      </c>
      <c r="M2087" s="97">
        <f t="shared" si="544"/>
        <v>4776.785714</v>
      </c>
      <c r="N2087" s="87">
        <f t="shared" si="545"/>
        <v>-0.004285714285</v>
      </c>
      <c r="O2087" s="96"/>
      <c r="P2087" s="97"/>
      <c r="Q2087" s="97"/>
      <c r="R2087" s="98"/>
      <c r="S2087" s="98"/>
      <c r="T2087" s="98"/>
      <c r="U2087" s="98"/>
      <c r="V2087" s="98"/>
      <c r="W2087" s="98"/>
      <c r="X2087" s="98"/>
      <c r="Y2087" s="98"/>
      <c r="Z2087" s="98"/>
      <c r="AA2087" s="98"/>
      <c r="AB2087" s="98"/>
      <c r="AC2087" s="98"/>
      <c r="AD2087" s="98"/>
      <c r="AE2087" s="98"/>
      <c r="AF2087" s="98"/>
      <c r="AG2087" s="98"/>
      <c r="AH2087" s="98"/>
      <c r="AI2087" s="98"/>
      <c r="AJ2087" s="98"/>
      <c r="AK2087" s="98"/>
      <c r="AL2087" s="98"/>
    </row>
    <row r="2088" ht="14.25" customHeight="1">
      <c r="A2088" s="92" t="s">
        <v>6766</v>
      </c>
      <c r="B2088" s="264">
        <v>46021.0</v>
      </c>
      <c r="C2088" s="230" t="s">
        <v>6767</v>
      </c>
      <c r="D2088" s="230" t="s">
        <v>5766</v>
      </c>
      <c r="E2088" s="284">
        <v>539.28</v>
      </c>
      <c r="F2088" s="192" t="s">
        <v>6768</v>
      </c>
      <c r="G2088" s="162" t="s">
        <v>74</v>
      </c>
      <c r="H2088" s="227" t="s">
        <v>450</v>
      </c>
      <c r="I2088" s="162" t="s">
        <v>6769</v>
      </c>
      <c r="J2088" s="95"/>
      <c r="K2088" s="263">
        <v>564.48</v>
      </c>
      <c r="L2088" s="97">
        <f t="shared" si="551"/>
        <v>25.2</v>
      </c>
      <c r="M2088" s="97">
        <f t="shared" si="544"/>
        <v>539.28</v>
      </c>
      <c r="N2088" s="87">
        <f t="shared" si="545"/>
        <v>0</v>
      </c>
      <c r="O2088" s="96"/>
      <c r="P2088" s="97"/>
      <c r="Q2088" s="97"/>
      <c r="R2088" s="98"/>
      <c r="S2088" s="98"/>
      <c r="T2088" s="98"/>
      <c r="U2088" s="98"/>
      <c r="V2088" s="98"/>
      <c r="W2088" s="98"/>
      <c r="X2088" s="98"/>
      <c r="Y2088" s="98"/>
      <c r="Z2088" s="98"/>
      <c r="AA2088" s="98"/>
      <c r="AB2088" s="98"/>
      <c r="AC2088" s="98"/>
      <c r="AD2088" s="98"/>
      <c r="AE2088" s="98"/>
      <c r="AF2088" s="98"/>
      <c r="AG2088" s="98"/>
      <c r="AH2088" s="98"/>
      <c r="AI2088" s="98"/>
      <c r="AJ2088" s="98"/>
      <c r="AK2088" s="98"/>
      <c r="AL2088" s="98"/>
    </row>
    <row r="2089" ht="14.25" customHeight="1">
      <c r="A2089" s="92" t="s">
        <v>6770</v>
      </c>
      <c r="B2089" s="264">
        <v>46021.0</v>
      </c>
      <c r="C2089" s="230" t="s">
        <v>6771</v>
      </c>
      <c r="D2089" s="230" t="s">
        <v>6772</v>
      </c>
      <c r="E2089" s="231">
        <v>44464.0</v>
      </c>
      <c r="F2089" s="192" t="s">
        <v>6773</v>
      </c>
      <c r="G2089" s="162" t="s">
        <v>74</v>
      </c>
      <c r="H2089" s="227" t="s">
        <v>450</v>
      </c>
      <c r="I2089" s="162" t="s">
        <v>6774</v>
      </c>
      <c r="J2089" s="95"/>
      <c r="K2089" s="263">
        <v>44464.0</v>
      </c>
      <c r="L2089" s="97"/>
      <c r="M2089" s="97">
        <f t="shared" si="544"/>
        <v>44464</v>
      </c>
      <c r="N2089" s="87">
        <f t="shared" si="545"/>
        <v>0</v>
      </c>
      <c r="O2089" s="96"/>
      <c r="P2089" s="97"/>
      <c r="Q2089" s="97"/>
      <c r="R2089" s="98"/>
      <c r="S2089" s="98"/>
      <c r="T2089" s="98"/>
      <c r="U2089" s="98"/>
      <c r="V2089" s="98"/>
      <c r="W2089" s="98"/>
      <c r="X2089" s="98"/>
      <c r="Y2089" s="98"/>
      <c r="Z2089" s="98"/>
      <c r="AA2089" s="98"/>
      <c r="AB2089" s="98"/>
      <c r="AC2089" s="98"/>
      <c r="AD2089" s="98"/>
      <c r="AE2089" s="98"/>
      <c r="AF2089" s="98"/>
      <c r="AG2089" s="98"/>
      <c r="AH2089" s="98"/>
      <c r="AI2089" s="98"/>
      <c r="AJ2089" s="98"/>
      <c r="AK2089" s="98"/>
      <c r="AL2089" s="98"/>
    </row>
    <row r="2090" ht="14.25" customHeight="1">
      <c r="A2090" s="92" t="s">
        <v>6775</v>
      </c>
      <c r="B2090" s="264">
        <v>46021.0</v>
      </c>
      <c r="C2090" s="230" t="s">
        <v>6776</v>
      </c>
      <c r="D2090" s="230" t="s">
        <v>679</v>
      </c>
      <c r="E2090" s="231">
        <v>1375.0</v>
      </c>
      <c r="F2090" s="192" t="s">
        <v>6777</v>
      </c>
      <c r="G2090" s="162" t="s">
        <v>74</v>
      </c>
      <c r="H2090" s="227" t="s">
        <v>450</v>
      </c>
      <c r="I2090" s="162" t="s">
        <v>6778</v>
      </c>
      <c r="J2090" s="95"/>
      <c r="K2090" s="263">
        <v>1375.0</v>
      </c>
      <c r="L2090" s="97"/>
      <c r="M2090" s="97">
        <f t="shared" si="544"/>
        <v>1375</v>
      </c>
      <c r="N2090" s="87">
        <f t="shared" si="545"/>
        <v>0</v>
      </c>
      <c r="O2090" s="96"/>
      <c r="P2090" s="97"/>
      <c r="Q2090" s="97"/>
      <c r="R2090" s="98"/>
      <c r="S2090" s="98"/>
      <c r="T2090" s="98"/>
      <c r="U2090" s="98"/>
      <c r="V2090" s="98"/>
      <c r="W2090" s="98"/>
      <c r="X2090" s="98"/>
      <c r="Y2090" s="98"/>
      <c r="Z2090" s="98"/>
      <c r="AA2090" s="98"/>
      <c r="AB2090" s="98"/>
      <c r="AC2090" s="98"/>
      <c r="AD2090" s="98"/>
      <c r="AE2090" s="98"/>
      <c r="AF2090" s="98"/>
      <c r="AG2090" s="98"/>
      <c r="AH2090" s="98"/>
      <c r="AI2090" s="98"/>
      <c r="AJ2090" s="98"/>
      <c r="AK2090" s="98"/>
      <c r="AL2090" s="98"/>
    </row>
    <row r="2091" ht="14.25" customHeight="1">
      <c r="A2091" s="92" t="s">
        <v>6779</v>
      </c>
      <c r="B2091" s="264"/>
      <c r="C2091" s="230"/>
      <c r="D2091" s="293" t="s">
        <v>87</v>
      </c>
      <c r="E2091" s="103"/>
      <c r="F2091" s="100"/>
      <c r="G2091" s="101"/>
      <c r="H2091" s="42"/>
      <c r="I2091" s="101"/>
      <c r="J2091" s="95"/>
      <c r="K2091" s="97"/>
      <c r="L2091" s="97"/>
      <c r="M2091" s="97">
        <f t="shared" si="544"/>
        <v>0</v>
      </c>
      <c r="N2091" s="87">
        <f t="shared" si="545"/>
        <v>0</v>
      </c>
      <c r="O2091" s="96"/>
      <c r="P2091" s="97"/>
      <c r="Q2091" s="97"/>
      <c r="R2091" s="98"/>
      <c r="S2091" s="98"/>
      <c r="T2091" s="98"/>
      <c r="U2091" s="98"/>
      <c r="V2091" s="98"/>
      <c r="W2091" s="98"/>
      <c r="X2091" s="98"/>
      <c r="Y2091" s="98"/>
      <c r="Z2091" s="98"/>
      <c r="AA2091" s="98"/>
      <c r="AB2091" s="98"/>
      <c r="AC2091" s="98"/>
      <c r="AD2091" s="98"/>
      <c r="AE2091" s="98"/>
      <c r="AF2091" s="98"/>
      <c r="AG2091" s="98"/>
      <c r="AH2091" s="98"/>
      <c r="AI2091" s="98"/>
      <c r="AJ2091" s="98"/>
      <c r="AK2091" s="98"/>
      <c r="AL2091" s="98"/>
    </row>
    <row r="2092" ht="14.25" customHeight="1">
      <c r="A2092" s="92" t="s">
        <v>6780</v>
      </c>
      <c r="B2092" s="264">
        <v>46021.0</v>
      </c>
      <c r="C2092" s="230" t="s">
        <v>6781</v>
      </c>
      <c r="D2092" s="230" t="s">
        <v>899</v>
      </c>
      <c r="E2092" s="284">
        <v>3916.96</v>
      </c>
      <c r="F2092" s="192" t="s">
        <v>6782</v>
      </c>
      <c r="G2092" s="162" t="s">
        <v>74</v>
      </c>
      <c r="H2092" s="227" t="s">
        <v>450</v>
      </c>
      <c r="I2092" s="162" t="s">
        <v>6783</v>
      </c>
      <c r="J2092" s="95"/>
      <c r="K2092" s="263">
        <v>4100.0</v>
      </c>
      <c r="L2092" s="97">
        <f t="shared" ref="L2092:L2093" si="552">K2092/1.12*0.05</f>
        <v>183.0357143</v>
      </c>
      <c r="M2092" s="97">
        <f t="shared" si="544"/>
        <v>3916.964286</v>
      </c>
      <c r="N2092" s="87">
        <f t="shared" si="545"/>
        <v>0.004285714286</v>
      </c>
      <c r="O2092" s="96"/>
      <c r="P2092" s="97"/>
      <c r="Q2092" s="97"/>
      <c r="R2092" s="98"/>
      <c r="S2092" s="98"/>
      <c r="T2092" s="98"/>
      <c r="U2092" s="98"/>
      <c r="V2092" s="98"/>
      <c r="W2092" s="98"/>
      <c r="X2092" s="98"/>
      <c r="Y2092" s="98"/>
      <c r="Z2092" s="98"/>
      <c r="AA2092" s="98"/>
      <c r="AB2092" s="98"/>
      <c r="AC2092" s="98"/>
      <c r="AD2092" s="98"/>
      <c r="AE2092" s="98"/>
      <c r="AF2092" s="98"/>
      <c r="AG2092" s="98"/>
      <c r="AH2092" s="98"/>
      <c r="AI2092" s="98"/>
      <c r="AJ2092" s="98"/>
      <c r="AK2092" s="98"/>
      <c r="AL2092" s="98"/>
    </row>
    <row r="2093" ht="14.25" customHeight="1">
      <c r="A2093" s="92" t="s">
        <v>6784</v>
      </c>
      <c r="B2093" s="264">
        <v>46021.0</v>
      </c>
      <c r="C2093" s="230" t="s">
        <v>6785</v>
      </c>
      <c r="D2093" s="230" t="s">
        <v>94</v>
      </c>
      <c r="E2093" s="284">
        <v>3343.75</v>
      </c>
      <c r="F2093" s="192" t="s">
        <v>6786</v>
      </c>
      <c r="G2093" s="162" t="s">
        <v>74</v>
      </c>
      <c r="H2093" s="227" t="s">
        <v>450</v>
      </c>
      <c r="I2093" s="162" t="s">
        <v>6787</v>
      </c>
      <c r="J2093" s="95"/>
      <c r="K2093" s="263">
        <v>3500.0</v>
      </c>
      <c r="L2093" s="97">
        <f t="shared" si="552"/>
        <v>156.25</v>
      </c>
      <c r="M2093" s="97">
        <f t="shared" si="544"/>
        <v>3343.75</v>
      </c>
      <c r="N2093" s="87">
        <f t="shared" si="545"/>
        <v>0</v>
      </c>
      <c r="O2093" s="96"/>
      <c r="P2093" s="97"/>
      <c r="Q2093" s="97"/>
      <c r="R2093" s="98"/>
      <c r="S2093" s="98"/>
      <c r="T2093" s="98"/>
      <c r="U2093" s="98"/>
      <c r="V2093" s="98"/>
      <c r="W2093" s="98"/>
      <c r="X2093" s="98"/>
      <c r="Y2093" s="98"/>
      <c r="Z2093" s="98"/>
      <c r="AA2093" s="98"/>
      <c r="AB2093" s="98"/>
      <c r="AC2093" s="98"/>
      <c r="AD2093" s="98"/>
      <c r="AE2093" s="98"/>
      <c r="AF2093" s="98"/>
      <c r="AG2093" s="98"/>
      <c r="AH2093" s="98"/>
      <c r="AI2093" s="98"/>
      <c r="AJ2093" s="98"/>
      <c r="AK2093" s="98"/>
      <c r="AL2093" s="98"/>
    </row>
    <row r="2094" ht="14.25" customHeight="1">
      <c r="A2094" s="92" t="s">
        <v>6788</v>
      </c>
      <c r="B2094" s="264">
        <v>46021.0</v>
      </c>
      <c r="C2094" s="230" t="s">
        <v>6789</v>
      </c>
      <c r="D2094" s="230" t="s">
        <v>6114</v>
      </c>
      <c r="E2094" s="231">
        <v>6700.0</v>
      </c>
      <c r="F2094" s="192" t="s">
        <v>6790</v>
      </c>
      <c r="G2094" s="162" t="s">
        <v>96</v>
      </c>
      <c r="H2094" s="227" t="s">
        <v>132</v>
      </c>
      <c r="I2094" s="285" t="s">
        <v>392</v>
      </c>
      <c r="J2094" s="95"/>
      <c r="K2094" s="263">
        <v>6700.0</v>
      </c>
      <c r="L2094" s="97"/>
      <c r="M2094" s="97">
        <f t="shared" si="544"/>
        <v>6700</v>
      </c>
      <c r="N2094" s="87">
        <f t="shared" si="545"/>
        <v>0</v>
      </c>
      <c r="O2094" s="96"/>
      <c r="P2094" s="97"/>
      <c r="Q2094" s="97"/>
      <c r="R2094" s="98"/>
      <c r="S2094" s="98"/>
      <c r="T2094" s="98"/>
      <c r="U2094" s="98"/>
      <c r="V2094" s="98"/>
      <c r="W2094" s="98"/>
      <c r="X2094" s="98"/>
      <c r="Y2094" s="98"/>
      <c r="Z2094" s="98"/>
      <c r="AA2094" s="98"/>
      <c r="AB2094" s="98"/>
      <c r="AC2094" s="98"/>
      <c r="AD2094" s="98"/>
      <c r="AE2094" s="98"/>
      <c r="AF2094" s="98"/>
      <c r="AG2094" s="98"/>
      <c r="AH2094" s="98"/>
      <c r="AI2094" s="98"/>
      <c r="AJ2094" s="98"/>
      <c r="AK2094" s="98"/>
      <c r="AL2094" s="98"/>
    </row>
    <row r="2095" ht="14.25" customHeight="1">
      <c r="A2095" s="92" t="s">
        <v>6791</v>
      </c>
      <c r="B2095" s="264">
        <v>46021.0</v>
      </c>
      <c r="C2095" s="230" t="s">
        <v>6792</v>
      </c>
      <c r="D2095" s="230" t="s">
        <v>6099</v>
      </c>
      <c r="E2095" s="284">
        <v>70780.5</v>
      </c>
      <c r="F2095" s="192" t="s">
        <v>6793</v>
      </c>
      <c r="G2095" s="162" t="s">
        <v>4444</v>
      </c>
      <c r="H2095" s="227" t="s">
        <v>450</v>
      </c>
      <c r="I2095" s="162" t="s">
        <v>6794</v>
      </c>
      <c r="J2095" s="95"/>
      <c r="K2095" s="263">
        <v>74088.0</v>
      </c>
      <c r="L2095" s="97">
        <f>K2095/1.12*0.05</f>
        <v>3307.5</v>
      </c>
      <c r="M2095" s="97">
        <f t="shared" si="544"/>
        <v>70780.5</v>
      </c>
      <c r="N2095" s="87">
        <f t="shared" si="545"/>
        <v>0</v>
      </c>
      <c r="O2095" s="96"/>
      <c r="P2095" s="97"/>
      <c r="Q2095" s="97"/>
      <c r="R2095" s="98"/>
      <c r="S2095" s="98"/>
      <c r="T2095" s="98"/>
      <c r="U2095" s="98"/>
      <c r="V2095" s="98"/>
      <c r="W2095" s="98"/>
      <c r="X2095" s="98"/>
      <c r="Y2095" s="98"/>
      <c r="Z2095" s="98"/>
      <c r="AA2095" s="98"/>
      <c r="AB2095" s="98"/>
      <c r="AC2095" s="98"/>
      <c r="AD2095" s="98"/>
      <c r="AE2095" s="98"/>
      <c r="AF2095" s="98"/>
      <c r="AG2095" s="98"/>
      <c r="AH2095" s="98"/>
      <c r="AI2095" s="98"/>
      <c r="AJ2095" s="98"/>
      <c r="AK2095" s="98"/>
      <c r="AL2095" s="98"/>
    </row>
    <row r="2096" ht="14.25" customHeight="1">
      <c r="A2096" s="92" t="s">
        <v>6795</v>
      </c>
      <c r="B2096" s="264">
        <v>46021.0</v>
      </c>
      <c r="C2096" s="230" t="s">
        <v>6796</v>
      </c>
      <c r="D2096" s="230" t="s">
        <v>4507</v>
      </c>
      <c r="E2096" s="231">
        <v>1400.0</v>
      </c>
      <c r="F2096" s="192" t="s">
        <v>6797</v>
      </c>
      <c r="G2096" s="162" t="s">
        <v>117</v>
      </c>
      <c r="H2096" s="227" t="s">
        <v>450</v>
      </c>
      <c r="I2096" s="101"/>
      <c r="J2096" s="95"/>
      <c r="K2096" s="263">
        <v>1400.0</v>
      </c>
      <c r="L2096" s="97"/>
      <c r="M2096" s="97">
        <f t="shared" si="544"/>
        <v>1400</v>
      </c>
      <c r="N2096" s="87">
        <f t="shared" si="545"/>
        <v>0</v>
      </c>
      <c r="O2096" s="96"/>
      <c r="P2096" s="263">
        <v>45.97</v>
      </c>
      <c r="Q2096" s="97">
        <f>E2096-P2096</f>
        <v>1354.03</v>
      </c>
      <c r="R2096" s="98"/>
      <c r="S2096" s="98"/>
      <c r="T2096" s="98"/>
      <c r="U2096" s="98"/>
      <c r="V2096" s="98"/>
      <c r="W2096" s="98"/>
      <c r="X2096" s="98"/>
      <c r="Y2096" s="98"/>
      <c r="Z2096" s="98"/>
      <c r="AA2096" s="98"/>
      <c r="AB2096" s="98"/>
      <c r="AC2096" s="98"/>
      <c r="AD2096" s="98"/>
      <c r="AE2096" s="98"/>
      <c r="AF2096" s="98"/>
      <c r="AG2096" s="98"/>
      <c r="AH2096" s="98"/>
      <c r="AI2096" s="98"/>
      <c r="AJ2096" s="98"/>
      <c r="AK2096" s="98"/>
      <c r="AL2096" s="98"/>
    </row>
    <row r="2097" ht="14.25" customHeight="1">
      <c r="A2097" s="92" t="s">
        <v>6798</v>
      </c>
      <c r="B2097" s="264">
        <v>46021.0</v>
      </c>
      <c r="C2097" s="94"/>
      <c r="D2097" s="230" t="s">
        <v>87</v>
      </c>
      <c r="E2097" s="103"/>
      <c r="F2097" s="100"/>
      <c r="G2097" s="101"/>
      <c r="H2097" s="42"/>
      <c r="I2097" s="101"/>
      <c r="J2097" s="95"/>
      <c r="K2097" s="97"/>
      <c r="L2097" s="97"/>
      <c r="M2097" s="97">
        <f t="shared" si="544"/>
        <v>0</v>
      </c>
      <c r="N2097" s="87">
        <f t="shared" si="545"/>
        <v>0</v>
      </c>
      <c r="O2097" s="96"/>
      <c r="P2097" s="97"/>
      <c r="Q2097" s="97"/>
      <c r="R2097" s="98"/>
      <c r="S2097" s="98"/>
      <c r="T2097" s="98"/>
      <c r="U2097" s="98"/>
      <c r="V2097" s="98"/>
      <c r="W2097" s="98"/>
      <c r="X2097" s="98"/>
      <c r="Y2097" s="98"/>
      <c r="Z2097" s="98"/>
      <c r="AA2097" s="98"/>
      <c r="AB2097" s="98"/>
      <c r="AC2097" s="98"/>
      <c r="AD2097" s="98"/>
      <c r="AE2097" s="98"/>
      <c r="AF2097" s="98"/>
      <c r="AG2097" s="98"/>
      <c r="AH2097" s="98"/>
      <c r="AI2097" s="98"/>
      <c r="AJ2097" s="98"/>
      <c r="AK2097" s="98"/>
      <c r="AL2097" s="98"/>
    </row>
    <row r="2098" ht="14.25" customHeight="1">
      <c r="A2098" s="314"/>
      <c r="B2098" s="315"/>
      <c r="C2098" s="230"/>
      <c r="D2098" s="230"/>
      <c r="E2098" s="231"/>
      <c r="F2098" s="192"/>
      <c r="G2098" s="162"/>
      <c r="H2098" s="42"/>
      <c r="I2098" s="101"/>
      <c r="J2098" s="95"/>
      <c r="K2098" s="97"/>
      <c r="L2098" s="97"/>
      <c r="M2098" s="97"/>
      <c r="N2098" s="87"/>
      <c r="O2098" s="96"/>
      <c r="P2098" s="97"/>
      <c r="Q2098" s="97"/>
      <c r="R2098" s="98"/>
      <c r="S2098" s="98"/>
      <c r="T2098" s="98"/>
      <c r="U2098" s="98"/>
      <c r="V2098" s="98"/>
      <c r="W2098" s="98"/>
      <c r="X2098" s="98"/>
      <c r="Y2098" s="98"/>
      <c r="Z2098" s="98"/>
      <c r="AA2098" s="98"/>
      <c r="AB2098" s="98"/>
      <c r="AC2098" s="98"/>
      <c r="AD2098" s="98"/>
      <c r="AE2098" s="98"/>
      <c r="AF2098" s="98"/>
      <c r="AG2098" s="98"/>
      <c r="AH2098" s="98"/>
      <c r="AI2098" s="98"/>
      <c r="AJ2098" s="98"/>
      <c r="AK2098" s="98"/>
      <c r="AL2098" s="98"/>
    </row>
    <row r="2099" ht="14.25" customHeight="1">
      <c r="A2099" s="252" t="s">
        <v>6799</v>
      </c>
      <c r="B2099" s="316" t="s">
        <v>6800</v>
      </c>
      <c r="C2099" s="294" t="s">
        <v>6801</v>
      </c>
      <c r="D2099" s="294" t="s">
        <v>4902</v>
      </c>
      <c r="E2099" s="317">
        <v>31920.0</v>
      </c>
      <c r="F2099" s="318" t="s">
        <v>6802</v>
      </c>
      <c r="G2099" s="319" t="s">
        <v>6803</v>
      </c>
      <c r="H2099" s="257"/>
      <c r="I2099" s="256"/>
      <c r="J2099" s="95"/>
      <c r="K2099" s="261"/>
      <c r="L2099" s="261"/>
      <c r="M2099" s="261">
        <f t="shared" ref="M2099:M2101" si="553">K2099-L2099</f>
        <v>0</v>
      </c>
      <c r="N2099" s="259">
        <f t="shared" ref="N2099:N2129" si="554">M2099-E2099</f>
        <v>-31920</v>
      </c>
      <c r="O2099" s="260"/>
      <c r="P2099" s="261"/>
      <c r="Q2099" s="261"/>
      <c r="R2099" s="262"/>
      <c r="S2099" s="262"/>
      <c r="T2099" s="262"/>
      <c r="U2099" s="262"/>
      <c r="V2099" s="262"/>
      <c r="W2099" s="262"/>
      <c r="X2099" s="262"/>
      <c r="Y2099" s="262"/>
      <c r="Z2099" s="262"/>
      <c r="AA2099" s="262"/>
      <c r="AB2099" s="262"/>
      <c r="AC2099" s="262"/>
      <c r="AD2099" s="262"/>
      <c r="AE2099" s="262"/>
      <c r="AF2099" s="262"/>
      <c r="AG2099" s="262"/>
      <c r="AH2099" s="262"/>
      <c r="AI2099" s="262"/>
      <c r="AJ2099" s="262"/>
      <c r="AK2099" s="262"/>
      <c r="AL2099" s="262"/>
    </row>
    <row r="2100" ht="14.25" customHeight="1">
      <c r="A2100" s="92" t="s">
        <v>6804</v>
      </c>
      <c r="B2100" s="320" t="s">
        <v>6800</v>
      </c>
      <c r="C2100" s="230" t="s">
        <v>6805</v>
      </c>
      <c r="D2100" s="230" t="s">
        <v>3109</v>
      </c>
      <c r="E2100" s="284">
        <v>3343.75</v>
      </c>
      <c r="F2100" s="192" t="s">
        <v>6806</v>
      </c>
      <c r="G2100" s="162" t="s">
        <v>74</v>
      </c>
      <c r="H2100" s="227" t="s">
        <v>450</v>
      </c>
      <c r="I2100" s="162" t="s">
        <v>6807</v>
      </c>
      <c r="J2100" s="95"/>
      <c r="K2100" s="97"/>
      <c r="L2100" s="97"/>
      <c r="M2100" s="97">
        <f t="shared" si="553"/>
        <v>0</v>
      </c>
      <c r="N2100" s="87">
        <f t="shared" si="554"/>
        <v>-3343.75</v>
      </c>
      <c r="O2100" s="96"/>
      <c r="P2100" s="97"/>
      <c r="Q2100" s="97"/>
      <c r="R2100" s="98"/>
      <c r="S2100" s="98"/>
      <c r="T2100" s="98"/>
      <c r="U2100" s="98"/>
      <c r="V2100" s="98"/>
      <c r="W2100" s="98"/>
      <c r="X2100" s="98"/>
      <c r="Y2100" s="98"/>
      <c r="Z2100" s="98"/>
      <c r="AA2100" s="98"/>
      <c r="AB2100" s="98"/>
      <c r="AC2100" s="98"/>
      <c r="AD2100" s="98"/>
      <c r="AE2100" s="98"/>
      <c r="AF2100" s="98"/>
      <c r="AG2100" s="98"/>
      <c r="AH2100" s="98"/>
      <c r="AI2100" s="98"/>
      <c r="AJ2100" s="98"/>
      <c r="AK2100" s="98"/>
      <c r="AL2100" s="98"/>
    </row>
    <row r="2101" ht="14.25" customHeight="1">
      <c r="A2101" s="314" t="s">
        <v>6808</v>
      </c>
      <c r="B2101" s="320" t="s">
        <v>6800</v>
      </c>
      <c r="C2101" s="230" t="s">
        <v>6809</v>
      </c>
      <c r="D2101" s="230" t="s">
        <v>1503</v>
      </c>
      <c r="E2101" s="231">
        <v>300.0</v>
      </c>
      <c r="F2101" s="192" t="s">
        <v>6810</v>
      </c>
      <c r="G2101" s="162" t="s">
        <v>112</v>
      </c>
      <c r="H2101" s="227" t="s">
        <v>127</v>
      </c>
      <c r="I2101" s="162" t="s">
        <v>6811</v>
      </c>
      <c r="J2101" s="95"/>
      <c r="K2101" s="97"/>
      <c r="L2101" s="97"/>
      <c r="M2101" s="97">
        <f t="shared" si="553"/>
        <v>0</v>
      </c>
      <c r="N2101" s="87">
        <f t="shared" si="554"/>
        <v>-300</v>
      </c>
      <c r="O2101" s="96"/>
      <c r="P2101" s="97"/>
      <c r="Q2101" s="97"/>
      <c r="R2101" s="98"/>
      <c r="S2101" s="98"/>
      <c r="T2101" s="98"/>
      <c r="U2101" s="98"/>
      <c r="V2101" s="98"/>
      <c r="W2101" s="98"/>
      <c r="X2101" s="98"/>
      <c r="Y2101" s="98"/>
      <c r="Z2101" s="98"/>
      <c r="AA2101" s="98"/>
      <c r="AB2101" s="98"/>
      <c r="AC2101" s="98"/>
      <c r="AD2101" s="98"/>
      <c r="AE2101" s="98"/>
      <c r="AF2101" s="98"/>
      <c r="AG2101" s="98"/>
      <c r="AH2101" s="98"/>
      <c r="AI2101" s="98"/>
      <c r="AJ2101" s="98"/>
      <c r="AK2101" s="98"/>
      <c r="AL2101" s="98"/>
    </row>
    <row r="2102" ht="14.25" customHeight="1">
      <c r="A2102" s="92" t="s">
        <v>6812</v>
      </c>
      <c r="B2102" s="264">
        <v>46024.0</v>
      </c>
      <c r="C2102" s="230" t="s">
        <v>6813</v>
      </c>
      <c r="D2102" s="230" t="s">
        <v>6814</v>
      </c>
      <c r="E2102" s="231">
        <v>16500.0</v>
      </c>
      <c r="F2102" s="192" t="s">
        <v>6675</v>
      </c>
      <c r="G2102" s="162" t="s">
        <v>96</v>
      </c>
      <c r="H2102" s="227" t="s">
        <v>132</v>
      </c>
      <c r="I2102" s="285" t="s">
        <v>344</v>
      </c>
      <c r="J2102" s="95"/>
      <c r="K2102" s="97"/>
      <c r="L2102" s="97"/>
      <c r="M2102" s="97"/>
      <c r="N2102" s="87">
        <f t="shared" si="554"/>
        <v>-16500</v>
      </c>
      <c r="O2102" s="96"/>
      <c r="P2102" s="97"/>
      <c r="Q2102" s="97"/>
      <c r="R2102" s="98"/>
      <c r="S2102" s="98"/>
      <c r="T2102" s="98"/>
      <c r="U2102" s="98"/>
      <c r="V2102" s="98"/>
      <c r="W2102" s="98"/>
      <c r="X2102" s="98"/>
      <c r="Y2102" s="98"/>
      <c r="Z2102" s="98"/>
      <c r="AA2102" s="98"/>
      <c r="AB2102" s="98"/>
      <c r="AC2102" s="98"/>
      <c r="AD2102" s="98"/>
      <c r="AE2102" s="98"/>
      <c r="AF2102" s="98"/>
      <c r="AG2102" s="98"/>
      <c r="AH2102" s="98"/>
      <c r="AI2102" s="98"/>
      <c r="AJ2102" s="98"/>
      <c r="AK2102" s="98"/>
      <c r="AL2102" s="98"/>
    </row>
    <row r="2103" ht="14.25" customHeight="1">
      <c r="A2103" s="92" t="s">
        <v>6815</v>
      </c>
      <c r="B2103" s="264">
        <v>46024.0</v>
      </c>
      <c r="C2103" s="230" t="s">
        <v>6816</v>
      </c>
      <c r="D2103" s="230" t="s">
        <v>6817</v>
      </c>
      <c r="E2103" s="231">
        <v>16500.0</v>
      </c>
      <c r="F2103" s="192" t="s">
        <v>6675</v>
      </c>
      <c r="G2103" s="162" t="s">
        <v>74</v>
      </c>
      <c r="H2103" s="227" t="s">
        <v>450</v>
      </c>
      <c r="I2103" s="162" t="s">
        <v>6818</v>
      </c>
      <c r="J2103" s="95"/>
      <c r="K2103" s="97"/>
      <c r="L2103" s="97"/>
      <c r="M2103" s="97"/>
      <c r="N2103" s="87">
        <f t="shared" si="554"/>
        <v>-16500</v>
      </c>
      <c r="O2103" s="96"/>
      <c r="P2103" s="97"/>
      <c r="Q2103" s="97"/>
      <c r="R2103" s="98"/>
      <c r="S2103" s="98"/>
      <c r="T2103" s="98"/>
      <c r="U2103" s="98"/>
      <c r="V2103" s="98"/>
      <c r="W2103" s="98"/>
      <c r="X2103" s="98"/>
      <c r="Y2103" s="98"/>
      <c r="Z2103" s="98"/>
      <c r="AA2103" s="98"/>
      <c r="AB2103" s="98"/>
      <c r="AC2103" s="98"/>
      <c r="AD2103" s="98"/>
      <c r="AE2103" s="98"/>
      <c r="AF2103" s="98"/>
      <c r="AG2103" s="98"/>
      <c r="AH2103" s="98"/>
      <c r="AI2103" s="98"/>
      <c r="AJ2103" s="98"/>
      <c r="AK2103" s="98"/>
      <c r="AL2103" s="98"/>
    </row>
    <row r="2104" ht="14.25" customHeight="1">
      <c r="A2104" s="92" t="s">
        <v>6819</v>
      </c>
      <c r="B2104" s="264">
        <v>46027.0</v>
      </c>
      <c r="C2104" s="230" t="s">
        <v>6820</v>
      </c>
      <c r="D2104" s="230" t="s">
        <v>4645</v>
      </c>
      <c r="E2104" s="231">
        <v>33600.0</v>
      </c>
      <c r="F2104" s="192" t="s">
        <v>6821</v>
      </c>
      <c r="G2104" s="162" t="s">
        <v>6822</v>
      </c>
      <c r="H2104" s="227" t="s">
        <v>132</v>
      </c>
      <c r="I2104" s="162" t="s">
        <v>6823</v>
      </c>
      <c r="J2104" s="95"/>
      <c r="K2104" s="97"/>
      <c r="L2104" s="97"/>
      <c r="M2104" s="97"/>
      <c r="N2104" s="87">
        <f t="shared" si="554"/>
        <v>-33600</v>
      </c>
      <c r="O2104" s="96"/>
      <c r="P2104" s="263">
        <v>367.68</v>
      </c>
      <c r="Q2104" s="97">
        <f>11200-P2104</f>
        <v>10832.32</v>
      </c>
      <c r="R2104" s="98"/>
      <c r="S2104" s="98"/>
      <c r="T2104" s="98"/>
      <c r="U2104" s="98"/>
      <c r="V2104" s="98"/>
      <c r="W2104" s="98"/>
      <c r="X2104" s="98"/>
      <c r="Y2104" s="98"/>
      <c r="Z2104" s="98"/>
      <c r="AA2104" s="98"/>
      <c r="AB2104" s="98"/>
      <c r="AC2104" s="98"/>
      <c r="AD2104" s="98"/>
      <c r="AE2104" s="98"/>
      <c r="AF2104" s="98"/>
      <c r="AG2104" s="98"/>
      <c r="AH2104" s="98"/>
      <c r="AI2104" s="98"/>
      <c r="AJ2104" s="98"/>
      <c r="AK2104" s="98"/>
      <c r="AL2104" s="98"/>
    </row>
    <row r="2105" ht="14.25" customHeight="1">
      <c r="A2105" s="92" t="s">
        <v>6824</v>
      </c>
      <c r="B2105" s="264">
        <v>46027.0</v>
      </c>
      <c r="C2105" s="230" t="s">
        <v>6825</v>
      </c>
      <c r="D2105" s="230" t="s">
        <v>147</v>
      </c>
      <c r="E2105" s="231">
        <v>42000.0</v>
      </c>
      <c r="F2105" s="192" t="s">
        <v>6826</v>
      </c>
      <c r="G2105" s="162" t="s">
        <v>6827</v>
      </c>
      <c r="H2105" s="227" t="s">
        <v>450</v>
      </c>
      <c r="I2105" s="162" t="s">
        <v>6828</v>
      </c>
      <c r="J2105" s="95"/>
      <c r="K2105" s="97"/>
      <c r="L2105" s="97"/>
      <c r="M2105" s="97"/>
      <c r="N2105" s="87">
        <f t="shared" si="554"/>
        <v>-42000</v>
      </c>
      <c r="O2105" s="96"/>
      <c r="P2105" s="97"/>
      <c r="Q2105" s="97"/>
      <c r="R2105" s="98"/>
      <c r="S2105" s="98"/>
      <c r="T2105" s="98"/>
      <c r="U2105" s="98"/>
      <c r="V2105" s="98"/>
      <c r="W2105" s="98"/>
      <c r="X2105" s="98"/>
      <c r="Y2105" s="98"/>
      <c r="Z2105" s="98"/>
      <c r="AA2105" s="98"/>
      <c r="AB2105" s="98"/>
      <c r="AC2105" s="98"/>
      <c r="AD2105" s="98"/>
      <c r="AE2105" s="98"/>
      <c r="AF2105" s="98"/>
      <c r="AG2105" s="98"/>
      <c r="AH2105" s="98"/>
      <c r="AI2105" s="98"/>
      <c r="AJ2105" s="98"/>
      <c r="AK2105" s="98"/>
      <c r="AL2105" s="98"/>
    </row>
    <row r="2106" ht="14.25" customHeight="1">
      <c r="A2106" s="92" t="s">
        <v>6829</v>
      </c>
      <c r="B2106" s="264">
        <v>46027.0</v>
      </c>
      <c r="C2106" s="230" t="s">
        <v>6830</v>
      </c>
      <c r="D2106" s="230" t="s">
        <v>6831</v>
      </c>
      <c r="E2106" s="231">
        <v>42000.0</v>
      </c>
      <c r="F2106" s="192" t="s">
        <v>6826</v>
      </c>
      <c r="G2106" s="162" t="s">
        <v>6827</v>
      </c>
      <c r="H2106" s="227" t="s">
        <v>450</v>
      </c>
      <c r="I2106" s="162" t="s">
        <v>6832</v>
      </c>
      <c r="J2106" s="95"/>
      <c r="K2106" s="97"/>
      <c r="L2106" s="97"/>
      <c r="M2106" s="97"/>
      <c r="N2106" s="87">
        <f t="shared" si="554"/>
        <v>-42000</v>
      </c>
      <c r="O2106" s="96"/>
      <c r="P2106" s="97"/>
      <c r="Q2106" s="97"/>
      <c r="R2106" s="98"/>
      <c r="S2106" s="98"/>
      <c r="T2106" s="98"/>
      <c r="U2106" s="98"/>
      <c r="V2106" s="98"/>
      <c r="W2106" s="98"/>
      <c r="X2106" s="98"/>
      <c r="Y2106" s="98"/>
      <c r="Z2106" s="98"/>
      <c r="AA2106" s="98"/>
      <c r="AB2106" s="98"/>
      <c r="AC2106" s="98"/>
      <c r="AD2106" s="98"/>
      <c r="AE2106" s="98"/>
      <c r="AF2106" s="98"/>
      <c r="AG2106" s="98"/>
      <c r="AH2106" s="98"/>
      <c r="AI2106" s="98"/>
      <c r="AJ2106" s="98"/>
      <c r="AK2106" s="98"/>
      <c r="AL2106" s="98"/>
    </row>
    <row r="2107" ht="14.25" customHeight="1">
      <c r="A2107" s="92" t="s">
        <v>6833</v>
      </c>
      <c r="B2107" s="264">
        <v>46027.0</v>
      </c>
      <c r="C2107" s="230" t="s">
        <v>6834</v>
      </c>
      <c r="D2107" s="230" t="s">
        <v>83</v>
      </c>
      <c r="E2107" s="231">
        <v>16500.0</v>
      </c>
      <c r="F2107" s="192" t="s">
        <v>6675</v>
      </c>
      <c r="G2107" s="162" t="s">
        <v>6827</v>
      </c>
      <c r="H2107" s="227" t="s">
        <v>132</v>
      </c>
      <c r="I2107" s="285" t="s">
        <v>607</v>
      </c>
      <c r="J2107" s="95"/>
      <c r="K2107" s="97"/>
      <c r="L2107" s="97"/>
      <c r="M2107" s="97"/>
      <c r="N2107" s="87">
        <f t="shared" si="554"/>
        <v>-16500</v>
      </c>
      <c r="O2107" s="96"/>
      <c r="P2107" s="97"/>
      <c r="Q2107" s="97"/>
      <c r="R2107" s="98"/>
      <c r="S2107" s="98"/>
      <c r="T2107" s="98"/>
      <c r="U2107" s="98"/>
      <c r="V2107" s="98"/>
      <c r="W2107" s="98"/>
      <c r="X2107" s="98"/>
      <c r="Y2107" s="98"/>
      <c r="Z2107" s="98"/>
      <c r="AA2107" s="98"/>
      <c r="AB2107" s="98"/>
      <c r="AC2107" s="98"/>
      <c r="AD2107" s="98"/>
      <c r="AE2107" s="98"/>
      <c r="AF2107" s="98"/>
      <c r="AG2107" s="98"/>
      <c r="AH2107" s="98"/>
      <c r="AI2107" s="98"/>
      <c r="AJ2107" s="98"/>
      <c r="AK2107" s="98"/>
      <c r="AL2107" s="98"/>
    </row>
    <row r="2108" ht="14.25" customHeight="1">
      <c r="A2108" s="92" t="s">
        <v>6835</v>
      </c>
      <c r="B2108" s="264">
        <v>46027.0</v>
      </c>
      <c r="C2108" s="230" t="s">
        <v>6836</v>
      </c>
      <c r="D2108" s="230" t="s">
        <v>72</v>
      </c>
      <c r="E2108" s="231">
        <v>16500.0</v>
      </c>
      <c r="F2108" s="192" t="s">
        <v>6675</v>
      </c>
      <c r="G2108" s="162" t="s">
        <v>117</v>
      </c>
      <c r="H2108" s="227" t="s">
        <v>450</v>
      </c>
      <c r="I2108" s="101"/>
      <c r="J2108" s="95"/>
      <c r="K2108" s="97"/>
      <c r="L2108" s="97"/>
      <c r="M2108" s="97"/>
      <c r="N2108" s="87">
        <f t="shared" si="554"/>
        <v>-16500</v>
      </c>
      <c r="O2108" s="96"/>
      <c r="P2108" s="263">
        <v>541.81</v>
      </c>
      <c r="Q2108" s="97">
        <f>E2108-P2108</f>
        <v>15958.19</v>
      </c>
      <c r="R2108" s="98"/>
      <c r="S2108" s="98"/>
      <c r="T2108" s="98"/>
      <c r="U2108" s="98"/>
      <c r="V2108" s="98"/>
      <c r="W2108" s="98"/>
      <c r="X2108" s="98"/>
      <c r="Y2108" s="98"/>
      <c r="Z2108" s="98"/>
      <c r="AA2108" s="98"/>
      <c r="AB2108" s="98"/>
      <c r="AC2108" s="98"/>
      <c r="AD2108" s="98"/>
      <c r="AE2108" s="98"/>
      <c r="AF2108" s="98"/>
      <c r="AG2108" s="98"/>
      <c r="AH2108" s="98"/>
      <c r="AI2108" s="98"/>
      <c r="AJ2108" s="98"/>
      <c r="AK2108" s="98"/>
      <c r="AL2108" s="98"/>
    </row>
    <row r="2109" ht="14.25" customHeight="1">
      <c r="A2109" s="92" t="s">
        <v>6837</v>
      </c>
      <c r="B2109" s="264">
        <v>46028.0</v>
      </c>
      <c r="C2109" s="230" t="s">
        <v>6838</v>
      </c>
      <c r="D2109" s="230" t="s">
        <v>869</v>
      </c>
      <c r="E2109" s="231">
        <v>16500.0</v>
      </c>
      <c r="F2109" s="192" t="s">
        <v>6675</v>
      </c>
      <c r="G2109" s="162" t="s">
        <v>96</v>
      </c>
      <c r="H2109" s="227" t="s">
        <v>450</v>
      </c>
      <c r="I2109" s="162" t="s">
        <v>6839</v>
      </c>
      <c r="J2109" s="95"/>
      <c r="K2109" s="97"/>
      <c r="L2109" s="97"/>
      <c r="M2109" s="97"/>
      <c r="N2109" s="87">
        <f t="shared" si="554"/>
        <v>-16500</v>
      </c>
      <c r="O2109" s="96"/>
      <c r="P2109" s="97"/>
      <c r="Q2109" s="97"/>
      <c r="R2109" s="98"/>
      <c r="S2109" s="98"/>
      <c r="T2109" s="98"/>
      <c r="U2109" s="98"/>
      <c r="V2109" s="98"/>
      <c r="W2109" s="98"/>
      <c r="X2109" s="98"/>
      <c r="Y2109" s="98"/>
      <c r="Z2109" s="98"/>
      <c r="AA2109" s="98"/>
      <c r="AB2109" s="98"/>
      <c r="AC2109" s="98"/>
      <c r="AD2109" s="98"/>
      <c r="AE2109" s="98"/>
      <c r="AF2109" s="98"/>
      <c r="AG2109" s="98"/>
      <c r="AH2109" s="98"/>
      <c r="AI2109" s="98"/>
      <c r="AJ2109" s="98"/>
      <c r="AK2109" s="98"/>
      <c r="AL2109" s="98"/>
    </row>
    <row r="2110" ht="14.25" customHeight="1">
      <c r="A2110" s="92" t="s">
        <v>6840</v>
      </c>
      <c r="B2110" s="264">
        <v>46028.0</v>
      </c>
      <c r="C2110" s="230" t="s">
        <v>6841</v>
      </c>
      <c r="D2110" s="230" t="s">
        <v>3716</v>
      </c>
      <c r="E2110" s="231">
        <v>16500.0</v>
      </c>
      <c r="F2110" s="192" t="s">
        <v>6675</v>
      </c>
      <c r="G2110" s="162" t="s">
        <v>74</v>
      </c>
      <c r="H2110" s="227" t="s">
        <v>450</v>
      </c>
      <c r="I2110" s="162" t="s">
        <v>6842</v>
      </c>
      <c r="J2110" s="95"/>
      <c r="K2110" s="97"/>
      <c r="L2110" s="97"/>
      <c r="M2110" s="97"/>
      <c r="N2110" s="87">
        <f t="shared" si="554"/>
        <v>-16500</v>
      </c>
      <c r="O2110" s="96"/>
      <c r="P2110" s="97"/>
      <c r="Q2110" s="97"/>
      <c r="R2110" s="98"/>
      <c r="S2110" s="98"/>
      <c r="T2110" s="98"/>
      <c r="U2110" s="98"/>
      <c r="V2110" s="98"/>
      <c r="W2110" s="98"/>
      <c r="X2110" s="98"/>
      <c r="Y2110" s="98"/>
      <c r="Z2110" s="98"/>
      <c r="AA2110" s="98"/>
      <c r="AB2110" s="98"/>
      <c r="AC2110" s="98"/>
      <c r="AD2110" s="98"/>
      <c r="AE2110" s="98"/>
      <c r="AF2110" s="98"/>
      <c r="AG2110" s="98"/>
      <c r="AH2110" s="98"/>
      <c r="AI2110" s="98"/>
      <c r="AJ2110" s="98"/>
      <c r="AK2110" s="98"/>
      <c r="AL2110" s="98"/>
    </row>
    <row r="2111" ht="14.25" customHeight="1">
      <c r="A2111" s="92" t="s">
        <v>6843</v>
      </c>
      <c r="B2111" s="264">
        <v>46028.0</v>
      </c>
      <c r="C2111" s="230" t="s">
        <v>6844</v>
      </c>
      <c r="D2111" s="293" t="s">
        <v>87</v>
      </c>
      <c r="E2111" s="308"/>
      <c r="F2111" s="192"/>
      <c r="G2111" s="162"/>
      <c r="H2111" s="227"/>
      <c r="I2111" s="162"/>
      <c r="J2111" s="95"/>
      <c r="K2111" s="97"/>
      <c r="L2111" s="97"/>
      <c r="M2111" s="97"/>
      <c r="N2111" s="87">
        <f t="shared" si="554"/>
        <v>0</v>
      </c>
      <c r="O2111" s="96"/>
      <c r="P2111" s="97"/>
      <c r="Q2111" s="97"/>
      <c r="R2111" s="98"/>
      <c r="S2111" s="98"/>
      <c r="T2111" s="98"/>
      <c r="U2111" s="98"/>
      <c r="V2111" s="98"/>
      <c r="W2111" s="98"/>
      <c r="X2111" s="98"/>
      <c r="Y2111" s="98"/>
      <c r="Z2111" s="98"/>
      <c r="AA2111" s="98"/>
      <c r="AB2111" s="98"/>
      <c r="AC2111" s="98"/>
      <c r="AD2111" s="98"/>
      <c r="AE2111" s="98"/>
      <c r="AF2111" s="98"/>
      <c r="AG2111" s="98"/>
      <c r="AH2111" s="98"/>
      <c r="AI2111" s="98"/>
      <c r="AJ2111" s="98"/>
      <c r="AK2111" s="98"/>
      <c r="AL2111" s="98"/>
    </row>
    <row r="2112" ht="14.25" customHeight="1">
      <c r="A2112" s="92" t="s">
        <v>6845</v>
      </c>
      <c r="B2112" s="264">
        <v>46028.0</v>
      </c>
      <c r="C2112" s="230" t="s">
        <v>6846</v>
      </c>
      <c r="D2112" s="230" t="s">
        <v>6847</v>
      </c>
      <c r="E2112" s="284">
        <v>15763.39</v>
      </c>
      <c r="F2112" s="192" t="s">
        <v>6848</v>
      </c>
      <c r="G2112" s="162" t="s">
        <v>74</v>
      </c>
      <c r="H2112" s="227" t="s">
        <v>450</v>
      </c>
      <c r="I2112" s="162" t="s">
        <v>6849</v>
      </c>
      <c r="J2112" s="95"/>
      <c r="K2112" s="263">
        <v>16500.0</v>
      </c>
      <c r="L2112" s="97">
        <f>K2112/1.12*0.05</f>
        <v>736.6071429</v>
      </c>
      <c r="M2112" s="97">
        <f>K2112-L2112</f>
        <v>15763.39286</v>
      </c>
      <c r="N2112" s="87">
        <f t="shared" si="554"/>
        <v>0.002857142857</v>
      </c>
      <c r="O2112" s="96"/>
      <c r="P2112" s="97"/>
      <c r="Q2112" s="97"/>
      <c r="R2112" s="98"/>
      <c r="S2112" s="98"/>
      <c r="T2112" s="98"/>
      <c r="U2112" s="98"/>
      <c r="V2112" s="98"/>
      <c r="W2112" s="98"/>
      <c r="X2112" s="98"/>
      <c r="Y2112" s="98"/>
      <c r="Z2112" s="98"/>
      <c r="AA2112" s="98"/>
      <c r="AB2112" s="98"/>
      <c r="AC2112" s="98"/>
      <c r="AD2112" s="98"/>
      <c r="AE2112" s="98"/>
      <c r="AF2112" s="98"/>
      <c r="AG2112" s="98"/>
      <c r="AH2112" s="98"/>
      <c r="AI2112" s="98"/>
      <c r="AJ2112" s="98"/>
      <c r="AK2112" s="98"/>
      <c r="AL2112" s="98"/>
    </row>
    <row r="2113" ht="14.25" customHeight="1">
      <c r="A2113" s="92" t="s">
        <v>6850</v>
      </c>
      <c r="B2113" s="264">
        <v>46029.0</v>
      </c>
      <c r="C2113" s="230" t="s">
        <v>6851</v>
      </c>
      <c r="D2113" s="230" t="s">
        <v>6345</v>
      </c>
      <c r="E2113" s="309">
        <v>300.0</v>
      </c>
      <c r="F2113" s="192" t="s">
        <v>6852</v>
      </c>
      <c r="G2113" s="162" t="s">
        <v>6853</v>
      </c>
      <c r="H2113" s="227" t="s">
        <v>450</v>
      </c>
      <c r="I2113" s="101"/>
      <c r="J2113" s="95"/>
      <c r="K2113" s="97"/>
      <c r="L2113" s="97"/>
      <c r="M2113" s="97"/>
      <c r="N2113" s="87">
        <f t="shared" si="554"/>
        <v>-300</v>
      </c>
      <c r="O2113" s="96"/>
      <c r="P2113" s="263">
        <v>7.31</v>
      </c>
      <c r="Q2113" s="97">
        <f>E2113-P2113</f>
        <v>292.69</v>
      </c>
      <c r="R2113" s="98"/>
      <c r="S2113" s="98"/>
      <c r="T2113" s="98"/>
      <c r="U2113" s="98"/>
      <c r="V2113" s="98"/>
      <c r="W2113" s="98"/>
      <c r="X2113" s="98"/>
      <c r="Y2113" s="98"/>
      <c r="Z2113" s="98"/>
      <c r="AA2113" s="98"/>
      <c r="AB2113" s="98"/>
      <c r="AC2113" s="98"/>
      <c r="AD2113" s="98"/>
      <c r="AE2113" s="98"/>
      <c r="AF2113" s="98"/>
      <c r="AG2113" s="98"/>
      <c r="AH2113" s="98"/>
      <c r="AI2113" s="98"/>
      <c r="AJ2113" s="98"/>
      <c r="AK2113" s="98"/>
      <c r="AL2113" s="98"/>
    </row>
    <row r="2114" ht="14.25" customHeight="1">
      <c r="A2114" s="92" t="s">
        <v>6854</v>
      </c>
      <c r="B2114" s="264">
        <v>46029.0</v>
      </c>
      <c r="C2114" s="230" t="s">
        <v>6855</v>
      </c>
      <c r="D2114" s="230" t="s">
        <v>674</v>
      </c>
      <c r="E2114" s="231">
        <v>16500.0</v>
      </c>
      <c r="F2114" s="192" t="s">
        <v>6675</v>
      </c>
      <c r="G2114" s="162" t="s">
        <v>74</v>
      </c>
      <c r="H2114" s="227" t="s">
        <v>450</v>
      </c>
      <c r="I2114" s="162" t="s">
        <v>6856</v>
      </c>
      <c r="J2114" s="95"/>
      <c r="K2114" s="97"/>
      <c r="L2114" s="97"/>
      <c r="M2114" s="97"/>
      <c r="N2114" s="87">
        <f t="shared" si="554"/>
        <v>-16500</v>
      </c>
      <c r="O2114" s="96"/>
      <c r="P2114" s="97"/>
      <c r="Q2114" s="97"/>
      <c r="R2114" s="98"/>
      <c r="S2114" s="98"/>
      <c r="T2114" s="98"/>
      <c r="U2114" s="98"/>
      <c r="V2114" s="98"/>
      <c r="W2114" s="98"/>
      <c r="X2114" s="98"/>
      <c r="Y2114" s="98"/>
      <c r="Z2114" s="98"/>
      <c r="AA2114" s="98"/>
      <c r="AB2114" s="98"/>
      <c r="AC2114" s="98"/>
      <c r="AD2114" s="98"/>
      <c r="AE2114" s="98"/>
      <c r="AF2114" s="98"/>
      <c r="AG2114" s="98"/>
      <c r="AH2114" s="98"/>
      <c r="AI2114" s="98"/>
      <c r="AJ2114" s="98"/>
      <c r="AK2114" s="98"/>
      <c r="AL2114" s="98"/>
    </row>
    <row r="2115" ht="14.25" customHeight="1">
      <c r="A2115" s="92" t="s">
        <v>6857</v>
      </c>
      <c r="B2115" s="264">
        <v>46029.0</v>
      </c>
      <c r="C2115" s="230" t="s">
        <v>6858</v>
      </c>
      <c r="D2115" s="230" t="s">
        <v>6859</v>
      </c>
      <c r="E2115" s="231">
        <v>16500.0</v>
      </c>
      <c r="F2115" s="192" t="s">
        <v>6675</v>
      </c>
      <c r="G2115" s="162" t="s">
        <v>117</v>
      </c>
      <c r="H2115" s="227" t="s">
        <v>450</v>
      </c>
      <c r="I2115" s="101"/>
      <c r="J2115" s="95"/>
      <c r="K2115" s="97"/>
      <c r="L2115" s="97"/>
      <c r="M2115" s="97"/>
      <c r="N2115" s="87">
        <f t="shared" si="554"/>
        <v>-16500</v>
      </c>
      <c r="O2115" s="96"/>
      <c r="P2115" s="263">
        <v>541.81</v>
      </c>
      <c r="Q2115" s="97">
        <f>E2115-P2115</f>
        <v>15958.19</v>
      </c>
      <c r="R2115" s="98"/>
      <c r="S2115" s="98"/>
      <c r="T2115" s="98"/>
      <c r="U2115" s="98"/>
      <c r="V2115" s="98"/>
      <c r="W2115" s="98"/>
      <c r="X2115" s="98"/>
      <c r="Y2115" s="98"/>
      <c r="Z2115" s="98"/>
      <c r="AA2115" s="98"/>
      <c r="AB2115" s="98"/>
      <c r="AC2115" s="98"/>
      <c r="AD2115" s="98"/>
      <c r="AE2115" s="98"/>
      <c r="AF2115" s="98"/>
      <c r="AG2115" s="98"/>
      <c r="AH2115" s="98"/>
      <c r="AI2115" s="98"/>
      <c r="AJ2115" s="98"/>
      <c r="AK2115" s="98"/>
      <c r="AL2115" s="98"/>
    </row>
    <row r="2116" ht="14.25" customHeight="1">
      <c r="A2116" s="92" t="s">
        <v>6860</v>
      </c>
      <c r="B2116" s="264"/>
      <c r="C2116" s="230"/>
      <c r="D2116" s="293" t="s">
        <v>87</v>
      </c>
      <c r="E2116" s="231"/>
      <c r="F2116" s="192"/>
      <c r="G2116" s="162"/>
      <c r="H2116" s="227"/>
      <c r="I2116" s="162"/>
      <c r="J2116" s="95"/>
      <c r="K2116" s="97"/>
      <c r="L2116" s="97"/>
      <c r="M2116" s="97"/>
      <c r="N2116" s="87">
        <f t="shared" si="554"/>
        <v>0</v>
      </c>
      <c r="O2116" s="96"/>
      <c r="P2116" s="97"/>
      <c r="Q2116" s="97"/>
      <c r="R2116" s="98"/>
      <c r="S2116" s="98"/>
      <c r="T2116" s="98"/>
      <c r="U2116" s="98"/>
      <c r="V2116" s="98"/>
      <c r="W2116" s="98"/>
      <c r="X2116" s="98"/>
      <c r="Y2116" s="98"/>
      <c r="Z2116" s="98"/>
      <c r="AA2116" s="98"/>
      <c r="AB2116" s="98"/>
      <c r="AC2116" s="98"/>
      <c r="AD2116" s="98"/>
      <c r="AE2116" s="98"/>
      <c r="AF2116" s="98"/>
      <c r="AG2116" s="98"/>
      <c r="AH2116" s="98"/>
      <c r="AI2116" s="98"/>
      <c r="AJ2116" s="98"/>
      <c r="AK2116" s="98"/>
      <c r="AL2116" s="98"/>
    </row>
    <row r="2117" ht="14.25" customHeight="1">
      <c r="A2117" s="92" t="s">
        <v>6861</v>
      </c>
      <c r="B2117" s="264">
        <v>46030.0</v>
      </c>
      <c r="C2117" s="230" t="s">
        <v>6862</v>
      </c>
      <c r="D2117" s="230" t="s">
        <v>182</v>
      </c>
      <c r="E2117" s="231">
        <v>1375.0</v>
      </c>
      <c r="F2117" s="192" t="s">
        <v>6863</v>
      </c>
      <c r="G2117" s="162" t="s">
        <v>74</v>
      </c>
      <c r="H2117" s="227" t="s">
        <v>450</v>
      </c>
      <c r="I2117" s="162" t="s">
        <v>6864</v>
      </c>
      <c r="J2117" s="95"/>
      <c r="K2117" s="97"/>
      <c r="L2117" s="97"/>
      <c r="M2117" s="97"/>
      <c r="N2117" s="87">
        <f t="shared" si="554"/>
        <v>-1375</v>
      </c>
      <c r="O2117" s="96"/>
      <c r="P2117" s="97"/>
      <c r="Q2117" s="97"/>
      <c r="R2117" s="98"/>
      <c r="S2117" s="98"/>
      <c r="T2117" s="98"/>
      <c r="U2117" s="98"/>
      <c r="V2117" s="98"/>
      <c r="W2117" s="98"/>
      <c r="X2117" s="98"/>
      <c r="Y2117" s="98"/>
      <c r="Z2117" s="98"/>
      <c r="AA2117" s="98"/>
      <c r="AB2117" s="98"/>
      <c r="AC2117" s="98"/>
      <c r="AD2117" s="98"/>
      <c r="AE2117" s="98"/>
      <c r="AF2117" s="98"/>
      <c r="AG2117" s="98"/>
      <c r="AH2117" s="98"/>
      <c r="AI2117" s="98"/>
      <c r="AJ2117" s="98"/>
      <c r="AK2117" s="98"/>
      <c r="AL2117" s="98"/>
    </row>
    <row r="2118" ht="14.25" customHeight="1">
      <c r="A2118" s="92" t="s">
        <v>6865</v>
      </c>
      <c r="B2118" s="264">
        <v>46030.0</v>
      </c>
      <c r="C2118" s="230" t="s">
        <v>6866</v>
      </c>
      <c r="D2118" s="230" t="s">
        <v>1836</v>
      </c>
      <c r="E2118" s="284">
        <v>1194.2</v>
      </c>
      <c r="F2118" s="192" t="s">
        <v>6863</v>
      </c>
      <c r="G2118" s="162" t="s">
        <v>74</v>
      </c>
      <c r="H2118" s="227" t="s">
        <v>450</v>
      </c>
      <c r="I2118" s="162" t="s">
        <v>6867</v>
      </c>
      <c r="J2118" s="95"/>
      <c r="K2118" s="263">
        <v>1250.0</v>
      </c>
      <c r="L2118" s="97">
        <f>K2118/1.12*0.05</f>
        <v>55.80357143</v>
      </c>
      <c r="M2118" s="97">
        <f>K2118-L2118</f>
        <v>1194.196429</v>
      </c>
      <c r="N2118" s="87">
        <f t="shared" si="554"/>
        <v>-0.003571428571</v>
      </c>
      <c r="O2118" s="96"/>
      <c r="P2118" s="97"/>
      <c r="Q2118" s="97"/>
      <c r="R2118" s="98"/>
      <c r="S2118" s="98"/>
      <c r="T2118" s="98"/>
      <c r="U2118" s="98"/>
      <c r="V2118" s="98"/>
      <c r="W2118" s="98"/>
      <c r="X2118" s="98"/>
      <c r="Y2118" s="98"/>
      <c r="Z2118" s="98"/>
      <c r="AA2118" s="98"/>
      <c r="AB2118" s="98"/>
      <c r="AC2118" s="98"/>
      <c r="AD2118" s="98"/>
      <c r="AE2118" s="98"/>
      <c r="AF2118" s="98"/>
      <c r="AG2118" s="98"/>
      <c r="AH2118" s="98"/>
      <c r="AI2118" s="98"/>
      <c r="AJ2118" s="98"/>
      <c r="AK2118" s="98"/>
      <c r="AL2118" s="98"/>
    </row>
    <row r="2119" ht="14.25" customHeight="1">
      <c r="A2119" s="92" t="s">
        <v>6868</v>
      </c>
      <c r="B2119" s="264">
        <v>46030.0</v>
      </c>
      <c r="C2119" s="230" t="s">
        <v>6869</v>
      </c>
      <c r="D2119" s="230" t="s">
        <v>1358</v>
      </c>
      <c r="E2119" s="231">
        <v>13400.0</v>
      </c>
      <c r="F2119" s="192" t="s">
        <v>6870</v>
      </c>
      <c r="G2119" s="162" t="s">
        <v>74</v>
      </c>
      <c r="H2119" s="227" t="s">
        <v>450</v>
      </c>
      <c r="I2119" s="162" t="s">
        <v>6871</v>
      </c>
      <c r="J2119" s="95"/>
      <c r="K2119" s="97"/>
      <c r="L2119" s="97"/>
      <c r="M2119" s="97"/>
      <c r="N2119" s="87">
        <f t="shared" si="554"/>
        <v>-13400</v>
      </c>
      <c r="O2119" s="96"/>
      <c r="P2119" s="97"/>
      <c r="Q2119" s="97"/>
      <c r="R2119" s="98"/>
      <c r="S2119" s="98"/>
      <c r="T2119" s="98"/>
      <c r="U2119" s="98"/>
      <c r="V2119" s="98"/>
      <c r="W2119" s="98"/>
      <c r="X2119" s="98"/>
      <c r="Y2119" s="98"/>
      <c r="Z2119" s="98"/>
      <c r="AA2119" s="98"/>
      <c r="AB2119" s="98"/>
      <c r="AC2119" s="98"/>
      <c r="AD2119" s="98"/>
      <c r="AE2119" s="98"/>
      <c r="AF2119" s="98"/>
      <c r="AG2119" s="98"/>
      <c r="AH2119" s="98"/>
      <c r="AI2119" s="98"/>
      <c r="AJ2119" s="98"/>
      <c r="AK2119" s="98"/>
      <c r="AL2119" s="98"/>
    </row>
    <row r="2120" ht="14.25" customHeight="1">
      <c r="A2120" s="92" t="s">
        <v>6872</v>
      </c>
      <c r="B2120" s="264">
        <v>46030.0</v>
      </c>
      <c r="C2120" s="230" t="s">
        <v>6873</v>
      </c>
      <c r="D2120" s="230" t="s">
        <v>5483</v>
      </c>
      <c r="E2120" s="284">
        <v>15763.39</v>
      </c>
      <c r="F2120" s="192" t="s">
        <v>6863</v>
      </c>
      <c r="G2120" s="162" t="s">
        <v>74</v>
      </c>
      <c r="H2120" s="227" t="s">
        <v>450</v>
      </c>
      <c r="I2120" s="162" t="s">
        <v>6874</v>
      </c>
      <c r="J2120" s="95"/>
      <c r="K2120" s="97"/>
      <c r="L2120" s="97"/>
      <c r="M2120" s="97"/>
      <c r="N2120" s="87">
        <f t="shared" si="554"/>
        <v>-15763.39</v>
      </c>
      <c r="O2120" s="96"/>
      <c r="P2120" s="97"/>
      <c r="Q2120" s="97"/>
      <c r="R2120" s="98"/>
      <c r="S2120" s="98"/>
      <c r="T2120" s="98"/>
      <c r="U2120" s="98"/>
      <c r="V2120" s="98"/>
      <c r="W2120" s="98"/>
      <c r="X2120" s="98"/>
      <c r="Y2120" s="98"/>
      <c r="Z2120" s="98"/>
      <c r="AA2120" s="98"/>
      <c r="AB2120" s="98"/>
      <c r="AC2120" s="98"/>
      <c r="AD2120" s="98"/>
      <c r="AE2120" s="98"/>
      <c r="AF2120" s="98"/>
      <c r="AG2120" s="98"/>
      <c r="AH2120" s="98"/>
      <c r="AI2120" s="98"/>
      <c r="AJ2120" s="98"/>
      <c r="AK2120" s="98"/>
      <c r="AL2120" s="98"/>
    </row>
    <row r="2121" ht="14.25" customHeight="1">
      <c r="A2121" s="92" t="s">
        <v>6875</v>
      </c>
      <c r="B2121" s="264">
        <v>46030.0</v>
      </c>
      <c r="C2121" s="230" t="s">
        <v>6876</v>
      </c>
      <c r="D2121" s="230" t="s">
        <v>143</v>
      </c>
      <c r="E2121" s="284">
        <v>32100.0</v>
      </c>
      <c r="F2121" s="192" t="s">
        <v>6877</v>
      </c>
      <c r="G2121" s="162" t="s">
        <v>74</v>
      </c>
      <c r="H2121" s="227" t="s">
        <v>450</v>
      </c>
      <c r="I2121" s="162" t="s">
        <v>6878</v>
      </c>
      <c r="J2121" s="95"/>
      <c r="K2121" s="263">
        <v>33600.0</v>
      </c>
      <c r="L2121" s="97">
        <f>K2121/1.12*0.05</f>
        <v>1500</v>
      </c>
      <c r="M2121" s="97">
        <f>K2121-L2121</f>
        <v>32100</v>
      </c>
      <c r="N2121" s="87">
        <f t="shared" si="554"/>
        <v>0</v>
      </c>
      <c r="O2121" s="96"/>
      <c r="P2121" s="97"/>
      <c r="Q2121" s="97"/>
      <c r="R2121" s="98"/>
      <c r="S2121" s="98"/>
      <c r="T2121" s="98"/>
      <c r="U2121" s="98"/>
      <c r="V2121" s="98"/>
      <c r="W2121" s="98"/>
      <c r="X2121" s="98"/>
      <c r="Y2121" s="98"/>
      <c r="Z2121" s="98"/>
      <c r="AA2121" s="98"/>
      <c r="AB2121" s="98"/>
      <c r="AC2121" s="98"/>
      <c r="AD2121" s="98"/>
      <c r="AE2121" s="98"/>
      <c r="AF2121" s="98"/>
      <c r="AG2121" s="98"/>
      <c r="AH2121" s="98"/>
      <c r="AI2121" s="98"/>
      <c r="AJ2121" s="98"/>
      <c r="AK2121" s="98"/>
      <c r="AL2121" s="98"/>
    </row>
    <row r="2122" ht="14.25" customHeight="1">
      <c r="A2122" s="92" t="s">
        <v>6879</v>
      </c>
      <c r="B2122" s="264">
        <v>46030.0</v>
      </c>
      <c r="C2122" s="230" t="s">
        <v>6880</v>
      </c>
      <c r="D2122" s="230" t="s">
        <v>1868</v>
      </c>
      <c r="E2122" s="231">
        <v>16500.0</v>
      </c>
      <c r="F2122" s="192" t="s">
        <v>6675</v>
      </c>
      <c r="G2122" s="162" t="s">
        <v>96</v>
      </c>
      <c r="H2122" s="227" t="s">
        <v>132</v>
      </c>
      <c r="I2122" s="285" t="s">
        <v>392</v>
      </c>
      <c r="J2122" s="95"/>
      <c r="K2122" s="97"/>
      <c r="L2122" s="97"/>
      <c r="M2122" s="97"/>
      <c r="N2122" s="87">
        <f t="shared" si="554"/>
        <v>-16500</v>
      </c>
      <c r="O2122" s="96"/>
      <c r="P2122" s="97"/>
      <c r="Q2122" s="97"/>
      <c r="R2122" s="98"/>
      <c r="S2122" s="98"/>
      <c r="T2122" s="98"/>
      <c r="U2122" s="98"/>
      <c r="V2122" s="98"/>
      <c r="W2122" s="98"/>
      <c r="X2122" s="98"/>
      <c r="Y2122" s="98"/>
      <c r="Z2122" s="98"/>
      <c r="AA2122" s="98"/>
      <c r="AB2122" s="98"/>
      <c r="AC2122" s="98"/>
      <c r="AD2122" s="98"/>
      <c r="AE2122" s="98"/>
      <c r="AF2122" s="98"/>
      <c r="AG2122" s="98"/>
      <c r="AH2122" s="98"/>
      <c r="AI2122" s="98"/>
      <c r="AJ2122" s="98"/>
      <c r="AK2122" s="98"/>
      <c r="AL2122" s="98"/>
    </row>
    <row r="2123" ht="14.25" customHeight="1">
      <c r="A2123" s="92" t="s">
        <v>6881</v>
      </c>
      <c r="B2123" s="264"/>
      <c r="C2123" s="230"/>
      <c r="D2123" s="293" t="s">
        <v>87</v>
      </c>
      <c r="E2123" s="103"/>
      <c r="F2123" s="100"/>
      <c r="G2123" s="101"/>
      <c r="H2123" s="42"/>
      <c r="I2123" s="101"/>
      <c r="J2123" s="95"/>
      <c r="K2123" s="97"/>
      <c r="L2123" s="97"/>
      <c r="M2123" s="97"/>
      <c r="N2123" s="87">
        <f t="shared" si="554"/>
        <v>0</v>
      </c>
      <c r="O2123" s="96"/>
      <c r="P2123" s="97"/>
      <c r="Q2123" s="97"/>
      <c r="R2123" s="98"/>
      <c r="S2123" s="98"/>
      <c r="T2123" s="98"/>
      <c r="U2123" s="98"/>
      <c r="V2123" s="98"/>
      <c r="W2123" s="98"/>
      <c r="X2123" s="98"/>
      <c r="Y2123" s="98"/>
      <c r="Z2123" s="98"/>
      <c r="AA2123" s="98"/>
      <c r="AB2123" s="98"/>
      <c r="AC2123" s="98"/>
      <c r="AD2123" s="98"/>
      <c r="AE2123" s="98"/>
      <c r="AF2123" s="98"/>
      <c r="AG2123" s="98"/>
      <c r="AH2123" s="98"/>
      <c r="AI2123" s="98"/>
      <c r="AJ2123" s="98"/>
      <c r="AK2123" s="98"/>
      <c r="AL2123" s="98"/>
    </row>
    <row r="2124" ht="14.25" customHeight="1">
      <c r="A2124" s="92" t="s">
        <v>6882</v>
      </c>
      <c r="B2124" s="264">
        <v>46030.0</v>
      </c>
      <c r="C2124" s="230" t="s">
        <v>6883</v>
      </c>
      <c r="D2124" s="230" t="s">
        <v>501</v>
      </c>
      <c r="E2124" s="231">
        <v>16500.0</v>
      </c>
      <c r="F2124" s="192" t="s">
        <v>6675</v>
      </c>
      <c r="G2124" s="162" t="s">
        <v>96</v>
      </c>
      <c r="H2124" s="227" t="s">
        <v>450</v>
      </c>
      <c r="I2124" s="162" t="s">
        <v>6884</v>
      </c>
      <c r="J2124" s="95"/>
      <c r="K2124" s="97"/>
      <c r="L2124" s="97"/>
      <c r="M2124" s="97"/>
      <c r="N2124" s="87">
        <f t="shared" si="554"/>
        <v>-16500</v>
      </c>
      <c r="O2124" s="96"/>
      <c r="P2124" s="97"/>
      <c r="Q2124" s="97"/>
      <c r="R2124" s="98"/>
      <c r="S2124" s="98"/>
      <c r="T2124" s="98"/>
      <c r="U2124" s="98"/>
      <c r="V2124" s="98"/>
      <c r="W2124" s="98"/>
      <c r="X2124" s="98"/>
      <c r="Y2124" s="98"/>
      <c r="Z2124" s="98"/>
      <c r="AA2124" s="98"/>
      <c r="AB2124" s="98"/>
      <c r="AC2124" s="98"/>
      <c r="AD2124" s="98"/>
      <c r="AE2124" s="98"/>
      <c r="AF2124" s="98"/>
      <c r="AG2124" s="98"/>
      <c r="AH2124" s="98"/>
      <c r="AI2124" s="98"/>
      <c r="AJ2124" s="98"/>
      <c r="AK2124" s="98"/>
      <c r="AL2124" s="98"/>
    </row>
    <row r="2125" ht="14.25" customHeight="1">
      <c r="A2125" s="92" t="s">
        <v>6885</v>
      </c>
      <c r="B2125" s="264">
        <v>46030.0</v>
      </c>
      <c r="C2125" s="230" t="s">
        <v>6886</v>
      </c>
      <c r="D2125" s="230" t="s">
        <v>1115</v>
      </c>
      <c r="E2125" s="231">
        <v>16500.0</v>
      </c>
      <c r="F2125" s="192" t="s">
        <v>6675</v>
      </c>
      <c r="G2125" s="162" t="s">
        <v>96</v>
      </c>
      <c r="H2125" s="227" t="s">
        <v>132</v>
      </c>
      <c r="I2125" s="285" t="s">
        <v>392</v>
      </c>
      <c r="J2125" s="95"/>
      <c r="K2125" s="97"/>
      <c r="L2125" s="97"/>
      <c r="M2125" s="97"/>
      <c r="N2125" s="87">
        <f t="shared" si="554"/>
        <v>-16500</v>
      </c>
      <c r="O2125" s="96"/>
      <c r="P2125" s="97"/>
      <c r="Q2125" s="97"/>
      <c r="R2125" s="98"/>
      <c r="S2125" s="98"/>
      <c r="T2125" s="98"/>
      <c r="U2125" s="98"/>
      <c r="V2125" s="98"/>
      <c r="W2125" s="98"/>
      <c r="X2125" s="98"/>
      <c r="Y2125" s="98"/>
      <c r="Z2125" s="98"/>
      <c r="AA2125" s="98"/>
      <c r="AB2125" s="98"/>
      <c r="AC2125" s="98"/>
      <c r="AD2125" s="98"/>
      <c r="AE2125" s="98"/>
      <c r="AF2125" s="98"/>
      <c r="AG2125" s="98"/>
      <c r="AH2125" s="98"/>
      <c r="AI2125" s="98"/>
      <c r="AJ2125" s="98"/>
      <c r="AK2125" s="98"/>
      <c r="AL2125" s="98"/>
    </row>
    <row r="2126" ht="14.25" customHeight="1">
      <c r="A2126" s="92" t="s">
        <v>6887</v>
      </c>
      <c r="B2126" s="264">
        <v>46030.0</v>
      </c>
      <c r="C2126" s="230" t="s">
        <v>6888</v>
      </c>
      <c r="D2126" s="278" t="s">
        <v>1185</v>
      </c>
      <c r="E2126" s="307">
        <v>53098.75</v>
      </c>
      <c r="F2126" s="192" t="s">
        <v>6889</v>
      </c>
      <c r="G2126" s="162" t="s">
        <v>74</v>
      </c>
      <c r="H2126" s="227" t="s">
        <v>450</v>
      </c>
      <c r="I2126" s="162" t="s">
        <v>6890</v>
      </c>
      <c r="J2126" s="95"/>
      <c r="K2126" s="263">
        <v>55580.0</v>
      </c>
      <c r="L2126" s="97">
        <f>K2126/1.12*0.05</f>
        <v>2481.25</v>
      </c>
      <c r="M2126" s="97">
        <f>K2126-L2126</f>
        <v>53098.75</v>
      </c>
      <c r="N2126" s="87">
        <f t="shared" si="554"/>
        <v>0</v>
      </c>
      <c r="O2126" s="96"/>
      <c r="P2126" s="97"/>
      <c r="Q2126" s="97"/>
      <c r="R2126" s="98"/>
      <c r="S2126" s="98"/>
      <c r="T2126" s="98"/>
      <c r="U2126" s="98"/>
      <c r="V2126" s="98"/>
      <c r="W2126" s="98"/>
      <c r="X2126" s="98"/>
      <c r="Y2126" s="98"/>
      <c r="Z2126" s="98"/>
      <c r="AA2126" s="98"/>
      <c r="AB2126" s="98"/>
      <c r="AC2126" s="98"/>
      <c r="AD2126" s="98"/>
      <c r="AE2126" s="98"/>
      <c r="AF2126" s="98"/>
      <c r="AG2126" s="98"/>
      <c r="AH2126" s="98"/>
      <c r="AI2126" s="98"/>
      <c r="AJ2126" s="98"/>
      <c r="AK2126" s="98"/>
      <c r="AL2126" s="98"/>
    </row>
    <row r="2127" ht="14.25" customHeight="1">
      <c r="A2127" s="92" t="s">
        <v>6891</v>
      </c>
      <c r="B2127" s="264">
        <v>46030.0</v>
      </c>
      <c r="C2127" s="230" t="s">
        <v>6892</v>
      </c>
      <c r="D2127" s="230" t="s">
        <v>4800</v>
      </c>
      <c r="E2127" s="231">
        <v>16500.0</v>
      </c>
      <c r="F2127" s="192" t="s">
        <v>6675</v>
      </c>
      <c r="G2127" s="162" t="s">
        <v>96</v>
      </c>
      <c r="H2127" s="227" t="s">
        <v>450</v>
      </c>
      <c r="I2127" s="162" t="s">
        <v>6893</v>
      </c>
      <c r="J2127" s="95"/>
      <c r="K2127" s="97"/>
      <c r="L2127" s="97"/>
      <c r="M2127" s="97"/>
      <c r="N2127" s="87">
        <f t="shared" si="554"/>
        <v>-16500</v>
      </c>
      <c r="O2127" s="96"/>
      <c r="P2127" s="97"/>
      <c r="Q2127" s="97"/>
      <c r="R2127" s="98"/>
      <c r="S2127" s="98"/>
      <c r="T2127" s="98"/>
      <c r="U2127" s="98"/>
      <c r="V2127" s="98"/>
      <c r="W2127" s="98"/>
      <c r="X2127" s="98"/>
      <c r="Y2127" s="98"/>
      <c r="Z2127" s="98"/>
      <c r="AA2127" s="98"/>
      <c r="AB2127" s="98"/>
      <c r="AC2127" s="98"/>
      <c r="AD2127" s="98"/>
      <c r="AE2127" s="98"/>
      <c r="AF2127" s="98"/>
      <c r="AG2127" s="98"/>
      <c r="AH2127" s="98"/>
      <c r="AI2127" s="98"/>
      <c r="AJ2127" s="98"/>
      <c r="AK2127" s="98"/>
      <c r="AL2127" s="98"/>
    </row>
    <row r="2128" ht="14.25" customHeight="1">
      <c r="A2128" s="92" t="s">
        <v>6894</v>
      </c>
      <c r="B2128" s="264">
        <v>46030.0</v>
      </c>
      <c r="C2128" s="230" t="s">
        <v>6895</v>
      </c>
      <c r="D2128" s="230" t="s">
        <v>442</v>
      </c>
      <c r="E2128" s="284">
        <v>15763.39</v>
      </c>
      <c r="F2128" s="192" t="s">
        <v>6675</v>
      </c>
      <c r="G2128" s="162" t="s">
        <v>96</v>
      </c>
      <c r="H2128" s="227" t="s">
        <v>450</v>
      </c>
      <c r="I2128" s="162" t="s">
        <v>6896</v>
      </c>
      <c r="J2128" s="95"/>
      <c r="K2128" s="263">
        <v>16500.0</v>
      </c>
      <c r="L2128" s="321">
        <f>K2128/1.12*0.05</f>
        <v>736.6071429</v>
      </c>
      <c r="M2128" s="97">
        <f>K2128-L2128</f>
        <v>15763.39286</v>
      </c>
      <c r="N2128" s="87">
        <f t="shared" si="554"/>
        <v>0.002857142857</v>
      </c>
      <c r="O2128" s="96"/>
      <c r="P2128" s="97"/>
      <c r="Q2128" s="97"/>
      <c r="R2128" s="98"/>
      <c r="S2128" s="98"/>
      <c r="T2128" s="98"/>
      <c r="U2128" s="98"/>
      <c r="V2128" s="98"/>
      <c r="W2128" s="98"/>
      <c r="X2128" s="98"/>
      <c r="Y2128" s="98"/>
      <c r="Z2128" s="98"/>
      <c r="AA2128" s="98"/>
      <c r="AB2128" s="98"/>
      <c r="AC2128" s="98"/>
      <c r="AD2128" s="98"/>
      <c r="AE2128" s="98"/>
      <c r="AF2128" s="98"/>
      <c r="AG2128" s="98"/>
      <c r="AH2128" s="98"/>
      <c r="AI2128" s="98"/>
      <c r="AJ2128" s="98"/>
      <c r="AK2128" s="98"/>
      <c r="AL2128" s="98"/>
    </row>
    <row r="2129" ht="14.25" customHeight="1">
      <c r="A2129" s="92" t="s">
        <v>6897</v>
      </c>
      <c r="B2129" s="264">
        <v>46030.0</v>
      </c>
      <c r="C2129" s="230" t="s">
        <v>6898</v>
      </c>
      <c r="D2129" s="230" t="s">
        <v>1760</v>
      </c>
      <c r="E2129" s="231">
        <v>36000.0</v>
      </c>
      <c r="F2129" s="192" t="s">
        <v>6899</v>
      </c>
      <c r="G2129" s="162" t="s">
        <v>96</v>
      </c>
      <c r="H2129" s="227" t="s">
        <v>450</v>
      </c>
      <c r="I2129" s="162" t="s">
        <v>6900</v>
      </c>
      <c r="J2129" s="95"/>
      <c r="K2129" s="97"/>
      <c r="L2129" s="97"/>
      <c r="M2129" s="97"/>
      <c r="N2129" s="87">
        <f t="shared" si="554"/>
        <v>-36000</v>
      </c>
      <c r="O2129" s="96"/>
      <c r="P2129" s="97"/>
      <c r="Q2129" s="97"/>
      <c r="R2129" s="98"/>
      <c r="S2129" s="98"/>
      <c r="T2129" s="98"/>
      <c r="U2129" s="98"/>
      <c r="V2129" s="98"/>
      <c r="W2129" s="98"/>
      <c r="X2129" s="98"/>
      <c r="Y2129" s="98"/>
      <c r="Z2129" s="98"/>
      <c r="AA2129" s="98"/>
      <c r="AB2129" s="98"/>
      <c r="AC2129" s="98"/>
      <c r="AD2129" s="98"/>
      <c r="AE2129" s="98"/>
      <c r="AF2129" s="98"/>
      <c r="AG2129" s="98"/>
      <c r="AH2129" s="98"/>
      <c r="AI2129" s="98"/>
      <c r="AJ2129" s="98"/>
      <c r="AK2129" s="98"/>
      <c r="AL2129" s="98"/>
    </row>
    <row r="2130" ht="14.25" customHeight="1">
      <c r="A2130" s="92" t="s">
        <v>6901</v>
      </c>
      <c r="B2130" s="264">
        <v>46030.0</v>
      </c>
      <c r="C2130" s="230" t="s">
        <v>6902</v>
      </c>
      <c r="D2130" s="230" t="s">
        <v>1697</v>
      </c>
      <c r="E2130" s="284">
        <v>32100.0</v>
      </c>
      <c r="F2130" s="192" t="s">
        <v>6877</v>
      </c>
      <c r="G2130" s="162" t="s">
        <v>74</v>
      </c>
      <c r="H2130" s="227" t="s">
        <v>450</v>
      </c>
      <c r="I2130" s="162" t="s">
        <v>6903</v>
      </c>
      <c r="J2130" s="95"/>
      <c r="K2130" s="263">
        <v>33600.0</v>
      </c>
      <c r="L2130" s="97">
        <f t="shared" ref="L2130:L2134" si="555">K2130/1.12*0.05</f>
        <v>1500</v>
      </c>
      <c r="M2130" s="97">
        <f t="shared" ref="M2130:M2134" si="556">K2130-L2130</f>
        <v>32100</v>
      </c>
      <c r="N2130" s="87">
        <f t="shared" ref="N2130:N2134" si="557">E2130-M2130</f>
        <v>0</v>
      </c>
      <c r="O2130" s="96"/>
      <c r="P2130" s="97"/>
      <c r="Q2130" s="97"/>
      <c r="R2130" s="98"/>
      <c r="S2130" s="98"/>
      <c r="T2130" s="98"/>
      <c r="U2130" s="98"/>
      <c r="V2130" s="98"/>
      <c r="W2130" s="98"/>
      <c r="X2130" s="98"/>
      <c r="Y2130" s="98"/>
      <c r="Z2130" s="98"/>
      <c r="AA2130" s="98"/>
      <c r="AB2130" s="98"/>
      <c r="AC2130" s="98"/>
      <c r="AD2130" s="98"/>
      <c r="AE2130" s="98"/>
      <c r="AF2130" s="98"/>
      <c r="AG2130" s="98"/>
      <c r="AH2130" s="98"/>
      <c r="AI2130" s="98"/>
      <c r="AJ2130" s="98"/>
      <c r="AK2130" s="98"/>
      <c r="AL2130" s="98"/>
    </row>
    <row r="2131" ht="13.5" customHeight="1">
      <c r="A2131" s="92" t="s">
        <v>6904</v>
      </c>
      <c r="B2131" s="264">
        <v>46030.0</v>
      </c>
      <c r="C2131" s="230" t="s">
        <v>6905</v>
      </c>
      <c r="D2131" s="230" t="s">
        <v>305</v>
      </c>
      <c r="E2131" s="284">
        <v>21400.0</v>
      </c>
      <c r="F2131" s="192" t="s">
        <v>6906</v>
      </c>
      <c r="G2131" s="162" t="s">
        <v>74</v>
      </c>
      <c r="H2131" s="227" t="s">
        <v>450</v>
      </c>
      <c r="I2131" s="162" t="s">
        <v>6907</v>
      </c>
      <c r="J2131" s="95"/>
      <c r="K2131" s="263">
        <v>22400.0</v>
      </c>
      <c r="L2131" s="97">
        <f t="shared" si="555"/>
        <v>1000</v>
      </c>
      <c r="M2131" s="97">
        <f t="shared" si="556"/>
        <v>21400</v>
      </c>
      <c r="N2131" s="87">
        <f t="shared" si="557"/>
        <v>0</v>
      </c>
      <c r="O2131" s="96"/>
      <c r="P2131" s="97"/>
      <c r="Q2131" s="97"/>
      <c r="R2131" s="98"/>
      <c r="S2131" s="98"/>
      <c r="T2131" s="98"/>
      <c r="U2131" s="98"/>
      <c r="V2131" s="98"/>
      <c r="W2131" s="98"/>
      <c r="X2131" s="98"/>
      <c r="Y2131" s="98"/>
      <c r="Z2131" s="98"/>
      <c r="AA2131" s="98"/>
      <c r="AB2131" s="98"/>
      <c r="AC2131" s="98"/>
      <c r="AD2131" s="98"/>
      <c r="AE2131" s="98"/>
      <c r="AF2131" s="98"/>
      <c r="AG2131" s="98"/>
      <c r="AH2131" s="98"/>
      <c r="AI2131" s="98"/>
      <c r="AJ2131" s="98"/>
      <c r="AK2131" s="98"/>
      <c r="AL2131" s="98"/>
    </row>
    <row r="2132" ht="14.25" customHeight="1">
      <c r="A2132" s="92" t="s">
        <v>6908</v>
      </c>
      <c r="B2132" s="264">
        <v>46031.0</v>
      </c>
      <c r="C2132" s="230" t="s">
        <v>6909</v>
      </c>
      <c r="D2132" s="230" t="s">
        <v>90</v>
      </c>
      <c r="E2132" s="284">
        <v>91045.54</v>
      </c>
      <c r="F2132" s="192" t="s">
        <v>6910</v>
      </c>
      <c r="G2132" s="162" t="s">
        <v>74</v>
      </c>
      <c r="H2132" s="227" t="s">
        <v>450</v>
      </c>
      <c r="I2132" s="162" t="s">
        <v>6911</v>
      </c>
      <c r="J2132" s="95"/>
      <c r="K2132" s="263">
        <v>95300.0</v>
      </c>
      <c r="L2132" s="97">
        <f t="shared" si="555"/>
        <v>4254.464286</v>
      </c>
      <c r="M2132" s="97">
        <f t="shared" si="556"/>
        <v>91045.53571</v>
      </c>
      <c r="N2132" s="87">
        <f t="shared" si="557"/>
        <v>0.004285714283</v>
      </c>
      <c r="O2132" s="96"/>
      <c r="P2132" s="97"/>
      <c r="Q2132" s="97"/>
      <c r="R2132" s="98"/>
      <c r="S2132" s="98"/>
      <c r="T2132" s="98"/>
      <c r="U2132" s="98"/>
      <c r="V2132" s="98"/>
      <c r="W2132" s="98"/>
      <c r="X2132" s="98"/>
      <c r="Y2132" s="98"/>
      <c r="Z2132" s="98"/>
      <c r="AA2132" s="98"/>
      <c r="AB2132" s="98"/>
      <c r="AC2132" s="98"/>
      <c r="AD2132" s="98"/>
      <c r="AE2132" s="98"/>
      <c r="AF2132" s="98"/>
      <c r="AG2132" s="98"/>
      <c r="AH2132" s="98"/>
      <c r="AI2132" s="98"/>
      <c r="AJ2132" s="98"/>
      <c r="AK2132" s="98"/>
      <c r="AL2132" s="98"/>
    </row>
    <row r="2133" ht="14.25" customHeight="1">
      <c r="A2133" s="92" t="s">
        <v>6912</v>
      </c>
      <c r="B2133" s="264">
        <v>46031.0</v>
      </c>
      <c r="C2133" s="230" t="s">
        <v>6913</v>
      </c>
      <c r="D2133" s="230" t="s">
        <v>238</v>
      </c>
      <c r="E2133" s="284">
        <v>15763.39</v>
      </c>
      <c r="F2133" s="192" t="s">
        <v>6675</v>
      </c>
      <c r="G2133" s="162" t="s">
        <v>74</v>
      </c>
      <c r="H2133" s="227" t="s">
        <v>450</v>
      </c>
      <c r="I2133" s="162" t="s">
        <v>6914</v>
      </c>
      <c r="J2133" s="95"/>
      <c r="K2133" s="263">
        <v>16500.0</v>
      </c>
      <c r="L2133" s="97">
        <f t="shared" si="555"/>
        <v>736.6071429</v>
      </c>
      <c r="M2133" s="97">
        <f t="shared" si="556"/>
        <v>15763.39286</v>
      </c>
      <c r="N2133" s="87">
        <f t="shared" si="557"/>
        <v>-0.002857142857</v>
      </c>
      <c r="O2133" s="96"/>
      <c r="P2133" s="97"/>
      <c r="Q2133" s="97"/>
      <c r="R2133" s="98"/>
      <c r="S2133" s="98"/>
      <c r="T2133" s="98"/>
      <c r="U2133" s="98"/>
      <c r="V2133" s="98"/>
      <c r="W2133" s="98"/>
      <c r="X2133" s="98"/>
      <c r="Y2133" s="98"/>
      <c r="Z2133" s="98"/>
      <c r="AA2133" s="98"/>
      <c r="AB2133" s="98"/>
      <c r="AC2133" s="98"/>
      <c r="AD2133" s="98"/>
      <c r="AE2133" s="98"/>
      <c r="AF2133" s="98"/>
      <c r="AG2133" s="98"/>
      <c r="AH2133" s="98"/>
      <c r="AI2133" s="98"/>
      <c r="AJ2133" s="98"/>
      <c r="AK2133" s="98"/>
      <c r="AL2133" s="98"/>
    </row>
    <row r="2134" ht="14.25" customHeight="1">
      <c r="A2134" s="92" t="s">
        <v>6915</v>
      </c>
      <c r="B2134" s="264">
        <v>46031.0</v>
      </c>
      <c r="C2134" s="230" t="s">
        <v>6916</v>
      </c>
      <c r="D2134" s="230" t="s">
        <v>6917</v>
      </c>
      <c r="E2134" s="284">
        <v>15763.39</v>
      </c>
      <c r="F2134" s="192" t="s">
        <v>6675</v>
      </c>
      <c r="G2134" s="162" t="s">
        <v>74</v>
      </c>
      <c r="H2134" s="227" t="s">
        <v>450</v>
      </c>
      <c r="I2134" s="162" t="s">
        <v>6918</v>
      </c>
      <c r="J2134" s="95"/>
      <c r="K2134" s="263">
        <v>16500.0</v>
      </c>
      <c r="L2134" s="97">
        <f t="shared" si="555"/>
        <v>736.6071429</v>
      </c>
      <c r="M2134" s="97">
        <f t="shared" si="556"/>
        <v>15763.39286</v>
      </c>
      <c r="N2134" s="87">
        <f t="shared" si="557"/>
        <v>-0.002857142857</v>
      </c>
      <c r="O2134" s="96"/>
      <c r="P2134" s="97"/>
      <c r="Q2134" s="97"/>
      <c r="R2134" s="98"/>
      <c r="S2134" s="98"/>
      <c r="T2134" s="98"/>
      <c r="U2134" s="98"/>
      <c r="V2134" s="98"/>
      <c r="W2134" s="98"/>
      <c r="X2134" s="98"/>
      <c r="Y2134" s="98"/>
      <c r="Z2134" s="98"/>
      <c r="AA2134" s="98"/>
      <c r="AB2134" s="98"/>
      <c r="AC2134" s="98"/>
      <c r="AD2134" s="98"/>
      <c r="AE2134" s="98"/>
      <c r="AF2134" s="98"/>
      <c r="AG2134" s="98"/>
      <c r="AH2134" s="98"/>
      <c r="AI2134" s="98"/>
      <c r="AJ2134" s="98"/>
      <c r="AK2134" s="98"/>
      <c r="AL2134" s="98"/>
    </row>
    <row r="2135" ht="14.25" customHeight="1">
      <c r="A2135" s="92" t="s">
        <v>6919</v>
      </c>
      <c r="B2135" s="264">
        <v>46034.0</v>
      </c>
      <c r="C2135" s="230" t="s">
        <v>6920</v>
      </c>
      <c r="D2135" s="230" t="s">
        <v>737</v>
      </c>
      <c r="E2135" s="231">
        <v>1400.0</v>
      </c>
      <c r="F2135" s="192" t="s">
        <v>6921</v>
      </c>
      <c r="G2135" s="162" t="s">
        <v>96</v>
      </c>
      <c r="H2135" s="227" t="s">
        <v>450</v>
      </c>
      <c r="I2135" s="278" t="s">
        <v>6922</v>
      </c>
      <c r="J2135" s="95"/>
      <c r="K2135" s="97"/>
      <c r="L2135" s="97"/>
      <c r="M2135" s="97"/>
      <c r="N2135" s="87"/>
      <c r="O2135" s="96"/>
      <c r="P2135" s="97"/>
      <c r="Q2135" s="97"/>
      <c r="R2135" s="98"/>
      <c r="S2135" s="98"/>
      <c r="T2135" s="98"/>
      <c r="U2135" s="98"/>
      <c r="V2135" s="98"/>
      <c r="W2135" s="98"/>
      <c r="X2135" s="98"/>
      <c r="Y2135" s="98"/>
      <c r="Z2135" s="98"/>
      <c r="AA2135" s="98"/>
      <c r="AB2135" s="98"/>
      <c r="AC2135" s="98"/>
      <c r="AD2135" s="98"/>
      <c r="AE2135" s="98"/>
      <c r="AF2135" s="98"/>
      <c r="AG2135" s="98"/>
      <c r="AH2135" s="98"/>
      <c r="AI2135" s="98"/>
      <c r="AJ2135" s="98"/>
      <c r="AK2135" s="98"/>
      <c r="AL2135" s="98"/>
    </row>
    <row r="2136" ht="14.25" customHeight="1">
      <c r="A2136" s="92" t="s">
        <v>6923</v>
      </c>
      <c r="B2136" s="264">
        <v>46034.0</v>
      </c>
      <c r="C2136" s="230" t="s">
        <v>6924</v>
      </c>
      <c r="D2136" s="230" t="s">
        <v>949</v>
      </c>
      <c r="E2136" s="231">
        <v>18000.0</v>
      </c>
      <c r="F2136" s="192" t="s">
        <v>6925</v>
      </c>
      <c r="G2136" s="162" t="s">
        <v>117</v>
      </c>
      <c r="H2136" s="227" t="s">
        <v>450</v>
      </c>
      <c r="I2136" s="101"/>
      <c r="J2136" s="95"/>
      <c r="K2136" s="97"/>
      <c r="L2136" s="97"/>
      <c r="M2136" s="97"/>
      <c r="N2136" s="87"/>
      <c r="O2136" s="96"/>
      <c r="P2136" s="263">
        <v>591.07</v>
      </c>
      <c r="Q2136" s="97">
        <f>E2136-P2136</f>
        <v>17408.93</v>
      </c>
      <c r="R2136" s="98"/>
      <c r="S2136" s="98"/>
      <c r="T2136" s="98"/>
      <c r="U2136" s="98"/>
      <c r="V2136" s="98"/>
      <c r="W2136" s="98"/>
      <c r="X2136" s="98"/>
      <c r="Y2136" s="98"/>
      <c r="Z2136" s="98"/>
      <c r="AA2136" s="98"/>
      <c r="AB2136" s="98"/>
      <c r="AC2136" s="98"/>
      <c r="AD2136" s="98"/>
      <c r="AE2136" s="98"/>
      <c r="AF2136" s="98"/>
      <c r="AG2136" s="98"/>
      <c r="AH2136" s="98"/>
      <c r="AI2136" s="98"/>
      <c r="AJ2136" s="98"/>
      <c r="AK2136" s="98"/>
      <c r="AL2136" s="98"/>
    </row>
    <row r="2137" ht="14.25" customHeight="1">
      <c r="A2137" s="92" t="s">
        <v>6926</v>
      </c>
      <c r="B2137" s="264">
        <v>46035.0</v>
      </c>
      <c r="C2137" s="230" t="s">
        <v>6927</v>
      </c>
      <c r="D2137" s="230" t="s">
        <v>6928</v>
      </c>
      <c r="E2137" s="231">
        <v>16500.0</v>
      </c>
      <c r="F2137" s="192" t="s">
        <v>6675</v>
      </c>
      <c r="G2137" s="162" t="s">
        <v>112</v>
      </c>
      <c r="H2137" s="227" t="s">
        <v>127</v>
      </c>
      <c r="I2137" s="162" t="s">
        <v>6929</v>
      </c>
      <c r="J2137" s="95"/>
      <c r="K2137" s="263"/>
      <c r="L2137" s="97"/>
      <c r="M2137" s="97"/>
      <c r="N2137" s="87"/>
      <c r="O2137" s="96"/>
      <c r="P2137" s="97"/>
      <c r="Q2137" s="97"/>
      <c r="R2137" s="98"/>
      <c r="S2137" s="98"/>
      <c r="T2137" s="98"/>
      <c r="U2137" s="98"/>
      <c r="V2137" s="98"/>
      <c r="W2137" s="98"/>
      <c r="X2137" s="98"/>
      <c r="Y2137" s="98"/>
      <c r="Z2137" s="98"/>
      <c r="AA2137" s="98"/>
      <c r="AB2137" s="98"/>
      <c r="AC2137" s="98"/>
      <c r="AD2137" s="98"/>
      <c r="AE2137" s="98"/>
      <c r="AF2137" s="98"/>
      <c r="AG2137" s="98"/>
      <c r="AH2137" s="98"/>
      <c r="AI2137" s="98"/>
      <c r="AJ2137" s="98"/>
      <c r="AK2137" s="98"/>
      <c r="AL2137" s="98"/>
    </row>
    <row r="2138" ht="14.25" customHeight="1">
      <c r="A2138" s="92" t="s">
        <v>6930</v>
      </c>
      <c r="B2138" s="264">
        <v>46035.0</v>
      </c>
      <c r="C2138" s="230" t="s">
        <v>6931</v>
      </c>
      <c r="D2138" s="230" t="s">
        <v>6932</v>
      </c>
      <c r="E2138" s="284">
        <v>149537.85</v>
      </c>
      <c r="F2138" s="192" t="s">
        <v>6933</v>
      </c>
      <c r="G2138" s="162" t="s">
        <v>74</v>
      </c>
      <c r="H2138" s="227" t="s">
        <v>450</v>
      </c>
      <c r="I2138" s="162" t="s">
        <v>6934</v>
      </c>
      <c r="J2138" s="95"/>
      <c r="K2138" s="263">
        <v>156525.6</v>
      </c>
      <c r="L2138" s="97">
        <f>K2138/1.12*0.05</f>
        <v>6987.75</v>
      </c>
      <c r="M2138" s="97">
        <f>K2138-L2138</f>
        <v>149537.85</v>
      </c>
      <c r="N2138" s="87">
        <f>E2138-M2138</f>
        <v>0</v>
      </c>
      <c r="O2138" s="96"/>
      <c r="P2138" s="97"/>
      <c r="Q2138" s="97"/>
      <c r="R2138" s="98"/>
      <c r="S2138" s="98"/>
      <c r="T2138" s="98"/>
      <c r="U2138" s="98"/>
      <c r="V2138" s="98"/>
      <c r="W2138" s="98"/>
      <c r="X2138" s="98"/>
      <c r="Y2138" s="98"/>
      <c r="Z2138" s="98"/>
      <c r="AA2138" s="98"/>
      <c r="AB2138" s="98"/>
      <c r="AC2138" s="98"/>
      <c r="AD2138" s="98"/>
      <c r="AE2138" s="98"/>
      <c r="AF2138" s="98"/>
      <c r="AG2138" s="98"/>
      <c r="AH2138" s="98"/>
      <c r="AI2138" s="98"/>
      <c r="AJ2138" s="98"/>
      <c r="AK2138" s="98"/>
      <c r="AL2138" s="98"/>
    </row>
    <row r="2139" ht="14.25" customHeight="1">
      <c r="A2139" s="92" t="s">
        <v>6935</v>
      </c>
      <c r="B2139" s="264">
        <v>46036.0</v>
      </c>
      <c r="C2139" s="230" t="s">
        <v>6936</v>
      </c>
      <c r="D2139" s="278" t="s">
        <v>482</v>
      </c>
      <c r="E2139" s="322">
        <v>14732.16</v>
      </c>
      <c r="F2139" s="192" t="s">
        <v>6937</v>
      </c>
      <c r="G2139" s="162" t="s">
        <v>96</v>
      </c>
      <c r="H2139" s="227" t="s">
        <v>450</v>
      </c>
      <c r="I2139" s="162" t="s">
        <v>6938</v>
      </c>
      <c r="J2139" s="95"/>
      <c r="K2139" s="97"/>
      <c r="L2139" s="97"/>
      <c r="M2139" s="97"/>
      <c r="N2139" s="87"/>
      <c r="O2139" s="96"/>
      <c r="P2139" s="97"/>
      <c r="Q2139" s="97"/>
      <c r="R2139" s="98"/>
      <c r="S2139" s="98"/>
      <c r="T2139" s="98"/>
      <c r="U2139" s="98"/>
      <c r="V2139" s="98"/>
      <c r="W2139" s="98"/>
      <c r="X2139" s="98"/>
      <c r="Y2139" s="98"/>
      <c r="Z2139" s="98"/>
      <c r="AA2139" s="98"/>
      <c r="AB2139" s="98"/>
      <c r="AC2139" s="98"/>
      <c r="AD2139" s="98"/>
      <c r="AE2139" s="98"/>
      <c r="AF2139" s="98"/>
      <c r="AG2139" s="98"/>
      <c r="AH2139" s="98"/>
      <c r="AI2139" s="98"/>
      <c r="AJ2139" s="98"/>
      <c r="AK2139" s="98"/>
      <c r="AL2139" s="98"/>
    </row>
    <row r="2140" ht="14.25" customHeight="1">
      <c r="A2140" s="92" t="s">
        <v>6939</v>
      </c>
      <c r="B2140" s="264">
        <v>46036.0</v>
      </c>
      <c r="C2140" s="230" t="s">
        <v>6940</v>
      </c>
      <c r="D2140" s="230" t="s">
        <v>6941</v>
      </c>
      <c r="E2140" s="231">
        <v>550.0</v>
      </c>
      <c r="F2140" s="192" t="s">
        <v>2857</v>
      </c>
      <c r="G2140" s="162" t="s">
        <v>112</v>
      </c>
      <c r="H2140" s="227" t="s">
        <v>127</v>
      </c>
      <c r="I2140" s="162" t="s">
        <v>6942</v>
      </c>
      <c r="J2140" s="95"/>
      <c r="K2140" s="97"/>
      <c r="L2140" s="97"/>
      <c r="M2140" s="97"/>
      <c r="N2140" s="87"/>
      <c r="O2140" s="96"/>
      <c r="R2140" s="98"/>
      <c r="S2140" s="98"/>
      <c r="T2140" s="98"/>
      <c r="U2140" s="98"/>
      <c r="V2140" s="98"/>
      <c r="W2140" s="98"/>
      <c r="X2140" s="98"/>
      <c r="Y2140" s="98"/>
      <c r="Z2140" s="98"/>
      <c r="AA2140" s="98"/>
      <c r="AB2140" s="98"/>
      <c r="AC2140" s="98"/>
      <c r="AD2140" s="98"/>
      <c r="AE2140" s="98"/>
      <c r="AF2140" s="98"/>
      <c r="AG2140" s="98"/>
      <c r="AH2140" s="98"/>
      <c r="AI2140" s="98"/>
      <c r="AJ2140" s="98"/>
      <c r="AK2140" s="98"/>
      <c r="AL2140" s="98"/>
    </row>
    <row r="2141" ht="14.25" customHeight="1">
      <c r="A2141" s="92" t="s">
        <v>6943</v>
      </c>
      <c r="B2141" s="264">
        <v>46036.0</v>
      </c>
      <c r="C2141" s="230" t="s">
        <v>6944</v>
      </c>
      <c r="D2141" s="230" t="s">
        <v>5240</v>
      </c>
      <c r="E2141" s="309">
        <v>550.0</v>
      </c>
      <c r="F2141" s="192" t="s">
        <v>2857</v>
      </c>
      <c r="G2141" s="162" t="s">
        <v>6945</v>
      </c>
      <c r="H2141" s="227" t="s">
        <v>450</v>
      </c>
      <c r="I2141" s="101"/>
      <c r="J2141" s="95"/>
      <c r="K2141" s="97"/>
      <c r="L2141" s="97"/>
      <c r="M2141" s="97"/>
      <c r="N2141" s="87"/>
      <c r="O2141" s="96"/>
      <c r="P2141" s="263">
        <v>13.4</v>
      </c>
      <c r="Q2141" s="97">
        <f t="shared" ref="Q2141:Q2143" si="558">E2141-P2141</f>
        <v>536.6</v>
      </c>
      <c r="R2141" s="98"/>
      <c r="S2141" s="98"/>
      <c r="T2141" s="98"/>
      <c r="U2141" s="98"/>
      <c r="V2141" s="98"/>
      <c r="W2141" s="98"/>
      <c r="X2141" s="98"/>
      <c r="Y2141" s="98"/>
      <c r="Z2141" s="98"/>
      <c r="AA2141" s="98"/>
      <c r="AB2141" s="98"/>
      <c r="AC2141" s="98"/>
      <c r="AD2141" s="98"/>
      <c r="AE2141" s="98"/>
      <c r="AF2141" s="98"/>
      <c r="AG2141" s="98"/>
      <c r="AH2141" s="98"/>
      <c r="AI2141" s="98"/>
      <c r="AJ2141" s="98"/>
      <c r="AK2141" s="98"/>
      <c r="AL2141" s="98"/>
    </row>
    <row r="2142" ht="14.25" customHeight="1">
      <c r="A2142" s="92" t="s">
        <v>6946</v>
      </c>
      <c r="B2142" s="264">
        <v>46036.0</v>
      </c>
      <c r="C2142" s="230" t="s">
        <v>6947</v>
      </c>
      <c r="D2142" s="230" t="s">
        <v>6948</v>
      </c>
      <c r="E2142" s="231">
        <v>1400.0</v>
      </c>
      <c r="F2142" s="192" t="s">
        <v>6949</v>
      </c>
      <c r="G2142" s="162" t="s">
        <v>117</v>
      </c>
      <c r="H2142" s="227" t="s">
        <v>450</v>
      </c>
      <c r="I2142" s="101"/>
      <c r="J2142" s="95"/>
      <c r="K2142" s="97"/>
      <c r="L2142" s="97"/>
      <c r="M2142" s="97"/>
      <c r="N2142" s="87"/>
      <c r="O2142" s="96"/>
      <c r="P2142" s="263">
        <v>45.97</v>
      </c>
      <c r="Q2142" s="97">
        <f t="shared" si="558"/>
        <v>1354.03</v>
      </c>
      <c r="R2142" s="98"/>
      <c r="S2142" s="98"/>
      <c r="T2142" s="98"/>
      <c r="U2142" s="98"/>
      <c r="V2142" s="98"/>
      <c r="W2142" s="98"/>
      <c r="X2142" s="98"/>
      <c r="Y2142" s="98"/>
      <c r="Z2142" s="98"/>
      <c r="AA2142" s="98"/>
      <c r="AB2142" s="98"/>
      <c r="AC2142" s="98"/>
      <c r="AD2142" s="98"/>
      <c r="AE2142" s="98"/>
      <c r="AF2142" s="98"/>
      <c r="AG2142" s="98"/>
      <c r="AH2142" s="98"/>
      <c r="AI2142" s="98"/>
      <c r="AJ2142" s="98"/>
      <c r="AK2142" s="98"/>
      <c r="AL2142" s="98"/>
    </row>
    <row r="2143" ht="14.25" customHeight="1">
      <c r="A2143" s="92" t="s">
        <v>6950</v>
      </c>
      <c r="B2143" s="264">
        <v>46036.0</v>
      </c>
      <c r="C2143" s="230" t="s">
        <v>6951</v>
      </c>
      <c r="D2143" s="230" t="s">
        <v>5584</v>
      </c>
      <c r="E2143" s="231">
        <v>4700.0</v>
      </c>
      <c r="F2143" s="192" t="s">
        <v>6952</v>
      </c>
      <c r="G2143" s="162" t="s">
        <v>117</v>
      </c>
      <c r="H2143" s="227" t="s">
        <v>450</v>
      </c>
      <c r="I2143" s="101"/>
      <c r="J2143" s="95"/>
      <c r="K2143" s="97"/>
      <c r="L2143" s="97"/>
      <c r="M2143" s="97"/>
      <c r="N2143" s="87"/>
      <c r="O2143" s="96"/>
      <c r="P2143" s="263">
        <v>154.33</v>
      </c>
      <c r="Q2143" s="97">
        <f t="shared" si="558"/>
        <v>4545.67</v>
      </c>
      <c r="R2143" s="98"/>
      <c r="S2143" s="98"/>
      <c r="T2143" s="98"/>
      <c r="U2143" s="98"/>
      <c r="V2143" s="98"/>
      <c r="W2143" s="98"/>
      <c r="X2143" s="98"/>
      <c r="Y2143" s="98"/>
      <c r="Z2143" s="98"/>
      <c r="AA2143" s="98"/>
      <c r="AB2143" s="98"/>
      <c r="AC2143" s="98"/>
      <c r="AD2143" s="98"/>
      <c r="AE2143" s="98"/>
      <c r="AF2143" s="98"/>
      <c r="AG2143" s="98"/>
      <c r="AH2143" s="98"/>
      <c r="AI2143" s="98"/>
      <c r="AJ2143" s="98"/>
      <c r="AK2143" s="98"/>
      <c r="AL2143" s="98"/>
    </row>
    <row r="2144" ht="14.25" customHeight="1">
      <c r="A2144" s="92" t="s">
        <v>6953</v>
      </c>
      <c r="B2144" s="264">
        <v>46036.0</v>
      </c>
      <c r="C2144" s="230" t="s">
        <v>6954</v>
      </c>
      <c r="D2144" s="293" t="s">
        <v>87</v>
      </c>
      <c r="E2144" s="103"/>
      <c r="F2144" s="100"/>
      <c r="G2144" s="101"/>
      <c r="H2144" s="42"/>
      <c r="I2144" s="101"/>
      <c r="J2144" s="95"/>
      <c r="K2144" s="97"/>
      <c r="L2144" s="97"/>
      <c r="M2144" s="97"/>
      <c r="N2144" s="87"/>
      <c r="O2144" s="96"/>
      <c r="P2144" s="97"/>
      <c r="Q2144" s="97"/>
      <c r="R2144" s="98"/>
      <c r="S2144" s="98"/>
      <c r="T2144" s="98"/>
      <c r="U2144" s="98"/>
      <c r="V2144" s="98"/>
      <c r="W2144" s="98"/>
      <c r="X2144" s="98"/>
      <c r="Y2144" s="98"/>
      <c r="Z2144" s="98"/>
      <c r="AA2144" s="98"/>
      <c r="AB2144" s="98"/>
      <c r="AC2144" s="98"/>
      <c r="AD2144" s="98"/>
      <c r="AE2144" s="98"/>
      <c r="AF2144" s="98"/>
      <c r="AG2144" s="98"/>
      <c r="AH2144" s="98"/>
      <c r="AI2144" s="98"/>
      <c r="AJ2144" s="98"/>
      <c r="AK2144" s="98"/>
      <c r="AL2144" s="98"/>
    </row>
    <row r="2145" ht="14.25" customHeight="1">
      <c r="A2145" s="92" t="s">
        <v>6955</v>
      </c>
      <c r="B2145" s="264">
        <v>46036.0</v>
      </c>
      <c r="C2145" s="230" t="s">
        <v>6956</v>
      </c>
      <c r="D2145" s="230" t="s">
        <v>6957</v>
      </c>
      <c r="E2145" s="284">
        <v>40125.0</v>
      </c>
      <c r="F2145" s="192" t="s">
        <v>6826</v>
      </c>
      <c r="G2145" s="162" t="s">
        <v>96</v>
      </c>
      <c r="H2145" s="227" t="s">
        <v>450</v>
      </c>
      <c r="I2145" s="162" t="s">
        <v>6958</v>
      </c>
      <c r="J2145" s="95"/>
      <c r="K2145" s="263">
        <v>42000.0</v>
      </c>
      <c r="L2145" s="263">
        <f t="shared" ref="L2145:L2146" si="559">K2145/1.12*0.05</f>
        <v>1875</v>
      </c>
      <c r="M2145" s="97">
        <f t="shared" ref="M2145:M2146" si="560">K2145-L2145</f>
        <v>40125</v>
      </c>
      <c r="N2145" s="87">
        <f t="shared" ref="N2145:N2146" si="561">E2145-M2145</f>
        <v>0</v>
      </c>
      <c r="O2145" s="96"/>
      <c r="P2145" s="97"/>
      <c r="Q2145" s="97"/>
      <c r="R2145" s="98"/>
      <c r="S2145" s="98"/>
      <c r="T2145" s="98"/>
      <c r="U2145" s="98"/>
      <c r="V2145" s="98"/>
      <c r="W2145" s="98"/>
      <c r="X2145" s="98"/>
      <c r="Y2145" s="98"/>
      <c r="Z2145" s="98"/>
      <c r="AA2145" s="98"/>
      <c r="AB2145" s="98"/>
      <c r="AC2145" s="98"/>
      <c r="AD2145" s="98"/>
      <c r="AE2145" s="98"/>
      <c r="AF2145" s="98"/>
      <c r="AG2145" s="98"/>
      <c r="AH2145" s="98"/>
      <c r="AI2145" s="98"/>
      <c r="AJ2145" s="98"/>
      <c r="AK2145" s="98"/>
      <c r="AL2145" s="98"/>
    </row>
    <row r="2146" ht="14.25" customHeight="1">
      <c r="A2146" s="92" t="s">
        <v>6959</v>
      </c>
      <c r="B2146" s="264">
        <v>46036.0</v>
      </c>
      <c r="C2146" s="230" t="s">
        <v>6960</v>
      </c>
      <c r="D2146" s="230" t="s">
        <v>804</v>
      </c>
      <c r="E2146" s="284">
        <v>3821.43</v>
      </c>
      <c r="F2146" s="192" t="s">
        <v>6961</v>
      </c>
      <c r="G2146" s="162" t="s">
        <v>96</v>
      </c>
      <c r="H2146" s="227" t="s">
        <v>450</v>
      </c>
      <c r="I2146" s="162" t="s">
        <v>6547</v>
      </c>
      <c r="J2146" s="95"/>
      <c r="K2146" s="263">
        <v>4000.0</v>
      </c>
      <c r="L2146" s="97">
        <f t="shared" si="559"/>
        <v>178.5714286</v>
      </c>
      <c r="M2146" s="97">
        <f t="shared" si="560"/>
        <v>3821.428571</v>
      </c>
      <c r="N2146" s="87">
        <f t="shared" si="561"/>
        <v>0.001428571428</v>
      </c>
      <c r="O2146" s="96"/>
      <c r="P2146" s="97"/>
      <c r="Q2146" s="97"/>
      <c r="R2146" s="98"/>
      <c r="S2146" s="98"/>
      <c r="T2146" s="98"/>
      <c r="U2146" s="98"/>
      <c r="V2146" s="98"/>
      <c r="W2146" s="98"/>
      <c r="X2146" s="98"/>
      <c r="Y2146" s="98"/>
      <c r="Z2146" s="98"/>
      <c r="AA2146" s="98"/>
      <c r="AB2146" s="98"/>
      <c r="AC2146" s="98"/>
      <c r="AD2146" s="98"/>
      <c r="AE2146" s="98"/>
      <c r="AF2146" s="98"/>
      <c r="AG2146" s="98"/>
      <c r="AH2146" s="98"/>
      <c r="AI2146" s="98"/>
      <c r="AJ2146" s="98"/>
      <c r="AK2146" s="98"/>
      <c r="AL2146" s="98"/>
    </row>
    <row r="2147" ht="14.25" customHeight="1">
      <c r="A2147" s="92" t="s">
        <v>6962</v>
      </c>
      <c r="B2147" s="264">
        <v>46036.0</v>
      </c>
      <c r="C2147" s="230" t="s">
        <v>6963</v>
      </c>
      <c r="D2147" s="230" t="s">
        <v>1452</v>
      </c>
      <c r="E2147" s="231">
        <v>16500.0</v>
      </c>
      <c r="F2147" s="192" t="s">
        <v>6675</v>
      </c>
      <c r="G2147" s="162" t="s">
        <v>96</v>
      </c>
      <c r="H2147" s="227" t="s">
        <v>450</v>
      </c>
      <c r="I2147" s="162" t="s">
        <v>6964</v>
      </c>
      <c r="J2147" s="95"/>
      <c r="K2147" s="97"/>
      <c r="L2147" s="97"/>
      <c r="M2147" s="97"/>
      <c r="N2147" s="87"/>
      <c r="O2147" s="96"/>
      <c r="P2147" s="97"/>
      <c r="Q2147" s="97"/>
      <c r="R2147" s="98"/>
      <c r="S2147" s="98"/>
      <c r="T2147" s="98"/>
      <c r="U2147" s="98"/>
      <c r="V2147" s="98"/>
      <c r="W2147" s="98"/>
      <c r="X2147" s="98"/>
      <c r="Y2147" s="98"/>
      <c r="Z2147" s="98"/>
      <c r="AA2147" s="98"/>
      <c r="AB2147" s="98"/>
      <c r="AC2147" s="98"/>
      <c r="AD2147" s="98"/>
      <c r="AE2147" s="98"/>
      <c r="AF2147" s="98"/>
      <c r="AG2147" s="98"/>
      <c r="AH2147" s="98"/>
      <c r="AI2147" s="98"/>
      <c r="AJ2147" s="98"/>
      <c r="AK2147" s="98"/>
      <c r="AL2147" s="98"/>
    </row>
    <row r="2148" ht="14.25" customHeight="1">
      <c r="A2148" s="92" t="s">
        <v>6965</v>
      </c>
      <c r="B2148" s="264">
        <v>46036.0</v>
      </c>
      <c r="C2148" s="230" t="s">
        <v>6966</v>
      </c>
      <c r="D2148" s="230" t="s">
        <v>1989</v>
      </c>
      <c r="E2148" s="231">
        <v>16500.0</v>
      </c>
      <c r="F2148" s="192" t="s">
        <v>6675</v>
      </c>
      <c r="G2148" s="162" t="s">
        <v>96</v>
      </c>
      <c r="H2148" s="227" t="s">
        <v>132</v>
      </c>
      <c r="I2148" s="285" t="s">
        <v>392</v>
      </c>
      <c r="J2148" s="95"/>
      <c r="K2148" s="97"/>
      <c r="L2148" s="97"/>
      <c r="M2148" s="97"/>
      <c r="N2148" s="87"/>
      <c r="O2148" s="96"/>
      <c r="P2148" s="97"/>
      <c r="Q2148" s="97"/>
      <c r="R2148" s="98"/>
      <c r="S2148" s="98"/>
      <c r="T2148" s="98"/>
      <c r="U2148" s="98"/>
      <c r="V2148" s="98"/>
      <c r="W2148" s="98"/>
      <c r="X2148" s="98"/>
      <c r="Y2148" s="98"/>
      <c r="Z2148" s="98"/>
      <c r="AA2148" s="98"/>
      <c r="AB2148" s="98"/>
      <c r="AC2148" s="98"/>
      <c r="AD2148" s="98"/>
      <c r="AE2148" s="98"/>
      <c r="AF2148" s="98"/>
      <c r="AG2148" s="98"/>
      <c r="AH2148" s="98"/>
      <c r="AI2148" s="98"/>
      <c r="AJ2148" s="98"/>
      <c r="AK2148" s="98"/>
      <c r="AL2148" s="98"/>
    </row>
    <row r="2149" ht="14.25" customHeight="1">
      <c r="A2149" s="92" t="s">
        <v>6967</v>
      </c>
      <c r="B2149" s="264">
        <v>46036.0</v>
      </c>
      <c r="C2149" s="230" t="s">
        <v>6968</v>
      </c>
      <c r="D2149" s="230" t="s">
        <v>6969</v>
      </c>
      <c r="E2149" s="231">
        <v>16500.0</v>
      </c>
      <c r="F2149" s="192" t="s">
        <v>6675</v>
      </c>
      <c r="G2149" s="162" t="s">
        <v>96</v>
      </c>
      <c r="H2149" s="227" t="s">
        <v>132</v>
      </c>
      <c r="I2149" s="285" t="s">
        <v>344</v>
      </c>
      <c r="J2149" s="95"/>
      <c r="K2149" s="97"/>
      <c r="L2149" s="97"/>
      <c r="M2149" s="97"/>
      <c r="N2149" s="87"/>
      <c r="O2149" s="96"/>
      <c r="P2149" s="97"/>
      <c r="Q2149" s="97"/>
      <c r="R2149" s="98"/>
      <c r="S2149" s="98"/>
      <c r="T2149" s="98"/>
      <c r="U2149" s="98"/>
      <c r="V2149" s="98"/>
      <c r="W2149" s="98"/>
      <c r="X2149" s="98"/>
      <c r="Y2149" s="98"/>
      <c r="Z2149" s="98"/>
      <c r="AA2149" s="98"/>
      <c r="AB2149" s="98"/>
      <c r="AC2149" s="98"/>
      <c r="AD2149" s="98"/>
      <c r="AE2149" s="98"/>
      <c r="AF2149" s="98"/>
      <c r="AG2149" s="98"/>
      <c r="AH2149" s="98"/>
      <c r="AI2149" s="98"/>
      <c r="AJ2149" s="98"/>
      <c r="AK2149" s="98"/>
      <c r="AL2149" s="98"/>
    </row>
    <row r="2150" ht="14.25" customHeight="1">
      <c r="A2150" s="92" t="s">
        <v>6970</v>
      </c>
      <c r="B2150" s="264">
        <v>46036.0</v>
      </c>
      <c r="C2150" s="230" t="s">
        <v>6971</v>
      </c>
      <c r="D2150" s="230" t="s">
        <v>6972</v>
      </c>
      <c r="E2150" s="231">
        <v>16500.0</v>
      </c>
      <c r="F2150" s="192" t="s">
        <v>6675</v>
      </c>
      <c r="G2150" s="162" t="s">
        <v>96</v>
      </c>
      <c r="H2150" s="227" t="s">
        <v>132</v>
      </c>
      <c r="I2150" s="285" t="s">
        <v>392</v>
      </c>
      <c r="J2150" s="95"/>
      <c r="K2150" s="97"/>
      <c r="L2150" s="97"/>
      <c r="M2150" s="97"/>
      <c r="N2150" s="87"/>
      <c r="O2150" s="96"/>
      <c r="P2150" s="97"/>
      <c r="Q2150" s="97"/>
      <c r="R2150" s="98"/>
      <c r="S2150" s="98"/>
      <c r="T2150" s="98"/>
      <c r="U2150" s="98"/>
      <c r="V2150" s="98"/>
      <c r="W2150" s="98"/>
      <c r="X2150" s="98"/>
      <c r="Y2150" s="98"/>
      <c r="Z2150" s="98"/>
      <c r="AA2150" s="98"/>
      <c r="AB2150" s="98"/>
      <c r="AC2150" s="98"/>
      <c r="AD2150" s="98"/>
      <c r="AE2150" s="98"/>
      <c r="AF2150" s="98"/>
      <c r="AG2150" s="98"/>
      <c r="AH2150" s="98"/>
      <c r="AI2150" s="98"/>
      <c r="AJ2150" s="98"/>
      <c r="AK2150" s="98"/>
      <c r="AL2150" s="98"/>
    </row>
    <row r="2151" ht="14.25" customHeight="1">
      <c r="A2151" s="92" t="s">
        <v>6973</v>
      </c>
      <c r="B2151" s="264">
        <v>46036.0</v>
      </c>
      <c r="C2151" s="230" t="s">
        <v>6974</v>
      </c>
      <c r="D2151" s="230" t="s">
        <v>6975</v>
      </c>
      <c r="E2151" s="231">
        <v>16500.0</v>
      </c>
      <c r="F2151" s="192" t="s">
        <v>6675</v>
      </c>
      <c r="G2151" s="162" t="s">
        <v>96</v>
      </c>
      <c r="H2151" s="227" t="s">
        <v>132</v>
      </c>
      <c r="I2151" s="285" t="s">
        <v>6976</v>
      </c>
      <c r="J2151" s="95"/>
      <c r="K2151" s="97"/>
      <c r="L2151" s="97"/>
      <c r="M2151" s="97"/>
      <c r="N2151" s="87"/>
      <c r="O2151" s="96"/>
      <c r="P2151" s="97"/>
      <c r="Q2151" s="97"/>
      <c r="R2151" s="98"/>
      <c r="S2151" s="98"/>
      <c r="T2151" s="98"/>
      <c r="U2151" s="98"/>
      <c r="V2151" s="98"/>
      <c r="W2151" s="98"/>
      <c r="X2151" s="98"/>
      <c r="Y2151" s="98"/>
      <c r="Z2151" s="98"/>
      <c r="AA2151" s="98"/>
      <c r="AB2151" s="98"/>
      <c r="AC2151" s="98"/>
      <c r="AD2151" s="98"/>
      <c r="AE2151" s="98"/>
      <c r="AF2151" s="98"/>
      <c r="AG2151" s="98"/>
      <c r="AH2151" s="98"/>
      <c r="AI2151" s="98"/>
      <c r="AJ2151" s="98"/>
      <c r="AK2151" s="98"/>
      <c r="AL2151" s="98"/>
    </row>
    <row r="2152" ht="14.25" customHeight="1">
      <c r="A2152" s="92" t="s">
        <v>6977</v>
      </c>
      <c r="B2152" s="264">
        <v>46036.0</v>
      </c>
      <c r="C2152" s="230" t="s">
        <v>6978</v>
      </c>
      <c r="D2152" s="230" t="s">
        <v>5669</v>
      </c>
      <c r="E2152" s="231">
        <v>16500.0</v>
      </c>
      <c r="F2152" s="192" t="s">
        <v>6675</v>
      </c>
      <c r="G2152" s="162" t="s">
        <v>96</v>
      </c>
      <c r="H2152" s="227" t="s">
        <v>450</v>
      </c>
      <c r="I2152" s="162" t="s">
        <v>6979</v>
      </c>
      <c r="J2152" s="95"/>
      <c r="K2152" s="97"/>
      <c r="L2152" s="97"/>
      <c r="M2152" s="97"/>
      <c r="N2152" s="87"/>
      <c r="O2152" s="96"/>
      <c r="P2152" s="97"/>
      <c r="Q2152" s="97"/>
      <c r="R2152" s="98"/>
      <c r="S2152" s="98"/>
      <c r="T2152" s="98"/>
      <c r="U2152" s="98"/>
      <c r="V2152" s="98"/>
      <c r="W2152" s="98"/>
      <c r="X2152" s="98"/>
      <c r="Y2152" s="98"/>
      <c r="Z2152" s="98"/>
      <c r="AA2152" s="98"/>
      <c r="AB2152" s="98"/>
      <c r="AC2152" s="98"/>
      <c r="AD2152" s="98"/>
      <c r="AE2152" s="98"/>
      <c r="AF2152" s="98"/>
      <c r="AG2152" s="98"/>
      <c r="AH2152" s="98"/>
      <c r="AI2152" s="98"/>
      <c r="AJ2152" s="98"/>
      <c r="AK2152" s="98"/>
      <c r="AL2152" s="98"/>
    </row>
    <row r="2153" ht="14.25" customHeight="1">
      <c r="A2153" s="92" t="s">
        <v>6980</v>
      </c>
      <c r="B2153" s="264">
        <v>46036.0</v>
      </c>
      <c r="C2153" s="230" t="s">
        <v>6981</v>
      </c>
      <c r="D2153" s="230" t="s">
        <v>4373</v>
      </c>
      <c r="E2153" s="231">
        <v>16500.0</v>
      </c>
      <c r="F2153" s="192" t="s">
        <v>6675</v>
      </c>
      <c r="G2153" s="162" t="s">
        <v>96</v>
      </c>
      <c r="H2153" s="227" t="s">
        <v>132</v>
      </c>
      <c r="I2153" s="285" t="s">
        <v>344</v>
      </c>
      <c r="J2153" s="95"/>
      <c r="K2153" s="97"/>
      <c r="L2153" s="97"/>
      <c r="M2153" s="97"/>
      <c r="N2153" s="87"/>
      <c r="O2153" s="96"/>
      <c r="P2153" s="97"/>
      <c r="Q2153" s="97"/>
      <c r="R2153" s="98"/>
      <c r="S2153" s="98"/>
      <c r="T2153" s="98"/>
      <c r="U2153" s="98"/>
      <c r="V2153" s="98"/>
      <c r="W2153" s="98"/>
      <c r="X2153" s="98"/>
      <c r="Y2153" s="98"/>
      <c r="Z2153" s="98"/>
      <c r="AA2153" s="98"/>
      <c r="AB2153" s="98"/>
      <c r="AC2153" s="98"/>
      <c r="AD2153" s="98"/>
      <c r="AE2153" s="98"/>
      <c r="AF2153" s="98"/>
      <c r="AG2153" s="98"/>
      <c r="AH2153" s="98"/>
      <c r="AI2153" s="98"/>
      <c r="AJ2153" s="98"/>
      <c r="AK2153" s="98"/>
      <c r="AL2153" s="98"/>
    </row>
    <row r="2154" ht="14.25" customHeight="1">
      <c r="A2154" s="92" t="s">
        <v>6982</v>
      </c>
      <c r="B2154" s="264">
        <v>46036.0</v>
      </c>
      <c r="C2154" s="230" t="s">
        <v>6983</v>
      </c>
      <c r="D2154" s="230" t="s">
        <v>6984</v>
      </c>
      <c r="E2154" s="231">
        <v>16500.0</v>
      </c>
      <c r="F2154" s="192" t="s">
        <v>6675</v>
      </c>
      <c r="G2154" s="162" t="s">
        <v>96</v>
      </c>
      <c r="H2154" s="227" t="s">
        <v>132</v>
      </c>
      <c r="I2154" s="285" t="s">
        <v>938</v>
      </c>
      <c r="J2154" s="95"/>
      <c r="K2154" s="97"/>
      <c r="L2154" s="97"/>
      <c r="M2154" s="97"/>
      <c r="N2154" s="87"/>
      <c r="O2154" s="96"/>
      <c r="P2154" s="97"/>
      <c r="Q2154" s="97"/>
      <c r="R2154" s="98"/>
      <c r="S2154" s="98"/>
      <c r="T2154" s="98"/>
      <c r="U2154" s="98"/>
      <c r="V2154" s="98"/>
      <c r="W2154" s="98"/>
      <c r="X2154" s="98"/>
      <c r="Y2154" s="98"/>
      <c r="Z2154" s="98"/>
      <c r="AA2154" s="98"/>
      <c r="AB2154" s="98"/>
      <c r="AC2154" s="98"/>
      <c r="AD2154" s="98"/>
      <c r="AE2154" s="98"/>
      <c r="AF2154" s="98"/>
      <c r="AG2154" s="98"/>
      <c r="AH2154" s="98"/>
      <c r="AI2154" s="98"/>
      <c r="AJ2154" s="98"/>
      <c r="AK2154" s="98"/>
      <c r="AL2154" s="98"/>
    </row>
    <row r="2155" ht="14.25" customHeight="1">
      <c r="A2155" s="92" t="s">
        <v>6985</v>
      </c>
      <c r="B2155" s="264">
        <v>46036.0</v>
      </c>
      <c r="C2155" s="230" t="s">
        <v>6986</v>
      </c>
      <c r="D2155" s="230" t="s">
        <v>3521</v>
      </c>
      <c r="E2155" s="231">
        <v>16500.0</v>
      </c>
      <c r="F2155" s="192" t="s">
        <v>6675</v>
      </c>
      <c r="G2155" s="162" t="s">
        <v>96</v>
      </c>
      <c r="H2155" s="227" t="s">
        <v>132</v>
      </c>
      <c r="I2155" s="285" t="s">
        <v>938</v>
      </c>
      <c r="J2155" s="95"/>
      <c r="K2155" s="97"/>
      <c r="L2155" s="97"/>
      <c r="M2155" s="97"/>
      <c r="N2155" s="87"/>
      <c r="O2155" s="96"/>
      <c r="P2155" s="97"/>
      <c r="Q2155" s="97"/>
      <c r="R2155" s="98"/>
      <c r="S2155" s="98"/>
      <c r="T2155" s="98"/>
      <c r="U2155" s="98"/>
      <c r="V2155" s="98"/>
      <c r="W2155" s="98"/>
      <c r="X2155" s="98"/>
      <c r="Y2155" s="98"/>
      <c r="Z2155" s="98"/>
      <c r="AA2155" s="98"/>
      <c r="AB2155" s="98"/>
      <c r="AC2155" s="98"/>
      <c r="AD2155" s="98"/>
      <c r="AE2155" s="98"/>
      <c r="AF2155" s="98"/>
      <c r="AG2155" s="98"/>
      <c r="AH2155" s="98"/>
      <c r="AI2155" s="98"/>
      <c r="AJ2155" s="98"/>
      <c r="AK2155" s="98"/>
      <c r="AL2155" s="98"/>
    </row>
    <row r="2156" ht="14.25" customHeight="1">
      <c r="A2156" s="92" t="s">
        <v>6987</v>
      </c>
      <c r="B2156" s="264">
        <v>46036.0</v>
      </c>
      <c r="C2156" s="230" t="s">
        <v>6988</v>
      </c>
      <c r="D2156" s="230" t="s">
        <v>491</v>
      </c>
      <c r="E2156" s="231">
        <v>16500.0</v>
      </c>
      <c r="F2156" s="192" t="s">
        <v>6675</v>
      </c>
      <c r="G2156" s="162" t="s">
        <v>96</v>
      </c>
      <c r="H2156" s="227" t="s">
        <v>132</v>
      </c>
      <c r="I2156" s="285" t="s">
        <v>493</v>
      </c>
      <c r="J2156" s="95"/>
      <c r="K2156" s="97"/>
      <c r="L2156" s="97"/>
      <c r="M2156" s="97"/>
      <c r="N2156" s="87"/>
      <c r="O2156" s="96"/>
      <c r="P2156" s="97"/>
      <c r="Q2156" s="97"/>
      <c r="R2156" s="98"/>
      <c r="S2156" s="98"/>
      <c r="T2156" s="98"/>
      <c r="U2156" s="98"/>
      <c r="V2156" s="98"/>
      <c r="W2156" s="98"/>
      <c r="X2156" s="98"/>
      <c r="Y2156" s="98"/>
      <c r="Z2156" s="98"/>
      <c r="AA2156" s="98"/>
      <c r="AB2156" s="98"/>
      <c r="AC2156" s="98"/>
      <c r="AD2156" s="98"/>
      <c r="AE2156" s="98"/>
      <c r="AF2156" s="98"/>
      <c r="AG2156" s="98"/>
      <c r="AH2156" s="98"/>
      <c r="AI2156" s="98"/>
      <c r="AJ2156" s="98"/>
      <c r="AK2156" s="98"/>
      <c r="AL2156" s="98"/>
    </row>
    <row r="2157" ht="14.25" customHeight="1">
      <c r="A2157" s="92" t="s">
        <v>6989</v>
      </c>
      <c r="B2157" s="264">
        <v>46036.0</v>
      </c>
      <c r="C2157" s="230" t="s">
        <v>6990</v>
      </c>
      <c r="D2157" s="230" t="s">
        <v>6991</v>
      </c>
      <c r="E2157" s="231">
        <v>16500.0</v>
      </c>
      <c r="F2157" s="192" t="s">
        <v>6675</v>
      </c>
      <c r="G2157" s="162" t="s">
        <v>96</v>
      </c>
      <c r="H2157" s="227" t="s">
        <v>132</v>
      </c>
      <c r="I2157" s="285" t="s">
        <v>392</v>
      </c>
      <c r="J2157" s="95"/>
      <c r="K2157" s="97"/>
      <c r="L2157" s="97"/>
      <c r="M2157" s="97"/>
      <c r="N2157" s="87"/>
      <c r="O2157" s="96"/>
      <c r="P2157" s="97"/>
      <c r="Q2157" s="97"/>
      <c r="R2157" s="98"/>
      <c r="S2157" s="98"/>
      <c r="T2157" s="98"/>
      <c r="U2157" s="98"/>
      <c r="V2157" s="98"/>
      <c r="W2157" s="98"/>
      <c r="X2157" s="98"/>
      <c r="Y2157" s="98"/>
      <c r="Z2157" s="98"/>
      <c r="AA2157" s="98"/>
      <c r="AB2157" s="98"/>
      <c r="AC2157" s="98"/>
      <c r="AD2157" s="98"/>
      <c r="AE2157" s="98"/>
      <c r="AF2157" s="98"/>
      <c r="AG2157" s="98"/>
      <c r="AH2157" s="98"/>
      <c r="AI2157" s="98"/>
      <c r="AJ2157" s="98"/>
      <c r="AK2157" s="98"/>
      <c r="AL2157" s="98"/>
    </row>
    <row r="2158" ht="14.25" customHeight="1">
      <c r="A2158" s="92" t="s">
        <v>6992</v>
      </c>
      <c r="B2158" s="264">
        <v>46036.0</v>
      </c>
      <c r="C2158" s="230" t="s">
        <v>6993</v>
      </c>
      <c r="D2158" s="230" t="s">
        <v>3988</v>
      </c>
      <c r="E2158" s="231">
        <v>16500.0</v>
      </c>
      <c r="F2158" s="192" t="s">
        <v>6675</v>
      </c>
      <c r="G2158" s="162" t="s">
        <v>96</v>
      </c>
      <c r="H2158" s="227" t="s">
        <v>132</v>
      </c>
      <c r="I2158" s="285" t="s">
        <v>392</v>
      </c>
      <c r="J2158" s="95"/>
      <c r="K2158" s="97"/>
      <c r="L2158" s="97"/>
      <c r="M2158" s="97"/>
      <c r="N2158" s="87"/>
      <c r="O2158" s="96"/>
      <c r="P2158" s="97"/>
      <c r="Q2158" s="97"/>
      <c r="R2158" s="98"/>
      <c r="S2158" s="98"/>
      <c r="T2158" s="98"/>
      <c r="U2158" s="98"/>
      <c r="V2158" s="98"/>
      <c r="W2158" s="98"/>
      <c r="X2158" s="98"/>
      <c r="Y2158" s="98"/>
      <c r="Z2158" s="98"/>
      <c r="AA2158" s="98"/>
      <c r="AB2158" s="98"/>
      <c r="AC2158" s="98"/>
      <c r="AD2158" s="98"/>
      <c r="AE2158" s="98"/>
      <c r="AF2158" s="98"/>
      <c r="AG2158" s="98"/>
      <c r="AH2158" s="98"/>
      <c r="AI2158" s="98"/>
      <c r="AJ2158" s="98"/>
      <c r="AK2158" s="98"/>
      <c r="AL2158" s="98"/>
    </row>
    <row r="2159" ht="14.25" customHeight="1">
      <c r="A2159" s="92" t="s">
        <v>392</v>
      </c>
      <c r="B2159" s="264">
        <v>46036.0</v>
      </c>
      <c r="C2159" s="230" t="s">
        <v>6994</v>
      </c>
      <c r="D2159" s="323" t="s">
        <v>87</v>
      </c>
      <c r="R2159" s="98"/>
      <c r="S2159" s="98"/>
      <c r="T2159" s="98"/>
      <c r="U2159" s="98"/>
      <c r="V2159" s="98"/>
      <c r="W2159" s="98"/>
      <c r="X2159" s="98"/>
      <c r="Y2159" s="98"/>
      <c r="Z2159" s="98"/>
      <c r="AA2159" s="98"/>
      <c r="AB2159" s="98"/>
      <c r="AC2159" s="98"/>
      <c r="AD2159" s="98"/>
      <c r="AE2159" s="98"/>
      <c r="AF2159" s="98"/>
      <c r="AG2159" s="98"/>
      <c r="AH2159" s="98"/>
      <c r="AI2159" s="98"/>
      <c r="AJ2159" s="98"/>
      <c r="AK2159" s="98"/>
      <c r="AL2159" s="98"/>
    </row>
    <row r="2160" ht="14.25" customHeight="1">
      <c r="A2160" s="92" t="s">
        <v>6995</v>
      </c>
      <c r="B2160" s="264">
        <v>46036.0</v>
      </c>
      <c r="C2160" s="230" t="s">
        <v>6996</v>
      </c>
      <c r="D2160" s="323" t="s">
        <v>87</v>
      </c>
      <c r="R2160" s="98"/>
      <c r="S2160" s="98"/>
      <c r="T2160" s="98"/>
      <c r="U2160" s="98"/>
      <c r="V2160" s="98"/>
      <c r="W2160" s="98"/>
      <c r="X2160" s="98"/>
      <c r="Y2160" s="98"/>
      <c r="Z2160" s="98"/>
      <c r="AA2160" s="98"/>
      <c r="AB2160" s="98"/>
      <c r="AC2160" s="98"/>
      <c r="AD2160" s="98"/>
      <c r="AE2160" s="98"/>
      <c r="AF2160" s="98"/>
      <c r="AG2160" s="98"/>
      <c r="AH2160" s="98"/>
      <c r="AI2160" s="98"/>
      <c r="AJ2160" s="98"/>
      <c r="AK2160" s="98"/>
      <c r="AL2160" s="98"/>
    </row>
    <row r="2161" ht="14.25" customHeight="1">
      <c r="A2161" s="92" t="s">
        <v>6997</v>
      </c>
      <c r="B2161" s="264">
        <v>46036.0</v>
      </c>
      <c r="C2161" s="230" t="s">
        <v>6998</v>
      </c>
      <c r="D2161" s="323" t="s">
        <v>87</v>
      </c>
      <c r="R2161" s="98"/>
      <c r="S2161" s="98"/>
      <c r="T2161" s="98"/>
      <c r="U2161" s="98"/>
      <c r="V2161" s="98"/>
      <c r="W2161" s="98"/>
      <c r="X2161" s="98"/>
      <c r="Y2161" s="98"/>
      <c r="Z2161" s="98"/>
      <c r="AA2161" s="98"/>
      <c r="AB2161" s="98"/>
      <c r="AC2161" s="98"/>
      <c r="AD2161" s="98"/>
      <c r="AE2161" s="98"/>
      <c r="AF2161" s="98"/>
      <c r="AG2161" s="98"/>
      <c r="AH2161" s="98"/>
      <c r="AI2161" s="98"/>
      <c r="AJ2161" s="98"/>
      <c r="AK2161" s="98"/>
      <c r="AL2161" s="98"/>
    </row>
    <row r="2162" ht="14.25" customHeight="1">
      <c r="A2162" s="92" t="s">
        <v>6999</v>
      </c>
      <c r="B2162" s="264">
        <v>46036.0</v>
      </c>
      <c r="C2162" s="230" t="s">
        <v>7000</v>
      </c>
      <c r="D2162" s="230" t="s">
        <v>3445</v>
      </c>
      <c r="E2162" s="231">
        <v>16500.0</v>
      </c>
      <c r="F2162" s="192" t="s">
        <v>6675</v>
      </c>
      <c r="G2162" s="162" t="s">
        <v>96</v>
      </c>
      <c r="H2162" s="227" t="s">
        <v>132</v>
      </c>
      <c r="I2162" s="285" t="s">
        <v>392</v>
      </c>
      <c r="J2162" s="95"/>
      <c r="K2162" s="97"/>
      <c r="L2162" s="97"/>
      <c r="M2162" s="97"/>
      <c r="N2162" s="87"/>
      <c r="O2162" s="96"/>
      <c r="P2162" s="97"/>
      <c r="Q2162" s="97"/>
      <c r="R2162" s="98"/>
      <c r="S2162" s="98"/>
      <c r="T2162" s="98"/>
      <c r="U2162" s="98"/>
      <c r="V2162" s="98"/>
      <c r="W2162" s="98"/>
      <c r="X2162" s="98"/>
      <c r="Y2162" s="98"/>
      <c r="Z2162" s="98"/>
      <c r="AA2162" s="98"/>
      <c r="AB2162" s="98"/>
      <c r="AC2162" s="98"/>
      <c r="AD2162" s="98"/>
      <c r="AE2162" s="98"/>
      <c r="AF2162" s="98"/>
      <c r="AG2162" s="98"/>
      <c r="AH2162" s="98"/>
      <c r="AI2162" s="98"/>
      <c r="AJ2162" s="98"/>
      <c r="AK2162" s="98"/>
      <c r="AL2162" s="98"/>
    </row>
    <row r="2163" ht="14.25" customHeight="1">
      <c r="A2163" s="92" t="s">
        <v>7001</v>
      </c>
      <c r="B2163" s="264">
        <v>46036.0</v>
      </c>
      <c r="C2163" s="230" t="s">
        <v>7002</v>
      </c>
      <c r="D2163" s="230" t="s">
        <v>7003</v>
      </c>
      <c r="E2163" s="231">
        <v>16500.0</v>
      </c>
      <c r="F2163" s="192" t="s">
        <v>6675</v>
      </c>
      <c r="G2163" s="162" t="s">
        <v>96</v>
      </c>
      <c r="H2163" s="227" t="s">
        <v>132</v>
      </c>
      <c r="I2163" s="285" t="s">
        <v>133</v>
      </c>
      <c r="J2163" s="95"/>
      <c r="K2163" s="97"/>
      <c r="L2163" s="97"/>
      <c r="M2163" s="97"/>
      <c r="N2163" s="87"/>
      <c r="O2163" s="96"/>
      <c r="P2163" s="97"/>
      <c r="Q2163" s="97"/>
      <c r="R2163" s="98"/>
      <c r="S2163" s="98"/>
      <c r="T2163" s="98"/>
      <c r="U2163" s="98"/>
      <c r="V2163" s="98"/>
      <c r="W2163" s="98"/>
      <c r="X2163" s="98"/>
      <c r="Y2163" s="98"/>
      <c r="Z2163" s="98"/>
      <c r="AA2163" s="98"/>
      <c r="AB2163" s="98"/>
      <c r="AC2163" s="98"/>
      <c r="AD2163" s="98"/>
      <c r="AE2163" s="98"/>
      <c r="AF2163" s="98"/>
      <c r="AG2163" s="98"/>
      <c r="AH2163" s="98"/>
      <c r="AI2163" s="98"/>
      <c r="AJ2163" s="98"/>
      <c r="AK2163" s="98"/>
      <c r="AL2163" s="98"/>
    </row>
    <row r="2164" ht="14.25" customHeight="1">
      <c r="A2164" s="92" t="s">
        <v>7004</v>
      </c>
      <c r="B2164" s="264">
        <v>46036.0</v>
      </c>
      <c r="C2164" s="230" t="s">
        <v>7005</v>
      </c>
      <c r="D2164" s="230" t="s">
        <v>956</v>
      </c>
      <c r="E2164" s="231">
        <v>15763.39</v>
      </c>
      <c r="F2164" s="192" t="s">
        <v>6675</v>
      </c>
      <c r="G2164" s="162" t="s">
        <v>96</v>
      </c>
      <c r="H2164" s="227" t="s">
        <v>132</v>
      </c>
      <c r="I2164" s="285" t="s">
        <v>344</v>
      </c>
      <c r="J2164" s="95"/>
      <c r="K2164" s="263">
        <v>16500.0</v>
      </c>
      <c r="L2164" s="263">
        <f>K2164/1.12*0.05</f>
        <v>736.6071429</v>
      </c>
      <c r="M2164" s="97">
        <f>K2164-L2164</f>
        <v>15763.39286</v>
      </c>
      <c r="N2164" s="87">
        <f>E2164-M2164</f>
        <v>-0.002857142857</v>
      </c>
      <c r="O2164" s="96"/>
      <c r="P2164" s="97"/>
      <c r="Q2164" s="97"/>
      <c r="R2164" s="98"/>
      <c r="S2164" s="98"/>
      <c r="T2164" s="98"/>
      <c r="U2164" s="98"/>
      <c r="V2164" s="98"/>
      <c r="W2164" s="98"/>
      <c r="X2164" s="98"/>
      <c r="Y2164" s="98"/>
      <c r="Z2164" s="98"/>
      <c r="AA2164" s="98"/>
      <c r="AB2164" s="98"/>
      <c r="AC2164" s="98"/>
      <c r="AD2164" s="98"/>
      <c r="AE2164" s="98"/>
      <c r="AF2164" s="98"/>
      <c r="AG2164" s="98"/>
      <c r="AH2164" s="98"/>
      <c r="AI2164" s="98"/>
      <c r="AJ2164" s="98"/>
      <c r="AK2164" s="98"/>
      <c r="AL2164" s="98"/>
    </row>
    <row r="2165" ht="14.25" customHeight="1">
      <c r="A2165" s="92" t="s">
        <v>7006</v>
      </c>
      <c r="B2165" s="264">
        <v>46038.0</v>
      </c>
      <c r="C2165" s="230" t="s">
        <v>7007</v>
      </c>
      <c r="D2165" s="230" t="s">
        <v>7008</v>
      </c>
      <c r="E2165" s="231">
        <v>300.0</v>
      </c>
      <c r="F2165" s="192" t="s">
        <v>2178</v>
      </c>
      <c r="G2165" s="162" t="s">
        <v>112</v>
      </c>
      <c r="H2165" s="227" t="s">
        <v>127</v>
      </c>
      <c r="I2165" s="162" t="s">
        <v>7009</v>
      </c>
      <c r="J2165" s="95"/>
      <c r="K2165" s="97"/>
      <c r="L2165" s="97"/>
      <c r="M2165" s="97"/>
      <c r="N2165" s="87"/>
      <c r="O2165" s="96"/>
      <c r="P2165" s="97"/>
      <c r="Q2165" s="97"/>
      <c r="R2165" s="98"/>
      <c r="S2165" s="98"/>
      <c r="T2165" s="98"/>
      <c r="U2165" s="98"/>
      <c r="V2165" s="98"/>
      <c r="W2165" s="98"/>
      <c r="X2165" s="98"/>
      <c r="Y2165" s="98"/>
      <c r="Z2165" s="98"/>
      <c r="AA2165" s="98"/>
      <c r="AB2165" s="98"/>
      <c r="AC2165" s="98"/>
      <c r="AD2165" s="98"/>
      <c r="AE2165" s="98"/>
      <c r="AF2165" s="98"/>
      <c r="AG2165" s="98"/>
      <c r="AH2165" s="98"/>
      <c r="AI2165" s="98"/>
      <c r="AJ2165" s="98"/>
      <c r="AK2165" s="98"/>
      <c r="AL2165" s="98"/>
    </row>
    <row r="2166" ht="14.25" customHeight="1">
      <c r="A2166" s="92" t="s">
        <v>7010</v>
      </c>
      <c r="B2166" s="264">
        <v>46038.0</v>
      </c>
      <c r="C2166" s="230" t="s">
        <v>7011</v>
      </c>
      <c r="D2166" s="230" t="s">
        <v>7012</v>
      </c>
      <c r="E2166" s="231">
        <v>550.0</v>
      </c>
      <c r="F2166" s="192" t="s">
        <v>2857</v>
      </c>
      <c r="G2166" s="162" t="s">
        <v>117</v>
      </c>
      <c r="H2166" s="227" t="s">
        <v>450</v>
      </c>
      <c r="I2166" s="101"/>
      <c r="J2166" s="95"/>
      <c r="K2166" s="97"/>
      <c r="L2166" s="97"/>
      <c r="M2166" s="97"/>
      <c r="N2166" s="87"/>
      <c r="O2166" s="96"/>
      <c r="P2166" s="263">
        <v>18.07</v>
      </c>
      <c r="Q2166" s="97">
        <f>E2166-P2166</f>
        <v>531.93</v>
      </c>
      <c r="R2166" s="98"/>
      <c r="S2166" s="98"/>
      <c r="T2166" s="98"/>
      <c r="U2166" s="98"/>
      <c r="V2166" s="98"/>
      <c r="W2166" s="98"/>
      <c r="X2166" s="98"/>
      <c r="Y2166" s="98"/>
      <c r="Z2166" s="98"/>
      <c r="AA2166" s="98"/>
      <c r="AB2166" s="98"/>
      <c r="AC2166" s="98"/>
      <c r="AD2166" s="98"/>
      <c r="AE2166" s="98"/>
      <c r="AF2166" s="98"/>
      <c r="AG2166" s="98"/>
      <c r="AH2166" s="98"/>
      <c r="AI2166" s="98"/>
      <c r="AJ2166" s="98"/>
      <c r="AK2166" s="98"/>
      <c r="AL2166" s="98"/>
    </row>
    <row r="2167" ht="14.25" customHeight="1">
      <c r="A2167" s="92" t="s">
        <v>7013</v>
      </c>
      <c r="B2167" s="264">
        <v>46038.0</v>
      </c>
      <c r="C2167" s="230" t="s">
        <v>7014</v>
      </c>
      <c r="D2167" s="230" t="s">
        <v>1573</v>
      </c>
      <c r="E2167" s="231">
        <v>16500.0</v>
      </c>
      <c r="F2167" s="192" t="s">
        <v>6675</v>
      </c>
      <c r="G2167" s="162" t="s">
        <v>96</v>
      </c>
      <c r="H2167" s="227" t="s">
        <v>450</v>
      </c>
      <c r="I2167" s="162" t="s">
        <v>7015</v>
      </c>
      <c r="J2167" s="95"/>
      <c r="K2167" s="97"/>
      <c r="L2167" s="97"/>
      <c r="M2167" s="97"/>
      <c r="N2167" s="87"/>
      <c r="O2167" s="96"/>
      <c r="P2167" s="97"/>
      <c r="Q2167" s="97"/>
      <c r="R2167" s="98"/>
      <c r="S2167" s="98"/>
      <c r="T2167" s="98"/>
      <c r="U2167" s="98"/>
      <c r="V2167" s="98"/>
      <c r="W2167" s="98"/>
      <c r="X2167" s="98"/>
      <c r="Y2167" s="98"/>
      <c r="Z2167" s="98"/>
      <c r="AA2167" s="98"/>
      <c r="AB2167" s="98"/>
      <c r="AC2167" s="98"/>
      <c r="AD2167" s="98"/>
      <c r="AE2167" s="98"/>
      <c r="AF2167" s="98"/>
      <c r="AG2167" s="98"/>
      <c r="AH2167" s="98"/>
      <c r="AI2167" s="98"/>
      <c r="AJ2167" s="98"/>
      <c r="AK2167" s="98"/>
      <c r="AL2167" s="98"/>
    </row>
    <row r="2168" ht="14.25" customHeight="1">
      <c r="A2168" s="92" t="s">
        <v>7016</v>
      </c>
      <c r="B2168" s="264">
        <v>46038.0</v>
      </c>
      <c r="C2168" s="230" t="s">
        <v>7017</v>
      </c>
      <c r="D2168" s="230" t="s">
        <v>1776</v>
      </c>
      <c r="E2168" s="231">
        <v>16500.0</v>
      </c>
      <c r="F2168" s="192" t="s">
        <v>6675</v>
      </c>
      <c r="G2168" s="162" t="s">
        <v>96</v>
      </c>
      <c r="H2168" s="227" t="s">
        <v>132</v>
      </c>
      <c r="I2168" s="285" t="s">
        <v>344</v>
      </c>
      <c r="J2168" s="95"/>
      <c r="K2168" s="97"/>
      <c r="L2168" s="97"/>
      <c r="M2168" s="97"/>
      <c r="N2168" s="87"/>
      <c r="O2168" s="96"/>
      <c r="P2168" s="97"/>
      <c r="Q2168" s="97"/>
      <c r="R2168" s="98"/>
      <c r="S2168" s="98"/>
      <c r="T2168" s="98"/>
      <c r="U2168" s="98"/>
      <c r="V2168" s="98"/>
      <c r="W2168" s="98"/>
      <c r="X2168" s="98"/>
      <c r="Y2168" s="98"/>
      <c r="Z2168" s="98"/>
      <c r="AA2168" s="98"/>
      <c r="AB2168" s="98"/>
      <c r="AC2168" s="98"/>
      <c r="AD2168" s="98"/>
      <c r="AE2168" s="98"/>
      <c r="AF2168" s="98"/>
      <c r="AG2168" s="98"/>
      <c r="AH2168" s="98"/>
      <c r="AI2168" s="98"/>
      <c r="AJ2168" s="98"/>
      <c r="AK2168" s="98"/>
      <c r="AL2168" s="98"/>
    </row>
    <row r="2169" ht="14.25" customHeight="1">
      <c r="A2169" s="92" t="s">
        <v>7018</v>
      </c>
      <c r="B2169" s="264">
        <v>46038.0</v>
      </c>
      <c r="C2169" s="230" t="s">
        <v>7019</v>
      </c>
      <c r="D2169" s="230" t="s">
        <v>2158</v>
      </c>
      <c r="E2169" s="231">
        <v>40125.0</v>
      </c>
      <c r="F2169" s="192" t="s">
        <v>6826</v>
      </c>
      <c r="G2169" s="162" t="s">
        <v>96</v>
      </c>
      <c r="H2169" s="227" t="s">
        <v>132</v>
      </c>
      <c r="I2169" s="285" t="s">
        <v>7020</v>
      </c>
      <c r="J2169" s="95"/>
      <c r="K2169" s="263">
        <v>42000.0</v>
      </c>
      <c r="L2169" s="97">
        <f>K2169/1.12*0.05</f>
        <v>1875</v>
      </c>
      <c r="M2169" s="97">
        <f>K2169-L2169</f>
        <v>40125</v>
      </c>
      <c r="N2169" s="87">
        <f>E2169-M2169</f>
        <v>0</v>
      </c>
      <c r="O2169" s="96"/>
      <c r="P2169" s="97"/>
      <c r="Q2169" s="97"/>
      <c r="R2169" s="98"/>
      <c r="S2169" s="98"/>
      <c r="T2169" s="98"/>
      <c r="U2169" s="98"/>
      <c r="V2169" s="98"/>
      <c r="W2169" s="98"/>
      <c r="X2169" s="98"/>
      <c r="Y2169" s="98"/>
      <c r="Z2169" s="98"/>
      <c r="AA2169" s="98"/>
      <c r="AB2169" s="98"/>
      <c r="AC2169" s="98"/>
      <c r="AD2169" s="98"/>
      <c r="AE2169" s="98"/>
      <c r="AF2169" s="98"/>
      <c r="AG2169" s="98"/>
      <c r="AH2169" s="98"/>
      <c r="AI2169" s="98"/>
      <c r="AJ2169" s="98"/>
      <c r="AK2169" s="98"/>
      <c r="AL2169" s="98"/>
    </row>
    <row r="2170" ht="14.25" customHeight="1">
      <c r="A2170" s="92" t="s">
        <v>7021</v>
      </c>
      <c r="B2170" s="264">
        <v>46038.0</v>
      </c>
      <c r="C2170" s="230" t="s">
        <v>7022</v>
      </c>
      <c r="D2170" s="230" t="s">
        <v>395</v>
      </c>
      <c r="E2170" s="231">
        <v>16500.0</v>
      </c>
      <c r="F2170" s="192" t="s">
        <v>6675</v>
      </c>
      <c r="G2170" s="162" t="s">
        <v>96</v>
      </c>
      <c r="H2170" s="227" t="s">
        <v>450</v>
      </c>
      <c r="I2170" s="162" t="s">
        <v>7023</v>
      </c>
      <c r="J2170" s="95"/>
      <c r="K2170" s="97"/>
      <c r="L2170" s="97"/>
      <c r="M2170" s="97"/>
      <c r="N2170" s="87"/>
      <c r="O2170" s="96"/>
      <c r="P2170" s="97"/>
      <c r="Q2170" s="97"/>
      <c r="R2170" s="98"/>
      <c r="S2170" s="98"/>
      <c r="T2170" s="98"/>
      <c r="U2170" s="98"/>
      <c r="V2170" s="98"/>
      <c r="W2170" s="98"/>
      <c r="X2170" s="98"/>
      <c r="Y2170" s="98"/>
      <c r="Z2170" s="98"/>
      <c r="AA2170" s="98"/>
      <c r="AB2170" s="98"/>
      <c r="AC2170" s="98"/>
      <c r="AD2170" s="98"/>
      <c r="AE2170" s="98"/>
      <c r="AF2170" s="98"/>
      <c r="AG2170" s="98"/>
      <c r="AH2170" s="98"/>
      <c r="AI2170" s="98"/>
      <c r="AJ2170" s="98"/>
      <c r="AK2170" s="98"/>
      <c r="AL2170" s="98"/>
    </row>
    <row r="2171" ht="14.25" customHeight="1">
      <c r="A2171" s="92" t="s">
        <v>7024</v>
      </c>
      <c r="B2171" s="264">
        <v>46038.0</v>
      </c>
      <c r="C2171" s="230" t="s">
        <v>7025</v>
      </c>
      <c r="D2171" s="230" t="s">
        <v>496</v>
      </c>
      <c r="E2171" s="231">
        <v>16500.0</v>
      </c>
      <c r="F2171" s="192" t="s">
        <v>6675</v>
      </c>
      <c r="G2171" s="162" t="s">
        <v>96</v>
      </c>
      <c r="H2171" s="227" t="s">
        <v>450</v>
      </c>
      <c r="I2171" s="162" t="s">
        <v>7026</v>
      </c>
      <c r="J2171" s="95"/>
      <c r="K2171" s="97"/>
      <c r="L2171" s="97"/>
      <c r="M2171" s="97"/>
      <c r="N2171" s="87"/>
      <c r="O2171" s="96"/>
      <c r="P2171" s="97"/>
      <c r="Q2171" s="97"/>
      <c r="R2171" s="98"/>
      <c r="S2171" s="98"/>
      <c r="T2171" s="98"/>
      <c r="U2171" s="98"/>
      <c r="V2171" s="98"/>
      <c r="W2171" s="98"/>
      <c r="X2171" s="98"/>
      <c r="Y2171" s="98"/>
      <c r="Z2171" s="98"/>
      <c r="AA2171" s="98"/>
      <c r="AB2171" s="98"/>
      <c r="AC2171" s="98"/>
      <c r="AD2171" s="98"/>
      <c r="AE2171" s="98"/>
      <c r="AF2171" s="98"/>
      <c r="AG2171" s="98"/>
      <c r="AH2171" s="98"/>
      <c r="AI2171" s="98"/>
      <c r="AJ2171" s="98"/>
      <c r="AK2171" s="98"/>
      <c r="AL2171" s="98"/>
    </row>
    <row r="2172" ht="14.25" customHeight="1">
      <c r="A2172" s="92" t="s">
        <v>7027</v>
      </c>
      <c r="B2172" s="264">
        <v>46038.0</v>
      </c>
      <c r="C2172" s="230" t="s">
        <v>7028</v>
      </c>
      <c r="D2172" s="230" t="s">
        <v>742</v>
      </c>
      <c r="E2172" s="231">
        <v>16500.0</v>
      </c>
      <c r="F2172" s="192" t="s">
        <v>6675</v>
      </c>
      <c r="G2172" s="162" t="s">
        <v>96</v>
      </c>
      <c r="H2172" s="227" t="s">
        <v>132</v>
      </c>
      <c r="I2172" s="285" t="s">
        <v>344</v>
      </c>
      <c r="J2172" s="95"/>
      <c r="K2172" s="97"/>
      <c r="L2172" s="97"/>
      <c r="M2172" s="97"/>
      <c r="N2172" s="87"/>
      <c r="O2172" s="96"/>
      <c r="P2172" s="97"/>
      <c r="Q2172" s="97"/>
      <c r="R2172" s="98"/>
      <c r="S2172" s="98"/>
      <c r="T2172" s="98"/>
      <c r="U2172" s="98"/>
      <c r="V2172" s="98"/>
      <c r="W2172" s="98"/>
      <c r="X2172" s="98"/>
      <c r="Y2172" s="98"/>
      <c r="Z2172" s="98"/>
      <c r="AA2172" s="98"/>
      <c r="AB2172" s="98"/>
      <c r="AC2172" s="98"/>
      <c r="AD2172" s="98"/>
      <c r="AE2172" s="98"/>
      <c r="AF2172" s="98"/>
      <c r="AG2172" s="98"/>
      <c r="AH2172" s="98"/>
      <c r="AI2172" s="98"/>
      <c r="AJ2172" s="98"/>
      <c r="AK2172" s="98"/>
      <c r="AL2172" s="98"/>
    </row>
    <row r="2173" ht="14.25" customHeight="1">
      <c r="A2173" s="92" t="s">
        <v>7029</v>
      </c>
      <c r="B2173" s="264">
        <v>46038.0</v>
      </c>
      <c r="C2173" s="230" t="s">
        <v>7030</v>
      </c>
      <c r="D2173" s="230" t="s">
        <v>580</v>
      </c>
      <c r="E2173" s="324">
        <v>15763.39</v>
      </c>
      <c r="F2173" s="192" t="s">
        <v>6675</v>
      </c>
      <c r="G2173" s="162" t="s">
        <v>6853</v>
      </c>
      <c r="H2173" s="227" t="s">
        <v>450</v>
      </c>
      <c r="I2173" s="101"/>
      <c r="J2173" s="95"/>
      <c r="K2173" s="263">
        <v>16500.0</v>
      </c>
      <c r="L2173" s="97">
        <f>K2173/1.12*0.05</f>
        <v>736.6071429</v>
      </c>
      <c r="M2173" s="97">
        <f>K2173-L2173</f>
        <v>15763.39286</v>
      </c>
      <c r="N2173" s="87"/>
      <c r="O2173" s="96"/>
      <c r="P2173" s="263">
        <v>384.06</v>
      </c>
      <c r="Q2173" s="97">
        <f>E2173-P2173</f>
        <v>15379.33</v>
      </c>
      <c r="R2173" s="98"/>
      <c r="S2173" s="98"/>
      <c r="T2173" s="98"/>
      <c r="U2173" s="98"/>
      <c r="V2173" s="98"/>
      <c r="W2173" s="98"/>
      <c r="X2173" s="98"/>
      <c r="Y2173" s="98"/>
      <c r="Z2173" s="98"/>
      <c r="AA2173" s="98"/>
      <c r="AB2173" s="98"/>
      <c r="AC2173" s="98"/>
      <c r="AD2173" s="98"/>
      <c r="AE2173" s="98"/>
      <c r="AF2173" s="98"/>
      <c r="AG2173" s="98"/>
      <c r="AH2173" s="98"/>
      <c r="AI2173" s="98"/>
      <c r="AJ2173" s="98"/>
      <c r="AK2173" s="98"/>
      <c r="AL2173" s="98"/>
    </row>
    <row r="2174" ht="14.25" customHeight="1">
      <c r="A2174" s="92" t="s">
        <v>7031</v>
      </c>
      <c r="B2174" s="264"/>
      <c r="C2174" s="230"/>
      <c r="D2174" s="293" t="s">
        <v>87</v>
      </c>
      <c r="E2174" s="274"/>
      <c r="F2174" s="100"/>
      <c r="G2174" s="101"/>
      <c r="H2174" s="42"/>
      <c r="I2174" s="101"/>
      <c r="J2174" s="95"/>
      <c r="K2174" s="97"/>
      <c r="L2174" s="97"/>
      <c r="M2174" s="97"/>
      <c r="N2174" s="87"/>
      <c r="O2174" s="96"/>
      <c r="P2174" s="97"/>
      <c r="Q2174" s="97"/>
      <c r="R2174" s="98"/>
      <c r="S2174" s="98"/>
      <c r="T2174" s="98"/>
      <c r="U2174" s="98"/>
      <c r="V2174" s="98"/>
      <c r="W2174" s="98"/>
      <c r="X2174" s="98"/>
      <c r="Y2174" s="98"/>
      <c r="Z2174" s="98"/>
      <c r="AA2174" s="98"/>
      <c r="AB2174" s="98"/>
      <c r="AC2174" s="98"/>
      <c r="AD2174" s="98"/>
      <c r="AE2174" s="98"/>
      <c r="AF2174" s="98"/>
      <c r="AG2174" s="98"/>
      <c r="AH2174" s="98"/>
      <c r="AI2174" s="98"/>
      <c r="AJ2174" s="98"/>
      <c r="AK2174" s="98"/>
      <c r="AL2174" s="98"/>
    </row>
    <row r="2175" ht="14.25" customHeight="1">
      <c r="A2175" s="92" t="s">
        <v>7032</v>
      </c>
      <c r="B2175" s="264">
        <v>46038.0</v>
      </c>
      <c r="C2175" s="230" t="s">
        <v>7033</v>
      </c>
      <c r="D2175" s="230" t="s">
        <v>737</v>
      </c>
      <c r="E2175" s="284">
        <v>20062.5</v>
      </c>
      <c r="F2175" s="192" t="s">
        <v>7034</v>
      </c>
      <c r="G2175" s="162" t="s">
        <v>96</v>
      </c>
      <c r="H2175" s="227" t="s">
        <v>450</v>
      </c>
      <c r="I2175" s="162" t="s">
        <v>7035</v>
      </c>
      <c r="J2175" s="95"/>
      <c r="K2175" s="263">
        <v>21000.0</v>
      </c>
      <c r="L2175" s="97">
        <f>K2175/1.12*0.05</f>
        <v>937.5</v>
      </c>
      <c r="M2175" s="97">
        <f>K2175-L2175</f>
        <v>20062.5</v>
      </c>
      <c r="N2175" s="87">
        <f>E2175-M2175</f>
        <v>0</v>
      </c>
      <c r="O2175" s="96"/>
      <c r="P2175" s="97"/>
      <c r="Q2175" s="97"/>
      <c r="R2175" s="98"/>
      <c r="S2175" s="98"/>
      <c r="T2175" s="98"/>
      <c r="U2175" s="98"/>
      <c r="V2175" s="98"/>
      <c r="W2175" s="98"/>
      <c r="X2175" s="98"/>
      <c r="Y2175" s="98"/>
      <c r="Z2175" s="98"/>
      <c r="AA2175" s="98"/>
      <c r="AB2175" s="98"/>
      <c r="AC2175" s="98"/>
      <c r="AD2175" s="98"/>
      <c r="AE2175" s="98"/>
      <c r="AF2175" s="98"/>
      <c r="AG2175" s="98"/>
      <c r="AH2175" s="98"/>
      <c r="AI2175" s="98"/>
      <c r="AJ2175" s="98"/>
      <c r="AK2175" s="98"/>
      <c r="AL2175" s="98"/>
    </row>
    <row r="2176" ht="14.25" customHeight="1">
      <c r="A2176" s="92" t="s">
        <v>7036</v>
      </c>
      <c r="B2176" s="264">
        <v>46038.0</v>
      </c>
      <c r="C2176" s="230" t="s">
        <v>7037</v>
      </c>
      <c r="D2176" s="230" t="s">
        <v>7038</v>
      </c>
      <c r="E2176" s="231">
        <v>16500.0</v>
      </c>
      <c r="F2176" s="192" t="s">
        <v>6675</v>
      </c>
      <c r="G2176" s="162" t="s">
        <v>96</v>
      </c>
      <c r="H2176" s="227" t="s">
        <v>132</v>
      </c>
      <c r="I2176" s="285" t="s">
        <v>493</v>
      </c>
      <c r="J2176" s="95"/>
      <c r="K2176" s="97"/>
      <c r="L2176" s="97"/>
      <c r="M2176" s="97"/>
      <c r="N2176" s="87"/>
      <c r="O2176" s="96"/>
      <c r="P2176" s="97"/>
      <c r="Q2176" s="97"/>
      <c r="R2176" s="98"/>
      <c r="S2176" s="98"/>
      <c r="T2176" s="98"/>
      <c r="U2176" s="98"/>
      <c r="V2176" s="98"/>
      <c r="W2176" s="98"/>
      <c r="X2176" s="98"/>
      <c r="Y2176" s="98"/>
      <c r="Z2176" s="98"/>
      <c r="AA2176" s="98"/>
      <c r="AB2176" s="98"/>
      <c r="AC2176" s="98"/>
      <c r="AD2176" s="98"/>
      <c r="AE2176" s="98"/>
      <c r="AF2176" s="98"/>
      <c r="AG2176" s="98"/>
      <c r="AH2176" s="98"/>
      <c r="AI2176" s="98"/>
      <c r="AJ2176" s="98"/>
      <c r="AK2176" s="98"/>
      <c r="AL2176" s="98"/>
    </row>
    <row r="2177" ht="14.25" customHeight="1">
      <c r="A2177" s="92" t="s">
        <v>7039</v>
      </c>
      <c r="B2177" s="264">
        <v>46038.0</v>
      </c>
      <c r="C2177" s="230" t="s">
        <v>7040</v>
      </c>
      <c r="D2177" s="230" t="s">
        <v>982</v>
      </c>
      <c r="E2177" s="231">
        <v>16500.0</v>
      </c>
      <c r="F2177" s="192" t="s">
        <v>6675</v>
      </c>
      <c r="G2177" s="162" t="s">
        <v>96</v>
      </c>
      <c r="H2177" s="227" t="s">
        <v>132</v>
      </c>
      <c r="I2177" s="285" t="s">
        <v>133</v>
      </c>
      <c r="J2177" s="95"/>
      <c r="K2177" s="97"/>
      <c r="L2177" s="97"/>
      <c r="M2177" s="97"/>
      <c r="N2177" s="87"/>
      <c r="O2177" s="96"/>
      <c r="P2177" s="97"/>
      <c r="Q2177" s="97"/>
      <c r="R2177" s="98"/>
      <c r="S2177" s="98"/>
      <c r="T2177" s="98"/>
      <c r="U2177" s="98"/>
      <c r="V2177" s="98"/>
      <c r="W2177" s="98"/>
      <c r="X2177" s="98"/>
      <c r="Y2177" s="98"/>
      <c r="Z2177" s="98"/>
      <c r="AA2177" s="98"/>
      <c r="AB2177" s="98"/>
      <c r="AC2177" s="98"/>
      <c r="AD2177" s="98"/>
      <c r="AE2177" s="98"/>
      <c r="AF2177" s="98"/>
      <c r="AG2177" s="98"/>
      <c r="AH2177" s="98"/>
      <c r="AI2177" s="98"/>
      <c r="AJ2177" s="98"/>
      <c r="AK2177" s="98"/>
      <c r="AL2177" s="98"/>
    </row>
    <row r="2178" ht="14.25" customHeight="1">
      <c r="A2178" s="92" t="s">
        <v>7041</v>
      </c>
      <c r="B2178" s="264">
        <v>46038.0</v>
      </c>
      <c r="C2178" s="230" t="s">
        <v>7042</v>
      </c>
      <c r="D2178" s="230" t="s">
        <v>3570</v>
      </c>
      <c r="E2178" s="231">
        <v>16500.0</v>
      </c>
      <c r="F2178" s="192" t="s">
        <v>6675</v>
      </c>
      <c r="G2178" s="162" t="s">
        <v>96</v>
      </c>
      <c r="H2178" s="227" t="s">
        <v>132</v>
      </c>
      <c r="I2178" s="285" t="s">
        <v>938</v>
      </c>
      <c r="J2178" s="95"/>
      <c r="K2178" s="97"/>
      <c r="L2178" s="97"/>
      <c r="M2178" s="97"/>
      <c r="N2178" s="87"/>
      <c r="O2178" s="96"/>
      <c r="P2178" s="97"/>
      <c r="Q2178" s="97"/>
      <c r="R2178" s="98"/>
      <c r="S2178" s="98"/>
      <c r="T2178" s="98"/>
      <c r="U2178" s="98"/>
      <c r="V2178" s="98"/>
      <c r="W2178" s="98"/>
      <c r="X2178" s="98"/>
      <c r="Y2178" s="98"/>
      <c r="Z2178" s="98"/>
      <c r="AA2178" s="98"/>
      <c r="AB2178" s="98"/>
      <c r="AC2178" s="98"/>
      <c r="AD2178" s="98"/>
      <c r="AE2178" s="98"/>
      <c r="AF2178" s="98"/>
      <c r="AG2178" s="98"/>
      <c r="AH2178" s="98"/>
      <c r="AI2178" s="98"/>
      <c r="AJ2178" s="98"/>
      <c r="AK2178" s="98"/>
      <c r="AL2178" s="98"/>
    </row>
    <row r="2179" ht="14.25" customHeight="1">
      <c r="A2179" s="92" t="s">
        <v>7043</v>
      </c>
      <c r="B2179" s="264">
        <v>46038.0</v>
      </c>
      <c r="C2179" s="230" t="s">
        <v>7044</v>
      </c>
      <c r="D2179" s="230" t="s">
        <v>1203</v>
      </c>
      <c r="E2179" s="231">
        <v>16500.0</v>
      </c>
      <c r="F2179" s="192" t="s">
        <v>6675</v>
      </c>
      <c r="G2179" s="162" t="s">
        <v>96</v>
      </c>
      <c r="H2179" s="227" t="s">
        <v>450</v>
      </c>
      <c r="I2179" s="162" t="s">
        <v>7045</v>
      </c>
      <c r="J2179" s="95"/>
      <c r="K2179" s="97"/>
      <c r="L2179" s="97"/>
      <c r="M2179" s="97"/>
      <c r="N2179" s="87"/>
      <c r="O2179" s="96"/>
      <c r="P2179" s="97"/>
      <c r="Q2179" s="97"/>
      <c r="R2179" s="98"/>
      <c r="S2179" s="98"/>
      <c r="T2179" s="98"/>
      <c r="U2179" s="98"/>
      <c r="V2179" s="98"/>
      <c r="W2179" s="98"/>
      <c r="X2179" s="98"/>
      <c r="Y2179" s="98"/>
      <c r="Z2179" s="98"/>
      <c r="AA2179" s="98"/>
      <c r="AB2179" s="98"/>
      <c r="AC2179" s="98"/>
      <c r="AD2179" s="98"/>
      <c r="AE2179" s="98"/>
      <c r="AF2179" s="98"/>
      <c r="AG2179" s="98"/>
      <c r="AH2179" s="98"/>
      <c r="AI2179" s="98"/>
      <c r="AJ2179" s="98"/>
      <c r="AK2179" s="98"/>
      <c r="AL2179" s="98"/>
    </row>
    <row r="2180" ht="14.25" customHeight="1">
      <c r="A2180" s="92" t="s">
        <v>7046</v>
      </c>
      <c r="B2180" s="264">
        <v>46038.0</v>
      </c>
      <c r="C2180" s="230" t="s">
        <v>7047</v>
      </c>
      <c r="D2180" s="278" t="s">
        <v>1020</v>
      </c>
      <c r="E2180" s="231">
        <v>16500.0</v>
      </c>
      <c r="F2180" s="192" t="s">
        <v>6675</v>
      </c>
      <c r="G2180" s="162" t="s">
        <v>96</v>
      </c>
      <c r="H2180" s="227" t="s">
        <v>132</v>
      </c>
      <c r="I2180" s="325" t="s">
        <v>493</v>
      </c>
      <c r="J2180" s="95"/>
      <c r="K2180" s="97"/>
      <c r="L2180" s="97"/>
      <c r="M2180" s="97"/>
      <c r="N2180" s="87"/>
      <c r="O2180" s="96"/>
      <c r="P2180" s="97"/>
      <c r="Q2180" s="97"/>
      <c r="R2180" s="98"/>
      <c r="S2180" s="98"/>
      <c r="T2180" s="98"/>
      <c r="U2180" s="98"/>
      <c r="V2180" s="98"/>
      <c r="W2180" s="98"/>
      <c r="X2180" s="98"/>
      <c r="Y2180" s="98"/>
      <c r="Z2180" s="98"/>
      <c r="AA2180" s="98"/>
      <c r="AB2180" s="98"/>
      <c r="AC2180" s="98"/>
      <c r="AD2180" s="98"/>
      <c r="AE2180" s="98"/>
      <c r="AF2180" s="98"/>
      <c r="AG2180" s="98"/>
      <c r="AH2180" s="98"/>
      <c r="AI2180" s="98"/>
      <c r="AJ2180" s="98"/>
      <c r="AK2180" s="98"/>
      <c r="AL2180" s="98"/>
    </row>
    <row r="2181" ht="14.25" customHeight="1">
      <c r="A2181" s="92" t="s">
        <v>7048</v>
      </c>
      <c r="B2181" s="264">
        <v>46038.0</v>
      </c>
      <c r="C2181" s="230" t="s">
        <v>7049</v>
      </c>
      <c r="D2181" s="230" t="s">
        <v>3535</v>
      </c>
      <c r="E2181" s="231">
        <v>101600.0</v>
      </c>
      <c r="F2181" s="192" t="s">
        <v>7050</v>
      </c>
      <c r="G2181" s="162" t="s">
        <v>96</v>
      </c>
      <c r="H2181" s="227" t="s">
        <v>450</v>
      </c>
      <c r="I2181" s="162" t="s">
        <v>7051</v>
      </c>
      <c r="J2181" s="95"/>
      <c r="K2181" s="97"/>
      <c r="L2181" s="97"/>
      <c r="M2181" s="97"/>
      <c r="N2181" s="87"/>
      <c r="O2181" s="96"/>
      <c r="P2181" s="97"/>
      <c r="Q2181" s="97"/>
      <c r="R2181" s="98"/>
      <c r="S2181" s="98"/>
      <c r="T2181" s="98"/>
      <c r="U2181" s="98"/>
      <c r="V2181" s="98"/>
      <c r="W2181" s="98"/>
      <c r="X2181" s="98"/>
      <c r="Y2181" s="98"/>
      <c r="Z2181" s="98"/>
      <c r="AA2181" s="98"/>
      <c r="AB2181" s="98"/>
      <c r="AC2181" s="98"/>
      <c r="AD2181" s="98"/>
      <c r="AE2181" s="98"/>
      <c r="AF2181" s="98"/>
      <c r="AG2181" s="98"/>
      <c r="AH2181" s="98"/>
      <c r="AI2181" s="98"/>
      <c r="AJ2181" s="98"/>
      <c r="AK2181" s="98"/>
      <c r="AL2181" s="98"/>
    </row>
    <row r="2182" ht="14.25" customHeight="1">
      <c r="A2182" s="92" t="s">
        <v>7052</v>
      </c>
      <c r="B2182" s="264">
        <v>46038.0</v>
      </c>
      <c r="C2182" s="230" t="s">
        <v>7053</v>
      </c>
      <c r="D2182" s="230" t="s">
        <v>7054</v>
      </c>
      <c r="E2182" s="231">
        <v>42000.0</v>
      </c>
      <c r="F2182" s="192" t="s">
        <v>7055</v>
      </c>
      <c r="G2182" s="162" t="s">
        <v>96</v>
      </c>
      <c r="H2182" s="227" t="s">
        <v>132</v>
      </c>
      <c r="I2182" s="285" t="s">
        <v>607</v>
      </c>
      <c r="J2182" s="95"/>
      <c r="K2182" s="97"/>
      <c r="L2182" s="97"/>
      <c r="M2182" s="97"/>
      <c r="N2182" s="87"/>
      <c r="O2182" s="96"/>
      <c r="P2182" s="97"/>
      <c r="Q2182" s="97"/>
      <c r="R2182" s="98"/>
      <c r="S2182" s="98"/>
      <c r="T2182" s="98"/>
      <c r="U2182" s="98"/>
      <c r="V2182" s="98"/>
      <c r="W2182" s="98"/>
      <c r="X2182" s="98"/>
      <c r="Y2182" s="98"/>
      <c r="Z2182" s="98"/>
      <c r="AA2182" s="98"/>
      <c r="AB2182" s="98"/>
      <c r="AC2182" s="98"/>
      <c r="AD2182" s="98"/>
      <c r="AE2182" s="98"/>
      <c r="AF2182" s="98"/>
      <c r="AG2182" s="98"/>
      <c r="AH2182" s="98"/>
      <c r="AI2182" s="98"/>
      <c r="AJ2182" s="98"/>
      <c r="AK2182" s="98"/>
      <c r="AL2182" s="98"/>
    </row>
    <row r="2183" ht="14.25" customHeight="1">
      <c r="A2183" s="92" t="s">
        <v>7056</v>
      </c>
      <c r="B2183" s="264">
        <v>46038.0</v>
      </c>
      <c r="C2183" s="230" t="s">
        <v>7057</v>
      </c>
      <c r="D2183" s="230" t="s">
        <v>1880</v>
      </c>
      <c r="E2183" s="231">
        <v>16500.0</v>
      </c>
      <c r="F2183" s="192" t="s">
        <v>6675</v>
      </c>
      <c r="G2183" s="162" t="s">
        <v>96</v>
      </c>
      <c r="H2183" s="227" t="s">
        <v>450</v>
      </c>
      <c r="I2183" s="162" t="s">
        <v>7058</v>
      </c>
      <c r="J2183" s="95"/>
      <c r="K2183" s="97"/>
      <c r="L2183" s="97"/>
      <c r="M2183" s="97"/>
      <c r="N2183" s="87"/>
      <c r="O2183" s="96"/>
      <c r="P2183" s="97"/>
      <c r="Q2183" s="97"/>
      <c r="R2183" s="98"/>
      <c r="S2183" s="98"/>
      <c r="T2183" s="98"/>
      <c r="U2183" s="98"/>
      <c r="V2183" s="98"/>
      <c r="W2183" s="98"/>
      <c r="X2183" s="98"/>
      <c r="Y2183" s="98"/>
      <c r="Z2183" s="98"/>
      <c r="AA2183" s="98"/>
      <c r="AB2183" s="98"/>
      <c r="AC2183" s="98"/>
      <c r="AD2183" s="98"/>
      <c r="AE2183" s="98"/>
      <c r="AF2183" s="98"/>
      <c r="AG2183" s="98"/>
      <c r="AH2183" s="98"/>
      <c r="AI2183" s="98"/>
      <c r="AJ2183" s="98"/>
      <c r="AK2183" s="98"/>
      <c r="AL2183" s="98"/>
    </row>
    <row r="2184" ht="14.25" customHeight="1">
      <c r="A2184" s="92" t="s">
        <v>7059</v>
      </c>
      <c r="B2184" s="264"/>
      <c r="C2184" s="230"/>
      <c r="D2184" s="293" t="s">
        <v>87</v>
      </c>
      <c r="E2184" s="231">
        <v>16500.0</v>
      </c>
      <c r="F2184" s="192" t="s">
        <v>6675</v>
      </c>
      <c r="G2184" s="162" t="s">
        <v>96</v>
      </c>
      <c r="H2184" s="227" t="s">
        <v>132</v>
      </c>
      <c r="I2184" s="101"/>
      <c r="J2184" s="95"/>
      <c r="K2184" s="97"/>
      <c r="L2184" s="97"/>
      <c r="M2184" s="97"/>
      <c r="N2184" s="87"/>
      <c r="O2184" s="96"/>
      <c r="P2184" s="97"/>
      <c r="Q2184" s="97"/>
      <c r="R2184" s="98"/>
      <c r="S2184" s="98"/>
      <c r="T2184" s="98"/>
      <c r="U2184" s="98"/>
      <c r="V2184" s="98"/>
      <c r="W2184" s="98"/>
      <c r="X2184" s="98"/>
      <c r="Y2184" s="98"/>
      <c r="Z2184" s="98"/>
      <c r="AA2184" s="98"/>
      <c r="AB2184" s="98"/>
      <c r="AC2184" s="98"/>
      <c r="AD2184" s="98"/>
      <c r="AE2184" s="98"/>
      <c r="AF2184" s="98"/>
      <c r="AG2184" s="98"/>
      <c r="AH2184" s="98"/>
      <c r="AI2184" s="98"/>
      <c r="AJ2184" s="98"/>
      <c r="AK2184" s="98"/>
      <c r="AL2184" s="98"/>
    </row>
    <row r="2185" ht="14.25" customHeight="1">
      <c r="A2185" s="92" t="s">
        <v>7060</v>
      </c>
      <c r="B2185" s="264">
        <v>46038.0</v>
      </c>
      <c r="C2185" s="230" t="s">
        <v>7061</v>
      </c>
      <c r="D2185" s="230" t="s">
        <v>1931</v>
      </c>
      <c r="E2185" s="284">
        <v>40125.0</v>
      </c>
      <c r="F2185" s="192" t="s">
        <v>7062</v>
      </c>
      <c r="G2185" s="162" t="s">
        <v>96</v>
      </c>
      <c r="H2185" s="227" t="s">
        <v>450</v>
      </c>
      <c r="I2185" s="162" t="s">
        <v>7063</v>
      </c>
      <c r="J2185" s="95"/>
      <c r="K2185" s="263">
        <v>42000.0</v>
      </c>
      <c r="L2185" s="97">
        <f>K2185/1.12*0.05</f>
        <v>1875</v>
      </c>
      <c r="M2185" s="97">
        <f>K2185-L2185</f>
        <v>40125</v>
      </c>
      <c r="N2185" s="87">
        <f>E2185-M2185</f>
        <v>0</v>
      </c>
      <c r="O2185" s="96"/>
      <c r="P2185" s="97"/>
      <c r="Q2185" s="97"/>
      <c r="R2185" s="98"/>
      <c r="S2185" s="98"/>
      <c r="T2185" s="98"/>
      <c r="U2185" s="98"/>
      <c r="V2185" s="98"/>
      <c r="W2185" s="98"/>
      <c r="X2185" s="98"/>
      <c r="Y2185" s="98"/>
      <c r="Z2185" s="98"/>
      <c r="AA2185" s="98"/>
      <c r="AB2185" s="98"/>
      <c r="AC2185" s="98"/>
      <c r="AD2185" s="98"/>
      <c r="AE2185" s="98"/>
      <c r="AF2185" s="98"/>
      <c r="AG2185" s="98"/>
      <c r="AH2185" s="98"/>
      <c r="AI2185" s="98"/>
      <c r="AJ2185" s="98"/>
      <c r="AK2185" s="98"/>
      <c r="AL2185" s="98"/>
    </row>
    <row r="2186" ht="14.25" customHeight="1">
      <c r="A2186" s="92" t="s">
        <v>7064</v>
      </c>
      <c r="B2186" s="264">
        <v>46038.0</v>
      </c>
      <c r="C2186" s="230" t="s">
        <v>7065</v>
      </c>
      <c r="D2186" s="230" t="s">
        <v>944</v>
      </c>
      <c r="E2186" s="231">
        <v>16500.0</v>
      </c>
      <c r="F2186" s="192" t="s">
        <v>6675</v>
      </c>
      <c r="G2186" s="162" t="s">
        <v>74</v>
      </c>
      <c r="H2186" s="227" t="s">
        <v>450</v>
      </c>
      <c r="I2186" s="162" t="s">
        <v>7066</v>
      </c>
      <c r="J2186" s="95"/>
      <c r="K2186" s="97"/>
      <c r="L2186" s="97"/>
      <c r="M2186" s="97"/>
      <c r="N2186" s="87"/>
      <c r="O2186" s="96"/>
      <c r="P2186" s="97"/>
      <c r="Q2186" s="97"/>
      <c r="R2186" s="98"/>
      <c r="S2186" s="98"/>
      <c r="T2186" s="98"/>
      <c r="U2186" s="98"/>
      <c r="V2186" s="98"/>
      <c r="W2186" s="98"/>
      <c r="X2186" s="98"/>
      <c r="Y2186" s="98"/>
      <c r="Z2186" s="98"/>
      <c r="AA2186" s="98"/>
      <c r="AB2186" s="98"/>
      <c r="AC2186" s="98"/>
      <c r="AD2186" s="98"/>
      <c r="AE2186" s="98"/>
      <c r="AF2186" s="98"/>
      <c r="AG2186" s="98"/>
      <c r="AH2186" s="98"/>
      <c r="AI2186" s="98"/>
      <c r="AJ2186" s="98"/>
      <c r="AK2186" s="98"/>
      <c r="AL2186" s="98"/>
    </row>
    <row r="2187" ht="14.25" customHeight="1">
      <c r="A2187" s="92" t="s">
        <v>7067</v>
      </c>
      <c r="B2187" s="264">
        <v>46038.0</v>
      </c>
      <c r="C2187" s="230" t="s">
        <v>7068</v>
      </c>
      <c r="D2187" s="230" t="s">
        <v>3513</v>
      </c>
      <c r="E2187" s="284">
        <v>15763.39</v>
      </c>
      <c r="F2187" s="192" t="s">
        <v>6675</v>
      </c>
      <c r="G2187" s="162" t="s">
        <v>96</v>
      </c>
      <c r="H2187" s="227" t="s">
        <v>450</v>
      </c>
      <c r="I2187" s="162" t="s">
        <v>7069</v>
      </c>
      <c r="J2187" s="95"/>
      <c r="K2187" s="263">
        <v>16500.0</v>
      </c>
      <c r="L2187" s="97">
        <f>K2187/1.12*0.05</f>
        <v>736.6071429</v>
      </c>
      <c r="M2187" s="97">
        <f>K2187-L2187</f>
        <v>15763.39286</v>
      </c>
      <c r="N2187" s="87">
        <f>E2187-M2187</f>
        <v>-0.002857142857</v>
      </c>
      <c r="O2187" s="96"/>
      <c r="P2187" s="97"/>
      <c r="Q2187" s="97"/>
      <c r="R2187" s="98"/>
      <c r="S2187" s="98"/>
      <c r="T2187" s="98"/>
      <c r="U2187" s="98"/>
      <c r="V2187" s="98"/>
      <c r="W2187" s="98"/>
      <c r="X2187" s="98"/>
      <c r="Y2187" s="98"/>
      <c r="Z2187" s="98"/>
      <c r="AA2187" s="98"/>
      <c r="AB2187" s="98"/>
      <c r="AC2187" s="98"/>
      <c r="AD2187" s="98"/>
      <c r="AE2187" s="98"/>
      <c r="AF2187" s="98"/>
      <c r="AG2187" s="98"/>
      <c r="AH2187" s="98"/>
      <c r="AI2187" s="98"/>
      <c r="AJ2187" s="98"/>
      <c r="AK2187" s="98"/>
      <c r="AL2187" s="98"/>
    </row>
    <row r="2188" ht="14.25" customHeight="1">
      <c r="A2188" s="92" t="s">
        <v>7070</v>
      </c>
      <c r="B2188" s="264">
        <v>46038.0</v>
      </c>
      <c r="C2188" s="230" t="s">
        <v>7071</v>
      </c>
      <c r="D2188" s="230" t="s">
        <v>1119</v>
      </c>
      <c r="E2188" s="231">
        <v>16500.0</v>
      </c>
      <c r="F2188" s="192" t="s">
        <v>6675</v>
      </c>
      <c r="G2188" s="162" t="s">
        <v>74</v>
      </c>
      <c r="H2188" s="227" t="s">
        <v>450</v>
      </c>
      <c r="I2188" s="162" t="s">
        <v>7072</v>
      </c>
      <c r="J2188" s="95"/>
      <c r="K2188" s="97"/>
      <c r="L2188" s="97"/>
      <c r="M2188" s="97"/>
      <c r="N2188" s="87"/>
      <c r="O2188" s="96"/>
      <c r="P2188" s="97"/>
      <c r="Q2188" s="97"/>
      <c r="R2188" s="98"/>
      <c r="S2188" s="98"/>
      <c r="T2188" s="98"/>
      <c r="U2188" s="98"/>
      <c r="V2188" s="98"/>
      <c r="W2188" s="98"/>
      <c r="X2188" s="98"/>
      <c r="Y2188" s="98"/>
      <c r="Z2188" s="98"/>
      <c r="AA2188" s="98"/>
      <c r="AB2188" s="98"/>
      <c r="AC2188" s="98"/>
      <c r="AD2188" s="98"/>
      <c r="AE2188" s="98"/>
      <c r="AF2188" s="98"/>
      <c r="AG2188" s="98"/>
      <c r="AH2188" s="98"/>
      <c r="AI2188" s="98"/>
      <c r="AJ2188" s="98"/>
      <c r="AK2188" s="98"/>
      <c r="AL2188" s="98"/>
    </row>
    <row r="2189" ht="14.25" customHeight="1">
      <c r="A2189" s="92" t="s">
        <v>7073</v>
      </c>
      <c r="B2189" s="264">
        <v>46038.0</v>
      </c>
      <c r="C2189" s="230" t="s">
        <v>7074</v>
      </c>
      <c r="D2189" s="230" t="s">
        <v>7075</v>
      </c>
      <c r="E2189" s="231">
        <v>16500.0</v>
      </c>
      <c r="F2189" s="192" t="s">
        <v>6675</v>
      </c>
      <c r="G2189" s="162" t="s">
        <v>74</v>
      </c>
      <c r="H2189" s="227" t="s">
        <v>450</v>
      </c>
      <c r="I2189" s="278" t="s">
        <v>7076</v>
      </c>
      <c r="J2189" s="95"/>
      <c r="K2189" s="97"/>
      <c r="L2189" s="97"/>
      <c r="M2189" s="97"/>
      <c r="N2189" s="87"/>
      <c r="O2189" s="96"/>
      <c r="P2189" s="97"/>
      <c r="Q2189" s="97"/>
      <c r="R2189" s="98"/>
      <c r="S2189" s="98"/>
      <c r="T2189" s="98"/>
      <c r="U2189" s="98"/>
      <c r="V2189" s="98"/>
      <c r="W2189" s="98"/>
      <c r="X2189" s="98"/>
      <c r="Y2189" s="98"/>
      <c r="Z2189" s="98"/>
      <c r="AA2189" s="98"/>
      <c r="AB2189" s="98"/>
      <c r="AC2189" s="98"/>
      <c r="AD2189" s="98"/>
      <c r="AE2189" s="98"/>
      <c r="AF2189" s="98"/>
      <c r="AG2189" s="98"/>
      <c r="AH2189" s="98"/>
      <c r="AI2189" s="98"/>
      <c r="AJ2189" s="98"/>
      <c r="AK2189" s="98"/>
      <c r="AL2189" s="98"/>
    </row>
    <row r="2190" ht="14.25" customHeight="1">
      <c r="A2190" s="92" t="s">
        <v>7077</v>
      </c>
      <c r="B2190" s="264">
        <v>46038.0</v>
      </c>
      <c r="C2190" s="230" t="s">
        <v>7078</v>
      </c>
      <c r="D2190" s="230" t="s">
        <v>7079</v>
      </c>
      <c r="E2190" s="231">
        <v>16500.0</v>
      </c>
      <c r="F2190" s="192" t="s">
        <v>6675</v>
      </c>
      <c r="G2190" s="162" t="s">
        <v>117</v>
      </c>
      <c r="H2190" s="227" t="s">
        <v>450</v>
      </c>
      <c r="I2190" s="101"/>
      <c r="J2190" s="95"/>
      <c r="K2190" s="97"/>
      <c r="L2190" s="97"/>
      <c r="M2190" s="97"/>
      <c r="N2190" s="87"/>
      <c r="O2190" s="96"/>
      <c r="P2190" s="263">
        <v>541.81</v>
      </c>
      <c r="Q2190" s="97">
        <f t="shared" ref="Q2190:Q2192" si="562">E2190-P2190</f>
        <v>15958.19</v>
      </c>
      <c r="R2190" s="98"/>
      <c r="S2190" s="98"/>
      <c r="T2190" s="98"/>
      <c r="U2190" s="98"/>
      <c r="V2190" s="98"/>
      <c r="W2190" s="98"/>
      <c r="X2190" s="98"/>
      <c r="Y2190" s="98"/>
      <c r="Z2190" s="98"/>
      <c r="AA2190" s="98"/>
      <c r="AB2190" s="98"/>
      <c r="AC2190" s="98"/>
      <c r="AD2190" s="98"/>
      <c r="AE2190" s="98"/>
      <c r="AF2190" s="98"/>
      <c r="AG2190" s="98"/>
      <c r="AH2190" s="98"/>
      <c r="AI2190" s="98"/>
      <c r="AJ2190" s="98"/>
      <c r="AK2190" s="98"/>
      <c r="AL2190" s="98"/>
    </row>
    <row r="2191" ht="14.25" customHeight="1">
      <c r="A2191" s="92" t="s">
        <v>7080</v>
      </c>
      <c r="B2191" s="264">
        <v>46038.0</v>
      </c>
      <c r="C2191" s="230" t="s">
        <v>7081</v>
      </c>
      <c r="D2191" s="230" t="s">
        <v>1982</v>
      </c>
      <c r="E2191" s="231">
        <v>16500.0</v>
      </c>
      <c r="F2191" s="192" t="s">
        <v>6675</v>
      </c>
      <c r="G2191" s="162" t="s">
        <v>117</v>
      </c>
      <c r="H2191" s="227" t="s">
        <v>450</v>
      </c>
      <c r="I2191" s="101"/>
      <c r="J2191" s="95"/>
      <c r="K2191" s="97"/>
      <c r="L2191" s="97"/>
      <c r="M2191" s="97"/>
      <c r="N2191" s="87"/>
      <c r="O2191" s="96"/>
      <c r="P2191" s="263">
        <v>541.81</v>
      </c>
      <c r="Q2191" s="97">
        <f t="shared" si="562"/>
        <v>15958.19</v>
      </c>
      <c r="R2191" s="98"/>
      <c r="S2191" s="98"/>
      <c r="T2191" s="98"/>
      <c r="U2191" s="98"/>
      <c r="V2191" s="98"/>
      <c r="W2191" s="98"/>
      <c r="X2191" s="98"/>
      <c r="Y2191" s="98"/>
      <c r="Z2191" s="98"/>
      <c r="AA2191" s="98"/>
      <c r="AB2191" s="98"/>
      <c r="AC2191" s="98"/>
      <c r="AD2191" s="98"/>
      <c r="AE2191" s="98"/>
      <c r="AF2191" s="98"/>
      <c r="AG2191" s="98"/>
      <c r="AH2191" s="98"/>
      <c r="AI2191" s="98"/>
      <c r="AJ2191" s="98"/>
      <c r="AK2191" s="98"/>
      <c r="AL2191" s="98"/>
    </row>
    <row r="2192" ht="14.25" customHeight="1">
      <c r="A2192" s="92" t="s">
        <v>7082</v>
      </c>
      <c r="B2192" s="264">
        <v>46038.0</v>
      </c>
      <c r="C2192" s="230" t="s">
        <v>7083</v>
      </c>
      <c r="D2192" s="230" t="s">
        <v>1986</v>
      </c>
      <c r="E2192" s="231">
        <v>16500.0</v>
      </c>
      <c r="F2192" s="192" t="s">
        <v>6675</v>
      </c>
      <c r="G2192" s="162" t="s">
        <v>117</v>
      </c>
      <c r="H2192" s="227" t="s">
        <v>450</v>
      </c>
      <c r="I2192" s="101"/>
      <c r="J2192" s="95"/>
      <c r="K2192" s="97"/>
      <c r="L2192" s="97"/>
      <c r="M2192" s="97"/>
      <c r="N2192" s="87"/>
      <c r="O2192" s="96"/>
      <c r="P2192" s="263">
        <v>541.81</v>
      </c>
      <c r="Q2192" s="97">
        <f t="shared" si="562"/>
        <v>15958.19</v>
      </c>
      <c r="R2192" s="98"/>
      <c r="S2192" s="98"/>
      <c r="T2192" s="98"/>
      <c r="U2192" s="98"/>
      <c r="V2192" s="98"/>
      <c r="W2192" s="98"/>
      <c r="X2192" s="98"/>
      <c r="Y2192" s="98"/>
      <c r="Z2192" s="98"/>
      <c r="AA2192" s="98"/>
      <c r="AB2192" s="98"/>
      <c r="AC2192" s="98"/>
      <c r="AD2192" s="98"/>
      <c r="AE2192" s="98"/>
      <c r="AF2192" s="98"/>
      <c r="AG2192" s="98"/>
      <c r="AH2192" s="98"/>
      <c r="AI2192" s="98"/>
      <c r="AJ2192" s="98"/>
      <c r="AK2192" s="98"/>
      <c r="AL2192" s="98"/>
    </row>
    <row r="2193" ht="14.25" customHeight="1">
      <c r="A2193" s="92" t="s">
        <v>7084</v>
      </c>
      <c r="B2193" s="264">
        <v>46038.0</v>
      </c>
      <c r="C2193" s="230" t="s">
        <v>7085</v>
      </c>
      <c r="D2193" s="230" t="s">
        <v>7086</v>
      </c>
      <c r="E2193" s="231">
        <v>16500.0</v>
      </c>
      <c r="F2193" s="192" t="s">
        <v>6675</v>
      </c>
      <c r="G2193" s="162" t="s">
        <v>74</v>
      </c>
      <c r="H2193" s="227" t="s">
        <v>450</v>
      </c>
      <c r="I2193" s="162" t="s">
        <v>7087</v>
      </c>
      <c r="J2193" s="95"/>
      <c r="K2193" s="97"/>
      <c r="L2193" s="97"/>
      <c r="M2193" s="97"/>
      <c r="N2193" s="87"/>
      <c r="O2193" s="96"/>
      <c r="P2193" s="97"/>
      <c r="Q2193" s="97"/>
      <c r="R2193" s="98"/>
      <c r="S2193" s="98"/>
      <c r="T2193" s="98"/>
      <c r="U2193" s="98"/>
      <c r="V2193" s="98"/>
      <c r="W2193" s="98"/>
      <c r="X2193" s="98"/>
      <c r="Y2193" s="98"/>
      <c r="Z2193" s="98"/>
      <c r="AA2193" s="98"/>
      <c r="AB2193" s="98"/>
      <c r="AC2193" s="98"/>
      <c r="AD2193" s="98"/>
      <c r="AE2193" s="98"/>
      <c r="AF2193" s="98"/>
      <c r="AG2193" s="98"/>
      <c r="AH2193" s="98"/>
      <c r="AI2193" s="98"/>
      <c r="AJ2193" s="98"/>
      <c r="AK2193" s="98"/>
      <c r="AL2193" s="98"/>
    </row>
    <row r="2194" ht="14.25" customHeight="1">
      <c r="A2194" s="92" t="s">
        <v>7088</v>
      </c>
      <c r="B2194" s="264">
        <v>46038.0</v>
      </c>
      <c r="C2194" s="230" t="s">
        <v>7089</v>
      </c>
      <c r="D2194" s="230" t="s">
        <v>2281</v>
      </c>
      <c r="E2194" s="284">
        <v>15763.39</v>
      </c>
      <c r="F2194" s="192" t="s">
        <v>6675</v>
      </c>
      <c r="G2194" s="162" t="s">
        <v>74</v>
      </c>
      <c r="H2194" s="227" t="s">
        <v>450</v>
      </c>
      <c r="I2194" s="162" t="s">
        <v>7090</v>
      </c>
      <c r="J2194" s="95"/>
      <c r="K2194" s="263">
        <v>16500.0</v>
      </c>
      <c r="L2194" s="97">
        <f t="shared" ref="L2194:L2197" si="563">K2194/1.12*0.05</f>
        <v>736.6071429</v>
      </c>
      <c r="M2194" s="97">
        <f t="shared" ref="M2194:M2197" si="564">K2194-L2194</f>
        <v>15763.39286</v>
      </c>
      <c r="N2194" s="87">
        <f t="shared" ref="N2194:N2196" si="565">M2194-E2194</f>
        <v>0.002857142857</v>
      </c>
      <c r="O2194" s="96"/>
      <c r="P2194" s="97"/>
      <c r="Q2194" s="97"/>
      <c r="R2194" s="98"/>
      <c r="S2194" s="98"/>
      <c r="T2194" s="98"/>
      <c r="U2194" s="98"/>
      <c r="V2194" s="98"/>
      <c r="W2194" s="98"/>
      <c r="X2194" s="98"/>
      <c r="Y2194" s="98"/>
      <c r="Z2194" s="98"/>
      <c r="AA2194" s="98"/>
      <c r="AB2194" s="98"/>
      <c r="AC2194" s="98"/>
      <c r="AD2194" s="98"/>
      <c r="AE2194" s="98"/>
      <c r="AF2194" s="98"/>
      <c r="AG2194" s="98"/>
      <c r="AH2194" s="98"/>
      <c r="AI2194" s="98"/>
      <c r="AJ2194" s="98"/>
      <c r="AK2194" s="98"/>
      <c r="AL2194" s="98"/>
    </row>
    <row r="2195" ht="14.25" customHeight="1">
      <c r="A2195" s="92" t="s">
        <v>7091</v>
      </c>
      <c r="B2195" s="264">
        <v>46038.0</v>
      </c>
      <c r="C2195" s="230" t="s">
        <v>7092</v>
      </c>
      <c r="D2195" s="230" t="s">
        <v>1651</v>
      </c>
      <c r="E2195" s="284">
        <v>15763.39</v>
      </c>
      <c r="F2195" s="192" t="s">
        <v>6675</v>
      </c>
      <c r="G2195" s="162" t="s">
        <v>74</v>
      </c>
      <c r="H2195" s="227" t="s">
        <v>450</v>
      </c>
      <c r="I2195" s="162" t="s">
        <v>7093</v>
      </c>
      <c r="J2195" s="95"/>
      <c r="K2195" s="263">
        <v>16500.0</v>
      </c>
      <c r="L2195" s="97">
        <f t="shared" si="563"/>
        <v>736.6071429</v>
      </c>
      <c r="M2195" s="97">
        <f t="shared" si="564"/>
        <v>15763.39286</v>
      </c>
      <c r="N2195" s="87">
        <f t="shared" si="565"/>
        <v>0.002857142857</v>
      </c>
      <c r="O2195" s="96"/>
      <c r="P2195" s="97"/>
      <c r="Q2195" s="97"/>
      <c r="R2195" s="98"/>
      <c r="S2195" s="98"/>
      <c r="T2195" s="98"/>
      <c r="U2195" s="98"/>
      <c r="V2195" s="98"/>
      <c r="W2195" s="98"/>
      <c r="X2195" s="98"/>
      <c r="Y2195" s="98"/>
      <c r="Z2195" s="98"/>
      <c r="AA2195" s="98"/>
      <c r="AB2195" s="98"/>
      <c r="AC2195" s="98"/>
      <c r="AD2195" s="98"/>
      <c r="AE2195" s="98"/>
      <c r="AF2195" s="98"/>
      <c r="AG2195" s="98"/>
      <c r="AH2195" s="98"/>
      <c r="AI2195" s="98"/>
      <c r="AJ2195" s="98"/>
      <c r="AK2195" s="98"/>
      <c r="AL2195" s="98"/>
    </row>
    <row r="2196" ht="14.25" customHeight="1">
      <c r="A2196" s="92" t="s">
        <v>7094</v>
      </c>
      <c r="B2196" s="264">
        <v>46038.0</v>
      </c>
      <c r="C2196" s="230" t="s">
        <v>7095</v>
      </c>
      <c r="D2196" s="278" t="s">
        <v>4190</v>
      </c>
      <c r="E2196" s="284">
        <v>15763.39</v>
      </c>
      <c r="F2196" s="192" t="s">
        <v>6675</v>
      </c>
      <c r="G2196" s="326" t="s">
        <v>96</v>
      </c>
      <c r="H2196" s="279" t="s">
        <v>450</v>
      </c>
      <c r="I2196" s="162" t="s">
        <v>7096</v>
      </c>
      <c r="J2196" s="95"/>
      <c r="K2196" s="263">
        <v>16500.0</v>
      </c>
      <c r="L2196" s="97">
        <f t="shared" si="563"/>
        <v>736.6071429</v>
      </c>
      <c r="M2196" s="97">
        <f t="shared" si="564"/>
        <v>15763.39286</v>
      </c>
      <c r="N2196" s="87">
        <f t="shared" si="565"/>
        <v>0.002857142857</v>
      </c>
      <c r="O2196" s="96"/>
      <c r="P2196" s="97"/>
      <c r="Q2196" s="97"/>
      <c r="R2196" s="98"/>
      <c r="S2196" s="98"/>
      <c r="T2196" s="98"/>
      <c r="U2196" s="98"/>
      <c r="V2196" s="98"/>
      <c r="W2196" s="98"/>
      <c r="X2196" s="98"/>
      <c r="Y2196" s="98"/>
      <c r="Z2196" s="98"/>
      <c r="AA2196" s="98"/>
      <c r="AB2196" s="98"/>
      <c r="AC2196" s="98"/>
      <c r="AD2196" s="98"/>
      <c r="AE2196" s="98"/>
      <c r="AF2196" s="98"/>
      <c r="AG2196" s="98"/>
      <c r="AH2196" s="98"/>
      <c r="AI2196" s="98"/>
      <c r="AJ2196" s="98"/>
      <c r="AK2196" s="98"/>
      <c r="AL2196" s="98"/>
    </row>
    <row r="2197" ht="14.25" customHeight="1">
      <c r="A2197" s="92" t="s">
        <v>7097</v>
      </c>
      <c r="B2197" s="264">
        <v>46038.0</v>
      </c>
      <c r="C2197" s="230" t="s">
        <v>7098</v>
      </c>
      <c r="D2197" s="230" t="s">
        <v>448</v>
      </c>
      <c r="E2197" s="284">
        <v>1600.22</v>
      </c>
      <c r="F2197" s="192" t="s">
        <v>7099</v>
      </c>
      <c r="G2197" s="162" t="s">
        <v>74</v>
      </c>
      <c r="H2197" s="227" t="s">
        <v>450</v>
      </c>
      <c r="I2197" s="162" t="s">
        <v>7100</v>
      </c>
      <c r="J2197" s="95"/>
      <c r="K2197" s="263">
        <v>1675.0</v>
      </c>
      <c r="L2197" s="97">
        <f t="shared" si="563"/>
        <v>74.77678571</v>
      </c>
      <c r="M2197" s="97">
        <f t="shared" si="564"/>
        <v>1600.223214</v>
      </c>
      <c r="N2197" s="87">
        <f>E2197-M2197</f>
        <v>-0.003214285714</v>
      </c>
      <c r="O2197" s="96"/>
      <c r="P2197" s="97"/>
      <c r="Q2197" s="97"/>
      <c r="R2197" s="98"/>
      <c r="S2197" s="98"/>
      <c r="T2197" s="98"/>
      <c r="U2197" s="98"/>
      <c r="V2197" s="98"/>
      <c r="W2197" s="98"/>
      <c r="X2197" s="98"/>
      <c r="Y2197" s="98"/>
      <c r="Z2197" s="98"/>
      <c r="AA2197" s="98"/>
      <c r="AB2197" s="98"/>
      <c r="AC2197" s="98"/>
      <c r="AD2197" s="98"/>
      <c r="AE2197" s="98"/>
      <c r="AF2197" s="98"/>
      <c r="AG2197" s="98"/>
      <c r="AH2197" s="98"/>
      <c r="AI2197" s="98"/>
      <c r="AJ2197" s="98"/>
      <c r="AK2197" s="98"/>
      <c r="AL2197" s="98"/>
    </row>
    <row r="2198" ht="14.25" customHeight="1">
      <c r="A2198" s="92" t="s">
        <v>7101</v>
      </c>
      <c r="B2198" s="264">
        <v>46038.0</v>
      </c>
      <c r="C2198" s="230" t="s">
        <v>7102</v>
      </c>
      <c r="D2198" s="230" t="s">
        <v>7103</v>
      </c>
      <c r="E2198" s="231">
        <v>16500.0</v>
      </c>
      <c r="F2198" s="192" t="s">
        <v>6675</v>
      </c>
      <c r="G2198" s="162" t="s">
        <v>74</v>
      </c>
      <c r="H2198" s="227" t="s">
        <v>450</v>
      </c>
      <c r="I2198" s="162" t="s">
        <v>7104</v>
      </c>
      <c r="J2198" s="95"/>
      <c r="K2198" s="97"/>
      <c r="L2198" s="97"/>
      <c r="M2198" s="97"/>
      <c r="N2198" s="87"/>
      <c r="O2198" s="96"/>
      <c r="P2198" s="97"/>
      <c r="Q2198" s="97"/>
      <c r="R2198" s="98"/>
      <c r="S2198" s="98"/>
      <c r="T2198" s="98"/>
      <c r="U2198" s="98"/>
      <c r="V2198" s="98"/>
      <c r="W2198" s="98"/>
      <c r="X2198" s="98"/>
      <c r="Y2198" s="98"/>
      <c r="Z2198" s="98"/>
      <c r="AA2198" s="98"/>
      <c r="AB2198" s="98"/>
      <c r="AC2198" s="98"/>
      <c r="AD2198" s="98"/>
      <c r="AE2198" s="98"/>
      <c r="AF2198" s="98"/>
      <c r="AG2198" s="98"/>
      <c r="AH2198" s="98"/>
      <c r="AI2198" s="98"/>
      <c r="AJ2198" s="98"/>
      <c r="AK2198" s="98"/>
      <c r="AL2198" s="98"/>
    </row>
    <row r="2199" ht="14.25" customHeight="1">
      <c r="A2199" s="92" t="s">
        <v>7105</v>
      </c>
      <c r="B2199" s="264">
        <v>46038.0</v>
      </c>
      <c r="C2199" s="230" t="s">
        <v>7106</v>
      </c>
      <c r="D2199" s="293" t="s">
        <v>87</v>
      </c>
      <c r="E2199" s="103"/>
      <c r="F2199" s="100"/>
      <c r="G2199" s="101"/>
      <c r="H2199" s="42"/>
      <c r="I2199" s="101"/>
      <c r="J2199" s="95"/>
      <c r="K2199" s="97"/>
      <c r="L2199" s="97"/>
      <c r="M2199" s="97"/>
      <c r="N2199" s="87"/>
      <c r="O2199" s="96"/>
      <c r="P2199" s="97"/>
      <c r="Q2199" s="97"/>
      <c r="R2199" s="98"/>
      <c r="S2199" s="98"/>
      <c r="T2199" s="98"/>
      <c r="U2199" s="98"/>
      <c r="V2199" s="98"/>
      <c r="W2199" s="98"/>
      <c r="X2199" s="98"/>
      <c r="Y2199" s="98"/>
      <c r="Z2199" s="98"/>
      <c r="AA2199" s="98"/>
      <c r="AB2199" s="98"/>
      <c r="AC2199" s="98"/>
      <c r="AD2199" s="98"/>
      <c r="AE2199" s="98"/>
      <c r="AF2199" s="98"/>
      <c r="AG2199" s="98"/>
      <c r="AH2199" s="98"/>
      <c r="AI2199" s="98"/>
      <c r="AJ2199" s="98"/>
      <c r="AK2199" s="98"/>
      <c r="AL2199" s="98"/>
    </row>
    <row r="2200" ht="14.25" customHeight="1">
      <c r="A2200" s="92" t="s">
        <v>7107</v>
      </c>
      <c r="B2200" s="264">
        <v>46038.0</v>
      </c>
      <c r="C2200" s="230" t="s">
        <v>7108</v>
      </c>
      <c r="D2200" s="230" t="s">
        <v>7109</v>
      </c>
      <c r="E2200" s="231">
        <v>42000.0</v>
      </c>
      <c r="F2200" s="192" t="s">
        <v>7110</v>
      </c>
      <c r="G2200" s="162" t="s">
        <v>74</v>
      </c>
      <c r="H2200" s="227" t="s">
        <v>450</v>
      </c>
      <c r="I2200" s="162" t="s">
        <v>7111</v>
      </c>
      <c r="J2200" s="95"/>
      <c r="K2200" s="97"/>
      <c r="L2200" s="97"/>
      <c r="M2200" s="97"/>
      <c r="N2200" s="87"/>
      <c r="O2200" s="96"/>
      <c r="P2200" s="97"/>
      <c r="Q2200" s="97"/>
      <c r="R2200" s="98"/>
      <c r="S2200" s="98"/>
      <c r="T2200" s="98"/>
      <c r="U2200" s="98"/>
      <c r="V2200" s="98"/>
      <c r="W2200" s="98"/>
      <c r="X2200" s="98"/>
      <c r="Y2200" s="98"/>
      <c r="Z2200" s="98"/>
      <c r="AA2200" s="98"/>
      <c r="AB2200" s="98"/>
      <c r="AC2200" s="98"/>
      <c r="AD2200" s="98"/>
      <c r="AE2200" s="98"/>
      <c r="AF2200" s="98"/>
      <c r="AG2200" s="98"/>
      <c r="AH2200" s="98"/>
      <c r="AI2200" s="98"/>
      <c r="AJ2200" s="98"/>
      <c r="AK2200" s="98"/>
      <c r="AL2200" s="98"/>
    </row>
    <row r="2201" ht="14.25" customHeight="1">
      <c r="A2201" s="92" t="s">
        <v>7112</v>
      </c>
      <c r="B2201" s="264">
        <v>46038.0</v>
      </c>
      <c r="C2201" s="230" t="s">
        <v>7113</v>
      </c>
      <c r="D2201" s="293" t="s">
        <v>87</v>
      </c>
      <c r="E2201" s="231"/>
      <c r="F2201" s="192"/>
      <c r="G2201" s="162"/>
      <c r="H2201" s="227"/>
      <c r="I2201" s="230"/>
      <c r="J2201" s="95"/>
      <c r="K2201" s="97"/>
      <c r="L2201" s="97"/>
      <c r="M2201" s="97"/>
      <c r="N2201" s="87"/>
      <c r="O2201" s="96"/>
      <c r="P2201" s="97"/>
      <c r="Q2201" s="97"/>
      <c r="R2201" s="98"/>
      <c r="S2201" s="98"/>
      <c r="T2201" s="98"/>
      <c r="U2201" s="98"/>
      <c r="V2201" s="98"/>
      <c r="W2201" s="98"/>
      <c r="X2201" s="98"/>
      <c r="Y2201" s="98"/>
      <c r="Z2201" s="98"/>
      <c r="AA2201" s="98"/>
      <c r="AB2201" s="98"/>
      <c r="AC2201" s="98"/>
      <c r="AD2201" s="98"/>
      <c r="AE2201" s="98"/>
      <c r="AF2201" s="98"/>
      <c r="AG2201" s="98"/>
      <c r="AH2201" s="98"/>
      <c r="AI2201" s="98"/>
      <c r="AJ2201" s="98"/>
      <c r="AK2201" s="98"/>
      <c r="AL2201" s="98"/>
    </row>
    <row r="2202" ht="14.25" customHeight="1">
      <c r="A2202" s="92" t="s">
        <v>7114</v>
      </c>
      <c r="B2202" s="264">
        <v>46038.0</v>
      </c>
      <c r="C2202" s="230" t="s">
        <v>7115</v>
      </c>
      <c r="D2202" s="230" t="s">
        <v>2029</v>
      </c>
      <c r="E2202" s="231">
        <v>16500.0</v>
      </c>
      <c r="F2202" s="192" t="s">
        <v>6675</v>
      </c>
      <c r="G2202" s="162" t="s">
        <v>117</v>
      </c>
      <c r="H2202" s="227" t="s">
        <v>450</v>
      </c>
      <c r="I2202" s="101"/>
      <c r="J2202" s="95"/>
      <c r="K2202" s="97"/>
      <c r="L2202" s="97"/>
      <c r="M2202" s="97"/>
      <c r="N2202" s="87"/>
      <c r="O2202" s="96"/>
      <c r="P2202" s="263">
        <v>541.81</v>
      </c>
      <c r="Q2202" s="97">
        <f t="shared" ref="Q2202:Q2205" si="566">E2202-P2202</f>
        <v>15958.19</v>
      </c>
      <c r="R2202" s="98"/>
      <c r="S2202" s="98"/>
      <c r="T2202" s="98"/>
      <c r="U2202" s="98"/>
      <c r="V2202" s="98"/>
      <c r="W2202" s="98"/>
      <c r="X2202" s="98"/>
      <c r="Y2202" s="98"/>
      <c r="Z2202" s="98"/>
      <c r="AA2202" s="98"/>
      <c r="AB2202" s="98"/>
      <c r="AC2202" s="98"/>
      <c r="AD2202" s="98"/>
      <c r="AE2202" s="98"/>
      <c r="AF2202" s="98"/>
      <c r="AG2202" s="98"/>
      <c r="AH2202" s="98"/>
      <c r="AI2202" s="98"/>
      <c r="AJ2202" s="98"/>
      <c r="AK2202" s="98"/>
      <c r="AL2202" s="98"/>
    </row>
    <row r="2203" ht="14.25" customHeight="1">
      <c r="A2203" s="92" t="s">
        <v>7116</v>
      </c>
      <c r="B2203" s="264">
        <v>46038.0</v>
      </c>
      <c r="C2203" s="230" t="s">
        <v>7117</v>
      </c>
      <c r="D2203" s="230" t="s">
        <v>2502</v>
      </c>
      <c r="E2203" s="231">
        <v>16500.0</v>
      </c>
      <c r="F2203" s="192" t="s">
        <v>6675</v>
      </c>
      <c r="G2203" s="162" t="s">
        <v>117</v>
      </c>
      <c r="H2203" s="227" t="s">
        <v>450</v>
      </c>
      <c r="I2203" s="101"/>
      <c r="J2203" s="95"/>
      <c r="K2203" s="97"/>
      <c r="L2203" s="97"/>
      <c r="M2203" s="97"/>
      <c r="N2203" s="87"/>
      <c r="O2203" s="96"/>
      <c r="P2203" s="263">
        <v>541.81</v>
      </c>
      <c r="Q2203" s="97">
        <f t="shared" si="566"/>
        <v>15958.19</v>
      </c>
      <c r="R2203" s="98"/>
      <c r="S2203" s="98"/>
      <c r="T2203" s="98"/>
      <c r="U2203" s="98"/>
      <c r="V2203" s="98"/>
      <c r="W2203" s="98"/>
      <c r="X2203" s="98"/>
      <c r="Y2203" s="98"/>
      <c r="Z2203" s="98"/>
      <c r="AA2203" s="98"/>
      <c r="AB2203" s="98"/>
      <c r="AC2203" s="98"/>
      <c r="AD2203" s="98"/>
      <c r="AE2203" s="98"/>
      <c r="AF2203" s="98"/>
      <c r="AG2203" s="98"/>
      <c r="AH2203" s="98"/>
      <c r="AI2203" s="98"/>
      <c r="AJ2203" s="98"/>
      <c r="AK2203" s="98"/>
      <c r="AL2203" s="98"/>
    </row>
    <row r="2204" ht="14.25" customHeight="1">
      <c r="A2204" s="92" t="s">
        <v>7118</v>
      </c>
      <c r="B2204" s="264">
        <v>46038.0</v>
      </c>
      <c r="C2204" s="230" t="s">
        <v>7119</v>
      </c>
      <c r="D2204" s="230" t="s">
        <v>2351</v>
      </c>
      <c r="E2204" s="231">
        <v>16500.0</v>
      </c>
      <c r="F2204" s="192" t="s">
        <v>6675</v>
      </c>
      <c r="G2204" s="162" t="s">
        <v>117</v>
      </c>
      <c r="H2204" s="227" t="s">
        <v>450</v>
      </c>
      <c r="I2204" s="101"/>
      <c r="J2204" s="95"/>
      <c r="K2204" s="97"/>
      <c r="L2204" s="97"/>
      <c r="M2204" s="97"/>
      <c r="N2204" s="87"/>
      <c r="O2204" s="96"/>
      <c r="P2204" s="263">
        <v>541.81</v>
      </c>
      <c r="Q2204" s="97">
        <f t="shared" si="566"/>
        <v>15958.19</v>
      </c>
      <c r="R2204" s="98"/>
      <c r="S2204" s="98"/>
      <c r="T2204" s="98"/>
      <c r="U2204" s="98"/>
      <c r="V2204" s="98"/>
      <c r="W2204" s="98"/>
      <c r="X2204" s="98"/>
      <c r="Y2204" s="98"/>
      <c r="Z2204" s="98"/>
      <c r="AA2204" s="98"/>
      <c r="AB2204" s="98"/>
      <c r="AC2204" s="98"/>
      <c r="AD2204" s="98"/>
      <c r="AE2204" s="98"/>
      <c r="AF2204" s="98"/>
      <c r="AG2204" s="98"/>
      <c r="AH2204" s="98"/>
      <c r="AI2204" s="98"/>
      <c r="AJ2204" s="98"/>
      <c r="AK2204" s="98"/>
      <c r="AL2204" s="98"/>
    </row>
    <row r="2205" ht="14.25" customHeight="1">
      <c r="A2205" s="92" t="s">
        <v>7120</v>
      </c>
      <c r="B2205" s="264">
        <v>46038.0</v>
      </c>
      <c r="C2205" s="230" t="s">
        <v>7121</v>
      </c>
      <c r="D2205" s="278" t="s">
        <v>7122</v>
      </c>
      <c r="E2205" s="231">
        <v>16500.0</v>
      </c>
      <c r="F2205" s="192" t="s">
        <v>7123</v>
      </c>
      <c r="G2205" s="162" t="s">
        <v>117</v>
      </c>
      <c r="H2205" s="227" t="s">
        <v>450</v>
      </c>
      <c r="J2205" s="95"/>
      <c r="K2205" s="97"/>
      <c r="L2205" s="97"/>
      <c r="M2205" s="97"/>
      <c r="N2205" s="87"/>
      <c r="O2205" s="96"/>
      <c r="P2205" s="263">
        <v>541.81</v>
      </c>
      <c r="Q2205" s="97">
        <f t="shared" si="566"/>
        <v>15958.19</v>
      </c>
      <c r="R2205" s="98"/>
      <c r="S2205" s="98"/>
      <c r="T2205" s="98"/>
      <c r="U2205" s="98"/>
      <c r="V2205" s="98"/>
      <c r="W2205" s="98"/>
      <c r="X2205" s="98"/>
      <c r="Y2205" s="98"/>
      <c r="Z2205" s="98"/>
      <c r="AA2205" s="98"/>
      <c r="AB2205" s="98"/>
      <c r="AC2205" s="98"/>
      <c r="AD2205" s="98"/>
      <c r="AE2205" s="98"/>
      <c r="AF2205" s="98"/>
      <c r="AG2205" s="98"/>
      <c r="AH2205" s="98"/>
      <c r="AI2205" s="98"/>
      <c r="AJ2205" s="98"/>
      <c r="AK2205" s="98"/>
      <c r="AL2205" s="98"/>
    </row>
    <row r="2206" ht="14.25" customHeight="1">
      <c r="A2206" s="92" t="s">
        <v>7124</v>
      </c>
      <c r="B2206" s="264">
        <v>46038.0</v>
      </c>
      <c r="C2206" s="230" t="s">
        <v>7125</v>
      </c>
      <c r="D2206" s="230" t="s">
        <v>534</v>
      </c>
      <c r="E2206" s="231">
        <v>16500.0</v>
      </c>
      <c r="F2206" s="192" t="s">
        <v>6675</v>
      </c>
      <c r="G2206" s="162" t="s">
        <v>96</v>
      </c>
      <c r="H2206" s="227" t="s">
        <v>132</v>
      </c>
      <c r="I2206" s="101"/>
      <c r="J2206" s="95"/>
      <c r="K2206" s="97"/>
      <c r="L2206" s="97"/>
      <c r="M2206" s="97"/>
      <c r="N2206" s="87"/>
      <c r="O2206" s="96"/>
      <c r="P2206" s="97"/>
      <c r="Q2206" s="97"/>
      <c r="R2206" s="98"/>
      <c r="S2206" s="98"/>
      <c r="T2206" s="98"/>
      <c r="U2206" s="98"/>
      <c r="V2206" s="98"/>
      <c r="W2206" s="98"/>
      <c r="X2206" s="98"/>
      <c r="Y2206" s="98"/>
      <c r="Z2206" s="98"/>
      <c r="AA2206" s="98"/>
      <c r="AB2206" s="98"/>
      <c r="AC2206" s="98"/>
      <c r="AD2206" s="98"/>
      <c r="AE2206" s="98"/>
      <c r="AF2206" s="98"/>
      <c r="AG2206" s="98"/>
      <c r="AH2206" s="98"/>
      <c r="AI2206" s="98"/>
      <c r="AJ2206" s="98"/>
      <c r="AK2206" s="98"/>
      <c r="AL2206" s="98"/>
    </row>
    <row r="2207" ht="14.25" customHeight="1">
      <c r="A2207" s="92" t="s">
        <v>7126</v>
      </c>
      <c r="B2207" s="264"/>
      <c r="C2207" s="230"/>
      <c r="D2207" s="293" t="s">
        <v>87</v>
      </c>
      <c r="R2207" s="98"/>
      <c r="S2207" s="98"/>
      <c r="T2207" s="98"/>
      <c r="U2207" s="98"/>
      <c r="V2207" s="98"/>
      <c r="W2207" s="98"/>
      <c r="X2207" s="98"/>
      <c r="Y2207" s="98"/>
      <c r="Z2207" s="98"/>
      <c r="AA2207" s="98"/>
      <c r="AB2207" s="98"/>
      <c r="AC2207" s="98"/>
      <c r="AD2207" s="98"/>
      <c r="AE2207" s="98"/>
      <c r="AF2207" s="98"/>
      <c r="AG2207" s="98"/>
      <c r="AH2207" s="98"/>
      <c r="AI2207" s="98"/>
      <c r="AJ2207" s="98"/>
      <c r="AK2207" s="98"/>
      <c r="AL2207" s="98"/>
    </row>
    <row r="2208" ht="14.25" customHeight="1">
      <c r="A2208" s="92" t="s">
        <v>7127</v>
      </c>
      <c r="B2208" s="264">
        <v>46038.0</v>
      </c>
      <c r="C2208" s="230" t="s">
        <v>7128</v>
      </c>
      <c r="D2208" s="230" t="s">
        <v>3535</v>
      </c>
      <c r="E2208" s="231">
        <v>93170.0</v>
      </c>
      <c r="F2208" s="192" t="s">
        <v>7129</v>
      </c>
      <c r="G2208" s="162" t="s">
        <v>96</v>
      </c>
      <c r="H2208" s="227" t="s">
        <v>450</v>
      </c>
      <c r="I2208" s="101"/>
      <c r="J2208" s="95"/>
      <c r="K2208" s="97"/>
      <c r="L2208" s="97"/>
      <c r="M2208" s="97"/>
      <c r="N2208" s="87"/>
      <c r="O2208" s="96"/>
      <c r="P2208" s="97"/>
      <c r="Q2208" s="97"/>
      <c r="R2208" s="98"/>
      <c r="S2208" s="98"/>
      <c r="T2208" s="98"/>
      <c r="U2208" s="98"/>
      <c r="V2208" s="98"/>
      <c r="W2208" s="98"/>
      <c r="X2208" s="98"/>
      <c r="Y2208" s="98"/>
      <c r="Z2208" s="98"/>
      <c r="AA2208" s="98"/>
      <c r="AB2208" s="98"/>
      <c r="AC2208" s="98"/>
      <c r="AD2208" s="98"/>
      <c r="AE2208" s="98"/>
      <c r="AF2208" s="98"/>
      <c r="AG2208" s="98"/>
      <c r="AH2208" s="98"/>
      <c r="AI2208" s="98"/>
      <c r="AJ2208" s="98"/>
      <c r="AK2208" s="98"/>
      <c r="AL2208" s="98"/>
    </row>
    <row r="2209" ht="14.25" customHeight="1">
      <c r="A2209" s="92" t="s">
        <v>7130</v>
      </c>
      <c r="B2209" s="264">
        <v>46038.0</v>
      </c>
      <c r="C2209" s="230" t="s">
        <v>7131</v>
      </c>
      <c r="D2209" s="278" t="s">
        <v>1912</v>
      </c>
      <c r="E2209" s="284">
        <v>123585.0</v>
      </c>
      <c r="F2209" s="192" t="s">
        <v>7132</v>
      </c>
      <c r="G2209" s="162" t="s">
        <v>96</v>
      </c>
      <c r="H2209" s="227" t="s">
        <v>450</v>
      </c>
      <c r="I2209" s="162" t="s">
        <v>7133</v>
      </c>
      <c r="J2209" s="95"/>
      <c r="K2209" s="263">
        <v>129360.0</v>
      </c>
      <c r="L2209" s="97">
        <f t="shared" ref="L2209:L2212" si="567">K2209/1.12*0.05</f>
        <v>5775</v>
      </c>
      <c r="M2209" s="97">
        <f t="shared" ref="M2209:M2212" si="568">K2209-L2209</f>
        <v>123585</v>
      </c>
      <c r="N2209" s="87"/>
      <c r="O2209" s="96"/>
      <c r="P2209" s="97"/>
      <c r="Q2209" s="97"/>
      <c r="R2209" s="98"/>
      <c r="S2209" s="98"/>
      <c r="T2209" s="98"/>
      <c r="U2209" s="98"/>
      <c r="V2209" s="98"/>
      <c r="W2209" s="98"/>
      <c r="X2209" s="98"/>
      <c r="Y2209" s="98"/>
      <c r="Z2209" s="98"/>
      <c r="AA2209" s="98"/>
      <c r="AB2209" s="98"/>
      <c r="AC2209" s="98"/>
      <c r="AD2209" s="98"/>
      <c r="AE2209" s="98"/>
      <c r="AF2209" s="98"/>
      <c r="AG2209" s="98"/>
      <c r="AH2209" s="98"/>
      <c r="AI2209" s="98"/>
      <c r="AJ2209" s="98"/>
      <c r="AK2209" s="98"/>
      <c r="AL2209" s="98"/>
    </row>
    <row r="2210" ht="14.25" customHeight="1">
      <c r="A2210" s="92" t="s">
        <v>7134</v>
      </c>
      <c r="B2210" s="264">
        <v>46038.0</v>
      </c>
      <c r="C2210" s="230" t="s">
        <v>7135</v>
      </c>
      <c r="D2210" s="230" t="s">
        <v>7136</v>
      </c>
      <c r="E2210" s="324">
        <v>15763.39</v>
      </c>
      <c r="F2210" s="192" t="s">
        <v>6675</v>
      </c>
      <c r="G2210" s="162" t="s">
        <v>5305</v>
      </c>
      <c r="H2210" s="227" t="s">
        <v>450</v>
      </c>
      <c r="I2210" s="101"/>
      <c r="J2210" s="95"/>
      <c r="K2210" s="263">
        <v>16500.0</v>
      </c>
      <c r="L2210" s="97">
        <f t="shared" si="567"/>
        <v>736.6071429</v>
      </c>
      <c r="M2210" s="97">
        <f t="shared" si="568"/>
        <v>15763.39286</v>
      </c>
      <c r="N2210" s="87"/>
      <c r="O2210" s="96"/>
      <c r="P2210" s="263">
        <v>384.06</v>
      </c>
      <c r="Q2210" s="97">
        <f t="shared" ref="Q2210:Q2214" si="569">E2210-P2210</f>
        <v>15379.33</v>
      </c>
      <c r="R2210" s="98"/>
      <c r="S2210" s="98"/>
      <c r="T2210" s="98"/>
      <c r="U2210" s="98"/>
      <c r="V2210" s="98"/>
      <c r="W2210" s="98"/>
      <c r="X2210" s="98"/>
      <c r="Y2210" s="98"/>
      <c r="Z2210" s="98"/>
      <c r="AA2210" s="98"/>
      <c r="AB2210" s="98"/>
      <c r="AC2210" s="98"/>
      <c r="AD2210" s="98"/>
      <c r="AE2210" s="98"/>
      <c r="AF2210" s="98"/>
      <c r="AG2210" s="98"/>
      <c r="AH2210" s="98"/>
      <c r="AI2210" s="98"/>
      <c r="AJ2210" s="98"/>
      <c r="AK2210" s="98"/>
      <c r="AL2210" s="98"/>
    </row>
    <row r="2211" ht="14.25" customHeight="1">
      <c r="A2211" s="92" t="s">
        <v>7137</v>
      </c>
      <c r="B2211" s="264">
        <v>46038.0</v>
      </c>
      <c r="C2211" s="230" t="s">
        <v>7138</v>
      </c>
      <c r="D2211" s="230" t="s">
        <v>7139</v>
      </c>
      <c r="E2211" s="324">
        <v>15763.39</v>
      </c>
      <c r="F2211" s="192" t="s">
        <v>6675</v>
      </c>
      <c r="G2211" s="162" t="s">
        <v>5305</v>
      </c>
      <c r="H2211" s="227" t="s">
        <v>450</v>
      </c>
      <c r="I2211" s="101"/>
      <c r="J2211" s="95"/>
      <c r="K2211" s="263">
        <v>16500.0</v>
      </c>
      <c r="L2211" s="97">
        <f t="shared" si="567"/>
        <v>736.6071429</v>
      </c>
      <c r="M2211" s="97">
        <f t="shared" si="568"/>
        <v>15763.39286</v>
      </c>
      <c r="N2211" s="87"/>
      <c r="O2211" s="96"/>
      <c r="P2211" s="263">
        <v>384.06</v>
      </c>
      <c r="Q2211" s="97">
        <f t="shared" si="569"/>
        <v>15379.33</v>
      </c>
      <c r="R2211" s="98"/>
      <c r="S2211" s="98"/>
      <c r="T2211" s="98"/>
      <c r="U2211" s="98"/>
      <c r="V2211" s="98"/>
      <c r="W2211" s="98"/>
      <c r="X2211" s="98"/>
      <c r="Y2211" s="98"/>
      <c r="Z2211" s="98"/>
      <c r="AA2211" s="98"/>
      <c r="AB2211" s="98"/>
      <c r="AC2211" s="98"/>
      <c r="AD2211" s="98"/>
      <c r="AE2211" s="98"/>
      <c r="AF2211" s="98"/>
      <c r="AG2211" s="98"/>
      <c r="AH2211" s="98"/>
      <c r="AI2211" s="98"/>
      <c r="AJ2211" s="98"/>
      <c r="AK2211" s="98"/>
      <c r="AL2211" s="98"/>
    </row>
    <row r="2212" ht="14.25" customHeight="1">
      <c r="A2212" s="92" t="s">
        <v>7140</v>
      </c>
      <c r="B2212" s="264">
        <v>46038.0</v>
      </c>
      <c r="C2212" s="230" t="s">
        <v>7141</v>
      </c>
      <c r="D2212" s="230" t="s">
        <v>7142</v>
      </c>
      <c r="E2212" s="324">
        <v>15763.39</v>
      </c>
      <c r="F2212" s="192" t="s">
        <v>6675</v>
      </c>
      <c r="G2212" s="162" t="s">
        <v>5305</v>
      </c>
      <c r="H2212" s="227" t="s">
        <v>450</v>
      </c>
      <c r="I2212" s="101"/>
      <c r="J2212" s="95"/>
      <c r="K2212" s="263">
        <v>16500.0</v>
      </c>
      <c r="L2212" s="97">
        <f t="shared" si="567"/>
        <v>736.6071429</v>
      </c>
      <c r="M2212" s="97">
        <f t="shared" si="568"/>
        <v>15763.39286</v>
      </c>
      <c r="N2212" s="87"/>
      <c r="O2212" s="96"/>
      <c r="P2212" s="263">
        <v>384.06</v>
      </c>
      <c r="Q2212" s="97">
        <f t="shared" si="569"/>
        <v>15379.33</v>
      </c>
      <c r="R2212" s="98"/>
      <c r="S2212" s="98"/>
      <c r="T2212" s="98"/>
      <c r="U2212" s="98"/>
      <c r="V2212" s="98"/>
      <c r="W2212" s="98"/>
      <c r="X2212" s="98"/>
      <c r="Y2212" s="98"/>
      <c r="Z2212" s="98"/>
      <c r="AA2212" s="98"/>
      <c r="AB2212" s="98"/>
      <c r="AC2212" s="98"/>
      <c r="AD2212" s="98"/>
      <c r="AE2212" s="98"/>
      <c r="AF2212" s="98"/>
      <c r="AG2212" s="98"/>
      <c r="AH2212" s="98"/>
      <c r="AI2212" s="98"/>
      <c r="AJ2212" s="98"/>
      <c r="AK2212" s="98"/>
      <c r="AL2212" s="98"/>
    </row>
    <row r="2213" ht="14.25" customHeight="1">
      <c r="A2213" s="92" t="s">
        <v>7143</v>
      </c>
      <c r="B2213" s="264">
        <v>46038.0</v>
      </c>
      <c r="C2213" s="230" t="s">
        <v>7144</v>
      </c>
      <c r="D2213" s="230" t="s">
        <v>7145</v>
      </c>
      <c r="E2213" s="231">
        <v>8250.0</v>
      </c>
      <c r="F2213" s="192" t="s">
        <v>7146</v>
      </c>
      <c r="G2213" s="162" t="s">
        <v>117</v>
      </c>
      <c r="H2213" s="227" t="s">
        <v>450</v>
      </c>
      <c r="I2213" s="101"/>
      <c r="J2213" s="95"/>
      <c r="K2213" s="97"/>
      <c r="L2213" s="97"/>
      <c r="M2213" s="97"/>
      <c r="N2213" s="87"/>
      <c r="O2213" s="96"/>
      <c r="P2213" s="263">
        <v>270.91</v>
      </c>
      <c r="Q2213" s="97">
        <f t="shared" si="569"/>
        <v>7979.09</v>
      </c>
      <c r="R2213" s="98"/>
      <c r="S2213" s="98"/>
      <c r="T2213" s="98"/>
      <c r="U2213" s="98"/>
      <c r="V2213" s="98"/>
      <c r="W2213" s="98"/>
      <c r="X2213" s="98"/>
      <c r="Y2213" s="98"/>
      <c r="Z2213" s="98"/>
      <c r="AA2213" s="98"/>
      <c r="AB2213" s="98"/>
      <c r="AC2213" s="98"/>
      <c r="AD2213" s="98"/>
      <c r="AE2213" s="98"/>
      <c r="AF2213" s="98"/>
      <c r="AG2213" s="98"/>
      <c r="AH2213" s="98"/>
      <c r="AI2213" s="98"/>
      <c r="AJ2213" s="98"/>
      <c r="AK2213" s="98"/>
      <c r="AL2213" s="98"/>
    </row>
    <row r="2214" ht="13.5" customHeight="1">
      <c r="A2214" s="92" t="s">
        <v>7147</v>
      </c>
      <c r="B2214" s="264">
        <v>46038.0</v>
      </c>
      <c r="C2214" s="230" t="s">
        <v>7148</v>
      </c>
      <c r="D2214" s="230" t="s">
        <v>2928</v>
      </c>
      <c r="E2214" s="231">
        <v>16500.0</v>
      </c>
      <c r="F2214" s="192" t="s">
        <v>6675</v>
      </c>
      <c r="G2214" s="162" t="s">
        <v>117</v>
      </c>
      <c r="H2214" s="227" t="s">
        <v>450</v>
      </c>
      <c r="I2214" s="101"/>
      <c r="J2214" s="95"/>
      <c r="K2214" s="97"/>
      <c r="L2214" s="97"/>
      <c r="M2214" s="97"/>
      <c r="N2214" s="87"/>
      <c r="O2214" s="96"/>
      <c r="P2214" s="263">
        <v>541.81</v>
      </c>
      <c r="Q2214" s="97">
        <f t="shared" si="569"/>
        <v>15958.19</v>
      </c>
      <c r="R2214" s="98"/>
      <c r="S2214" s="98"/>
      <c r="T2214" s="98"/>
      <c r="U2214" s="98"/>
      <c r="V2214" s="98"/>
      <c r="W2214" s="98"/>
      <c r="X2214" s="98"/>
      <c r="Y2214" s="98"/>
      <c r="Z2214" s="98"/>
      <c r="AA2214" s="98"/>
      <c r="AB2214" s="98"/>
      <c r="AC2214" s="98"/>
      <c r="AD2214" s="98"/>
      <c r="AE2214" s="98"/>
      <c r="AF2214" s="98"/>
      <c r="AG2214" s="98"/>
      <c r="AH2214" s="98"/>
      <c r="AI2214" s="98"/>
      <c r="AJ2214" s="98"/>
      <c r="AK2214" s="98"/>
      <c r="AL2214" s="98"/>
    </row>
    <row r="2215" ht="14.25" customHeight="1">
      <c r="A2215" s="92" t="s">
        <v>7149</v>
      </c>
      <c r="B2215" s="264">
        <v>46043.0</v>
      </c>
      <c r="C2215" s="230" t="s">
        <v>7150</v>
      </c>
      <c r="D2215" s="230" t="s">
        <v>7151</v>
      </c>
      <c r="E2215" s="231">
        <v>550.0</v>
      </c>
      <c r="F2215" s="192" t="s">
        <v>2857</v>
      </c>
      <c r="G2215" s="162" t="s">
        <v>112</v>
      </c>
      <c r="H2215" s="227" t="s">
        <v>127</v>
      </c>
      <c r="I2215" s="162" t="s">
        <v>7152</v>
      </c>
      <c r="J2215" s="95"/>
      <c r="K2215" s="97"/>
      <c r="L2215" s="97"/>
      <c r="M2215" s="97"/>
      <c r="N2215" s="87"/>
      <c r="O2215" s="96"/>
      <c r="P2215" s="97"/>
      <c r="Q2215" s="97"/>
      <c r="R2215" s="98"/>
      <c r="S2215" s="98"/>
      <c r="T2215" s="98"/>
      <c r="U2215" s="98"/>
      <c r="V2215" s="98"/>
      <c r="W2215" s="98"/>
      <c r="X2215" s="98"/>
      <c r="Y2215" s="98"/>
      <c r="Z2215" s="98"/>
      <c r="AA2215" s="98"/>
      <c r="AB2215" s="98"/>
      <c r="AC2215" s="98"/>
      <c r="AD2215" s="98"/>
      <c r="AE2215" s="98"/>
      <c r="AF2215" s="98"/>
      <c r="AG2215" s="98"/>
      <c r="AH2215" s="98"/>
      <c r="AI2215" s="98"/>
      <c r="AJ2215" s="98"/>
      <c r="AK2215" s="98"/>
      <c r="AL2215" s="98"/>
    </row>
    <row r="2216" ht="14.25" customHeight="1">
      <c r="A2216" s="92" t="s">
        <v>7153</v>
      </c>
      <c r="B2216" s="264">
        <v>46043.0</v>
      </c>
      <c r="C2216" s="230" t="s">
        <v>7154</v>
      </c>
      <c r="D2216" s="230" t="s">
        <v>1300</v>
      </c>
      <c r="E2216" s="284">
        <v>3940.85</v>
      </c>
      <c r="F2216" s="192" t="s">
        <v>6848</v>
      </c>
      <c r="G2216" s="278" t="s">
        <v>431</v>
      </c>
      <c r="H2216" s="227" t="s">
        <v>450</v>
      </c>
      <c r="I2216" s="162" t="s">
        <v>7155</v>
      </c>
      <c r="J2216" s="95"/>
      <c r="K2216" s="263">
        <v>4125.0</v>
      </c>
      <c r="L2216" s="97">
        <f>K2216/1.12*0.05</f>
        <v>184.1517857</v>
      </c>
      <c r="M2216" s="97">
        <f>K2216-L2216</f>
        <v>3940.848214</v>
      </c>
      <c r="N2216" s="87">
        <f>E2216-M2216</f>
        <v>0.001785714286</v>
      </c>
      <c r="O2216" s="96"/>
      <c r="P2216" s="97"/>
      <c r="Q2216" s="97"/>
      <c r="R2216" s="98"/>
      <c r="S2216" s="98"/>
      <c r="T2216" s="98"/>
      <c r="U2216" s="98"/>
      <c r="V2216" s="98"/>
      <c r="W2216" s="98"/>
      <c r="X2216" s="98"/>
      <c r="Y2216" s="98"/>
      <c r="Z2216" s="98"/>
      <c r="AA2216" s="98"/>
      <c r="AB2216" s="98"/>
      <c r="AC2216" s="98"/>
      <c r="AD2216" s="98"/>
      <c r="AE2216" s="98"/>
      <c r="AF2216" s="98"/>
      <c r="AG2216" s="98"/>
      <c r="AH2216" s="98"/>
      <c r="AI2216" s="98"/>
      <c r="AJ2216" s="98"/>
      <c r="AK2216" s="98"/>
      <c r="AL2216" s="98"/>
    </row>
    <row r="2217" ht="14.25" customHeight="1">
      <c r="A2217" s="92" t="s">
        <v>7156</v>
      </c>
      <c r="B2217" s="264">
        <v>46044.0</v>
      </c>
      <c r="C2217" s="230" t="s">
        <v>7157</v>
      </c>
      <c r="D2217" s="230" t="s">
        <v>1358</v>
      </c>
      <c r="E2217" s="231">
        <v>4500.0</v>
      </c>
      <c r="F2217" s="192" t="s">
        <v>7158</v>
      </c>
      <c r="G2217" s="162" t="s">
        <v>117</v>
      </c>
      <c r="H2217" s="227" t="s">
        <v>450</v>
      </c>
      <c r="I2217" s="101"/>
      <c r="J2217" s="95"/>
      <c r="K2217" s="97"/>
      <c r="L2217" s="97"/>
      <c r="M2217" s="97"/>
      <c r="N2217" s="87"/>
      <c r="O2217" s="96"/>
      <c r="P2217" s="263">
        <v>147.77</v>
      </c>
      <c r="Q2217" s="97">
        <f>E2217-P2217</f>
        <v>4352.23</v>
      </c>
      <c r="R2217" s="98"/>
      <c r="S2217" s="98"/>
      <c r="T2217" s="98"/>
      <c r="U2217" s="98"/>
      <c r="V2217" s="98"/>
      <c r="W2217" s="98"/>
      <c r="X2217" s="98"/>
      <c r="Y2217" s="98"/>
      <c r="Z2217" s="98"/>
      <c r="AA2217" s="98"/>
      <c r="AB2217" s="98"/>
      <c r="AC2217" s="98"/>
      <c r="AD2217" s="98"/>
      <c r="AE2217" s="98"/>
      <c r="AF2217" s="98"/>
      <c r="AG2217" s="98"/>
      <c r="AH2217" s="98"/>
      <c r="AI2217" s="98"/>
      <c r="AJ2217" s="98"/>
      <c r="AK2217" s="98"/>
      <c r="AL2217" s="98"/>
    </row>
    <row r="2218" ht="14.25" customHeight="1">
      <c r="A2218" s="92" t="s">
        <v>7159</v>
      </c>
      <c r="B2218" s="264">
        <v>46045.0</v>
      </c>
      <c r="C2218" s="230" t="s">
        <v>7160</v>
      </c>
      <c r="D2218" s="293" t="s">
        <v>87</v>
      </c>
      <c r="E2218" s="103"/>
      <c r="F2218" s="100"/>
      <c r="G2218" s="101"/>
      <c r="H2218" s="42"/>
      <c r="I2218" s="101"/>
      <c r="J2218" s="95"/>
      <c r="K2218" s="97"/>
      <c r="L2218" s="97"/>
      <c r="M2218" s="97"/>
      <c r="N2218" s="87"/>
      <c r="O2218" s="96"/>
      <c r="P2218" s="97"/>
      <c r="Q2218" s="97"/>
      <c r="R2218" s="98"/>
      <c r="S2218" s="98"/>
      <c r="T2218" s="98"/>
      <c r="U2218" s="98"/>
      <c r="V2218" s="98"/>
      <c r="W2218" s="98"/>
      <c r="X2218" s="98"/>
      <c r="Y2218" s="98"/>
      <c r="Z2218" s="98"/>
      <c r="AA2218" s="98"/>
      <c r="AB2218" s="98"/>
      <c r="AC2218" s="98"/>
      <c r="AD2218" s="98"/>
      <c r="AE2218" s="98"/>
      <c r="AF2218" s="98"/>
      <c r="AG2218" s="98"/>
      <c r="AH2218" s="98"/>
      <c r="AI2218" s="98"/>
      <c r="AJ2218" s="98"/>
      <c r="AK2218" s="98"/>
      <c r="AL2218" s="98"/>
    </row>
    <row r="2219" ht="14.25" customHeight="1">
      <c r="A2219" s="92" t="s">
        <v>7161</v>
      </c>
      <c r="B2219" s="264">
        <v>46045.0</v>
      </c>
      <c r="C2219" s="230" t="s">
        <v>7162</v>
      </c>
      <c r="D2219" s="230" t="s">
        <v>364</v>
      </c>
      <c r="E2219" s="231">
        <v>1080.0</v>
      </c>
      <c r="F2219" s="192" t="s">
        <v>7163</v>
      </c>
      <c r="G2219" s="162" t="s">
        <v>117</v>
      </c>
      <c r="H2219" s="227" t="s">
        <v>450</v>
      </c>
      <c r="I2219" s="101"/>
      <c r="J2219" s="95"/>
      <c r="K2219" s="97"/>
      <c r="L2219" s="97"/>
      <c r="M2219" s="97"/>
      <c r="N2219" s="87"/>
      <c r="O2219" s="96"/>
      <c r="P2219" s="263">
        <v>35.46</v>
      </c>
      <c r="Q2219" s="97">
        <f>E2219-P2219</f>
        <v>1044.54</v>
      </c>
      <c r="R2219" s="98"/>
      <c r="S2219" s="98"/>
      <c r="T2219" s="98"/>
      <c r="U2219" s="98"/>
      <c r="V2219" s="98"/>
      <c r="W2219" s="98"/>
      <c r="X2219" s="98"/>
      <c r="Y2219" s="98"/>
      <c r="Z2219" s="98"/>
      <c r="AA2219" s="98"/>
      <c r="AB2219" s="98"/>
      <c r="AC2219" s="98"/>
      <c r="AD2219" s="98"/>
      <c r="AE2219" s="98"/>
      <c r="AF2219" s="98"/>
      <c r="AG2219" s="98"/>
      <c r="AH2219" s="98"/>
      <c r="AI2219" s="98"/>
      <c r="AJ2219" s="98"/>
      <c r="AK2219" s="98"/>
      <c r="AL2219" s="98"/>
    </row>
    <row r="2220" ht="14.25" customHeight="1">
      <c r="A2220" s="92" t="s">
        <v>7164</v>
      </c>
      <c r="B2220" s="264">
        <v>46048.0</v>
      </c>
      <c r="C2220" s="230" t="s">
        <v>7165</v>
      </c>
      <c r="D2220" s="230" t="s">
        <v>1897</v>
      </c>
      <c r="E2220" s="231">
        <v>16500.0</v>
      </c>
      <c r="F2220" s="192" t="s">
        <v>7166</v>
      </c>
      <c r="G2220" s="162" t="s">
        <v>431</v>
      </c>
      <c r="H2220" s="227" t="s">
        <v>132</v>
      </c>
      <c r="I2220" s="285" t="s">
        <v>392</v>
      </c>
      <c r="J2220" s="95"/>
      <c r="K2220" s="97"/>
      <c r="L2220" s="97"/>
      <c r="M2220" s="97"/>
      <c r="N2220" s="87"/>
      <c r="O2220" s="96"/>
      <c r="P2220" s="97"/>
      <c r="Q2220" s="97"/>
      <c r="R2220" s="98"/>
      <c r="S2220" s="98"/>
      <c r="T2220" s="98"/>
      <c r="U2220" s="98"/>
      <c r="V2220" s="98"/>
      <c r="W2220" s="98"/>
      <c r="X2220" s="98"/>
      <c r="Y2220" s="98"/>
      <c r="Z2220" s="98"/>
      <c r="AA2220" s="98"/>
      <c r="AB2220" s="98"/>
      <c r="AC2220" s="98"/>
      <c r="AD2220" s="98"/>
      <c r="AE2220" s="98"/>
      <c r="AF2220" s="98"/>
      <c r="AG2220" s="98"/>
      <c r="AH2220" s="98"/>
      <c r="AI2220" s="98"/>
      <c r="AJ2220" s="98"/>
      <c r="AK2220" s="98"/>
      <c r="AL2220" s="98"/>
    </row>
    <row r="2221" ht="14.25" customHeight="1">
      <c r="A2221" s="92" t="s">
        <v>7167</v>
      </c>
      <c r="B2221" s="264">
        <v>46048.0</v>
      </c>
      <c r="C2221" s="230" t="s">
        <v>7168</v>
      </c>
      <c r="D2221" s="230" t="s">
        <v>7169</v>
      </c>
      <c r="E2221" s="309">
        <v>40.0</v>
      </c>
      <c r="F2221" s="192" t="s">
        <v>7170</v>
      </c>
      <c r="G2221" s="162" t="s">
        <v>5305</v>
      </c>
      <c r="H2221" s="227" t="s">
        <v>450</v>
      </c>
      <c r="I2221" s="101"/>
      <c r="J2221" s="95"/>
      <c r="K2221" s="97"/>
      <c r="L2221" s="97"/>
      <c r="M2221" s="97"/>
      <c r="N2221" s="87"/>
      <c r="O2221" s="96"/>
      <c r="P2221" s="263">
        <v>0.97</v>
      </c>
      <c r="Q2221" s="97">
        <f t="shared" ref="Q2221:Q2224" si="570">E2221-P2221</f>
        <v>39.03</v>
      </c>
      <c r="R2221" s="98"/>
      <c r="S2221" s="98"/>
      <c r="T2221" s="98"/>
      <c r="U2221" s="98"/>
      <c r="V2221" s="98"/>
      <c r="W2221" s="98"/>
      <c r="X2221" s="98"/>
      <c r="Y2221" s="98"/>
      <c r="Z2221" s="98"/>
      <c r="AA2221" s="98"/>
      <c r="AB2221" s="98"/>
      <c r="AC2221" s="98"/>
      <c r="AD2221" s="98"/>
      <c r="AE2221" s="98"/>
      <c r="AF2221" s="98"/>
      <c r="AG2221" s="98"/>
      <c r="AH2221" s="98"/>
      <c r="AI2221" s="98"/>
      <c r="AJ2221" s="98"/>
      <c r="AK2221" s="98"/>
      <c r="AL2221" s="98"/>
    </row>
    <row r="2222" ht="14.25" customHeight="1">
      <c r="A2222" s="92" t="s">
        <v>7171</v>
      </c>
      <c r="B2222" s="264">
        <v>46048.0</v>
      </c>
      <c r="C2222" s="230" t="s">
        <v>7172</v>
      </c>
      <c r="D2222" s="230" t="s">
        <v>2360</v>
      </c>
      <c r="E2222" s="231">
        <v>16500.0</v>
      </c>
      <c r="F2222" s="192" t="s">
        <v>6675</v>
      </c>
      <c r="G2222" s="162" t="s">
        <v>117</v>
      </c>
      <c r="H2222" s="227" t="s">
        <v>450</v>
      </c>
      <c r="I2222" s="101"/>
      <c r="J2222" s="95"/>
      <c r="K2222" s="97"/>
      <c r="L2222" s="97"/>
      <c r="M2222" s="97"/>
      <c r="N2222" s="87"/>
      <c r="O2222" s="96"/>
      <c r="P2222" s="263">
        <v>541.81</v>
      </c>
      <c r="Q2222" s="97">
        <f t="shared" si="570"/>
        <v>15958.19</v>
      </c>
      <c r="R2222" s="98"/>
      <c r="S2222" s="98"/>
      <c r="T2222" s="98"/>
      <c r="U2222" s="98"/>
      <c r="V2222" s="98"/>
      <c r="W2222" s="98"/>
      <c r="X2222" s="98"/>
      <c r="Y2222" s="98"/>
      <c r="Z2222" s="98"/>
      <c r="AA2222" s="98"/>
      <c r="AB2222" s="98"/>
      <c r="AC2222" s="98"/>
      <c r="AD2222" s="98"/>
      <c r="AE2222" s="98"/>
      <c r="AF2222" s="98"/>
      <c r="AG2222" s="98"/>
      <c r="AH2222" s="98"/>
      <c r="AI2222" s="98"/>
      <c r="AJ2222" s="98"/>
      <c r="AK2222" s="98"/>
      <c r="AL2222" s="98"/>
    </row>
    <row r="2223" ht="14.25" customHeight="1">
      <c r="A2223" s="92" t="s">
        <v>7173</v>
      </c>
      <c r="B2223" s="264">
        <v>46049.0</v>
      </c>
      <c r="C2223" s="230" t="s">
        <v>7174</v>
      </c>
      <c r="D2223" s="230" t="s">
        <v>2356</v>
      </c>
      <c r="E2223" s="231">
        <v>16500.0</v>
      </c>
      <c r="F2223" s="192" t="s">
        <v>6675</v>
      </c>
      <c r="G2223" s="162" t="s">
        <v>117</v>
      </c>
      <c r="H2223" s="227" t="s">
        <v>450</v>
      </c>
      <c r="I2223" s="101"/>
      <c r="J2223" s="95"/>
      <c r="K2223" s="97"/>
      <c r="L2223" s="97"/>
      <c r="M2223" s="97"/>
      <c r="N2223" s="87"/>
      <c r="O2223" s="96"/>
      <c r="P2223" s="263">
        <v>541.81</v>
      </c>
      <c r="Q2223" s="97">
        <f t="shared" si="570"/>
        <v>15958.19</v>
      </c>
      <c r="R2223" s="98"/>
      <c r="S2223" s="98"/>
      <c r="T2223" s="98"/>
      <c r="U2223" s="98"/>
      <c r="V2223" s="98"/>
      <c r="W2223" s="98"/>
      <c r="X2223" s="98"/>
      <c r="Y2223" s="98"/>
      <c r="Z2223" s="98"/>
      <c r="AA2223" s="98"/>
      <c r="AB2223" s="98"/>
      <c r="AC2223" s="98"/>
      <c r="AD2223" s="98"/>
      <c r="AE2223" s="98"/>
      <c r="AF2223" s="98"/>
      <c r="AG2223" s="98"/>
      <c r="AH2223" s="98"/>
      <c r="AI2223" s="98"/>
      <c r="AJ2223" s="98"/>
      <c r="AK2223" s="98"/>
      <c r="AL2223" s="98"/>
    </row>
    <row r="2224" ht="14.25" customHeight="1">
      <c r="A2224" s="92" t="s">
        <v>7175</v>
      </c>
      <c r="B2224" s="264">
        <v>46049.0</v>
      </c>
      <c r="C2224" s="230" t="s">
        <v>7176</v>
      </c>
      <c r="D2224" s="230" t="s">
        <v>1788</v>
      </c>
      <c r="E2224" s="231">
        <v>10911.15</v>
      </c>
      <c r="F2224" s="192" t="s">
        <v>7177</v>
      </c>
      <c r="G2224" s="162" t="s">
        <v>117</v>
      </c>
      <c r="H2224" s="227" t="s">
        <v>450</v>
      </c>
      <c r="I2224" s="101"/>
      <c r="J2224" s="95"/>
      <c r="K2224" s="97"/>
      <c r="L2224" s="97"/>
      <c r="M2224" s="97"/>
      <c r="N2224" s="87"/>
      <c r="O2224" s="96"/>
      <c r="P2224" s="263">
        <v>358.29</v>
      </c>
      <c r="Q2224" s="97">
        <f t="shared" si="570"/>
        <v>10552.86</v>
      </c>
      <c r="R2224" s="98"/>
      <c r="S2224" s="98"/>
      <c r="T2224" s="98"/>
      <c r="U2224" s="98"/>
      <c r="V2224" s="98"/>
      <c r="W2224" s="98"/>
      <c r="X2224" s="98"/>
      <c r="Y2224" s="98"/>
      <c r="Z2224" s="98"/>
      <c r="AA2224" s="98"/>
      <c r="AB2224" s="98"/>
      <c r="AC2224" s="98"/>
      <c r="AD2224" s="98"/>
      <c r="AE2224" s="98"/>
      <c r="AF2224" s="98"/>
      <c r="AG2224" s="98"/>
      <c r="AH2224" s="98"/>
      <c r="AI2224" s="98"/>
      <c r="AJ2224" s="98"/>
      <c r="AK2224" s="98"/>
      <c r="AL2224" s="98"/>
    </row>
    <row r="2225" ht="14.25" customHeight="1">
      <c r="A2225" s="92" t="s">
        <v>7178</v>
      </c>
      <c r="B2225" s="264">
        <v>46050.0</v>
      </c>
      <c r="C2225" s="230" t="s">
        <v>7179</v>
      </c>
      <c r="D2225" s="230" t="s">
        <v>1578</v>
      </c>
      <c r="E2225" s="231">
        <v>16500.0</v>
      </c>
      <c r="F2225" s="192" t="s">
        <v>6675</v>
      </c>
      <c r="G2225" s="162" t="s">
        <v>96</v>
      </c>
      <c r="H2225" s="227" t="s">
        <v>132</v>
      </c>
      <c r="I2225" s="285" t="s">
        <v>392</v>
      </c>
      <c r="J2225" s="95"/>
      <c r="K2225" s="97"/>
      <c r="L2225" s="97"/>
      <c r="M2225" s="97"/>
      <c r="N2225" s="87"/>
      <c r="O2225" s="96"/>
      <c r="P2225" s="97"/>
      <c r="Q2225" s="97"/>
      <c r="R2225" s="98"/>
      <c r="S2225" s="98"/>
      <c r="T2225" s="98"/>
      <c r="U2225" s="98"/>
      <c r="V2225" s="98"/>
      <c r="W2225" s="98"/>
      <c r="X2225" s="98"/>
      <c r="Y2225" s="98"/>
      <c r="Z2225" s="98"/>
      <c r="AA2225" s="98"/>
      <c r="AB2225" s="98"/>
      <c r="AC2225" s="98"/>
      <c r="AD2225" s="98"/>
      <c r="AE2225" s="98"/>
      <c r="AF2225" s="98"/>
      <c r="AG2225" s="98"/>
      <c r="AH2225" s="98"/>
      <c r="AI2225" s="98"/>
      <c r="AJ2225" s="98"/>
      <c r="AK2225" s="98"/>
      <c r="AL2225" s="98"/>
    </row>
    <row r="2226" ht="14.25" customHeight="1">
      <c r="A2226" s="92" t="s">
        <v>7180</v>
      </c>
      <c r="B2226" s="264">
        <v>46050.0</v>
      </c>
      <c r="C2226" s="230" t="s">
        <v>7181</v>
      </c>
      <c r="D2226" s="230" t="s">
        <v>1578</v>
      </c>
      <c r="E2226" s="231">
        <v>700.0</v>
      </c>
      <c r="F2226" s="192" t="s">
        <v>7182</v>
      </c>
      <c r="G2226" s="162" t="s">
        <v>96</v>
      </c>
      <c r="H2226" s="227" t="s">
        <v>132</v>
      </c>
      <c r="I2226" s="285" t="s">
        <v>392</v>
      </c>
      <c r="J2226" s="95"/>
      <c r="K2226" s="97"/>
      <c r="L2226" s="97"/>
      <c r="M2226" s="97"/>
      <c r="N2226" s="87"/>
      <c r="O2226" s="96"/>
      <c r="P2226" s="97"/>
      <c r="Q2226" s="97"/>
      <c r="R2226" s="98"/>
      <c r="S2226" s="98"/>
      <c r="T2226" s="98"/>
      <c r="U2226" s="98"/>
      <c r="V2226" s="98"/>
      <c r="W2226" s="98"/>
      <c r="X2226" s="98"/>
      <c r="Y2226" s="98"/>
      <c r="Z2226" s="98"/>
      <c r="AA2226" s="98"/>
      <c r="AB2226" s="98"/>
      <c r="AC2226" s="98"/>
      <c r="AD2226" s="98"/>
      <c r="AE2226" s="98"/>
      <c r="AF2226" s="98"/>
      <c r="AG2226" s="98"/>
      <c r="AH2226" s="98"/>
      <c r="AI2226" s="98"/>
      <c r="AJ2226" s="98"/>
      <c r="AK2226" s="98"/>
      <c r="AL2226" s="98"/>
    </row>
    <row r="2227" ht="14.25" customHeight="1">
      <c r="A2227" s="92" t="s">
        <v>7183</v>
      </c>
      <c r="B2227" s="264">
        <v>46050.0</v>
      </c>
      <c r="C2227" s="230" t="s">
        <v>7184</v>
      </c>
      <c r="D2227" s="230" t="s">
        <v>7185</v>
      </c>
      <c r="E2227" s="231">
        <v>180.0</v>
      </c>
      <c r="F2227" s="192" t="s">
        <v>7186</v>
      </c>
      <c r="G2227" s="162" t="s">
        <v>112</v>
      </c>
      <c r="H2227" s="227" t="s">
        <v>127</v>
      </c>
      <c r="I2227" s="162" t="s">
        <v>7187</v>
      </c>
      <c r="J2227" s="95"/>
      <c r="K2227" s="97"/>
      <c r="L2227" s="97"/>
      <c r="M2227" s="97"/>
      <c r="N2227" s="87"/>
      <c r="O2227" s="96"/>
      <c r="P2227" s="97"/>
      <c r="Q2227" s="97"/>
      <c r="R2227" s="98"/>
      <c r="S2227" s="98"/>
      <c r="T2227" s="98"/>
      <c r="U2227" s="98"/>
      <c r="V2227" s="98"/>
      <c r="W2227" s="98"/>
      <c r="X2227" s="98"/>
      <c r="Y2227" s="98"/>
      <c r="Z2227" s="98"/>
      <c r="AA2227" s="98"/>
      <c r="AB2227" s="98"/>
      <c r="AC2227" s="98"/>
      <c r="AD2227" s="98"/>
      <c r="AE2227" s="98"/>
      <c r="AF2227" s="98"/>
      <c r="AG2227" s="98"/>
      <c r="AH2227" s="98"/>
      <c r="AI2227" s="98"/>
      <c r="AJ2227" s="98"/>
      <c r="AK2227" s="98"/>
      <c r="AL2227" s="98"/>
    </row>
    <row r="2228" ht="14.25" customHeight="1">
      <c r="A2228" s="92" t="s">
        <v>7188</v>
      </c>
      <c r="B2228" s="264">
        <v>46050.0</v>
      </c>
      <c r="C2228" s="230" t="s">
        <v>7189</v>
      </c>
      <c r="D2228" s="230" t="s">
        <v>1358</v>
      </c>
      <c r="E2228" s="231">
        <v>550.0</v>
      </c>
      <c r="F2228" s="192" t="s">
        <v>7190</v>
      </c>
      <c r="G2228" s="162" t="s">
        <v>117</v>
      </c>
      <c r="H2228" s="227" t="s">
        <v>450</v>
      </c>
      <c r="I2228" s="101"/>
      <c r="J2228" s="95"/>
      <c r="K2228" s="97"/>
      <c r="L2228" s="97"/>
      <c r="M2228" s="97"/>
      <c r="N2228" s="87"/>
      <c r="P2228" s="292">
        <v>18.07</v>
      </c>
      <c r="Q2228" s="97">
        <f>E2228-P2228</f>
        <v>531.93</v>
      </c>
      <c r="R2228" s="98"/>
      <c r="S2228" s="98"/>
      <c r="T2228" s="98"/>
      <c r="U2228" s="98"/>
      <c r="V2228" s="98"/>
      <c r="W2228" s="98"/>
      <c r="X2228" s="98"/>
      <c r="Y2228" s="98"/>
      <c r="Z2228" s="98"/>
      <c r="AA2228" s="98"/>
      <c r="AB2228" s="98"/>
      <c r="AC2228" s="98"/>
      <c r="AD2228" s="98"/>
      <c r="AE2228" s="98"/>
      <c r="AF2228" s="98"/>
      <c r="AG2228" s="98"/>
      <c r="AH2228" s="98"/>
      <c r="AI2228" s="98"/>
      <c r="AJ2228" s="98"/>
      <c r="AK2228" s="98"/>
      <c r="AL2228" s="98"/>
    </row>
    <row r="2229" ht="14.25" customHeight="1">
      <c r="A2229" s="92" t="s">
        <v>7191</v>
      </c>
      <c r="B2229" s="264">
        <v>46051.0</v>
      </c>
      <c r="C2229" s="230" t="s">
        <v>7192</v>
      </c>
      <c r="D2229" s="230" t="s">
        <v>454</v>
      </c>
      <c r="E2229" s="284">
        <v>47290.18</v>
      </c>
      <c r="F2229" s="192" t="s">
        <v>7193</v>
      </c>
      <c r="G2229" s="162" t="s">
        <v>96</v>
      </c>
      <c r="H2229" s="227" t="s">
        <v>450</v>
      </c>
      <c r="I2229" s="162" t="s">
        <v>7194</v>
      </c>
      <c r="J2229" s="95"/>
      <c r="K2229" s="263">
        <v>49500.0</v>
      </c>
      <c r="L2229" s="97">
        <f>K2229/1.12*0.05</f>
        <v>2209.821429</v>
      </c>
      <c r="M2229" s="97">
        <f>K2229-L2229</f>
        <v>47290.17857</v>
      </c>
      <c r="N2229" s="87">
        <f>E2229-M2229</f>
        <v>0.001428571428</v>
      </c>
      <c r="O2229" s="96"/>
      <c r="P2229" s="97"/>
      <c r="Q2229" s="97"/>
      <c r="R2229" s="98"/>
      <c r="S2229" s="98"/>
      <c r="T2229" s="98"/>
      <c r="U2229" s="98"/>
      <c r="V2229" s="98"/>
      <c r="W2229" s="98"/>
      <c r="X2229" s="98"/>
      <c r="Y2229" s="98"/>
      <c r="Z2229" s="98"/>
      <c r="AA2229" s="98"/>
      <c r="AB2229" s="98"/>
      <c r="AC2229" s="98"/>
      <c r="AD2229" s="98"/>
      <c r="AE2229" s="98"/>
      <c r="AF2229" s="98"/>
      <c r="AG2229" s="98"/>
      <c r="AH2229" s="98"/>
      <c r="AI2229" s="98"/>
      <c r="AJ2229" s="98"/>
      <c r="AK2229" s="98"/>
      <c r="AL2229" s="98"/>
    </row>
    <row r="2230" ht="14.25" customHeight="1">
      <c r="A2230" s="92" t="s">
        <v>7195</v>
      </c>
      <c r="B2230" s="264">
        <v>46051.0</v>
      </c>
      <c r="C2230" s="230" t="s">
        <v>7196</v>
      </c>
      <c r="D2230" s="230" t="s">
        <v>4606</v>
      </c>
      <c r="E2230" s="231">
        <v>16500.0</v>
      </c>
      <c r="F2230" s="192" t="s">
        <v>6675</v>
      </c>
      <c r="G2230" s="162" t="s">
        <v>74</v>
      </c>
      <c r="H2230" s="227" t="s">
        <v>450</v>
      </c>
      <c r="I2230" s="278" t="s">
        <v>7197</v>
      </c>
      <c r="J2230" s="95"/>
      <c r="K2230" s="97"/>
      <c r="L2230" s="97"/>
      <c r="M2230" s="97"/>
      <c r="N2230" s="87"/>
      <c r="O2230" s="96"/>
      <c r="P2230" s="97"/>
      <c r="Q2230" s="97"/>
      <c r="R2230" s="98"/>
      <c r="S2230" s="98"/>
      <c r="T2230" s="98"/>
      <c r="U2230" s="98"/>
      <c r="V2230" s="98"/>
      <c r="W2230" s="98"/>
      <c r="X2230" s="98"/>
      <c r="Y2230" s="98"/>
      <c r="Z2230" s="98"/>
      <c r="AA2230" s="98"/>
      <c r="AB2230" s="98"/>
      <c r="AC2230" s="98"/>
      <c r="AD2230" s="98"/>
      <c r="AE2230" s="98"/>
      <c r="AF2230" s="98"/>
      <c r="AG2230" s="98"/>
      <c r="AH2230" s="98"/>
      <c r="AI2230" s="98"/>
      <c r="AJ2230" s="98"/>
      <c r="AK2230" s="98"/>
      <c r="AL2230" s="98"/>
    </row>
    <row r="2231" ht="14.25" customHeight="1">
      <c r="A2231" s="92" t="s">
        <v>7198</v>
      </c>
      <c r="B2231" s="264">
        <v>46051.0</v>
      </c>
      <c r="C2231" s="230" t="s">
        <v>7199</v>
      </c>
      <c r="D2231" s="230" t="s">
        <v>2021</v>
      </c>
      <c r="E2231" s="284">
        <v>15763.39</v>
      </c>
      <c r="F2231" s="192" t="s">
        <v>6675</v>
      </c>
      <c r="G2231" s="162" t="s">
        <v>96</v>
      </c>
      <c r="H2231" s="227" t="s">
        <v>450</v>
      </c>
      <c r="I2231" s="162" t="s">
        <v>7200</v>
      </c>
      <c r="J2231" s="95"/>
      <c r="K2231" s="263">
        <v>16500.0</v>
      </c>
      <c r="L2231" s="97">
        <f>K2231/1.12*0.05</f>
        <v>736.6071429</v>
      </c>
      <c r="M2231" s="97">
        <f>K2231-L2231</f>
        <v>15763.39286</v>
      </c>
      <c r="N2231" s="87">
        <f>E2231-M2231</f>
        <v>-0.002857142857</v>
      </c>
      <c r="O2231" s="96"/>
      <c r="P2231" s="97"/>
      <c r="Q2231" s="97"/>
      <c r="R2231" s="98"/>
      <c r="S2231" s="98"/>
      <c r="T2231" s="98"/>
      <c r="U2231" s="98"/>
      <c r="V2231" s="98"/>
      <c r="W2231" s="98"/>
      <c r="X2231" s="98"/>
      <c r="Y2231" s="98"/>
      <c r="Z2231" s="98"/>
      <c r="AA2231" s="98"/>
      <c r="AB2231" s="98"/>
      <c r="AC2231" s="98"/>
      <c r="AD2231" s="98"/>
      <c r="AE2231" s="98"/>
      <c r="AF2231" s="98"/>
      <c r="AG2231" s="98"/>
      <c r="AH2231" s="98"/>
      <c r="AI2231" s="98"/>
      <c r="AJ2231" s="98"/>
      <c r="AK2231" s="98"/>
      <c r="AL2231" s="98"/>
    </row>
    <row r="2232" ht="14.25" customHeight="1">
      <c r="A2232" s="92" t="s">
        <v>7201</v>
      </c>
      <c r="B2232" s="264">
        <v>46051.0</v>
      </c>
      <c r="C2232" s="230" t="s">
        <v>7202</v>
      </c>
      <c r="D2232" s="230" t="s">
        <v>7203</v>
      </c>
      <c r="E2232" s="231">
        <v>42000.0</v>
      </c>
      <c r="F2232" s="192" t="s">
        <v>6826</v>
      </c>
      <c r="G2232" s="162" t="s">
        <v>96</v>
      </c>
      <c r="H2232" s="227" t="s">
        <v>450</v>
      </c>
      <c r="I2232" s="162" t="s">
        <v>7204</v>
      </c>
      <c r="J2232" s="95"/>
      <c r="K2232" s="97"/>
      <c r="L2232" s="97"/>
      <c r="M2232" s="97"/>
      <c r="N2232" s="87"/>
      <c r="O2232" s="96"/>
      <c r="P2232" s="97"/>
      <c r="Q2232" s="97"/>
      <c r="R2232" s="98"/>
      <c r="S2232" s="98"/>
      <c r="T2232" s="98"/>
      <c r="U2232" s="98"/>
      <c r="V2232" s="98"/>
      <c r="W2232" s="98"/>
      <c r="X2232" s="98"/>
      <c r="Y2232" s="98"/>
      <c r="Z2232" s="98"/>
      <c r="AA2232" s="98"/>
      <c r="AB2232" s="98"/>
      <c r="AC2232" s="98"/>
      <c r="AD2232" s="98"/>
      <c r="AE2232" s="98"/>
      <c r="AF2232" s="98"/>
      <c r="AG2232" s="98"/>
      <c r="AH2232" s="98"/>
      <c r="AI2232" s="98"/>
      <c r="AJ2232" s="98"/>
      <c r="AK2232" s="98"/>
      <c r="AL2232" s="98"/>
    </row>
    <row r="2233" ht="14.25" customHeight="1">
      <c r="A2233" s="92" t="s">
        <v>7205</v>
      </c>
      <c r="B2233" s="264">
        <v>46051.0</v>
      </c>
      <c r="C2233" s="230" t="s">
        <v>7206</v>
      </c>
      <c r="D2233" s="230" t="s">
        <v>380</v>
      </c>
      <c r="E2233" s="231">
        <v>16500.0</v>
      </c>
      <c r="F2233" s="192" t="s">
        <v>6675</v>
      </c>
      <c r="G2233" s="162" t="s">
        <v>96</v>
      </c>
      <c r="H2233" s="227" t="s">
        <v>450</v>
      </c>
      <c r="I2233" s="162" t="s">
        <v>7207</v>
      </c>
      <c r="J2233" s="95"/>
      <c r="K2233" s="97"/>
      <c r="L2233" s="97"/>
      <c r="M2233" s="97"/>
      <c r="N2233" s="87"/>
      <c r="O2233" s="96"/>
      <c r="P2233" s="97"/>
      <c r="Q2233" s="97"/>
      <c r="R2233" s="98"/>
      <c r="S2233" s="98"/>
      <c r="T2233" s="98"/>
      <c r="U2233" s="98"/>
      <c r="V2233" s="98"/>
      <c r="W2233" s="98"/>
      <c r="X2233" s="98"/>
      <c r="Y2233" s="98"/>
      <c r="Z2233" s="98"/>
      <c r="AA2233" s="98"/>
      <c r="AB2233" s="98"/>
      <c r="AC2233" s="98"/>
      <c r="AD2233" s="98"/>
      <c r="AE2233" s="98"/>
      <c r="AF2233" s="98"/>
      <c r="AG2233" s="98"/>
      <c r="AH2233" s="98"/>
      <c r="AI2233" s="98"/>
      <c r="AJ2233" s="98"/>
      <c r="AK2233" s="98"/>
      <c r="AL2233" s="98"/>
    </row>
    <row r="2234" ht="14.25" customHeight="1">
      <c r="A2234" s="92" t="s">
        <v>7208</v>
      </c>
      <c r="B2234" s="264">
        <v>46051.0</v>
      </c>
      <c r="C2234" s="230" t="s">
        <v>7209</v>
      </c>
      <c r="D2234" s="230" t="s">
        <v>3590</v>
      </c>
      <c r="E2234" s="231">
        <v>42000.0</v>
      </c>
      <c r="F2234" s="192" t="s">
        <v>6826</v>
      </c>
      <c r="G2234" s="162" t="s">
        <v>96</v>
      </c>
      <c r="H2234" s="227" t="s">
        <v>132</v>
      </c>
      <c r="I2234" s="285" t="s">
        <v>607</v>
      </c>
      <c r="J2234" s="95"/>
      <c r="K2234" s="97"/>
      <c r="L2234" s="97"/>
      <c r="M2234" s="97"/>
      <c r="N2234" s="87"/>
      <c r="O2234" s="96"/>
      <c r="P2234" s="97"/>
      <c r="Q2234" s="97"/>
      <c r="R2234" s="98"/>
      <c r="S2234" s="98"/>
      <c r="T2234" s="98"/>
      <c r="U2234" s="98"/>
      <c r="V2234" s="98"/>
      <c r="W2234" s="98"/>
      <c r="X2234" s="98"/>
      <c r="Y2234" s="98"/>
      <c r="Z2234" s="98"/>
      <c r="AA2234" s="98"/>
      <c r="AB2234" s="98"/>
      <c r="AC2234" s="98"/>
      <c r="AD2234" s="98"/>
      <c r="AE2234" s="98"/>
      <c r="AF2234" s="98"/>
      <c r="AG2234" s="98"/>
      <c r="AH2234" s="98"/>
      <c r="AI2234" s="98"/>
      <c r="AJ2234" s="98"/>
      <c r="AK2234" s="98"/>
      <c r="AL2234" s="98"/>
    </row>
    <row r="2235" ht="14.25" customHeight="1">
      <c r="A2235" s="92" t="s">
        <v>7210</v>
      </c>
      <c r="B2235" s="264">
        <v>46051.0</v>
      </c>
      <c r="C2235" s="230" t="s">
        <v>7211</v>
      </c>
      <c r="D2235" s="230" t="s">
        <v>2220</v>
      </c>
      <c r="E2235" s="284">
        <v>15763.39</v>
      </c>
      <c r="F2235" s="192" t="s">
        <v>6675</v>
      </c>
      <c r="G2235" s="162" t="s">
        <v>96</v>
      </c>
      <c r="H2235" s="227" t="s">
        <v>450</v>
      </c>
      <c r="I2235" s="162" t="s">
        <v>7212</v>
      </c>
      <c r="J2235" s="95"/>
      <c r="K2235" s="263">
        <v>16500.0</v>
      </c>
      <c r="L2235" s="97">
        <f>K2235/1.12*0.05</f>
        <v>736.6071429</v>
      </c>
      <c r="M2235" s="97">
        <f>K2235-L2235</f>
        <v>15763.39286</v>
      </c>
      <c r="N2235" s="87"/>
      <c r="O2235" s="96"/>
      <c r="P2235" s="97"/>
      <c r="Q2235" s="97"/>
      <c r="R2235" s="98"/>
      <c r="S2235" s="98"/>
      <c r="T2235" s="98"/>
      <c r="U2235" s="98"/>
      <c r="V2235" s="98"/>
      <c r="W2235" s="98"/>
      <c r="X2235" s="98"/>
      <c r="Y2235" s="98"/>
      <c r="Z2235" s="98"/>
      <c r="AA2235" s="98"/>
      <c r="AB2235" s="98"/>
      <c r="AC2235" s="98"/>
      <c r="AD2235" s="98"/>
      <c r="AE2235" s="98"/>
      <c r="AF2235" s="98"/>
      <c r="AG2235" s="98"/>
      <c r="AH2235" s="98"/>
      <c r="AI2235" s="98"/>
      <c r="AJ2235" s="98"/>
      <c r="AK2235" s="98"/>
      <c r="AL2235" s="98"/>
    </row>
    <row r="2236" ht="14.25" customHeight="1">
      <c r="A2236" s="92" t="s">
        <v>7213</v>
      </c>
      <c r="B2236" s="264">
        <v>46051.0</v>
      </c>
      <c r="C2236" s="230" t="s">
        <v>7214</v>
      </c>
      <c r="D2236" s="278" t="s">
        <v>7215</v>
      </c>
      <c r="E2236" s="231">
        <v>30600.0</v>
      </c>
      <c r="F2236" s="192" t="s">
        <v>7216</v>
      </c>
      <c r="G2236" s="276"/>
      <c r="H2236" s="277"/>
      <c r="I2236" s="101"/>
      <c r="J2236" s="95"/>
      <c r="K2236" s="97"/>
      <c r="L2236" s="97"/>
      <c r="M2236" s="97"/>
      <c r="N2236" s="87"/>
      <c r="O2236" s="96"/>
      <c r="P2236" s="97"/>
      <c r="Q2236" s="97"/>
      <c r="R2236" s="98"/>
      <c r="S2236" s="98"/>
      <c r="T2236" s="98"/>
      <c r="U2236" s="98"/>
      <c r="V2236" s="98"/>
      <c r="W2236" s="98"/>
      <c r="X2236" s="98"/>
      <c r="Y2236" s="98"/>
      <c r="Z2236" s="98"/>
      <c r="AA2236" s="98"/>
      <c r="AB2236" s="98"/>
      <c r="AC2236" s="98"/>
      <c r="AD2236" s="98"/>
      <c r="AE2236" s="98"/>
      <c r="AF2236" s="98"/>
      <c r="AG2236" s="98"/>
      <c r="AH2236" s="98"/>
      <c r="AI2236" s="98"/>
      <c r="AJ2236" s="98"/>
      <c r="AK2236" s="98"/>
      <c r="AL2236" s="98"/>
    </row>
    <row r="2237" ht="14.25" customHeight="1">
      <c r="A2237" s="92" t="s">
        <v>7217</v>
      </c>
      <c r="B2237" s="264">
        <v>46051.0</v>
      </c>
      <c r="C2237" s="230" t="s">
        <v>7218</v>
      </c>
      <c r="D2237" s="230" t="s">
        <v>454</v>
      </c>
      <c r="E2237" s="284">
        <v>10031.25</v>
      </c>
      <c r="F2237" s="192" t="s">
        <v>7219</v>
      </c>
      <c r="G2237" s="162" t="s">
        <v>96</v>
      </c>
      <c r="H2237" s="227" t="s">
        <v>450</v>
      </c>
      <c r="I2237" s="162" t="s">
        <v>7220</v>
      </c>
      <c r="J2237" s="95"/>
      <c r="K2237" s="263">
        <v>10500.0</v>
      </c>
      <c r="L2237" s="97">
        <f>K2237/1.12*0.05</f>
        <v>468.75</v>
      </c>
      <c r="M2237" s="97">
        <f>K2237-L2237</f>
        <v>10031.25</v>
      </c>
      <c r="N2237" s="87">
        <f>E2237-M2237</f>
        <v>0</v>
      </c>
      <c r="O2237" s="96"/>
      <c r="P2237" s="97"/>
      <c r="Q2237" s="97"/>
      <c r="R2237" s="98"/>
      <c r="S2237" s="98"/>
      <c r="T2237" s="98"/>
      <c r="U2237" s="98"/>
      <c r="V2237" s="98"/>
      <c r="W2237" s="98"/>
      <c r="X2237" s="98"/>
      <c r="Y2237" s="98"/>
      <c r="Z2237" s="98"/>
      <c r="AA2237" s="98"/>
      <c r="AB2237" s="98"/>
      <c r="AC2237" s="98"/>
      <c r="AD2237" s="98"/>
      <c r="AE2237" s="98"/>
      <c r="AF2237" s="98"/>
      <c r="AG2237" s="98"/>
      <c r="AH2237" s="98"/>
      <c r="AI2237" s="98"/>
      <c r="AJ2237" s="98"/>
      <c r="AK2237" s="98"/>
      <c r="AL2237" s="98"/>
    </row>
    <row r="2238" ht="14.25" customHeight="1">
      <c r="A2238" s="92" t="s">
        <v>7221</v>
      </c>
      <c r="B2238" s="264">
        <v>46051.0</v>
      </c>
      <c r="C2238" s="230" t="s">
        <v>7222</v>
      </c>
      <c r="D2238" s="230" t="s">
        <v>890</v>
      </c>
      <c r="E2238" s="231">
        <v>44464.0</v>
      </c>
      <c r="F2238" s="192" t="s">
        <v>7223</v>
      </c>
      <c r="G2238" s="162" t="s">
        <v>74</v>
      </c>
      <c r="H2238" s="227" t="s">
        <v>450</v>
      </c>
      <c r="I2238" s="162" t="s">
        <v>7224</v>
      </c>
      <c r="J2238" s="95"/>
      <c r="K2238" s="97"/>
      <c r="L2238" s="97"/>
      <c r="M2238" s="97"/>
      <c r="N2238" s="87"/>
      <c r="O2238" s="96"/>
      <c r="P2238" s="97"/>
      <c r="Q2238" s="97"/>
      <c r="R2238" s="98"/>
      <c r="S2238" s="98"/>
      <c r="T2238" s="98"/>
      <c r="U2238" s="98"/>
      <c r="V2238" s="98"/>
      <c r="W2238" s="98"/>
      <c r="X2238" s="98"/>
      <c r="Y2238" s="98"/>
      <c r="Z2238" s="98"/>
      <c r="AA2238" s="98"/>
      <c r="AB2238" s="98"/>
      <c r="AC2238" s="98"/>
      <c r="AD2238" s="98"/>
      <c r="AE2238" s="98"/>
      <c r="AF2238" s="98"/>
      <c r="AG2238" s="98"/>
      <c r="AH2238" s="98"/>
      <c r="AI2238" s="98"/>
      <c r="AJ2238" s="98"/>
      <c r="AK2238" s="98"/>
      <c r="AL2238" s="98"/>
    </row>
    <row r="2239" ht="14.25" customHeight="1">
      <c r="A2239" s="92" t="s">
        <v>7225</v>
      </c>
      <c r="B2239" s="264">
        <v>46051.0</v>
      </c>
      <c r="C2239" s="230" t="s">
        <v>7226</v>
      </c>
      <c r="D2239" s="230" t="s">
        <v>94</v>
      </c>
      <c r="E2239" s="284">
        <v>1719.64</v>
      </c>
      <c r="F2239" s="192" t="s">
        <v>7227</v>
      </c>
      <c r="G2239" s="162" t="s">
        <v>96</v>
      </c>
      <c r="H2239" s="227" t="s">
        <v>450</v>
      </c>
      <c r="I2239" s="162" t="s">
        <v>7228</v>
      </c>
      <c r="J2239" s="95"/>
      <c r="K2239" s="263">
        <v>1800.0</v>
      </c>
      <c r="L2239" s="97">
        <f>K2239/1.12*0.05</f>
        <v>80.35714286</v>
      </c>
      <c r="M2239" s="97">
        <f>K2239-L2239</f>
        <v>1719.642857</v>
      </c>
      <c r="N2239" s="87"/>
      <c r="O2239" s="96"/>
      <c r="P2239" s="97"/>
      <c r="Q2239" s="97"/>
      <c r="R2239" s="98"/>
      <c r="S2239" s="98"/>
      <c r="T2239" s="98"/>
      <c r="U2239" s="98"/>
      <c r="V2239" s="98"/>
      <c r="W2239" s="98"/>
      <c r="X2239" s="98"/>
      <c r="Y2239" s="98"/>
      <c r="Z2239" s="98"/>
      <c r="AA2239" s="98"/>
      <c r="AB2239" s="98"/>
      <c r="AC2239" s="98"/>
      <c r="AD2239" s="98"/>
      <c r="AE2239" s="98"/>
      <c r="AF2239" s="98"/>
      <c r="AG2239" s="98"/>
      <c r="AH2239" s="98"/>
      <c r="AI2239" s="98"/>
      <c r="AJ2239" s="98"/>
      <c r="AK2239" s="98"/>
      <c r="AL2239" s="98"/>
    </row>
    <row r="2240" ht="14.25" customHeight="1">
      <c r="A2240" s="92" t="s">
        <v>7229</v>
      </c>
      <c r="B2240" s="264">
        <v>46051.0</v>
      </c>
      <c r="C2240" s="230" t="s">
        <v>7230</v>
      </c>
      <c r="D2240" s="230" t="s">
        <v>562</v>
      </c>
      <c r="E2240" s="231">
        <v>1375.0</v>
      </c>
      <c r="F2240" s="192" t="s">
        <v>7231</v>
      </c>
      <c r="G2240" s="162" t="s">
        <v>74</v>
      </c>
      <c r="H2240" s="227" t="s">
        <v>450</v>
      </c>
      <c r="I2240" s="162" t="s">
        <v>7232</v>
      </c>
      <c r="J2240" s="95"/>
      <c r="K2240" s="97"/>
      <c r="L2240" s="97"/>
      <c r="M2240" s="97"/>
      <c r="N2240" s="87"/>
      <c r="O2240" s="96"/>
      <c r="P2240" s="97"/>
      <c r="Q2240" s="97"/>
      <c r="R2240" s="98"/>
      <c r="S2240" s="98"/>
      <c r="T2240" s="98"/>
      <c r="U2240" s="98"/>
      <c r="V2240" s="98"/>
      <c r="W2240" s="98"/>
      <c r="X2240" s="98"/>
      <c r="Y2240" s="98"/>
      <c r="Z2240" s="98"/>
      <c r="AA2240" s="98"/>
      <c r="AB2240" s="98"/>
      <c r="AC2240" s="98"/>
      <c r="AD2240" s="98"/>
      <c r="AE2240" s="98"/>
      <c r="AF2240" s="98"/>
      <c r="AG2240" s="98"/>
      <c r="AH2240" s="98"/>
      <c r="AI2240" s="98"/>
      <c r="AJ2240" s="98"/>
      <c r="AK2240" s="98"/>
      <c r="AL2240" s="98"/>
    </row>
    <row r="2241" ht="14.25" customHeight="1">
      <c r="A2241" s="92" t="s">
        <v>7233</v>
      </c>
      <c r="B2241" s="264">
        <v>46051.0</v>
      </c>
      <c r="C2241" s="230" t="s">
        <v>7234</v>
      </c>
      <c r="D2241" s="230" t="s">
        <v>679</v>
      </c>
      <c r="E2241" s="231">
        <v>1375.0</v>
      </c>
      <c r="F2241" s="192" t="s">
        <v>7235</v>
      </c>
      <c r="G2241" s="162" t="s">
        <v>74</v>
      </c>
      <c r="H2241" s="227" t="s">
        <v>450</v>
      </c>
      <c r="I2241" s="162" t="s">
        <v>7236</v>
      </c>
      <c r="J2241" s="95"/>
      <c r="K2241" s="97"/>
      <c r="L2241" s="97"/>
      <c r="M2241" s="97"/>
      <c r="N2241" s="87"/>
      <c r="O2241" s="96"/>
      <c r="P2241" s="97"/>
      <c r="Q2241" s="97"/>
      <c r="R2241" s="98"/>
      <c r="S2241" s="98"/>
      <c r="T2241" s="98"/>
      <c r="U2241" s="98"/>
      <c r="V2241" s="98"/>
      <c r="W2241" s="98"/>
      <c r="X2241" s="98"/>
      <c r="Y2241" s="98"/>
      <c r="Z2241" s="98"/>
      <c r="AA2241" s="98"/>
      <c r="AB2241" s="98"/>
      <c r="AC2241" s="98"/>
      <c r="AD2241" s="98"/>
      <c r="AE2241" s="98"/>
      <c r="AF2241" s="98"/>
      <c r="AG2241" s="98"/>
      <c r="AH2241" s="98"/>
      <c r="AI2241" s="98"/>
      <c r="AJ2241" s="98"/>
      <c r="AK2241" s="98"/>
      <c r="AL2241" s="98"/>
    </row>
    <row r="2242" ht="14.25" customHeight="1">
      <c r="A2242" s="92" t="s">
        <v>7237</v>
      </c>
      <c r="B2242" s="264">
        <v>46051.0</v>
      </c>
      <c r="C2242" s="230" t="s">
        <v>7238</v>
      </c>
      <c r="D2242" s="230" t="s">
        <v>895</v>
      </c>
      <c r="E2242" s="322">
        <v>22832.46</v>
      </c>
      <c r="F2242" s="192" t="s">
        <v>7239</v>
      </c>
      <c r="G2242" s="162" t="s">
        <v>74</v>
      </c>
      <c r="H2242" s="227" t="s">
        <v>450</v>
      </c>
      <c r="I2242" s="162" t="s">
        <v>7240</v>
      </c>
      <c r="J2242" s="95"/>
      <c r="K2242" s="263">
        <v>23899.4</v>
      </c>
      <c r="L2242" s="97">
        <f>K2242/1.12*0.05</f>
        <v>1066.9375</v>
      </c>
      <c r="M2242" s="97">
        <f>K2242-L2242</f>
        <v>22832.4625</v>
      </c>
      <c r="N2242" s="87">
        <f>E2242-M2242</f>
        <v>-0.002500000002</v>
      </c>
      <c r="O2242" s="96"/>
      <c r="P2242" s="97"/>
      <c r="Q2242" s="97"/>
      <c r="R2242" s="98"/>
      <c r="S2242" s="98"/>
      <c r="T2242" s="98"/>
      <c r="U2242" s="98"/>
      <c r="V2242" s="98"/>
      <c r="W2242" s="98"/>
      <c r="X2242" s="98"/>
      <c r="Y2242" s="98"/>
      <c r="Z2242" s="98"/>
      <c r="AA2242" s="98"/>
      <c r="AB2242" s="98"/>
      <c r="AC2242" s="98"/>
      <c r="AD2242" s="98"/>
      <c r="AE2242" s="98"/>
      <c r="AF2242" s="98"/>
      <c r="AG2242" s="98"/>
      <c r="AH2242" s="98"/>
      <c r="AI2242" s="98"/>
      <c r="AJ2242" s="98"/>
      <c r="AK2242" s="98"/>
      <c r="AL2242" s="98"/>
    </row>
    <row r="2243" ht="14.25" customHeight="1">
      <c r="A2243" s="92" t="s">
        <v>7241</v>
      </c>
      <c r="B2243" s="264">
        <v>46051.0</v>
      </c>
      <c r="C2243" s="230" t="s">
        <v>7242</v>
      </c>
      <c r="D2243" s="230" t="s">
        <v>899</v>
      </c>
      <c r="E2243" s="284">
        <v>3916.96</v>
      </c>
      <c r="F2243" s="192" t="s">
        <v>7243</v>
      </c>
      <c r="G2243" s="162" t="s">
        <v>74</v>
      </c>
      <c r="H2243" s="227" t="s">
        <v>450</v>
      </c>
      <c r="I2243" s="162" t="s">
        <v>7244</v>
      </c>
      <c r="J2243" s="95"/>
      <c r="K2243" s="97"/>
      <c r="L2243" s="97"/>
      <c r="M2243" s="97"/>
      <c r="N2243" s="87"/>
      <c r="O2243" s="96"/>
      <c r="P2243" s="97"/>
      <c r="Q2243" s="97"/>
      <c r="R2243" s="98"/>
      <c r="S2243" s="98"/>
      <c r="T2243" s="98"/>
      <c r="U2243" s="98"/>
      <c r="V2243" s="98"/>
      <c r="W2243" s="98"/>
      <c r="X2243" s="98"/>
      <c r="Y2243" s="98"/>
      <c r="Z2243" s="98"/>
      <c r="AA2243" s="98"/>
      <c r="AB2243" s="98"/>
      <c r="AC2243" s="98"/>
      <c r="AD2243" s="98"/>
      <c r="AE2243" s="98"/>
      <c r="AF2243" s="98"/>
      <c r="AG2243" s="98"/>
      <c r="AH2243" s="98"/>
      <c r="AI2243" s="98"/>
      <c r="AJ2243" s="98"/>
      <c r="AK2243" s="98"/>
      <c r="AL2243" s="98"/>
    </row>
    <row r="2244" ht="14.25" customHeight="1">
      <c r="A2244" s="92" t="s">
        <v>7245</v>
      </c>
      <c r="B2244" s="264">
        <v>46051.0</v>
      </c>
      <c r="C2244" s="230" t="s">
        <v>7246</v>
      </c>
      <c r="D2244" s="230" t="s">
        <v>7247</v>
      </c>
      <c r="E2244" s="327">
        <v>360.0</v>
      </c>
      <c r="F2244" s="192" t="s">
        <v>7248</v>
      </c>
      <c r="G2244" s="162" t="s">
        <v>7249</v>
      </c>
      <c r="H2244" s="227" t="s">
        <v>450</v>
      </c>
      <c r="I2244" s="101"/>
      <c r="J2244" s="95"/>
      <c r="K2244" s="97"/>
      <c r="L2244" s="97"/>
      <c r="M2244" s="97"/>
      <c r="N2244" s="87"/>
      <c r="O2244" s="96"/>
      <c r="P2244" s="263">
        <v>8.77</v>
      </c>
      <c r="Q2244" s="97">
        <f>E2244-P2244</f>
        <v>351.23</v>
      </c>
      <c r="R2244" s="98"/>
      <c r="S2244" s="98"/>
      <c r="T2244" s="98"/>
      <c r="U2244" s="98"/>
      <c r="V2244" s="98"/>
      <c r="W2244" s="98"/>
      <c r="X2244" s="98"/>
      <c r="Y2244" s="98"/>
      <c r="Z2244" s="98"/>
      <c r="AA2244" s="98"/>
      <c r="AB2244" s="98"/>
      <c r="AC2244" s="98"/>
      <c r="AD2244" s="98"/>
      <c r="AE2244" s="98"/>
      <c r="AF2244" s="98"/>
      <c r="AG2244" s="98"/>
      <c r="AH2244" s="98"/>
      <c r="AI2244" s="98"/>
      <c r="AJ2244" s="98"/>
      <c r="AK2244" s="98"/>
      <c r="AL2244" s="98"/>
    </row>
    <row r="2245" ht="14.25" customHeight="1">
      <c r="A2245" s="92" t="s">
        <v>7250</v>
      </c>
      <c r="B2245" s="264">
        <v>46051.0</v>
      </c>
      <c r="C2245" s="230" t="s">
        <v>7251</v>
      </c>
      <c r="D2245" s="230" t="s">
        <v>94</v>
      </c>
      <c r="E2245" s="328">
        <v>3343.75</v>
      </c>
      <c r="F2245" s="192" t="s">
        <v>7252</v>
      </c>
      <c r="G2245" s="329" t="s">
        <v>74</v>
      </c>
      <c r="H2245" s="330" t="s">
        <v>450</v>
      </c>
      <c r="I2245" s="162" t="s">
        <v>7253</v>
      </c>
      <c r="J2245" s="95"/>
      <c r="K2245" s="263">
        <v>3500.0</v>
      </c>
      <c r="L2245" s="97">
        <f>K2245/1.12*0.05</f>
        <v>156.25</v>
      </c>
      <c r="M2245" s="97">
        <f>K2245-L2245</f>
        <v>3343.75</v>
      </c>
      <c r="N2245" s="87">
        <f>E2245-M2245</f>
        <v>0</v>
      </c>
      <c r="O2245" s="96"/>
      <c r="P2245" s="97"/>
      <c r="Q2245" s="97"/>
      <c r="R2245" s="98"/>
      <c r="S2245" s="98"/>
      <c r="T2245" s="98"/>
      <c r="U2245" s="98"/>
      <c r="V2245" s="98"/>
      <c r="W2245" s="98"/>
      <c r="X2245" s="98"/>
      <c r="Y2245" s="98"/>
      <c r="Z2245" s="98"/>
      <c r="AA2245" s="98"/>
      <c r="AB2245" s="98"/>
      <c r="AC2245" s="98"/>
      <c r="AD2245" s="98"/>
      <c r="AE2245" s="98"/>
      <c r="AF2245" s="98"/>
      <c r="AG2245" s="98"/>
      <c r="AH2245" s="98"/>
      <c r="AI2245" s="98"/>
      <c r="AJ2245" s="98"/>
      <c r="AK2245" s="98"/>
      <c r="AL2245" s="98"/>
    </row>
    <row r="2246" ht="14.25" customHeight="1">
      <c r="A2246" s="92" t="s">
        <v>7254</v>
      </c>
      <c r="B2246" s="264">
        <v>46052.0</v>
      </c>
      <c r="C2246" s="230" t="s">
        <v>7255</v>
      </c>
      <c r="D2246" s="230" t="s">
        <v>1964</v>
      </c>
      <c r="E2246" s="331">
        <v>1375.0</v>
      </c>
      <c r="F2246" s="192" t="s">
        <v>7235</v>
      </c>
      <c r="G2246" s="329" t="s">
        <v>74</v>
      </c>
      <c r="H2246" s="330" t="s">
        <v>450</v>
      </c>
      <c r="I2246" s="162" t="s">
        <v>7256</v>
      </c>
      <c r="J2246" s="95"/>
      <c r="K2246" s="97"/>
      <c r="L2246" s="97"/>
      <c r="M2246" s="97"/>
      <c r="N2246" s="87"/>
      <c r="O2246" s="96"/>
      <c r="P2246" s="97"/>
      <c r="Q2246" s="97"/>
      <c r="R2246" s="98"/>
      <c r="S2246" s="98"/>
      <c r="T2246" s="98"/>
      <c r="U2246" s="98"/>
      <c r="V2246" s="98"/>
      <c r="W2246" s="98"/>
      <c r="X2246" s="98"/>
      <c r="Y2246" s="98"/>
      <c r="Z2246" s="98"/>
      <c r="AA2246" s="98"/>
      <c r="AB2246" s="98"/>
      <c r="AC2246" s="98"/>
      <c r="AD2246" s="98"/>
      <c r="AE2246" s="98"/>
      <c r="AF2246" s="98"/>
      <c r="AG2246" s="98"/>
      <c r="AH2246" s="98"/>
      <c r="AI2246" s="98"/>
      <c r="AJ2246" s="98"/>
      <c r="AK2246" s="98"/>
      <c r="AL2246" s="98"/>
    </row>
    <row r="2247" ht="14.25" customHeight="1">
      <c r="A2247" s="92" t="s">
        <v>7257</v>
      </c>
      <c r="B2247" s="264">
        <v>46052.0</v>
      </c>
      <c r="C2247" s="230" t="s">
        <v>7258</v>
      </c>
      <c r="D2247" s="230" t="s">
        <v>529</v>
      </c>
      <c r="E2247" s="331">
        <v>4125.0</v>
      </c>
      <c r="F2247" s="192" t="s">
        <v>7259</v>
      </c>
      <c r="G2247" s="162" t="s">
        <v>74</v>
      </c>
      <c r="H2247" s="227" t="s">
        <v>450</v>
      </c>
      <c r="I2247" s="162" t="s">
        <v>7260</v>
      </c>
      <c r="J2247" s="95"/>
      <c r="K2247" s="97"/>
      <c r="L2247" s="97"/>
      <c r="M2247" s="97"/>
      <c r="N2247" s="87"/>
      <c r="O2247" s="96"/>
      <c r="P2247" s="97"/>
      <c r="Q2247" s="97"/>
      <c r="R2247" s="98"/>
      <c r="S2247" s="98"/>
      <c r="T2247" s="98"/>
      <c r="U2247" s="98"/>
      <c r="V2247" s="98"/>
      <c r="W2247" s="98"/>
      <c r="X2247" s="98"/>
      <c r="Y2247" s="98"/>
      <c r="Z2247" s="98"/>
      <c r="AA2247" s="98"/>
      <c r="AB2247" s="98"/>
      <c r="AC2247" s="98"/>
      <c r="AD2247" s="98"/>
      <c r="AE2247" s="98"/>
      <c r="AF2247" s="98"/>
      <c r="AG2247" s="98"/>
      <c r="AH2247" s="98"/>
      <c r="AI2247" s="98"/>
      <c r="AJ2247" s="98"/>
      <c r="AK2247" s="98"/>
      <c r="AL2247" s="98"/>
    </row>
    <row r="2248" ht="14.25" customHeight="1">
      <c r="A2248" s="92" t="s">
        <v>7261</v>
      </c>
      <c r="B2248" s="264">
        <v>46052.0</v>
      </c>
      <c r="C2248" s="230" t="s">
        <v>7262</v>
      </c>
      <c r="D2248" s="230" t="s">
        <v>4923</v>
      </c>
      <c r="E2248" s="331">
        <v>8250.0</v>
      </c>
      <c r="F2248" s="192" t="s">
        <v>7263</v>
      </c>
      <c r="G2248" s="162" t="s">
        <v>74</v>
      </c>
      <c r="H2248" s="227" t="s">
        <v>450</v>
      </c>
      <c r="I2248" s="162" t="s">
        <v>7264</v>
      </c>
      <c r="J2248" s="95"/>
      <c r="K2248" s="97"/>
      <c r="L2248" s="97"/>
      <c r="M2248" s="97"/>
      <c r="N2248" s="87"/>
      <c r="O2248" s="96"/>
      <c r="P2248" s="97"/>
      <c r="Q2248" s="97"/>
      <c r="R2248" s="98"/>
      <c r="S2248" s="98"/>
      <c r="T2248" s="98"/>
      <c r="U2248" s="98"/>
      <c r="V2248" s="98"/>
      <c r="W2248" s="98"/>
      <c r="X2248" s="98"/>
      <c r="Y2248" s="98"/>
      <c r="Z2248" s="98"/>
      <c r="AA2248" s="98"/>
      <c r="AB2248" s="98"/>
      <c r="AC2248" s="98"/>
      <c r="AD2248" s="98"/>
      <c r="AE2248" s="98"/>
      <c r="AF2248" s="98"/>
      <c r="AG2248" s="98"/>
      <c r="AH2248" s="98"/>
      <c r="AI2248" s="98"/>
      <c r="AJ2248" s="98"/>
      <c r="AK2248" s="98"/>
      <c r="AL2248" s="98"/>
    </row>
    <row r="2249" ht="14.25" customHeight="1">
      <c r="A2249" s="92" t="s">
        <v>7265</v>
      </c>
      <c r="B2249" s="264">
        <v>46052.0</v>
      </c>
      <c r="C2249" s="230" t="s">
        <v>7266</v>
      </c>
      <c r="D2249" s="230" t="s">
        <v>7267</v>
      </c>
      <c r="E2249" s="331">
        <v>5000.0</v>
      </c>
      <c r="F2249" s="192" t="s">
        <v>7268</v>
      </c>
      <c r="G2249" s="162" t="s">
        <v>219</v>
      </c>
      <c r="H2249" s="227" t="s">
        <v>450</v>
      </c>
      <c r="I2249" s="162" t="s">
        <v>7269</v>
      </c>
      <c r="J2249" s="95"/>
      <c r="K2249" s="97"/>
      <c r="L2249" s="97"/>
      <c r="M2249" s="97"/>
      <c r="N2249" s="87"/>
      <c r="O2249" s="96"/>
      <c r="P2249" s="263">
        <v>150.0</v>
      </c>
      <c r="Q2249" s="97">
        <f>E2249-P2249</f>
        <v>4850</v>
      </c>
      <c r="R2249" s="98"/>
      <c r="S2249" s="98"/>
      <c r="T2249" s="98"/>
      <c r="U2249" s="98"/>
      <c r="V2249" s="98"/>
      <c r="W2249" s="98"/>
      <c r="X2249" s="98"/>
      <c r="Y2249" s="98"/>
      <c r="Z2249" s="98"/>
      <c r="AA2249" s="98"/>
      <c r="AB2249" s="98"/>
      <c r="AC2249" s="98"/>
      <c r="AD2249" s="98"/>
      <c r="AE2249" s="98"/>
      <c r="AF2249" s="98"/>
      <c r="AG2249" s="98"/>
      <c r="AH2249" s="98"/>
      <c r="AI2249" s="98"/>
      <c r="AJ2249" s="98"/>
      <c r="AK2249" s="98"/>
      <c r="AL2249" s="98"/>
    </row>
    <row r="2250" ht="14.25" customHeight="1">
      <c r="A2250" s="92" t="s">
        <v>7270</v>
      </c>
      <c r="B2250" s="264">
        <v>46052.0</v>
      </c>
      <c r="C2250" s="230" t="s">
        <v>7271</v>
      </c>
      <c r="D2250" s="230" t="s">
        <v>1683</v>
      </c>
      <c r="E2250" s="332">
        <v>15763.39</v>
      </c>
      <c r="F2250" s="192" t="s">
        <v>6675</v>
      </c>
      <c r="G2250" s="162" t="s">
        <v>74</v>
      </c>
      <c r="H2250" s="227" t="s">
        <v>450</v>
      </c>
      <c r="I2250" s="162" t="s">
        <v>7272</v>
      </c>
      <c r="J2250" s="95"/>
      <c r="K2250" s="263">
        <v>16500.0</v>
      </c>
      <c r="L2250" s="263">
        <f>K2250/1.12*0.05</f>
        <v>736.6071429</v>
      </c>
      <c r="M2250" s="97">
        <f>K2250-L2250</f>
        <v>15763.39286</v>
      </c>
      <c r="N2250" s="87">
        <f>E2250-M2250</f>
        <v>-0.002857142857</v>
      </c>
      <c r="O2250" s="96"/>
      <c r="P2250" s="97"/>
      <c r="Q2250" s="97"/>
      <c r="R2250" s="98"/>
      <c r="S2250" s="98"/>
      <c r="T2250" s="98"/>
      <c r="U2250" s="98"/>
      <c r="V2250" s="98"/>
      <c r="W2250" s="98"/>
      <c r="X2250" s="98"/>
      <c r="Y2250" s="98"/>
      <c r="Z2250" s="98"/>
      <c r="AA2250" s="98"/>
      <c r="AB2250" s="98"/>
      <c r="AC2250" s="98"/>
      <c r="AD2250" s="98"/>
      <c r="AE2250" s="98"/>
      <c r="AF2250" s="98"/>
      <c r="AG2250" s="98"/>
      <c r="AH2250" s="98"/>
      <c r="AI2250" s="98"/>
      <c r="AJ2250" s="98"/>
      <c r="AK2250" s="98"/>
      <c r="AL2250" s="98"/>
    </row>
    <row r="2251" ht="14.25" customHeight="1">
      <c r="A2251" s="92" t="s">
        <v>7273</v>
      </c>
      <c r="B2251" s="264">
        <v>46052.0</v>
      </c>
      <c r="C2251" s="230" t="s">
        <v>7274</v>
      </c>
      <c r="D2251" s="230" t="s">
        <v>6114</v>
      </c>
      <c r="E2251" s="331">
        <v>6700.0</v>
      </c>
      <c r="F2251" s="192" t="s">
        <v>7275</v>
      </c>
      <c r="G2251" s="162" t="s">
        <v>219</v>
      </c>
      <c r="H2251" s="227" t="s">
        <v>132</v>
      </c>
      <c r="I2251" s="285" t="s">
        <v>392</v>
      </c>
      <c r="J2251" s="95"/>
      <c r="K2251" s="97"/>
      <c r="L2251" s="97"/>
      <c r="M2251" s="97"/>
      <c r="N2251" s="87"/>
      <c r="O2251" s="96"/>
      <c r="P2251" s="97"/>
      <c r="Q2251" s="97"/>
      <c r="R2251" s="98"/>
      <c r="S2251" s="98"/>
      <c r="T2251" s="98"/>
      <c r="U2251" s="98"/>
      <c r="V2251" s="98"/>
      <c r="W2251" s="98"/>
      <c r="X2251" s="98"/>
      <c r="Y2251" s="98"/>
      <c r="Z2251" s="98"/>
      <c r="AA2251" s="98"/>
      <c r="AB2251" s="98"/>
      <c r="AC2251" s="98"/>
      <c r="AD2251" s="98"/>
      <c r="AE2251" s="98"/>
      <c r="AF2251" s="98"/>
      <c r="AG2251" s="98"/>
      <c r="AH2251" s="98"/>
      <c r="AI2251" s="98"/>
      <c r="AJ2251" s="98"/>
      <c r="AK2251" s="98"/>
      <c r="AL2251" s="98"/>
    </row>
    <row r="2252" ht="14.25" customHeight="1">
      <c r="A2252" s="92" t="s">
        <v>7276</v>
      </c>
      <c r="B2252" s="264">
        <v>46052.0</v>
      </c>
      <c r="C2252" s="230" t="s">
        <v>7277</v>
      </c>
      <c r="D2252" s="278" t="s">
        <v>4499</v>
      </c>
      <c r="E2252" s="327">
        <v>4125.0</v>
      </c>
      <c r="F2252" s="192" t="s">
        <v>6848</v>
      </c>
      <c r="G2252" s="162" t="s">
        <v>219</v>
      </c>
      <c r="H2252" s="227" t="s">
        <v>450</v>
      </c>
      <c r="I2252" s="162" t="s">
        <v>7278</v>
      </c>
      <c r="J2252" s="95"/>
      <c r="K2252" s="97"/>
      <c r="L2252" s="97"/>
      <c r="M2252" s="97"/>
      <c r="N2252" s="87"/>
      <c r="O2252" s="96"/>
      <c r="P2252" s="97"/>
      <c r="Q2252" s="97"/>
      <c r="R2252" s="98"/>
      <c r="S2252" s="98"/>
      <c r="T2252" s="98"/>
      <c r="U2252" s="98"/>
      <c r="V2252" s="98"/>
      <c r="W2252" s="98"/>
      <c r="X2252" s="98"/>
      <c r="Y2252" s="98"/>
      <c r="Z2252" s="98"/>
      <c r="AA2252" s="98"/>
      <c r="AB2252" s="98"/>
      <c r="AC2252" s="98"/>
      <c r="AD2252" s="98"/>
      <c r="AE2252" s="98"/>
      <c r="AF2252" s="98"/>
      <c r="AG2252" s="98"/>
      <c r="AH2252" s="98"/>
      <c r="AI2252" s="98"/>
      <c r="AJ2252" s="98"/>
      <c r="AK2252" s="98"/>
      <c r="AL2252" s="98"/>
    </row>
    <row r="2253" ht="14.25" customHeight="1">
      <c r="A2253" s="92" t="s">
        <v>7279</v>
      </c>
      <c r="B2253" s="264">
        <v>46052.0</v>
      </c>
      <c r="C2253" s="230" t="s">
        <v>7280</v>
      </c>
      <c r="D2253" s="230" t="s">
        <v>454</v>
      </c>
      <c r="E2253" s="332">
        <v>6305.36</v>
      </c>
      <c r="F2253" s="192" t="s">
        <v>7281</v>
      </c>
      <c r="G2253" s="162" t="s">
        <v>219</v>
      </c>
      <c r="H2253" s="227" t="s">
        <v>450</v>
      </c>
      <c r="I2253" s="162" t="s">
        <v>7282</v>
      </c>
      <c r="J2253" s="95"/>
      <c r="K2253" s="97"/>
      <c r="L2253" s="97"/>
      <c r="M2253" s="97"/>
      <c r="N2253" s="87"/>
      <c r="O2253" s="96"/>
      <c r="P2253" s="97"/>
      <c r="Q2253" s="97"/>
      <c r="R2253" s="98"/>
      <c r="S2253" s="98"/>
      <c r="T2253" s="98"/>
      <c r="U2253" s="98"/>
      <c r="V2253" s="98"/>
      <c r="W2253" s="98"/>
      <c r="X2253" s="98"/>
      <c r="Y2253" s="98"/>
      <c r="Z2253" s="98"/>
      <c r="AA2253" s="98"/>
      <c r="AB2253" s="98"/>
      <c r="AC2253" s="98"/>
      <c r="AD2253" s="98"/>
      <c r="AE2253" s="98"/>
      <c r="AF2253" s="98"/>
      <c r="AG2253" s="98"/>
      <c r="AH2253" s="98"/>
      <c r="AI2253" s="98"/>
      <c r="AJ2253" s="98"/>
      <c r="AK2253" s="98"/>
      <c r="AL2253" s="98"/>
    </row>
    <row r="2254" ht="14.25" customHeight="1">
      <c r="A2254" s="92" t="s">
        <v>7283</v>
      </c>
      <c r="B2254" s="264">
        <v>46052.0</v>
      </c>
      <c r="C2254" s="230" t="s">
        <v>7284</v>
      </c>
      <c r="D2254" s="230" t="s">
        <v>1760</v>
      </c>
      <c r="E2254" s="331">
        <v>8100.0</v>
      </c>
      <c r="F2254" s="192" t="s">
        <v>7285</v>
      </c>
      <c r="G2254" s="326" t="s">
        <v>96</v>
      </c>
      <c r="H2254" s="279" t="s">
        <v>450</v>
      </c>
      <c r="I2254" s="162" t="s">
        <v>7286</v>
      </c>
      <c r="J2254" s="95"/>
      <c r="K2254" s="97"/>
      <c r="L2254" s="97"/>
      <c r="M2254" s="97"/>
      <c r="N2254" s="87"/>
      <c r="O2254" s="96"/>
      <c r="P2254" s="97"/>
      <c r="Q2254" s="97"/>
      <c r="R2254" s="98"/>
      <c r="S2254" s="98"/>
      <c r="T2254" s="98"/>
      <c r="U2254" s="98"/>
      <c r="V2254" s="98"/>
      <c r="W2254" s="98"/>
      <c r="X2254" s="98"/>
      <c r="Y2254" s="98"/>
      <c r="Z2254" s="98"/>
      <c r="AA2254" s="98"/>
      <c r="AB2254" s="98"/>
      <c r="AC2254" s="98"/>
      <c r="AD2254" s="98"/>
      <c r="AE2254" s="98"/>
      <c r="AF2254" s="98"/>
      <c r="AG2254" s="98"/>
      <c r="AH2254" s="98"/>
      <c r="AI2254" s="98"/>
      <c r="AJ2254" s="98"/>
      <c r="AK2254" s="98"/>
      <c r="AL2254" s="98"/>
    </row>
    <row r="2255" ht="14.25" customHeight="1">
      <c r="A2255" s="92" t="s">
        <v>7287</v>
      </c>
      <c r="B2255" s="264">
        <v>46052.0</v>
      </c>
      <c r="C2255" s="230" t="s">
        <v>7288</v>
      </c>
      <c r="D2255" s="230" t="s">
        <v>147</v>
      </c>
      <c r="E2255" s="331">
        <v>3300.0</v>
      </c>
      <c r="F2255" s="278" t="s">
        <v>7285</v>
      </c>
      <c r="G2255" s="276"/>
      <c r="H2255" s="277"/>
      <c r="I2255" s="101"/>
      <c r="J2255" s="95"/>
      <c r="K2255" s="97"/>
      <c r="L2255" s="97"/>
      <c r="M2255" s="97"/>
      <c r="N2255" s="87"/>
      <c r="O2255" s="96"/>
      <c r="P2255" s="97"/>
      <c r="Q2255" s="97"/>
      <c r="R2255" s="98"/>
      <c r="S2255" s="98"/>
      <c r="T2255" s="98"/>
      <c r="U2255" s="98"/>
      <c r="V2255" s="98"/>
      <c r="W2255" s="98"/>
      <c r="X2255" s="98"/>
      <c r="Y2255" s="98"/>
      <c r="Z2255" s="98"/>
      <c r="AA2255" s="98"/>
      <c r="AB2255" s="98"/>
      <c r="AC2255" s="98"/>
      <c r="AD2255" s="98"/>
      <c r="AE2255" s="98"/>
      <c r="AF2255" s="98"/>
      <c r="AG2255" s="98"/>
      <c r="AH2255" s="98"/>
      <c r="AI2255" s="98"/>
      <c r="AJ2255" s="98"/>
      <c r="AK2255" s="98"/>
      <c r="AL2255" s="98"/>
    </row>
    <row r="2256" ht="14.25" customHeight="1">
      <c r="A2256" s="92" t="s">
        <v>7289</v>
      </c>
      <c r="B2256" s="264">
        <v>46052.0</v>
      </c>
      <c r="C2256" s="230" t="s">
        <v>7290</v>
      </c>
      <c r="D2256" s="230" t="s">
        <v>1435</v>
      </c>
      <c r="E2256" s="327">
        <v>1050.0</v>
      </c>
      <c r="F2256" s="192" t="s">
        <v>7291</v>
      </c>
      <c r="G2256" s="162" t="s">
        <v>219</v>
      </c>
      <c r="H2256" s="227" t="s">
        <v>132</v>
      </c>
      <c r="I2256" s="285" t="s">
        <v>392</v>
      </c>
      <c r="J2256" s="95"/>
      <c r="K2256" s="97"/>
      <c r="L2256" s="97"/>
      <c r="M2256" s="97"/>
      <c r="N2256" s="87"/>
      <c r="O2256" s="96"/>
      <c r="P2256" s="97"/>
      <c r="Q2256" s="97"/>
      <c r="R2256" s="98"/>
      <c r="S2256" s="98"/>
      <c r="T2256" s="98"/>
      <c r="U2256" s="98"/>
      <c r="V2256" s="98"/>
      <c r="W2256" s="98"/>
      <c r="X2256" s="98"/>
      <c r="Y2256" s="98"/>
      <c r="Z2256" s="98"/>
      <c r="AA2256" s="98"/>
      <c r="AB2256" s="98"/>
      <c r="AC2256" s="98"/>
      <c r="AD2256" s="98"/>
      <c r="AE2256" s="98"/>
      <c r="AF2256" s="98"/>
      <c r="AG2256" s="98"/>
      <c r="AH2256" s="98"/>
      <c r="AI2256" s="98"/>
      <c r="AJ2256" s="98"/>
      <c r="AK2256" s="98"/>
      <c r="AL2256" s="98"/>
    </row>
    <row r="2257" ht="14.25" customHeight="1">
      <c r="A2257" s="92" t="s">
        <v>7292</v>
      </c>
      <c r="B2257" s="264">
        <v>46052.0</v>
      </c>
      <c r="C2257" s="230" t="s">
        <v>7293</v>
      </c>
      <c r="D2257" s="230" t="s">
        <v>4507</v>
      </c>
      <c r="E2257" s="331">
        <v>1420.0</v>
      </c>
      <c r="F2257" s="192" t="s">
        <v>7294</v>
      </c>
      <c r="G2257" s="276"/>
      <c r="H2257" s="277"/>
      <c r="I2257" s="101"/>
      <c r="J2257" s="95"/>
      <c r="K2257" s="97"/>
      <c r="L2257" s="97"/>
      <c r="M2257" s="97"/>
      <c r="N2257" s="87"/>
      <c r="O2257" s="96"/>
      <c r="P2257" s="97"/>
      <c r="Q2257" s="97"/>
      <c r="R2257" s="98"/>
      <c r="S2257" s="98"/>
      <c r="T2257" s="98"/>
      <c r="U2257" s="98"/>
      <c r="V2257" s="98"/>
      <c r="W2257" s="98"/>
      <c r="X2257" s="98"/>
      <c r="Y2257" s="98"/>
      <c r="Z2257" s="98"/>
      <c r="AA2257" s="98"/>
      <c r="AB2257" s="98"/>
      <c r="AC2257" s="98"/>
      <c r="AD2257" s="98"/>
      <c r="AE2257" s="98"/>
      <c r="AF2257" s="98"/>
      <c r="AG2257" s="98"/>
      <c r="AH2257" s="98"/>
      <c r="AI2257" s="98"/>
      <c r="AJ2257" s="98"/>
      <c r="AK2257" s="98"/>
      <c r="AL2257" s="98"/>
    </row>
    <row r="2258" ht="14.25" customHeight="1">
      <c r="A2258" s="92" t="s">
        <v>7295</v>
      </c>
      <c r="B2258" s="264">
        <v>46052.0</v>
      </c>
      <c r="C2258" s="230" t="s">
        <v>7296</v>
      </c>
      <c r="D2258" s="230" t="s">
        <v>804</v>
      </c>
      <c r="E2258" s="332">
        <v>43564.29</v>
      </c>
      <c r="F2258" s="192" t="s">
        <v>7297</v>
      </c>
      <c r="G2258" s="162" t="s">
        <v>219</v>
      </c>
      <c r="H2258" s="227" t="s">
        <v>450</v>
      </c>
      <c r="I2258" s="162" t="s">
        <v>6617</v>
      </c>
      <c r="J2258" s="95"/>
      <c r="K2258" s="97"/>
      <c r="L2258" s="97"/>
      <c r="M2258" s="97"/>
      <c r="N2258" s="87"/>
      <c r="O2258" s="96"/>
      <c r="P2258" s="97"/>
      <c r="Q2258" s="97"/>
      <c r="R2258" s="98"/>
      <c r="S2258" s="98"/>
      <c r="T2258" s="98"/>
      <c r="U2258" s="98"/>
      <c r="V2258" s="98"/>
      <c r="W2258" s="98"/>
      <c r="X2258" s="98"/>
      <c r="Y2258" s="98"/>
      <c r="Z2258" s="98"/>
      <c r="AA2258" s="98"/>
      <c r="AB2258" s="98"/>
      <c r="AC2258" s="98"/>
      <c r="AD2258" s="98"/>
      <c r="AE2258" s="98"/>
      <c r="AF2258" s="98"/>
      <c r="AG2258" s="98"/>
      <c r="AH2258" s="98"/>
      <c r="AI2258" s="98"/>
      <c r="AJ2258" s="98"/>
      <c r="AK2258" s="98"/>
      <c r="AL2258" s="98"/>
    </row>
    <row r="2259" ht="14.25" customHeight="1">
      <c r="A2259" s="92" t="s">
        <v>7298</v>
      </c>
      <c r="B2259" s="264">
        <v>46052.0</v>
      </c>
      <c r="C2259" s="230" t="s">
        <v>7299</v>
      </c>
      <c r="D2259" s="230" t="s">
        <v>804</v>
      </c>
      <c r="E2259" s="332">
        <v>3821.43</v>
      </c>
      <c r="F2259" s="192" t="s">
        <v>7300</v>
      </c>
      <c r="G2259" s="276"/>
      <c r="H2259" s="277"/>
      <c r="I2259" s="101"/>
      <c r="J2259" s="95"/>
      <c r="K2259" s="263">
        <v>4000.0</v>
      </c>
      <c r="L2259" s="97">
        <f t="shared" ref="L2259:L2262" si="571">K2259/1.12*0.05</f>
        <v>178.5714286</v>
      </c>
      <c r="M2259" s="97">
        <f t="shared" ref="M2259:M2262" si="572">K2259-L2259</f>
        <v>3821.428571</v>
      </c>
      <c r="N2259" s="87">
        <f t="shared" ref="N2259:N2262" si="573">E2259-M2259</f>
        <v>0.001428571428</v>
      </c>
      <c r="O2259" s="96"/>
      <c r="P2259" s="97"/>
      <c r="Q2259" s="97"/>
      <c r="R2259" s="98"/>
      <c r="S2259" s="98"/>
      <c r="T2259" s="98"/>
      <c r="U2259" s="98"/>
      <c r="V2259" s="98"/>
      <c r="W2259" s="98"/>
      <c r="X2259" s="98"/>
      <c r="Y2259" s="98"/>
      <c r="Z2259" s="98"/>
      <c r="AA2259" s="98"/>
      <c r="AB2259" s="98"/>
      <c r="AC2259" s="98"/>
      <c r="AD2259" s="98"/>
      <c r="AE2259" s="98"/>
      <c r="AF2259" s="98"/>
      <c r="AG2259" s="98"/>
      <c r="AH2259" s="98"/>
      <c r="AI2259" s="98"/>
      <c r="AJ2259" s="98"/>
      <c r="AK2259" s="98"/>
      <c r="AL2259" s="98"/>
    </row>
    <row r="2260" ht="14.25" customHeight="1">
      <c r="A2260" s="92" t="s">
        <v>7301</v>
      </c>
      <c r="B2260" s="264">
        <v>46052.0</v>
      </c>
      <c r="C2260" s="230" t="s">
        <v>7302</v>
      </c>
      <c r="D2260" s="230" t="s">
        <v>804</v>
      </c>
      <c r="E2260" s="332">
        <v>1337.5</v>
      </c>
      <c r="F2260" s="192" t="s">
        <v>7303</v>
      </c>
      <c r="G2260" s="276"/>
      <c r="H2260" s="277"/>
      <c r="I2260" s="101"/>
      <c r="J2260" s="95"/>
      <c r="K2260" s="263">
        <v>1400.0</v>
      </c>
      <c r="L2260" s="97">
        <f t="shared" si="571"/>
        <v>62.5</v>
      </c>
      <c r="M2260" s="97">
        <f t="shared" si="572"/>
        <v>1337.5</v>
      </c>
      <c r="N2260" s="87">
        <f t="shared" si="573"/>
        <v>0</v>
      </c>
      <c r="O2260" s="96"/>
      <c r="P2260" s="97"/>
      <c r="Q2260" s="97"/>
      <c r="R2260" s="98"/>
      <c r="S2260" s="98"/>
      <c r="T2260" s="98"/>
      <c r="U2260" s="98"/>
      <c r="V2260" s="98"/>
      <c r="W2260" s="98"/>
      <c r="X2260" s="98"/>
      <c r="Y2260" s="98"/>
      <c r="Z2260" s="98"/>
      <c r="AA2260" s="98"/>
      <c r="AB2260" s="98"/>
      <c r="AC2260" s="98"/>
      <c r="AD2260" s="98"/>
      <c r="AE2260" s="98"/>
      <c r="AF2260" s="98"/>
      <c r="AG2260" s="98"/>
      <c r="AH2260" s="98"/>
      <c r="AI2260" s="98"/>
      <c r="AJ2260" s="98"/>
      <c r="AK2260" s="98"/>
      <c r="AL2260" s="98"/>
    </row>
    <row r="2261" ht="14.25" customHeight="1">
      <c r="A2261" s="92" t="s">
        <v>7304</v>
      </c>
      <c r="B2261" s="264">
        <v>46052.0</v>
      </c>
      <c r="C2261" s="230" t="s">
        <v>7305</v>
      </c>
      <c r="D2261" s="230" t="s">
        <v>804</v>
      </c>
      <c r="E2261" s="332">
        <v>2483.93</v>
      </c>
      <c r="F2261" s="192" t="s">
        <v>7306</v>
      </c>
      <c r="G2261" s="276"/>
      <c r="H2261" s="277"/>
      <c r="I2261" s="101"/>
      <c r="J2261" s="95"/>
      <c r="K2261" s="263">
        <v>2600.0</v>
      </c>
      <c r="L2261" s="97">
        <f t="shared" si="571"/>
        <v>116.0714286</v>
      </c>
      <c r="M2261" s="97">
        <f t="shared" si="572"/>
        <v>2483.928571</v>
      </c>
      <c r="N2261" s="87">
        <f t="shared" si="573"/>
        <v>0.001428571428</v>
      </c>
      <c r="O2261" s="96"/>
      <c r="P2261" s="97"/>
      <c r="Q2261" s="97"/>
      <c r="R2261" s="98"/>
      <c r="S2261" s="98"/>
      <c r="T2261" s="98"/>
      <c r="U2261" s="98"/>
      <c r="V2261" s="98"/>
      <c r="W2261" s="98"/>
      <c r="X2261" s="98"/>
      <c r="Y2261" s="98"/>
      <c r="Z2261" s="98"/>
      <c r="AA2261" s="98"/>
      <c r="AB2261" s="98"/>
      <c r="AC2261" s="98"/>
      <c r="AD2261" s="98"/>
      <c r="AE2261" s="98"/>
      <c r="AF2261" s="98"/>
      <c r="AG2261" s="98"/>
      <c r="AH2261" s="98"/>
      <c r="AI2261" s="98"/>
      <c r="AJ2261" s="98"/>
      <c r="AK2261" s="98"/>
      <c r="AL2261" s="98"/>
    </row>
    <row r="2262" ht="14.25" customHeight="1">
      <c r="A2262" s="92" t="s">
        <v>7307</v>
      </c>
      <c r="B2262" s="264">
        <v>46052.0</v>
      </c>
      <c r="C2262" s="230" t="s">
        <v>7308</v>
      </c>
      <c r="D2262" s="230" t="s">
        <v>804</v>
      </c>
      <c r="E2262" s="332">
        <v>5158.93</v>
      </c>
      <c r="F2262" s="192" t="s">
        <v>7309</v>
      </c>
      <c r="G2262" s="276"/>
      <c r="H2262" s="277"/>
      <c r="I2262" s="101"/>
      <c r="J2262" s="95"/>
      <c r="K2262" s="263">
        <v>5400.0</v>
      </c>
      <c r="L2262" s="97">
        <f t="shared" si="571"/>
        <v>241.0714286</v>
      </c>
      <c r="M2262" s="97">
        <f t="shared" si="572"/>
        <v>5158.928571</v>
      </c>
      <c r="N2262" s="87">
        <f t="shared" si="573"/>
        <v>0.001428571429</v>
      </c>
      <c r="O2262" s="96"/>
      <c r="P2262" s="97"/>
      <c r="Q2262" s="97"/>
      <c r="R2262" s="98"/>
      <c r="S2262" s="98"/>
      <c r="T2262" s="98"/>
      <c r="U2262" s="98"/>
      <c r="V2262" s="98"/>
      <c r="W2262" s="98"/>
      <c r="X2262" s="98"/>
      <c r="Y2262" s="98"/>
      <c r="Z2262" s="98"/>
      <c r="AA2262" s="98"/>
      <c r="AB2262" s="98"/>
      <c r="AC2262" s="98"/>
      <c r="AD2262" s="98"/>
      <c r="AE2262" s="98"/>
      <c r="AF2262" s="98"/>
      <c r="AG2262" s="98"/>
      <c r="AH2262" s="98"/>
      <c r="AI2262" s="98"/>
      <c r="AJ2262" s="98"/>
      <c r="AK2262" s="98"/>
      <c r="AL2262" s="98"/>
    </row>
    <row r="2263" ht="14.25" customHeight="1">
      <c r="A2263" s="92" t="s">
        <v>7310</v>
      </c>
      <c r="B2263" s="264">
        <v>46052.0</v>
      </c>
      <c r="C2263" s="230" t="s">
        <v>7311</v>
      </c>
      <c r="D2263" s="230" t="s">
        <v>567</v>
      </c>
      <c r="E2263" s="333">
        <v>515.89</v>
      </c>
      <c r="F2263" s="192" t="s">
        <v>7312</v>
      </c>
      <c r="G2263" s="162" t="s">
        <v>96</v>
      </c>
      <c r="H2263" s="227" t="s">
        <v>450</v>
      </c>
      <c r="I2263" s="162" t="s">
        <v>7313</v>
      </c>
      <c r="J2263" s="95"/>
      <c r="K2263" s="97"/>
      <c r="L2263" s="97"/>
      <c r="M2263" s="97"/>
      <c r="N2263" s="87"/>
      <c r="O2263" s="96"/>
      <c r="P2263" s="263"/>
      <c r="Q2263" s="97"/>
      <c r="R2263" s="98"/>
      <c r="S2263" s="98"/>
      <c r="T2263" s="98"/>
      <c r="U2263" s="98"/>
      <c r="V2263" s="98"/>
      <c r="W2263" s="98"/>
      <c r="X2263" s="98"/>
      <c r="Y2263" s="98"/>
      <c r="Z2263" s="98"/>
      <c r="AA2263" s="98"/>
      <c r="AB2263" s="98"/>
      <c r="AC2263" s="98"/>
      <c r="AD2263" s="98"/>
      <c r="AE2263" s="98"/>
      <c r="AF2263" s="98"/>
      <c r="AG2263" s="98"/>
      <c r="AH2263" s="98"/>
      <c r="AI2263" s="98"/>
      <c r="AJ2263" s="98"/>
      <c r="AK2263" s="98"/>
      <c r="AL2263" s="98"/>
    </row>
    <row r="2264" ht="14.25" customHeight="1">
      <c r="A2264" s="92" t="s">
        <v>7314</v>
      </c>
      <c r="B2264" s="264">
        <v>46052.0</v>
      </c>
      <c r="C2264" s="230" t="s">
        <v>7315</v>
      </c>
      <c r="D2264" s="230" t="s">
        <v>7316</v>
      </c>
      <c r="E2264" s="331">
        <v>524.0</v>
      </c>
      <c r="F2264" s="192" t="s">
        <v>7317</v>
      </c>
      <c r="G2264" s="281"/>
      <c r="H2264" s="283"/>
      <c r="I2264" s="101"/>
      <c r="J2264" s="95"/>
      <c r="K2264" s="97"/>
      <c r="L2264" s="97"/>
      <c r="M2264" s="97"/>
      <c r="N2264" s="87"/>
      <c r="O2264" s="96"/>
      <c r="P2264" s="97"/>
      <c r="Q2264" s="97"/>
      <c r="R2264" s="98"/>
      <c r="S2264" s="98"/>
      <c r="T2264" s="98"/>
      <c r="U2264" s="98"/>
      <c r="V2264" s="98"/>
      <c r="W2264" s="98"/>
      <c r="X2264" s="98"/>
      <c r="Y2264" s="98"/>
      <c r="Z2264" s="98"/>
      <c r="AA2264" s="98"/>
      <c r="AB2264" s="98"/>
      <c r="AC2264" s="98"/>
      <c r="AD2264" s="98"/>
      <c r="AE2264" s="98"/>
      <c r="AF2264" s="98"/>
      <c r="AG2264" s="98"/>
      <c r="AH2264" s="98"/>
      <c r="AI2264" s="98"/>
      <c r="AJ2264" s="98"/>
      <c r="AK2264" s="98"/>
      <c r="AL2264" s="98"/>
    </row>
    <row r="2265" ht="14.25" customHeight="1">
      <c r="A2265" s="92" t="s">
        <v>7318</v>
      </c>
      <c r="B2265" s="264">
        <v>46052.0</v>
      </c>
      <c r="C2265" s="230" t="s">
        <v>7319</v>
      </c>
      <c r="D2265" s="230" t="s">
        <v>7320</v>
      </c>
      <c r="E2265" s="231">
        <v>42000.0</v>
      </c>
      <c r="F2265" s="192" t="s">
        <v>7110</v>
      </c>
      <c r="G2265" s="162" t="s">
        <v>96</v>
      </c>
      <c r="H2265" s="227" t="s">
        <v>132</v>
      </c>
      <c r="I2265" s="285" t="s">
        <v>392</v>
      </c>
      <c r="J2265" s="95"/>
      <c r="K2265" s="97"/>
      <c r="L2265" s="97"/>
      <c r="M2265" s="97"/>
      <c r="N2265" s="87"/>
      <c r="O2265" s="96"/>
      <c r="P2265" s="97"/>
      <c r="Q2265" s="97"/>
      <c r="R2265" s="98"/>
      <c r="S2265" s="98"/>
      <c r="T2265" s="98"/>
      <c r="U2265" s="98"/>
      <c r="V2265" s="98"/>
      <c r="W2265" s="98"/>
      <c r="X2265" s="98"/>
      <c r="Y2265" s="98"/>
      <c r="Z2265" s="98"/>
      <c r="AA2265" s="98"/>
      <c r="AB2265" s="98"/>
      <c r="AC2265" s="98"/>
      <c r="AD2265" s="98"/>
      <c r="AE2265" s="98"/>
      <c r="AF2265" s="98"/>
      <c r="AG2265" s="98"/>
      <c r="AH2265" s="98"/>
      <c r="AI2265" s="98"/>
      <c r="AJ2265" s="98"/>
      <c r="AK2265" s="98"/>
      <c r="AL2265" s="98"/>
    </row>
    <row r="2266" ht="14.25" customHeight="1">
      <c r="A2266" s="92" t="s">
        <v>7321</v>
      </c>
      <c r="B2266" s="264">
        <v>46055.0</v>
      </c>
      <c r="C2266" s="230" t="s">
        <v>7322</v>
      </c>
      <c r="D2266" s="230" t="s">
        <v>7323</v>
      </c>
      <c r="E2266" s="331">
        <v>15125.0</v>
      </c>
      <c r="F2266" s="192" t="s">
        <v>7324</v>
      </c>
      <c r="G2266" s="162" t="s">
        <v>96</v>
      </c>
      <c r="H2266" s="227" t="s">
        <v>132</v>
      </c>
      <c r="I2266" s="285" t="s">
        <v>6976</v>
      </c>
      <c r="J2266" s="95"/>
      <c r="K2266" s="97"/>
      <c r="L2266" s="97"/>
      <c r="M2266" s="97"/>
      <c r="N2266" s="87"/>
      <c r="O2266" s="96"/>
      <c r="P2266" s="97"/>
      <c r="Q2266" s="97"/>
      <c r="R2266" s="98"/>
      <c r="S2266" s="98"/>
      <c r="T2266" s="98"/>
      <c r="U2266" s="98"/>
      <c r="V2266" s="98"/>
      <c r="W2266" s="98"/>
      <c r="X2266" s="98"/>
      <c r="Y2266" s="98"/>
      <c r="Z2266" s="98"/>
      <c r="AA2266" s="98"/>
      <c r="AB2266" s="98"/>
      <c r="AC2266" s="98"/>
      <c r="AD2266" s="98"/>
      <c r="AE2266" s="98"/>
      <c r="AF2266" s="98"/>
      <c r="AG2266" s="98"/>
      <c r="AH2266" s="98"/>
      <c r="AI2266" s="98"/>
      <c r="AJ2266" s="98"/>
      <c r="AK2266" s="98"/>
      <c r="AL2266" s="98"/>
    </row>
    <row r="2267" ht="14.25" customHeight="1">
      <c r="A2267" s="92" t="s">
        <v>7325</v>
      </c>
      <c r="B2267" s="264">
        <v>46055.0</v>
      </c>
      <c r="C2267" s="230" t="s">
        <v>7326</v>
      </c>
      <c r="D2267" s="278" t="s">
        <v>1912</v>
      </c>
      <c r="E2267" s="332">
        <v>123585.0</v>
      </c>
      <c r="F2267" s="192" t="s">
        <v>7327</v>
      </c>
      <c r="G2267" s="162" t="s">
        <v>96</v>
      </c>
      <c r="H2267" s="227" t="s">
        <v>450</v>
      </c>
      <c r="I2267" s="162" t="s">
        <v>7328</v>
      </c>
      <c r="J2267" s="95"/>
      <c r="K2267" s="263">
        <v>129360.0</v>
      </c>
      <c r="L2267" s="97">
        <f>K2267/1.12*0.05</f>
        <v>5775</v>
      </c>
      <c r="M2267" s="97">
        <f>K2267-L2267</f>
        <v>123585</v>
      </c>
      <c r="N2267" s="87">
        <f>E2267-M2267</f>
        <v>0</v>
      </c>
      <c r="O2267" s="96"/>
      <c r="P2267" s="97"/>
      <c r="Q2267" s="97"/>
      <c r="R2267" s="98"/>
      <c r="S2267" s="98"/>
      <c r="T2267" s="98"/>
      <c r="U2267" s="98"/>
      <c r="V2267" s="98"/>
      <c r="W2267" s="98"/>
      <c r="X2267" s="98"/>
      <c r="Y2267" s="98"/>
      <c r="Z2267" s="98"/>
      <c r="AA2267" s="98"/>
      <c r="AB2267" s="98"/>
      <c r="AC2267" s="98"/>
      <c r="AD2267" s="98"/>
      <c r="AE2267" s="98"/>
      <c r="AF2267" s="98"/>
      <c r="AG2267" s="98"/>
      <c r="AH2267" s="98"/>
      <c r="AI2267" s="98"/>
      <c r="AJ2267" s="98"/>
      <c r="AK2267" s="98"/>
      <c r="AL2267" s="98"/>
    </row>
    <row r="2268" ht="14.25" customHeight="1">
      <c r="A2268" s="92" t="s">
        <v>7329</v>
      </c>
      <c r="B2268" s="264">
        <v>46058.0</v>
      </c>
      <c r="C2268" s="230" t="s">
        <v>7330</v>
      </c>
      <c r="D2268" s="230" t="s">
        <v>325</v>
      </c>
      <c r="E2268" s="331">
        <v>550.0</v>
      </c>
      <c r="F2268" s="192" t="s">
        <v>2857</v>
      </c>
      <c r="G2268" s="162" t="s">
        <v>1827</v>
      </c>
      <c r="H2268" s="227" t="s">
        <v>450</v>
      </c>
      <c r="I2268" s="101"/>
      <c r="J2268" s="95"/>
      <c r="K2268" s="97"/>
      <c r="L2268" s="97"/>
      <c r="M2268" s="97"/>
      <c r="N2268" s="87"/>
      <c r="O2268" s="96"/>
      <c r="P2268" s="334">
        <v>10.67</v>
      </c>
      <c r="Q2268" s="128">
        <f>E2268-P2268</f>
        <v>539.33</v>
      </c>
      <c r="R2268" s="98"/>
      <c r="S2268" s="98"/>
      <c r="T2268" s="98"/>
      <c r="U2268" s="98"/>
      <c r="V2268" s="98"/>
      <c r="W2268" s="98"/>
      <c r="X2268" s="98"/>
      <c r="Y2268" s="98"/>
      <c r="Z2268" s="98"/>
      <c r="AA2268" s="98"/>
      <c r="AB2268" s="98"/>
      <c r="AC2268" s="98"/>
      <c r="AD2268" s="98"/>
      <c r="AE2268" s="98"/>
      <c r="AF2268" s="98"/>
      <c r="AG2268" s="98"/>
      <c r="AH2268" s="98"/>
      <c r="AI2268" s="98"/>
      <c r="AJ2268" s="98"/>
      <c r="AK2268" s="98"/>
      <c r="AL2268" s="98"/>
    </row>
    <row r="2269" ht="14.25" customHeight="1">
      <c r="A2269" s="92" t="s">
        <v>7331</v>
      </c>
      <c r="B2269" s="264">
        <v>46058.0</v>
      </c>
      <c r="C2269" s="230" t="s">
        <v>7332</v>
      </c>
      <c r="D2269" s="230" t="s">
        <v>3535</v>
      </c>
      <c r="E2269" s="331">
        <v>101600.0</v>
      </c>
      <c r="F2269" s="192" t="s">
        <v>7333</v>
      </c>
      <c r="G2269" s="276"/>
      <c r="H2269" s="277"/>
      <c r="I2269" s="101"/>
      <c r="J2269" s="95"/>
      <c r="K2269" s="97"/>
      <c r="L2269" s="97"/>
      <c r="M2269" s="97"/>
      <c r="N2269" s="87"/>
      <c r="O2269" s="96"/>
      <c r="P2269" s="97"/>
      <c r="Q2269" s="97"/>
      <c r="R2269" s="98"/>
      <c r="S2269" s="98"/>
      <c r="T2269" s="98"/>
      <c r="U2269" s="98"/>
      <c r="V2269" s="98"/>
      <c r="W2269" s="98"/>
      <c r="X2269" s="98"/>
      <c r="Y2269" s="98"/>
      <c r="Z2269" s="98"/>
      <c r="AA2269" s="98"/>
      <c r="AB2269" s="98"/>
      <c r="AC2269" s="98"/>
      <c r="AD2269" s="98"/>
      <c r="AE2269" s="98"/>
      <c r="AF2269" s="98"/>
      <c r="AG2269" s="98"/>
      <c r="AH2269" s="98"/>
      <c r="AI2269" s="98"/>
      <c r="AJ2269" s="98"/>
      <c r="AK2269" s="98"/>
      <c r="AL2269" s="98"/>
    </row>
    <row r="2270" ht="14.25" customHeight="1">
      <c r="A2270" s="92" t="s">
        <v>7334</v>
      </c>
      <c r="B2270" s="264">
        <v>46058.0</v>
      </c>
      <c r="C2270" s="230" t="s">
        <v>7335</v>
      </c>
      <c r="D2270" s="230" t="s">
        <v>3535</v>
      </c>
      <c r="E2270" s="331">
        <v>100347.59</v>
      </c>
      <c r="F2270" s="192" t="s">
        <v>7336</v>
      </c>
      <c r="G2270" s="276"/>
      <c r="H2270" s="277"/>
      <c r="I2270" s="101"/>
      <c r="J2270" s="95"/>
      <c r="K2270" s="97"/>
      <c r="L2270" s="97"/>
      <c r="M2270" s="97"/>
      <c r="N2270" s="87"/>
      <c r="O2270" s="96"/>
      <c r="P2270" s="97"/>
      <c r="Q2270" s="97"/>
      <c r="R2270" s="98"/>
      <c r="S2270" s="98"/>
      <c r="T2270" s="98"/>
      <c r="U2270" s="98"/>
      <c r="V2270" s="98"/>
      <c r="W2270" s="98"/>
      <c r="X2270" s="98"/>
      <c r="Y2270" s="98"/>
      <c r="Z2270" s="98"/>
      <c r="AA2270" s="98"/>
      <c r="AB2270" s="98"/>
      <c r="AC2270" s="98"/>
      <c r="AD2270" s="98"/>
      <c r="AE2270" s="98"/>
      <c r="AF2270" s="98"/>
      <c r="AG2270" s="98"/>
      <c r="AH2270" s="98"/>
      <c r="AI2270" s="98"/>
      <c r="AJ2270" s="98"/>
      <c r="AK2270" s="98"/>
      <c r="AL2270" s="98"/>
    </row>
    <row r="2271" ht="14.25" customHeight="1">
      <c r="A2271" s="92" t="s">
        <v>7337</v>
      </c>
      <c r="B2271" s="264">
        <v>46058.0</v>
      </c>
      <c r="C2271" s="230" t="s">
        <v>7338</v>
      </c>
      <c r="D2271" s="230" t="s">
        <v>895</v>
      </c>
      <c r="E2271" s="332">
        <v>12639.37</v>
      </c>
      <c r="F2271" s="192" t="s">
        <v>7339</v>
      </c>
      <c r="G2271" s="162" t="s">
        <v>74</v>
      </c>
      <c r="H2271" s="227" t="s">
        <v>450</v>
      </c>
      <c r="I2271" s="162" t="s">
        <v>7340</v>
      </c>
      <c r="J2271" s="95"/>
      <c r="K2271" s="263">
        <v>13230.0</v>
      </c>
      <c r="L2271" s="97">
        <f>K2271/1.12*0.05</f>
        <v>590.625</v>
      </c>
      <c r="M2271" s="97">
        <f>K2271-L2271</f>
        <v>12639.375</v>
      </c>
      <c r="N2271" s="87">
        <f>E2271-M2271</f>
        <v>-0.004999999999</v>
      </c>
      <c r="O2271" s="96"/>
      <c r="P2271" s="97"/>
      <c r="Q2271" s="97"/>
      <c r="R2271" s="98"/>
      <c r="S2271" s="98"/>
      <c r="T2271" s="98"/>
      <c r="U2271" s="98"/>
      <c r="V2271" s="98"/>
      <c r="W2271" s="98"/>
      <c r="X2271" s="98"/>
      <c r="Y2271" s="98"/>
      <c r="Z2271" s="98"/>
      <c r="AA2271" s="98"/>
      <c r="AB2271" s="98"/>
      <c r="AC2271" s="98"/>
      <c r="AD2271" s="98"/>
      <c r="AE2271" s="98"/>
      <c r="AF2271" s="98"/>
      <c r="AG2271" s="98"/>
      <c r="AH2271" s="98"/>
      <c r="AI2271" s="98"/>
      <c r="AJ2271" s="98"/>
      <c r="AK2271" s="98"/>
      <c r="AL2271" s="98"/>
    </row>
    <row r="2272" ht="14.25" customHeight="1">
      <c r="A2272" s="92" t="s">
        <v>7341</v>
      </c>
      <c r="B2272" s="264">
        <v>46058.0</v>
      </c>
      <c r="C2272" s="230" t="s">
        <v>7342</v>
      </c>
      <c r="D2272" s="230" t="s">
        <v>4645</v>
      </c>
      <c r="E2272" s="331">
        <v>33600.0</v>
      </c>
      <c r="F2272" s="192" t="s">
        <v>7343</v>
      </c>
      <c r="G2272" s="162" t="s">
        <v>7344</v>
      </c>
      <c r="H2272" s="227" t="s">
        <v>450</v>
      </c>
      <c r="I2272" s="162" t="s">
        <v>7345</v>
      </c>
      <c r="J2272" s="95"/>
      <c r="K2272" s="97"/>
      <c r="L2272" s="97"/>
      <c r="M2272" s="97"/>
      <c r="N2272" s="87"/>
      <c r="O2272" s="96"/>
      <c r="P2272" s="278">
        <v>368.42</v>
      </c>
      <c r="Q2272" s="97">
        <f>E2272-P2272</f>
        <v>33231.58</v>
      </c>
      <c r="R2272" s="98"/>
      <c r="S2272" s="98"/>
      <c r="T2272" s="98"/>
      <c r="U2272" s="98"/>
      <c r="V2272" s="98"/>
      <c r="W2272" s="98"/>
      <c r="X2272" s="98"/>
      <c r="Y2272" s="98"/>
      <c r="Z2272" s="98"/>
      <c r="AA2272" s="98"/>
      <c r="AB2272" s="98"/>
      <c r="AC2272" s="98"/>
      <c r="AD2272" s="98"/>
      <c r="AE2272" s="98"/>
      <c r="AF2272" s="98"/>
      <c r="AG2272" s="98"/>
      <c r="AH2272" s="98"/>
      <c r="AI2272" s="98"/>
      <c r="AJ2272" s="98"/>
      <c r="AK2272" s="98"/>
      <c r="AL2272" s="98"/>
    </row>
    <row r="2273" ht="14.25" customHeight="1">
      <c r="A2273" s="92" t="s">
        <v>7346</v>
      </c>
      <c r="B2273" s="264">
        <v>46058.0</v>
      </c>
      <c r="C2273" s="230" t="s">
        <v>7347</v>
      </c>
      <c r="D2273" s="230" t="s">
        <v>616</v>
      </c>
      <c r="E2273" s="331">
        <v>4480.0</v>
      </c>
      <c r="F2273" s="192" t="s">
        <v>7348</v>
      </c>
      <c r="G2273" s="276"/>
      <c r="H2273" s="277"/>
      <c r="I2273" s="101"/>
      <c r="J2273" s="95"/>
      <c r="K2273" s="97"/>
      <c r="L2273" s="97"/>
      <c r="M2273" s="97"/>
      <c r="N2273" s="87"/>
      <c r="O2273" s="96"/>
      <c r="P2273" s="97"/>
      <c r="Q2273" s="97"/>
      <c r="R2273" s="98"/>
      <c r="S2273" s="98"/>
      <c r="T2273" s="98"/>
      <c r="U2273" s="98"/>
      <c r="V2273" s="98"/>
      <c r="W2273" s="98"/>
      <c r="X2273" s="98"/>
      <c r="Y2273" s="98"/>
      <c r="Z2273" s="98"/>
      <c r="AA2273" s="98"/>
      <c r="AB2273" s="98"/>
      <c r="AC2273" s="98"/>
      <c r="AD2273" s="98"/>
      <c r="AE2273" s="98"/>
      <c r="AF2273" s="98"/>
      <c r="AG2273" s="98"/>
      <c r="AH2273" s="98"/>
      <c r="AI2273" s="98"/>
      <c r="AJ2273" s="98"/>
      <c r="AK2273" s="98"/>
      <c r="AL2273" s="98"/>
    </row>
    <row r="2274" ht="14.25" customHeight="1">
      <c r="A2274" s="92" t="s">
        <v>7349</v>
      </c>
      <c r="B2274" s="264">
        <v>46058.0</v>
      </c>
      <c r="C2274" s="230" t="s">
        <v>7350</v>
      </c>
      <c r="D2274" s="230" t="s">
        <v>674</v>
      </c>
      <c r="E2274" s="331">
        <v>4578.0</v>
      </c>
      <c r="F2274" s="192" t="s">
        <v>7351</v>
      </c>
      <c r="G2274" s="162" t="s">
        <v>7352</v>
      </c>
      <c r="H2274" s="227" t="s">
        <v>450</v>
      </c>
      <c r="I2274" s="162" t="s">
        <v>7353</v>
      </c>
      <c r="J2274" s="95"/>
      <c r="K2274" s="97"/>
      <c r="L2274" s="97"/>
      <c r="M2274" s="97"/>
      <c r="N2274" s="87"/>
      <c r="O2274" s="96"/>
      <c r="P2274" s="263">
        <v>150.33</v>
      </c>
      <c r="Q2274" s="97">
        <f t="shared" ref="Q2274:Q2275" si="574">E2274-P2274</f>
        <v>4427.67</v>
      </c>
      <c r="R2274" s="98"/>
      <c r="S2274" s="98"/>
      <c r="T2274" s="98"/>
      <c r="U2274" s="98"/>
      <c r="V2274" s="98"/>
      <c r="W2274" s="98"/>
      <c r="X2274" s="98"/>
      <c r="Y2274" s="98"/>
      <c r="Z2274" s="98"/>
      <c r="AA2274" s="98"/>
      <c r="AB2274" s="98"/>
      <c r="AC2274" s="98"/>
      <c r="AD2274" s="98"/>
      <c r="AE2274" s="98"/>
      <c r="AF2274" s="98"/>
      <c r="AG2274" s="98"/>
      <c r="AH2274" s="98"/>
      <c r="AI2274" s="98"/>
      <c r="AJ2274" s="98"/>
      <c r="AK2274" s="98"/>
      <c r="AL2274" s="98"/>
    </row>
    <row r="2275" ht="14.25" customHeight="1">
      <c r="A2275" s="92" t="s">
        <v>7354</v>
      </c>
      <c r="B2275" s="264">
        <v>46062.0</v>
      </c>
      <c r="C2275" s="230" t="s">
        <v>7355</v>
      </c>
      <c r="D2275" s="230" t="s">
        <v>949</v>
      </c>
      <c r="E2275" s="331">
        <v>18000.0</v>
      </c>
      <c r="F2275" s="192" t="s">
        <v>7356</v>
      </c>
      <c r="G2275" s="162" t="s">
        <v>4610</v>
      </c>
      <c r="H2275" s="227" t="s">
        <v>450</v>
      </c>
      <c r="I2275" s="162" t="s">
        <v>7353</v>
      </c>
      <c r="J2275" s="95"/>
      <c r="K2275" s="97"/>
      <c r="L2275" s="97"/>
      <c r="M2275" s="97"/>
      <c r="N2275" s="87"/>
      <c r="O2275" s="96"/>
      <c r="P2275" s="263">
        <v>591.07</v>
      </c>
      <c r="Q2275" s="97">
        <f t="shared" si="574"/>
        <v>17408.93</v>
      </c>
      <c r="R2275" s="98"/>
      <c r="S2275" s="98"/>
      <c r="T2275" s="98"/>
      <c r="U2275" s="98"/>
      <c r="V2275" s="98"/>
      <c r="W2275" s="98"/>
      <c r="X2275" s="98"/>
      <c r="Y2275" s="98"/>
      <c r="Z2275" s="98"/>
      <c r="AA2275" s="98"/>
      <c r="AB2275" s="98"/>
      <c r="AC2275" s="98"/>
      <c r="AD2275" s="98"/>
      <c r="AE2275" s="98"/>
      <c r="AF2275" s="98"/>
      <c r="AG2275" s="98"/>
      <c r="AH2275" s="98"/>
      <c r="AI2275" s="98"/>
      <c r="AJ2275" s="98"/>
      <c r="AK2275" s="98"/>
      <c r="AL2275" s="98"/>
    </row>
    <row r="2276" ht="14.25" customHeight="1">
      <c r="A2276" s="92" t="s">
        <v>7357</v>
      </c>
      <c r="B2276" s="264">
        <v>46062.0</v>
      </c>
      <c r="C2276" s="230" t="s">
        <v>7358</v>
      </c>
      <c r="D2276" s="230" t="s">
        <v>1503</v>
      </c>
      <c r="E2276" s="331">
        <v>300.0</v>
      </c>
      <c r="F2276" s="192" t="s">
        <v>7359</v>
      </c>
      <c r="G2276" s="276"/>
      <c r="H2276" s="277"/>
      <c r="I2276" s="101"/>
      <c r="J2276" s="95"/>
      <c r="K2276" s="97"/>
      <c r="L2276" s="97"/>
      <c r="M2276" s="97"/>
      <c r="N2276" s="87"/>
      <c r="O2276" s="96"/>
      <c r="P2276" s="97"/>
      <c r="Q2276" s="97"/>
      <c r="R2276" s="98"/>
      <c r="S2276" s="98"/>
      <c r="T2276" s="98"/>
      <c r="U2276" s="98"/>
      <c r="V2276" s="98"/>
      <c r="W2276" s="98"/>
      <c r="X2276" s="98"/>
      <c r="Y2276" s="98"/>
      <c r="Z2276" s="98"/>
      <c r="AA2276" s="98"/>
      <c r="AB2276" s="98"/>
      <c r="AC2276" s="98"/>
      <c r="AD2276" s="98"/>
      <c r="AE2276" s="98"/>
      <c r="AF2276" s="98"/>
      <c r="AG2276" s="98"/>
      <c r="AH2276" s="98"/>
      <c r="AI2276" s="98"/>
      <c r="AJ2276" s="98"/>
      <c r="AK2276" s="98"/>
      <c r="AL2276" s="98"/>
    </row>
    <row r="2277" ht="14.25" customHeight="1">
      <c r="A2277" s="92" t="s">
        <v>7360</v>
      </c>
      <c r="B2277" s="264">
        <v>46063.0</v>
      </c>
      <c r="C2277" s="230" t="s">
        <v>7361</v>
      </c>
      <c r="D2277" s="230" t="s">
        <v>7362</v>
      </c>
      <c r="E2277" s="331">
        <v>38500.0</v>
      </c>
      <c r="F2277" s="192" t="s">
        <v>7363</v>
      </c>
      <c r="G2277" s="162" t="s">
        <v>7364</v>
      </c>
      <c r="H2277" s="227" t="s">
        <v>450</v>
      </c>
      <c r="I2277" s="101"/>
      <c r="J2277" s="95"/>
      <c r="K2277" s="97"/>
      <c r="L2277" s="97"/>
      <c r="M2277" s="97"/>
      <c r="N2277" s="87"/>
      <c r="O2277" s="96"/>
      <c r="P2277" s="97"/>
      <c r="Q2277" s="97"/>
      <c r="R2277" s="98"/>
      <c r="S2277" s="98"/>
      <c r="T2277" s="98"/>
      <c r="U2277" s="98"/>
      <c r="V2277" s="98"/>
      <c r="W2277" s="98"/>
      <c r="X2277" s="98"/>
      <c r="Y2277" s="98"/>
      <c r="Z2277" s="98"/>
      <c r="AA2277" s="98"/>
      <c r="AB2277" s="98"/>
      <c r="AC2277" s="98"/>
      <c r="AD2277" s="98"/>
      <c r="AE2277" s="98"/>
      <c r="AF2277" s="98"/>
      <c r="AG2277" s="98"/>
      <c r="AH2277" s="98"/>
      <c r="AI2277" s="98"/>
      <c r="AJ2277" s="98"/>
      <c r="AK2277" s="98"/>
      <c r="AL2277" s="98"/>
    </row>
    <row r="2278" ht="14.25" customHeight="1">
      <c r="A2278" s="92" t="s">
        <v>7365</v>
      </c>
      <c r="B2278" s="264">
        <v>46063.0</v>
      </c>
      <c r="C2278" s="230" t="s">
        <v>7366</v>
      </c>
      <c r="D2278" s="230" t="s">
        <v>7367</v>
      </c>
      <c r="E2278" s="331">
        <v>300.0</v>
      </c>
      <c r="F2278" s="192" t="s">
        <v>2026</v>
      </c>
      <c r="G2278" s="162" t="s">
        <v>112</v>
      </c>
      <c r="H2278" s="227" t="s">
        <v>127</v>
      </c>
      <c r="I2278" s="230" t="s">
        <v>7368</v>
      </c>
      <c r="J2278" s="95"/>
      <c r="K2278" s="97"/>
      <c r="L2278" s="97"/>
      <c r="M2278" s="97"/>
      <c r="N2278" s="87"/>
      <c r="O2278" s="96"/>
      <c r="P2278" s="97"/>
      <c r="Q2278" s="97"/>
      <c r="R2278" s="98"/>
      <c r="S2278" s="98"/>
      <c r="T2278" s="98"/>
      <c r="U2278" s="98"/>
      <c r="V2278" s="98"/>
      <c r="W2278" s="98"/>
      <c r="X2278" s="98"/>
      <c r="Y2278" s="98"/>
      <c r="Z2278" s="98"/>
      <c r="AA2278" s="98"/>
      <c r="AB2278" s="98"/>
      <c r="AC2278" s="98"/>
      <c r="AD2278" s="98"/>
      <c r="AE2278" s="98"/>
      <c r="AF2278" s="98"/>
      <c r="AG2278" s="98"/>
      <c r="AH2278" s="98"/>
      <c r="AI2278" s="98"/>
      <c r="AJ2278" s="98"/>
      <c r="AK2278" s="98"/>
      <c r="AL2278" s="98"/>
    </row>
    <row r="2279" ht="14.25" customHeight="1">
      <c r="A2279" s="92" t="s">
        <v>7369</v>
      </c>
      <c r="B2279" s="264">
        <v>46064.0</v>
      </c>
      <c r="C2279" s="230" t="s">
        <v>7370</v>
      </c>
      <c r="D2279" s="230" t="s">
        <v>2158</v>
      </c>
      <c r="E2279" s="331">
        <v>600.0</v>
      </c>
      <c r="F2279" s="192" t="s">
        <v>7371</v>
      </c>
      <c r="G2279" s="162" t="s">
        <v>117</v>
      </c>
      <c r="H2279" s="227" t="s">
        <v>450</v>
      </c>
      <c r="I2279" s="162">
        <v>0.0</v>
      </c>
      <c r="J2279" s="95"/>
      <c r="K2279" s="97"/>
      <c r="L2279" s="97"/>
      <c r="M2279" s="97"/>
      <c r="N2279" s="87"/>
      <c r="O2279" s="96"/>
      <c r="P2279" s="263">
        <v>19.7</v>
      </c>
      <c r="Q2279" s="97">
        <f t="shared" ref="Q2279:Q2280" si="575">E2279-P2279</f>
        <v>580.3</v>
      </c>
      <c r="R2279" s="98"/>
      <c r="S2279" s="98"/>
      <c r="T2279" s="98"/>
      <c r="U2279" s="98"/>
      <c r="V2279" s="98"/>
      <c r="W2279" s="98"/>
      <c r="X2279" s="98"/>
      <c r="Y2279" s="98"/>
      <c r="Z2279" s="98"/>
      <c r="AA2279" s="98"/>
      <c r="AB2279" s="98"/>
      <c r="AC2279" s="98"/>
      <c r="AD2279" s="98"/>
      <c r="AE2279" s="98"/>
      <c r="AF2279" s="98"/>
      <c r="AG2279" s="98"/>
      <c r="AH2279" s="98"/>
      <c r="AI2279" s="98"/>
      <c r="AJ2279" s="98"/>
      <c r="AK2279" s="98"/>
      <c r="AL2279" s="98"/>
    </row>
    <row r="2280" ht="14.25" customHeight="1">
      <c r="A2280" s="92" t="s">
        <v>7372</v>
      </c>
      <c r="B2280" s="264">
        <v>46064.0</v>
      </c>
      <c r="C2280" s="230" t="s">
        <v>7373</v>
      </c>
      <c r="D2280" s="230" t="s">
        <v>1358</v>
      </c>
      <c r="E2280" s="331">
        <v>300.0</v>
      </c>
      <c r="F2280" s="192" t="s">
        <v>2026</v>
      </c>
      <c r="G2280" s="162" t="s">
        <v>117</v>
      </c>
      <c r="H2280" s="227" t="s">
        <v>450</v>
      </c>
      <c r="I2280" s="101"/>
      <c r="J2280" s="95"/>
      <c r="K2280" s="97"/>
      <c r="L2280" s="97"/>
      <c r="M2280" s="97"/>
      <c r="N2280" s="87"/>
      <c r="O2280" s="96"/>
      <c r="P2280" s="263">
        <v>9.85</v>
      </c>
      <c r="Q2280" s="97">
        <f t="shared" si="575"/>
        <v>290.15</v>
      </c>
      <c r="R2280" s="98"/>
      <c r="S2280" s="98"/>
      <c r="T2280" s="98"/>
      <c r="U2280" s="98"/>
      <c r="V2280" s="98"/>
      <c r="W2280" s="98"/>
      <c r="X2280" s="98"/>
      <c r="Y2280" s="98"/>
      <c r="Z2280" s="98"/>
      <c r="AA2280" s="98"/>
      <c r="AB2280" s="98"/>
      <c r="AC2280" s="98"/>
      <c r="AD2280" s="98"/>
      <c r="AE2280" s="98"/>
      <c r="AF2280" s="98"/>
      <c r="AG2280" s="98"/>
      <c r="AH2280" s="98"/>
      <c r="AI2280" s="98"/>
      <c r="AJ2280" s="98"/>
      <c r="AK2280" s="98"/>
      <c r="AL2280" s="98"/>
    </row>
    <row r="2281" ht="14.25" customHeight="1">
      <c r="A2281" s="92" t="s">
        <v>7374</v>
      </c>
      <c r="B2281" s="264">
        <v>46064.0</v>
      </c>
      <c r="C2281" s="230" t="s">
        <v>7375</v>
      </c>
      <c r="D2281" s="230" t="s">
        <v>3109</v>
      </c>
      <c r="E2281" s="332">
        <v>3343.75</v>
      </c>
      <c r="F2281" s="192" t="s">
        <v>7376</v>
      </c>
      <c r="G2281" s="162" t="s">
        <v>74</v>
      </c>
      <c r="H2281" s="227" t="s">
        <v>450</v>
      </c>
      <c r="I2281" s="162" t="s">
        <v>7377</v>
      </c>
      <c r="J2281" s="95"/>
      <c r="K2281" s="263">
        <v>3500.0</v>
      </c>
      <c r="L2281" s="97">
        <f t="shared" ref="L2281:L2282" si="576">K2281/1.12*0.05</f>
        <v>156.25</v>
      </c>
      <c r="M2281" s="97">
        <f t="shared" ref="M2281:M2282" si="577">K2281-L2281</f>
        <v>3343.75</v>
      </c>
      <c r="N2281" s="87">
        <f t="shared" ref="N2281:N2282" si="578">E2281-M2281</f>
        <v>0</v>
      </c>
      <c r="O2281" s="96"/>
      <c r="P2281" s="97"/>
      <c r="Q2281" s="97"/>
      <c r="R2281" s="98"/>
      <c r="S2281" s="98"/>
      <c r="T2281" s="98"/>
      <c r="U2281" s="98"/>
      <c r="V2281" s="98"/>
      <c r="W2281" s="98"/>
      <c r="X2281" s="98"/>
      <c r="Y2281" s="98"/>
      <c r="Z2281" s="98"/>
      <c r="AA2281" s="98"/>
      <c r="AB2281" s="98"/>
      <c r="AC2281" s="98"/>
      <c r="AD2281" s="98"/>
      <c r="AE2281" s="98"/>
      <c r="AF2281" s="98"/>
      <c r="AG2281" s="98"/>
      <c r="AH2281" s="98"/>
      <c r="AI2281" s="98"/>
      <c r="AJ2281" s="98"/>
      <c r="AK2281" s="98"/>
      <c r="AL2281" s="98"/>
    </row>
    <row r="2282" ht="14.25" customHeight="1">
      <c r="A2282" s="92" t="s">
        <v>7378</v>
      </c>
      <c r="B2282" s="264">
        <v>46064.0</v>
      </c>
      <c r="C2282" s="230" t="s">
        <v>7379</v>
      </c>
      <c r="D2282" s="230" t="s">
        <v>1836</v>
      </c>
      <c r="E2282" s="332">
        <v>1194.2</v>
      </c>
      <c r="F2282" s="192" t="s">
        <v>7380</v>
      </c>
      <c r="G2282" s="162" t="s">
        <v>74</v>
      </c>
      <c r="H2282" s="335" t="s">
        <v>450</v>
      </c>
      <c r="I2282" s="162" t="s">
        <v>7381</v>
      </c>
      <c r="J2282" s="95"/>
      <c r="K2282" s="263">
        <v>1250.0</v>
      </c>
      <c r="L2282" s="97">
        <f t="shared" si="576"/>
        <v>55.80357143</v>
      </c>
      <c r="M2282" s="97">
        <f t="shared" si="577"/>
        <v>1194.196429</v>
      </c>
      <c r="N2282" s="87">
        <f t="shared" si="578"/>
        <v>0.003571428571</v>
      </c>
      <c r="O2282" s="96"/>
      <c r="P2282" s="97"/>
      <c r="Q2282" s="97"/>
      <c r="R2282" s="98"/>
      <c r="S2282" s="98"/>
      <c r="T2282" s="98"/>
      <c r="U2282" s="98"/>
      <c r="V2282" s="98"/>
      <c r="W2282" s="98"/>
      <c r="X2282" s="98"/>
      <c r="Y2282" s="98"/>
      <c r="Z2282" s="98"/>
      <c r="AA2282" s="98"/>
      <c r="AB2282" s="98"/>
      <c r="AC2282" s="98"/>
      <c r="AD2282" s="98"/>
      <c r="AE2282" s="98"/>
      <c r="AF2282" s="98"/>
      <c r="AG2282" s="98"/>
      <c r="AH2282" s="98"/>
      <c r="AI2282" s="98"/>
      <c r="AJ2282" s="98"/>
      <c r="AK2282" s="98"/>
      <c r="AL2282" s="98"/>
    </row>
    <row r="2283" ht="14.25" customHeight="1">
      <c r="A2283" s="92" t="s">
        <v>7382</v>
      </c>
      <c r="B2283" s="264">
        <v>46064.0</v>
      </c>
      <c r="C2283" s="230" t="s">
        <v>7383</v>
      </c>
      <c r="D2283" s="230" t="s">
        <v>182</v>
      </c>
      <c r="E2283" s="331">
        <v>1375.0</v>
      </c>
      <c r="F2283" s="192" t="s">
        <v>7380</v>
      </c>
      <c r="G2283" s="162" t="s">
        <v>74</v>
      </c>
      <c r="H2283" s="335" t="s">
        <v>450</v>
      </c>
      <c r="I2283" s="162" t="s">
        <v>7384</v>
      </c>
      <c r="J2283" s="95"/>
      <c r="K2283" s="97"/>
      <c r="L2283" s="97"/>
      <c r="M2283" s="97"/>
      <c r="N2283" s="87"/>
      <c r="O2283" s="96"/>
      <c r="P2283" s="97"/>
      <c r="Q2283" s="97"/>
      <c r="R2283" s="98"/>
      <c r="S2283" s="98"/>
      <c r="T2283" s="98"/>
      <c r="U2283" s="98"/>
      <c r="V2283" s="98"/>
      <c r="W2283" s="98"/>
      <c r="X2283" s="98"/>
      <c r="Y2283" s="98"/>
      <c r="Z2283" s="98"/>
      <c r="AA2283" s="98"/>
      <c r="AB2283" s="98"/>
      <c r="AC2283" s="98"/>
      <c r="AD2283" s="98"/>
      <c r="AE2283" s="98"/>
      <c r="AF2283" s="98"/>
      <c r="AG2283" s="98"/>
      <c r="AH2283" s="98"/>
      <c r="AI2283" s="98"/>
      <c r="AJ2283" s="98"/>
      <c r="AK2283" s="98"/>
      <c r="AL2283" s="98"/>
    </row>
    <row r="2284" ht="14.25" customHeight="1">
      <c r="A2284" s="92" t="s">
        <v>7385</v>
      </c>
      <c r="B2284" s="264">
        <v>46064.0</v>
      </c>
      <c r="C2284" s="230" t="s">
        <v>7386</v>
      </c>
      <c r="D2284" s="230" t="s">
        <v>1964</v>
      </c>
      <c r="E2284" s="231">
        <v>1375.0</v>
      </c>
      <c r="F2284" s="192" t="s">
        <v>7380</v>
      </c>
      <c r="G2284" s="336" t="s">
        <v>74</v>
      </c>
      <c r="H2284" s="336" t="s">
        <v>450</v>
      </c>
      <c r="I2284" s="162" t="s">
        <v>7387</v>
      </c>
      <c r="J2284" s="95"/>
      <c r="K2284" s="97"/>
      <c r="L2284" s="97"/>
      <c r="M2284" s="97"/>
      <c r="N2284" s="87"/>
      <c r="O2284" s="96"/>
      <c r="P2284" s="97"/>
      <c r="Q2284" s="97"/>
      <c r="R2284" s="98"/>
      <c r="S2284" s="98"/>
      <c r="T2284" s="98"/>
      <c r="U2284" s="98"/>
      <c r="V2284" s="98"/>
      <c r="W2284" s="98"/>
      <c r="X2284" s="98"/>
      <c r="Y2284" s="98"/>
      <c r="Z2284" s="98"/>
      <c r="AA2284" s="98"/>
      <c r="AB2284" s="98"/>
      <c r="AC2284" s="98"/>
      <c r="AD2284" s="98"/>
      <c r="AE2284" s="98"/>
      <c r="AF2284" s="98"/>
      <c r="AG2284" s="98"/>
      <c r="AH2284" s="98"/>
      <c r="AI2284" s="98"/>
      <c r="AJ2284" s="98"/>
      <c r="AK2284" s="98"/>
      <c r="AL2284" s="98"/>
    </row>
    <row r="2285" ht="14.25" customHeight="1">
      <c r="A2285" s="92" t="s">
        <v>7388</v>
      </c>
      <c r="B2285" s="264">
        <v>46064.0</v>
      </c>
      <c r="C2285" s="230" t="s">
        <v>7389</v>
      </c>
      <c r="D2285" s="230" t="s">
        <v>448</v>
      </c>
      <c r="E2285" s="231">
        <v>1600.22</v>
      </c>
      <c r="F2285" s="192" t="s">
        <v>7390</v>
      </c>
      <c r="G2285" s="336" t="s">
        <v>74</v>
      </c>
      <c r="H2285" s="336" t="s">
        <v>450</v>
      </c>
      <c r="I2285" s="162" t="s">
        <v>7391</v>
      </c>
      <c r="J2285" s="95"/>
      <c r="K2285" s="97"/>
      <c r="L2285" s="97"/>
      <c r="M2285" s="97"/>
      <c r="N2285" s="87"/>
      <c r="O2285" s="96"/>
      <c r="P2285" s="97"/>
      <c r="Q2285" s="97"/>
      <c r="R2285" s="98"/>
      <c r="S2285" s="98"/>
      <c r="T2285" s="98"/>
      <c r="U2285" s="98"/>
      <c r="V2285" s="98"/>
      <c r="W2285" s="98"/>
      <c r="X2285" s="98"/>
      <c r="Y2285" s="98"/>
      <c r="Z2285" s="98"/>
      <c r="AA2285" s="98"/>
      <c r="AB2285" s="98"/>
      <c r="AC2285" s="98"/>
      <c r="AD2285" s="98"/>
      <c r="AE2285" s="98"/>
      <c r="AF2285" s="98"/>
      <c r="AG2285" s="98"/>
      <c r="AH2285" s="98"/>
      <c r="AI2285" s="98"/>
      <c r="AJ2285" s="98"/>
      <c r="AK2285" s="98"/>
      <c r="AL2285" s="98"/>
    </row>
    <row r="2286" ht="14.25" customHeight="1">
      <c r="A2286" s="92" t="s">
        <v>7392</v>
      </c>
      <c r="B2286" s="264">
        <v>46064.0</v>
      </c>
      <c r="C2286" s="230" t="s">
        <v>7393</v>
      </c>
      <c r="D2286" s="230" t="s">
        <v>1358</v>
      </c>
      <c r="E2286" s="231">
        <v>13400.0</v>
      </c>
      <c r="F2286" s="192" t="s">
        <v>7394</v>
      </c>
      <c r="G2286" s="336" t="s">
        <v>74</v>
      </c>
      <c r="H2286" s="336" t="s">
        <v>450</v>
      </c>
      <c r="I2286" s="162" t="s">
        <v>7395</v>
      </c>
      <c r="J2286" s="95"/>
      <c r="K2286" s="97"/>
      <c r="L2286" s="97"/>
      <c r="M2286" s="97"/>
      <c r="N2286" s="87"/>
      <c r="O2286" s="96"/>
      <c r="P2286" s="97"/>
      <c r="Q2286" s="97"/>
      <c r="R2286" s="98"/>
      <c r="S2286" s="98"/>
      <c r="T2286" s="98"/>
      <c r="U2286" s="98"/>
      <c r="V2286" s="98"/>
      <c r="W2286" s="98"/>
      <c r="X2286" s="98"/>
      <c r="Y2286" s="98"/>
      <c r="Z2286" s="98"/>
      <c r="AA2286" s="98"/>
      <c r="AB2286" s="98"/>
      <c r="AC2286" s="98"/>
      <c r="AD2286" s="98"/>
      <c r="AE2286" s="98"/>
      <c r="AF2286" s="98"/>
      <c r="AG2286" s="98"/>
      <c r="AH2286" s="98"/>
      <c r="AI2286" s="98"/>
      <c r="AJ2286" s="98"/>
      <c r="AK2286" s="98"/>
      <c r="AL2286" s="98"/>
    </row>
    <row r="2287" ht="14.25" customHeight="1">
      <c r="A2287" s="92" t="s">
        <v>7396</v>
      </c>
      <c r="B2287" s="264">
        <v>46064.0</v>
      </c>
      <c r="C2287" s="230" t="s">
        <v>7397</v>
      </c>
      <c r="D2287" s="230" t="s">
        <v>143</v>
      </c>
      <c r="E2287" s="284">
        <v>32100.0</v>
      </c>
      <c r="F2287" s="192" t="s">
        <v>7398</v>
      </c>
      <c r="G2287" s="336" t="s">
        <v>74</v>
      </c>
      <c r="H2287" s="336" t="s">
        <v>450</v>
      </c>
      <c r="I2287" s="162" t="s">
        <v>7399</v>
      </c>
      <c r="J2287" s="95"/>
      <c r="K2287" s="263">
        <v>33600.0</v>
      </c>
      <c r="L2287" s="97">
        <f t="shared" ref="L2287:L2290" si="579">K2287/1.12*0.05</f>
        <v>1500</v>
      </c>
      <c r="M2287" s="97">
        <f t="shared" ref="M2287:M2290" si="580">K2287-L2287</f>
        <v>32100</v>
      </c>
      <c r="N2287" s="87">
        <f t="shared" ref="N2287:N2289" si="581">E2287-M2287</f>
        <v>0</v>
      </c>
      <c r="O2287" s="96"/>
      <c r="P2287" s="97"/>
      <c r="Q2287" s="97"/>
      <c r="R2287" s="98"/>
      <c r="S2287" s="98"/>
      <c r="T2287" s="98"/>
      <c r="U2287" s="98"/>
      <c r="V2287" s="98"/>
      <c r="W2287" s="98"/>
      <c r="X2287" s="98"/>
      <c r="Y2287" s="98"/>
      <c r="Z2287" s="98"/>
      <c r="AA2287" s="98"/>
      <c r="AB2287" s="98"/>
      <c r="AC2287" s="98"/>
      <c r="AD2287" s="98"/>
      <c r="AE2287" s="98"/>
      <c r="AF2287" s="98"/>
      <c r="AG2287" s="98"/>
      <c r="AH2287" s="98"/>
      <c r="AI2287" s="98"/>
      <c r="AJ2287" s="98"/>
      <c r="AK2287" s="98"/>
      <c r="AL2287" s="98"/>
    </row>
    <row r="2288" ht="14.25" customHeight="1">
      <c r="A2288" s="92" t="s">
        <v>7400</v>
      </c>
      <c r="B2288" s="264">
        <v>46064.0</v>
      </c>
      <c r="C2288" s="230" t="s">
        <v>7401</v>
      </c>
      <c r="D2288" s="230" t="s">
        <v>1697</v>
      </c>
      <c r="E2288" s="284">
        <v>32100.0</v>
      </c>
      <c r="F2288" s="192" t="s">
        <v>7398</v>
      </c>
      <c r="G2288" s="336" t="s">
        <v>74</v>
      </c>
      <c r="H2288" s="336" t="s">
        <v>450</v>
      </c>
      <c r="I2288" s="101"/>
      <c r="J2288" s="95"/>
      <c r="K2288" s="263">
        <v>33600.0</v>
      </c>
      <c r="L2288" s="97">
        <f t="shared" si="579"/>
        <v>1500</v>
      </c>
      <c r="M2288" s="97">
        <f t="shared" si="580"/>
        <v>32100</v>
      </c>
      <c r="N2288" s="87">
        <f t="shared" si="581"/>
        <v>0</v>
      </c>
      <c r="O2288" s="96"/>
      <c r="P2288" s="97"/>
      <c r="Q2288" s="97"/>
      <c r="R2288" s="98"/>
      <c r="S2288" s="98"/>
      <c r="T2288" s="98"/>
      <c r="U2288" s="98"/>
      <c r="V2288" s="98"/>
      <c r="W2288" s="98"/>
      <c r="X2288" s="98"/>
      <c r="Y2288" s="98"/>
      <c r="Z2288" s="98"/>
      <c r="AA2288" s="98"/>
      <c r="AB2288" s="98"/>
      <c r="AC2288" s="98"/>
      <c r="AD2288" s="98"/>
      <c r="AE2288" s="98"/>
      <c r="AF2288" s="98"/>
      <c r="AG2288" s="98"/>
      <c r="AH2288" s="98"/>
      <c r="AI2288" s="98"/>
      <c r="AJ2288" s="98"/>
      <c r="AK2288" s="98"/>
      <c r="AL2288" s="98"/>
    </row>
    <row r="2289" ht="14.25" customHeight="1">
      <c r="A2289" s="92" t="s">
        <v>7402</v>
      </c>
      <c r="B2289" s="264">
        <v>46065.0</v>
      </c>
      <c r="C2289" s="230" t="s">
        <v>7403</v>
      </c>
      <c r="D2289" s="230" t="s">
        <v>7404</v>
      </c>
      <c r="E2289" s="284">
        <v>15763.39</v>
      </c>
      <c r="F2289" s="192" t="s">
        <v>7166</v>
      </c>
      <c r="G2289" s="162" t="s">
        <v>7405</v>
      </c>
      <c r="H2289" s="227" t="s">
        <v>450</v>
      </c>
      <c r="I2289" s="101"/>
      <c r="J2289" s="95"/>
      <c r="K2289" s="263">
        <v>16500.0</v>
      </c>
      <c r="L2289" s="97">
        <f t="shared" si="579"/>
        <v>736.6071429</v>
      </c>
      <c r="M2289" s="97">
        <f t="shared" si="580"/>
        <v>15763.39286</v>
      </c>
      <c r="N2289" s="87">
        <f t="shared" si="581"/>
        <v>-0.002857142857</v>
      </c>
      <c r="O2289" s="96"/>
      <c r="P2289" s="263">
        <v>629.77</v>
      </c>
      <c r="Q2289" s="97">
        <f>E2289-P2289</f>
        <v>15133.62</v>
      </c>
      <c r="R2289" s="98"/>
      <c r="S2289" s="98"/>
      <c r="T2289" s="98"/>
      <c r="U2289" s="98"/>
      <c r="V2289" s="98"/>
      <c r="W2289" s="98"/>
      <c r="X2289" s="98"/>
      <c r="Y2289" s="98"/>
      <c r="Z2289" s="98"/>
      <c r="AA2289" s="98"/>
      <c r="AB2289" s="98"/>
      <c r="AC2289" s="98"/>
      <c r="AD2289" s="98"/>
      <c r="AE2289" s="98"/>
      <c r="AF2289" s="98"/>
      <c r="AG2289" s="98"/>
      <c r="AH2289" s="98"/>
      <c r="AI2289" s="98"/>
      <c r="AJ2289" s="98"/>
      <c r="AK2289" s="98"/>
      <c r="AL2289" s="98"/>
    </row>
    <row r="2290" ht="14.25" customHeight="1">
      <c r="A2290" s="92" t="s">
        <v>7406</v>
      </c>
      <c r="B2290" s="264">
        <v>46066.0</v>
      </c>
      <c r="C2290" s="230" t="s">
        <v>7407</v>
      </c>
      <c r="D2290" s="230" t="s">
        <v>90</v>
      </c>
      <c r="E2290" s="284">
        <v>91045.54</v>
      </c>
      <c r="F2290" s="192" t="s">
        <v>7408</v>
      </c>
      <c r="G2290" s="336" t="s">
        <v>74</v>
      </c>
      <c r="H2290" s="336" t="s">
        <v>450</v>
      </c>
      <c r="I2290" s="101"/>
      <c r="J2290" s="95"/>
      <c r="K2290" s="263">
        <v>95300.0</v>
      </c>
      <c r="L2290" s="97">
        <f t="shared" si="579"/>
        <v>4254.464286</v>
      </c>
      <c r="M2290" s="97">
        <f t="shared" si="580"/>
        <v>91045.53571</v>
      </c>
      <c r="N2290" s="87"/>
      <c r="O2290" s="96"/>
      <c r="P2290" s="97"/>
      <c r="Q2290" s="97"/>
      <c r="R2290" s="98"/>
      <c r="S2290" s="98"/>
      <c r="T2290" s="98"/>
      <c r="U2290" s="98"/>
      <c r="V2290" s="98"/>
      <c r="W2290" s="98"/>
      <c r="X2290" s="98"/>
      <c r="Y2290" s="98"/>
      <c r="Z2290" s="98"/>
      <c r="AA2290" s="98"/>
      <c r="AB2290" s="98"/>
      <c r="AC2290" s="98"/>
      <c r="AD2290" s="98"/>
      <c r="AE2290" s="98"/>
      <c r="AF2290" s="98"/>
      <c r="AG2290" s="98"/>
      <c r="AH2290" s="98"/>
      <c r="AI2290" s="98"/>
      <c r="AJ2290" s="98"/>
      <c r="AK2290" s="98"/>
      <c r="AL2290" s="98"/>
    </row>
    <row r="2291" ht="14.25" customHeight="1">
      <c r="A2291" s="92" t="s">
        <v>7409</v>
      </c>
      <c r="B2291" s="264">
        <v>46066.0</v>
      </c>
      <c r="C2291" s="230" t="s">
        <v>7410</v>
      </c>
      <c r="D2291" s="230" t="s">
        <v>4902</v>
      </c>
      <c r="E2291" s="231">
        <v>22232.0</v>
      </c>
      <c r="F2291" s="192" t="s">
        <v>7411</v>
      </c>
      <c r="G2291" s="278" t="s">
        <v>96</v>
      </c>
      <c r="H2291" s="227" t="s">
        <v>450</v>
      </c>
      <c r="I2291" s="290" t="s">
        <v>7412</v>
      </c>
      <c r="J2291" s="95"/>
      <c r="K2291" s="97"/>
      <c r="L2291" s="97"/>
      <c r="M2291" s="97"/>
      <c r="N2291" s="87"/>
      <c r="O2291" s="96"/>
      <c r="P2291" s="97"/>
      <c r="Q2291" s="97"/>
      <c r="R2291" s="98"/>
      <c r="S2291" s="98"/>
      <c r="T2291" s="98"/>
      <c r="U2291" s="98"/>
      <c r="V2291" s="98"/>
      <c r="W2291" s="98"/>
      <c r="X2291" s="98"/>
      <c r="Y2291" s="98"/>
      <c r="Z2291" s="98"/>
      <c r="AA2291" s="98"/>
      <c r="AB2291" s="98"/>
      <c r="AC2291" s="98"/>
      <c r="AD2291" s="98"/>
      <c r="AE2291" s="98"/>
      <c r="AF2291" s="98"/>
      <c r="AG2291" s="98"/>
      <c r="AH2291" s="98"/>
      <c r="AI2291" s="98"/>
      <c r="AJ2291" s="98"/>
      <c r="AK2291" s="98"/>
      <c r="AL2291" s="98"/>
    </row>
    <row r="2292" ht="14.25" customHeight="1">
      <c r="A2292" s="92" t="s">
        <v>7413</v>
      </c>
      <c r="B2292" s="264">
        <v>46066.0</v>
      </c>
      <c r="C2292" s="230" t="s">
        <v>7414</v>
      </c>
      <c r="D2292" s="230" t="s">
        <v>305</v>
      </c>
      <c r="E2292" s="284">
        <v>21400.0</v>
      </c>
      <c r="F2292" s="192" t="s">
        <v>7415</v>
      </c>
      <c r="G2292" s="336" t="s">
        <v>74</v>
      </c>
      <c r="H2292" s="336" t="s">
        <v>450</v>
      </c>
      <c r="I2292" s="101"/>
      <c r="J2292" s="95"/>
      <c r="K2292" s="263">
        <v>22400.0</v>
      </c>
      <c r="L2292" s="97">
        <f t="shared" ref="L2292:L2293" si="582">K2292/1.12*0.05</f>
        <v>1000</v>
      </c>
      <c r="M2292" s="97">
        <f t="shared" ref="M2292:M2293" si="583">K2292-L2292</f>
        <v>21400</v>
      </c>
      <c r="N2292" s="87">
        <f t="shared" ref="N2292:N2293" si="584">E2292-M2292</f>
        <v>0</v>
      </c>
      <c r="O2292" s="96"/>
      <c r="P2292" s="97"/>
      <c r="Q2292" s="97"/>
      <c r="R2292" s="98"/>
      <c r="S2292" s="98"/>
      <c r="T2292" s="98"/>
      <c r="U2292" s="98"/>
      <c r="V2292" s="98"/>
      <c r="W2292" s="98"/>
      <c r="X2292" s="98"/>
      <c r="Y2292" s="98"/>
      <c r="Z2292" s="98"/>
      <c r="AA2292" s="98"/>
      <c r="AB2292" s="98"/>
      <c r="AC2292" s="98"/>
      <c r="AD2292" s="98"/>
      <c r="AE2292" s="98"/>
      <c r="AF2292" s="98"/>
      <c r="AG2292" s="98"/>
      <c r="AH2292" s="98"/>
      <c r="AI2292" s="98"/>
      <c r="AJ2292" s="98"/>
      <c r="AK2292" s="98"/>
      <c r="AL2292" s="98"/>
    </row>
    <row r="2293" ht="14.25" customHeight="1">
      <c r="A2293" s="92" t="s">
        <v>7416</v>
      </c>
      <c r="B2293" s="264">
        <v>46066.0</v>
      </c>
      <c r="C2293" s="230" t="s">
        <v>7417</v>
      </c>
      <c r="D2293" s="278" t="s">
        <v>6932</v>
      </c>
      <c r="E2293" s="284">
        <v>149537.85</v>
      </c>
      <c r="F2293" s="192" t="s">
        <v>7418</v>
      </c>
      <c r="G2293" s="336" t="s">
        <v>74</v>
      </c>
      <c r="H2293" s="336" t="s">
        <v>450</v>
      </c>
      <c r="I2293" s="162" t="s">
        <v>7419</v>
      </c>
      <c r="J2293" s="95"/>
      <c r="K2293" s="263">
        <v>156525.6</v>
      </c>
      <c r="L2293" s="97">
        <f t="shared" si="582"/>
        <v>6987.75</v>
      </c>
      <c r="M2293" s="97">
        <f t="shared" si="583"/>
        <v>149537.85</v>
      </c>
      <c r="N2293" s="87">
        <f t="shared" si="584"/>
        <v>0</v>
      </c>
      <c r="O2293" s="96"/>
      <c r="P2293" s="97"/>
      <c r="Q2293" s="97"/>
      <c r="R2293" s="98"/>
      <c r="S2293" s="98"/>
      <c r="T2293" s="98"/>
      <c r="U2293" s="98"/>
      <c r="V2293" s="98"/>
      <c r="W2293" s="98"/>
      <c r="X2293" s="98"/>
      <c r="Y2293" s="98"/>
      <c r="Z2293" s="98"/>
      <c r="AA2293" s="98"/>
      <c r="AB2293" s="98"/>
      <c r="AC2293" s="98"/>
      <c r="AD2293" s="98"/>
      <c r="AE2293" s="98"/>
      <c r="AF2293" s="98"/>
      <c r="AG2293" s="98"/>
      <c r="AH2293" s="98"/>
      <c r="AI2293" s="98"/>
      <c r="AJ2293" s="98"/>
      <c r="AK2293" s="98"/>
      <c r="AL2293" s="98"/>
    </row>
    <row r="2294" ht="14.25" customHeight="1">
      <c r="A2294" s="92" t="s">
        <v>7420</v>
      </c>
      <c r="B2294" s="264">
        <v>46067.0</v>
      </c>
      <c r="C2294" s="230" t="s">
        <v>7421</v>
      </c>
      <c r="D2294" s="230" t="s">
        <v>7422</v>
      </c>
      <c r="E2294" s="231">
        <v>9000.0</v>
      </c>
      <c r="F2294" s="192" t="s">
        <v>7423</v>
      </c>
      <c r="G2294" s="162" t="s">
        <v>96</v>
      </c>
      <c r="H2294" s="336" t="s">
        <v>450</v>
      </c>
      <c r="I2294" s="162" t="s">
        <v>7424</v>
      </c>
      <c r="J2294" s="95"/>
      <c r="K2294" s="97"/>
      <c r="L2294" s="97"/>
      <c r="M2294" s="97"/>
      <c r="N2294" s="87"/>
      <c r="O2294" s="96"/>
      <c r="P2294" s="97"/>
      <c r="Q2294" s="97"/>
      <c r="R2294" s="98"/>
      <c r="S2294" s="98"/>
      <c r="T2294" s="98"/>
      <c r="U2294" s="98"/>
      <c r="V2294" s="98"/>
      <c r="W2294" s="98"/>
      <c r="X2294" s="98"/>
      <c r="Y2294" s="98"/>
      <c r="Z2294" s="98"/>
      <c r="AA2294" s="98"/>
      <c r="AB2294" s="98"/>
      <c r="AC2294" s="98"/>
      <c r="AD2294" s="98"/>
      <c r="AE2294" s="98"/>
      <c r="AF2294" s="98"/>
      <c r="AG2294" s="98"/>
      <c r="AH2294" s="98"/>
      <c r="AI2294" s="98"/>
      <c r="AJ2294" s="98"/>
      <c r="AK2294" s="98"/>
      <c r="AL2294" s="98"/>
    </row>
    <row r="2295" ht="14.25" customHeight="1">
      <c r="A2295" s="92" t="s">
        <v>7425</v>
      </c>
      <c r="B2295" s="264">
        <v>46071.0</v>
      </c>
      <c r="C2295" s="94"/>
      <c r="D2295" s="230" t="s">
        <v>325</v>
      </c>
      <c r="E2295" s="231">
        <v>300.0</v>
      </c>
      <c r="F2295" s="192" t="s">
        <v>7426</v>
      </c>
      <c r="G2295" s="162" t="s">
        <v>117</v>
      </c>
      <c r="H2295" s="227" t="s">
        <v>450</v>
      </c>
      <c r="I2295" s="101"/>
      <c r="J2295" s="95"/>
      <c r="K2295" s="97"/>
      <c r="L2295" s="97"/>
      <c r="M2295" s="97"/>
      <c r="N2295" s="87"/>
      <c r="O2295" s="96"/>
      <c r="P2295" s="97"/>
      <c r="Q2295" s="97"/>
      <c r="R2295" s="98"/>
      <c r="S2295" s="98"/>
      <c r="T2295" s="98"/>
      <c r="U2295" s="98"/>
      <c r="V2295" s="98"/>
      <c r="W2295" s="98"/>
      <c r="X2295" s="98"/>
      <c r="Y2295" s="98"/>
      <c r="Z2295" s="98"/>
      <c r="AA2295" s="98"/>
      <c r="AB2295" s="98"/>
      <c r="AC2295" s="98"/>
      <c r="AD2295" s="98"/>
      <c r="AE2295" s="98"/>
      <c r="AF2295" s="98"/>
      <c r="AG2295" s="98"/>
      <c r="AH2295" s="98"/>
      <c r="AI2295" s="98"/>
      <c r="AJ2295" s="98"/>
      <c r="AK2295" s="98"/>
      <c r="AL2295" s="98"/>
    </row>
    <row r="2296" ht="14.25" customHeight="1">
      <c r="A2296" s="92" t="s">
        <v>7427</v>
      </c>
      <c r="B2296" s="264">
        <v>46071.0</v>
      </c>
      <c r="C2296" s="230" t="s">
        <v>7428</v>
      </c>
      <c r="D2296" s="230" t="s">
        <v>7429</v>
      </c>
      <c r="E2296" s="284">
        <v>46430.36</v>
      </c>
      <c r="F2296" s="192" t="s">
        <v>7430</v>
      </c>
      <c r="G2296" s="276"/>
      <c r="H2296" s="277"/>
      <c r="I2296" s="276"/>
      <c r="J2296" s="95"/>
      <c r="K2296" s="263">
        <v>48600.0</v>
      </c>
      <c r="L2296" s="97">
        <f t="shared" ref="L2296:L2298" si="585">K2296/1.12*0.05</f>
        <v>2169.642857</v>
      </c>
      <c r="M2296" s="97">
        <f t="shared" ref="M2296:M2298" si="586">K2296-L2296</f>
        <v>46430.35714</v>
      </c>
      <c r="N2296" s="87"/>
      <c r="O2296" s="96"/>
      <c r="P2296" s="97"/>
      <c r="Q2296" s="97"/>
      <c r="R2296" s="98"/>
      <c r="S2296" s="98"/>
      <c r="T2296" s="98"/>
      <c r="U2296" s="98"/>
      <c r="V2296" s="98"/>
      <c r="W2296" s="98"/>
      <c r="X2296" s="98"/>
      <c r="Y2296" s="98"/>
      <c r="Z2296" s="98"/>
      <c r="AA2296" s="98"/>
      <c r="AB2296" s="98"/>
      <c r="AC2296" s="98"/>
      <c r="AD2296" s="98"/>
      <c r="AE2296" s="98"/>
      <c r="AF2296" s="98"/>
      <c r="AG2296" s="98"/>
      <c r="AH2296" s="98"/>
      <c r="AI2296" s="98"/>
      <c r="AJ2296" s="98"/>
      <c r="AK2296" s="98"/>
      <c r="AL2296" s="98"/>
    </row>
    <row r="2297" ht="14.25" customHeight="1">
      <c r="A2297" s="92" t="s">
        <v>7431</v>
      </c>
      <c r="B2297" s="264">
        <v>46071.0</v>
      </c>
      <c r="C2297" s="230" t="s">
        <v>7432</v>
      </c>
      <c r="D2297" s="230" t="s">
        <v>804</v>
      </c>
      <c r="E2297" s="284">
        <v>1576.34</v>
      </c>
      <c r="F2297" s="192" t="s">
        <v>7433</v>
      </c>
      <c r="G2297" s="276"/>
      <c r="H2297" s="277"/>
      <c r="I2297" s="276"/>
      <c r="J2297" s="95"/>
      <c r="K2297" s="263">
        <v>1650.0</v>
      </c>
      <c r="L2297" s="97">
        <f t="shared" si="585"/>
        <v>73.66071429</v>
      </c>
      <c r="M2297" s="97">
        <f t="shared" si="586"/>
        <v>1576.339286</v>
      </c>
      <c r="N2297" s="87">
        <f t="shared" ref="N2297:N2298" si="587">E2297-M2297</f>
        <v>0.0007142857141</v>
      </c>
      <c r="O2297" s="96"/>
      <c r="P2297" s="97"/>
      <c r="Q2297" s="97"/>
      <c r="R2297" s="98"/>
      <c r="S2297" s="98"/>
      <c r="T2297" s="98"/>
      <c r="U2297" s="98"/>
      <c r="V2297" s="98"/>
      <c r="W2297" s="98"/>
      <c r="X2297" s="98"/>
      <c r="Y2297" s="98"/>
      <c r="Z2297" s="98"/>
      <c r="AA2297" s="98"/>
      <c r="AB2297" s="98"/>
      <c r="AC2297" s="98"/>
      <c r="AD2297" s="98"/>
      <c r="AE2297" s="98"/>
      <c r="AF2297" s="98"/>
      <c r="AG2297" s="98"/>
      <c r="AH2297" s="98"/>
      <c r="AI2297" s="98"/>
      <c r="AJ2297" s="98"/>
      <c r="AK2297" s="98"/>
      <c r="AL2297" s="98"/>
    </row>
    <row r="2298" ht="14.25" customHeight="1">
      <c r="A2298" s="92" t="s">
        <v>7434</v>
      </c>
      <c r="B2298" s="264">
        <v>46071.0</v>
      </c>
      <c r="C2298" s="230" t="s">
        <v>7435</v>
      </c>
      <c r="D2298" s="230" t="s">
        <v>804</v>
      </c>
      <c r="E2298" s="284">
        <v>4490.18</v>
      </c>
      <c r="F2298" s="192" t="s">
        <v>7436</v>
      </c>
      <c r="G2298" s="276"/>
      <c r="H2298" s="277"/>
      <c r="I2298" s="276"/>
      <c r="J2298" s="95"/>
      <c r="K2298" s="263">
        <v>4700.0</v>
      </c>
      <c r="L2298" s="97">
        <f t="shared" si="585"/>
        <v>209.8214286</v>
      </c>
      <c r="M2298" s="97">
        <f t="shared" si="586"/>
        <v>4490.178571</v>
      </c>
      <c r="N2298" s="87">
        <f t="shared" si="587"/>
        <v>0.001428571429</v>
      </c>
      <c r="O2298" s="96"/>
      <c r="P2298" s="97"/>
      <c r="Q2298" s="97"/>
      <c r="R2298" s="98"/>
      <c r="S2298" s="98"/>
      <c r="T2298" s="98"/>
      <c r="U2298" s="98"/>
      <c r="V2298" s="98"/>
      <c r="W2298" s="98"/>
      <c r="X2298" s="98"/>
      <c r="Y2298" s="98"/>
      <c r="Z2298" s="98"/>
      <c r="AA2298" s="98"/>
      <c r="AB2298" s="98"/>
      <c r="AC2298" s="98"/>
      <c r="AD2298" s="98"/>
      <c r="AE2298" s="98"/>
      <c r="AF2298" s="98"/>
      <c r="AG2298" s="98"/>
      <c r="AH2298" s="98"/>
      <c r="AI2298" s="98"/>
      <c r="AJ2298" s="98"/>
      <c r="AK2298" s="98"/>
      <c r="AL2298" s="98"/>
    </row>
    <row r="2299" ht="14.25" customHeight="1">
      <c r="A2299" s="92" t="s">
        <v>7437</v>
      </c>
      <c r="B2299" s="264">
        <v>46071.0</v>
      </c>
      <c r="C2299" s="230" t="s">
        <v>7438</v>
      </c>
      <c r="D2299" s="230" t="s">
        <v>5720</v>
      </c>
      <c r="E2299" s="231">
        <v>24000.0</v>
      </c>
      <c r="F2299" s="192" t="s">
        <v>7439</v>
      </c>
      <c r="G2299" s="278" t="s">
        <v>96</v>
      </c>
      <c r="H2299" s="227" t="s">
        <v>450</v>
      </c>
      <c r="I2299" s="162" t="s">
        <v>7440</v>
      </c>
      <c r="J2299" s="95"/>
      <c r="K2299" s="97"/>
      <c r="L2299" s="97"/>
      <c r="M2299" s="97"/>
      <c r="N2299" s="87"/>
      <c r="O2299" s="96"/>
      <c r="P2299" s="97"/>
      <c r="Q2299" s="97"/>
      <c r="R2299" s="98"/>
      <c r="S2299" s="98"/>
      <c r="T2299" s="98"/>
      <c r="U2299" s="98"/>
      <c r="V2299" s="98"/>
      <c r="W2299" s="98"/>
      <c r="X2299" s="98"/>
      <c r="Y2299" s="98"/>
      <c r="Z2299" s="98"/>
      <c r="AA2299" s="98"/>
      <c r="AB2299" s="98"/>
      <c r="AC2299" s="98"/>
      <c r="AD2299" s="98"/>
      <c r="AE2299" s="98"/>
      <c r="AF2299" s="98"/>
      <c r="AG2299" s="98"/>
      <c r="AH2299" s="98"/>
      <c r="AI2299" s="98"/>
      <c r="AJ2299" s="98"/>
      <c r="AK2299" s="98"/>
      <c r="AL2299" s="98"/>
    </row>
    <row r="2300" ht="14.25" customHeight="1">
      <c r="A2300" s="92" t="s">
        <v>7441</v>
      </c>
      <c r="B2300" s="264">
        <v>46071.0</v>
      </c>
      <c r="C2300" s="230" t="s">
        <v>7442</v>
      </c>
      <c r="D2300" s="230" t="s">
        <v>7443</v>
      </c>
      <c r="E2300" s="231">
        <v>80000.0</v>
      </c>
      <c r="F2300" s="192" t="s">
        <v>7444</v>
      </c>
      <c r="G2300" s="162" t="s">
        <v>117</v>
      </c>
      <c r="H2300" s="227" t="s">
        <v>450</v>
      </c>
      <c r="I2300" s="101"/>
      <c r="J2300" s="95"/>
      <c r="K2300" s="97"/>
      <c r="L2300" s="97"/>
      <c r="M2300" s="97"/>
      <c r="N2300" s="87"/>
      <c r="O2300" s="96"/>
      <c r="P2300" s="97">
        <f>1313.49+1313.48</f>
        <v>2626.97</v>
      </c>
      <c r="Q2300" s="97">
        <f>E2300-P2300</f>
        <v>77373.03</v>
      </c>
      <c r="R2300" s="98"/>
      <c r="S2300" s="98"/>
      <c r="T2300" s="98"/>
      <c r="U2300" s="98"/>
      <c r="V2300" s="98"/>
      <c r="W2300" s="98"/>
      <c r="X2300" s="98"/>
      <c r="Y2300" s="98"/>
      <c r="Z2300" s="98"/>
      <c r="AA2300" s="98"/>
      <c r="AB2300" s="98"/>
      <c r="AC2300" s="98"/>
      <c r="AD2300" s="98"/>
      <c r="AE2300" s="98"/>
      <c r="AF2300" s="98"/>
      <c r="AG2300" s="98"/>
      <c r="AH2300" s="98"/>
      <c r="AI2300" s="98"/>
      <c r="AJ2300" s="98"/>
      <c r="AK2300" s="98"/>
      <c r="AL2300" s="98"/>
    </row>
    <row r="2301" ht="14.25" customHeight="1">
      <c r="A2301" s="92" t="s">
        <v>7445</v>
      </c>
      <c r="B2301" s="264">
        <v>46071.0</v>
      </c>
      <c r="C2301" s="230" t="s">
        <v>7446</v>
      </c>
      <c r="D2301" s="230" t="s">
        <v>562</v>
      </c>
      <c r="E2301" s="231">
        <v>1375.0</v>
      </c>
      <c r="F2301" s="192" t="s">
        <v>7447</v>
      </c>
      <c r="G2301" s="162" t="s">
        <v>74</v>
      </c>
      <c r="H2301" s="42"/>
      <c r="I2301" s="162" t="s">
        <v>7448</v>
      </c>
      <c r="J2301" s="95"/>
      <c r="K2301" s="97"/>
      <c r="L2301" s="97"/>
      <c r="M2301" s="97"/>
      <c r="N2301" s="87"/>
      <c r="O2301" s="96"/>
      <c r="P2301" s="97"/>
      <c r="Q2301" s="97"/>
      <c r="R2301" s="98"/>
      <c r="S2301" s="98"/>
      <c r="T2301" s="98"/>
      <c r="U2301" s="98"/>
      <c r="V2301" s="98"/>
      <c r="W2301" s="98"/>
      <c r="X2301" s="98"/>
      <c r="Y2301" s="98"/>
      <c r="Z2301" s="98"/>
      <c r="AA2301" s="98"/>
      <c r="AB2301" s="98"/>
      <c r="AC2301" s="98"/>
      <c r="AD2301" s="98"/>
      <c r="AE2301" s="98"/>
      <c r="AF2301" s="98"/>
      <c r="AG2301" s="98"/>
      <c r="AH2301" s="98"/>
      <c r="AI2301" s="98"/>
      <c r="AJ2301" s="98"/>
      <c r="AK2301" s="98"/>
      <c r="AL2301" s="98"/>
    </row>
    <row r="2302" ht="14.25" customHeight="1">
      <c r="A2302" s="92" t="s">
        <v>7449</v>
      </c>
      <c r="B2302" s="264">
        <v>46071.0</v>
      </c>
      <c r="C2302" s="230" t="s">
        <v>7450</v>
      </c>
      <c r="D2302" s="278" t="s">
        <v>7267</v>
      </c>
      <c r="E2302" s="295">
        <v>5000.0</v>
      </c>
      <c r="F2302" s="278" t="s">
        <v>7451</v>
      </c>
      <c r="G2302" s="278" t="s">
        <v>96</v>
      </c>
      <c r="H2302" s="227" t="s">
        <v>450</v>
      </c>
      <c r="I2302" s="290" t="s">
        <v>7452</v>
      </c>
      <c r="J2302" s="95"/>
      <c r="K2302" s="97"/>
      <c r="L2302" s="97"/>
      <c r="M2302" s="97"/>
      <c r="N2302" s="87"/>
      <c r="O2302" s="96"/>
      <c r="P2302" s="263">
        <v>150.0</v>
      </c>
      <c r="Q2302" s="97">
        <f>E2302-P2302</f>
        <v>4850</v>
      </c>
      <c r="R2302" s="98"/>
      <c r="S2302" s="98"/>
      <c r="T2302" s="98"/>
      <c r="U2302" s="98"/>
      <c r="V2302" s="98"/>
      <c r="W2302" s="98"/>
      <c r="X2302" s="98"/>
      <c r="Y2302" s="98"/>
      <c r="Z2302" s="98"/>
      <c r="AA2302" s="98"/>
      <c r="AB2302" s="98"/>
      <c r="AC2302" s="98"/>
      <c r="AD2302" s="98"/>
      <c r="AE2302" s="98"/>
      <c r="AF2302" s="98"/>
      <c r="AG2302" s="98"/>
      <c r="AH2302" s="98"/>
      <c r="AI2302" s="98"/>
      <c r="AJ2302" s="98"/>
      <c r="AK2302" s="98"/>
      <c r="AL2302" s="98"/>
    </row>
    <row r="2303" ht="14.25" customHeight="1">
      <c r="A2303" s="92" t="s">
        <v>7453</v>
      </c>
      <c r="B2303" s="264">
        <v>46071.0</v>
      </c>
      <c r="C2303" s="230" t="s">
        <v>7454</v>
      </c>
      <c r="D2303" s="230" t="s">
        <v>7455</v>
      </c>
      <c r="E2303" s="231">
        <v>42000.0</v>
      </c>
      <c r="F2303" s="192" t="s">
        <v>7456</v>
      </c>
      <c r="G2303" s="278" t="s">
        <v>96</v>
      </c>
      <c r="H2303" s="227" t="s">
        <v>450</v>
      </c>
      <c r="I2303" s="162" t="s">
        <v>7457</v>
      </c>
      <c r="J2303" s="95"/>
      <c r="K2303" s="97"/>
      <c r="L2303" s="97"/>
      <c r="M2303" s="97"/>
      <c r="N2303" s="87"/>
      <c r="O2303" s="96"/>
      <c r="P2303" s="97"/>
      <c r="Q2303" s="97"/>
      <c r="R2303" s="98"/>
      <c r="S2303" s="98"/>
      <c r="T2303" s="98"/>
      <c r="U2303" s="98"/>
      <c r="V2303" s="98"/>
      <c r="W2303" s="98"/>
      <c r="X2303" s="98"/>
      <c r="Y2303" s="98"/>
      <c r="Z2303" s="98"/>
      <c r="AA2303" s="98"/>
      <c r="AB2303" s="98"/>
      <c r="AC2303" s="98"/>
      <c r="AD2303" s="98"/>
      <c r="AE2303" s="98"/>
      <c r="AF2303" s="98"/>
      <c r="AG2303" s="98"/>
      <c r="AH2303" s="98"/>
      <c r="AI2303" s="98"/>
      <c r="AJ2303" s="98"/>
      <c r="AK2303" s="98"/>
      <c r="AL2303" s="98"/>
    </row>
    <row r="2304" ht="14.25" customHeight="1">
      <c r="A2304" s="92" t="s">
        <v>7458</v>
      </c>
      <c r="B2304" s="264">
        <v>46071.0</v>
      </c>
      <c r="C2304" s="230" t="s">
        <v>7459</v>
      </c>
      <c r="D2304" s="278" t="s">
        <v>7460</v>
      </c>
      <c r="E2304" s="231">
        <v>16189.52</v>
      </c>
      <c r="F2304" s="192" t="s">
        <v>7461</v>
      </c>
      <c r="G2304" s="278" t="s">
        <v>96</v>
      </c>
      <c r="H2304" s="227" t="s">
        <v>450</v>
      </c>
      <c r="I2304" s="162" t="s">
        <v>7462</v>
      </c>
      <c r="J2304" s="95"/>
      <c r="K2304" s="97"/>
      <c r="L2304" s="97"/>
      <c r="M2304" s="97"/>
      <c r="N2304" s="87"/>
      <c r="O2304" s="96"/>
      <c r="P2304" s="97"/>
      <c r="Q2304" s="97"/>
      <c r="R2304" s="98"/>
      <c r="S2304" s="98"/>
      <c r="T2304" s="98"/>
      <c r="U2304" s="98"/>
      <c r="V2304" s="98"/>
      <c r="W2304" s="98"/>
      <c r="X2304" s="98"/>
      <c r="Y2304" s="98"/>
      <c r="Z2304" s="98"/>
      <c r="AA2304" s="98"/>
      <c r="AB2304" s="98"/>
      <c r="AC2304" s="98"/>
      <c r="AD2304" s="98"/>
      <c r="AE2304" s="98"/>
      <c r="AF2304" s="98"/>
      <c r="AG2304" s="98"/>
      <c r="AH2304" s="98"/>
      <c r="AI2304" s="98"/>
      <c r="AJ2304" s="98"/>
      <c r="AK2304" s="98"/>
      <c r="AL2304" s="98"/>
    </row>
    <row r="2305" ht="14.25" customHeight="1">
      <c r="A2305" s="92" t="s">
        <v>7463</v>
      </c>
      <c r="B2305" s="264">
        <v>46071.0</v>
      </c>
      <c r="C2305" s="230" t="s">
        <v>7464</v>
      </c>
      <c r="D2305" s="230" t="s">
        <v>885</v>
      </c>
      <c r="E2305" s="231">
        <v>16500.0</v>
      </c>
      <c r="F2305" s="192" t="s">
        <v>7465</v>
      </c>
      <c r="G2305" s="278" t="s">
        <v>96</v>
      </c>
      <c r="H2305" s="227" t="s">
        <v>450</v>
      </c>
      <c r="I2305" s="162" t="s">
        <v>7466</v>
      </c>
      <c r="J2305" s="95"/>
      <c r="K2305" s="97"/>
      <c r="L2305" s="97"/>
      <c r="M2305" s="97"/>
      <c r="N2305" s="87"/>
      <c r="O2305" s="96"/>
      <c r="P2305" s="97"/>
      <c r="Q2305" s="97"/>
      <c r="R2305" s="98"/>
      <c r="S2305" s="98"/>
      <c r="T2305" s="98"/>
      <c r="U2305" s="98"/>
      <c r="V2305" s="98"/>
      <c r="W2305" s="98"/>
      <c r="X2305" s="98"/>
      <c r="Y2305" s="98"/>
      <c r="Z2305" s="98"/>
      <c r="AA2305" s="98"/>
      <c r="AB2305" s="98"/>
      <c r="AC2305" s="98"/>
      <c r="AD2305" s="98"/>
      <c r="AE2305" s="98"/>
      <c r="AF2305" s="98"/>
      <c r="AG2305" s="98"/>
      <c r="AH2305" s="98"/>
      <c r="AI2305" s="98"/>
      <c r="AJ2305" s="98"/>
      <c r="AK2305" s="98"/>
      <c r="AL2305" s="98"/>
    </row>
    <row r="2306" ht="14.25" customHeight="1">
      <c r="A2306" s="92" t="s">
        <v>7467</v>
      </c>
      <c r="B2306" s="264">
        <v>46071.0</v>
      </c>
      <c r="C2306" s="230" t="s">
        <v>7468</v>
      </c>
      <c r="D2306" s="230" t="s">
        <v>556</v>
      </c>
      <c r="E2306" s="231">
        <v>16500.0</v>
      </c>
      <c r="F2306" s="192" t="s">
        <v>7465</v>
      </c>
      <c r="G2306" s="278" t="s">
        <v>96</v>
      </c>
      <c r="H2306" s="227" t="s">
        <v>450</v>
      </c>
      <c r="I2306" s="162" t="s">
        <v>7469</v>
      </c>
      <c r="J2306" s="95"/>
      <c r="K2306" s="97"/>
      <c r="L2306" s="97"/>
      <c r="M2306" s="97"/>
      <c r="N2306" s="87"/>
      <c r="O2306" s="96"/>
      <c r="P2306" s="97"/>
      <c r="Q2306" s="97"/>
      <c r="R2306" s="98"/>
      <c r="S2306" s="98"/>
      <c r="T2306" s="98"/>
      <c r="U2306" s="98"/>
      <c r="V2306" s="98"/>
      <c r="W2306" s="98"/>
      <c r="X2306" s="98"/>
      <c r="Y2306" s="98"/>
      <c r="Z2306" s="98"/>
      <c r="AA2306" s="98"/>
      <c r="AB2306" s="98"/>
      <c r="AC2306" s="98"/>
      <c r="AD2306" s="98"/>
      <c r="AE2306" s="98"/>
      <c r="AF2306" s="98"/>
      <c r="AG2306" s="98"/>
      <c r="AH2306" s="98"/>
      <c r="AI2306" s="98"/>
      <c r="AJ2306" s="98"/>
      <c r="AK2306" s="98"/>
      <c r="AL2306" s="98"/>
    </row>
    <row r="2307" ht="14.25" customHeight="1">
      <c r="A2307" s="92" t="s">
        <v>7470</v>
      </c>
      <c r="B2307" s="264">
        <v>46071.0</v>
      </c>
      <c r="C2307" s="230" t="s">
        <v>7471</v>
      </c>
      <c r="D2307" s="230" t="s">
        <v>2506</v>
      </c>
      <c r="E2307" s="231">
        <v>16500.0</v>
      </c>
      <c r="F2307" s="192" t="s">
        <v>7465</v>
      </c>
      <c r="G2307" s="278" t="s">
        <v>96</v>
      </c>
      <c r="H2307" s="227" t="s">
        <v>132</v>
      </c>
      <c r="I2307" s="101"/>
      <c r="J2307" s="95"/>
      <c r="K2307" s="97"/>
      <c r="L2307" s="97"/>
      <c r="M2307" s="97"/>
      <c r="N2307" s="87"/>
      <c r="O2307" s="96"/>
      <c r="P2307" s="97"/>
      <c r="Q2307" s="97"/>
      <c r="R2307" s="98"/>
      <c r="S2307" s="98"/>
      <c r="T2307" s="98"/>
      <c r="U2307" s="98"/>
      <c r="V2307" s="98"/>
      <c r="W2307" s="98"/>
      <c r="X2307" s="98"/>
      <c r="Y2307" s="98"/>
      <c r="Z2307" s="98"/>
      <c r="AA2307" s="98"/>
      <c r="AB2307" s="98"/>
      <c r="AC2307" s="98"/>
      <c r="AD2307" s="98"/>
      <c r="AE2307" s="98"/>
      <c r="AF2307" s="98"/>
      <c r="AG2307" s="98"/>
      <c r="AH2307" s="98"/>
      <c r="AI2307" s="98"/>
      <c r="AJ2307" s="98"/>
      <c r="AK2307" s="98"/>
      <c r="AL2307" s="98"/>
    </row>
    <row r="2308" ht="14.25" customHeight="1">
      <c r="A2308" s="92" t="s">
        <v>7472</v>
      </c>
      <c r="B2308" s="264">
        <v>46071.0</v>
      </c>
      <c r="C2308" s="230" t="s">
        <v>7473</v>
      </c>
      <c r="D2308" s="230" t="s">
        <v>1185</v>
      </c>
      <c r="E2308" s="284">
        <v>53098.75</v>
      </c>
      <c r="F2308" s="192" t="s">
        <v>7474</v>
      </c>
      <c r="G2308" s="162" t="s">
        <v>74</v>
      </c>
      <c r="H2308" s="227" t="s">
        <v>450</v>
      </c>
      <c r="I2308" s="162" t="s">
        <v>7475</v>
      </c>
      <c r="J2308" s="95"/>
      <c r="K2308" s="263">
        <v>55580.0</v>
      </c>
      <c r="L2308" s="97">
        <f>K2308/1.12*0.05</f>
        <v>2481.25</v>
      </c>
      <c r="M2308" s="97">
        <f>K2308-L2308</f>
        <v>53098.75</v>
      </c>
      <c r="N2308" s="87">
        <f>E2308-M2308</f>
        <v>0</v>
      </c>
      <c r="O2308" s="96"/>
      <c r="P2308" s="97"/>
      <c r="Q2308" s="97"/>
      <c r="R2308" s="98"/>
      <c r="S2308" s="98"/>
      <c r="T2308" s="98"/>
      <c r="U2308" s="98"/>
      <c r="V2308" s="98"/>
      <c r="W2308" s="98"/>
      <c r="X2308" s="98"/>
      <c r="Y2308" s="98"/>
      <c r="Z2308" s="98"/>
      <c r="AA2308" s="98"/>
      <c r="AB2308" s="98"/>
      <c r="AC2308" s="98"/>
      <c r="AD2308" s="98"/>
      <c r="AE2308" s="98"/>
      <c r="AF2308" s="98"/>
      <c r="AG2308" s="98"/>
      <c r="AH2308" s="98"/>
      <c r="AI2308" s="98"/>
      <c r="AJ2308" s="98"/>
      <c r="AK2308" s="98"/>
      <c r="AL2308" s="98"/>
    </row>
    <row r="2309" ht="14.25" customHeight="1">
      <c r="A2309" s="92" t="s">
        <v>7476</v>
      </c>
      <c r="B2309" s="264">
        <v>46073.0</v>
      </c>
      <c r="C2309" s="230" t="s">
        <v>7477</v>
      </c>
      <c r="D2309" s="230" t="s">
        <v>7478</v>
      </c>
      <c r="E2309" s="231">
        <v>36125.0</v>
      </c>
      <c r="F2309" s="192" t="s">
        <v>7479</v>
      </c>
      <c r="G2309" s="162" t="s">
        <v>117</v>
      </c>
      <c r="H2309" s="227" t="s">
        <v>450</v>
      </c>
      <c r="I2309" s="101"/>
      <c r="J2309" s="95"/>
      <c r="K2309" s="97"/>
      <c r="L2309" s="97"/>
      <c r="M2309" s="97"/>
      <c r="N2309" s="87"/>
      <c r="O2309" s="96"/>
      <c r="P2309" s="97"/>
      <c r="Q2309" s="97"/>
      <c r="R2309" s="98"/>
      <c r="S2309" s="98"/>
      <c r="T2309" s="98"/>
      <c r="U2309" s="98"/>
      <c r="V2309" s="98"/>
      <c r="W2309" s="98"/>
      <c r="X2309" s="98"/>
      <c r="Y2309" s="98"/>
      <c r="Z2309" s="98"/>
      <c r="AA2309" s="98"/>
      <c r="AB2309" s="98"/>
      <c r="AC2309" s="98"/>
      <c r="AD2309" s="98"/>
      <c r="AE2309" s="98"/>
      <c r="AF2309" s="98"/>
      <c r="AG2309" s="98"/>
      <c r="AH2309" s="98"/>
      <c r="AI2309" s="98"/>
      <c r="AJ2309" s="98"/>
      <c r="AK2309" s="98"/>
      <c r="AL2309" s="98"/>
    </row>
    <row r="2310" ht="14.25" customHeight="1">
      <c r="A2310" s="92" t="s">
        <v>7480</v>
      </c>
      <c r="B2310" s="264">
        <v>46073.0</v>
      </c>
      <c r="C2310" s="230" t="s">
        <v>7481</v>
      </c>
      <c r="D2310" s="230" t="s">
        <v>679</v>
      </c>
      <c r="E2310" s="231">
        <v>1375.0</v>
      </c>
      <c r="F2310" s="192" t="s">
        <v>7482</v>
      </c>
      <c r="G2310" s="162" t="s">
        <v>74</v>
      </c>
      <c r="H2310" s="227" t="s">
        <v>450</v>
      </c>
      <c r="I2310" s="101"/>
      <c r="J2310" s="95"/>
      <c r="K2310" s="97"/>
      <c r="L2310" s="97"/>
      <c r="M2310" s="97"/>
      <c r="N2310" s="87"/>
      <c r="O2310" s="96"/>
      <c r="P2310" s="97"/>
      <c r="Q2310" s="97"/>
      <c r="R2310" s="98"/>
      <c r="S2310" s="98"/>
      <c r="T2310" s="98"/>
      <c r="U2310" s="98"/>
      <c r="V2310" s="98"/>
      <c r="W2310" s="98"/>
      <c r="X2310" s="98"/>
      <c r="Y2310" s="98"/>
      <c r="Z2310" s="98"/>
      <c r="AA2310" s="98"/>
      <c r="AB2310" s="98"/>
      <c r="AC2310" s="98"/>
      <c r="AD2310" s="98"/>
      <c r="AE2310" s="98"/>
      <c r="AF2310" s="98"/>
      <c r="AG2310" s="98"/>
      <c r="AH2310" s="98"/>
      <c r="AI2310" s="98"/>
      <c r="AJ2310" s="98"/>
      <c r="AK2310" s="98"/>
      <c r="AL2310" s="98"/>
    </row>
    <row r="2311" ht="14.25" customHeight="1">
      <c r="A2311" s="92" t="s">
        <v>7483</v>
      </c>
      <c r="B2311" s="264">
        <v>46073.0</v>
      </c>
      <c r="C2311" s="230" t="s">
        <v>7484</v>
      </c>
      <c r="D2311" s="230" t="s">
        <v>899</v>
      </c>
      <c r="E2311" s="284">
        <v>3916.96</v>
      </c>
      <c r="F2311" s="192" t="s">
        <v>7485</v>
      </c>
      <c r="G2311" s="162" t="s">
        <v>7486</v>
      </c>
      <c r="H2311" s="227" t="s">
        <v>450</v>
      </c>
      <c r="I2311" s="162" t="s">
        <v>7487</v>
      </c>
      <c r="J2311" s="95"/>
      <c r="K2311" s="263">
        <v>4100.0</v>
      </c>
      <c r="L2311" s="97">
        <f t="shared" ref="L2311:L2312" si="588">K2311/1.12*0.05</f>
        <v>183.0357143</v>
      </c>
      <c r="M2311" s="97">
        <f t="shared" ref="M2311:M2312" si="589">K2311-L2311</f>
        <v>3916.964286</v>
      </c>
      <c r="N2311" s="87">
        <f t="shared" ref="N2311:N2312" si="590">E2311-M2311</f>
        <v>-0.004285714286</v>
      </c>
      <c r="O2311" s="96"/>
      <c r="P2311" s="97"/>
      <c r="Q2311" s="97"/>
      <c r="R2311" s="98"/>
      <c r="S2311" s="98"/>
      <c r="T2311" s="98"/>
      <c r="U2311" s="98"/>
      <c r="V2311" s="98"/>
      <c r="W2311" s="98"/>
      <c r="X2311" s="98"/>
      <c r="Y2311" s="98"/>
      <c r="Z2311" s="98"/>
      <c r="AA2311" s="98"/>
      <c r="AB2311" s="98"/>
      <c r="AC2311" s="98"/>
      <c r="AD2311" s="98"/>
      <c r="AE2311" s="98"/>
      <c r="AF2311" s="98"/>
      <c r="AG2311" s="98"/>
      <c r="AH2311" s="98"/>
      <c r="AI2311" s="98"/>
      <c r="AJ2311" s="98"/>
      <c r="AK2311" s="98"/>
      <c r="AL2311" s="98"/>
    </row>
    <row r="2312" ht="14.25" customHeight="1">
      <c r="A2312" s="92" t="s">
        <v>7488</v>
      </c>
      <c r="B2312" s="264">
        <v>46073.0</v>
      </c>
      <c r="C2312" s="230" t="s">
        <v>7489</v>
      </c>
      <c r="D2312" s="230" t="s">
        <v>895</v>
      </c>
      <c r="E2312" s="284">
        <v>55372.5</v>
      </c>
      <c r="F2312" s="192" t="s">
        <v>7490</v>
      </c>
      <c r="G2312" s="162" t="s">
        <v>7486</v>
      </c>
      <c r="H2312" s="227" t="s">
        <v>450</v>
      </c>
      <c r="I2312" s="101"/>
      <c r="J2312" s="95"/>
      <c r="K2312" s="263">
        <v>57960.0</v>
      </c>
      <c r="L2312" s="97">
        <f t="shared" si="588"/>
        <v>2587.5</v>
      </c>
      <c r="M2312" s="97">
        <f t="shared" si="589"/>
        <v>55372.5</v>
      </c>
      <c r="N2312" s="87">
        <f t="shared" si="590"/>
        <v>0</v>
      </c>
      <c r="O2312" s="96"/>
      <c r="P2312" s="97"/>
      <c r="Q2312" s="97"/>
      <c r="R2312" s="98"/>
      <c r="S2312" s="98"/>
      <c r="T2312" s="98"/>
      <c r="U2312" s="98"/>
      <c r="V2312" s="98"/>
      <c r="W2312" s="98"/>
      <c r="X2312" s="98"/>
      <c r="Y2312" s="98"/>
      <c r="Z2312" s="98"/>
      <c r="AA2312" s="98"/>
      <c r="AB2312" s="98"/>
      <c r="AC2312" s="98"/>
      <c r="AD2312" s="98"/>
      <c r="AE2312" s="98"/>
      <c r="AF2312" s="98"/>
      <c r="AG2312" s="98"/>
      <c r="AH2312" s="98"/>
      <c r="AI2312" s="98"/>
      <c r="AJ2312" s="98"/>
      <c r="AK2312" s="98"/>
      <c r="AL2312" s="98"/>
    </row>
    <row r="2313" ht="14.25" customHeight="1">
      <c r="A2313" s="92" t="s">
        <v>7491</v>
      </c>
      <c r="B2313" s="264">
        <v>46073.0</v>
      </c>
      <c r="C2313" s="230" t="s">
        <v>7492</v>
      </c>
      <c r="D2313" s="230" t="s">
        <v>890</v>
      </c>
      <c r="E2313" s="231">
        <v>44464.0</v>
      </c>
      <c r="F2313" s="192" t="s">
        <v>7493</v>
      </c>
      <c r="G2313" s="162" t="s">
        <v>7486</v>
      </c>
      <c r="H2313" s="227" t="s">
        <v>450</v>
      </c>
      <c r="I2313" s="101"/>
      <c r="J2313" s="95"/>
      <c r="K2313" s="97"/>
      <c r="L2313" s="97"/>
      <c r="M2313" s="97"/>
      <c r="N2313" s="87"/>
      <c r="O2313" s="96"/>
      <c r="P2313" s="97"/>
      <c r="Q2313" s="97"/>
      <c r="R2313" s="98"/>
      <c r="S2313" s="98"/>
      <c r="T2313" s="98"/>
      <c r="U2313" s="98"/>
      <c r="V2313" s="98"/>
      <c r="W2313" s="98"/>
      <c r="X2313" s="98"/>
      <c r="Y2313" s="98"/>
      <c r="Z2313" s="98"/>
      <c r="AA2313" s="98"/>
      <c r="AB2313" s="98"/>
      <c r="AC2313" s="98"/>
      <c r="AD2313" s="98"/>
      <c r="AE2313" s="98"/>
      <c r="AF2313" s="98"/>
      <c r="AG2313" s="98"/>
      <c r="AH2313" s="98"/>
      <c r="AI2313" s="98"/>
      <c r="AJ2313" s="98"/>
      <c r="AK2313" s="98"/>
      <c r="AL2313" s="98"/>
    </row>
    <row r="2314" ht="14.25" customHeight="1">
      <c r="A2314" s="92" t="s">
        <v>7494</v>
      </c>
      <c r="B2314" s="264">
        <v>46073.0</v>
      </c>
      <c r="C2314" s="230" t="s">
        <v>7495</v>
      </c>
      <c r="D2314" s="230" t="s">
        <v>1712</v>
      </c>
      <c r="E2314" s="231">
        <v>5000.0</v>
      </c>
      <c r="F2314" s="192" t="s">
        <v>7496</v>
      </c>
      <c r="G2314" s="101"/>
      <c r="H2314" s="42"/>
      <c r="I2314" s="101"/>
      <c r="J2314" s="95"/>
      <c r="K2314" s="97"/>
      <c r="L2314" s="97"/>
      <c r="M2314" s="97"/>
      <c r="N2314" s="87"/>
      <c r="O2314" s="96"/>
      <c r="P2314" s="97"/>
      <c r="Q2314" s="97"/>
      <c r="R2314" s="98"/>
      <c r="S2314" s="98"/>
      <c r="T2314" s="98"/>
      <c r="U2314" s="98"/>
      <c r="V2314" s="98"/>
      <c r="W2314" s="98"/>
      <c r="X2314" s="98"/>
      <c r="Y2314" s="98"/>
      <c r="Z2314" s="98"/>
      <c r="AA2314" s="98"/>
      <c r="AB2314" s="98"/>
      <c r="AC2314" s="98"/>
      <c r="AD2314" s="98"/>
      <c r="AE2314" s="98"/>
      <c r="AF2314" s="98"/>
      <c r="AG2314" s="98"/>
      <c r="AH2314" s="98"/>
      <c r="AI2314" s="98"/>
      <c r="AJ2314" s="98"/>
      <c r="AK2314" s="98"/>
      <c r="AL2314" s="98"/>
    </row>
    <row r="2315" ht="14.25" customHeight="1">
      <c r="A2315" s="92" t="s">
        <v>7497</v>
      </c>
      <c r="B2315" s="93"/>
      <c r="C2315" s="94"/>
      <c r="D2315" s="230"/>
      <c r="E2315" s="103"/>
      <c r="F2315" s="100"/>
      <c r="G2315" s="101"/>
      <c r="H2315" s="42"/>
      <c r="I2315" s="101"/>
      <c r="J2315" s="95"/>
      <c r="K2315" s="97"/>
      <c r="L2315" s="97"/>
      <c r="M2315" s="97"/>
      <c r="N2315" s="87"/>
      <c r="O2315" s="96"/>
      <c r="P2315" s="97"/>
      <c r="Q2315" s="97"/>
      <c r="R2315" s="98"/>
      <c r="S2315" s="98"/>
      <c r="T2315" s="98"/>
      <c r="U2315" s="98"/>
      <c r="V2315" s="98"/>
      <c r="W2315" s="98"/>
      <c r="X2315" s="98"/>
      <c r="Y2315" s="98"/>
      <c r="Z2315" s="98"/>
      <c r="AA2315" s="98"/>
      <c r="AB2315" s="98"/>
      <c r="AC2315" s="98"/>
      <c r="AD2315" s="98"/>
      <c r="AE2315" s="98"/>
      <c r="AF2315" s="98"/>
      <c r="AG2315" s="98"/>
      <c r="AH2315" s="98"/>
      <c r="AI2315" s="98"/>
      <c r="AJ2315" s="98"/>
      <c r="AK2315" s="98"/>
      <c r="AL2315" s="98"/>
    </row>
    <row r="2316" ht="14.25" customHeight="1">
      <c r="A2316" s="92" t="s">
        <v>7498</v>
      </c>
      <c r="B2316" s="93"/>
      <c r="C2316" s="94"/>
      <c r="D2316" s="230"/>
      <c r="E2316" s="103"/>
      <c r="F2316" s="100"/>
      <c r="G2316" s="101"/>
      <c r="H2316" s="42"/>
      <c r="I2316" s="101"/>
      <c r="J2316" s="95"/>
      <c r="K2316" s="97"/>
      <c r="L2316" s="97"/>
      <c r="M2316" s="97"/>
      <c r="N2316" s="87"/>
      <c r="O2316" s="96"/>
      <c r="P2316" s="97"/>
      <c r="Q2316" s="97"/>
      <c r="R2316" s="98"/>
      <c r="S2316" s="98"/>
      <c r="T2316" s="98"/>
      <c r="U2316" s="98"/>
      <c r="V2316" s="98"/>
      <c r="W2316" s="98"/>
      <c r="X2316" s="98"/>
      <c r="Y2316" s="98"/>
      <c r="Z2316" s="98"/>
      <c r="AA2316" s="98"/>
      <c r="AB2316" s="98"/>
      <c r="AC2316" s="98"/>
      <c r="AD2316" s="98"/>
      <c r="AE2316" s="98"/>
      <c r="AF2316" s="98"/>
      <c r="AG2316" s="98"/>
      <c r="AH2316" s="98"/>
      <c r="AI2316" s="98"/>
      <c r="AJ2316" s="98"/>
      <c r="AK2316" s="98"/>
      <c r="AL2316" s="98"/>
    </row>
    <row r="2317" ht="14.25" customHeight="1">
      <c r="A2317" s="92" t="s">
        <v>7499</v>
      </c>
      <c r="B2317" s="93"/>
      <c r="C2317" s="94"/>
      <c r="D2317" s="230"/>
      <c r="E2317" s="103"/>
      <c r="F2317" s="100"/>
      <c r="G2317" s="101"/>
      <c r="H2317" s="42"/>
      <c r="I2317" s="101"/>
      <c r="J2317" s="95"/>
      <c r="K2317" s="97"/>
      <c r="L2317" s="97"/>
      <c r="M2317" s="97"/>
      <c r="N2317" s="87"/>
      <c r="O2317" s="96"/>
      <c r="P2317" s="97"/>
      <c r="Q2317" s="97"/>
      <c r="R2317" s="98"/>
      <c r="S2317" s="98"/>
      <c r="T2317" s="98"/>
      <c r="U2317" s="98"/>
      <c r="V2317" s="98"/>
      <c r="W2317" s="98"/>
      <c r="X2317" s="98"/>
      <c r="Y2317" s="98"/>
      <c r="Z2317" s="98"/>
      <c r="AA2317" s="98"/>
      <c r="AB2317" s="98"/>
      <c r="AC2317" s="98"/>
      <c r="AD2317" s="98"/>
      <c r="AE2317" s="98"/>
      <c r="AF2317" s="98"/>
      <c r="AG2317" s="98"/>
      <c r="AH2317" s="98"/>
      <c r="AI2317" s="98"/>
      <c r="AJ2317" s="98"/>
      <c r="AK2317" s="98"/>
      <c r="AL2317" s="98"/>
    </row>
    <row r="2318" ht="14.25" customHeight="1">
      <c r="A2318" s="92" t="s">
        <v>7500</v>
      </c>
      <c r="B2318" s="93"/>
      <c r="C2318" s="94"/>
      <c r="D2318" s="230"/>
      <c r="E2318" s="103"/>
      <c r="F2318" s="100"/>
      <c r="G2318" s="101"/>
      <c r="H2318" s="42"/>
      <c r="I2318" s="101"/>
      <c r="J2318" s="95"/>
      <c r="K2318" s="97"/>
      <c r="L2318" s="97"/>
      <c r="M2318" s="97"/>
      <c r="N2318" s="87"/>
      <c r="O2318" s="96"/>
      <c r="P2318" s="97"/>
      <c r="Q2318" s="97"/>
      <c r="R2318" s="98"/>
      <c r="S2318" s="98"/>
      <c r="T2318" s="98"/>
      <c r="U2318" s="98"/>
      <c r="V2318" s="98"/>
      <c r="W2318" s="98"/>
      <c r="X2318" s="98"/>
      <c r="Y2318" s="98"/>
      <c r="Z2318" s="98"/>
      <c r="AA2318" s="98"/>
      <c r="AB2318" s="98"/>
      <c r="AC2318" s="98"/>
      <c r="AD2318" s="98"/>
      <c r="AE2318" s="98"/>
      <c r="AF2318" s="98"/>
      <c r="AG2318" s="98"/>
      <c r="AH2318" s="98"/>
      <c r="AI2318" s="98"/>
      <c r="AJ2318" s="98"/>
      <c r="AK2318" s="98"/>
      <c r="AL2318" s="98"/>
    </row>
    <row r="2319" ht="14.25" customHeight="1">
      <c r="A2319" s="92" t="s">
        <v>7501</v>
      </c>
      <c r="B2319" s="93"/>
      <c r="C2319" s="94"/>
      <c r="D2319" s="230"/>
      <c r="E2319" s="103"/>
      <c r="F2319" s="100"/>
      <c r="G2319" s="101"/>
      <c r="H2319" s="42"/>
      <c r="I2319" s="101"/>
      <c r="J2319" s="95"/>
      <c r="K2319" s="97"/>
      <c r="L2319" s="97"/>
      <c r="M2319" s="97"/>
      <c r="N2319" s="87"/>
      <c r="O2319" s="96"/>
      <c r="P2319" s="97"/>
      <c r="Q2319" s="97"/>
      <c r="R2319" s="98"/>
      <c r="S2319" s="98"/>
      <c r="T2319" s="98"/>
      <c r="U2319" s="98"/>
      <c r="V2319" s="98"/>
      <c r="W2319" s="98"/>
      <c r="X2319" s="98"/>
      <c r="Y2319" s="98"/>
      <c r="Z2319" s="98"/>
      <c r="AA2319" s="98"/>
      <c r="AB2319" s="98"/>
      <c r="AC2319" s="98"/>
      <c r="AD2319" s="98"/>
      <c r="AE2319" s="98"/>
      <c r="AF2319" s="98"/>
      <c r="AG2319" s="98"/>
      <c r="AH2319" s="98"/>
      <c r="AI2319" s="98"/>
      <c r="AJ2319" s="98"/>
      <c r="AK2319" s="98"/>
      <c r="AL2319" s="98"/>
    </row>
    <row r="2320" ht="14.25" customHeight="1">
      <c r="A2320" s="92" t="s">
        <v>7502</v>
      </c>
      <c r="B2320" s="93"/>
      <c r="C2320" s="94"/>
      <c r="D2320" s="230"/>
      <c r="E2320" s="103"/>
      <c r="F2320" s="100"/>
      <c r="G2320" s="101"/>
      <c r="H2320" s="42"/>
      <c r="I2320" s="101"/>
      <c r="J2320" s="95"/>
      <c r="K2320" s="97"/>
      <c r="L2320" s="97"/>
      <c r="M2320" s="97"/>
      <c r="N2320" s="87"/>
      <c r="O2320" s="96"/>
      <c r="P2320" s="97"/>
      <c r="Q2320" s="97"/>
      <c r="R2320" s="98"/>
      <c r="S2320" s="98"/>
      <c r="T2320" s="98"/>
      <c r="U2320" s="98"/>
      <c r="V2320" s="98"/>
      <c r="W2320" s="98"/>
      <c r="X2320" s="98"/>
      <c r="Y2320" s="98"/>
      <c r="Z2320" s="98"/>
      <c r="AA2320" s="98"/>
      <c r="AB2320" s="98"/>
      <c r="AC2320" s="98"/>
      <c r="AD2320" s="98"/>
      <c r="AE2320" s="98"/>
      <c r="AF2320" s="98"/>
      <c r="AG2320" s="98"/>
      <c r="AH2320" s="98"/>
      <c r="AI2320" s="98"/>
      <c r="AJ2320" s="98"/>
      <c r="AK2320" s="98"/>
      <c r="AL2320" s="98"/>
    </row>
    <row r="2321" ht="14.25" customHeight="1">
      <c r="A2321" s="92" t="s">
        <v>7503</v>
      </c>
      <c r="B2321" s="93"/>
      <c r="C2321" s="94"/>
      <c r="D2321" s="230"/>
      <c r="E2321" s="103"/>
      <c r="F2321" s="100"/>
      <c r="G2321" s="101"/>
      <c r="H2321" s="42"/>
      <c r="I2321" s="101"/>
      <c r="J2321" s="95"/>
      <c r="K2321" s="97"/>
      <c r="L2321" s="97"/>
      <c r="M2321" s="97"/>
      <c r="N2321" s="87"/>
      <c r="O2321" s="96"/>
      <c r="P2321" s="97"/>
      <c r="Q2321" s="97"/>
      <c r="R2321" s="98"/>
      <c r="S2321" s="98"/>
      <c r="T2321" s="98"/>
      <c r="U2321" s="98"/>
      <c r="V2321" s="98"/>
      <c r="W2321" s="98"/>
      <c r="X2321" s="98"/>
      <c r="Y2321" s="98"/>
      <c r="Z2321" s="98"/>
      <c r="AA2321" s="98"/>
      <c r="AB2321" s="98"/>
      <c r="AC2321" s="98"/>
      <c r="AD2321" s="98"/>
      <c r="AE2321" s="98"/>
      <c r="AF2321" s="98"/>
      <c r="AG2321" s="98"/>
      <c r="AH2321" s="98"/>
      <c r="AI2321" s="98"/>
      <c r="AJ2321" s="98"/>
      <c r="AK2321" s="98"/>
      <c r="AL2321" s="98"/>
    </row>
    <row r="2322" ht="14.25" customHeight="1">
      <c r="A2322" s="92" t="s">
        <v>7504</v>
      </c>
      <c r="B2322" s="93"/>
      <c r="C2322" s="94"/>
      <c r="D2322" s="230"/>
      <c r="E2322" s="103"/>
      <c r="F2322" s="100"/>
      <c r="G2322" s="101"/>
      <c r="H2322" s="42"/>
      <c r="I2322" s="101"/>
      <c r="J2322" s="95"/>
      <c r="K2322" s="97"/>
      <c r="L2322" s="97"/>
      <c r="M2322" s="97"/>
      <c r="N2322" s="87"/>
      <c r="O2322" s="96"/>
      <c r="P2322" s="97"/>
      <c r="Q2322" s="97"/>
      <c r="R2322" s="98"/>
      <c r="S2322" s="98"/>
      <c r="T2322" s="98"/>
      <c r="U2322" s="98"/>
      <c r="V2322" s="98"/>
      <c r="W2322" s="98"/>
      <c r="X2322" s="98"/>
      <c r="Y2322" s="98"/>
      <c r="Z2322" s="98"/>
      <c r="AA2322" s="98"/>
      <c r="AB2322" s="98"/>
      <c r="AC2322" s="98"/>
      <c r="AD2322" s="98"/>
      <c r="AE2322" s="98"/>
      <c r="AF2322" s="98"/>
      <c r="AG2322" s="98"/>
      <c r="AH2322" s="98"/>
      <c r="AI2322" s="98"/>
      <c r="AJ2322" s="98"/>
      <c r="AK2322" s="98"/>
      <c r="AL2322" s="98"/>
    </row>
    <row r="2323" ht="14.25" customHeight="1">
      <c r="A2323" s="92" t="s">
        <v>7505</v>
      </c>
      <c r="B2323" s="93"/>
      <c r="C2323" s="94"/>
      <c r="D2323" s="230"/>
      <c r="E2323" s="103"/>
      <c r="F2323" s="100"/>
      <c r="G2323" s="101"/>
      <c r="H2323" s="42"/>
      <c r="I2323" s="101"/>
      <c r="J2323" s="95"/>
      <c r="K2323" s="97"/>
      <c r="L2323" s="97"/>
      <c r="M2323" s="97"/>
      <c r="N2323" s="87"/>
      <c r="O2323" s="96"/>
      <c r="P2323" s="97"/>
      <c r="Q2323" s="97"/>
      <c r="R2323" s="98"/>
      <c r="S2323" s="98"/>
      <c r="T2323" s="98"/>
      <c r="U2323" s="98"/>
      <c r="V2323" s="98"/>
      <c r="W2323" s="98"/>
      <c r="X2323" s="98"/>
      <c r="Y2323" s="98"/>
      <c r="Z2323" s="98"/>
      <c r="AA2323" s="98"/>
      <c r="AB2323" s="98"/>
      <c r="AC2323" s="98"/>
      <c r="AD2323" s="98"/>
      <c r="AE2323" s="98"/>
      <c r="AF2323" s="98"/>
      <c r="AG2323" s="98"/>
      <c r="AH2323" s="98"/>
      <c r="AI2323" s="98"/>
      <c r="AJ2323" s="98"/>
      <c r="AK2323" s="98"/>
      <c r="AL2323" s="98"/>
    </row>
    <row r="2324" ht="14.25" customHeight="1">
      <c r="A2324" s="92" t="s">
        <v>7506</v>
      </c>
      <c r="B2324" s="93"/>
      <c r="C2324" s="94"/>
      <c r="D2324" s="230"/>
      <c r="E2324" s="103"/>
      <c r="F2324" s="100"/>
      <c r="G2324" s="101"/>
      <c r="H2324" s="42"/>
      <c r="I2324" s="101"/>
      <c r="J2324" s="95"/>
      <c r="K2324" s="97"/>
      <c r="L2324" s="97"/>
      <c r="M2324" s="97"/>
      <c r="N2324" s="87"/>
      <c r="O2324" s="96"/>
      <c r="P2324" s="97"/>
      <c r="Q2324" s="97"/>
      <c r="R2324" s="98"/>
      <c r="S2324" s="98"/>
      <c r="T2324" s="98"/>
      <c r="U2324" s="98"/>
      <c r="V2324" s="98"/>
      <c r="W2324" s="98"/>
      <c r="X2324" s="98"/>
      <c r="Y2324" s="98"/>
      <c r="Z2324" s="98"/>
      <c r="AA2324" s="98"/>
      <c r="AB2324" s="98"/>
      <c r="AC2324" s="98"/>
      <c r="AD2324" s="98"/>
      <c r="AE2324" s="98"/>
      <c r="AF2324" s="98"/>
      <c r="AG2324" s="98"/>
      <c r="AH2324" s="98"/>
      <c r="AI2324" s="98"/>
      <c r="AJ2324" s="98"/>
      <c r="AK2324" s="98"/>
      <c r="AL2324" s="98"/>
    </row>
    <row r="2325" ht="14.25" customHeight="1">
      <c r="A2325" s="92" t="s">
        <v>7507</v>
      </c>
      <c r="B2325" s="93"/>
      <c r="C2325" s="94"/>
      <c r="D2325" s="230"/>
      <c r="E2325" s="103"/>
      <c r="F2325" s="100"/>
      <c r="G2325" s="101"/>
      <c r="H2325" s="42"/>
      <c r="I2325" s="101"/>
      <c r="J2325" s="95"/>
      <c r="K2325" s="97"/>
      <c r="L2325" s="97"/>
      <c r="M2325" s="97"/>
      <c r="N2325" s="87"/>
      <c r="O2325" s="96"/>
      <c r="P2325" s="97"/>
      <c r="Q2325" s="97"/>
      <c r="R2325" s="98"/>
      <c r="S2325" s="98"/>
      <c r="T2325" s="98"/>
      <c r="U2325" s="98"/>
      <c r="V2325" s="98"/>
      <c r="W2325" s="98"/>
      <c r="X2325" s="98"/>
      <c r="Y2325" s="98"/>
      <c r="Z2325" s="98"/>
      <c r="AA2325" s="98"/>
      <c r="AB2325" s="98"/>
      <c r="AC2325" s="98"/>
      <c r="AD2325" s="98"/>
      <c r="AE2325" s="98"/>
      <c r="AF2325" s="98"/>
      <c r="AG2325" s="98"/>
      <c r="AH2325" s="98"/>
      <c r="AI2325" s="98"/>
      <c r="AJ2325" s="98"/>
      <c r="AK2325" s="98"/>
      <c r="AL2325" s="98"/>
    </row>
    <row r="2326" ht="14.25" customHeight="1">
      <c r="A2326" s="92" t="s">
        <v>7508</v>
      </c>
      <c r="B2326" s="93"/>
      <c r="C2326" s="94"/>
      <c r="D2326" s="230"/>
      <c r="E2326" s="103"/>
      <c r="F2326" s="100"/>
      <c r="G2326" s="101"/>
      <c r="H2326" s="42"/>
      <c r="I2326" s="101"/>
      <c r="J2326" s="95"/>
      <c r="K2326" s="97"/>
      <c r="L2326" s="97"/>
      <c r="M2326" s="97"/>
      <c r="N2326" s="87"/>
      <c r="O2326" s="96"/>
      <c r="P2326" s="97"/>
      <c r="Q2326" s="97"/>
      <c r="R2326" s="98"/>
      <c r="S2326" s="98"/>
      <c r="T2326" s="98"/>
      <c r="U2326" s="98"/>
      <c r="V2326" s="98"/>
      <c r="W2326" s="98"/>
      <c r="X2326" s="98"/>
      <c r="Y2326" s="98"/>
      <c r="Z2326" s="98"/>
      <c r="AA2326" s="98"/>
      <c r="AB2326" s="98"/>
      <c r="AC2326" s="98"/>
      <c r="AD2326" s="98"/>
      <c r="AE2326" s="98"/>
      <c r="AF2326" s="98"/>
      <c r="AG2326" s="98"/>
      <c r="AH2326" s="98"/>
      <c r="AI2326" s="98"/>
      <c r="AJ2326" s="98"/>
      <c r="AK2326" s="98"/>
      <c r="AL2326" s="98"/>
    </row>
    <row r="2327" ht="14.25" customHeight="1">
      <c r="A2327" s="92" t="s">
        <v>7509</v>
      </c>
      <c r="B2327" s="93"/>
      <c r="C2327" s="94"/>
      <c r="D2327" s="230"/>
      <c r="E2327" s="103"/>
      <c r="F2327" s="100"/>
      <c r="G2327" s="101"/>
      <c r="H2327" s="42"/>
      <c r="I2327" s="101"/>
      <c r="J2327" s="95"/>
      <c r="K2327" s="97"/>
      <c r="L2327" s="97"/>
      <c r="M2327" s="97"/>
      <c r="N2327" s="87"/>
      <c r="O2327" s="96"/>
      <c r="P2327" s="97"/>
      <c r="Q2327" s="97"/>
      <c r="R2327" s="98"/>
      <c r="S2327" s="98"/>
      <c r="T2327" s="98"/>
      <c r="U2327" s="98"/>
      <c r="V2327" s="98"/>
      <c r="W2327" s="98"/>
      <c r="X2327" s="98"/>
      <c r="Y2327" s="98"/>
      <c r="Z2327" s="98"/>
      <c r="AA2327" s="98"/>
      <c r="AB2327" s="98"/>
      <c r="AC2327" s="98"/>
      <c r="AD2327" s="98"/>
      <c r="AE2327" s="98"/>
      <c r="AF2327" s="98"/>
      <c r="AG2327" s="98"/>
      <c r="AH2327" s="98"/>
      <c r="AI2327" s="98"/>
      <c r="AJ2327" s="98"/>
      <c r="AK2327" s="98"/>
      <c r="AL2327" s="98"/>
    </row>
    <row r="2328" ht="14.25" customHeight="1">
      <c r="A2328" s="92" t="s">
        <v>7510</v>
      </c>
      <c r="B2328" s="93"/>
      <c r="C2328" s="94"/>
      <c r="D2328" s="230"/>
      <c r="E2328" s="103"/>
      <c r="F2328" s="100"/>
      <c r="G2328" s="101"/>
      <c r="H2328" s="42"/>
      <c r="I2328" s="101"/>
      <c r="J2328" s="95"/>
      <c r="K2328" s="97"/>
      <c r="L2328" s="97"/>
      <c r="M2328" s="97"/>
      <c r="N2328" s="87"/>
      <c r="O2328" s="96"/>
      <c r="P2328" s="97"/>
      <c r="Q2328" s="97"/>
      <c r="R2328" s="98"/>
      <c r="S2328" s="98"/>
      <c r="T2328" s="98"/>
      <c r="U2328" s="98"/>
      <c r="V2328" s="98"/>
      <c r="W2328" s="98"/>
      <c r="X2328" s="98"/>
      <c r="Y2328" s="98"/>
      <c r="Z2328" s="98"/>
      <c r="AA2328" s="98"/>
      <c r="AB2328" s="98"/>
      <c r="AC2328" s="98"/>
      <c r="AD2328" s="98"/>
      <c r="AE2328" s="98"/>
      <c r="AF2328" s="98"/>
      <c r="AG2328" s="98"/>
      <c r="AH2328" s="98"/>
      <c r="AI2328" s="98"/>
      <c r="AJ2328" s="98"/>
      <c r="AK2328" s="98"/>
      <c r="AL2328" s="98"/>
    </row>
    <row r="2329" ht="14.25" customHeight="1">
      <c r="A2329" s="92" t="s">
        <v>7511</v>
      </c>
      <c r="B2329" s="93"/>
      <c r="C2329" s="94"/>
      <c r="D2329" s="230"/>
      <c r="E2329" s="103"/>
      <c r="F2329" s="100"/>
      <c r="G2329" s="101"/>
      <c r="H2329" s="42"/>
      <c r="I2329" s="101"/>
      <c r="J2329" s="95"/>
      <c r="K2329" s="97"/>
      <c r="L2329" s="97"/>
      <c r="M2329" s="97"/>
      <c r="N2329" s="87"/>
      <c r="O2329" s="96"/>
      <c r="P2329" s="97"/>
      <c r="Q2329" s="97"/>
      <c r="R2329" s="98"/>
      <c r="S2329" s="98"/>
      <c r="T2329" s="98"/>
      <c r="U2329" s="98"/>
      <c r="V2329" s="98"/>
      <c r="W2329" s="98"/>
      <c r="X2329" s="98"/>
      <c r="Y2329" s="98"/>
      <c r="Z2329" s="98"/>
      <c r="AA2329" s="98"/>
      <c r="AB2329" s="98"/>
      <c r="AC2329" s="98"/>
      <c r="AD2329" s="98"/>
      <c r="AE2329" s="98"/>
      <c r="AF2329" s="98"/>
      <c r="AG2329" s="98"/>
      <c r="AH2329" s="98"/>
      <c r="AI2329" s="98"/>
      <c r="AJ2329" s="98"/>
      <c r="AK2329" s="98"/>
      <c r="AL2329" s="98"/>
    </row>
    <row r="2330" ht="14.25" customHeight="1">
      <c r="A2330" s="92" t="s">
        <v>7512</v>
      </c>
      <c r="B2330" s="93"/>
      <c r="C2330" s="94"/>
      <c r="D2330" s="230"/>
      <c r="E2330" s="103"/>
      <c r="F2330" s="100"/>
      <c r="G2330" s="101"/>
      <c r="H2330" s="42"/>
      <c r="I2330" s="101"/>
      <c r="J2330" s="95"/>
      <c r="K2330" s="97"/>
      <c r="L2330" s="97"/>
      <c r="M2330" s="97"/>
      <c r="N2330" s="87"/>
      <c r="O2330" s="96"/>
      <c r="P2330" s="97"/>
      <c r="Q2330" s="97"/>
      <c r="R2330" s="98"/>
      <c r="S2330" s="98"/>
      <c r="T2330" s="98"/>
      <c r="U2330" s="98"/>
      <c r="V2330" s="98"/>
      <c r="W2330" s="98"/>
      <c r="X2330" s="98"/>
      <c r="Y2330" s="98"/>
      <c r="Z2330" s="98"/>
      <c r="AA2330" s="98"/>
      <c r="AB2330" s="98"/>
      <c r="AC2330" s="98"/>
      <c r="AD2330" s="98"/>
      <c r="AE2330" s="98"/>
      <c r="AF2330" s="98"/>
      <c r="AG2330" s="98"/>
      <c r="AH2330" s="98"/>
      <c r="AI2330" s="98"/>
      <c r="AJ2330" s="98"/>
      <c r="AK2330" s="98"/>
      <c r="AL2330" s="98"/>
    </row>
    <row r="2331" ht="14.25" customHeight="1">
      <c r="A2331" s="92" t="s">
        <v>7513</v>
      </c>
      <c r="B2331" s="93"/>
      <c r="C2331" s="94"/>
      <c r="D2331" s="230"/>
      <c r="E2331" s="103"/>
      <c r="F2331" s="100"/>
      <c r="G2331" s="101"/>
      <c r="H2331" s="42"/>
      <c r="I2331" s="101"/>
      <c r="J2331" s="95"/>
      <c r="K2331" s="97"/>
      <c r="L2331" s="97"/>
      <c r="M2331" s="97"/>
      <c r="N2331" s="87"/>
      <c r="O2331" s="96"/>
      <c r="P2331" s="97"/>
      <c r="Q2331" s="97"/>
      <c r="R2331" s="98"/>
      <c r="S2331" s="98"/>
      <c r="T2331" s="98"/>
      <c r="U2331" s="98"/>
      <c r="V2331" s="98"/>
      <c r="W2331" s="98"/>
      <c r="X2331" s="98"/>
      <c r="Y2331" s="98"/>
      <c r="Z2331" s="98"/>
      <c r="AA2331" s="98"/>
      <c r="AB2331" s="98"/>
      <c r="AC2331" s="98"/>
      <c r="AD2331" s="98"/>
      <c r="AE2331" s="98"/>
      <c r="AF2331" s="98"/>
      <c r="AG2331" s="98"/>
      <c r="AH2331" s="98"/>
      <c r="AI2331" s="98"/>
      <c r="AJ2331" s="98"/>
      <c r="AK2331" s="98"/>
      <c r="AL2331" s="98"/>
    </row>
    <row r="2332" ht="14.25" customHeight="1">
      <c r="A2332" s="92" t="s">
        <v>7514</v>
      </c>
      <c r="B2332" s="93"/>
      <c r="C2332" s="94"/>
      <c r="D2332" s="230"/>
      <c r="E2332" s="103"/>
      <c r="F2332" s="100"/>
      <c r="G2332" s="101"/>
      <c r="H2332" s="42"/>
      <c r="I2332" s="101"/>
      <c r="J2332" s="95"/>
      <c r="K2332" s="97"/>
      <c r="L2332" s="97"/>
      <c r="M2332" s="97"/>
      <c r="N2332" s="87"/>
      <c r="O2332" s="96"/>
      <c r="P2332" s="97"/>
      <c r="Q2332" s="97"/>
      <c r="R2332" s="98"/>
      <c r="S2332" s="98"/>
      <c r="T2332" s="98"/>
      <c r="U2332" s="98"/>
      <c r="V2332" s="98"/>
      <c r="W2332" s="98"/>
      <c r="X2332" s="98"/>
      <c r="Y2332" s="98"/>
      <c r="Z2332" s="98"/>
      <c r="AA2332" s="98"/>
      <c r="AB2332" s="98"/>
      <c r="AC2332" s="98"/>
      <c r="AD2332" s="98"/>
      <c r="AE2332" s="98"/>
      <c r="AF2332" s="98"/>
      <c r="AG2332" s="98"/>
      <c r="AH2332" s="98"/>
      <c r="AI2332" s="98"/>
      <c r="AJ2332" s="98"/>
      <c r="AK2332" s="98"/>
      <c r="AL2332" s="98"/>
    </row>
    <row r="2333" ht="14.25" customHeight="1">
      <c r="A2333" s="92" t="s">
        <v>7515</v>
      </c>
      <c r="B2333" s="93"/>
      <c r="C2333" s="94"/>
      <c r="D2333" s="230"/>
      <c r="E2333" s="103"/>
      <c r="F2333" s="100"/>
      <c r="G2333" s="101"/>
      <c r="H2333" s="42"/>
      <c r="I2333" s="101"/>
      <c r="J2333" s="95"/>
      <c r="K2333" s="97"/>
      <c r="L2333" s="97"/>
      <c r="M2333" s="97"/>
      <c r="N2333" s="87"/>
      <c r="O2333" s="96"/>
      <c r="P2333" s="97"/>
      <c r="Q2333" s="97"/>
      <c r="R2333" s="98"/>
      <c r="S2333" s="98"/>
      <c r="T2333" s="98"/>
      <c r="U2333" s="98"/>
      <c r="V2333" s="98"/>
      <c r="W2333" s="98"/>
      <c r="X2333" s="98"/>
      <c r="Y2333" s="98"/>
      <c r="Z2333" s="98"/>
      <c r="AA2333" s="98"/>
      <c r="AB2333" s="98"/>
      <c r="AC2333" s="98"/>
      <c r="AD2333" s="98"/>
      <c r="AE2333" s="98"/>
      <c r="AF2333" s="98"/>
      <c r="AG2333" s="98"/>
      <c r="AH2333" s="98"/>
      <c r="AI2333" s="98"/>
      <c r="AJ2333" s="98"/>
      <c r="AK2333" s="98"/>
      <c r="AL2333" s="98"/>
    </row>
    <row r="2334" ht="14.25" customHeight="1">
      <c r="A2334" s="92" t="s">
        <v>7516</v>
      </c>
      <c r="B2334" s="93"/>
      <c r="C2334" s="94"/>
      <c r="D2334" s="230"/>
      <c r="E2334" s="103"/>
      <c r="F2334" s="100"/>
      <c r="G2334" s="101"/>
      <c r="H2334" s="42"/>
      <c r="I2334" s="101"/>
      <c r="J2334" s="95"/>
      <c r="K2334" s="97"/>
      <c r="L2334" s="97"/>
      <c r="M2334" s="97"/>
      <c r="N2334" s="87"/>
      <c r="O2334" s="96"/>
      <c r="P2334" s="97"/>
      <c r="Q2334" s="97"/>
      <c r="R2334" s="98"/>
      <c r="S2334" s="98"/>
      <c r="T2334" s="98"/>
      <c r="U2334" s="98"/>
      <c r="V2334" s="98"/>
      <c r="W2334" s="98"/>
      <c r="X2334" s="98"/>
      <c r="Y2334" s="98"/>
      <c r="Z2334" s="98"/>
      <c r="AA2334" s="98"/>
      <c r="AB2334" s="98"/>
      <c r="AC2334" s="98"/>
      <c r="AD2334" s="98"/>
      <c r="AE2334" s="98"/>
      <c r="AF2334" s="98"/>
      <c r="AG2334" s="98"/>
      <c r="AH2334" s="98"/>
      <c r="AI2334" s="98"/>
      <c r="AJ2334" s="98"/>
      <c r="AK2334" s="98"/>
      <c r="AL2334" s="98"/>
    </row>
    <row r="2335" ht="14.25" customHeight="1">
      <c r="A2335" s="92" t="s">
        <v>7517</v>
      </c>
      <c r="B2335" s="93"/>
      <c r="C2335" s="94"/>
      <c r="D2335" s="230"/>
      <c r="E2335" s="103"/>
      <c r="F2335" s="100"/>
      <c r="G2335" s="101"/>
      <c r="H2335" s="42"/>
      <c r="I2335" s="101"/>
      <c r="J2335" s="95"/>
      <c r="K2335" s="97"/>
      <c r="L2335" s="97"/>
      <c r="M2335" s="97"/>
      <c r="N2335" s="87"/>
      <c r="O2335" s="96"/>
      <c r="P2335" s="97"/>
      <c r="Q2335" s="97"/>
      <c r="R2335" s="98"/>
      <c r="S2335" s="98"/>
      <c r="T2335" s="98"/>
      <c r="U2335" s="98"/>
      <c r="V2335" s="98"/>
      <c r="W2335" s="98"/>
      <c r="X2335" s="98"/>
      <c r="Y2335" s="98"/>
      <c r="Z2335" s="98"/>
      <c r="AA2335" s="98"/>
      <c r="AB2335" s="98"/>
      <c r="AC2335" s="98"/>
      <c r="AD2335" s="98"/>
      <c r="AE2335" s="98"/>
      <c r="AF2335" s="98"/>
      <c r="AG2335" s="98"/>
      <c r="AH2335" s="98"/>
      <c r="AI2335" s="98"/>
      <c r="AJ2335" s="98"/>
      <c r="AK2335" s="98"/>
      <c r="AL2335" s="98"/>
    </row>
    <row r="2336" ht="14.25" customHeight="1">
      <c r="A2336" s="92" t="s">
        <v>7518</v>
      </c>
      <c r="B2336" s="93"/>
      <c r="C2336" s="94"/>
      <c r="D2336" s="230"/>
      <c r="E2336" s="103"/>
      <c r="F2336" s="100"/>
      <c r="G2336" s="101"/>
      <c r="H2336" s="42"/>
      <c r="I2336" s="101"/>
      <c r="J2336" s="95"/>
      <c r="K2336" s="97"/>
      <c r="L2336" s="97"/>
      <c r="M2336" s="97"/>
      <c r="N2336" s="87"/>
      <c r="O2336" s="96"/>
      <c r="P2336" s="97"/>
      <c r="Q2336" s="97"/>
      <c r="R2336" s="98"/>
      <c r="S2336" s="98"/>
      <c r="T2336" s="98"/>
      <c r="U2336" s="98"/>
      <c r="V2336" s="98"/>
      <c r="W2336" s="98"/>
      <c r="X2336" s="98"/>
      <c r="Y2336" s="98"/>
      <c r="Z2336" s="98"/>
      <c r="AA2336" s="98"/>
      <c r="AB2336" s="98"/>
      <c r="AC2336" s="98"/>
      <c r="AD2336" s="98"/>
      <c r="AE2336" s="98"/>
      <c r="AF2336" s="98"/>
      <c r="AG2336" s="98"/>
      <c r="AH2336" s="98"/>
      <c r="AI2336" s="98"/>
      <c r="AJ2336" s="98"/>
      <c r="AK2336" s="98"/>
      <c r="AL2336" s="98"/>
    </row>
    <row r="2337" ht="14.25" customHeight="1">
      <c r="A2337" s="92" t="s">
        <v>7519</v>
      </c>
      <c r="B2337" s="93"/>
      <c r="C2337" s="94"/>
      <c r="D2337" s="230"/>
      <c r="E2337" s="103"/>
      <c r="F2337" s="100"/>
      <c r="G2337" s="101"/>
      <c r="H2337" s="42"/>
      <c r="I2337" s="101"/>
      <c r="J2337" s="95"/>
      <c r="K2337" s="97"/>
      <c r="L2337" s="97"/>
      <c r="M2337" s="97"/>
      <c r="N2337" s="87"/>
      <c r="O2337" s="96"/>
      <c r="P2337" s="97"/>
      <c r="Q2337" s="97"/>
      <c r="R2337" s="98"/>
      <c r="S2337" s="98"/>
      <c r="T2337" s="98"/>
      <c r="U2337" s="98"/>
      <c r="V2337" s="98"/>
      <c r="W2337" s="98"/>
      <c r="X2337" s="98"/>
      <c r="Y2337" s="98"/>
      <c r="Z2337" s="98"/>
      <c r="AA2337" s="98"/>
      <c r="AB2337" s="98"/>
      <c r="AC2337" s="98"/>
      <c r="AD2337" s="98"/>
      <c r="AE2337" s="98"/>
      <c r="AF2337" s="98"/>
      <c r="AG2337" s="98"/>
      <c r="AH2337" s="98"/>
      <c r="AI2337" s="98"/>
      <c r="AJ2337" s="98"/>
      <c r="AK2337" s="98"/>
      <c r="AL2337" s="98"/>
    </row>
    <row r="2338" ht="14.25" customHeight="1">
      <c r="A2338" s="92" t="s">
        <v>7520</v>
      </c>
      <c r="B2338" s="93"/>
      <c r="C2338" s="94"/>
      <c r="D2338" s="230"/>
      <c r="E2338" s="103"/>
      <c r="F2338" s="100"/>
      <c r="G2338" s="101"/>
      <c r="H2338" s="42"/>
      <c r="I2338" s="101"/>
      <c r="J2338" s="95"/>
      <c r="K2338" s="97"/>
      <c r="L2338" s="97"/>
      <c r="M2338" s="97"/>
      <c r="N2338" s="87"/>
      <c r="O2338" s="96"/>
      <c r="P2338" s="97"/>
      <c r="Q2338" s="97"/>
      <c r="R2338" s="98"/>
      <c r="S2338" s="98"/>
      <c r="T2338" s="98"/>
      <c r="U2338" s="98"/>
      <c r="V2338" s="98"/>
      <c r="W2338" s="98"/>
      <c r="X2338" s="98"/>
      <c r="Y2338" s="98"/>
      <c r="Z2338" s="98"/>
      <c r="AA2338" s="98"/>
      <c r="AB2338" s="98"/>
      <c r="AC2338" s="98"/>
      <c r="AD2338" s="98"/>
      <c r="AE2338" s="98"/>
      <c r="AF2338" s="98"/>
      <c r="AG2338" s="98"/>
      <c r="AH2338" s="98"/>
      <c r="AI2338" s="98"/>
      <c r="AJ2338" s="98"/>
      <c r="AK2338" s="98"/>
      <c r="AL2338" s="98"/>
    </row>
    <row r="2339" ht="14.25" customHeight="1">
      <c r="A2339" s="92" t="s">
        <v>7521</v>
      </c>
      <c r="B2339" s="93"/>
      <c r="C2339" s="94"/>
      <c r="D2339" s="230"/>
      <c r="E2339" s="103"/>
      <c r="F2339" s="100"/>
      <c r="G2339" s="101"/>
      <c r="H2339" s="42"/>
      <c r="I2339" s="101"/>
      <c r="J2339" s="95"/>
      <c r="K2339" s="97"/>
      <c r="L2339" s="97"/>
      <c r="M2339" s="97"/>
      <c r="N2339" s="87"/>
      <c r="O2339" s="96"/>
      <c r="P2339" s="97"/>
      <c r="Q2339" s="97"/>
      <c r="R2339" s="98"/>
      <c r="S2339" s="98"/>
      <c r="T2339" s="98"/>
      <c r="U2339" s="98"/>
      <c r="V2339" s="98"/>
      <c r="W2339" s="98"/>
      <c r="X2339" s="98"/>
      <c r="Y2339" s="98"/>
      <c r="Z2339" s="98"/>
      <c r="AA2339" s="98"/>
      <c r="AB2339" s="98"/>
      <c r="AC2339" s="98"/>
      <c r="AD2339" s="98"/>
      <c r="AE2339" s="98"/>
      <c r="AF2339" s="98"/>
      <c r="AG2339" s="98"/>
      <c r="AH2339" s="98"/>
      <c r="AI2339" s="98"/>
      <c r="AJ2339" s="98"/>
      <c r="AK2339" s="98"/>
      <c r="AL2339" s="98"/>
    </row>
    <row r="2340" ht="14.25" customHeight="1">
      <c r="A2340" s="92" t="s">
        <v>7522</v>
      </c>
      <c r="B2340" s="93"/>
      <c r="C2340" s="94"/>
      <c r="D2340" s="230"/>
      <c r="E2340" s="103"/>
      <c r="F2340" s="100"/>
      <c r="G2340" s="101"/>
      <c r="H2340" s="42"/>
      <c r="I2340" s="101"/>
      <c r="J2340" s="95"/>
      <c r="K2340" s="97"/>
      <c r="L2340" s="97"/>
      <c r="M2340" s="97"/>
      <c r="N2340" s="87"/>
      <c r="O2340" s="96"/>
      <c r="P2340" s="97"/>
      <c r="Q2340" s="97"/>
      <c r="R2340" s="98"/>
      <c r="S2340" s="98"/>
      <c r="T2340" s="98"/>
      <c r="U2340" s="98"/>
      <c r="V2340" s="98"/>
      <c r="W2340" s="98"/>
      <c r="X2340" s="98"/>
      <c r="Y2340" s="98"/>
      <c r="Z2340" s="98"/>
      <c r="AA2340" s="98"/>
      <c r="AB2340" s="98"/>
      <c r="AC2340" s="98"/>
      <c r="AD2340" s="98"/>
      <c r="AE2340" s="98"/>
      <c r="AF2340" s="98"/>
      <c r="AG2340" s="98"/>
      <c r="AH2340" s="98"/>
      <c r="AI2340" s="98"/>
      <c r="AJ2340" s="98"/>
      <c r="AK2340" s="98"/>
      <c r="AL2340" s="98"/>
    </row>
    <row r="2341" ht="14.25" customHeight="1">
      <c r="A2341" s="92" t="s">
        <v>7523</v>
      </c>
      <c r="B2341" s="93"/>
      <c r="C2341" s="94"/>
      <c r="D2341" s="230"/>
      <c r="E2341" s="103"/>
      <c r="F2341" s="100"/>
      <c r="G2341" s="101"/>
      <c r="H2341" s="42"/>
      <c r="I2341" s="101"/>
      <c r="J2341" s="95"/>
      <c r="K2341" s="97"/>
      <c r="L2341" s="97"/>
      <c r="M2341" s="97"/>
      <c r="N2341" s="87"/>
      <c r="O2341" s="96"/>
      <c r="P2341" s="97"/>
      <c r="Q2341" s="97"/>
      <c r="R2341" s="98"/>
      <c r="S2341" s="98"/>
      <c r="T2341" s="98"/>
      <c r="U2341" s="98"/>
      <c r="V2341" s="98"/>
      <c r="W2341" s="98"/>
      <c r="X2341" s="98"/>
      <c r="Y2341" s="98"/>
      <c r="Z2341" s="98"/>
      <c r="AA2341" s="98"/>
      <c r="AB2341" s="98"/>
      <c r="AC2341" s="98"/>
      <c r="AD2341" s="98"/>
      <c r="AE2341" s="98"/>
      <c r="AF2341" s="98"/>
      <c r="AG2341" s="98"/>
      <c r="AH2341" s="98"/>
      <c r="AI2341" s="98"/>
      <c r="AJ2341" s="98"/>
      <c r="AK2341" s="98"/>
      <c r="AL2341" s="98"/>
    </row>
    <row r="2342" ht="14.25" customHeight="1">
      <c r="A2342" s="92" t="s">
        <v>7524</v>
      </c>
      <c r="B2342" s="93"/>
      <c r="C2342" s="94"/>
      <c r="D2342" s="230"/>
      <c r="E2342" s="103"/>
      <c r="F2342" s="100"/>
      <c r="G2342" s="101"/>
      <c r="H2342" s="42"/>
      <c r="I2342" s="101"/>
      <c r="J2342" s="95"/>
      <c r="K2342" s="97"/>
      <c r="L2342" s="97"/>
      <c r="M2342" s="97"/>
      <c r="N2342" s="87"/>
      <c r="O2342" s="96"/>
      <c r="P2342" s="97"/>
      <c r="Q2342" s="97"/>
      <c r="R2342" s="98"/>
      <c r="S2342" s="98"/>
      <c r="T2342" s="98"/>
      <c r="U2342" s="98"/>
      <c r="V2342" s="98"/>
      <c r="W2342" s="98"/>
      <c r="X2342" s="98"/>
      <c r="Y2342" s="98"/>
      <c r="Z2342" s="98"/>
      <c r="AA2342" s="98"/>
      <c r="AB2342" s="98"/>
      <c r="AC2342" s="98"/>
      <c r="AD2342" s="98"/>
      <c r="AE2342" s="98"/>
      <c r="AF2342" s="98"/>
      <c r="AG2342" s="98"/>
      <c r="AH2342" s="98"/>
      <c r="AI2342" s="98"/>
      <c r="AJ2342" s="98"/>
      <c r="AK2342" s="98"/>
      <c r="AL2342" s="98"/>
    </row>
    <row r="2343" ht="14.25" customHeight="1">
      <c r="A2343" s="92" t="s">
        <v>7525</v>
      </c>
      <c r="B2343" s="93"/>
      <c r="C2343" s="94"/>
      <c r="D2343" s="230"/>
      <c r="E2343" s="103"/>
      <c r="F2343" s="100"/>
      <c r="G2343" s="101"/>
      <c r="H2343" s="42"/>
      <c r="I2343" s="101"/>
      <c r="J2343" s="95"/>
      <c r="K2343" s="97"/>
      <c r="L2343" s="97"/>
      <c r="M2343" s="97"/>
      <c r="N2343" s="87"/>
      <c r="O2343" s="96"/>
      <c r="P2343" s="97"/>
      <c r="Q2343" s="97"/>
      <c r="R2343" s="98"/>
      <c r="S2343" s="98"/>
      <c r="T2343" s="98"/>
      <c r="U2343" s="98"/>
      <c r="V2343" s="98"/>
      <c r="W2343" s="98"/>
      <c r="X2343" s="98"/>
      <c r="Y2343" s="98"/>
      <c r="Z2343" s="98"/>
      <c r="AA2343" s="98"/>
      <c r="AB2343" s="98"/>
      <c r="AC2343" s="98"/>
      <c r="AD2343" s="98"/>
      <c r="AE2343" s="98"/>
      <c r="AF2343" s="98"/>
      <c r="AG2343" s="98"/>
      <c r="AH2343" s="98"/>
      <c r="AI2343" s="98"/>
      <c r="AJ2343" s="98"/>
      <c r="AK2343" s="98"/>
      <c r="AL2343" s="98"/>
    </row>
    <row r="2344" ht="14.25" customHeight="1">
      <c r="A2344" s="92" t="s">
        <v>7526</v>
      </c>
      <c r="B2344" s="93"/>
      <c r="C2344" s="94"/>
      <c r="D2344" s="230"/>
      <c r="E2344" s="103"/>
      <c r="F2344" s="100"/>
      <c r="G2344" s="101"/>
      <c r="H2344" s="42"/>
      <c r="I2344" s="101"/>
      <c r="J2344" s="95"/>
      <c r="K2344" s="97"/>
      <c r="L2344" s="97"/>
      <c r="M2344" s="97"/>
      <c r="N2344" s="87"/>
      <c r="O2344" s="96"/>
      <c r="P2344" s="97"/>
      <c r="Q2344" s="97"/>
      <c r="R2344" s="98"/>
      <c r="S2344" s="98"/>
      <c r="T2344" s="98"/>
      <c r="U2344" s="98"/>
      <c r="V2344" s="98"/>
      <c r="W2344" s="98"/>
      <c r="X2344" s="98"/>
      <c r="Y2344" s="98"/>
      <c r="Z2344" s="98"/>
      <c r="AA2344" s="98"/>
      <c r="AB2344" s="98"/>
      <c r="AC2344" s="98"/>
      <c r="AD2344" s="98"/>
      <c r="AE2344" s="98"/>
      <c r="AF2344" s="98"/>
      <c r="AG2344" s="98"/>
      <c r="AH2344" s="98"/>
      <c r="AI2344" s="98"/>
      <c r="AJ2344" s="98"/>
      <c r="AK2344" s="98"/>
      <c r="AL2344" s="98"/>
    </row>
    <row r="2345" ht="14.25" customHeight="1">
      <c r="A2345" s="92" t="s">
        <v>7527</v>
      </c>
      <c r="B2345" s="93"/>
      <c r="C2345" s="94"/>
      <c r="D2345" s="230"/>
      <c r="E2345" s="103"/>
      <c r="F2345" s="100"/>
      <c r="G2345" s="101"/>
      <c r="H2345" s="42"/>
      <c r="I2345" s="101"/>
      <c r="J2345" s="95"/>
      <c r="K2345" s="97"/>
      <c r="L2345" s="97"/>
      <c r="M2345" s="97"/>
      <c r="N2345" s="87"/>
      <c r="O2345" s="96"/>
      <c r="P2345" s="97"/>
      <c r="Q2345" s="97"/>
      <c r="R2345" s="98"/>
      <c r="S2345" s="98"/>
      <c r="T2345" s="98"/>
      <c r="U2345" s="98"/>
      <c r="V2345" s="98"/>
      <c r="W2345" s="98"/>
      <c r="X2345" s="98"/>
      <c r="Y2345" s="98"/>
      <c r="Z2345" s="98"/>
      <c r="AA2345" s="98"/>
      <c r="AB2345" s="98"/>
      <c r="AC2345" s="98"/>
      <c r="AD2345" s="98"/>
      <c r="AE2345" s="98"/>
      <c r="AF2345" s="98"/>
      <c r="AG2345" s="98"/>
      <c r="AH2345" s="98"/>
      <c r="AI2345" s="98"/>
      <c r="AJ2345" s="98"/>
      <c r="AK2345" s="98"/>
      <c r="AL2345" s="98"/>
    </row>
    <row r="2346" ht="14.25" customHeight="1">
      <c r="A2346" s="92" t="s">
        <v>7528</v>
      </c>
      <c r="B2346" s="93"/>
      <c r="C2346" s="94"/>
      <c r="D2346" s="230"/>
      <c r="E2346" s="103"/>
      <c r="F2346" s="100"/>
      <c r="G2346" s="101"/>
      <c r="H2346" s="42"/>
      <c r="I2346" s="101"/>
      <c r="J2346" s="95"/>
      <c r="K2346" s="97"/>
      <c r="L2346" s="97"/>
      <c r="M2346" s="97"/>
      <c r="N2346" s="87"/>
      <c r="O2346" s="96"/>
      <c r="P2346" s="97"/>
      <c r="Q2346" s="97"/>
      <c r="R2346" s="98"/>
      <c r="S2346" s="98"/>
      <c r="T2346" s="98"/>
      <c r="U2346" s="98"/>
      <c r="V2346" s="98"/>
      <c r="W2346" s="98"/>
      <c r="X2346" s="98"/>
      <c r="Y2346" s="98"/>
      <c r="Z2346" s="98"/>
      <c r="AA2346" s="98"/>
      <c r="AB2346" s="98"/>
      <c r="AC2346" s="98"/>
      <c r="AD2346" s="98"/>
      <c r="AE2346" s="98"/>
      <c r="AF2346" s="98"/>
      <c r="AG2346" s="98"/>
      <c r="AH2346" s="98"/>
      <c r="AI2346" s="98"/>
      <c r="AJ2346" s="98"/>
      <c r="AK2346" s="98"/>
      <c r="AL2346" s="98"/>
    </row>
    <row r="2347" ht="14.25" customHeight="1">
      <c r="A2347" s="92" t="s">
        <v>7529</v>
      </c>
      <c r="B2347" s="93"/>
      <c r="C2347" s="94"/>
      <c r="D2347" s="230"/>
      <c r="E2347" s="103"/>
      <c r="F2347" s="100"/>
      <c r="G2347" s="101"/>
      <c r="H2347" s="42"/>
      <c r="I2347" s="101"/>
      <c r="J2347" s="95"/>
      <c r="K2347" s="97"/>
      <c r="L2347" s="97"/>
      <c r="M2347" s="97"/>
      <c r="N2347" s="87"/>
      <c r="O2347" s="96"/>
      <c r="P2347" s="97"/>
      <c r="Q2347" s="97"/>
      <c r="R2347" s="98"/>
      <c r="S2347" s="98"/>
      <c r="T2347" s="98"/>
      <c r="U2347" s="98"/>
      <c r="V2347" s="98"/>
      <c r="W2347" s="98"/>
      <c r="X2347" s="98"/>
      <c r="Y2347" s="98"/>
      <c r="Z2347" s="98"/>
      <c r="AA2347" s="98"/>
      <c r="AB2347" s="98"/>
      <c r="AC2347" s="98"/>
      <c r="AD2347" s="98"/>
      <c r="AE2347" s="98"/>
      <c r="AF2347" s="98"/>
      <c r="AG2347" s="98"/>
      <c r="AH2347" s="98"/>
      <c r="AI2347" s="98"/>
      <c r="AJ2347" s="98"/>
      <c r="AK2347" s="98"/>
      <c r="AL2347" s="98"/>
    </row>
    <row r="2348" ht="14.25" customHeight="1">
      <c r="A2348" s="92" t="s">
        <v>7530</v>
      </c>
      <c r="B2348" s="93"/>
      <c r="C2348" s="94"/>
      <c r="D2348" s="230"/>
      <c r="E2348" s="103"/>
      <c r="F2348" s="100"/>
      <c r="G2348" s="101"/>
      <c r="H2348" s="42"/>
      <c r="I2348" s="101"/>
      <c r="J2348" s="95"/>
      <c r="K2348" s="97"/>
      <c r="L2348" s="97"/>
      <c r="M2348" s="97"/>
      <c r="N2348" s="87"/>
      <c r="O2348" s="96"/>
      <c r="P2348" s="97"/>
      <c r="Q2348" s="97"/>
      <c r="R2348" s="98"/>
      <c r="S2348" s="98"/>
      <c r="T2348" s="98"/>
      <c r="U2348" s="98"/>
      <c r="V2348" s="98"/>
      <c r="W2348" s="98"/>
      <c r="X2348" s="98"/>
      <c r="Y2348" s="98"/>
      <c r="Z2348" s="98"/>
      <c r="AA2348" s="98"/>
      <c r="AB2348" s="98"/>
      <c r="AC2348" s="98"/>
      <c r="AD2348" s="98"/>
      <c r="AE2348" s="98"/>
      <c r="AF2348" s="98"/>
      <c r="AG2348" s="98"/>
      <c r="AH2348" s="98"/>
      <c r="AI2348" s="98"/>
      <c r="AJ2348" s="98"/>
      <c r="AK2348" s="98"/>
      <c r="AL2348" s="98"/>
    </row>
    <row r="2349" ht="14.25" customHeight="1">
      <c r="A2349" s="92" t="s">
        <v>7531</v>
      </c>
      <c r="B2349" s="93"/>
      <c r="C2349" s="94"/>
      <c r="D2349" s="230"/>
      <c r="E2349" s="103"/>
      <c r="F2349" s="100"/>
      <c r="G2349" s="101"/>
      <c r="H2349" s="42"/>
      <c r="I2349" s="101"/>
      <c r="J2349" s="95"/>
      <c r="K2349" s="97"/>
      <c r="L2349" s="97"/>
      <c r="M2349" s="97"/>
      <c r="N2349" s="87"/>
      <c r="O2349" s="96"/>
      <c r="P2349" s="97"/>
      <c r="Q2349" s="97"/>
      <c r="R2349" s="98"/>
      <c r="S2349" s="98"/>
      <c r="T2349" s="98"/>
      <c r="U2349" s="98"/>
      <c r="V2349" s="98"/>
      <c r="W2349" s="98"/>
      <c r="X2349" s="98"/>
      <c r="Y2349" s="98"/>
      <c r="Z2349" s="98"/>
      <c r="AA2349" s="98"/>
      <c r="AB2349" s="98"/>
      <c r="AC2349" s="98"/>
      <c r="AD2349" s="98"/>
      <c r="AE2349" s="98"/>
      <c r="AF2349" s="98"/>
      <c r="AG2349" s="98"/>
      <c r="AH2349" s="98"/>
      <c r="AI2349" s="98"/>
      <c r="AJ2349" s="98"/>
      <c r="AK2349" s="98"/>
      <c r="AL2349" s="98"/>
    </row>
    <row r="2350" ht="14.25" customHeight="1">
      <c r="A2350" s="92" t="s">
        <v>7532</v>
      </c>
      <c r="B2350" s="93"/>
      <c r="C2350" s="94"/>
      <c r="D2350" s="230"/>
      <c r="E2350" s="103"/>
      <c r="F2350" s="100"/>
      <c r="G2350" s="101"/>
      <c r="H2350" s="42"/>
      <c r="I2350" s="101"/>
      <c r="J2350" s="95"/>
      <c r="K2350" s="97"/>
      <c r="L2350" s="97"/>
      <c r="M2350" s="97"/>
      <c r="N2350" s="87"/>
      <c r="O2350" s="96"/>
      <c r="P2350" s="97"/>
      <c r="Q2350" s="97"/>
      <c r="R2350" s="98"/>
      <c r="S2350" s="98"/>
      <c r="T2350" s="98"/>
      <c r="U2350" s="98"/>
      <c r="V2350" s="98"/>
      <c r="W2350" s="98"/>
      <c r="X2350" s="98"/>
      <c r="Y2350" s="98"/>
      <c r="Z2350" s="98"/>
      <c r="AA2350" s="98"/>
      <c r="AB2350" s="98"/>
      <c r="AC2350" s="98"/>
      <c r="AD2350" s="98"/>
      <c r="AE2350" s="98"/>
      <c r="AF2350" s="98"/>
      <c r="AG2350" s="98"/>
      <c r="AH2350" s="98"/>
      <c r="AI2350" s="98"/>
      <c r="AJ2350" s="98"/>
      <c r="AK2350" s="98"/>
      <c r="AL2350" s="98"/>
    </row>
    <row r="2351" ht="14.25" customHeight="1">
      <c r="A2351" s="92" t="s">
        <v>7533</v>
      </c>
      <c r="B2351" s="93"/>
      <c r="C2351" s="94"/>
      <c r="D2351" s="230"/>
      <c r="E2351" s="103"/>
      <c r="F2351" s="100"/>
      <c r="G2351" s="101"/>
      <c r="H2351" s="42"/>
      <c r="I2351" s="101"/>
      <c r="J2351" s="95"/>
      <c r="K2351" s="97"/>
      <c r="L2351" s="97"/>
      <c r="M2351" s="97"/>
      <c r="N2351" s="87"/>
      <c r="O2351" s="96"/>
      <c r="P2351" s="97"/>
      <c r="Q2351" s="97"/>
      <c r="R2351" s="98"/>
      <c r="S2351" s="98"/>
      <c r="T2351" s="98"/>
      <c r="U2351" s="98"/>
      <c r="V2351" s="98"/>
      <c r="W2351" s="98"/>
      <c r="X2351" s="98"/>
      <c r="Y2351" s="98"/>
      <c r="Z2351" s="98"/>
      <c r="AA2351" s="98"/>
      <c r="AB2351" s="98"/>
      <c r="AC2351" s="98"/>
      <c r="AD2351" s="98"/>
      <c r="AE2351" s="98"/>
      <c r="AF2351" s="98"/>
      <c r="AG2351" s="98"/>
      <c r="AH2351" s="98"/>
      <c r="AI2351" s="98"/>
      <c r="AJ2351" s="98"/>
      <c r="AK2351" s="98"/>
      <c r="AL2351" s="98"/>
    </row>
    <row r="2352" ht="14.25" customHeight="1">
      <c r="A2352" s="92" t="s">
        <v>7534</v>
      </c>
      <c r="B2352" s="93"/>
      <c r="C2352" s="94"/>
      <c r="D2352" s="230"/>
      <c r="E2352" s="103"/>
      <c r="F2352" s="100"/>
      <c r="G2352" s="101"/>
      <c r="H2352" s="42"/>
      <c r="I2352" s="101"/>
      <c r="J2352" s="95"/>
      <c r="K2352" s="97"/>
      <c r="L2352" s="97"/>
      <c r="M2352" s="97"/>
      <c r="N2352" s="87"/>
      <c r="O2352" s="96"/>
      <c r="P2352" s="97"/>
      <c r="Q2352" s="97"/>
      <c r="R2352" s="98"/>
      <c r="S2352" s="98"/>
      <c r="T2352" s="98"/>
      <c r="U2352" s="98"/>
      <c r="V2352" s="98"/>
      <c r="W2352" s="98"/>
      <c r="X2352" s="98"/>
      <c r="Y2352" s="98"/>
      <c r="Z2352" s="98"/>
      <c r="AA2352" s="98"/>
      <c r="AB2352" s="98"/>
      <c r="AC2352" s="98"/>
      <c r="AD2352" s="98"/>
      <c r="AE2352" s="98"/>
      <c r="AF2352" s="98"/>
      <c r="AG2352" s="98"/>
      <c r="AH2352" s="98"/>
      <c r="AI2352" s="98"/>
      <c r="AJ2352" s="98"/>
      <c r="AK2352" s="98"/>
      <c r="AL2352" s="98"/>
    </row>
    <row r="2353" ht="14.25" customHeight="1">
      <c r="A2353" s="92" t="s">
        <v>7535</v>
      </c>
      <c r="B2353" s="93"/>
      <c r="C2353" s="94"/>
      <c r="D2353" s="230"/>
      <c r="E2353" s="103"/>
      <c r="F2353" s="100"/>
      <c r="G2353" s="101"/>
      <c r="H2353" s="42"/>
      <c r="I2353" s="101"/>
      <c r="J2353" s="95"/>
      <c r="K2353" s="97"/>
      <c r="L2353" s="97"/>
      <c r="M2353" s="97"/>
      <c r="N2353" s="87"/>
      <c r="O2353" s="96"/>
      <c r="P2353" s="97"/>
      <c r="Q2353" s="97"/>
      <c r="R2353" s="98"/>
      <c r="S2353" s="98"/>
      <c r="T2353" s="98"/>
      <c r="U2353" s="98"/>
      <c r="V2353" s="98"/>
      <c r="W2353" s="98"/>
      <c r="X2353" s="98"/>
      <c r="Y2353" s="98"/>
      <c r="Z2353" s="98"/>
      <c r="AA2353" s="98"/>
      <c r="AB2353" s="98"/>
      <c r="AC2353" s="98"/>
      <c r="AD2353" s="98"/>
      <c r="AE2353" s="98"/>
      <c r="AF2353" s="98"/>
      <c r="AG2353" s="98"/>
      <c r="AH2353" s="98"/>
      <c r="AI2353" s="98"/>
      <c r="AJ2353" s="98"/>
      <c r="AK2353" s="98"/>
      <c r="AL2353" s="98"/>
    </row>
    <row r="2354" ht="14.25" customHeight="1">
      <c r="A2354" s="92" t="s">
        <v>7536</v>
      </c>
      <c r="B2354" s="93"/>
      <c r="C2354" s="94"/>
      <c r="D2354" s="230"/>
      <c r="E2354" s="103"/>
      <c r="F2354" s="100"/>
      <c r="G2354" s="101"/>
      <c r="H2354" s="42"/>
      <c r="I2354" s="101"/>
      <c r="J2354" s="95"/>
      <c r="K2354" s="97"/>
      <c r="L2354" s="97"/>
      <c r="M2354" s="97"/>
      <c r="N2354" s="87"/>
      <c r="O2354" s="96"/>
      <c r="P2354" s="97"/>
      <c r="Q2354" s="97"/>
      <c r="R2354" s="98"/>
      <c r="S2354" s="98"/>
      <c r="T2354" s="98"/>
      <c r="U2354" s="98"/>
      <c r="V2354" s="98"/>
      <c r="W2354" s="98"/>
      <c r="X2354" s="98"/>
      <c r="Y2354" s="98"/>
      <c r="Z2354" s="98"/>
      <c r="AA2354" s="98"/>
      <c r="AB2354" s="98"/>
      <c r="AC2354" s="98"/>
      <c r="AD2354" s="98"/>
      <c r="AE2354" s="98"/>
      <c r="AF2354" s="98"/>
      <c r="AG2354" s="98"/>
      <c r="AH2354" s="98"/>
      <c r="AI2354" s="98"/>
      <c r="AJ2354" s="98"/>
      <c r="AK2354" s="98"/>
      <c r="AL2354" s="98"/>
    </row>
    <row r="2355" ht="14.25" customHeight="1">
      <c r="A2355" s="92" t="s">
        <v>7537</v>
      </c>
      <c r="B2355" s="93"/>
      <c r="C2355" s="94"/>
      <c r="D2355" s="230"/>
      <c r="E2355" s="103"/>
      <c r="F2355" s="100"/>
      <c r="G2355" s="101"/>
      <c r="H2355" s="42"/>
      <c r="I2355" s="101"/>
      <c r="J2355" s="95"/>
      <c r="K2355" s="97"/>
      <c r="L2355" s="97"/>
      <c r="M2355" s="97"/>
      <c r="N2355" s="87"/>
      <c r="O2355" s="96"/>
      <c r="P2355" s="97"/>
      <c r="Q2355" s="97"/>
      <c r="R2355" s="98"/>
      <c r="S2355" s="98"/>
      <c r="T2355" s="98"/>
      <c r="U2355" s="98"/>
      <c r="V2355" s="98"/>
      <c r="W2355" s="98"/>
      <c r="X2355" s="98"/>
      <c r="Y2355" s="98"/>
      <c r="Z2355" s="98"/>
      <c r="AA2355" s="98"/>
      <c r="AB2355" s="98"/>
      <c r="AC2355" s="98"/>
      <c r="AD2355" s="98"/>
      <c r="AE2355" s="98"/>
      <c r="AF2355" s="98"/>
      <c r="AG2355" s="98"/>
      <c r="AH2355" s="98"/>
      <c r="AI2355" s="98"/>
      <c r="AJ2355" s="98"/>
      <c r="AK2355" s="98"/>
      <c r="AL2355" s="98"/>
    </row>
    <row r="2356" ht="14.25" customHeight="1">
      <c r="A2356" s="92" t="s">
        <v>7538</v>
      </c>
      <c r="B2356" s="93"/>
      <c r="C2356" s="94"/>
      <c r="D2356" s="230"/>
      <c r="E2356" s="103"/>
      <c r="F2356" s="100"/>
      <c r="G2356" s="101"/>
      <c r="H2356" s="42"/>
      <c r="I2356" s="101"/>
      <c r="J2356" s="95"/>
      <c r="K2356" s="97"/>
      <c r="L2356" s="97"/>
      <c r="M2356" s="97"/>
      <c r="N2356" s="87"/>
      <c r="O2356" s="96"/>
      <c r="P2356" s="97"/>
      <c r="Q2356" s="97"/>
      <c r="R2356" s="98"/>
      <c r="S2356" s="98"/>
      <c r="T2356" s="98"/>
      <c r="U2356" s="98"/>
      <c r="V2356" s="98"/>
      <c r="W2356" s="98"/>
      <c r="X2356" s="98"/>
      <c r="Y2356" s="98"/>
      <c r="Z2356" s="98"/>
      <c r="AA2356" s="98"/>
      <c r="AB2356" s="98"/>
      <c r="AC2356" s="98"/>
      <c r="AD2356" s="98"/>
      <c r="AE2356" s="98"/>
      <c r="AF2356" s="98"/>
      <c r="AG2356" s="98"/>
      <c r="AH2356" s="98"/>
      <c r="AI2356" s="98"/>
      <c r="AJ2356" s="98"/>
      <c r="AK2356" s="98"/>
      <c r="AL2356" s="98"/>
    </row>
    <row r="2357" ht="14.25" customHeight="1">
      <c r="A2357" s="92" t="s">
        <v>7539</v>
      </c>
      <c r="B2357" s="93"/>
      <c r="C2357" s="94"/>
      <c r="D2357" s="230"/>
      <c r="E2357" s="103"/>
      <c r="F2357" s="100"/>
      <c r="G2357" s="101"/>
      <c r="H2357" s="42"/>
      <c r="I2357" s="101"/>
      <c r="J2357" s="95"/>
      <c r="K2357" s="97"/>
      <c r="L2357" s="97"/>
      <c r="M2357" s="97"/>
      <c r="N2357" s="87"/>
      <c r="O2357" s="96"/>
      <c r="P2357" s="97"/>
      <c r="Q2357" s="97"/>
      <c r="R2357" s="98"/>
      <c r="S2357" s="98"/>
      <c r="T2357" s="98"/>
      <c r="U2357" s="98"/>
      <c r="V2357" s="98"/>
      <c r="W2357" s="98"/>
      <c r="X2357" s="98"/>
      <c r="Y2357" s="98"/>
      <c r="Z2357" s="98"/>
      <c r="AA2357" s="98"/>
      <c r="AB2357" s="98"/>
      <c r="AC2357" s="98"/>
      <c r="AD2357" s="98"/>
      <c r="AE2357" s="98"/>
      <c r="AF2357" s="98"/>
      <c r="AG2357" s="98"/>
      <c r="AH2357" s="98"/>
      <c r="AI2357" s="98"/>
      <c r="AJ2357" s="98"/>
      <c r="AK2357" s="98"/>
      <c r="AL2357" s="98"/>
    </row>
    <row r="2358" ht="14.25" customHeight="1">
      <c r="A2358" s="92" t="s">
        <v>7540</v>
      </c>
      <c r="B2358" s="93"/>
      <c r="C2358" s="94"/>
      <c r="D2358" s="230"/>
      <c r="E2358" s="103"/>
      <c r="F2358" s="100"/>
      <c r="G2358" s="101"/>
      <c r="H2358" s="42"/>
      <c r="I2358" s="101"/>
      <c r="J2358" s="95"/>
      <c r="K2358" s="97"/>
      <c r="L2358" s="97"/>
      <c r="M2358" s="97"/>
      <c r="N2358" s="87"/>
      <c r="O2358" s="96"/>
      <c r="P2358" s="97"/>
      <c r="Q2358" s="97"/>
      <c r="R2358" s="98"/>
      <c r="S2358" s="98"/>
      <c r="T2358" s="98"/>
      <c r="U2358" s="98"/>
      <c r="V2358" s="98"/>
      <c r="W2358" s="98"/>
      <c r="X2358" s="98"/>
      <c r="Y2358" s="98"/>
      <c r="Z2358" s="98"/>
      <c r="AA2358" s="98"/>
      <c r="AB2358" s="98"/>
      <c r="AC2358" s="98"/>
      <c r="AD2358" s="98"/>
      <c r="AE2358" s="98"/>
      <c r="AF2358" s="98"/>
      <c r="AG2358" s="98"/>
      <c r="AH2358" s="98"/>
      <c r="AI2358" s="98"/>
      <c r="AJ2358" s="98"/>
      <c r="AK2358" s="98"/>
      <c r="AL2358" s="98"/>
    </row>
    <row r="2359" ht="14.25" customHeight="1">
      <c r="A2359" s="92" t="s">
        <v>7541</v>
      </c>
      <c r="B2359" s="93"/>
      <c r="C2359" s="94"/>
      <c r="D2359" s="230"/>
      <c r="E2359" s="103"/>
      <c r="F2359" s="100"/>
      <c r="G2359" s="101"/>
      <c r="H2359" s="42"/>
      <c r="I2359" s="101"/>
      <c r="J2359" s="95"/>
      <c r="K2359" s="97"/>
      <c r="L2359" s="97"/>
      <c r="M2359" s="97"/>
      <c r="N2359" s="87"/>
      <c r="O2359" s="96"/>
      <c r="P2359" s="97"/>
      <c r="Q2359" s="97"/>
      <c r="R2359" s="98"/>
      <c r="S2359" s="98"/>
      <c r="T2359" s="98"/>
      <c r="U2359" s="98"/>
      <c r="V2359" s="98"/>
      <c r="W2359" s="98"/>
      <c r="X2359" s="98"/>
      <c r="Y2359" s="98"/>
      <c r="Z2359" s="98"/>
      <c r="AA2359" s="98"/>
      <c r="AB2359" s="98"/>
      <c r="AC2359" s="98"/>
      <c r="AD2359" s="98"/>
      <c r="AE2359" s="98"/>
      <c r="AF2359" s="98"/>
      <c r="AG2359" s="98"/>
      <c r="AH2359" s="98"/>
      <c r="AI2359" s="98"/>
      <c r="AJ2359" s="98"/>
      <c r="AK2359" s="98"/>
      <c r="AL2359" s="98"/>
    </row>
    <row r="2360" ht="14.25" customHeight="1">
      <c r="A2360" s="92" t="s">
        <v>7542</v>
      </c>
      <c r="B2360" s="93"/>
      <c r="C2360" s="94"/>
      <c r="D2360" s="230"/>
      <c r="E2360" s="103"/>
      <c r="F2360" s="100"/>
      <c r="G2360" s="101"/>
      <c r="H2360" s="42"/>
      <c r="I2360" s="101"/>
      <c r="J2360" s="95"/>
      <c r="K2360" s="97"/>
      <c r="L2360" s="97"/>
      <c r="M2360" s="97"/>
      <c r="N2360" s="87"/>
      <c r="O2360" s="96"/>
      <c r="P2360" s="97"/>
      <c r="Q2360" s="97"/>
      <c r="R2360" s="98"/>
      <c r="S2360" s="98"/>
      <c r="T2360" s="98"/>
      <c r="U2360" s="98"/>
      <c r="V2360" s="98"/>
      <c r="W2360" s="98"/>
      <c r="X2360" s="98"/>
      <c r="Y2360" s="98"/>
      <c r="Z2360" s="98"/>
      <c r="AA2360" s="98"/>
      <c r="AB2360" s="98"/>
      <c r="AC2360" s="98"/>
      <c r="AD2360" s="98"/>
      <c r="AE2360" s="98"/>
      <c r="AF2360" s="98"/>
      <c r="AG2360" s="98"/>
      <c r="AH2360" s="98"/>
      <c r="AI2360" s="98"/>
      <c r="AJ2360" s="98"/>
      <c r="AK2360" s="98"/>
      <c r="AL2360" s="98"/>
    </row>
    <row r="2361" ht="14.25" customHeight="1">
      <c r="A2361" s="92" t="s">
        <v>7543</v>
      </c>
      <c r="B2361" s="93"/>
      <c r="C2361" s="94"/>
      <c r="D2361" s="230"/>
      <c r="E2361" s="103"/>
      <c r="F2361" s="100"/>
      <c r="G2361" s="101"/>
      <c r="H2361" s="42"/>
      <c r="I2361" s="101"/>
      <c r="J2361" s="95"/>
      <c r="K2361" s="97"/>
      <c r="L2361" s="97"/>
      <c r="M2361" s="97"/>
      <c r="N2361" s="87"/>
      <c r="O2361" s="96"/>
      <c r="P2361" s="97"/>
      <c r="Q2361" s="97"/>
      <c r="R2361" s="98"/>
      <c r="S2361" s="98"/>
      <c r="T2361" s="98"/>
      <c r="U2361" s="98"/>
      <c r="V2361" s="98"/>
      <c r="W2361" s="98"/>
      <c r="X2361" s="98"/>
      <c r="Y2361" s="98"/>
      <c r="Z2361" s="98"/>
      <c r="AA2361" s="98"/>
      <c r="AB2361" s="98"/>
      <c r="AC2361" s="98"/>
      <c r="AD2361" s="98"/>
      <c r="AE2361" s="98"/>
      <c r="AF2361" s="98"/>
      <c r="AG2361" s="98"/>
      <c r="AH2361" s="98"/>
      <c r="AI2361" s="98"/>
      <c r="AJ2361" s="98"/>
      <c r="AK2361" s="98"/>
      <c r="AL2361" s="98"/>
    </row>
    <row r="2362" ht="14.25" customHeight="1">
      <c r="A2362" s="92" t="s">
        <v>7544</v>
      </c>
      <c r="B2362" s="93"/>
      <c r="C2362" s="94"/>
      <c r="D2362" s="230"/>
      <c r="E2362" s="103"/>
      <c r="F2362" s="100"/>
      <c r="G2362" s="101"/>
      <c r="H2362" s="42"/>
      <c r="I2362" s="101"/>
      <c r="J2362" s="95"/>
      <c r="K2362" s="97"/>
      <c r="L2362" s="97"/>
      <c r="M2362" s="97"/>
      <c r="N2362" s="87"/>
      <c r="O2362" s="96"/>
      <c r="P2362" s="97"/>
      <c r="Q2362" s="97"/>
      <c r="R2362" s="98"/>
      <c r="S2362" s="98"/>
      <c r="T2362" s="98"/>
      <c r="U2362" s="98"/>
      <c r="V2362" s="98"/>
      <c r="W2362" s="98"/>
      <c r="X2362" s="98"/>
      <c r="Y2362" s="98"/>
      <c r="Z2362" s="98"/>
      <c r="AA2362" s="98"/>
      <c r="AB2362" s="98"/>
      <c r="AC2362" s="98"/>
      <c r="AD2362" s="98"/>
      <c r="AE2362" s="98"/>
      <c r="AF2362" s="98"/>
      <c r="AG2362" s="98"/>
      <c r="AH2362" s="98"/>
      <c r="AI2362" s="98"/>
      <c r="AJ2362" s="98"/>
      <c r="AK2362" s="98"/>
      <c r="AL2362" s="98"/>
    </row>
    <row r="2363" ht="14.25" customHeight="1">
      <c r="A2363" s="92" t="s">
        <v>7545</v>
      </c>
      <c r="B2363" s="93"/>
      <c r="C2363" s="94"/>
      <c r="D2363" s="230"/>
      <c r="E2363" s="103"/>
      <c r="F2363" s="100"/>
      <c r="G2363" s="101"/>
      <c r="H2363" s="42"/>
      <c r="I2363" s="101"/>
      <c r="J2363" s="95"/>
      <c r="K2363" s="97"/>
      <c r="L2363" s="97"/>
      <c r="M2363" s="97"/>
      <c r="N2363" s="87"/>
      <c r="O2363" s="96"/>
      <c r="P2363" s="97"/>
      <c r="Q2363" s="97"/>
      <c r="R2363" s="98"/>
      <c r="S2363" s="98"/>
      <c r="T2363" s="98"/>
      <c r="U2363" s="98"/>
      <c r="V2363" s="98"/>
      <c r="W2363" s="98"/>
      <c r="X2363" s="98"/>
      <c r="Y2363" s="98"/>
      <c r="Z2363" s="98"/>
      <c r="AA2363" s="98"/>
      <c r="AB2363" s="98"/>
      <c r="AC2363" s="98"/>
      <c r="AD2363" s="98"/>
      <c r="AE2363" s="98"/>
      <c r="AF2363" s="98"/>
      <c r="AG2363" s="98"/>
      <c r="AH2363" s="98"/>
      <c r="AI2363" s="98"/>
      <c r="AJ2363" s="98"/>
      <c r="AK2363" s="98"/>
      <c r="AL2363" s="98"/>
    </row>
    <row r="2364" ht="14.25" customHeight="1">
      <c r="A2364" s="92" t="s">
        <v>7546</v>
      </c>
      <c r="B2364" s="93"/>
      <c r="C2364" s="94"/>
      <c r="D2364" s="230"/>
      <c r="E2364" s="103"/>
      <c r="F2364" s="100"/>
      <c r="G2364" s="101"/>
      <c r="H2364" s="42"/>
      <c r="I2364" s="101"/>
      <c r="J2364" s="95"/>
      <c r="K2364" s="97"/>
      <c r="L2364" s="97"/>
      <c r="M2364" s="97"/>
      <c r="N2364" s="87"/>
      <c r="O2364" s="96"/>
      <c r="P2364" s="97"/>
      <c r="Q2364" s="97"/>
      <c r="R2364" s="98"/>
      <c r="S2364" s="98"/>
      <c r="T2364" s="98"/>
      <c r="U2364" s="98"/>
      <c r="V2364" s="98"/>
      <c r="W2364" s="98"/>
      <c r="X2364" s="98"/>
      <c r="Y2364" s="98"/>
      <c r="Z2364" s="98"/>
      <c r="AA2364" s="98"/>
      <c r="AB2364" s="98"/>
      <c r="AC2364" s="98"/>
      <c r="AD2364" s="98"/>
      <c r="AE2364" s="98"/>
      <c r="AF2364" s="98"/>
      <c r="AG2364" s="98"/>
      <c r="AH2364" s="98"/>
      <c r="AI2364" s="98"/>
      <c r="AJ2364" s="98"/>
      <c r="AK2364" s="98"/>
      <c r="AL2364" s="98"/>
    </row>
    <row r="2365" ht="14.25" customHeight="1">
      <c r="A2365" s="92" t="s">
        <v>7547</v>
      </c>
      <c r="B2365" s="93"/>
      <c r="C2365" s="94"/>
      <c r="D2365" s="230"/>
      <c r="E2365" s="103"/>
      <c r="F2365" s="100"/>
      <c r="G2365" s="101"/>
      <c r="H2365" s="42"/>
      <c r="I2365" s="101"/>
      <c r="J2365" s="95"/>
      <c r="K2365" s="97"/>
      <c r="L2365" s="97"/>
      <c r="M2365" s="97"/>
      <c r="N2365" s="87"/>
      <c r="O2365" s="96"/>
      <c r="P2365" s="97"/>
      <c r="Q2365" s="97"/>
      <c r="R2365" s="98"/>
      <c r="S2365" s="98"/>
      <c r="T2365" s="98"/>
      <c r="U2365" s="98"/>
      <c r="V2365" s="98"/>
      <c r="W2365" s="98"/>
      <c r="X2365" s="98"/>
      <c r="Y2365" s="98"/>
      <c r="Z2365" s="98"/>
      <c r="AA2365" s="98"/>
      <c r="AB2365" s="98"/>
      <c r="AC2365" s="98"/>
      <c r="AD2365" s="98"/>
      <c r="AE2365" s="98"/>
      <c r="AF2365" s="98"/>
      <c r="AG2365" s="98"/>
      <c r="AH2365" s="98"/>
      <c r="AI2365" s="98"/>
      <c r="AJ2365" s="98"/>
      <c r="AK2365" s="98"/>
      <c r="AL2365" s="98"/>
    </row>
    <row r="2366" ht="14.25" customHeight="1">
      <c r="A2366" s="92" t="s">
        <v>7548</v>
      </c>
      <c r="B2366" s="93"/>
      <c r="C2366" s="94"/>
      <c r="D2366" s="230"/>
      <c r="E2366" s="103"/>
      <c r="F2366" s="100"/>
      <c r="G2366" s="101"/>
      <c r="H2366" s="42"/>
      <c r="I2366" s="101"/>
      <c r="J2366" s="95"/>
      <c r="K2366" s="97"/>
      <c r="L2366" s="97"/>
      <c r="M2366" s="97"/>
      <c r="N2366" s="87"/>
      <c r="O2366" s="96"/>
      <c r="P2366" s="97"/>
      <c r="Q2366" s="97"/>
      <c r="R2366" s="98"/>
      <c r="S2366" s="98"/>
      <c r="T2366" s="98"/>
      <c r="U2366" s="98"/>
      <c r="V2366" s="98"/>
      <c r="W2366" s="98"/>
      <c r="X2366" s="98"/>
      <c r="Y2366" s="98"/>
      <c r="Z2366" s="98"/>
      <c r="AA2366" s="98"/>
      <c r="AB2366" s="98"/>
      <c r="AC2366" s="98"/>
      <c r="AD2366" s="98"/>
      <c r="AE2366" s="98"/>
      <c r="AF2366" s="98"/>
      <c r="AG2366" s="98"/>
      <c r="AH2366" s="98"/>
      <c r="AI2366" s="98"/>
      <c r="AJ2366" s="98"/>
      <c r="AK2366" s="98"/>
      <c r="AL2366" s="98"/>
    </row>
    <row r="2367" ht="14.25" customHeight="1">
      <c r="A2367" s="92" t="s">
        <v>7549</v>
      </c>
      <c r="B2367" s="93"/>
      <c r="C2367" s="94"/>
      <c r="D2367" s="230"/>
      <c r="E2367" s="103"/>
      <c r="F2367" s="100"/>
      <c r="G2367" s="101"/>
      <c r="H2367" s="42"/>
      <c r="I2367" s="101"/>
      <c r="J2367" s="95"/>
      <c r="K2367" s="97"/>
      <c r="L2367" s="97"/>
      <c r="M2367" s="97"/>
      <c r="N2367" s="87"/>
      <c r="O2367" s="96"/>
      <c r="P2367" s="97"/>
      <c r="Q2367" s="97"/>
      <c r="R2367" s="98"/>
      <c r="S2367" s="98"/>
      <c r="T2367" s="98"/>
      <c r="U2367" s="98"/>
      <c r="V2367" s="98"/>
      <c r="W2367" s="98"/>
      <c r="X2367" s="98"/>
      <c r="Y2367" s="98"/>
      <c r="Z2367" s="98"/>
      <c r="AA2367" s="98"/>
      <c r="AB2367" s="98"/>
      <c r="AC2367" s="98"/>
      <c r="AD2367" s="98"/>
      <c r="AE2367" s="98"/>
      <c r="AF2367" s="98"/>
      <c r="AG2367" s="98"/>
      <c r="AH2367" s="98"/>
      <c r="AI2367" s="98"/>
      <c r="AJ2367" s="98"/>
      <c r="AK2367" s="98"/>
      <c r="AL2367" s="98"/>
    </row>
    <row r="2368" ht="14.25" customHeight="1">
      <c r="A2368" s="92" t="s">
        <v>7550</v>
      </c>
      <c r="B2368" s="93"/>
      <c r="C2368" s="94"/>
      <c r="D2368" s="230"/>
      <c r="E2368" s="103"/>
      <c r="F2368" s="100"/>
      <c r="G2368" s="101"/>
      <c r="H2368" s="42"/>
      <c r="I2368" s="101"/>
      <c r="J2368" s="95"/>
      <c r="K2368" s="97"/>
      <c r="L2368" s="97"/>
      <c r="M2368" s="97"/>
      <c r="N2368" s="87"/>
      <c r="O2368" s="96"/>
      <c r="P2368" s="97"/>
      <c r="Q2368" s="97"/>
      <c r="R2368" s="98"/>
      <c r="S2368" s="98"/>
      <c r="T2368" s="98"/>
      <c r="U2368" s="98"/>
      <c r="V2368" s="98"/>
      <c r="W2368" s="98"/>
      <c r="X2368" s="98"/>
      <c r="Y2368" s="98"/>
      <c r="Z2368" s="98"/>
      <c r="AA2368" s="98"/>
      <c r="AB2368" s="98"/>
      <c r="AC2368" s="98"/>
      <c r="AD2368" s="98"/>
      <c r="AE2368" s="98"/>
      <c r="AF2368" s="98"/>
      <c r="AG2368" s="98"/>
      <c r="AH2368" s="98"/>
      <c r="AI2368" s="98"/>
      <c r="AJ2368" s="98"/>
      <c r="AK2368" s="98"/>
      <c r="AL2368" s="98"/>
    </row>
    <row r="2369" ht="14.25" customHeight="1">
      <c r="A2369" s="92" t="s">
        <v>7551</v>
      </c>
      <c r="B2369" s="93"/>
      <c r="C2369" s="94"/>
      <c r="D2369" s="230"/>
      <c r="E2369" s="103"/>
      <c r="F2369" s="100"/>
      <c r="G2369" s="101"/>
      <c r="H2369" s="42"/>
      <c r="I2369" s="101"/>
      <c r="J2369" s="95"/>
      <c r="K2369" s="97"/>
      <c r="L2369" s="97"/>
      <c r="M2369" s="97"/>
      <c r="N2369" s="87"/>
      <c r="O2369" s="96"/>
      <c r="P2369" s="97"/>
      <c r="Q2369" s="97"/>
      <c r="R2369" s="98"/>
      <c r="S2369" s="98"/>
      <c r="T2369" s="98"/>
      <c r="U2369" s="98"/>
      <c r="V2369" s="98"/>
      <c r="W2369" s="98"/>
      <c r="X2369" s="98"/>
      <c r="Y2369" s="98"/>
      <c r="Z2369" s="98"/>
      <c r="AA2369" s="98"/>
      <c r="AB2369" s="98"/>
      <c r="AC2369" s="98"/>
      <c r="AD2369" s="98"/>
      <c r="AE2369" s="98"/>
      <c r="AF2369" s="98"/>
      <c r="AG2369" s="98"/>
      <c r="AH2369" s="98"/>
      <c r="AI2369" s="98"/>
      <c r="AJ2369" s="98"/>
      <c r="AK2369" s="98"/>
      <c r="AL2369" s="98"/>
    </row>
    <row r="2370" ht="14.25" customHeight="1">
      <c r="A2370" s="92" t="s">
        <v>7552</v>
      </c>
      <c r="B2370" s="93"/>
      <c r="C2370" s="94"/>
      <c r="D2370" s="230"/>
      <c r="E2370" s="103"/>
      <c r="F2370" s="100"/>
      <c r="G2370" s="101"/>
      <c r="H2370" s="42"/>
      <c r="I2370" s="101"/>
      <c r="J2370" s="95"/>
      <c r="K2370" s="97"/>
      <c r="L2370" s="97"/>
      <c r="M2370" s="97"/>
      <c r="N2370" s="87"/>
      <c r="O2370" s="96"/>
      <c r="P2370" s="97"/>
      <c r="Q2370" s="97"/>
      <c r="R2370" s="98"/>
      <c r="S2370" s="98"/>
      <c r="T2370" s="98"/>
      <c r="U2370" s="98"/>
      <c r="V2370" s="98"/>
      <c r="W2370" s="98"/>
      <c r="X2370" s="98"/>
      <c r="Y2370" s="98"/>
      <c r="Z2370" s="98"/>
      <c r="AA2370" s="98"/>
      <c r="AB2370" s="98"/>
      <c r="AC2370" s="98"/>
      <c r="AD2370" s="98"/>
      <c r="AE2370" s="98"/>
      <c r="AF2370" s="98"/>
      <c r="AG2370" s="98"/>
      <c r="AH2370" s="98"/>
      <c r="AI2370" s="98"/>
      <c r="AJ2370" s="98"/>
      <c r="AK2370" s="98"/>
      <c r="AL2370" s="98"/>
    </row>
    <row r="2371" ht="14.25" customHeight="1">
      <c r="A2371" s="92" t="s">
        <v>7553</v>
      </c>
      <c r="B2371" s="93"/>
      <c r="C2371" s="94"/>
      <c r="D2371" s="230"/>
      <c r="E2371" s="103"/>
      <c r="F2371" s="100"/>
      <c r="G2371" s="101"/>
      <c r="H2371" s="42"/>
      <c r="I2371" s="101"/>
      <c r="J2371" s="95"/>
      <c r="K2371" s="97"/>
      <c r="L2371" s="97"/>
      <c r="M2371" s="97"/>
      <c r="N2371" s="87"/>
      <c r="O2371" s="96"/>
      <c r="P2371" s="97"/>
      <c r="Q2371" s="97"/>
      <c r="R2371" s="98"/>
      <c r="S2371" s="98"/>
      <c r="T2371" s="98"/>
      <c r="U2371" s="98"/>
      <c r="V2371" s="98"/>
      <c r="W2371" s="98"/>
      <c r="X2371" s="98"/>
      <c r="Y2371" s="98"/>
      <c r="Z2371" s="98"/>
      <c r="AA2371" s="98"/>
      <c r="AB2371" s="98"/>
      <c r="AC2371" s="98"/>
      <c r="AD2371" s="98"/>
      <c r="AE2371" s="98"/>
      <c r="AF2371" s="98"/>
      <c r="AG2371" s="98"/>
      <c r="AH2371" s="98"/>
      <c r="AI2371" s="98"/>
      <c r="AJ2371" s="98"/>
      <c r="AK2371" s="98"/>
      <c r="AL2371" s="98"/>
    </row>
    <row r="2372" ht="14.25" customHeight="1">
      <c r="A2372" s="92" t="s">
        <v>7554</v>
      </c>
      <c r="B2372" s="93"/>
      <c r="C2372" s="94"/>
      <c r="D2372" s="230"/>
      <c r="E2372" s="103"/>
      <c r="F2372" s="100"/>
      <c r="G2372" s="101"/>
      <c r="H2372" s="42"/>
      <c r="I2372" s="101"/>
      <c r="J2372" s="95"/>
      <c r="K2372" s="97"/>
      <c r="L2372" s="97"/>
      <c r="M2372" s="97"/>
      <c r="N2372" s="87"/>
      <c r="O2372" s="96"/>
      <c r="P2372" s="97"/>
      <c r="Q2372" s="97"/>
      <c r="R2372" s="98"/>
      <c r="S2372" s="98"/>
      <c r="T2372" s="98"/>
      <c r="U2372" s="98"/>
      <c r="V2372" s="98"/>
      <c r="W2372" s="98"/>
      <c r="X2372" s="98"/>
      <c r="Y2372" s="98"/>
      <c r="Z2372" s="98"/>
      <c r="AA2372" s="98"/>
      <c r="AB2372" s="98"/>
      <c r="AC2372" s="98"/>
      <c r="AD2372" s="98"/>
      <c r="AE2372" s="98"/>
      <c r="AF2372" s="98"/>
      <c r="AG2372" s="98"/>
      <c r="AH2372" s="98"/>
      <c r="AI2372" s="98"/>
      <c r="AJ2372" s="98"/>
      <c r="AK2372" s="98"/>
      <c r="AL2372" s="98"/>
    </row>
    <row r="2373" ht="14.25" customHeight="1">
      <c r="A2373" s="92" t="s">
        <v>7555</v>
      </c>
      <c r="B2373" s="93"/>
      <c r="C2373" s="94"/>
      <c r="D2373" s="230"/>
      <c r="E2373" s="103"/>
      <c r="F2373" s="100"/>
      <c r="G2373" s="101"/>
      <c r="H2373" s="42"/>
      <c r="I2373" s="101"/>
      <c r="J2373" s="95"/>
      <c r="K2373" s="97"/>
      <c r="L2373" s="97"/>
      <c r="M2373" s="97"/>
      <c r="N2373" s="87"/>
      <c r="O2373" s="96"/>
      <c r="P2373" s="97"/>
      <c r="Q2373" s="97"/>
      <c r="R2373" s="98"/>
      <c r="S2373" s="98"/>
      <c r="T2373" s="98"/>
      <c r="U2373" s="98"/>
      <c r="V2373" s="98"/>
      <c r="W2373" s="98"/>
      <c r="X2373" s="98"/>
      <c r="Y2373" s="98"/>
      <c r="Z2373" s="98"/>
      <c r="AA2373" s="98"/>
      <c r="AB2373" s="98"/>
      <c r="AC2373" s="98"/>
      <c r="AD2373" s="98"/>
      <c r="AE2373" s="98"/>
      <c r="AF2373" s="98"/>
      <c r="AG2373" s="98"/>
      <c r="AH2373" s="98"/>
      <c r="AI2373" s="98"/>
      <c r="AJ2373" s="98"/>
      <c r="AK2373" s="98"/>
      <c r="AL2373" s="98"/>
    </row>
    <row r="2374" ht="14.25" customHeight="1">
      <c r="A2374" s="92" t="s">
        <v>7556</v>
      </c>
      <c r="B2374" s="93"/>
      <c r="C2374" s="94"/>
      <c r="D2374" s="230"/>
      <c r="E2374" s="103"/>
      <c r="F2374" s="100"/>
      <c r="G2374" s="101"/>
      <c r="H2374" s="42"/>
      <c r="I2374" s="101"/>
      <c r="J2374" s="95"/>
      <c r="K2374" s="97"/>
      <c r="L2374" s="97"/>
      <c r="M2374" s="97"/>
      <c r="N2374" s="87"/>
      <c r="O2374" s="96"/>
      <c r="P2374" s="97"/>
      <c r="Q2374" s="97"/>
      <c r="R2374" s="98"/>
      <c r="S2374" s="98"/>
      <c r="T2374" s="98"/>
      <c r="U2374" s="98"/>
      <c r="V2374" s="98"/>
      <c r="W2374" s="98"/>
      <c r="X2374" s="98"/>
      <c r="Y2374" s="98"/>
      <c r="Z2374" s="98"/>
      <c r="AA2374" s="98"/>
      <c r="AB2374" s="98"/>
      <c r="AC2374" s="98"/>
      <c r="AD2374" s="98"/>
      <c r="AE2374" s="98"/>
      <c r="AF2374" s="98"/>
      <c r="AG2374" s="98"/>
      <c r="AH2374" s="98"/>
      <c r="AI2374" s="98"/>
      <c r="AJ2374" s="98"/>
      <c r="AK2374" s="98"/>
      <c r="AL2374" s="98"/>
    </row>
    <row r="2375" ht="14.25" customHeight="1">
      <c r="A2375" s="92" t="s">
        <v>7557</v>
      </c>
      <c r="B2375" s="93"/>
      <c r="C2375" s="94"/>
      <c r="D2375" s="230"/>
      <c r="E2375" s="103"/>
      <c r="F2375" s="100"/>
      <c r="G2375" s="101"/>
      <c r="H2375" s="42"/>
      <c r="I2375" s="101"/>
      <c r="J2375" s="95"/>
      <c r="K2375" s="97"/>
      <c r="L2375" s="97"/>
      <c r="M2375" s="97"/>
      <c r="N2375" s="87"/>
      <c r="O2375" s="96"/>
      <c r="P2375" s="97"/>
      <c r="Q2375" s="97"/>
      <c r="R2375" s="98"/>
      <c r="S2375" s="98"/>
      <c r="T2375" s="98"/>
      <c r="U2375" s="98"/>
      <c r="V2375" s="98"/>
      <c r="W2375" s="98"/>
      <c r="X2375" s="98"/>
      <c r="Y2375" s="98"/>
      <c r="Z2375" s="98"/>
      <c r="AA2375" s="98"/>
      <c r="AB2375" s="98"/>
      <c r="AC2375" s="98"/>
      <c r="AD2375" s="98"/>
      <c r="AE2375" s="98"/>
      <c r="AF2375" s="98"/>
      <c r="AG2375" s="98"/>
      <c r="AH2375" s="98"/>
      <c r="AI2375" s="98"/>
      <c r="AJ2375" s="98"/>
      <c r="AK2375" s="98"/>
      <c r="AL2375" s="98"/>
    </row>
    <row r="2376" ht="14.25" customHeight="1">
      <c r="A2376" s="92" t="s">
        <v>7558</v>
      </c>
      <c r="B2376" s="93"/>
      <c r="C2376" s="94"/>
      <c r="D2376" s="230"/>
      <c r="E2376" s="103"/>
      <c r="F2376" s="100"/>
      <c r="G2376" s="101"/>
      <c r="H2376" s="42"/>
      <c r="I2376" s="101"/>
      <c r="J2376" s="95"/>
      <c r="K2376" s="97"/>
      <c r="L2376" s="97"/>
      <c r="M2376" s="97"/>
      <c r="N2376" s="87"/>
      <c r="O2376" s="96"/>
      <c r="P2376" s="97"/>
      <c r="Q2376" s="97"/>
      <c r="R2376" s="98"/>
      <c r="S2376" s="98"/>
      <c r="T2376" s="98"/>
      <c r="U2376" s="98"/>
      <c r="V2376" s="98"/>
      <c r="W2376" s="98"/>
      <c r="X2376" s="98"/>
      <c r="Y2376" s="98"/>
      <c r="Z2376" s="98"/>
      <c r="AA2376" s="98"/>
      <c r="AB2376" s="98"/>
      <c r="AC2376" s="98"/>
      <c r="AD2376" s="98"/>
      <c r="AE2376" s="98"/>
      <c r="AF2376" s="98"/>
      <c r="AG2376" s="98"/>
      <c r="AH2376" s="98"/>
      <c r="AI2376" s="98"/>
      <c r="AJ2376" s="98"/>
      <c r="AK2376" s="98"/>
      <c r="AL2376" s="98"/>
    </row>
    <row r="2377" ht="14.25" customHeight="1">
      <c r="A2377" s="92" t="s">
        <v>7559</v>
      </c>
      <c r="B2377" s="93"/>
      <c r="C2377" s="94"/>
      <c r="D2377" s="230"/>
      <c r="E2377" s="103"/>
      <c r="F2377" s="100"/>
      <c r="G2377" s="101"/>
      <c r="H2377" s="42"/>
      <c r="I2377" s="101"/>
      <c r="J2377" s="95"/>
      <c r="K2377" s="97"/>
      <c r="L2377" s="97"/>
      <c r="M2377" s="97"/>
      <c r="N2377" s="87"/>
      <c r="O2377" s="96"/>
      <c r="P2377" s="97"/>
      <c r="Q2377" s="97"/>
      <c r="R2377" s="98"/>
      <c r="S2377" s="98"/>
      <c r="T2377" s="98"/>
      <c r="U2377" s="98"/>
      <c r="V2377" s="98"/>
      <c r="W2377" s="98"/>
      <c r="X2377" s="98"/>
      <c r="Y2377" s="98"/>
      <c r="Z2377" s="98"/>
      <c r="AA2377" s="98"/>
      <c r="AB2377" s="98"/>
      <c r="AC2377" s="98"/>
      <c r="AD2377" s="98"/>
      <c r="AE2377" s="98"/>
      <c r="AF2377" s="98"/>
      <c r="AG2377" s="98"/>
      <c r="AH2377" s="98"/>
      <c r="AI2377" s="98"/>
      <c r="AJ2377" s="98"/>
      <c r="AK2377" s="98"/>
      <c r="AL2377" s="98"/>
    </row>
    <row r="2378" ht="14.25" customHeight="1">
      <c r="A2378" s="92" t="s">
        <v>7560</v>
      </c>
      <c r="B2378" s="93"/>
      <c r="C2378" s="94"/>
      <c r="D2378" s="230"/>
      <c r="E2378" s="103"/>
      <c r="F2378" s="100"/>
      <c r="G2378" s="101"/>
      <c r="H2378" s="42"/>
      <c r="I2378" s="101"/>
      <c r="J2378" s="95"/>
      <c r="K2378" s="97"/>
      <c r="L2378" s="97"/>
      <c r="M2378" s="97"/>
      <c r="N2378" s="87"/>
      <c r="O2378" s="96"/>
      <c r="P2378" s="97"/>
      <c r="Q2378" s="97"/>
      <c r="R2378" s="98"/>
      <c r="S2378" s="98"/>
      <c r="T2378" s="98"/>
      <c r="U2378" s="98"/>
      <c r="V2378" s="98"/>
      <c r="W2378" s="98"/>
      <c r="X2378" s="98"/>
      <c r="Y2378" s="98"/>
      <c r="Z2378" s="98"/>
      <c r="AA2378" s="98"/>
      <c r="AB2378" s="98"/>
      <c r="AC2378" s="98"/>
      <c r="AD2378" s="98"/>
      <c r="AE2378" s="98"/>
      <c r="AF2378" s="98"/>
      <c r="AG2378" s="98"/>
      <c r="AH2378" s="98"/>
      <c r="AI2378" s="98"/>
      <c r="AJ2378" s="98"/>
      <c r="AK2378" s="98"/>
      <c r="AL2378" s="98"/>
    </row>
    <row r="2379" ht="14.25" customHeight="1">
      <c r="A2379" s="92" t="s">
        <v>7561</v>
      </c>
      <c r="B2379" s="93"/>
      <c r="C2379" s="94"/>
      <c r="D2379" s="230"/>
      <c r="E2379" s="103"/>
      <c r="F2379" s="100"/>
      <c r="G2379" s="101"/>
      <c r="H2379" s="42"/>
      <c r="I2379" s="101"/>
      <c r="J2379" s="95"/>
      <c r="K2379" s="97"/>
      <c r="L2379" s="97"/>
      <c r="M2379" s="97"/>
      <c r="N2379" s="87"/>
      <c r="O2379" s="96"/>
      <c r="P2379" s="97"/>
      <c r="Q2379" s="97"/>
      <c r="R2379" s="98"/>
      <c r="S2379" s="98"/>
      <c r="T2379" s="98"/>
      <c r="U2379" s="98"/>
      <c r="V2379" s="98"/>
      <c r="W2379" s="98"/>
      <c r="X2379" s="98"/>
      <c r="Y2379" s="98"/>
      <c r="Z2379" s="98"/>
      <c r="AA2379" s="98"/>
      <c r="AB2379" s="98"/>
      <c r="AC2379" s="98"/>
      <c r="AD2379" s="98"/>
      <c r="AE2379" s="98"/>
      <c r="AF2379" s="98"/>
      <c r="AG2379" s="98"/>
      <c r="AH2379" s="98"/>
      <c r="AI2379" s="98"/>
      <c r="AJ2379" s="98"/>
      <c r="AK2379" s="98"/>
      <c r="AL2379" s="98"/>
    </row>
    <row r="2380" ht="14.25" customHeight="1">
      <c r="A2380" s="92" t="s">
        <v>7562</v>
      </c>
      <c r="B2380" s="93"/>
      <c r="C2380" s="94"/>
      <c r="D2380" s="230"/>
      <c r="E2380" s="103"/>
      <c r="F2380" s="100"/>
      <c r="G2380" s="101"/>
      <c r="H2380" s="42"/>
      <c r="I2380" s="101"/>
      <c r="J2380" s="95"/>
      <c r="K2380" s="97"/>
      <c r="L2380" s="97"/>
      <c r="M2380" s="97"/>
      <c r="N2380" s="87"/>
      <c r="O2380" s="96"/>
      <c r="P2380" s="97"/>
      <c r="Q2380" s="97"/>
      <c r="R2380" s="98"/>
      <c r="S2380" s="98"/>
      <c r="T2380" s="98"/>
      <c r="U2380" s="98"/>
      <c r="V2380" s="98"/>
      <c r="W2380" s="98"/>
      <c r="X2380" s="98"/>
      <c r="Y2380" s="98"/>
      <c r="Z2380" s="98"/>
      <c r="AA2380" s="98"/>
      <c r="AB2380" s="98"/>
      <c r="AC2380" s="98"/>
      <c r="AD2380" s="98"/>
      <c r="AE2380" s="98"/>
      <c r="AF2380" s="98"/>
      <c r="AG2380" s="98"/>
      <c r="AH2380" s="98"/>
      <c r="AI2380" s="98"/>
      <c r="AJ2380" s="98"/>
      <c r="AK2380" s="98"/>
      <c r="AL2380" s="98"/>
    </row>
    <row r="2381" ht="14.25" customHeight="1">
      <c r="A2381" s="92" t="s">
        <v>7563</v>
      </c>
      <c r="B2381" s="93"/>
      <c r="C2381" s="94"/>
      <c r="D2381" s="230"/>
      <c r="E2381" s="103"/>
      <c r="F2381" s="100"/>
      <c r="G2381" s="101"/>
      <c r="H2381" s="42"/>
      <c r="I2381" s="101"/>
      <c r="J2381" s="95"/>
      <c r="K2381" s="97"/>
      <c r="L2381" s="97"/>
      <c r="M2381" s="97"/>
      <c r="N2381" s="87"/>
      <c r="O2381" s="96"/>
      <c r="P2381" s="97"/>
      <c r="Q2381" s="97"/>
      <c r="R2381" s="98"/>
      <c r="S2381" s="98"/>
      <c r="T2381" s="98"/>
      <c r="U2381" s="98"/>
      <c r="V2381" s="98"/>
      <c r="W2381" s="98"/>
      <c r="X2381" s="98"/>
      <c r="Y2381" s="98"/>
      <c r="Z2381" s="98"/>
      <c r="AA2381" s="98"/>
      <c r="AB2381" s="98"/>
      <c r="AC2381" s="98"/>
      <c r="AD2381" s="98"/>
      <c r="AE2381" s="98"/>
      <c r="AF2381" s="98"/>
      <c r="AG2381" s="98"/>
      <c r="AH2381" s="98"/>
      <c r="AI2381" s="98"/>
      <c r="AJ2381" s="98"/>
      <c r="AK2381" s="98"/>
      <c r="AL2381" s="98"/>
    </row>
    <row r="2382" ht="14.25" customHeight="1">
      <c r="A2382" s="92" t="s">
        <v>7564</v>
      </c>
      <c r="B2382" s="93"/>
      <c r="C2382" s="94"/>
      <c r="D2382" s="230"/>
      <c r="E2382" s="103"/>
      <c r="F2382" s="100"/>
      <c r="G2382" s="101"/>
      <c r="H2382" s="42"/>
      <c r="I2382" s="101"/>
      <c r="J2382" s="95"/>
      <c r="K2382" s="97"/>
      <c r="L2382" s="97"/>
      <c r="M2382" s="97"/>
      <c r="N2382" s="87"/>
      <c r="O2382" s="96"/>
      <c r="P2382" s="97"/>
      <c r="Q2382" s="97"/>
      <c r="R2382" s="98"/>
      <c r="S2382" s="98"/>
      <c r="T2382" s="98"/>
      <c r="U2382" s="98"/>
      <c r="V2382" s="98"/>
      <c r="W2382" s="98"/>
      <c r="X2382" s="98"/>
      <c r="Y2382" s="98"/>
      <c r="Z2382" s="98"/>
      <c r="AA2382" s="98"/>
      <c r="AB2382" s="98"/>
      <c r="AC2382" s="98"/>
      <c r="AD2382" s="98"/>
      <c r="AE2382" s="98"/>
      <c r="AF2382" s="98"/>
      <c r="AG2382" s="98"/>
      <c r="AH2382" s="98"/>
      <c r="AI2382" s="98"/>
      <c r="AJ2382" s="98"/>
      <c r="AK2382" s="98"/>
      <c r="AL2382" s="98"/>
    </row>
    <row r="2383" ht="14.25" customHeight="1">
      <c r="A2383" s="92" t="s">
        <v>7565</v>
      </c>
      <c r="B2383" s="93"/>
      <c r="C2383" s="94"/>
      <c r="D2383" s="230"/>
      <c r="E2383" s="103"/>
      <c r="F2383" s="100"/>
      <c r="G2383" s="101"/>
      <c r="H2383" s="42"/>
      <c r="I2383" s="101"/>
      <c r="J2383" s="95"/>
      <c r="K2383" s="97"/>
      <c r="L2383" s="97"/>
      <c r="M2383" s="97"/>
      <c r="N2383" s="87"/>
      <c r="O2383" s="96"/>
      <c r="P2383" s="97"/>
      <c r="Q2383" s="97"/>
      <c r="R2383" s="98"/>
      <c r="S2383" s="98"/>
      <c r="T2383" s="98"/>
      <c r="U2383" s="98"/>
      <c r="V2383" s="98"/>
      <c r="W2383" s="98"/>
      <c r="X2383" s="98"/>
      <c r="Y2383" s="98"/>
      <c r="Z2383" s="98"/>
      <c r="AA2383" s="98"/>
      <c r="AB2383" s="98"/>
      <c r="AC2383" s="98"/>
      <c r="AD2383" s="98"/>
      <c r="AE2383" s="98"/>
      <c r="AF2383" s="98"/>
      <c r="AG2383" s="98"/>
      <c r="AH2383" s="98"/>
      <c r="AI2383" s="98"/>
      <c r="AJ2383" s="98"/>
      <c r="AK2383" s="98"/>
      <c r="AL2383" s="98"/>
    </row>
    <row r="2384" ht="14.25" customHeight="1">
      <c r="A2384" s="92" t="s">
        <v>7566</v>
      </c>
      <c r="B2384" s="93"/>
      <c r="C2384" s="94"/>
      <c r="D2384" s="230"/>
      <c r="E2384" s="103"/>
      <c r="F2384" s="100"/>
      <c r="G2384" s="101"/>
      <c r="H2384" s="42"/>
      <c r="I2384" s="101"/>
      <c r="J2384" s="95"/>
      <c r="K2384" s="97"/>
      <c r="L2384" s="97"/>
      <c r="M2384" s="97"/>
      <c r="N2384" s="87"/>
      <c r="O2384" s="96"/>
      <c r="P2384" s="97"/>
      <c r="Q2384" s="97"/>
      <c r="R2384" s="98"/>
      <c r="S2384" s="98"/>
      <c r="T2384" s="98"/>
      <c r="U2384" s="98"/>
      <c r="V2384" s="98"/>
      <c r="W2384" s="98"/>
      <c r="X2384" s="98"/>
      <c r="Y2384" s="98"/>
      <c r="Z2384" s="98"/>
      <c r="AA2384" s="98"/>
      <c r="AB2384" s="98"/>
      <c r="AC2384" s="98"/>
      <c r="AD2384" s="98"/>
      <c r="AE2384" s="98"/>
      <c r="AF2384" s="98"/>
      <c r="AG2384" s="98"/>
      <c r="AH2384" s="98"/>
      <c r="AI2384" s="98"/>
      <c r="AJ2384" s="98"/>
      <c r="AK2384" s="98"/>
      <c r="AL2384" s="98"/>
    </row>
    <row r="2385" ht="14.25" customHeight="1">
      <c r="A2385" s="92" t="s">
        <v>7567</v>
      </c>
      <c r="B2385" s="93"/>
      <c r="C2385" s="94"/>
      <c r="D2385" s="230"/>
      <c r="E2385" s="103"/>
      <c r="F2385" s="100"/>
      <c r="G2385" s="101"/>
      <c r="H2385" s="42"/>
      <c r="I2385" s="101"/>
      <c r="J2385" s="95"/>
      <c r="K2385" s="97"/>
      <c r="L2385" s="97"/>
      <c r="M2385" s="97"/>
      <c r="N2385" s="87"/>
      <c r="O2385" s="96"/>
      <c r="P2385" s="97"/>
      <c r="Q2385" s="97"/>
      <c r="R2385" s="98"/>
      <c r="S2385" s="98"/>
      <c r="T2385" s="98"/>
      <c r="U2385" s="98"/>
      <c r="V2385" s="98"/>
      <c r="W2385" s="98"/>
      <c r="X2385" s="98"/>
      <c r="Y2385" s="98"/>
      <c r="Z2385" s="98"/>
      <c r="AA2385" s="98"/>
      <c r="AB2385" s="98"/>
      <c r="AC2385" s="98"/>
      <c r="AD2385" s="98"/>
      <c r="AE2385" s="98"/>
      <c r="AF2385" s="98"/>
      <c r="AG2385" s="98"/>
      <c r="AH2385" s="98"/>
      <c r="AI2385" s="98"/>
      <c r="AJ2385" s="98"/>
      <c r="AK2385" s="98"/>
      <c r="AL2385" s="98"/>
    </row>
    <row r="2386" ht="14.25" customHeight="1">
      <c r="A2386" s="92" t="s">
        <v>7568</v>
      </c>
      <c r="B2386" s="93"/>
      <c r="C2386" s="94"/>
      <c r="D2386" s="230"/>
      <c r="E2386" s="103"/>
      <c r="F2386" s="100"/>
      <c r="G2386" s="101"/>
      <c r="H2386" s="42"/>
      <c r="I2386" s="101"/>
      <c r="J2386" s="95"/>
      <c r="K2386" s="97"/>
      <c r="L2386" s="97"/>
      <c r="M2386" s="97"/>
      <c r="N2386" s="87"/>
      <c r="O2386" s="96"/>
      <c r="P2386" s="97"/>
      <c r="Q2386" s="97"/>
      <c r="R2386" s="98"/>
      <c r="S2386" s="98"/>
      <c r="T2386" s="98"/>
      <c r="U2386" s="98"/>
      <c r="V2386" s="98"/>
      <c r="W2386" s="98"/>
      <c r="X2386" s="98"/>
      <c r="Y2386" s="98"/>
      <c r="Z2386" s="98"/>
      <c r="AA2386" s="98"/>
      <c r="AB2386" s="98"/>
      <c r="AC2386" s="98"/>
      <c r="AD2386" s="98"/>
      <c r="AE2386" s="98"/>
      <c r="AF2386" s="98"/>
      <c r="AG2386" s="98"/>
      <c r="AH2386" s="98"/>
      <c r="AI2386" s="98"/>
      <c r="AJ2386" s="98"/>
      <c r="AK2386" s="98"/>
      <c r="AL2386" s="98"/>
    </row>
    <row r="2387" ht="14.25" customHeight="1">
      <c r="A2387" s="92" t="s">
        <v>7569</v>
      </c>
      <c r="B2387" s="93"/>
      <c r="C2387" s="94"/>
      <c r="D2387" s="230"/>
      <c r="E2387" s="103"/>
      <c r="F2387" s="100"/>
      <c r="G2387" s="101"/>
      <c r="H2387" s="42"/>
      <c r="I2387" s="101"/>
      <c r="J2387" s="95"/>
      <c r="K2387" s="97"/>
      <c r="L2387" s="97"/>
      <c r="M2387" s="97"/>
      <c r="N2387" s="87"/>
      <c r="O2387" s="96"/>
      <c r="P2387" s="97"/>
      <c r="Q2387" s="97"/>
      <c r="R2387" s="98"/>
      <c r="S2387" s="98"/>
      <c r="T2387" s="98"/>
      <c r="U2387" s="98"/>
      <c r="V2387" s="98"/>
      <c r="W2387" s="98"/>
      <c r="X2387" s="98"/>
      <c r="Y2387" s="98"/>
      <c r="Z2387" s="98"/>
      <c r="AA2387" s="98"/>
      <c r="AB2387" s="98"/>
      <c r="AC2387" s="98"/>
      <c r="AD2387" s="98"/>
      <c r="AE2387" s="98"/>
      <c r="AF2387" s="98"/>
      <c r="AG2387" s="98"/>
      <c r="AH2387" s="98"/>
      <c r="AI2387" s="98"/>
      <c r="AJ2387" s="98"/>
      <c r="AK2387" s="98"/>
      <c r="AL2387" s="98"/>
    </row>
    <row r="2388" ht="14.25" customHeight="1">
      <c r="A2388" s="92" t="s">
        <v>7570</v>
      </c>
      <c r="B2388" s="93"/>
      <c r="C2388" s="94"/>
      <c r="D2388" s="230"/>
      <c r="E2388" s="103"/>
      <c r="F2388" s="100"/>
      <c r="G2388" s="101"/>
      <c r="H2388" s="42"/>
      <c r="I2388" s="101"/>
      <c r="J2388" s="95"/>
      <c r="K2388" s="97"/>
      <c r="L2388" s="97"/>
      <c r="M2388" s="97"/>
      <c r="N2388" s="87"/>
      <c r="O2388" s="96"/>
      <c r="P2388" s="97"/>
      <c r="Q2388" s="97"/>
      <c r="R2388" s="98"/>
      <c r="S2388" s="98"/>
      <c r="T2388" s="98"/>
      <c r="U2388" s="98"/>
      <c r="V2388" s="98"/>
      <c r="W2388" s="98"/>
      <c r="X2388" s="98"/>
      <c r="Y2388" s="98"/>
      <c r="Z2388" s="98"/>
      <c r="AA2388" s="98"/>
      <c r="AB2388" s="98"/>
      <c r="AC2388" s="98"/>
      <c r="AD2388" s="98"/>
      <c r="AE2388" s="98"/>
      <c r="AF2388" s="98"/>
      <c r="AG2388" s="98"/>
      <c r="AH2388" s="98"/>
      <c r="AI2388" s="98"/>
      <c r="AJ2388" s="98"/>
      <c r="AK2388" s="98"/>
      <c r="AL2388" s="98"/>
    </row>
    <row r="2389" ht="14.25" customHeight="1">
      <c r="A2389" s="92" t="s">
        <v>7571</v>
      </c>
      <c r="B2389" s="93"/>
      <c r="C2389" s="94"/>
      <c r="D2389" s="230"/>
      <c r="E2389" s="103"/>
      <c r="F2389" s="100"/>
      <c r="G2389" s="101"/>
      <c r="H2389" s="42"/>
      <c r="I2389" s="101"/>
      <c r="J2389" s="95"/>
      <c r="K2389" s="97"/>
      <c r="L2389" s="97"/>
      <c r="M2389" s="97"/>
      <c r="N2389" s="87"/>
      <c r="O2389" s="96"/>
      <c r="P2389" s="97"/>
      <c r="Q2389" s="97"/>
      <c r="R2389" s="98"/>
      <c r="S2389" s="98"/>
      <c r="T2389" s="98"/>
      <c r="U2389" s="98"/>
      <c r="V2389" s="98"/>
      <c r="W2389" s="98"/>
      <c r="X2389" s="98"/>
      <c r="Y2389" s="98"/>
      <c r="Z2389" s="98"/>
      <c r="AA2389" s="98"/>
      <c r="AB2389" s="98"/>
      <c r="AC2389" s="98"/>
      <c r="AD2389" s="98"/>
      <c r="AE2389" s="98"/>
      <c r="AF2389" s="98"/>
      <c r="AG2389" s="98"/>
      <c r="AH2389" s="98"/>
      <c r="AI2389" s="98"/>
      <c r="AJ2389" s="98"/>
      <c r="AK2389" s="98"/>
      <c r="AL2389" s="98"/>
    </row>
    <row r="2390" ht="14.25" customHeight="1">
      <c r="A2390" s="92" t="s">
        <v>7572</v>
      </c>
      <c r="B2390" s="93"/>
      <c r="C2390" s="94"/>
      <c r="D2390" s="230"/>
      <c r="E2390" s="103"/>
      <c r="F2390" s="100"/>
      <c r="G2390" s="101"/>
      <c r="H2390" s="42"/>
      <c r="I2390" s="101"/>
      <c r="J2390" s="95"/>
      <c r="K2390" s="97"/>
      <c r="L2390" s="97"/>
      <c r="M2390" s="97"/>
      <c r="N2390" s="87"/>
      <c r="O2390" s="96"/>
      <c r="P2390" s="97"/>
      <c r="Q2390" s="97"/>
      <c r="R2390" s="98"/>
      <c r="S2390" s="98"/>
      <c r="T2390" s="98"/>
      <c r="U2390" s="98"/>
      <c r="V2390" s="98"/>
      <c r="W2390" s="98"/>
      <c r="X2390" s="98"/>
      <c r="Y2390" s="98"/>
      <c r="Z2390" s="98"/>
      <c r="AA2390" s="98"/>
      <c r="AB2390" s="98"/>
      <c r="AC2390" s="98"/>
      <c r="AD2390" s="98"/>
      <c r="AE2390" s="98"/>
      <c r="AF2390" s="98"/>
      <c r="AG2390" s="98"/>
      <c r="AH2390" s="98"/>
      <c r="AI2390" s="98"/>
      <c r="AJ2390" s="98"/>
      <c r="AK2390" s="98"/>
      <c r="AL2390" s="98"/>
    </row>
    <row r="2391" ht="14.25" customHeight="1">
      <c r="A2391" s="92" t="s">
        <v>7573</v>
      </c>
      <c r="B2391" s="93"/>
      <c r="C2391" s="94"/>
      <c r="D2391" s="230"/>
      <c r="E2391" s="103"/>
      <c r="F2391" s="100"/>
      <c r="G2391" s="101"/>
      <c r="H2391" s="42"/>
      <c r="I2391" s="101"/>
      <c r="J2391" s="95"/>
      <c r="K2391" s="97"/>
      <c r="L2391" s="97"/>
      <c r="M2391" s="97"/>
      <c r="N2391" s="87"/>
      <c r="O2391" s="96"/>
      <c r="P2391" s="97"/>
      <c r="Q2391" s="97"/>
      <c r="R2391" s="98"/>
      <c r="S2391" s="98"/>
      <c r="T2391" s="98"/>
      <c r="U2391" s="98"/>
      <c r="V2391" s="98"/>
      <c r="W2391" s="98"/>
      <c r="X2391" s="98"/>
      <c r="Y2391" s="98"/>
      <c r="Z2391" s="98"/>
      <c r="AA2391" s="98"/>
      <c r="AB2391" s="98"/>
      <c r="AC2391" s="98"/>
      <c r="AD2391" s="98"/>
      <c r="AE2391" s="98"/>
      <c r="AF2391" s="98"/>
      <c r="AG2391" s="98"/>
      <c r="AH2391" s="98"/>
      <c r="AI2391" s="98"/>
      <c r="AJ2391" s="98"/>
      <c r="AK2391" s="98"/>
      <c r="AL2391" s="98"/>
    </row>
    <row r="2392" ht="14.25" customHeight="1">
      <c r="A2392" s="92" t="s">
        <v>7574</v>
      </c>
      <c r="B2392" s="93"/>
      <c r="C2392" s="94"/>
      <c r="D2392" s="230"/>
      <c r="E2392" s="103"/>
      <c r="F2392" s="100"/>
      <c r="G2392" s="101"/>
      <c r="H2392" s="42"/>
      <c r="I2392" s="101"/>
      <c r="J2392" s="95"/>
      <c r="K2392" s="97"/>
      <c r="L2392" s="97"/>
      <c r="M2392" s="97"/>
      <c r="N2392" s="87"/>
      <c r="O2392" s="96"/>
      <c r="P2392" s="97"/>
      <c r="Q2392" s="97"/>
      <c r="R2392" s="98"/>
      <c r="S2392" s="98"/>
      <c r="T2392" s="98"/>
      <c r="U2392" s="98"/>
      <c r="V2392" s="98"/>
      <c r="W2392" s="98"/>
      <c r="X2392" s="98"/>
      <c r="Y2392" s="98"/>
      <c r="Z2392" s="98"/>
      <c r="AA2392" s="98"/>
      <c r="AB2392" s="98"/>
      <c r="AC2392" s="98"/>
      <c r="AD2392" s="98"/>
      <c r="AE2392" s="98"/>
      <c r="AF2392" s="98"/>
      <c r="AG2392" s="98"/>
      <c r="AH2392" s="98"/>
      <c r="AI2392" s="98"/>
      <c r="AJ2392" s="98"/>
      <c r="AK2392" s="98"/>
      <c r="AL2392" s="98"/>
    </row>
    <row r="2393" ht="14.25" customHeight="1">
      <c r="A2393" s="92" t="s">
        <v>7575</v>
      </c>
      <c r="B2393" s="93"/>
      <c r="C2393" s="94"/>
      <c r="D2393" s="230"/>
      <c r="E2393" s="103"/>
      <c r="F2393" s="100"/>
      <c r="G2393" s="101"/>
      <c r="H2393" s="42"/>
      <c r="I2393" s="101"/>
      <c r="J2393" s="95"/>
      <c r="K2393" s="97"/>
      <c r="L2393" s="97"/>
      <c r="M2393" s="97"/>
      <c r="N2393" s="87"/>
      <c r="O2393" s="96"/>
      <c r="P2393" s="97"/>
      <c r="Q2393" s="97"/>
      <c r="R2393" s="98"/>
      <c r="S2393" s="98"/>
      <c r="T2393" s="98"/>
      <c r="U2393" s="98"/>
      <c r="V2393" s="98"/>
      <c r="W2393" s="98"/>
      <c r="X2393" s="98"/>
      <c r="Y2393" s="98"/>
      <c r="Z2393" s="98"/>
      <c r="AA2393" s="98"/>
      <c r="AB2393" s="98"/>
      <c r="AC2393" s="98"/>
      <c r="AD2393" s="98"/>
      <c r="AE2393" s="98"/>
      <c r="AF2393" s="98"/>
      <c r="AG2393" s="98"/>
      <c r="AH2393" s="98"/>
      <c r="AI2393" s="98"/>
      <c r="AJ2393" s="98"/>
      <c r="AK2393" s="98"/>
      <c r="AL2393" s="98"/>
    </row>
    <row r="2394" ht="14.25" customHeight="1">
      <c r="A2394" s="92" t="s">
        <v>7576</v>
      </c>
      <c r="B2394" s="93"/>
      <c r="C2394" s="94"/>
      <c r="D2394" s="230"/>
      <c r="E2394" s="103"/>
      <c r="F2394" s="100"/>
      <c r="G2394" s="101"/>
      <c r="H2394" s="42"/>
      <c r="I2394" s="101"/>
      <c r="J2394" s="95"/>
      <c r="K2394" s="97"/>
      <c r="L2394" s="97"/>
      <c r="M2394" s="97"/>
      <c r="N2394" s="87"/>
      <c r="O2394" s="96"/>
      <c r="P2394" s="97"/>
      <c r="Q2394" s="97"/>
      <c r="R2394" s="98"/>
      <c r="S2394" s="98"/>
      <c r="T2394" s="98"/>
      <c r="U2394" s="98"/>
      <c r="V2394" s="98"/>
      <c r="W2394" s="98"/>
      <c r="X2394" s="98"/>
      <c r="Y2394" s="98"/>
      <c r="Z2394" s="98"/>
      <c r="AA2394" s="98"/>
      <c r="AB2394" s="98"/>
      <c r="AC2394" s="98"/>
      <c r="AD2394" s="98"/>
      <c r="AE2394" s="98"/>
      <c r="AF2394" s="98"/>
      <c r="AG2394" s="98"/>
      <c r="AH2394" s="98"/>
      <c r="AI2394" s="98"/>
      <c r="AJ2394" s="98"/>
      <c r="AK2394" s="98"/>
      <c r="AL2394" s="98"/>
    </row>
    <row r="2395" ht="14.25" customHeight="1">
      <c r="A2395" s="92" t="s">
        <v>7577</v>
      </c>
      <c r="B2395" s="93"/>
      <c r="C2395" s="94"/>
      <c r="D2395" s="230"/>
      <c r="E2395" s="103"/>
      <c r="F2395" s="100"/>
      <c r="G2395" s="101"/>
      <c r="H2395" s="42"/>
      <c r="I2395" s="101"/>
      <c r="J2395" s="95"/>
      <c r="K2395" s="97"/>
      <c r="L2395" s="97"/>
      <c r="M2395" s="97"/>
      <c r="N2395" s="87"/>
      <c r="O2395" s="96"/>
      <c r="P2395" s="97"/>
      <c r="Q2395" s="97"/>
      <c r="R2395" s="98"/>
      <c r="S2395" s="98"/>
      <c r="T2395" s="98"/>
      <c r="U2395" s="98"/>
      <c r="V2395" s="98"/>
      <c r="W2395" s="98"/>
      <c r="X2395" s="98"/>
      <c r="Y2395" s="98"/>
      <c r="Z2395" s="98"/>
      <c r="AA2395" s="98"/>
      <c r="AB2395" s="98"/>
      <c r="AC2395" s="98"/>
      <c r="AD2395" s="98"/>
      <c r="AE2395" s="98"/>
      <c r="AF2395" s="98"/>
      <c r="AG2395" s="98"/>
      <c r="AH2395" s="98"/>
      <c r="AI2395" s="98"/>
      <c r="AJ2395" s="98"/>
      <c r="AK2395" s="98"/>
      <c r="AL2395" s="98"/>
    </row>
    <row r="2396" ht="14.25" customHeight="1">
      <c r="A2396" s="92" t="s">
        <v>7578</v>
      </c>
      <c r="B2396" s="93"/>
      <c r="C2396" s="94"/>
      <c r="D2396" s="230"/>
      <c r="E2396" s="103"/>
      <c r="F2396" s="100"/>
      <c r="G2396" s="101"/>
      <c r="H2396" s="42"/>
      <c r="I2396" s="101"/>
      <c r="J2396" s="95"/>
      <c r="K2396" s="97"/>
      <c r="L2396" s="97"/>
      <c r="M2396" s="97"/>
      <c r="N2396" s="87"/>
      <c r="O2396" s="96"/>
      <c r="P2396" s="97"/>
      <c r="Q2396" s="97"/>
      <c r="R2396" s="98"/>
      <c r="S2396" s="98"/>
      <c r="T2396" s="98"/>
      <c r="U2396" s="98"/>
      <c r="V2396" s="98"/>
      <c r="W2396" s="98"/>
      <c r="X2396" s="98"/>
      <c r="Y2396" s="98"/>
      <c r="Z2396" s="98"/>
      <c r="AA2396" s="98"/>
      <c r="AB2396" s="98"/>
      <c r="AC2396" s="98"/>
      <c r="AD2396" s="98"/>
      <c r="AE2396" s="98"/>
      <c r="AF2396" s="98"/>
      <c r="AG2396" s="98"/>
      <c r="AH2396" s="98"/>
      <c r="AI2396" s="98"/>
      <c r="AJ2396" s="98"/>
      <c r="AK2396" s="98"/>
      <c r="AL2396" s="98"/>
    </row>
    <row r="2397" ht="14.25" customHeight="1">
      <c r="A2397" s="92" t="s">
        <v>7579</v>
      </c>
      <c r="B2397" s="93"/>
      <c r="C2397" s="94"/>
      <c r="D2397" s="230"/>
      <c r="E2397" s="103"/>
      <c r="F2397" s="100"/>
      <c r="G2397" s="101"/>
      <c r="H2397" s="42"/>
      <c r="I2397" s="101"/>
      <c r="J2397" s="95"/>
      <c r="K2397" s="97"/>
      <c r="L2397" s="97"/>
      <c r="M2397" s="97"/>
      <c r="N2397" s="87"/>
      <c r="O2397" s="96"/>
      <c r="P2397" s="97"/>
      <c r="Q2397" s="97"/>
      <c r="R2397" s="98"/>
      <c r="S2397" s="98"/>
      <c r="T2397" s="98"/>
      <c r="U2397" s="98"/>
      <c r="V2397" s="98"/>
      <c r="W2397" s="98"/>
      <c r="X2397" s="98"/>
      <c r="Y2397" s="98"/>
      <c r="Z2397" s="98"/>
      <c r="AA2397" s="98"/>
      <c r="AB2397" s="98"/>
      <c r="AC2397" s="98"/>
      <c r="AD2397" s="98"/>
      <c r="AE2397" s="98"/>
      <c r="AF2397" s="98"/>
      <c r="AG2397" s="98"/>
      <c r="AH2397" s="98"/>
      <c r="AI2397" s="98"/>
      <c r="AJ2397" s="98"/>
      <c r="AK2397" s="98"/>
      <c r="AL2397" s="98"/>
    </row>
    <row r="2398" ht="14.25" customHeight="1">
      <c r="A2398" s="92" t="s">
        <v>7580</v>
      </c>
      <c r="B2398" s="93"/>
      <c r="C2398" s="94"/>
      <c r="D2398" s="230"/>
      <c r="E2398" s="103"/>
      <c r="F2398" s="100"/>
      <c r="G2398" s="101"/>
      <c r="H2398" s="42"/>
      <c r="I2398" s="101"/>
      <c r="J2398" s="95"/>
      <c r="K2398" s="97"/>
      <c r="L2398" s="97"/>
      <c r="M2398" s="97"/>
      <c r="N2398" s="87"/>
      <c r="O2398" s="96"/>
      <c r="P2398" s="97"/>
      <c r="Q2398" s="97"/>
      <c r="R2398" s="98"/>
      <c r="S2398" s="98"/>
      <c r="T2398" s="98"/>
      <c r="U2398" s="98"/>
      <c r="V2398" s="98"/>
      <c r="W2398" s="98"/>
      <c r="X2398" s="98"/>
      <c r="Y2398" s="98"/>
      <c r="Z2398" s="98"/>
      <c r="AA2398" s="98"/>
      <c r="AB2398" s="98"/>
      <c r="AC2398" s="98"/>
      <c r="AD2398" s="98"/>
      <c r="AE2398" s="98"/>
      <c r="AF2398" s="98"/>
      <c r="AG2398" s="98"/>
      <c r="AH2398" s="98"/>
      <c r="AI2398" s="98"/>
      <c r="AJ2398" s="98"/>
      <c r="AK2398" s="98"/>
      <c r="AL2398" s="98"/>
    </row>
    <row r="2399" ht="14.25" customHeight="1">
      <c r="A2399" s="92" t="s">
        <v>7581</v>
      </c>
      <c r="B2399" s="93"/>
      <c r="C2399" s="94"/>
      <c r="D2399" s="230"/>
      <c r="E2399" s="103"/>
      <c r="F2399" s="100"/>
      <c r="G2399" s="101"/>
      <c r="H2399" s="42"/>
      <c r="I2399" s="101"/>
      <c r="J2399" s="95"/>
      <c r="K2399" s="97"/>
      <c r="L2399" s="97"/>
      <c r="M2399" s="97"/>
      <c r="N2399" s="87"/>
      <c r="O2399" s="96"/>
      <c r="P2399" s="97"/>
      <c r="Q2399" s="97"/>
      <c r="R2399" s="98"/>
      <c r="S2399" s="98"/>
      <c r="T2399" s="98"/>
      <c r="U2399" s="98"/>
      <c r="V2399" s="98"/>
      <c r="W2399" s="98"/>
      <c r="X2399" s="98"/>
      <c r="Y2399" s="98"/>
      <c r="Z2399" s="98"/>
      <c r="AA2399" s="98"/>
      <c r="AB2399" s="98"/>
      <c r="AC2399" s="98"/>
      <c r="AD2399" s="98"/>
      <c r="AE2399" s="98"/>
      <c r="AF2399" s="98"/>
      <c r="AG2399" s="98"/>
      <c r="AH2399" s="98"/>
      <c r="AI2399" s="98"/>
      <c r="AJ2399" s="98"/>
      <c r="AK2399" s="98"/>
      <c r="AL2399" s="98"/>
    </row>
    <row r="2400" ht="14.25" customHeight="1">
      <c r="A2400" s="92" t="s">
        <v>7582</v>
      </c>
      <c r="B2400" s="93"/>
      <c r="C2400" s="94"/>
      <c r="D2400" s="230"/>
      <c r="E2400" s="103"/>
      <c r="F2400" s="100"/>
      <c r="G2400" s="101"/>
      <c r="H2400" s="42"/>
      <c r="I2400" s="101"/>
      <c r="J2400" s="95"/>
      <c r="K2400" s="97"/>
      <c r="L2400" s="97"/>
      <c r="M2400" s="97"/>
      <c r="N2400" s="87"/>
      <c r="O2400" s="96"/>
      <c r="P2400" s="97"/>
      <c r="Q2400" s="97"/>
      <c r="R2400" s="98"/>
      <c r="S2400" s="98"/>
      <c r="T2400" s="98"/>
      <c r="U2400" s="98"/>
      <c r="V2400" s="98"/>
      <c r="W2400" s="98"/>
      <c r="X2400" s="98"/>
      <c r="Y2400" s="98"/>
      <c r="Z2400" s="98"/>
      <c r="AA2400" s="98"/>
      <c r="AB2400" s="98"/>
      <c r="AC2400" s="98"/>
      <c r="AD2400" s="98"/>
      <c r="AE2400" s="98"/>
      <c r="AF2400" s="98"/>
      <c r="AG2400" s="98"/>
      <c r="AH2400" s="98"/>
      <c r="AI2400" s="98"/>
      <c r="AJ2400" s="98"/>
      <c r="AK2400" s="98"/>
      <c r="AL2400" s="98"/>
    </row>
    <row r="2401" ht="14.25" customHeight="1">
      <c r="A2401" s="92" t="s">
        <v>7583</v>
      </c>
      <c r="B2401" s="93"/>
      <c r="C2401" s="94"/>
      <c r="D2401" s="230"/>
      <c r="E2401" s="103"/>
      <c r="F2401" s="100"/>
      <c r="G2401" s="101"/>
      <c r="H2401" s="42"/>
      <c r="I2401" s="101"/>
      <c r="J2401" s="95"/>
      <c r="K2401" s="97"/>
      <c r="L2401" s="97"/>
      <c r="M2401" s="97"/>
      <c r="N2401" s="87"/>
      <c r="O2401" s="96"/>
      <c r="P2401" s="97"/>
      <c r="Q2401" s="97"/>
      <c r="R2401" s="98"/>
      <c r="S2401" s="98"/>
      <c r="T2401" s="98"/>
      <c r="U2401" s="98"/>
      <c r="V2401" s="98"/>
      <c r="W2401" s="98"/>
      <c r="X2401" s="98"/>
      <c r="Y2401" s="98"/>
      <c r="Z2401" s="98"/>
      <c r="AA2401" s="98"/>
      <c r="AB2401" s="98"/>
      <c r="AC2401" s="98"/>
      <c r="AD2401" s="98"/>
      <c r="AE2401" s="98"/>
      <c r="AF2401" s="98"/>
      <c r="AG2401" s="98"/>
      <c r="AH2401" s="98"/>
      <c r="AI2401" s="98"/>
      <c r="AJ2401" s="98"/>
      <c r="AK2401" s="98"/>
      <c r="AL2401" s="98"/>
    </row>
    <row r="2402" ht="14.25" customHeight="1">
      <c r="A2402" s="92" t="s">
        <v>7584</v>
      </c>
      <c r="B2402" s="93"/>
      <c r="C2402" s="94"/>
      <c r="D2402" s="230"/>
      <c r="E2402" s="103"/>
      <c r="F2402" s="100"/>
      <c r="G2402" s="101"/>
      <c r="H2402" s="42"/>
      <c r="I2402" s="101"/>
      <c r="J2402" s="95"/>
      <c r="K2402" s="97"/>
      <c r="L2402" s="97"/>
      <c r="M2402" s="97"/>
      <c r="N2402" s="87"/>
      <c r="O2402" s="96"/>
      <c r="P2402" s="97"/>
      <c r="Q2402" s="97"/>
      <c r="R2402" s="98"/>
      <c r="S2402" s="98"/>
      <c r="T2402" s="98"/>
      <c r="U2402" s="98"/>
      <c r="V2402" s="98"/>
      <c r="W2402" s="98"/>
      <c r="X2402" s="98"/>
      <c r="Y2402" s="98"/>
      <c r="Z2402" s="98"/>
      <c r="AA2402" s="98"/>
      <c r="AB2402" s="98"/>
      <c r="AC2402" s="98"/>
      <c r="AD2402" s="98"/>
      <c r="AE2402" s="98"/>
      <c r="AF2402" s="98"/>
      <c r="AG2402" s="98"/>
      <c r="AH2402" s="98"/>
      <c r="AI2402" s="98"/>
      <c r="AJ2402" s="98"/>
      <c r="AK2402" s="98"/>
      <c r="AL2402" s="98"/>
    </row>
    <row r="2403" ht="14.25" customHeight="1">
      <c r="A2403" s="92" t="s">
        <v>7585</v>
      </c>
      <c r="B2403" s="93"/>
      <c r="C2403" s="94"/>
      <c r="D2403" s="230"/>
      <c r="E2403" s="103"/>
      <c r="F2403" s="100"/>
      <c r="G2403" s="101"/>
      <c r="H2403" s="42"/>
      <c r="I2403" s="101"/>
      <c r="J2403" s="95"/>
      <c r="K2403" s="97"/>
      <c r="L2403" s="97"/>
      <c r="M2403" s="97"/>
      <c r="N2403" s="87"/>
      <c r="O2403" s="96"/>
      <c r="P2403" s="97"/>
      <c r="Q2403" s="97"/>
      <c r="R2403" s="98"/>
      <c r="S2403" s="98"/>
      <c r="T2403" s="98"/>
      <c r="U2403" s="98"/>
      <c r="V2403" s="98"/>
      <c r="W2403" s="98"/>
      <c r="X2403" s="98"/>
      <c r="Y2403" s="98"/>
      <c r="Z2403" s="98"/>
      <c r="AA2403" s="98"/>
      <c r="AB2403" s="98"/>
      <c r="AC2403" s="98"/>
      <c r="AD2403" s="98"/>
      <c r="AE2403" s="98"/>
      <c r="AF2403" s="98"/>
      <c r="AG2403" s="98"/>
      <c r="AH2403" s="98"/>
      <c r="AI2403" s="98"/>
      <c r="AJ2403" s="98"/>
      <c r="AK2403" s="98"/>
      <c r="AL2403" s="98"/>
    </row>
    <row r="2404" ht="14.25" customHeight="1">
      <c r="A2404" s="92" t="s">
        <v>7586</v>
      </c>
      <c r="B2404" s="93"/>
      <c r="C2404" s="94"/>
      <c r="D2404" s="230"/>
      <c r="E2404" s="103"/>
      <c r="F2404" s="100"/>
      <c r="G2404" s="101"/>
      <c r="H2404" s="42"/>
      <c r="I2404" s="101"/>
      <c r="J2404" s="95"/>
      <c r="K2404" s="97"/>
      <c r="L2404" s="97"/>
      <c r="M2404" s="97"/>
      <c r="N2404" s="87"/>
      <c r="O2404" s="96"/>
      <c r="P2404" s="97"/>
      <c r="Q2404" s="97"/>
      <c r="R2404" s="98"/>
      <c r="S2404" s="98"/>
      <c r="T2404" s="98"/>
      <c r="U2404" s="98"/>
      <c r="V2404" s="98"/>
      <c r="W2404" s="98"/>
      <c r="X2404" s="98"/>
      <c r="Y2404" s="98"/>
      <c r="Z2404" s="98"/>
      <c r="AA2404" s="98"/>
      <c r="AB2404" s="98"/>
      <c r="AC2404" s="98"/>
      <c r="AD2404" s="98"/>
      <c r="AE2404" s="98"/>
      <c r="AF2404" s="98"/>
      <c r="AG2404" s="98"/>
      <c r="AH2404" s="98"/>
      <c r="AI2404" s="98"/>
      <c r="AJ2404" s="98"/>
      <c r="AK2404" s="98"/>
      <c r="AL2404" s="98"/>
    </row>
    <row r="2405" ht="14.25" customHeight="1">
      <c r="A2405" s="92" t="s">
        <v>7587</v>
      </c>
      <c r="B2405" s="93"/>
      <c r="C2405" s="94"/>
      <c r="D2405" s="230"/>
      <c r="E2405" s="103"/>
      <c r="F2405" s="100"/>
      <c r="G2405" s="101"/>
      <c r="H2405" s="42"/>
      <c r="I2405" s="101"/>
      <c r="J2405" s="95"/>
      <c r="K2405" s="97"/>
      <c r="L2405" s="97"/>
      <c r="M2405" s="97"/>
      <c r="N2405" s="87"/>
      <c r="O2405" s="96"/>
      <c r="P2405" s="97"/>
      <c r="Q2405" s="97"/>
      <c r="R2405" s="98"/>
      <c r="S2405" s="98"/>
      <c r="T2405" s="98"/>
      <c r="U2405" s="98"/>
      <c r="V2405" s="98"/>
      <c r="W2405" s="98"/>
      <c r="X2405" s="98"/>
      <c r="Y2405" s="98"/>
      <c r="Z2405" s="98"/>
      <c r="AA2405" s="98"/>
      <c r="AB2405" s="98"/>
      <c r="AC2405" s="98"/>
      <c r="AD2405" s="98"/>
      <c r="AE2405" s="98"/>
      <c r="AF2405" s="98"/>
      <c r="AG2405" s="98"/>
      <c r="AH2405" s="98"/>
      <c r="AI2405" s="98"/>
      <c r="AJ2405" s="98"/>
      <c r="AK2405" s="98"/>
      <c r="AL2405" s="98"/>
    </row>
    <row r="2406" ht="14.25" customHeight="1">
      <c r="A2406" s="92" t="s">
        <v>7588</v>
      </c>
      <c r="B2406" s="93"/>
      <c r="C2406" s="94"/>
      <c r="D2406" s="230"/>
      <c r="E2406" s="103"/>
      <c r="F2406" s="100"/>
      <c r="G2406" s="101"/>
      <c r="H2406" s="42"/>
      <c r="I2406" s="101"/>
      <c r="J2406" s="95"/>
      <c r="K2406" s="97"/>
      <c r="L2406" s="97"/>
      <c r="M2406" s="97"/>
      <c r="N2406" s="87"/>
      <c r="O2406" s="96"/>
      <c r="P2406" s="97"/>
      <c r="Q2406" s="97"/>
      <c r="R2406" s="98"/>
      <c r="S2406" s="98"/>
      <c r="T2406" s="98"/>
      <c r="U2406" s="98"/>
      <c r="V2406" s="98"/>
      <c r="W2406" s="98"/>
      <c r="X2406" s="98"/>
      <c r="Y2406" s="98"/>
      <c r="Z2406" s="98"/>
      <c r="AA2406" s="98"/>
      <c r="AB2406" s="98"/>
      <c r="AC2406" s="98"/>
      <c r="AD2406" s="98"/>
      <c r="AE2406" s="98"/>
      <c r="AF2406" s="98"/>
      <c r="AG2406" s="98"/>
      <c r="AH2406" s="98"/>
      <c r="AI2406" s="98"/>
      <c r="AJ2406" s="98"/>
      <c r="AK2406" s="98"/>
      <c r="AL2406" s="98"/>
    </row>
    <row r="2407" ht="14.25" customHeight="1">
      <c r="A2407" s="92" t="s">
        <v>7589</v>
      </c>
      <c r="B2407" s="93"/>
      <c r="C2407" s="94"/>
      <c r="D2407" s="230"/>
      <c r="E2407" s="103"/>
      <c r="F2407" s="100"/>
      <c r="G2407" s="101"/>
      <c r="H2407" s="42"/>
      <c r="I2407" s="101"/>
      <c r="J2407" s="95"/>
      <c r="K2407" s="97"/>
      <c r="L2407" s="97"/>
      <c r="M2407" s="97"/>
      <c r="N2407" s="87"/>
      <c r="O2407" s="96"/>
      <c r="P2407" s="97"/>
      <c r="Q2407" s="97"/>
      <c r="R2407" s="98"/>
      <c r="S2407" s="98"/>
      <c r="T2407" s="98"/>
      <c r="U2407" s="98"/>
      <c r="V2407" s="98"/>
      <c r="W2407" s="98"/>
      <c r="X2407" s="98"/>
      <c r="Y2407" s="98"/>
      <c r="Z2407" s="98"/>
      <c r="AA2407" s="98"/>
      <c r="AB2407" s="98"/>
      <c r="AC2407" s="98"/>
      <c r="AD2407" s="98"/>
      <c r="AE2407" s="98"/>
      <c r="AF2407" s="98"/>
      <c r="AG2407" s="98"/>
      <c r="AH2407" s="98"/>
      <c r="AI2407" s="98"/>
      <c r="AJ2407" s="98"/>
      <c r="AK2407" s="98"/>
      <c r="AL2407" s="98"/>
    </row>
    <row r="2408" ht="14.25" customHeight="1">
      <c r="A2408" s="92" t="s">
        <v>7590</v>
      </c>
      <c r="B2408" s="93"/>
      <c r="C2408" s="94"/>
      <c r="D2408" s="230"/>
      <c r="E2408" s="103"/>
      <c r="F2408" s="100"/>
      <c r="G2408" s="101"/>
      <c r="H2408" s="42"/>
      <c r="I2408" s="101"/>
      <c r="J2408" s="95"/>
      <c r="K2408" s="97"/>
      <c r="L2408" s="97"/>
      <c r="M2408" s="97"/>
      <c r="N2408" s="87"/>
      <c r="O2408" s="96"/>
      <c r="P2408" s="97"/>
      <c r="Q2408" s="97"/>
      <c r="R2408" s="98"/>
      <c r="S2408" s="98"/>
      <c r="T2408" s="98"/>
      <c r="U2408" s="98"/>
      <c r="V2408" s="98"/>
      <c r="W2408" s="98"/>
      <c r="X2408" s="98"/>
      <c r="Y2408" s="98"/>
      <c r="Z2408" s="98"/>
      <c r="AA2408" s="98"/>
      <c r="AB2408" s="98"/>
      <c r="AC2408" s="98"/>
      <c r="AD2408" s="98"/>
      <c r="AE2408" s="98"/>
      <c r="AF2408" s="98"/>
      <c r="AG2408" s="98"/>
      <c r="AH2408" s="98"/>
      <c r="AI2408" s="98"/>
      <c r="AJ2408" s="98"/>
      <c r="AK2408" s="98"/>
      <c r="AL2408" s="98"/>
    </row>
    <row r="2409" ht="14.25" customHeight="1">
      <c r="A2409" s="92" t="s">
        <v>7591</v>
      </c>
      <c r="B2409" s="93"/>
      <c r="C2409" s="94"/>
      <c r="D2409" s="230"/>
      <c r="E2409" s="103"/>
      <c r="F2409" s="100"/>
      <c r="G2409" s="101"/>
      <c r="H2409" s="42"/>
      <c r="I2409" s="101"/>
      <c r="J2409" s="95"/>
      <c r="K2409" s="97"/>
      <c r="L2409" s="97"/>
      <c r="M2409" s="97"/>
      <c r="N2409" s="87"/>
      <c r="O2409" s="96"/>
      <c r="P2409" s="97"/>
      <c r="Q2409" s="97"/>
      <c r="R2409" s="98"/>
      <c r="S2409" s="98"/>
      <c r="T2409" s="98"/>
      <c r="U2409" s="98"/>
      <c r="V2409" s="98"/>
      <c r="W2409" s="98"/>
      <c r="X2409" s="98"/>
      <c r="Y2409" s="98"/>
      <c r="Z2409" s="98"/>
      <c r="AA2409" s="98"/>
      <c r="AB2409" s="98"/>
      <c r="AC2409" s="98"/>
      <c r="AD2409" s="98"/>
      <c r="AE2409" s="98"/>
      <c r="AF2409" s="98"/>
      <c r="AG2409" s="98"/>
      <c r="AH2409" s="98"/>
      <c r="AI2409" s="98"/>
      <c r="AJ2409" s="98"/>
      <c r="AK2409" s="98"/>
      <c r="AL2409" s="98"/>
    </row>
    <row r="2410" ht="14.25" customHeight="1">
      <c r="A2410" s="92" t="s">
        <v>7592</v>
      </c>
      <c r="B2410" s="93"/>
      <c r="C2410" s="94"/>
      <c r="D2410" s="230"/>
      <c r="E2410" s="103"/>
      <c r="F2410" s="100"/>
      <c r="G2410" s="101"/>
      <c r="H2410" s="42"/>
      <c r="I2410" s="101"/>
      <c r="J2410" s="95"/>
      <c r="K2410" s="97"/>
      <c r="L2410" s="97"/>
      <c r="M2410" s="97"/>
      <c r="N2410" s="87"/>
      <c r="O2410" s="96"/>
      <c r="P2410" s="97"/>
      <c r="Q2410" s="97"/>
      <c r="R2410" s="98"/>
      <c r="S2410" s="98"/>
      <c r="T2410" s="98"/>
      <c r="U2410" s="98"/>
      <c r="V2410" s="98"/>
      <c r="W2410" s="98"/>
      <c r="X2410" s="98"/>
      <c r="Y2410" s="98"/>
      <c r="Z2410" s="98"/>
      <c r="AA2410" s="98"/>
      <c r="AB2410" s="98"/>
      <c r="AC2410" s="98"/>
      <c r="AD2410" s="98"/>
      <c r="AE2410" s="98"/>
      <c r="AF2410" s="98"/>
      <c r="AG2410" s="98"/>
      <c r="AH2410" s="98"/>
      <c r="AI2410" s="98"/>
      <c r="AJ2410" s="98"/>
      <c r="AK2410" s="98"/>
      <c r="AL2410" s="98"/>
    </row>
    <row r="2411" ht="14.25" customHeight="1">
      <c r="A2411" s="92" t="s">
        <v>7593</v>
      </c>
      <c r="B2411" s="93"/>
      <c r="C2411" s="94"/>
      <c r="D2411" s="230"/>
      <c r="E2411" s="103"/>
      <c r="F2411" s="100"/>
      <c r="G2411" s="101"/>
      <c r="H2411" s="42"/>
      <c r="I2411" s="101"/>
      <c r="J2411" s="95"/>
      <c r="K2411" s="97"/>
      <c r="L2411" s="97"/>
      <c r="M2411" s="97"/>
      <c r="N2411" s="87"/>
      <c r="O2411" s="96"/>
      <c r="P2411" s="97"/>
      <c r="Q2411" s="97"/>
      <c r="R2411" s="98"/>
      <c r="S2411" s="98"/>
      <c r="T2411" s="98"/>
      <c r="U2411" s="98"/>
      <c r="V2411" s="98"/>
      <c r="W2411" s="98"/>
      <c r="X2411" s="98"/>
      <c r="Y2411" s="98"/>
      <c r="Z2411" s="98"/>
      <c r="AA2411" s="98"/>
      <c r="AB2411" s="98"/>
      <c r="AC2411" s="98"/>
      <c r="AD2411" s="98"/>
      <c r="AE2411" s="98"/>
      <c r="AF2411" s="98"/>
      <c r="AG2411" s="98"/>
      <c r="AH2411" s="98"/>
      <c r="AI2411" s="98"/>
      <c r="AJ2411" s="98"/>
      <c r="AK2411" s="98"/>
      <c r="AL2411" s="98"/>
    </row>
    <row r="2412" ht="14.25" customHeight="1">
      <c r="A2412" s="92" t="s">
        <v>7594</v>
      </c>
      <c r="B2412" s="93"/>
      <c r="C2412" s="94"/>
      <c r="D2412" s="230"/>
      <c r="E2412" s="103"/>
      <c r="F2412" s="100"/>
      <c r="G2412" s="101"/>
      <c r="H2412" s="42"/>
      <c r="I2412" s="101"/>
      <c r="J2412" s="95"/>
      <c r="K2412" s="97"/>
      <c r="L2412" s="97"/>
      <c r="M2412" s="97"/>
      <c r="N2412" s="87"/>
      <c r="O2412" s="96"/>
      <c r="P2412" s="97"/>
      <c r="Q2412" s="97"/>
      <c r="R2412" s="98"/>
      <c r="S2412" s="98"/>
      <c r="T2412" s="98"/>
      <c r="U2412" s="98"/>
      <c r="V2412" s="98"/>
      <c r="W2412" s="98"/>
      <c r="X2412" s="98"/>
      <c r="Y2412" s="98"/>
      <c r="Z2412" s="98"/>
      <c r="AA2412" s="98"/>
      <c r="AB2412" s="98"/>
      <c r="AC2412" s="98"/>
      <c r="AD2412" s="98"/>
      <c r="AE2412" s="98"/>
      <c r="AF2412" s="98"/>
      <c r="AG2412" s="98"/>
      <c r="AH2412" s="98"/>
      <c r="AI2412" s="98"/>
      <c r="AJ2412" s="98"/>
      <c r="AK2412" s="98"/>
      <c r="AL2412" s="98"/>
    </row>
    <row r="2413" ht="14.25" customHeight="1">
      <c r="A2413" s="92" t="s">
        <v>7595</v>
      </c>
      <c r="B2413" s="93"/>
      <c r="C2413" s="94"/>
      <c r="D2413" s="230"/>
      <c r="E2413" s="103"/>
      <c r="F2413" s="100"/>
      <c r="G2413" s="101"/>
      <c r="H2413" s="42"/>
      <c r="I2413" s="101"/>
      <c r="J2413" s="95"/>
      <c r="K2413" s="97"/>
      <c r="L2413" s="97"/>
      <c r="M2413" s="97"/>
      <c r="N2413" s="87"/>
      <c r="O2413" s="96"/>
      <c r="P2413" s="97"/>
      <c r="Q2413" s="97"/>
      <c r="R2413" s="98"/>
      <c r="S2413" s="98"/>
      <c r="T2413" s="98"/>
      <c r="U2413" s="98"/>
      <c r="V2413" s="98"/>
      <c r="W2413" s="98"/>
      <c r="X2413" s="98"/>
      <c r="Y2413" s="98"/>
      <c r="Z2413" s="98"/>
      <c r="AA2413" s="98"/>
      <c r="AB2413" s="98"/>
      <c r="AC2413" s="98"/>
      <c r="AD2413" s="98"/>
      <c r="AE2413" s="98"/>
      <c r="AF2413" s="98"/>
      <c r="AG2413" s="98"/>
      <c r="AH2413" s="98"/>
      <c r="AI2413" s="98"/>
      <c r="AJ2413" s="98"/>
      <c r="AK2413" s="98"/>
      <c r="AL2413" s="98"/>
    </row>
    <row r="2414" ht="14.25" customHeight="1">
      <c r="A2414" s="92" t="s">
        <v>7596</v>
      </c>
      <c r="B2414" s="93"/>
      <c r="C2414" s="94"/>
      <c r="D2414" s="230"/>
      <c r="E2414" s="103"/>
      <c r="F2414" s="100"/>
      <c r="G2414" s="101"/>
      <c r="H2414" s="42"/>
      <c r="I2414" s="101"/>
      <c r="J2414" s="95"/>
      <c r="K2414" s="97"/>
      <c r="L2414" s="97"/>
      <c r="M2414" s="97"/>
      <c r="N2414" s="87"/>
      <c r="O2414" s="96"/>
      <c r="P2414" s="97"/>
      <c r="Q2414" s="97"/>
      <c r="R2414" s="98"/>
      <c r="S2414" s="98"/>
      <c r="T2414" s="98"/>
      <c r="U2414" s="98"/>
      <c r="V2414" s="98"/>
      <c r="W2414" s="98"/>
      <c r="X2414" s="98"/>
      <c r="Y2414" s="98"/>
      <c r="Z2414" s="98"/>
      <c r="AA2414" s="98"/>
      <c r="AB2414" s="98"/>
      <c r="AC2414" s="98"/>
      <c r="AD2414" s="98"/>
      <c r="AE2414" s="98"/>
      <c r="AF2414" s="98"/>
      <c r="AG2414" s="98"/>
      <c r="AH2414" s="98"/>
      <c r="AI2414" s="98"/>
      <c r="AJ2414" s="98"/>
      <c r="AK2414" s="98"/>
      <c r="AL2414" s="98"/>
    </row>
    <row r="2415" ht="14.25" customHeight="1">
      <c r="A2415" s="92" t="s">
        <v>7597</v>
      </c>
      <c r="B2415" s="93"/>
      <c r="C2415" s="94"/>
      <c r="D2415" s="230"/>
      <c r="E2415" s="103"/>
      <c r="F2415" s="100"/>
      <c r="G2415" s="101"/>
      <c r="H2415" s="42"/>
      <c r="I2415" s="101"/>
      <c r="J2415" s="95"/>
      <c r="K2415" s="97"/>
      <c r="L2415" s="97"/>
      <c r="M2415" s="97"/>
      <c r="N2415" s="87"/>
      <c r="O2415" s="96"/>
      <c r="P2415" s="97"/>
      <c r="Q2415" s="97"/>
      <c r="R2415" s="98"/>
      <c r="S2415" s="98"/>
      <c r="T2415" s="98"/>
      <c r="U2415" s="98"/>
      <c r="V2415" s="98"/>
      <c r="W2415" s="98"/>
      <c r="X2415" s="98"/>
      <c r="Y2415" s="98"/>
      <c r="Z2415" s="98"/>
      <c r="AA2415" s="98"/>
      <c r="AB2415" s="98"/>
      <c r="AC2415" s="98"/>
      <c r="AD2415" s="98"/>
      <c r="AE2415" s="98"/>
      <c r="AF2415" s="98"/>
      <c r="AG2415" s="98"/>
      <c r="AH2415" s="98"/>
      <c r="AI2415" s="98"/>
      <c r="AJ2415" s="98"/>
      <c r="AK2415" s="98"/>
      <c r="AL2415" s="98"/>
    </row>
    <row r="2416" ht="14.25" customHeight="1">
      <c r="A2416" s="92" t="s">
        <v>7598</v>
      </c>
      <c r="B2416" s="93"/>
      <c r="C2416" s="94"/>
      <c r="D2416" s="230"/>
      <c r="E2416" s="103"/>
      <c r="F2416" s="100"/>
      <c r="G2416" s="101"/>
      <c r="H2416" s="42"/>
      <c r="I2416" s="101"/>
      <c r="J2416" s="95"/>
      <c r="K2416" s="97"/>
      <c r="L2416" s="97"/>
      <c r="M2416" s="97"/>
      <c r="N2416" s="87"/>
      <c r="O2416" s="96"/>
      <c r="P2416" s="97"/>
      <c r="Q2416" s="97"/>
      <c r="R2416" s="98"/>
      <c r="S2416" s="98"/>
      <c r="T2416" s="98"/>
      <c r="U2416" s="98"/>
      <c r="V2416" s="98"/>
      <c r="W2416" s="98"/>
      <c r="X2416" s="98"/>
      <c r="Y2416" s="98"/>
      <c r="Z2416" s="98"/>
      <c r="AA2416" s="98"/>
      <c r="AB2416" s="98"/>
      <c r="AC2416" s="98"/>
      <c r="AD2416" s="98"/>
      <c r="AE2416" s="98"/>
      <c r="AF2416" s="98"/>
      <c r="AG2416" s="98"/>
      <c r="AH2416" s="98"/>
      <c r="AI2416" s="98"/>
      <c r="AJ2416" s="98"/>
      <c r="AK2416" s="98"/>
      <c r="AL2416" s="98"/>
    </row>
    <row r="2417" ht="14.25" customHeight="1">
      <c r="A2417" s="92" t="s">
        <v>7599</v>
      </c>
      <c r="B2417" s="93"/>
      <c r="C2417" s="94"/>
      <c r="D2417" s="230"/>
      <c r="E2417" s="103"/>
      <c r="F2417" s="100"/>
      <c r="G2417" s="101"/>
      <c r="H2417" s="42"/>
      <c r="I2417" s="101"/>
      <c r="J2417" s="95"/>
      <c r="K2417" s="97"/>
      <c r="L2417" s="97"/>
      <c r="M2417" s="97"/>
      <c r="N2417" s="87"/>
      <c r="O2417" s="96"/>
      <c r="P2417" s="97"/>
      <c r="Q2417" s="97"/>
      <c r="R2417" s="98"/>
      <c r="S2417" s="98"/>
      <c r="T2417" s="98"/>
      <c r="U2417" s="98"/>
      <c r="V2417" s="98"/>
      <c r="W2417" s="98"/>
      <c r="X2417" s="98"/>
      <c r="Y2417" s="98"/>
      <c r="Z2417" s="98"/>
      <c r="AA2417" s="98"/>
      <c r="AB2417" s="98"/>
      <c r="AC2417" s="98"/>
      <c r="AD2417" s="98"/>
      <c r="AE2417" s="98"/>
      <c r="AF2417" s="98"/>
      <c r="AG2417" s="98"/>
      <c r="AH2417" s="98"/>
      <c r="AI2417" s="98"/>
      <c r="AJ2417" s="98"/>
      <c r="AK2417" s="98"/>
      <c r="AL2417" s="98"/>
    </row>
    <row r="2418" ht="14.25" customHeight="1">
      <c r="A2418" s="92" t="s">
        <v>7600</v>
      </c>
      <c r="B2418" s="93"/>
      <c r="C2418" s="94"/>
      <c r="D2418" s="230"/>
      <c r="E2418" s="103"/>
      <c r="F2418" s="100"/>
      <c r="G2418" s="101"/>
      <c r="H2418" s="42"/>
      <c r="I2418" s="101"/>
      <c r="J2418" s="95"/>
      <c r="K2418" s="97"/>
      <c r="L2418" s="97"/>
      <c r="M2418" s="97"/>
      <c r="N2418" s="87"/>
      <c r="O2418" s="96"/>
      <c r="P2418" s="97"/>
      <c r="Q2418" s="97"/>
      <c r="R2418" s="98"/>
      <c r="S2418" s="98"/>
      <c r="T2418" s="98"/>
      <c r="U2418" s="98"/>
      <c r="V2418" s="98"/>
      <c r="W2418" s="98"/>
      <c r="X2418" s="98"/>
      <c r="Y2418" s="98"/>
      <c r="Z2418" s="98"/>
      <c r="AA2418" s="98"/>
      <c r="AB2418" s="98"/>
      <c r="AC2418" s="98"/>
      <c r="AD2418" s="98"/>
      <c r="AE2418" s="98"/>
      <c r="AF2418" s="98"/>
      <c r="AG2418" s="98"/>
      <c r="AH2418" s="98"/>
      <c r="AI2418" s="98"/>
      <c r="AJ2418" s="98"/>
      <c r="AK2418" s="98"/>
      <c r="AL2418" s="98"/>
    </row>
    <row r="2419" ht="14.25" customHeight="1">
      <c r="A2419" s="92" t="s">
        <v>7601</v>
      </c>
      <c r="B2419" s="93"/>
      <c r="C2419" s="94"/>
      <c r="D2419" s="230"/>
      <c r="E2419" s="103"/>
      <c r="F2419" s="100"/>
      <c r="G2419" s="101"/>
      <c r="H2419" s="42"/>
      <c r="I2419" s="101"/>
      <c r="J2419" s="95"/>
      <c r="K2419" s="97"/>
      <c r="L2419" s="97"/>
      <c r="M2419" s="97"/>
      <c r="N2419" s="87"/>
      <c r="O2419" s="96"/>
      <c r="P2419" s="97"/>
      <c r="Q2419" s="97"/>
      <c r="R2419" s="98"/>
      <c r="S2419" s="98"/>
      <c r="T2419" s="98"/>
      <c r="U2419" s="98"/>
      <c r="V2419" s="98"/>
      <c r="W2419" s="98"/>
      <c r="X2419" s="98"/>
      <c r="Y2419" s="98"/>
      <c r="Z2419" s="98"/>
      <c r="AA2419" s="98"/>
      <c r="AB2419" s="98"/>
      <c r="AC2419" s="98"/>
      <c r="AD2419" s="98"/>
      <c r="AE2419" s="98"/>
      <c r="AF2419" s="98"/>
      <c r="AG2419" s="98"/>
      <c r="AH2419" s="98"/>
      <c r="AI2419" s="98"/>
      <c r="AJ2419" s="98"/>
      <c r="AK2419" s="98"/>
      <c r="AL2419" s="98"/>
    </row>
    <row r="2420" ht="14.25" customHeight="1">
      <c r="A2420" s="92" t="s">
        <v>7602</v>
      </c>
      <c r="B2420" s="93"/>
      <c r="C2420" s="94"/>
      <c r="D2420" s="230"/>
      <c r="E2420" s="103"/>
      <c r="F2420" s="100"/>
      <c r="G2420" s="101"/>
      <c r="H2420" s="42"/>
      <c r="I2420" s="101"/>
      <c r="J2420" s="95"/>
      <c r="K2420" s="97"/>
      <c r="L2420" s="97"/>
      <c r="M2420" s="97"/>
      <c r="N2420" s="87"/>
      <c r="O2420" s="96"/>
      <c r="P2420" s="97"/>
      <c r="Q2420" s="97"/>
      <c r="R2420" s="98"/>
      <c r="S2420" s="98"/>
      <c r="T2420" s="98"/>
      <c r="U2420" s="98"/>
      <c r="V2420" s="98"/>
      <c r="W2420" s="98"/>
      <c r="X2420" s="98"/>
      <c r="Y2420" s="98"/>
      <c r="Z2420" s="98"/>
      <c r="AA2420" s="98"/>
      <c r="AB2420" s="98"/>
      <c r="AC2420" s="98"/>
      <c r="AD2420" s="98"/>
      <c r="AE2420" s="98"/>
      <c r="AF2420" s="98"/>
      <c r="AG2420" s="98"/>
      <c r="AH2420" s="98"/>
      <c r="AI2420" s="98"/>
      <c r="AJ2420" s="98"/>
      <c r="AK2420" s="98"/>
      <c r="AL2420" s="98"/>
    </row>
    <row r="2421" ht="14.25" customHeight="1">
      <c r="A2421" s="92" t="s">
        <v>7603</v>
      </c>
      <c r="B2421" s="93"/>
      <c r="C2421" s="94"/>
      <c r="D2421" s="230"/>
      <c r="E2421" s="103"/>
      <c r="F2421" s="100"/>
      <c r="G2421" s="101"/>
      <c r="H2421" s="42"/>
      <c r="I2421" s="101"/>
      <c r="J2421" s="95"/>
      <c r="K2421" s="97"/>
      <c r="L2421" s="97"/>
      <c r="M2421" s="97"/>
      <c r="N2421" s="87"/>
      <c r="O2421" s="96"/>
      <c r="P2421" s="97"/>
      <c r="Q2421" s="97"/>
      <c r="R2421" s="98"/>
      <c r="S2421" s="98"/>
      <c r="T2421" s="98"/>
      <c r="U2421" s="98"/>
      <c r="V2421" s="98"/>
      <c r="W2421" s="98"/>
      <c r="X2421" s="98"/>
      <c r="Y2421" s="98"/>
      <c r="Z2421" s="98"/>
      <c r="AA2421" s="98"/>
      <c r="AB2421" s="98"/>
      <c r="AC2421" s="98"/>
      <c r="AD2421" s="98"/>
      <c r="AE2421" s="98"/>
      <c r="AF2421" s="98"/>
      <c r="AG2421" s="98"/>
      <c r="AH2421" s="98"/>
      <c r="AI2421" s="98"/>
      <c r="AJ2421" s="98"/>
      <c r="AK2421" s="98"/>
      <c r="AL2421" s="98"/>
    </row>
    <row r="2422" ht="14.25" customHeight="1">
      <c r="A2422" s="92" t="s">
        <v>7604</v>
      </c>
      <c r="B2422" s="93"/>
      <c r="C2422" s="94"/>
      <c r="D2422" s="230"/>
      <c r="E2422" s="103"/>
      <c r="F2422" s="100"/>
      <c r="G2422" s="101"/>
      <c r="H2422" s="42"/>
      <c r="I2422" s="101"/>
      <c r="J2422" s="95"/>
      <c r="K2422" s="97"/>
      <c r="L2422" s="97"/>
      <c r="M2422" s="97"/>
      <c r="N2422" s="87"/>
      <c r="O2422" s="96"/>
      <c r="P2422" s="97"/>
      <c r="Q2422" s="97"/>
      <c r="R2422" s="98"/>
      <c r="S2422" s="98"/>
      <c r="T2422" s="98"/>
      <c r="U2422" s="98"/>
      <c r="V2422" s="98"/>
      <c r="W2422" s="98"/>
      <c r="X2422" s="98"/>
      <c r="Y2422" s="98"/>
      <c r="Z2422" s="98"/>
      <c r="AA2422" s="98"/>
      <c r="AB2422" s="98"/>
      <c r="AC2422" s="98"/>
      <c r="AD2422" s="98"/>
      <c r="AE2422" s="98"/>
      <c r="AF2422" s="98"/>
      <c r="AG2422" s="98"/>
      <c r="AH2422" s="98"/>
      <c r="AI2422" s="98"/>
      <c r="AJ2422" s="98"/>
      <c r="AK2422" s="98"/>
      <c r="AL2422" s="98"/>
    </row>
    <row r="2423" ht="14.25" customHeight="1">
      <c r="A2423" s="92" t="s">
        <v>7605</v>
      </c>
      <c r="B2423" s="93"/>
      <c r="C2423" s="94"/>
      <c r="D2423" s="230"/>
      <c r="E2423" s="103"/>
      <c r="F2423" s="100"/>
      <c r="G2423" s="101"/>
      <c r="H2423" s="42"/>
      <c r="I2423" s="101"/>
      <c r="J2423" s="95"/>
      <c r="K2423" s="97"/>
      <c r="L2423" s="97"/>
      <c r="M2423" s="97"/>
      <c r="N2423" s="87"/>
      <c r="O2423" s="96"/>
      <c r="P2423" s="97"/>
      <c r="Q2423" s="97"/>
      <c r="R2423" s="98"/>
      <c r="S2423" s="98"/>
      <c r="T2423" s="98"/>
      <c r="U2423" s="98"/>
      <c r="V2423" s="98"/>
      <c r="W2423" s="98"/>
      <c r="X2423" s="98"/>
      <c r="Y2423" s="98"/>
      <c r="Z2423" s="98"/>
      <c r="AA2423" s="98"/>
      <c r="AB2423" s="98"/>
      <c r="AC2423" s="98"/>
      <c r="AD2423" s="98"/>
      <c r="AE2423" s="98"/>
      <c r="AF2423" s="98"/>
      <c r="AG2423" s="98"/>
      <c r="AH2423" s="98"/>
      <c r="AI2423" s="98"/>
      <c r="AJ2423" s="98"/>
      <c r="AK2423" s="98"/>
      <c r="AL2423" s="98"/>
    </row>
    <row r="2424" ht="14.25" customHeight="1">
      <c r="A2424" s="92" t="s">
        <v>7606</v>
      </c>
      <c r="B2424" s="93"/>
      <c r="C2424" s="94"/>
      <c r="D2424" s="230"/>
      <c r="E2424" s="103"/>
      <c r="F2424" s="100"/>
      <c r="G2424" s="101"/>
      <c r="H2424" s="42"/>
      <c r="I2424" s="101"/>
      <c r="J2424" s="95"/>
      <c r="K2424" s="97"/>
      <c r="L2424" s="97"/>
      <c r="M2424" s="97"/>
      <c r="N2424" s="87"/>
      <c r="O2424" s="96"/>
      <c r="P2424" s="97"/>
      <c r="Q2424" s="97"/>
      <c r="R2424" s="98"/>
      <c r="S2424" s="98"/>
      <c r="T2424" s="98"/>
      <c r="U2424" s="98"/>
      <c r="V2424" s="98"/>
      <c r="W2424" s="98"/>
      <c r="X2424" s="98"/>
      <c r="Y2424" s="98"/>
      <c r="Z2424" s="98"/>
      <c r="AA2424" s="98"/>
      <c r="AB2424" s="98"/>
      <c r="AC2424" s="98"/>
      <c r="AD2424" s="98"/>
      <c r="AE2424" s="98"/>
      <c r="AF2424" s="98"/>
      <c r="AG2424" s="98"/>
      <c r="AH2424" s="98"/>
      <c r="AI2424" s="98"/>
      <c r="AJ2424" s="98"/>
      <c r="AK2424" s="98"/>
      <c r="AL2424" s="98"/>
    </row>
    <row r="2425" ht="14.25" customHeight="1">
      <c r="A2425" s="92" t="s">
        <v>7607</v>
      </c>
      <c r="B2425" s="93"/>
      <c r="C2425" s="94"/>
      <c r="D2425" s="230"/>
      <c r="E2425" s="103"/>
      <c r="F2425" s="100"/>
      <c r="G2425" s="101"/>
      <c r="H2425" s="42"/>
      <c r="I2425" s="101"/>
      <c r="J2425" s="95"/>
      <c r="K2425" s="97"/>
      <c r="L2425" s="97"/>
      <c r="M2425" s="97"/>
      <c r="N2425" s="87"/>
      <c r="O2425" s="96"/>
      <c r="P2425" s="97"/>
      <c r="Q2425" s="97"/>
      <c r="R2425" s="98"/>
      <c r="S2425" s="98"/>
      <c r="T2425" s="98"/>
      <c r="U2425" s="98"/>
      <c r="V2425" s="98"/>
      <c r="W2425" s="98"/>
      <c r="X2425" s="98"/>
      <c r="Y2425" s="98"/>
      <c r="Z2425" s="98"/>
      <c r="AA2425" s="98"/>
      <c r="AB2425" s="98"/>
      <c r="AC2425" s="98"/>
      <c r="AD2425" s="98"/>
      <c r="AE2425" s="98"/>
      <c r="AF2425" s="98"/>
      <c r="AG2425" s="98"/>
      <c r="AH2425" s="98"/>
      <c r="AI2425" s="98"/>
      <c r="AJ2425" s="98"/>
      <c r="AK2425" s="98"/>
      <c r="AL2425" s="98"/>
    </row>
    <row r="2426" ht="14.25" customHeight="1">
      <c r="A2426" s="92" t="s">
        <v>7608</v>
      </c>
      <c r="B2426" s="93"/>
      <c r="C2426" s="94"/>
      <c r="D2426" s="230"/>
      <c r="E2426" s="103"/>
      <c r="F2426" s="100"/>
      <c r="G2426" s="101"/>
      <c r="H2426" s="42"/>
      <c r="I2426" s="101"/>
      <c r="J2426" s="95"/>
      <c r="K2426" s="97"/>
      <c r="L2426" s="97"/>
      <c r="M2426" s="97"/>
      <c r="N2426" s="87"/>
      <c r="O2426" s="96"/>
      <c r="P2426" s="97"/>
      <c r="Q2426" s="97"/>
      <c r="R2426" s="98"/>
      <c r="S2426" s="98"/>
      <c r="T2426" s="98"/>
      <c r="U2426" s="98"/>
      <c r="V2426" s="98"/>
      <c r="W2426" s="98"/>
      <c r="X2426" s="98"/>
      <c r="Y2426" s="98"/>
      <c r="Z2426" s="98"/>
      <c r="AA2426" s="98"/>
      <c r="AB2426" s="98"/>
      <c r="AC2426" s="98"/>
      <c r="AD2426" s="98"/>
      <c r="AE2426" s="98"/>
      <c r="AF2426" s="98"/>
      <c r="AG2426" s="98"/>
      <c r="AH2426" s="98"/>
      <c r="AI2426" s="98"/>
      <c r="AJ2426" s="98"/>
      <c r="AK2426" s="98"/>
      <c r="AL2426" s="98"/>
    </row>
    <row r="2427" ht="14.25" customHeight="1">
      <c r="A2427" s="92" t="s">
        <v>7609</v>
      </c>
      <c r="B2427" s="93"/>
      <c r="C2427" s="94"/>
      <c r="D2427" s="230"/>
      <c r="E2427" s="103"/>
      <c r="F2427" s="100"/>
      <c r="G2427" s="101"/>
      <c r="H2427" s="42"/>
      <c r="I2427" s="101"/>
      <c r="J2427" s="95"/>
      <c r="K2427" s="97"/>
      <c r="L2427" s="97"/>
      <c r="M2427" s="97"/>
      <c r="N2427" s="87"/>
      <c r="O2427" s="96"/>
      <c r="P2427" s="97"/>
      <c r="Q2427" s="97"/>
      <c r="R2427" s="98"/>
      <c r="S2427" s="98"/>
      <c r="T2427" s="98"/>
      <c r="U2427" s="98"/>
      <c r="V2427" s="98"/>
      <c r="W2427" s="98"/>
      <c r="X2427" s="98"/>
      <c r="Y2427" s="98"/>
      <c r="Z2427" s="98"/>
      <c r="AA2427" s="98"/>
      <c r="AB2427" s="98"/>
      <c r="AC2427" s="98"/>
      <c r="AD2427" s="98"/>
      <c r="AE2427" s="98"/>
      <c r="AF2427" s="98"/>
      <c r="AG2427" s="98"/>
      <c r="AH2427" s="98"/>
      <c r="AI2427" s="98"/>
      <c r="AJ2427" s="98"/>
      <c r="AK2427" s="98"/>
      <c r="AL2427" s="98"/>
    </row>
    <row r="2428" ht="14.25" customHeight="1">
      <c r="A2428" s="92" t="s">
        <v>7610</v>
      </c>
      <c r="B2428" s="93"/>
      <c r="C2428" s="94"/>
      <c r="D2428" s="230"/>
      <c r="E2428" s="103"/>
      <c r="F2428" s="100"/>
      <c r="G2428" s="101"/>
      <c r="H2428" s="42"/>
      <c r="I2428" s="101"/>
      <c r="J2428" s="95"/>
      <c r="K2428" s="97"/>
      <c r="L2428" s="97"/>
      <c r="M2428" s="97"/>
      <c r="N2428" s="87"/>
      <c r="O2428" s="96"/>
      <c r="P2428" s="97"/>
      <c r="Q2428" s="97"/>
      <c r="R2428" s="98"/>
      <c r="S2428" s="98"/>
      <c r="T2428" s="98"/>
      <c r="U2428" s="98"/>
      <c r="V2428" s="98"/>
      <c r="W2428" s="98"/>
      <c r="X2428" s="98"/>
      <c r="Y2428" s="98"/>
      <c r="Z2428" s="98"/>
      <c r="AA2428" s="98"/>
      <c r="AB2428" s="98"/>
      <c r="AC2428" s="98"/>
      <c r="AD2428" s="98"/>
      <c r="AE2428" s="98"/>
      <c r="AF2428" s="98"/>
      <c r="AG2428" s="98"/>
      <c r="AH2428" s="98"/>
      <c r="AI2428" s="98"/>
      <c r="AJ2428" s="98"/>
      <c r="AK2428" s="98"/>
      <c r="AL2428" s="98"/>
    </row>
    <row r="2429" ht="14.25" customHeight="1">
      <c r="A2429" s="92" t="s">
        <v>7611</v>
      </c>
      <c r="B2429" s="93"/>
      <c r="C2429" s="94"/>
      <c r="D2429" s="230"/>
      <c r="E2429" s="103"/>
      <c r="F2429" s="100"/>
      <c r="G2429" s="101"/>
      <c r="H2429" s="42"/>
      <c r="I2429" s="101"/>
      <c r="J2429" s="95"/>
      <c r="K2429" s="97"/>
      <c r="L2429" s="97"/>
      <c r="M2429" s="97"/>
      <c r="N2429" s="87"/>
      <c r="O2429" s="96"/>
      <c r="P2429" s="97"/>
      <c r="Q2429" s="97"/>
      <c r="R2429" s="98"/>
      <c r="S2429" s="98"/>
      <c r="T2429" s="98"/>
      <c r="U2429" s="98"/>
      <c r="V2429" s="98"/>
      <c r="W2429" s="98"/>
      <c r="X2429" s="98"/>
      <c r="Y2429" s="98"/>
      <c r="Z2429" s="98"/>
      <c r="AA2429" s="98"/>
      <c r="AB2429" s="98"/>
      <c r="AC2429" s="98"/>
      <c r="AD2429" s="98"/>
      <c r="AE2429" s="98"/>
      <c r="AF2429" s="98"/>
      <c r="AG2429" s="98"/>
      <c r="AH2429" s="98"/>
      <c r="AI2429" s="98"/>
      <c r="AJ2429" s="98"/>
      <c r="AK2429" s="98"/>
      <c r="AL2429" s="98"/>
    </row>
    <row r="2430" ht="14.25" customHeight="1">
      <c r="A2430" s="92" t="s">
        <v>7612</v>
      </c>
      <c r="B2430" s="93"/>
      <c r="C2430" s="94"/>
      <c r="D2430" s="230"/>
      <c r="E2430" s="103"/>
      <c r="F2430" s="100"/>
      <c r="G2430" s="101"/>
      <c r="H2430" s="42"/>
      <c r="I2430" s="101"/>
      <c r="J2430" s="95"/>
      <c r="K2430" s="97"/>
      <c r="L2430" s="97"/>
      <c r="M2430" s="97"/>
      <c r="N2430" s="87"/>
      <c r="O2430" s="96"/>
      <c r="P2430" s="97"/>
      <c r="Q2430" s="97"/>
      <c r="R2430" s="98"/>
      <c r="S2430" s="98"/>
      <c r="T2430" s="98"/>
      <c r="U2430" s="98"/>
      <c r="V2430" s="98"/>
      <c r="W2430" s="98"/>
      <c r="X2430" s="98"/>
      <c r="Y2430" s="98"/>
      <c r="Z2430" s="98"/>
      <c r="AA2430" s="98"/>
      <c r="AB2430" s="98"/>
      <c r="AC2430" s="98"/>
      <c r="AD2430" s="98"/>
      <c r="AE2430" s="98"/>
      <c r="AF2430" s="98"/>
      <c r="AG2430" s="98"/>
      <c r="AH2430" s="98"/>
      <c r="AI2430" s="98"/>
      <c r="AJ2430" s="98"/>
      <c r="AK2430" s="98"/>
      <c r="AL2430" s="98"/>
    </row>
    <row r="2431" ht="14.25" customHeight="1">
      <c r="A2431" s="92" t="s">
        <v>7613</v>
      </c>
      <c r="B2431" s="93"/>
      <c r="C2431" s="94"/>
      <c r="D2431" s="230"/>
      <c r="E2431" s="103"/>
      <c r="F2431" s="100"/>
      <c r="G2431" s="101"/>
      <c r="H2431" s="42"/>
      <c r="I2431" s="101"/>
      <c r="J2431" s="95"/>
      <c r="K2431" s="97"/>
      <c r="L2431" s="97"/>
      <c r="M2431" s="97"/>
      <c r="N2431" s="87"/>
      <c r="O2431" s="96"/>
      <c r="P2431" s="97"/>
      <c r="Q2431" s="97"/>
      <c r="R2431" s="98"/>
      <c r="S2431" s="98"/>
      <c r="T2431" s="98"/>
      <c r="U2431" s="98"/>
      <c r="V2431" s="98"/>
      <c r="W2431" s="98"/>
      <c r="X2431" s="98"/>
      <c r="Y2431" s="98"/>
      <c r="Z2431" s="98"/>
      <c r="AA2431" s="98"/>
      <c r="AB2431" s="98"/>
      <c r="AC2431" s="98"/>
      <c r="AD2431" s="98"/>
      <c r="AE2431" s="98"/>
      <c r="AF2431" s="98"/>
      <c r="AG2431" s="98"/>
      <c r="AH2431" s="98"/>
      <c r="AI2431" s="98"/>
      <c r="AJ2431" s="98"/>
      <c r="AK2431" s="98"/>
      <c r="AL2431" s="98"/>
    </row>
    <row r="2432" ht="14.25" customHeight="1">
      <c r="A2432" s="92" t="s">
        <v>7614</v>
      </c>
      <c r="B2432" s="93"/>
      <c r="C2432" s="94"/>
      <c r="D2432" s="230"/>
      <c r="E2432" s="103"/>
      <c r="F2432" s="100"/>
      <c r="G2432" s="101"/>
      <c r="H2432" s="42"/>
      <c r="I2432" s="101"/>
      <c r="J2432" s="95"/>
      <c r="K2432" s="97"/>
      <c r="L2432" s="97"/>
      <c r="M2432" s="97"/>
      <c r="N2432" s="87"/>
      <c r="O2432" s="96"/>
      <c r="P2432" s="97"/>
      <c r="Q2432" s="97"/>
      <c r="R2432" s="98"/>
      <c r="S2432" s="98"/>
      <c r="T2432" s="98"/>
      <c r="U2432" s="98"/>
      <c r="V2432" s="98"/>
      <c r="W2432" s="98"/>
      <c r="X2432" s="98"/>
      <c r="Y2432" s="98"/>
      <c r="Z2432" s="98"/>
      <c r="AA2432" s="98"/>
      <c r="AB2432" s="98"/>
      <c r="AC2432" s="98"/>
      <c r="AD2432" s="98"/>
      <c r="AE2432" s="98"/>
      <c r="AF2432" s="98"/>
      <c r="AG2432" s="98"/>
      <c r="AH2432" s="98"/>
      <c r="AI2432" s="98"/>
      <c r="AJ2432" s="98"/>
      <c r="AK2432" s="98"/>
      <c r="AL2432" s="98"/>
    </row>
    <row r="2433" ht="14.25" customHeight="1">
      <c r="A2433" s="92" t="s">
        <v>7615</v>
      </c>
      <c r="B2433" s="93"/>
      <c r="C2433" s="94"/>
      <c r="D2433" s="230"/>
      <c r="E2433" s="103"/>
      <c r="F2433" s="100"/>
      <c r="G2433" s="101"/>
      <c r="H2433" s="42"/>
      <c r="I2433" s="101"/>
      <c r="J2433" s="95"/>
      <c r="K2433" s="97"/>
      <c r="L2433" s="97"/>
      <c r="M2433" s="97"/>
      <c r="N2433" s="87"/>
      <c r="O2433" s="96"/>
      <c r="P2433" s="97"/>
      <c r="Q2433" s="97"/>
      <c r="R2433" s="98"/>
      <c r="S2433" s="98"/>
      <c r="T2433" s="98"/>
      <c r="U2433" s="98"/>
      <c r="V2433" s="98"/>
      <c r="W2433" s="98"/>
      <c r="X2433" s="98"/>
      <c r="Y2433" s="98"/>
      <c r="Z2433" s="98"/>
      <c r="AA2433" s="98"/>
      <c r="AB2433" s="98"/>
      <c r="AC2433" s="98"/>
      <c r="AD2433" s="98"/>
      <c r="AE2433" s="98"/>
      <c r="AF2433" s="98"/>
      <c r="AG2433" s="98"/>
      <c r="AH2433" s="98"/>
      <c r="AI2433" s="98"/>
      <c r="AJ2433" s="98"/>
      <c r="AK2433" s="98"/>
      <c r="AL2433" s="98"/>
    </row>
    <row r="2434" ht="14.25" customHeight="1">
      <c r="A2434" s="92" t="s">
        <v>7616</v>
      </c>
      <c r="B2434" s="93"/>
      <c r="C2434" s="94"/>
      <c r="D2434" s="230"/>
      <c r="E2434" s="103"/>
      <c r="F2434" s="100"/>
      <c r="G2434" s="101"/>
      <c r="H2434" s="42"/>
      <c r="I2434" s="101"/>
      <c r="J2434" s="95"/>
      <c r="K2434" s="97"/>
      <c r="L2434" s="97"/>
      <c r="M2434" s="97"/>
      <c r="N2434" s="87"/>
      <c r="O2434" s="96"/>
      <c r="P2434" s="97"/>
      <c r="Q2434" s="97"/>
      <c r="R2434" s="98"/>
      <c r="S2434" s="98"/>
      <c r="T2434" s="98"/>
      <c r="U2434" s="98"/>
      <c r="V2434" s="98"/>
      <c r="W2434" s="98"/>
      <c r="X2434" s="98"/>
      <c r="Y2434" s="98"/>
      <c r="Z2434" s="98"/>
      <c r="AA2434" s="98"/>
      <c r="AB2434" s="98"/>
      <c r="AC2434" s="98"/>
      <c r="AD2434" s="98"/>
      <c r="AE2434" s="98"/>
      <c r="AF2434" s="98"/>
      <c r="AG2434" s="98"/>
      <c r="AH2434" s="98"/>
      <c r="AI2434" s="98"/>
      <c r="AJ2434" s="98"/>
      <c r="AK2434" s="98"/>
      <c r="AL2434" s="98"/>
    </row>
    <row r="2435" ht="14.25" customHeight="1">
      <c r="A2435" s="92" t="s">
        <v>7617</v>
      </c>
      <c r="B2435" s="93"/>
      <c r="C2435" s="94"/>
      <c r="D2435" s="230"/>
      <c r="E2435" s="103"/>
      <c r="F2435" s="100"/>
      <c r="G2435" s="101"/>
      <c r="H2435" s="42"/>
      <c r="I2435" s="101"/>
      <c r="J2435" s="95"/>
      <c r="K2435" s="97"/>
      <c r="L2435" s="97"/>
      <c r="M2435" s="97"/>
      <c r="N2435" s="87"/>
      <c r="O2435" s="96"/>
      <c r="P2435" s="97"/>
      <c r="Q2435" s="97"/>
      <c r="R2435" s="98"/>
      <c r="S2435" s="98"/>
      <c r="T2435" s="98"/>
      <c r="U2435" s="98"/>
      <c r="V2435" s="98"/>
      <c r="W2435" s="98"/>
      <c r="X2435" s="98"/>
      <c r="Y2435" s="98"/>
      <c r="Z2435" s="98"/>
      <c r="AA2435" s="98"/>
      <c r="AB2435" s="98"/>
      <c r="AC2435" s="98"/>
      <c r="AD2435" s="98"/>
      <c r="AE2435" s="98"/>
      <c r="AF2435" s="98"/>
      <c r="AG2435" s="98"/>
      <c r="AH2435" s="98"/>
      <c r="AI2435" s="98"/>
      <c r="AJ2435" s="98"/>
      <c r="AK2435" s="98"/>
      <c r="AL2435" s="98"/>
    </row>
    <row r="2436" ht="14.25" customHeight="1">
      <c r="A2436" s="92" t="s">
        <v>7618</v>
      </c>
      <c r="B2436" s="93"/>
      <c r="C2436" s="94"/>
      <c r="D2436" s="230"/>
      <c r="E2436" s="103"/>
      <c r="F2436" s="100"/>
      <c r="G2436" s="101"/>
      <c r="H2436" s="42"/>
      <c r="I2436" s="101"/>
      <c r="J2436" s="95"/>
      <c r="K2436" s="97"/>
      <c r="L2436" s="97"/>
      <c r="M2436" s="97"/>
      <c r="N2436" s="87"/>
      <c r="O2436" s="96"/>
      <c r="P2436" s="97"/>
      <c r="Q2436" s="97"/>
      <c r="R2436" s="98"/>
      <c r="S2436" s="98"/>
      <c r="T2436" s="98"/>
      <c r="U2436" s="98"/>
      <c r="V2436" s="98"/>
      <c r="W2436" s="98"/>
      <c r="X2436" s="98"/>
      <c r="Y2436" s="98"/>
      <c r="Z2436" s="98"/>
      <c r="AA2436" s="98"/>
      <c r="AB2436" s="98"/>
      <c r="AC2436" s="98"/>
      <c r="AD2436" s="98"/>
      <c r="AE2436" s="98"/>
      <c r="AF2436" s="98"/>
      <c r="AG2436" s="98"/>
      <c r="AH2436" s="98"/>
      <c r="AI2436" s="98"/>
      <c r="AJ2436" s="98"/>
      <c r="AK2436" s="98"/>
      <c r="AL2436" s="98"/>
    </row>
    <row r="2437" ht="14.25" customHeight="1">
      <c r="A2437" s="92" t="s">
        <v>7619</v>
      </c>
      <c r="B2437" s="93"/>
      <c r="C2437" s="94"/>
      <c r="D2437" s="230"/>
      <c r="E2437" s="103"/>
      <c r="F2437" s="100"/>
      <c r="G2437" s="101"/>
      <c r="H2437" s="42"/>
      <c r="I2437" s="101"/>
      <c r="J2437" s="95"/>
      <c r="K2437" s="97"/>
      <c r="L2437" s="97"/>
      <c r="M2437" s="97"/>
      <c r="N2437" s="87"/>
      <c r="O2437" s="96"/>
      <c r="P2437" s="97"/>
      <c r="Q2437" s="97"/>
      <c r="R2437" s="98"/>
      <c r="S2437" s="98"/>
      <c r="T2437" s="98"/>
      <c r="U2437" s="98"/>
      <c r="V2437" s="98"/>
      <c r="W2437" s="98"/>
      <c r="X2437" s="98"/>
      <c r="Y2437" s="98"/>
      <c r="Z2437" s="98"/>
      <c r="AA2437" s="98"/>
      <c r="AB2437" s="98"/>
      <c r="AC2437" s="98"/>
      <c r="AD2437" s="98"/>
      <c r="AE2437" s="98"/>
      <c r="AF2437" s="98"/>
      <c r="AG2437" s="98"/>
      <c r="AH2437" s="98"/>
      <c r="AI2437" s="98"/>
      <c r="AJ2437" s="98"/>
      <c r="AK2437" s="98"/>
      <c r="AL2437" s="98"/>
    </row>
    <row r="2438" ht="14.25" customHeight="1">
      <c r="A2438" s="92" t="s">
        <v>7620</v>
      </c>
      <c r="B2438" s="93"/>
      <c r="C2438" s="94"/>
      <c r="D2438" s="230"/>
      <c r="E2438" s="103"/>
      <c r="F2438" s="100"/>
      <c r="G2438" s="101"/>
      <c r="H2438" s="42"/>
      <c r="I2438" s="101"/>
      <c r="J2438" s="95"/>
      <c r="K2438" s="97"/>
      <c r="L2438" s="97"/>
      <c r="M2438" s="97"/>
      <c r="N2438" s="87"/>
      <c r="O2438" s="96"/>
      <c r="P2438" s="97"/>
      <c r="Q2438" s="97"/>
      <c r="R2438" s="98"/>
      <c r="S2438" s="98"/>
      <c r="T2438" s="98"/>
      <c r="U2438" s="98"/>
      <c r="V2438" s="98"/>
      <c r="W2438" s="98"/>
      <c r="X2438" s="98"/>
      <c r="Y2438" s="98"/>
      <c r="Z2438" s="98"/>
      <c r="AA2438" s="98"/>
      <c r="AB2438" s="98"/>
      <c r="AC2438" s="98"/>
      <c r="AD2438" s="98"/>
      <c r="AE2438" s="98"/>
      <c r="AF2438" s="98"/>
      <c r="AG2438" s="98"/>
      <c r="AH2438" s="98"/>
      <c r="AI2438" s="98"/>
      <c r="AJ2438" s="98"/>
      <c r="AK2438" s="98"/>
      <c r="AL2438" s="98"/>
    </row>
    <row r="2439" ht="14.25" customHeight="1">
      <c r="A2439" s="92" t="s">
        <v>7621</v>
      </c>
      <c r="B2439" s="93"/>
      <c r="C2439" s="94"/>
      <c r="D2439" s="230"/>
      <c r="E2439" s="103"/>
      <c r="F2439" s="100"/>
      <c r="G2439" s="101"/>
      <c r="H2439" s="42"/>
      <c r="I2439" s="101"/>
      <c r="J2439" s="95"/>
      <c r="K2439" s="97"/>
      <c r="L2439" s="97"/>
      <c r="M2439" s="97"/>
      <c r="N2439" s="87"/>
      <c r="O2439" s="96"/>
      <c r="P2439" s="97"/>
      <c r="Q2439" s="97"/>
      <c r="R2439" s="98"/>
      <c r="S2439" s="98"/>
      <c r="T2439" s="98"/>
      <c r="U2439" s="98"/>
      <c r="V2439" s="98"/>
      <c r="W2439" s="98"/>
      <c r="X2439" s="98"/>
      <c r="Y2439" s="98"/>
      <c r="Z2439" s="98"/>
      <c r="AA2439" s="98"/>
      <c r="AB2439" s="98"/>
      <c r="AC2439" s="98"/>
      <c r="AD2439" s="98"/>
      <c r="AE2439" s="98"/>
      <c r="AF2439" s="98"/>
      <c r="AG2439" s="98"/>
      <c r="AH2439" s="98"/>
      <c r="AI2439" s="98"/>
      <c r="AJ2439" s="98"/>
      <c r="AK2439" s="98"/>
      <c r="AL2439" s="98"/>
    </row>
    <row r="2440" ht="14.25" customHeight="1">
      <c r="A2440" s="92" t="s">
        <v>7622</v>
      </c>
      <c r="B2440" s="93"/>
      <c r="C2440" s="94"/>
      <c r="D2440" s="230"/>
      <c r="E2440" s="103"/>
      <c r="F2440" s="100"/>
      <c r="G2440" s="101"/>
      <c r="H2440" s="42"/>
      <c r="I2440" s="101"/>
      <c r="J2440" s="95"/>
      <c r="K2440" s="97"/>
      <c r="L2440" s="97"/>
      <c r="M2440" s="97"/>
      <c r="N2440" s="87"/>
      <c r="O2440" s="96"/>
      <c r="P2440" s="97"/>
      <c r="Q2440" s="97"/>
      <c r="R2440" s="98"/>
      <c r="S2440" s="98"/>
      <c r="T2440" s="98"/>
      <c r="U2440" s="98"/>
      <c r="V2440" s="98"/>
      <c r="W2440" s="98"/>
      <c r="X2440" s="98"/>
      <c r="Y2440" s="98"/>
      <c r="Z2440" s="98"/>
      <c r="AA2440" s="98"/>
      <c r="AB2440" s="98"/>
      <c r="AC2440" s="98"/>
      <c r="AD2440" s="98"/>
      <c r="AE2440" s="98"/>
      <c r="AF2440" s="98"/>
      <c r="AG2440" s="98"/>
      <c r="AH2440" s="98"/>
      <c r="AI2440" s="98"/>
      <c r="AJ2440" s="98"/>
      <c r="AK2440" s="98"/>
      <c r="AL2440" s="98"/>
    </row>
    <row r="2441" ht="14.25" customHeight="1">
      <c r="A2441" s="92" t="s">
        <v>7623</v>
      </c>
      <c r="B2441" s="93"/>
      <c r="C2441" s="94"/>
      <c r="D2441" s="230"/>
      <c r="E2441" s="103"/>
      <c r="F2441" s="100"/>
      <c r="G2441" s="101"/>
      <c r="H2441" s="42"/>
      <c r="I2441" s="101"/>
      <c r="J2441" s="95"/>
      <c r="K2441" s="97"/>
      <c r="L2441" s="97"/>
      <c r="M2441" s="97"/>
      <c r="N2441" s="87"/>
      <c r="O2441" s="96"/>
      <c r="P2441" s="97"/>
      <c r="Q2441" s="97"/>
      <c r="R2441" s="98"/>
      <c r="S2441" s="98"/>
      <c r="T2441" s="98"/>
      <c r="U2441" s="98"/>
      <c r="V2441" s="98"/>
      <c r="W2441" s="98"/>
      <c r="X2441" s="98"/>
      <c r="Y2441" s="98"/>
      <c r="Z2441" s="98"/>
      <c r="AA2441" s="98"/>
      <c r="AB2441" s="98"/>
      <c r="AC2441" s="98"/>
      <c r="AD2441" s="98"/>
      <c r="AE2441" s="98"/>
      <c r="AF2441" s="98"/>
      <c r="AG2441" s="98"/>
      <c r="AH2441" s="98"/>
      <c r="AI2441" s="98"/>
      <c r="AJ2441" s="98"/>
      <c r="AK2441" s="98"/>
      <c r="AL2441" s="98"/>
    </row>
    <row r="2442" ht="14.25" customHeight="1">
      <c r="A2442" s="92" t="s">
        <v>7624</v>
      </c>
      <c r="B2442" s="93"/>
      <c r="C2442" s="94"/>
      <c r="D2442" s="230"/>
      <c r="E2442" s="103"/>
      <c r="F2442" s="100"/>
      <c r="G2442" s="101"/>
      <c r="H2442" s="42"/>
      <c r="I2442" s="101"/>
      <c r="J2442" s="95"/>
      <c r="K2442" s="97"/>
      <c r="L2442" s="97"/>
      <c r="M2442" s="97"/>
      <c r="N2442" s="87"/>
      <c r="O2442" s="96"/>
      <c r="P2442" s="97"/>
      <c r="Q2442" s="97"/>
      <c r="R2442" s="98"/>
      <c r="S2442" s="98"/>
      <c r="T2442" s="98"/>
      <c r="U2442" s="98"/>
      <c r="V2442" s="98"/>
      <c r="W2442" s="98"/>
      <c r="X2442" s="98"/>
      <c r="Y2442" s="98"/>
      <c r="Z2442" s="98"/>
      <c r="AA2442" s="98"/>
      <c r="AB2442" s="98"/>
      <c r="AC2442" s="98"/>
      <c r="AD2442" s="98"/>
      <c r="AE2442" s="98"/>
      <c r="AF2442" s="98"/>
      <c r="AG2442" s="98"/>
      <c r="AH2442" s="98"/>
      <c r="AI2442" s="98"/>
      <c r="AJ2442" s="98"/>
      <c r="AK2442" s="98"/>
      <c r="AL2442" s="98"/>
    </row>
    <row r="2443" ht="14.25" customHeight="1">
      <c r="A2443" s="92" t="s">
        <v>7625</v>
      </c>
      <c r="B2443" s="93"/>
      <c r="C2443" s="94"/>
      <c r="D2443" s="230"/>
      <c r="E2443" s="103"/>
      <c r="F2443" s="100"/>
      <c r="G2443" s="101"/>
      <c r="H2443" s="42"/>
      <c r="I2443" s="101"/>
      <c r="J2443" s="95"/>
      <c r="K2443" s="97"/>
      <c r="L2443" s="97"/>
      <c r="M2443" s="97"/>
      <c r="N2443" s="87"/>
      <c r="O2443" s="96"/>
      <c r="P2443" s="97"/>
      <c r="Q2443" s="97"/>
      <c r="R2443" s="98"/>
      <c r="S2443" s="98"/>
      <c r="T2443" s="98"/>
      <c r="U2443" s="98"/>
      <c r="V2443" s="98"/>
      <c r="W2443" s="98"/>
      <c r="X2443" s="98"/>
      <c r="Y2443" s="98"/>
      <c r="Z2443" s="98"/>
      <c r="AA2443" s="98"/>
      <c r="AB2443" s="98"/>
      <c r="AC2443" s="98"/>
      <c r="AD2443" s="98"/>
      <c r="AE2443" s="98"/>
      <c r="AF2443" s="98"/>
      <c r="AG2443" s="98"/>
      <c r="AH2443" s="98"/>
      <c r="AI2443" s="98"/>
      <c r="AJ2443" s="98"/>
      <c r="AK2443" s="98"/>
      <c r="AL2443" s="98"/>
    </row>
    <row r="2444" ht="14.25" customHeight="1">
      <c r="A2444" s="92" t="s">
        <v>7626</v>
      </c>
      <c r="B2444" s="93"/>
      <c r="C2444" s="94"/>
      <c r="D2444" s="230"/>
      <c r="E2444" s="103"/>
      <c r="F2444" s="100"/>
      <c r="G2444" s="101"/>
      <c r="H2444" s="42"/>
      <c r="I2444" s="101"/>
      <c r="J2444" s="95"/>
      <c r="K2444" s="97"/>
      <c r="L2444" s="97"/>
      <c r="M2444" s="97"/>
      <c r="N2444" s="87"/>
      <c r="O2444" s="96"/>
      <c r="P2444" s="97"/>
      <c r="Q2444" s="97"/>
      <c r="R2444" s="98"/>
      <c r="S2444" s="98"/>
      <c r="T2444" s="98"/>
      <c r="U2444" s="98"/>
      <c r="V2444" s="98"/>
      <c r="W2444" s="98"/>
      <c r="X2444" s="98"/>
      <c r="Y2444" s="98"/>
      <c r="Z2444" s="98"/>
      <c r="AA2444" s="98"/>
      <c r="AB2444" s="98"/>
      <c r="AC2444" s="98"/>
      <c r="AD2444" s="98"/>
      <c r="AE2444" s="98"/>
      <c r="AF2444" s="98"/>
      <c r="AG2444" s="98"/>
      <c r="AH2444" s="98"/>
      <c r="AI2444" s="98"/>
      <c r="AJ2444" s="98"/>
      <c r="AK2444" s="98"/>
      <c r="AL2444" s="98"/>
    </row>
    <row r="2445" ht="14.25" customHeight="1">
      <c r="A2445" s="92" t="s">
        <v>7627</v>
      </c>
      <c r="B2445" s="93"/>
      <c r="C2445" s="94"/>
      <c r="D2445" s="230"/>
      <c r="E2445" s="103"/>
      <c r="F2445" s="100"/>
      <c r="G2445" s="101"/>
      <c r="H2445" s="42"/>
      <c r="I2445" s="101"/>
      <c r="J2445" s="95"/>
      <c r="K2445" s="97"/>
      <c r="L2445" s="97"/>
      <c r="M2445" s="97"/>
      <c r="N2445" s="87"/>
      <c r="O2445" s="96"/>
      <c r="P2445" s="97"/>
      <c r="Q2445" s="97"/>
      <c r="R2445" s="98"/>
      <c r="S2445" s="98"/>
      <c r="T2445" s="98"/>
      <c r="U2445" s="98"/>
      <c r="V2445" s="98"/>
      <c r="W2445" s="98"/>
      <c r="X2445" s="98"/>
      <c r="Y2445" s="98"/>
      <c r="Z2445" s="98"/>
      <c r="AA2445" s="98"/>
      <c r="AB2445" s="98"/>
      <c r="AC2445" s="98"/>
      <c r="AD2445" s="98"/>
      <c r="AE2445" s="98"/>
      <c r="AF2445" s="98"/>
      <c r="AG2445" s="98"/>
      <c r="AH2445" s="98"/>
      <c r="AI2445" s="98"/>
      <c r="AJ2445" s="98"/>
      <c r="AK2445" s="98"/>
      <c r="AL2445" s="98"/>
    </row>
    <row r="2446" ht="14.25" customHeight="1">
      <c r="A2446" s="92" t="s">
        <v>7628</v>
      </c>
      <c r="B2446" s="93"/>
      <c r="C2446" s="94"/>
      <c r="D2446" s="230"/>
      <c r="E2446" s="103"/>
      <c r="F2446" s="100"/>
      <c r="G2446" s="101"/>
      <c r="H2446" s="42"/>
      <c r="I2446" s="101"/>
      <c r="J2446" s="95"/>
      <c r="K2446" s="97"/>
      <c r="L2446" s="97"/>
      <c r="M2446" s="97"/>
      <c r="N2446" s="87"/>
      <c r="O2446" s="96"/>
      <c r="P2446" s="97"/>
      <c r="Q2446" s="97"/>
      <c r="R2446" s="98"/>
      <c r="S2446" s="98"/>
      <c r="T2446" s="98"/>
      <c r="U2446" s="98"/>
      <c r="V2446" s="98"/>
      <c r="W2446" s="98"/>
      <c r="X2446" s="98"/>
      <c r="Y2446" s="98"/>
      <c r="Z2446" s="98"/>
      <c r="AA2446" s="98"/>
      <c r="AB2446" s="98"/>
      <c r="AC2446" s="98"/>
      <c r="AD2446" s="98"/>
      <c r="AE2446" s="98"/>
      <c r="AF2446" s="98"/>
      <c r="AG2446" s="98"/>
      <c r="AH2446" s="98"/>
      <c r="AI2446" s="98"/>
      <c r="AJ2446" s="98"/>
      <c r="AK2446" s="98"/>
      <c r="AL2446" s="98"/>
    </row>
    <row r="2447" ht="14.25" customHeight="1">
      <c r="A2447" s="92" t="s">
        <v>7629</v>
      </c>
      <c r="B2447" s="93"/>
      <c r="C2447" s="94"/>
      <c r="D2447" s="230"/>
      <c r="E2447" s="103"/>
      <c r="F2447" s="100"/>
      <c r="G2447" s="101"/>
      <c r="H2447" s="42"/>
      <c r="I2447" s="101"/>
      <c r="J2447" s="95"/>
      <c r="K2447" s="97"/>
      <c r="L2447" s="97"/>
      <c r="M2447" s="97"/>
      <c r="N2447" s="87"/>
      <c r="O2447" s="96"/>
      <c r="P2447" s="97"/>
      <c r="Q2447" s="97"/>
      <c r="R2447" s="98"/>
      <c r="S2447" s="98"/>
      <c r="T2447" s="98"/>
      <c r="U2447" s="98"/>
      <c r="V2447" s="98"/>
      <c r="W2447" s="98"/>
      <c r="X2447" s="98"/>
      <c r="Y2447" s="98"/>
      <c r="Z2447" s="98"/>
      <c r="AA2447" s="98"/>
      <c r="AB2447" s="98"/>
      <c r="AC2447" s="98"/>
      <c r="AD2447" s="98"/>
      <c r="AE2447" s="98"/>
      <c r="AF2447" s="98"/>
      <c r="AG2447" s="98"/>
      <c r="AH2447" s="98"/>
      <c r="AI2447" s="98"/>
      <c r="AJ2447" s="98"/>
      <c r="AK2447" s="98"/>
      <c r="AL2447" s="98"/>
    </row>
    <row r="2448" ht="14.25" customHeight="1">
      <c r="A2448" s="92" t="s">
        <v>7630</v>
      </c>
      <c r="B2448" s="93"/>
      <c r="C2448" s="94"/>
      <c r="D2448" s="230"/>
      <c r="E2448" s="103"/>
      <c r="F2448" s="100"/>
      <c r="G2448" s="101"/>
      <c r="H2448" s="42"/>
      <c r="I2448" s="101"/>
      <c r="J2448" s="95"/>
      <c r="K2448" s="97"/>
      <c r="L2448" s="97"/>
      <c r="M2448" s="97"/>
      <c r="N2448" s="87"/>
      <c r="O2448" s="96"/>
      <c r="P2448" s="97"/>
      <c r="Q2448" s="97"/>
      <c r="R2448" s="98"/>
      <c r="S2448" s="98"/>
      <c r="T2448" s="98"/>
      <c r="U2448" s="98"/>
      <c r="V2448" s="98"/>
      <c r="W2448" s="98"/>
      <c r="X2448" s="98"/>
      <c r="Y2448" s="98"/>
      <c r="Z2448" s="98"/>
      <c r="AA2448" s="98"/>
      <c r="AB2448" s="98"/>
      <c r="AC2448" s="98"/>
      <c r="AD2448" s="98"/>
      <c r="AE2448" s="98"/>
      <c r="AF2448" s="98"/>
      <c r="AG2448" s="98"/>
      <c r="AH2448" s="98"/>
      <c r="AI2448" s="98"/>
      <c r="AJ2448" s="98"/>
      <c r="AK2448" s="98"/>
      <c r="AL2448" s="98"/>
    </row>
    <row r="2449" ht="14.25" customHeight="1">
      <c r="A2449" s="92" t="s">
        <v>7631</v>
      </c>
      <c r="B2449" s="93"/>
      <c r="C2449" s="94"/>
      <c r="D2449" s="230"/>
      <c r="E2449" s="103"/>
      <c r="F2449" s="100"/>
      <c r="G2449" s="101"/>
      <c r="H2449" s="42"/>
      <c r="I2449" s="101"/>
      <c r="J2449" s="95"/>
      <c r="K2449" s="97"/>
      <c r="L2449" s="97"/>
      <c r="M2449" s="97"/>
      <c r="N2449" s="87"/>
      <c r="O2449" s="96"/>
      <c r="P2449" s="97"/>
      <c r="Q2449" s="97"/>
      <c r="R2449" s="98"/>
      <c r="S2449" s="98"/>
      <c r="T2449" s="98"/>
      <c r="U2449" s="98"/>
      <c r="V2449" s="98"/>
      <c r="W2449" s="98"/>
      <c r="X2449" s="98"/>
      <c r="Y2449" s="98"/>
      <c r="Z2449" s="98"/>
      <c r="AA2449" s="98"/>
      <c r="AB2449" s="98"/>
      <c r="AC2449" s="98"/>
      <c r="AD2449" s="98"/>
      <c r="AE2449" s="98"/>
      <c r="AF2449" s="98"/>
      <c r="AG2449" s="98"/>
      <c r="AH2449" s="98"/>
      <c r="AI2449" s="98"/>
      <c r="AJ2449" s="98"/>
      <c r="AK2449" s="98"/>
      <c r="AL2449" s="98"/>
    </row>
    <row r="2450" ht="14.25" customHeight="1">
      <c r="A2450" s="92" t="s">
        <v>7632</v>
      </c>
      <c r="B2450" s="93"/>
      <c r="C2450" s="94"/>
      <c r="D2450" s="230"/>
      <c r="E2450" s="103"/>
      <c r="F2450" s="100"/>
      <c r="G2450" s="101"/>
      <c r="H2450" s="42"/>
      <c r="I2450" s="101"/>
      <c r="J2450" s="95"/>
      <c r="K2450" s="97"/>
      <c r="L2450" s="97"/>
      <c r="M2450" s="97"/>
      <c r="N2450" s="87"/>
      <c r="O2450" s="96"/>
      <c r="P2450" s="97"/>
      <c r="Q2450" s="97"/>
      <c r="R2450" s="98"/>
      <c r="S2450" s="98"/>
      <c r="T2450" s="98"/>
      <c r="U2450" s="98"/>
      <c r="V2450" s="98"/>
      <c r="W2450" s="98"/>
      <c r="X2450" s="98"/>
      <c r="Y2450" s="98"/>
      <c r="Z2450" s="98"/>
      <c r="AA2450" s="98"/>
      <c r="AB2450" s="98"/>
      <c r="AC2450" s="98"/>
      <c r="AD2450" s="98"/>
      <c r="AE2450" s="98"/>
      <c r="AF2450" s="98"/>
      <c r="AG2450" s="98"/>
      <c r="AH2450" s="98"/>
      <c r="AI2450" s="98"/>
      <c r="AJ2450" s="98"/>
      <c r="AK2450" s="98"/>
      <c r="AL2450" s="98"/>
    </row>
    <row r="2451" ht="14.25" customHeight="1">
      <c r="A2451" s="92" t="s">
        <v>7633</v>
      </c>
      <c r="B2451" s="93"/>
      <c r="C2451" s="94"/>
      <c r="D2451" s="230"/>
      <c r="E2451" s="103"/>
      <c r="F2451" s="100"/>
      <c r="G2451" s="101"/>
      <c r="H2451" s="42"/>
      <c r="I2451" s="101"/>
      <c r="J2451" s="95"/>
      <c r="K2451" s="97"/>
      <c r="L2451" s="97"/>
      <c r="M2451" s="97"/>
      <c r="N2451" s="87"/>
      <c r="O2451" s="96"/>
      <c r="P2451" s="97"/>
      <c r="Q2451" s="97"/>
      <c r="R2451" s="98"/>
      <c r="S2451" s="98"/>
      <c r="T2451" s="98"/>
      <c r="U2451" s="98"/>
      <c r="V2451" s="98"/>
      <c r="W2451" s="98"/>
      <c r="X2451" s="98"/>
      <c r="Y2451" s="98"/>
      <c r="Z2451" s="98"/>
      <c r="AA2451" s="98"/>
      <c r="AB2451" s="98"/>
      <c r="AC2451" s="98"/>
      <c r="AD2451" s="98"/>
      <c r="AE2451" s="98"/>
      <c r="AF2451" s="98"/>
      <c r="AG2451" s="98"/>
      <c r="AH2451" s="98"/>
      <c r="AI2451" s="98"/>
      <c r="AJ2451" s="98"/>
      <c r="AK2451" s="98"/>
      <c r="AL2451" s="98"/>
    </row>
    <row r="2452" ht="14.25" customHeight="1">
      <c r="A2452" s="92" t="s">
        <v>7634</v>
      </c>
      <c r="B2452" s="93"/>
      <c r="C2452" s="94"/>
      <c r="D2452" s="230"/>
      <c r="E2452" s="103"/>
      <c r="F2452" s="100"/>
      <c r="G2452" s="101"/>
      <c r="H2452" s="42"/>
      <c r="I2452" s="101"/>
      <c r="J2452" s="95"/>
      <c r="K2452" s="97"/>
      <c r="L2452" s="97"/>
      <c r="M2452" s="97"/>
      <c r="N2452" s="87"/>
      <c r="O2452" s="96"/>
      <c r="P2452" s="97"/>
      <c r="Q2452" s="97"/>
      <c r="R2452" s="98"/>
      <c r="S2452" s="98"/>
      <c r="T2452" s="98"/>
      <c r="U2452" s="98"/>
      <c r="V2452" s="98"/>
      <c r="W2452" s="98"/>
      <c r="X2452" s="98"/>
      <c r="Y2452" s="98"/>
      <c r="Z2452" s="98"/>
      <c r="AA2452" s="98"/>
      <c r="AB2452" s="98"/>
      <c r="AC2452" s="98"/>
      <c r="AD2452" s="98"/>
      <c r="AE2452" s="98"/>
      <c r="AF2452" s="98"/>
      <c r="AG2452" s="98"/>
      <c r="AH2452" s="98"/>
      <c r="AI2452" s="98"/>
      <c r="AJ2452" s="98"/>
      <c r="AK2452" s="98"/>
      <c r="AL2452" s="98"/>
    </row>
    <row r="2453" ht="14.25" customHeight="1">
      <c r="A2453" s="92" t="s">
        <v>7635</v>
      </c>
      <c r="B2453" s="93"/>
      <c r="C2453" s="94"/>
      <c r="D2453" s="230"/>
      <c r="E2453" s="103"/>
      <c r="F2453" s="100"/>
      <c r="G2453" s="101"/>
      <c r="H2453" s="42"/>
      <c r="I2453" s="101"/>
      <c r="J2453" s="95"/>
      <c r="K2453" s="97"/>
      <c r="L2453" s="97"/>
      <c r="M2453" s="97"/>
      <c r="N2453" s="87"/>
      <c r="O2453" s="96"/>
      <c r="P2453" s="97"/>
      <c r="Q2453" s="97"/>
      <c r="R2453" s="98"/>
      <c r="S2453" s="98"/>
      <c r="T2453" s="98"/>
      <c r="U2453" s="98"/>
      <c r="V2453" s="98"/>
      <c r="W2453" s="98"/>
      <c r="X2453" s="98"/>
      <c r="Y2453" s="98"/>
      <c r="Z2453" s="98"/>
      <c r="AA2453" s="98"/>
      <c r="AB2453" s="98"/>
      <c r="AC2453" s="98"/>
      <c r="AD2453" s="98"/>
      <c r="AE2453" s="98"/>
      <c r="AF2453" s="98"/>
      <c r="AG2453" s="98"/>
      <c r="AH2453" s="98"/>
      <c r="AI2453" s="98"/>
      <c r="AJ2453" s="98"/>
      <c r="AK2453" s="98"/>
      <c r="AL2453" s="98"/>
    </row>
    <row r="2454" ht="14.25" customHeight="1">
      <c r="A2454" s="92" t="s">
        <v>7636</v>
      </c>
      <c r="B2454" s="93"/>
      <c r="C2454" s="94"/>
      <c r="D2454" s="230"/>
      <c r="E2454" s="103"/>
      <c r="F2454" s="100"/>
      <c r="G2454" s="101"/>
      <c r="H2454" s="42"/>
      <c r="I2454" s="101"/>
      <c r="J2454" s="95"/>
      <c r="K2454" s="97"/>
      <c r="L2454" s="97"/>
      <c r="M2454" s="97"/>
      <c r="N2454" s="87"/>
      <c r="O2454" s="96"/>
      <c r="P2454" s="97"/>
      <c r="Q2454" s="97"/>
      <c r="R2454" s="98"/>
      <c r="S2454" s="98"/>
      <c r="T2454" s="98"/>
      <c r="U2454" s="98"/>
      <c r="V2454" s="98"/>
      <c r="W2454" s="98"/>
      <c r="X2454" s="98"/>
      <c r="Y2454" s="98"/>
      <c r="Z2454" s="98"/>
      <c r="AA2454" s="98"/>
      <c r="AB2454" s="98"/>
      <c r="AC2454" s="98"/>
      <c r="AD2454" s="98"/>
      <c r="AE2454" s="98"/>
      <c r="AF2454" s="98"/>
      <c r="AG2454" s="98"/>
      <c r="AH2454" s="98"/>
      <c r="AI2454" s="98"/>
      <c r="AJ2454" s="98"/>
      <c r="AK2454" s="98"/>
      <c r="AL2454" s="98"/>
    </row>
    <row r="2455" ht="14.25" customHeight="1">
      <c r="A2455" s="92" t="s">
        <v>7637</v>
      </c>
      <c r="B2455" s="93"/>
      <c r="C2455" s="94"/>
      <c r="D2455" s="230"/>
      <c r="E2455" s="103"/>
      <c r="F2455" s="100"/>
      <c r="G2455" s="101"/>
      <c r="H2455" s="42"/>
      <c r="I2455" s="101"/>
      <c r="J2455" s="95"/>
      <c r="K2455" s="97"/>
      <c r="L2455" s="97"/>
      <c r="M2455" s="97"/>
      <c r="N2455" s="87"/>
      <c r="O2455" s="96"/>
      <c r="P2455" s="97"/>
      <c r="Q2455" s="97"/>
      <c r="R2455" s="98"/>
      <c r="S2455" s="98"/>
      <c r="T2455" s="98"/>
      <c r="U2455" s="98"/>
      <c r="V2455" s="98"/>
      <c r="W2455" s="98"/>
      <c r="X2455" s="98"/>
      <c r="Y2455" s="98"/>
      <c r="Z2455" s="98"/>
      <c r="AA2455" s="98"/>
      <c r="AB2455" s="98"/>
      <c r="AC2455" s="98"/>
      <c r="AD2455" s="98"/>
      <c r="AE2455" s="98"/>
      <c r="AF2455" s="98"/>
      <c r="AG2455" s="98"/>
      <c r="AH2455" s="98"/>
      <c r="AI2455" s="98"/>
      <c r="AJ2455" s="98"/>
      <c r="AK2455" s="98"/>
      <c r="AL2455" s="98"/>
    </row>
    <row r="2456" ht="14.25" customHeight="1">
      <c r="A2456" s="92" t="s">
        <v>7638</v>
      </c>
      <c r="B2456" s="93"/>
      <c r="C2456" s="94"/>
      <c r="D2456" s="230"/>
      <c r="E2456" s="103"/>
      <c r="F2456" s="100"/>
      <c r="G2456" s="101"/>
      <c r="H2456" s="42"/>
      <c r="I2456" s="101"/>
      <c r="J2456" s="95"/>
      <c r="K2456" s="97"/>
      <c r="L2456" s="97"/>
      <c r="M2456" s="97"/>
      <c r="N2456" s="87"/>
      <c r="O2456" s="96"/>
      <c r="P2456" s="97"/>
      <c r="Q2456" s="97"/>
      <c r="R2456" s="98"/>
      <c r="S2456" s="98"/>
      <c r="T2456" s="98"/>
      <c r="U2456" s="98"/>
      <c r="V2456" s="98"/>
      <c r="W2456" s="98"/>
      <c r="X2456" s="98"/>
      <c r="Y2456" s="98"/>
      <c r="Z2456" s="98"/>
      <c r="AA2456" s="98"/>
      <c r="AB2456" s="98"/>
      <c r="AC2456" s="98"/>
      <c r="AD2456" s="98"/>
      <c r="AE2456" s="98"/>
      <c r="AF2456" s="98"/>
      <c r="AG2456" s="98"/>
      <c r="AH2456" s="98"/>
      <c r="AI2456" s="98"/>
      <c r="AJ2456" s="98"/>
      <c r="AK2456" s="98"/>
      <c r="AL2456" s="98"/>
    </row>
    <row r="2457" ht="14.25" customHeight="1">
      <c r="A2457" s="92" t="s">
        <v>7639</v>
      </c>
      <c r="B2457" s="93"/>
      <c r="C2457" s="94"/>
      <c r="D2457" s="230"/>
      <c r="E2457" s="103"/>
      <c r="F2457" s="100"/>
      <c r="G2457" s="101"/>
      <c r="H2457" s="42"/>
      <c r="I2457" s="101"/>
      <c r="J2457" s="95"/>
      <c r="K2457" s="97"/>
      <c r="L2457" s="97"/>
      <c r="M2457" s="97"/>
      <c r="N2457" s="87"/>
      <c r="O2457" s="96"/>
      <c r="P2457" s="97"/>
      <c r="Q2457" s="97"/>
      <c r="R2457" s="98"/>
      <c r="S2457" s="98"/>
      <c r="T2457" s="98"/>
      <c r="U2457" s="98"/>
      <c r="V2457" s="98"/>
      <c r="W2457" s="98"/>
      <c r="X2457" s="98"/>
      <c r="Y2457" s="98"/>
      <c r="Z2457" s="98"/>
      <c r="AA2457" s="98"/>
      <c r="AB2457" s="98"/>
      <c r="AC2457" s="98"/>
      <c r="AD2457" s="98"/>
      <c r="AE2457" s="98"/>
      <c r="AF2457" s="98"/>
      <c r="AG2457" s="98"/>
      <c r="AH2457" s="98"/>
      <c r="AI2457" s="98"/>
      <c r="AJ2457" s="98"/>
      <c r="AK2457" s="98"/>
      <c r="AL2457" s="98"/>
    </row>
    <row r="2458" ht="14.25" customHeight="1">
      <c r="A2458" s="92" t="s">
        <v>7640</v>
      </c>
      <c r="B2458" s="93"/>
      <c r="C2458" s="94"/>
      <c r="D2458" s="230"/>
      <c r="E2458" s="103"/>
      <c r="F2458" s="100"/>
      <c r="G2458" s="101"/>
      <c r="H2458" s="42"/>
      <c r="I2458" s="101"/>
      <c r="J2458" s="95"/>
      <c r="K2458" s="97"/>
      <c r="L2458" s="97"/>
      <c r="M2458" s="97"/>
      <c r="N2458" s="87"/>
      <c r="O2458" s="96"/>
      <c r="P2458" s="97"/>
      <c r="Q2458" s="97"/>
      <c r="R2458" s="98"/>
      <c r="S2458" s="98"/>
      <c r="T2458" s="98"/>
      <c r="U2458" s="98"/>
      <c r="V2458" s="98"/>
      <c r="W2458" s="98"/>
      <c r="X2458" s="98"/>
      <c r="Y2458" s="98"/>
      <c r="Z2458" s="98"/>
      <c r="AA2458" s="98"/>
      <c r="AB2458" s="98"/>
      <c r="AC2458" s="98"/>
      <c r="AD2458" s="98"/>
      <c r="AE2458" s="98"/>
      <c r="AF2458" s="98"/>
      <c r="AG2458" s="98"/>
      <c r="AH2458" s="98"/>
      <c r="AI2458" s="98"/>
      <c r="AJ2458" s="98"/>
      <c r="AK2458" s="98"/>
      <c r="AL2458" s="98"/>
    </row>
    <row r="2459" ht="14.25" customHeight="1">
      <c r="A2459" s="92" t="s">
        <v>7641</v>
      </c>
      <c r="B2459" s="93"/>
      <c r="C2459" s="94"/>
      <c r="D2459" s="230"/>
      <c r="E2459" s="103"/>
      <c r="F2459" s="100"/>
      <c r="G2459" s="101"/>
      <c r="H2459" s="42"/>
      <c r="I2459" s="101"/>
      <c r="J2459" s="95"/>
      <c r="K2459" s="97"/>
      <c r="L2459" s="97"/>
      <c r="M2459" s="97"/>
      <c r="N2459" s="87"/>
      <c r="O2459" s="96"/>
      <c r="P2459" s="97"/>
      <c r="Q2459" s="97"/>
      <c r="R2459" s="98"/>
      <c r="S2459" s="98"/>
      <c r="T2459" s="98"/>
      <c r="U2459" s="98"/>
      <c r="V2459" s="98"/>
      <c r="W2459" s="98"/>
      <c r="X2459" s="98"/>
      <c r="Y2459" s="98"/>
      <c r="Z2459" s="98"/>
      <c r="AA2459" s="98"/>
      <c r="AB2459" s="98"/>
      <c r="AC2459" s="98"/>
      <c r="AD2459" s="98"/>
      <c r="AE2459" s="98"/>
      <c r="AF2459" s="98"/>
      <c r="AG2459" s="98"/>
      <c r="AH2459" s="98"/>
      <c r="AI2459" s="98"/>
      <c r="AJ2459" s="98"/>
      <c r="AK2459" s="98"/>
      <c r="AL2459" s="98"/>
    </row>
    <row r="2460" ht="14.25" customHeight="1">
      <c r="A2460" s="92" t="s">
        <v>7642</v>
      </c>
      <c r="B2460" s="93"/>
      <c r="C2460" s="94"/>
      <c r="D2460" s="230"/>
      <c r="E2460" s="103"/>
      <c r="F2460" s="100"/>
      <c r="G2460" s="101"/>
      <c r="H2460" s="42"/>
      <c r="I2460" s="101"/>
      <c r="J2460" s="95"/>
      <c r="K2460" s="97"/>
      <c r="L2460" s="97"/>
      <c r="M2460" s="97"/>
      <c r="N2460" s="87"/>
      <c r="O2460" s="96"/>
      <c r="P2460" s="97"/>
      <c r="Q2460" s="97"/>
      <c r="R2460" s="98"/>
      <c r="S2460" s="98"/>
      <c r="T2460" s="98"/>
      <c r="U2460" s="98"/>
      <c r="V2460" s="98"/>
      <c r="W2460" s="98"/>
      <c r="X2460" s="98"/>
      <c r="Y2460" s="98"/>
      <c r="Z2460" s="98"/>
      <c r="AA2460" s="98"/>
      <c r="AB2460" s="98"/>
      <c r="AC2460" s="98"/>
      <c r="AD2460" s="98"/>
      <c r="AE2460" s="98"/>
      <c r="AF2460" s="98"/>
      <c r="AG2460" s="98"/>
      <c r="AH2460" s="98"/>
      <c r="AI2460" s="98"/>
      <c r="AJ2460" s="98"/>
      <c r="AK2460" s="98"/>
      <c r="AL2460" s="98"/>
    </row>
    <row r="2461" ht="14.25" customHeight="1">
      <c r="A2461" s="92" t="s">
        <v>7643</v>
      </c>
      <c r="B2461" s="93"/>
      <c r="C2461" s="94"/>
      <c r="D2461" s="230"/>
      <c r="E2461" s="103"/>
      <c r="F2461" s="100"/>
      <c r="G2461" s="101"/>
      <c r="H2461" s="42"/>
      <c r="I2461" s="101"/>
      <c r="J2461" s="95"/>
      <c r="K2461" s="97"/>
      <c r="L2461" s="97"/>
      <c r="M2461" s="97"/>
      <c r="N2461" s="87"/>
      <c r="O2461" s="96"/>
      <c r="P2461" s="97"/>
      <c r="Q2461" s="97"/>
      <c r="R2461" s="98"/>
      <c r="S2461" s="98"/>
      <c r="T2461" s="98"/>
      <c r="U2461" s="98"/>
      <c r="V2461" s="98"/>
      <c r="W2461" s="98"/>
      <c r="X2461" s="98"/>
      <c r="Y2461" s="98"/>
      <c r="Z2461" s="98"/>
      <c r="AA2461" s="98"/>
      <c r="AB2461" s="98"/>
      <c r="AC2461" s="98"/>
      <c r="AD2461" s="98"/>
      <c r="AE2461" s="98"/>
      <c r="AF2461" s="98"/>
      <c r="AG2461" s="98"/>
      <c r="AH2461" s="98"/>
      <c r="AI2461" s="98"/>
      <c r="AJ2461" s="98"/>
      <c r="AK2461" s="98"/>
      <c r="AL2461" s="98"/>
    </row>
    <row r="2462" ht="14.25" customHeight="1">
      <c r="A2462" s="92" t="s">
        <v>7644</v>
      </c>
      <c r="B2462" s="93"/>
      <c r="C2462" s="94"/>
      <c r="D2462" s="230"/>
      <c r="E2462" s="103"/>
      <c r="F2462" s="100"/>
      <c r="G2462" s="101"/>
      <c r="H2462" s="42"/>
      <c r="I2462" s="101"/>
      <c r="J2462" s="95"/>
      <c r="K2462" s="97"/>
      <c r="L2462" s="97"/>
      <c r="M2462" s="97"/>
      <c r="N2462" s="87"/>
      <c r="O2462" s="96"/>
      <c r="P2462" s="97"/>
      <c r="Q2462" s="97"/>
      <c r="R2462" s="98"/>
      <c r="S2462" s="98"/>
      <c r="T2462" s="98"/>
      <c r="U2462" s="98"/>
      <c r="V2462" s="98"/>
      <c r="W2462" s="98"/>
      <c r="X2462" s="98"/>
      <c r="Y2462" s="98"/>
      <c r="Z2462" s="98"/>
      <c r="AA2462" s="98"/>
      <c r="AB2462" s="98"/>
      <c r="AC2462" s="98"/>
      <c r="AD2462" s="98"/>
      <c r="AE2462" s="98"/>
      <c r="AF2462" s="98"/>
      <c r="AG2462" s="98"/>
      <c r="AH2462" s="98"/>
      <c r="AI2462" s="98"/>
      <c r="AJ2462" s="98"/>
      <c r="AK2462" s="98"/>
      <c r="AL2462" s="98"/>
    </row>
    <row r="2463" ht="14.25" customHeight="1">
      <c r="A2463" s="92" t="s">
        <v>7645</v>
      </c>
      <c r="B2463" s="93"/>
      <c r="C2463" s="94"/>
      <c r="D2463" s="230"/>
      <c r="E2463" s="103"/>
      <c r="F2463" s="100"/>
      <c r="G2463" s="101"/>
      <c r="H2463" s="42"/>
      <c r="I2463" s="101"/>
      <c r="J2463" s="95"/>
      <c r="K2463" s="97"/>
      <c r="L2463" s="97"/>
      <c r="M2463" s="97"/>
      <c r="N2463" s="87"/>
      <c r="O2463" s="96"/>
      <c r="P2463" s="97"/>
      <c r="Q2463" s="97"/>
      <c r="R2463" s="98"/>
      <c r="S2463" s="98"/>
      <c r="T2463" s="98"/>
      <c r="U2463" s="98"/>
      <c r="V2463" s="98"/>
      <c r="W2463" s="98"/>
      <c r="X2463" s="98"/>
      <c r="Y2463" s="98"/>
      <c r="Z2463" s="98"/>
      <c r="AA2463" s="98"/>
      <c r="AB2463" s="98"/>
      <c r="AC2463" s="98"/>
      <c r="AD2463" s="98"/>
      <c r="AE2463" s="98"/>
      <c r="AF2463" s="98"/>
      <c r="AG2463" s="98"/>
      <c r="AH2463" s="98"/>
      <c r="AI2463" s="98"/>
      <c r="AJ2463" s="98"/>
      <c r="AK2463" s="98"/>
      <c r="AL2463" s="98"/>
    </row>
    <row r="2464" ht="14.25" customHeight="1">
      <c r="A2464" s="92" t="s">
        <v>7646</v>
      </c>
      <c r="B2464" s="93"/>
      <c r="C2464" s="94"/>
      <c r="D2464" s="230"/>
      <c r="E2464" s="103"/>
      <c r="F2464" s="100"/>
      <c r="G2464" s="101"/>
      <c r="H2464" s="42"/>
      <c r="I2464" s="101"/>
      <c r="J2464" s="95"/>
      <c r="K2464" s="97"/>
      <c r="L2464" s="97"/>
      <c r="M2464" s="97"/>
      <c r="N2464" s="87"/>
      <c r="O2464" s="96"/>
      <c r="P2464" s="97"/>
      <c r="Q2464" s="97"/>
      <c r="R2464" s="98"/>
      <c r="S2464" s="98"/>
      <c r="T2464" s="98"/>
      <c r="U2464" s="98"/>
      <c r="V2464" s="98"/>
      <c r="W2464" s="98"/>
      <c r="X2464" s="98"/>
      <c r="Y2464" s="98"/>
      <c r="Z2464" s="98"/>
      <c r="AA2464" s="98"/>
      <c r="AB2464" s="98"/>
      <c r="AC2464" s="98"/>
      <c r="AD2464" s="98"/>
      <c r="AE2464" s="98"/>
      <c r="AF2464" s="98"/>
      <c r="AG2464" s="98"/>
      <c r="AH2464" s="98"/>
      <c r="AI2464" s="98"/>
      <c r="AJ2464" s="98"/>
      <c r="AK2464" s="98"/>
      <c r="AL2464" s="98"/>
    </row>
    <row r="2465" ht="14.25" customHeight="1">
      <c r="A2465" s="92" t="s">
        <v>7647</v>
      </c>
      <c r="B2465" s="93"/>
      <c r="C2465" s="94"/>
      <c r="D2465" s="230"/>
      <c r="E2465" s="103"/>
      <c r="F2465" s="100"/>
      <c r="G2465" s="101"/>
      <c r="H2465" s="42"/>
      <c r="I2465" s="101"/>
      <c r="J2465" s="95"/>
      <c r="K2465" s="97"/>
      <c r="L2465" s="97"/>
      <c r="M2465" s="97"/>
      <c r="N2465" s="87"/>
      <c r="O2465" s="96"/>
      <c r="P2465" s="97"/>
      <c r="Q2465" s="97"/>
      <c r="R2465" s="98"/>
      <c r="S2465" s="98"/>
      <c r="T2465" s="98"/>
      <c r="U2465" s="98"/>
      <c r="V2465" s="98"/>
      <c r="W2465" s="98"/>
      <c r="X2465" s="98"/>
      <c r="Y2465" s="98"/>
      <c r="Z2465" s="98"/>
      <c r="AA2465" s="98"/>
      <c r="AB2465" s="98"/>
      <c r="AC2465" s="98"/>
      <c r="AD2465" s="98"/>
      <c r="AE2465" s="98"/>
      <c r="AF2465" s="98"/>
      <c r="AG2465" s="98"/>
      <c r="AH2465" s="98"/>
      <c r="AI2465" s="98"/>
      <c r="AJ2465" s="98"/>
      <c r="AK2465" s="98"/>
      <c r="AL2465" s="98"/>
    </row>
    <row r="2466" ht="14.25" customHeight="1">
      <c r="A2466" s="92" t="s">
        <v>7648</v>
      </c>
      <c r="B2466" s="93"/>
      <c r="C2466" s="94"/>
      <c r="D2466" s="230"/>
      <c r="E2466" s="103"/>
      <c r="F2466" s="100"/>
      <c r="G2466" s="101"/>
      <c r="H2466" s="42"/>
      <c r="I2466" s="101"/>
      <c r="J2466" s="95"/>
      <c r="K2466" s="97"/>
      <c r="L2466" s="97"/>
      <c r="M2466" s="97"/>
      <c r="N2466" s="87"/>
      <c r="O2466" s="96"/>
      <c r="P2466" s="97"/>
      <c r="Q2466" s="97"/>
      <c r="R2466" s="98"/>
      <c r="S2466" s="98"/>
      <c r="T2466" s="98"/>
      <c r="U2466" s="98"/>
      <c r="V2466" s="98"/>
      <c r="W2466" s="98"/>
      <c r="X2466" s="98"/>
      <c r="Y2466" s="98"/>
      <c r="Z2466" s="98"/>
      <c r="AA2466" s="98"/>
      <c r="AB2466" s="98"/>
      <c r="AC2466" s="98"/>
      <c r="AD2466" s="98"/>
      <c r="AE2466" s="98"/>
      <c r="AF2466" s="98"/>
      <c r="AG2466" s="98"/>
      <c r="AH2466" s="98"/>
      <c r="AI2466" s="98"/>
      <c r="AJ2466" s="98"/>
      <c r="AK2466" s="98"/>
      <c r="AL2466" s="98"/>
    </row>
    <row r="2467" ht="14.25" customHeight="1">
      <c r="A2467" s="92" t="s">
        <v>7649</v>
      </c>
      <c r="B2467" s="93"/>
      <c r="C2467" s="94"/>
      <c r="D2467" s="230"/>
      <c r="E2467" s="103"/>
      <c r="F2467" s="100"/>
      <c r="G2467" s="101"/>
      <c r="H2467" s="42"/>
      <c r="I2467" s="101"/>
      <c r="J2467" s="95"/>
      <c r="K2467" s="97"/>
      <c r="L2467" s="97"/>
      <c r="M2467" s="97"/>
      <c r="N2467" s="87"/>
      <c r="O2467" s="96"/>
      <c r="P2467" s="97"/>
      <c r="Q2467" s="97"/>
      <c r="R2467" s="98"/>
      <c r="S2467" s="98"/>
      <c r="T2467" s="98"/>
      <c r="U2467" s="98"/>
      <c r="V2467" s="98"/>
      <c r="W2467" s="98"/>
      <c r="X2467" s="98"/>
      <c r="Y2467" s="98"/>
      <c r="Z2467" s="98"/>
      <c r="AA2467" s="98"/>
      <c r="AB2467" s="98"/>
      <c r="AC2467" s="98"/>
      <c r="AD2467" s="98"/>
      <c r="AE2467" s="98"/>
      <c r="AF2467" s="98"/>
      <c r="AG2467" s="98"/>
      <c r="AH2467" s="98"/>
      <c r="AI2467" s="98"/>
      <c r="AJ2467" s="98"/>
      <c r="AK2467" s="98"/>
      <c r="AL2467" s="98"/>
    </row>
    <row r="2468" ht="14.25" customHeight="1">
      <c r="A2468" s="92" t="s">
        <v>7650</v>
      </c>
      <c r="B2468" s="93"/>
      <c r="C2468" s="94"/>
      <c r="D2468" s="230"/>
      <c r="E2468" s="103"/>
      <c r="F2468" s="100"/>
      <c r="G2468" s="101"/>
      <c r="H2468" s="42"/>
      <c r="I2468" s="101"/>
      <c r="J2468" s="95"/>
      <c r="K2468" s="97"/>
      <c r="L2468" s="97"/>
      <c r="M2468" s="97"/>
      <c r="N2468" s="87"/>
      <c r="O2468" s="96"/>
      <c r="P2468" s="97"/>
      <c r="Q2468" s="97"/>
      <c r="R2468" s="98"/>
      <c r="S2468" s="98"/>
      <c r="T2468" s="98"/>
      <c r="U2468" s="98"/>
      <c r="V2468" s="98"/>
      <c r="W2468" s="98"/>
      <c r="X2468" s="98"/>
      <c r="Y2468" s="98"/>
      <c r="Z2468" s="98"/>
      <c r="AA2468" s="98"/>
      <c r="AB2468" s="98"/>
      <c r="AC2468" s="98"/>
      <c r="AD2468" s="98"/>
      <c r="AE2468" s="98"/>
      <c r="AF2468" s="98"/>
      <c r="AG2468" s="98"/>
      <c r="AH2468" s="98"/>
      <c r="AI2468" s="98"/>
      <c r="AJ2468" s="98"/>
      <c r="AK2468" s="98"/>
      <c r="AL2468" s="98"/>
    </row>
    <row r="2469" ht="14.25" customHeight="1">
      <c r="A2469" s="92" t="s">
        <v>7651</v>
      </c>
      <c r="B2469" s="93"/>
      <c r="C2469" s="94"/>
      <c r="D2469" s="230"/>
      <c r="E2469" s="103"/>
      <c r="F2469" s="100"/>
      <c r="G2469" s="101"/>
      <c r="H2469" s="42"/>
      <c r="I2469" s="101"/>
      <c r="J2469" s="95"/>
      <c r="K2469" s="97"/>
      <c r="L2469" s="97"/>
      <c r="M2469" s="97"/>
      <c r="N2469" s="87"/>
      <c r="O2469" s="96"/>
      <c r="P2469" s="97"/>
      <c r="Q2469" s="97"/>
      <c r="R2469" s="98"/>
      <c r="S2469" s="98"/>
      <c r="T2469" s="98"/>
      <c r="U2469" s="98"/>
      <c r="V2469" s="98"/>
      <c r="W2469" s="98"/>
      <c r="X2469" s="98"/>
      <c r="Y2469" s="98"/>
      <c r="Z2469" s="98"/>
      <c r="AA2469" s="98"/>
      <c r="AB2469" s="98"/>
      <c r="AC2469" s="98"/>
      <c r="AD2469" s="98"/>
      <c r="AE2469" s="98"/>
      <c r="AF2469" s="98"/>
      <c r="AG2469" s="98"/>
      <c r="AH2469" s="98"/>
      <c r="AI2469" s="98"/>
      <c r="AJ2469" s="98"/>
      <c r="AK2469" s="98"/>
      <c r="AL2469" s="98"/>
    </row>
    <row r="2470" ht="14.25" customHeight="1">
      <c r="A2470" s="92" t="s">
        <v>7652</v>
      </c>
      <c r="B2470" s="93"/>
      <c r="C2470" s="94"/>
      <c r="D2470" s="230"/>
      <c r="E2470" s="103"/>
      <c r="F2470" s="100"/>
      <c r="G2470" s="101"/>
      <c r="H2470" s="42"/>
      <c r="I2470" s="101"/>
      <c r="J2470" s="95"/>
      <c r="K2470" s="97"/>
      <c r="L2470" s="97"/>
      <c r="M2470" s="97"/>
      <c r="N2470" s="87"/>
      <c r="O2470" s="96"/>
      <c r="P2470" s="97"/>
      <c r="Q2470" s="97"/>
      <c r="R2470" s="98"/>
      <c r="S2470" s="98"/>
      <c r="T2470" s="98"/>
      <c r="U2470" s="98"/>
      <c r="V2470" s="98"/>
      <c r="W2470" s="98"/>
      <c r="X2470" s="98"/>
      <c r="Y2470" s="98"/>
      <c r="Z2470" s="98"/>
      <c r="AA2470" s="98"/>
      <c r="AB2470" s="98"/>
      <c r="AC2470" s="98"/>
      <c r="AD2470" s="98"/>
      <c r="AE2470" s="98"/>
      <c r="AF2470" s="98"/>
      <c r="AG2470" s="98"/>
      <c r="AH2470" s="98"/>
      <c r="AI2470" s="98"/>
      <c r="AJ2470" s="98"/>
      <c r="AK2470" s="98"/>
      <c r="AL2470" s="98"/>
    </row>
    <row r="2471" ht="14.25" customHeight="1">
      <c r="A2471" s="92" t="s">
        <v>7653</v>
      </c>
      <c r="B2471" s="93"/>
      <c r="C2471" s="94"/>
      <c r="D2471" s="230"/>
      <c r="E2471" s="103"/>
      <c r="F2471" s="100"/>
      <c r="G2471" s="101"/>
      <c r="H2471" s="42"/>
      <c r="I2471" s="101"/>
      <c r="J2471" s="95"/>
      <c r="K2471" s="97"/>
      <c r="L2471" s="97"/>
      <c r="M2471" s="97"/>
      <c r="N2471" s="87"/>
      <c r="O2471" s="96"/>
      <c r="P2471" s="97"/>
      <c r="Q2471" s="97"/>
      <c r="R2471" s="98"/>
      <c r="S2471" s="98"/>
      <c r="T2471" s="98"/>
      <c r="U2471" s="98"/>
      <c r="V2471" s="98"/>
      <c r="W2471" s="98"/>
      <c r="X2471" s="98"/>
      <c r="Y2471" s="98"/>
      <c r="Z2471" s="98"/>
      <c r="AA2471" s="98"/>
      <c r="AB2471" s="98"/>
      <c r="AC2471" s="98"/>
      <c r="AD2471" s="98"/>
      <c r="AE2471" s="98"/>
      <c r="AF2471" s="98"/>
      <c r="AG2471" s="98"/>
      <c r="AH2471" s="98"/>
      <c r="AI2471" s="98"/>
      <c r="AJ2471" s="98"/>
      <c r="AK2471" s="98"/>
      <c r="AL2471" s="98"/>
    </row>
    <row r="2472" ht="14.25" customHeight="1">
      <c r="A2472" s="92" t="s">
        <v>7654</v>
      </c>
      <c r="B2472" s="93"/>
      <c r="C2472" s="94"/>
      <c r="D2472" s="230"/>
      <c r="E2472" s="103"/>
      <c r="F2472" s="100"/>
      <c r="G2472" s="101"/>
      <c r="H2472" s="42"/>
      <c r="I2472" s="101"/>
      <c r="J2472" s="95"/>
      <c r="K2472" s="97"/>
      <c r="L2472" s="97"/>
      <c r="M2472" s="97"/>
      <c r="N2472" s="87"/>
      <c r="O2472" s="96"/>
      <c r="P2472" s="97"/>
      <c r="Q2472" s="97"/>
      <c r="R2472" s="98"/>
      <c r="S2472" s="98"/>
      <c r="T2472" s="98"/>
      <c r="U2472" s="98"/>
      <c r="V2472" s="98"/>
      <c r="W2472" s="98"/>
      <c r="X2472" s="98"/>
      <c r="Y2472" s="98"/>
      <c r="Z2472" s="98"/>
      <c r="AA2472" s="98"/>
      <c r="AB2472" s="98"/>
      <c r="AC2472" s="98"/>
      <c r="AD2472" s="98"/>
      <c r="AE2472" s="98"/>
      <c r="AF2472" s="98"/>
      <c r="AG2472" s="98"/>
      <c r="AH2472" s="98"/>
      <c r="AI2472" s="98"/>
      <c r="AJ2472" s="98"/>
      <c r="AK2472" s="98"/>
      <c r="AL2472" s="98"/>
    </row>
    <row r="2473" ht="14.25" customHeight="1">
      <c r="A2473" s="92" t="s">
        <v>7655</v>
      </c>
      <c r="B2473" s="93"/>
      <c r="C2473" s="94"/>
      <c r="D2473" s="230"/>
      <c r="E2473" s="103"/>
      <c r="F2473" s="100"/>
      <c r="G2473" s="101"/>
      <c r="H2473" s="42"/>
      <c r="I2473" s="101"/>
      <c r="J2473" s="95"/>
      <c r="K2473" s="97"/>
      <c r="L2473" s="97"/>
      <c r="M2473" s="97"/>
      <c r="N2473" s="87"/>
      <c r="O2473" s="96"/>
      <c r="P2473" s="97"/>
      <c r="Q2473" s="97"/>
      <c r="R2473" s="98"/>
      <c r="S2473" s="98"/>
      <c r="T2473" s="98"/>
      <c r="U2473" s="98"/>
      <c r="V2473" s="98"/>
      <c r="W2473" s="98"/>
      <c r="X2473" s="98"/>
      <c r="Y2473" s="98"/>
      <c r="Z2473" s="98"/>
      <c r="AA2473" s="98"/>
      <c r="AB2473" s="98"/>
      <c r="AC2473" s="98"/>
      <c r="AD2473" s="98"/>
      <c r="AE2473" s="98"/>
      <c r="AF2473" s="98"/>
      <c r="AG2473" s="98"/>
      <c r="AH2473" s="98"/>
      <c r="AI2473" s="98"/>
      <c r="AJ2473" s="98"/>
      <c r="AK2473" s="98"/>
      <c r="AL2473" s="98"/>
    </row>
    <row r="2474" ht="14.25" customHeight="1">
      <c r="A2474" s="92" t="s">
        <v>7656</v>
      </c>
      <c r="B2474" s="93"/>
      <c r="C2474" s="94"/>
      <c r="D2474" s="230"/>
      <c r="E2474" s="103"/>
      <c r="F2474" s="100"/>
      <c r="G2474" s="101"/>
      <c r="H2474" s="42"/>
      <c r="I2474" s="101"/>
      <c r="J2474" s="95"/>
      <c r="K2474" s="97"/>
      <c r="L2474" s="97"/>
      <c r="M2474" s="97"/>
      <c r="N2474" s="87"/>
      <c r="O2474" s="96"/>
      <c r="P2474" s="97"/>
      <c r="Q2474" s="97"/>
      <c r="R2474" s="98"/>
      <c r="S2474" s="98"/>
      <c r="T2474" s="98"/>
      <c r="U2474" s="98"/>
      <c r="V2474" s="98"/>
      <c r="W2474" s="98"/>
      <c r="X2474" s="98"/>
      <c r="Y2474" s="98"/>
      <c r="Z2474" s="98"/>
      <c r="AA2474" s="98"/>
      <c r="AB2474" s="98"/>
      <c r="AC2474" s="98"/>
      <c r="AD2474" s="98"/>
      <c r="AE2474" s="98"/>
      <c r="AF2474" s="98"/>
      <c r="AG2474" s="98"/>
      <c r="AH2474" s="98"/>
      <c r="AI2474" s="98"/>
      <c r="AJ2474" s="98"/>
      <c r="AK2474" s="98"/>
      <c r="AL2474" s="98"/>
    </row>
    <row r="2475" ht="14.25" customHeight="1">
      <c r="A2475" s="92" t="s">
        <v>7657</v>
      </c>
      <c r="B2475" s="93"/>
      <c r="C2475" s="94"/>
      <c r="D2475" s="230"/>
      <c r="E2475" s="103"/>
      <c r="F2475" s="100"/>
      <c r="G2475" s="101"/>
      <c r="H2475" s="42"/>
      <c r="I2475" s="101"/>
      <c r="J2475" s="95"/>
      <c r="K2475" s="97"/>
      <c r="L2475" s="97"/>
      <c r="M2475" s="97"/>
      <c r="N2475" s="87"/>
      <c r="O2475" s="96"/>
      <c r="P2475" s="97"/>
      <c r="Q2475" s="97"/>
      <c r="R2475" s="98"/>
      <c r="S2475" s="98"/>
      <c r="T2475" s="98"/>
      <c r="U2475" s="98"/>
      <c r="V2475" s="98"/>
      <c r="W2475" s="98"/>
      <c r="X2475" s="98"/>
      <c r="Y2475" s="98"/>
      <c r="Z2475" s="98"/>
      <c r="AA2475" s="98"/>
      <c r="AB2475" s="98"/>
      <c r="AC2475" s="98"/>
      <c r="AD2475" s="98"/>
      <c r="AE2475" s="98"/>
      <c r="AF2475" s="98"/>
      <c r="AG2475" s="98"/>
      <c r="AH2475" s="98"/>
      <c r="AI2475" s="98"/>
      <c r="AJ2475" s="98"/>
      <c r="AK2475" s="98"/>
      <c r="AL2475" s="98"/>
    </row>
    <row r="2476" ht="14.25" customHeight="1">
      <c r="A2476" s="92" t="s">
        <v>7658</v>
      </c>
      <c r="B2476" s="93"/>
      <c r="C2476" s="94"/>
      <c r="D2476" s="230"/>
      <c r="E2476" s="103"/>
      <c r="F2476" s="100"/>
      <c r="G2476" s="101"/>
      <c r="H2476" s="42"/>
      <c r="I2476" s="101"/>
      <c r="J2476" s="95"/>
      <c r="K2476" s="97"/>
      <c r="L2476" s="97"/>
      <c r="M2476" s="97"/>
      <c r="N2476" s="87"/>
      <c r="O2476" s="96"/>
      <c r="P2476" s="97"/>
      <c r="Q2476" s="97"/>
      <c r="R2476" s="98"/>
      <c r="S2476" s="98"/>
      <c r="T2476" s="98"/>
      <c r="U2476" s="98"/>
      <c r="V2476" s="98"/>
      <c r="W2476" s="98"/>
      <c r="X2476" s="98"/>
      <c r="Y2476" s="98"/>
      <c r="Z2476" s="98"/>
      <c r="AA2476" s="98"/>
      <c r="AB2476" s="98"/>
      <c r="AC2476" s="98"/>
      <c r="AD2476" s="98"/>
      <c r="AE2476" s="98"/>
      <c r="AF2476" s="98"/>
      <c r="AG2476" s="98"/>
      <c r="AH2476" s="98"/>
      <c r="AI2476" s="98"/>
      <c r="AJ2476" s="98"/>
      <c r="AK2476" s="98"/>
      <c r="AL2476" s="98"/>
    </row>
    <row r="2477" ht="14.25" customHeight="1">
      <c r="A2477" s="92" t="s">
        <v>7659</v>
      </c>
      <c r="B2477" s="93"/>
      <c r="C2477" s="94"/>
      <c r="D2477" s="230"/>
      <c r="E2477" s="103"/>
      <c r="F2477" s="100"/>
      <c r="G2477" s="101"/>
      <c r="H2477" s="42"/>
      <c r="I2477" s="101"/>
      <c r="J2477" s="95"/>
      <c r="K2477" s="97"/>
      <c r="L2477" s="97"/>
      <c r="M2477" s="97"/>
      <c r="N2477" s="87"/>
      <c r="O2477" s="96"/>
      <c r="P2477" s="97"/>
      <c r="Q2477" s="97"/>
      <c r="R2477" s="98"/>
      <c r="S2477" s="98"/>
      <c r="T2477" s="98"/>
      <c r="U2477" s="98"/>
      <c r="V2477" s="98"/>
      <c r="W2477" s="98"/>
      <c r="X2477" s="98"/>
      <c r="Y2477" s="98"/>
      <c r="Z2477" s="98"/>
      <c r="AA2477" s="98"/>
      <c r="AB2477" s="98"/>
      <c r="AC2477" s="98"/>
      <c r="AD2477" s="98"/>
      <c r="AE2477" s="98"/>
      <c r="AF2477" s="98"/>
      <c r="AG2477" s="98"/>
      <c r="AH2477" s="98"/>
      <c r="AI2477" s="98"/>
      <c r="AJ2477" s="98"/>
      <c r="AK2477" s="98"/>
      <c r="AL2477" s="98"/>
    </row>
    <row r="2478" ht="14.25" customHeight="1">
      <c r="A2478" s="92" t="s">
        <v>7660</v>
      </c>
      <c r="B2478" s="93"/>
      <c r="C2478" s="94"/>
      <c r="D2478" s="230"/>
      <c r="E2478" s="103"/>
      <c r="F2478" s="100"/>
      <c r="G2478" s="101"/>
      <c r="H2478" s="42"/>
      <c r="I2478" s="101"/>
      <c r="J2478" s="95"/>
      <c r="K2478" s="97"/>
      <c r="L2478" s="97"/>
      <c r="M2478" s="97"/>
      <c r="N2478" s="87"/>
      <c r="O2478" s="96"/>
      <c r="P2478" s="97"/>
      <c r="Q2478" s="97"/>
      <c r="R2478" s="98"/>
      <c r="S2478" s="98"/>
      <c r="T2478" s="98"/>
      <c r="U2478" s="98"/>
      <c r="V2478" s="98"/>
      <c r="W2478" s="98"/>
      <c r="X2478" s="98"/>
      <c r="Y2478" s="98"/>
      <c r="Z2478" s="98"/>
      <c r="AA2478" s="98"/>
      <c r="AB2478" s="98"/>
      <c r="AC2478" s="98"/>
      <c r="AD2478" s="98"/>
      <c r="AE2478" s="98"/>
      <c r="AF2478" s="98"/>
      <c r="AG2478" s="98"/>
      <c r="AH2478" s="98"/>
      <c r="AI2478" s="98"/>
      <c r="AJ2478" s="98"/>
      <c r="AK2478" s="98"/>
      <c r="AL2478" s="98"/>
    </row>
    <row r="2479" ht="14.25" customHeight="1">
      <c r="A2479" s="92" t="s">
        <v>7661</v>
      </c>
      <c r="B2479" s="93"/>
      <c r="C2479" s="94"/>
      <c r="D2479" s="230"/>
      <c r="E2479" s="103"/>
      <c r="F2479" s="100"/>
      <c r="G2479" s="101"/>
      <c r="H2479" s="42"/>
      <c r="I2479" s="101"/>
      <c r="J2479" s="95"/>
      <c r="K2479" s="97"/>
      <c r="L2479" s="97"/>
      <c r="M2479" s="97"/>
      <c r="N2479" s="87"/>
      <c r="O2479" s="96"/>
      <c r="P2479" s="97"/>
      <c r="Q2479" s="97"/>
      <c r="R2479" s="98"/>
      <c r="S2479" s="98"/>
      <c r="T2479" s="98"/>
      <c r="U2479" s="98"/>
      <c r="V2479" s="98"/>
      <c r="W2479" s="98"/>
      <c r="X2479" s="98"/>
      <c r="Y2479" s="98"/>
      <c r="Z2479" s="98"/>
      <c r="AA2479" s="98"/>
      <c r="AB2479" s="98"/>
      <c r="AC2479" s="98"/>
      <c r="AD2479" s="98"/>
      <c r="AE2479" s="98"/>
      <c r="AF2479" s="98"/>
      <c r="AG2479" s="98"/>
      <c r="AH2479" s="98"/>
      <c r="AI2479" s="98"/>
      <c r="AJ2479" s="98"/>
      <c r="AK2479" s="98"/>
      <c r="AL2479" s="98"/>
    </row>
    <row r="2480" ht="14.25" customHeight="1">
      <c r="A2480" s="92" t="s">
        <v>7662</v>
      </c>
      <c r="B2480" s="93"/>
      <c r="C2480" s="94"/>
      <c r="D2480" s="230"/>
      <c r="E2480" s="103"/>
      <c r="F2480" s="100"/>
      <c r="G2480" s="101"/>
      <c r="H2480" s="42"/>
      <c r="I2480" s="101"/>
      <c r="J2480" s="95"/>
      <c r="K2480" s="97"/>
      <c r="L2480" s="97"/>
      <c r="M2480" s="97"/>
      <c r="N2480" s="87"/>
      <c r="O2480" s="96"/>
      <c r="P2480" s="97"/>
      <c r="Q2480" s="97"/>
      <c r="R2480" s="98"/>
      <c r="S2480" s="98"/>
      <c r="T2480" s="98"/>
      <c r="U2480" s="98"/>
      <c r="V2480" s="98"/>
      <c r="W2480" s="98"/>
      <c r="X2480" s="98"/>
      <c r="Y2480" s="98"/>
      <c r="Z2480" s="98"/>
      <c r="AA2480" s="98"/>
      <c r="AB2480" s="98"/>
      <c r="AC2480" s="98"/>
      <c r="AD2480" s="98"/>
      <c r="AE2480" s="98"/>
      <c r="AF2480" s="98"/>
      <c r="AG2480" s="98"/>
      <c r="AH2480" s="98"/>
      <c r="AI2480" s="98"/>
      <c r="AJ2480" s="98"/>
      <c r="AK2480" s="98"/>
      <c r="AL2480" s="98"/>
    </row>
    <row r="2481" ht="14.25" customHeight="1">
      <c r="A2481" s="92" t="s">
        <v>7663</v>
      </c>
      <c r="B2481" s="93"/>
      <c r="C2481" s="94"/>
      <c r="D2481" s="230"/>
      <c r="E2481" s="103"/>
      <c r="F2481" s="100"/>
      <c r="G2481" s="101"/>
      <c r="H2481" s="42"/>
      <c r="I2481" s="101"/>
      <c r="J2481" s="95"/>
      <c r="K2481" s="97"/>
      <c r="L2481" s="97"/>
      <c r="M2481" s="97"/>
      <c r="N2481" s="87"/>
      <c r="O2481" s="96"/>
      <c r="P2481" s="97"/>
      <c r="Q2481" s="97"/>
      <c r="R2481" s="98"/>
      <c r="S2481" s="98"/>
      <c r="T2481" s="98"/>
      <c r="U2481" s="98"/>
      <c r="V2481" s="98"/>
      <c r="W2481" s="98"/>
      <c r="X2481" s="98"/>
      <c r="Y2481" s="98"/>
      <c r="Z2481" s="98"/>
      <c r="AA2481" s="98"/>
      <c r="AB2481" s="98"/>
      <c r="AC2481" s="98"/>
      <c r="AD2481" s="98"/>
      <c r="AE2481" s="98"/>
      <c r="AF2481" s="98"/>
      <c r="AG2481" s="98"/>
      <c r="AH2481" s="98"/>
      <c r="AI2481" s="98"/>
      <c r="AJ2481" s="98"/>
      <c r="AK2481" s="98"/>
      <c r="AL2481" s="98"/>
    </row>
    <row r="2482" ht="14.25" customHeight="1">
      <c r="A2482" s="92" t="s">
        <v>7664</v>
      </c>
      <c r="B2482" s="93"/>
      <c r="C2482" s="94"/>
      <c r="D2482" s="230"/>
      <c r="E2482" s="103"/>
      <c r="F2482" s="100"/>
      <c r="G2482" s="101"/>
      <c r="H2482" s="42"/>
      <c r="I2482" s="101"/>
      <c r="J2482" s="95"/>
      <c r="K2482" s="97"/>
      <c r="L2482" s="97"/>
      <c r="M2482" s="97"/>
      <c r="N2482" s="87"/>
      <c r="O2482" s="96"/>
      <c r="P2482" s="97"/>
      <c r="Q2482" s="97"/>
      <c r="R2482" s="98"/>
      <c r="S2482" s="98"/>
      <c r="T2482" s="98"/>
      <c r="U2482" s="98"/>
      <c r="V2482" s="98"/>
      <c r="W2482" s="98"/>
      <c r="X2482" s="98"/>
      <c r="Y2482" s="98"/>
      <c r="Z2482" s="98"/>
      <c r="AA2482" s="98"/>
      <c r="AB2482" s="98"/>
      <c r="AC2482" s="98"/>
      <c r="AD2482" s="98"/>
      <c r="AE2482" s="98"/>
      <c r="AF2482" s="98"/>
      <c r="AG2482" s="98"/>
      <c r="AH2482" s="98"/>
      <c r="AI2482" s="98"/>
      <c r="AJ2482" s="98"/>
      <c r="AK2482" s="98"/>
      <c r="AL2482" s="98"/>
    </row>
    <row r="2483" ht="14.25" customHeight="1">
      <c r="A2483" s="92" t="s">
        <v>7665</v>
      </c>
      <c r="B2483" s="93"/>
      <c r="C2483" s="94"/>
      <c r="D2483" s="230"/>
      <c r="E2483" s="103"/>
      <c r="F2483" s="100"/>
      <c r="G2483" s="101"/>
      <c r="H2483" s="42"/>
      <c r="I2483" s="101"/>
      <c r="J2483" s="95"/>
      <c r="K2483" s="97"/>
      <c r="L2483" s="97"/>
      <c r="M2483" s="97"/>
      <c r="N2483" s="87"/>
      <c r="O2483" s="96"/>
      <c r="P2483" s="97"/>
      <c r="Q2483" s="97"/>
      <c r="R2483" s="98"/>
      <c r="S2483" s="98"/>
      <c r="T2483" s="98"/>
      <c r="U2483" s="98"/>
      <c r="V2483" s="98"/>
      <c r="W2483" s="98"/>
      <c r="X2483" s="98"/>
      <c r="Y2483" s="98"/>
      <c r="Z2483" s="98"/>
      <c r="AA2483" s="98"/>
      <c r="AB2483" s="98"/>
      <c r="AC2483" s="98"/>
      <c r="AD2483" s="98"/>
      <c r="AE2483" s="98"/>
      <c r="AF2483" s="98"/>
      <c r="AG2483" s="98"/>
      <c r="AH2483" s="98"/>
      <c r="AI2483" s="98"/>
      <c r="AJ2483" s="98"/>
      <c r="AK2483" s="98"/>
      <c r="AL2483" s="98"/>
    </row>
    <row r="2484" ht="14.25" customHeight="1">
      <c r="A2484" s="92" t="s">
        <v>7666</v>
      </c>
      <c r="B2484" s="93"/>
      <c r="C2484" s="94"/>
      <c r="D2484" s="230"/>
      <c r="E2484" s="103"/>
      <c r="F2484" s="100"/>
      <c r="G2484" s="101"/>
      <c r="H2484" s="42"/>
      <c r="I2484" s="101"/>
      <c r="J2484" s="95"/>
      <c r="K2484" s="97"/>
      <c r="L2484" s="97"/>
      <c r="M2484" s="97"/>
      <c r="N2484" s="87"/>
      <c r="O2484" s="96"/>
      <c r="P2484" s="97"/>
      <c r="Q2484" s="97"/>
      <c r="R2484" s="98"/>
      <c r="S2484" s="98"/>
      <c r="T2484" s="98"/>
      <c r="U2484" s="98"/>
      <c r="V2484" s="98"/>
      <c r="W2484" s="98"/>
      <c r="X2484" s="98"/>
      <c r="Y2484" s="98"/>
      <c r="Z2484" s="98"/>
      <c r="AA2484" s="98"/>
      <c r="AB2484" s="98"/>
      <c r="AC2484" s="98"/>
      <c r="AD2484" s="98"/>
      <c r="AE2484" s="98"/>
      <c r="AF2484" s="98"/>
      <c r="AG2484" s="98"/>
      <c r="AH2484" s="98"/>
      <c r="AI2484" s="98"/>
      <c r="AJ2484" s="98"/>
      <c r="AK2484" s="98"/>
      <c r="AL2484" s="98"/>
    </row>
    <row r="2485" ht="14.25" customHeight="1">
      <c r="A2485" s="92" t="s">
        <v>7667</v>
      </c>
      <c r="B2485" s="93"/>
      <c r="C2485" s="94"/>
      <c r="D2485" s="230"/>
      <c r="E2485" s="103"/>
      <c r="F2485" s="100"/>
      <c r="G2485" s="101"/>
      <c r="H2485" s="42"/>
      <c r="I2485" s="101"/>
      <c r="J2485" s="95"/>
      <c r="K2485" s="97"/>
      <c r="L2485" s="97"/>
      <c r="M2485" s="97"/>
      <c r="N2485" s="87"/>
      <c r="O2485" s="96"/>
      <c r="P2485" s="97"/>
      <c r="Q2485" s="97"/>
      <c r="R2485" s="98"/>
      <c r="S2485" s="98"/>
      <c r="T2485" s="98"/>
      <c r="U2485" s="98"/>
      <c r="V2485" s="98"/>
      <c r="W2485" s="98"/>
      <c r="X2485" s="98"/>
      <c r="Y2485" s="98"/>
      <c r="Z2485" s="98"/>
      <c r="AA2485" s="98"/>
      <c r="AB2485" s="98"/>
      <c r="AC2485" s="98"/>
      <c r="AD2485" s="98"/>
      <c r="AE2485" s="98"/>
      <c r="AF2485" s="98"/>
      <c r="AG2485" s="98"/>
      <c r="AH2485" s="98"/>
      <c r="AI2485" s="98"/>
      <c r="AJ2485" s="98"/>
      <c r="AK2485" s="98"/>
      <c r="AL2485" s="98"/>
    </row>
    <row r="2486" ht="14.25" customHeight="1">
      <c r="A2486" s="92" t="s">
        <v>7668</v>
      </c>
      <c r="B2486" s="93"/>
      <c r="C2486" s="94"/>
      <c r="D2486" s="230"/>
      <c r="E2486" s="103"/>
      <c r="F2486" s="100"/>
      <c r="G2486" s="101"/>
      <c r="H2486" s="42"/>
      <c r="I2486" s="101"/>
      <c r="J2486" s="95"/>
      <c r="K2486" s="97"/>
      <c r="L2486" s="97"/>
      <c r="M2486" s="97"/>
      <c r="N2486" s="87"/>
      <c r="O2486" s="96"/>
      <c r="P2486" s="97"/>
      <c r="Q2486" s="97"/>
      <c r="R2486" s="98"/>
      <c r="S2486" s="98"/>
      <c r="T2486" s="98"/>
      <c r="U2486" s="98"/>
      <c r="V2486" s="98"/>
      <c r="W2486" s="98"/>
      <c r="X2486" s="98"/>
      <c r="Y2486" s="98"/>
      <c r="Z2486" s="98"/>
      <c r="AA2486" s="98"/>
      <c r="AB2486" s="98"/>
      <c r="AC2486" s="98"/>
      <c r="AD2486" s="98"/>
      <c r="AE2486" s="98"/>
      <c r="AF2486" s="98"/>
      <c r="AG2486" s="98"/>
      <c r="AH2486" s="98"/>
      <c r="AI2486" s="98"/>
      <c r="AJ2486" s="98"/>
      <c r="AK2486" s="98"/>
      <c r="AL2486" s="98"/>
    </row>
    <row r="2487" ht="14.25" customHeight="1">
      <c r="A2487" s="92" t="s">
        <v>7669</v>
      </c>
      <c r="B2487" s="93"/>
      <c r="C2487" s="94"/>
      <c r="D2487" s="230"/>
      <c r="E2487" s="103"/>
      <c r="F2487" s="100"/>
      <c r="G2487" s="101"/>
      <c r="H2487" s="42"/>
      <c r="I2487" s="101"/>
      <c r="J2487" s="95"/>
      <c r="K2487" s="97"/>
      <c r="L2487" s="97"/>
      <c r="M2487" s="97"/>
      <c r="N2487" s="87"/>
      <c r="O2487" s="96"/>
      <c r="P2487" s="97"/>
      <c r="Q2487" s="97"/>
      <c r="R2487" s="98"/>
      <c r="S2487" s="98"/>
      <c r="T2487" s="98"/>
      <c r="U2487" s="98"/>
      <c r="V2487" s="98"/>
      <c r="W2487" s="98"/>
      <c r="X2487" s="98"/>
      <c r="Y2487" s="98"/>
      <c r="Z2487" s="98"/>
      <c r="AA2487" s="98"/>
      <c r="AB2487" s="98"/>
      <c r="AC2487" s="98"/>
      <c r="AD2487" s="98"/>
      <c r="AE2487" s="98"/>
      <c r="AF2487" s="98"/>
      <c r="AG2487" s="98"/>
      <c r="AH2487" s="98"/>
      <c r="AI2487" s="98"/>
      <c r="AJ2487" s="98"/>
      <c r="AK2487" s="98"/>
      <c r="AL2487" s="98"/>
    </row>
    <row r="2488" ht="14.25" customHeight="1">
      <c r="A2488" s="92" t="s">
        <v>7670</v>
      </c>
      <c r="B2488" s="93"/>
      <c r="C2488" s="94"/>
      <c r="D2488" s="230"/>
      <c r="E2488" s="103"/>
      <c r="F2488" s="100"/>
      <c r="G2488" s="101"/>
      <c r="H2488" s="42"/>
      <c r="I2488" s="101"/>
      <c r="J2488" s="95"/>
      <c r="K2488" s="97"/>
      <c r="L2488" s="97"/>
      <c r="M2488" s="97"/>
      <c r="N2488" s="87"/>
      <c r="O2488" s="96"/>
      <c r="P2488" s="97"/>
      <c r="Q2488" s="97"/>
      <c r="R2488" s="98"/>
      <c r="S2488" s="98"/>
      <c r="T2488" s="98"/>
      <c r="U2488" s="98"/>
      <c r="V2488" s="98"/>
      <c r="W2488" s="98"/>
      <c r="X2488" s="98"/>
      <c r="Y2488" s="98"/>
      <c r="Z2488" s="98"/>
      <c r="AA2488" s="98"/>
      <c r="AB2488" s="98"/>
      <c r="AC2488" s="98"/>
      <c r="AD2488" s="98"/>
      <c r="AE2488" s="98"/>
      <c r="AF2488" s="98"/>
      <c r="AG2488" s="98"/>
      <c r="AH2488" s="98"/>
      <c r="AI2488" s="98"/>
      <c r="AJ2488" s="98"/>
      <c r="AK2488" s="98"/>
      <c r="AL2488" s="98"/>
    </row>
    <row r="2489" ht="14.25" customHeight="1">
      <c r="A2489" s="92" t="s">
        <v>7671</v>
      </c>
      <c r="B2489" s="93"/>
      <c r="C2489" s="94"/>
      <c r="D2489" s="230"/>
      <c r="E2489" s="103"/>
      <c r="F2489" s="100"/>
      <c r="G2489" s="101"/>
      <c r="H2489" s="42"/>
      <c r="I2489" s="101"/>
      <c r="J2489" s="95"/>
      <c r="K2489" s="97"/>
      <c r="L2489" s="97"/>
      <c r="M2489" s="97"/>
      <c r="N2489" s="87"/>
      <c r="O2489" s="96"/>
      <c r="P2489" s="97"/>
      <c r="Q2489" s="97"/>
      <c r="R2489" s="98"/>
      <c r="S2489" s="98"/>
      <c r="T2489" s="98"/>
      <c r="U2489" s="98"/>
      <c r="V2489" s="98"/>
      <c r="W2489" s="98"/>
      <c r="X2489" s="98"/>
      <c r="Y2489" s="98"/>
      <c r="Z2489" s="98"/>
      <c r="AA2489" s="98"/>
      <c r="AB2489" s="98"/>
      <c r="AC2489" s="98"/>
      <c r="AD2489" s="98"/>
      <c r="AE2489" s="98"/>
      <c r="AF2489" s="98"/>
      <c r="AG2489" s="98"/>
      <c r="AH2489" s="98"/>
      <c r="AI2489" s="98"/>
      <c r="AJ2489" s="98"/>
      <c r="AK2489" s="98"/>
      <c r="AL2489" s="98"/>
    </row>
    <row r="2490" ht="14.25" customHeight="1">
      <c r="A2490" s="92" t="s">
        <v>7672</v>
      </c>
      <c r="B2490" s="93"/>
      <c r="C2490" s="94"/>
      <c r="D2490" s="230"/>
      <c r="E2490" s="103"/>
      <c r="F2490" s="100"/>
      <c r="G2490" s="101"/>
      <c r="H2490" s="42"/>
      <c r="I2490" s="101"/>
      <c r="J2490" s="95"/>
      <c r="K2490" s="97"/>
      <c r="L2490" s="97"/>
      <c r="M2490" s="97"/>
      <c r="N2490" s="87"/>
      <c r="O2490" s="96"/>
      <c r="P2490" s="97"/>
      <c r="Q2490" s="97"/>
      <c r="R2490" s="98"/>
      <c r="S2490" s="98"/>
      <c r="T2490" s="98"/>
      <c r="U2490" s="98"/>
      <c r="V2490" s="98"/>
      <c r="W2490" s="98"/>
      <c r="X2490" s="98"/>
      <c r="Y2490" s="98"/>
      <c r="Z2490" s="98"/>
      <c r="AA2490" s="98"/>
      <c r="AB2490" s="98"/>
      <c r="AC2490" s="98"/>
      <c r="AD2490" s="98"/>
      <c r="AE2490" s="98"/>
      <c r="AF2490" s="98"/>
      <c r="AG2490" s="98"/>
      <c r="AH2490" s="98"/>
      <c r="AI2490" s="98"/>
      <c r="AJ2490" s="98"/>
      <c r="AK2490" s="98"/>
      <c r="AL2490" s="98"/>
    </row>
    <row r="2491" ht="14.25" customHeight="1">
      <c r="A2491" s="92" t="s">
        <v>7673</v>
      </c>
      <c r="B2491" s="93"/>
      <c r="C2491" s="94"/>
      <c r="D2491" s="230"/>
      <c r="E2491" s="103"/>
      <c r="F2491" s="100"/>
      <c r="G2491" s="101"/>
      <c r="H2491" s="42"/>
      <c r="I2491" s="101"/>
      <c r="J2491" s="95"/>
      <c r="K2491" s="97"/>
      <c r="L2491" s="97"/>
      <c r="M2491" s="97"/>
      <c r="N2491" s="87"/>
      <c r="O2491" s="96"/>
      <c r="P2491" s="97"/>
      <c r="Q2491" s="97"/>
      <c r="R2491" s="98"/>
      <c r="S2491" s="98"/>
      <c r="T2491" s="98"/>
      <c r="U2491" s="98"/>
      <c r="V2491" s="98"/>
      <c r="W2491" s="98"/>
      <c r="X2491" s="98"/>
      <c r="Y2491" s="98"/>
      <c r="Z2491" s="98"/>
      <c r="AA2491" s="98"/>
      <c r="AB2491" s="98"/>
      <c r="AC2491" s="98"/>
      <c r="AD2491" s="98"/>
      <c r="AE2491" s="98"/>
      <c r="AF2491" s="98"/>
      <c r="AG2491" s="98"/>
      <c r="AH2491" s="98"/>
      <c r="AI2491" s="98"/>
      <c r="AJ2491" s="98"/>
      <c r="AK2491" s="98"/>
      <c r="AL2491" s="98"/>
    </row>
    <row r="2492" ht="14.25" customHeight="1">
      <c r="A2492" s="92" t="s">
        <v>7674</v>
      </c>
      <c r="B2492" s="93"/>
      <c r="C2492" s="94"/>
      <c r="D2492" s="230"/>
      <c r="E2492" s="103"/>
      <c r="F2492" s="100"/>
      <c r="G2492" s="101"/>
      <c r="H2492" s="42"/>
      <c r="I2492" s="101"/>
      <c r="J2492" s="95"/>
      <c r="K2492" s="97"/>
      <c r="L2492" s="97"/>
      <c r="M2492" s="97"/>
      <c r="N2492" s="87"/>
      <c r="O2492" s="96"/>
      <c r="P2492" s="97"/>
      <c r="Q2492" s="97"/>
      <c r="R2492" s="98"/>
      <c r="S2492" s="98"/>
      <c r="T2492" s="98"/>
      <c r="U2492" s="98"/>
      <c r="V2492" s="98"/>
      <c r="W2492" s="98"/>
      <c r="X2492" s="98"/>
      <c r="Y2492" s="98"/>
      <c r="Z2492" s="98"/>
      <c r="AA2492" s="98"/>
      <c r="AB2492" s="98"/>
      <c r="AC2492" s="98"/>
      <c r="AD2492" s="98"/>
      <c r="AE2492" s="98"/>
      <c r="AF2492" s="98"/>
      <c r="AG2492" s="98"/>
      <c r="AH2492" s="98"/>
      <c r="AI2492" s="98"/>
      <c r="AJ2492" s="98"/>
      <c r="AK2492" s="98"/>
      <c r="AL2492" s="98"/>
    </row>
    <row r="2493" ht="14.25" customHeight="1">
      <c r="A2493" s="92" t="s">
        <v>7675</v>
      </c>
      <c r="B2493" s="93"/>
      <c r="C2493" s="94"/>
      <c r="D2493" s="230"/>
      <c r="E2493" s="103"/>
      <c r="F2493" s="100"/>
      <c r="G2493" s="101"/>
      <c r="H2493" s="42"/>
      <c r="I2493" s="101"/>
      <c r="J2493" s="95"/>
      <c r="K2493" s="97"/>
      <c r="L2493" s="97"/>
      <c r="M2493" s="97"/>
      <c r="N2493" s="87"/>
      <c r="O2493" s="96"/>
      <c r="P2493" s="97"/>
      <c r="Q2493" s="97"/>
      <c r="R2493" s="98"/>
      <c r="S2493" s="98"/>
      <c r="T2493" s="98"/>
      <c r="U2493" s="98"/>
      <c r="V2493" s="98"/>
      <c r="W2493" s="98"/>
      <c r="X2493" s="98"/>
      <c r="Y2493" s="98"/>
      <c r="Z2493" s="98"/>
      <c r="AA2493" s="98"/>
      <c r="AB2493" s="98"/>
      <c r="AC2493" s="98"/>
      <c r="AD2493" s="98"/>
      <c r="AE2493" s="98"/>
      <c r="AF2493" s="98"/>
      <c r="AG2493" s="98"/>
      <c r="AH2493" s="98"/>
      <c r="AI2493" s="98"/>
      <c r="AJ2493" s="98"/>
      <c r="AK2493" s="98"/>
      <c r="AL2493" s="98"/>
    </row>
    <row r="2494" ht="14.25" customHeight="1">
      <c r="A2494" s="92" t="s">
        <v>7676</v>
      </c>
      <c r="B2494" s="93"/>
      <c r="C2494" s="94"/>
      <c r="D2494" s="230"/>
      <c r="E2494" s="103"/>
      <c r="F2494" s="100"/>
      <c r="G2494" s="101"/>
      <c r="H2494" s="42"/>
      <c r="I2494" s="101"/>
      <c r="J2494" s="95"/>
      <c r="K2494" s="97"/>
      <c r="L2494" s="97"/>
      <c r="M2494" s="97"/>
      <c r="N2494" s="87"/>
      <c r="O2494" s="96"/>
      <c r="P2494" s="97"/>
      <c r="Q2494" s="97"/>
      <c r="R2494" s="98"/>
      <c r="S2494" s="98"/>
      <c r="T2494" s="98"/>
      <c r="U2494" s="98"/>
      <c r="V2494" s="98"/>
      <c r="W2494" s="98"/>
      <c r="X2494" s="98"/>
      <c r="Y2494" s="98"/>
      <c r="Z2494" s="98"/>
      <c r="AA2494" s="98"/>
      <c r="AB2494" s="98"/>
      <c r="AC2494" s="98"/>
      <c r="AD2494" s="98"/>
      <c r="AE2494" s="98"/>
      <c r="AF2494" s="98"/>
      <c r="AG2494" s="98"/>
      <c r="AH2494" s="98"/>
      <c r="AI2494" s="98"/>
      <c r="AJ2494" s="98"/>
      <c r="AK2494" s="98"/>
      <c r="AL2494" s="98"/>
    </row>
    <row r="2495" ht="14.25" customHeight="1">
      <c r="A2495" s="92" t="s">
        <v>7677</v>
      </c>
      <c r="B2495" s="93"/>
      <c r="C2495" s="94"/>
      <c r="D2495" s="230"/>
      <c r="E2495" s="103"/>
      <c r="F2495" s="100"/>
      <c r="G2495" s="101"/>
      <c r="H2495" s="42"/>
      <c r="I2495" s="101"/>
      <c r="J2495" s="95"/>
      <c r="K2495" s="97"/>
      <c r="L2495" s="97"/>
      <c r="M2495" s="97"/>
      <c r="N2495" s="87"/>
      <c r="O2495" s="96"/>
      <c r="P2495" s="97"/>
      <c r="Q2495" s="97"/>
      <c r="R2495" s="98"/>
      <c r="S2495" s="98"/>
      <c r="T2495" s="98"/>
      <c r="U2495" s="98"/>
      <c r="V2495" s="98"/>
      <c r="W2495" s="98"/>
      <c r="X2495" s="98"/>
      <c r="Y2495" s="98"/>
      <c r="Z2495" s="98"/>
      <c r="AA2495" s="98"/>
      <c r="AB2495" s="98"/>
      <c r="AC2495" s="98"/>
      <c r="AD2495" s="98"/>
      <c r="AE2495" s="98"/>
      <c r="AF2495" s="98"/>
      <c r="AG2495" s="98"/>
      <c r="AH2495" s="98"/>
      <c r="AI2495" s="98"/>
      <c r="AJ2495" s="98"/>
      <c r="AK2495" s="98"/>
      <c r="AL2495" s="98"/>
    </row>
    <row r="2496" ht="14.25" customHeight="1">
      <c r="A2496" s="92" t="s">
        <v>7678</v>
      </c>
      <c r="B2496" s="93"/>
      <c r="C2496" s="94"/>
      <c r="D2496" s="230"/>
      <c r="E2496" s="103"/>
      <c r="F2496" s="100"/>
      <c r="G2496" s="101"/>
      <c r="H2496" s="42"/>
      <c r="I2496" s="101"/>
      <c r="J2496" s="95"/>
      <c r="K2496" s="97"/>
      <c r="L2496" s="97"/>
      <c r="M2496" s="97"/>
      <c r="N2496" s="87"/>
      <c r="O2496" s="96"/>
      <c r="P2496" s="97"/>
      <c r="Q2496" s="97"/>
      <c r="R2496" s="98"/>
      <c r="S2496" s="98"/>
      <c r="T2496" s="98"/>
      <c r="U2496" s="98"/>
      <c r="V2496" s="98"/>
      <c r="W2496" s="98"/>
      <c r="X2496" s="98"/>
      <c r="Y2496" s="98"/>
      <c r="Z2496" s="98"/>
      <c r="AA2496" s="98"/>
      <c r="AB2496" s="98"/>
      <c r="AC2496" s="98"/>
      <c r="AD2496" s="98"/>
      <c r="AE2496" s="98"/>
      <c r="AF2496" s="98"/>
      <c r="AG2496" s="98"/>
      <c r="AH2496" s="98"/>
      <c r="AI2496" s="98"/>
      <c r="AJ2496" s="98"/>
      <c r="AK2496" s="98"/>
      <c r="AL2496" s="98"/>
    </row>
    <row r="2497" ht="14.25" customHeight="1">
      <c r="A2497" s="92" t="s">
        <v>7679</v>
      </c>
      <c r="B2497" s="93"/>
      <c r="C2497" s="94"/>
      <c r="D2497" s="230"/>
      <c r="E2497" s="103"/>
      <c r="F2497" s="100"/>
      <c r="G2497" s="101"/>
      <c r="H2497" s="42"/>
      <c r="I2497" s="101"/>
      <c r="J2497" s="95"/>
      <c r="K2497" s="97"/>
      <c r="L2497" s="97"/>
      <c r="M2497" s="97"/>
      <c r="N2497" s="87"/>
      <c r="O2497" s="96"/>
      <c r="P2497" s="97"/>
      <c r="Q2497" s="97"/>
      <c r="R2497" s="98"/>
      <c r="S2497" s="98"/>
      <c r="T2497" s="98"/>
      <c r="U2497" s="98"/>
      <c r="V2497" s="98"/>
      <c r="W2497" s="98"/>
      <c r="X2497" s="98"/>
      <c r="Y2497" s="98"/>
      <c r="Z2497" s="98"/>
      <c r="AA2497" s="98"/>
      <c r="AB2497" s="98"/>
      <c r="AC2497" s="98"/>
      <c r="AD2497" s="98"/>
      <c r="AE2497" s="98"/>
      <c r="AF2497" s="98"/>
      <c r="AG2497" s="98"/>
      <c r="AH2497" s="98"/>
      <c r="AI2497" s="98"/>
      <c r="AJ2497" s="98"/>
      <c r="AK2497" s="98"/>
      <c r="AL2497" s="98"/>
    </row>
    <row r="2498" ht="14.25" customHeight="1">
      <c r="A2498" s="92" t="s">
        <v>7680</v>
      </c>
      <c r="B2498" s="93"/>
      <c r="C2498" s="94"/>
      <c r="D2498" s="230"/>
      <c r="E2498" s="103"/>
      <c r="F2498" s="100"/>
      <c r="G2498" s="101"/>
      <c r="H2498" s="42"/>
      <c r="I2498" s="101"/>
      <c r="J2498" s="95"/>
      <c r="K2498" s="97"/>
      <c r="L2498" s="97"/>
      <c r="M2498" s="97"/>
      <c r="N2498" s="87"/>
      <c r="O2498" s="96"/>
      <c r="P2498" s="97"/>
      <c r="Q2498" s="97"/>
      <c r="R2498" s="98"/>
      <c r="S2498" s="98"/>
      <c r="T2498" s="98"/>
      <c r="U2498" s="98"/>
      <c r="V2498" s="98"/>
      <c r="W2498" s="98"/>
      <c r="X2498" s="98"/>
      <c r="Y2498" s="98"/>
      <c r="Z2498" s="98"/>
      <c r="AA2498" s="98"/>
      <c r="AB2498" s="98"/>
      <c r="AC2498" s="98"/>
      <c r="AD2498" s="98"/>
      <c r="AE2498" s="98"/>
      <c r="AF2498" s="98"/>
      <c r="AG2498" s="98"/>
      <c r="AH2498" s="98"/>
      <c r="AI2498" s="98"/>
      <c r="AJ2498" s="98"/>
      <c r="AK2498" s="98"/>
      <c r="AL2498" s="98"/>
    </row>
    <row r="2499" ht="14.25" customHeight="1">
      <c r="A2499" s="92" t="s">
        <v>7681</v>
      </c>
      <c r="B2499" s="93"/>
      <c r="C2499" s="94"/>
      <c r="D2499" s="230"/>
      <c r="E2499" s="103"/>
      <c r="F2499" s="100"/>
      <c r="G2499" s="101"/>
      <c r="H2499" s="42"/>
      <c r="I2499" s="101"/>
      <c r="J2499" s="95"/>
      <c r="K2499" s="97"/>
      <c r="L2499" s="97"/>
      <c r="M2499" s="97"/>
      <c r="N2499" s="87"/>
      <c r="O2499" s="96"/>
      <c r="P2499" s="97"/>
      <c r="Q2499" s="97"/>
      <c r="R2499" s="98"/>
      <c r="S2499" s="98"/>
      <c r="T2499" s="98"/>
      <c r="U2499" s="98"/>
      <c r="V2499" s="98"/>
      <c r="W2499" s="98"/>
      <c r="X2499" s="98"/>
      <c r="Y2499" s="98"/>
      <c r="Z2499" s="98"/>
      <c r="AA2499" s="98"/>
      <c r="AB2499" s="98"/>
      <c r="AC2499" s="98"/>
      <c r="AD2499" s="98"/>
      <c r="AE2499" s="98"/>
      <c r="AF2499" s="98"/>
      <c r="AG2499" s="98"/>
      <c r="AH2499" s="98"/>
      <c r="AI2499" s="98"/>
      <c r="AJ2499" s="98"/>
      <c r="AK2499" s="98"/>
      <c r="AL2499" s="98"/>
    </row>
    <row r="2500" ht="14.25" customHeight="1">
      <c r="A2500" s="92" t="s">
        <v>7682</v>
      </c>
      <c r="B2500" s="93"/>
      <c r="C2500" s="94"/>
      <c r="D2500" s="230"/>
      <c r="E2500" s="103"/>
      <c r="F2500" s="100"/>
      <c r="G2500" s="101"/>
      <c r="H2500" s="42"/>
      <c r="I2500" s="101"/>
      <c r="J2500" s="95"/>
      <c r="K2500" s="97"/>
      <c r="L2500" s="97"/>
      <c r="M2500" s="97"/>
      <c r="N2500" s="87"/>
      <c r="O2500" s="96"/>
      <c r="P2500" s="97"/>
      <c r="Q2500" s="97"/>
      <c r="R2500" s="98"/>
      <c r="S2500" s="98"/>
      <c r="T2500" s="98"/>
      <c r="U2500" s="98"/>
      <c r="V2500" s="98"/>
      <c r="W2500" s="98"/>
      <c r="X2500" s="98"/>
      <c r="Y2500" s="98"/>
      <c r="Z2500" s="98"/>
      <c r="AA2500" s="98"/>
      <c r="AB2500" s="98"/>
      <c r="AC2500" s="98"/>
      <c r="AD2500" s="98"/>
      <c r="AE2500" s="98"/>
      <c r="AF2500" s="98"/>
      <c r="AG2500" s="98"/>
      <c r="AH2500" s="98"/>
      <c r="AI2500" s="98"/>
      <c r="AJ2500" s="98"/>
      <c r="AK2500" s="98"/>
      <c r="AL2500" s="98"/>
    </row>
    <row r="2501" ht="14.25" customHeight="1">
      <c r="A2501" s="92" t="s">
        <v>7683</v>
      </c>
      <c r="B2501" s="93"/>
      <c r="C2501" s="94"/>
      <c r="D2501" s="230"/>
      <c r="E2501" s="103"/>
      <c r="F2501" s="100"/>
      <c r="G2501" s="101"/>
      <c r="H2501" s="42"/>
      <c r="I2501" s="101"/>
      <c r="J2501" s="95"/>
      <c r="K2501" s="97"/>
      <c r="L2501" s="97"/>
      <c r="M2501" s="97"/>
      <c r="N2501" s="87"/>
      <c r="O2501" s="96"/>
      <c r="P2501" s="97"/>
      <c r="Q2501" s="97"/>
      <c r="R2501" s="98"/>
      <c r="S2501" s="98"/>
      <c r="T2501" s="98"/>
      <c r="U2501" s="98"/>
      <c r="V2501" s="98"/>
      <c r="W2501" s="98"/>
      <c r="X2501" s="98"/>
      <c r="Y2501" s="98"/>
      <c r="Z2501" s="98"/>
      <c r="AA2501" s="98"/>
      <c r="AB2501" s="98"/>
      <c r="AC2501" s="98"/>
      <c r="AD2501" s="98"/>
      <c r="AE2501" s="98"/>
      <c r="AF2501" s="98"/>
      <c r="AG2501" s="98"/>
      <c r="AH2501" s="98"/>
      <c r="AI2501" s="98"/>
      <c r="AJ2501" s="98"/>
      <c r="AK2501" s="98"/>
      <c r="AL2501" s="98"/>
    </row>
    <row r="2502" ht="14.25" customHeight="1">
      <c r="A2502" s="92" t="s">
        <v>7684</v>
      </c>
      <c r="B2502" s="93"/>
      <c r="C2502" s="94"/>
      <c r="D2502" s="230"/>
      <c r="E2502" s="103"/>
      <c r="F2502" s="100"/>
      <c r="G2502" s="101"/>
      <c r="H2502" s="42"/>
      <c r="I2502" s="101"/>
      <c r="J2502" s="95"/>
      <c r="K2502" s="97"/>
      <c r="L2502" s="97"/>
      <c r="M2502" s="97"/>
      <c r="N2502" s="87"/>
      <c r="O2502" s="96"/>
      <c r="P2502" s="97"/>
      <c r="Q2502" s="97"/>
      <c r="R2502" s="98"/>
      <c r="S2502" s="98"/>
      <c r="T2502" s="98"/>
      <c r="U2502" s="98"/>
      <c r="V2502" s="98"/>
      <c r="W2502" s="98"/>
      <c r="X2502" s="98"/>
      <c r="Y2502" s="98"/>
      <c r="Z2502" s="98"/>
      <c r="AA2502" s="98"/>
      <c r="AB2502" s="98"/>
      <c r="AC2502" s="98"/>
      <c r="AD2502" s="98"/>
      <c r="AE2502" s="98"/>
      <c r="AF2502" s="98"/>
      <c r="AG2502" s="98"/>
      <c r="AH2502" s="98"/>
      <c r="AI2502" s="98"/>
      <c r="AJ2502" s="98"/>
      <c r="AK2502" s="98"/>
      <c r="AL2502" s="98"/>
    </row>
    <row r="2503" ht="14.25" customHeight="1">
      <c r="A2503" s="92" t="s">
        <v>7685</v>
      </c>
      <c r="B2503" s="93"/>
      <c r="C2503" s="94"/>
      <c r="D2503" s="230"/>
      <c r="E2503" s="103"/>
      <c r="F2503" s="100"/>
      <c r="G2503" s="101"/>
      <c r="H2503" s="42"/>
      <c r="I2503" s="101"/>
      <c r="J2503" s="95"/>
      <c r="K2503" s="97"/>
      <c r="L2503" s="97"/>
      <c r="M2503" s="97"/>
      <c r="N2503" s="87"/>
      <c r="O2503" s="96"/>
      <c r="P2503" s="97"/>
      <c r="Q2503" s="97"/>
      <c r="R2503" s="98"/>
      <c r="S2503" s="98"/>
      <c r="T2503" s="98"/>
      <c r="U2503" s="98"/>
      <c r="V2503" s="98"/>
      <c r="W2503" s="98"/>
      <c r="X2503" s="98"/>
      <c r="Y2503" s="98"/>
      <c r="Z2503" s="98"/>
      <c r="AA2503" s="98"/>
      <c r="AB2503" s="98"/>
      <c r="AC2503" s="98"/>
      <c r="AD2503" s="98"/>
      <c r="AE2503" s="98"/>
      <c r="AF2503" s="98"/>
      <c r="AG2503" s="98"/>
      <c r="AH2503" s="98"/>
      <c r="AI2503" s="98"/>
      <c r="AJ2503" s="98"/>
      <c r="AK2503" s="98"/>
      <c r="AL2503" s="98"/>
    </row>
    <row r="2504" ht="14.25" customHeight="1">
      <c r="A2504" s="92" t="s">
        <v>7686</v>
      </c>
      <c r="B2504" s="93"/>
      <c r="C2504" s="94"/>
      <c r="D2504" s="230"/>
      <c r="E2504" s="103"/>
      <c r="F2504" s="100"/>
      <c r="G2504" s="101"/>
      <c r="H2504" s="42"/>
      <c r="I2504" s="101"/>
      <c r="J2504" s="95"/>
      <c r="K2504" s="97"/>
      <c r="L2504" s="97"/>
      <c r="M2504" s="97"/>
      <c r="N2504" s="87"/>
      <c r="O2504" s="96"/>
      <c r="P2504" s="97"/>
      <c r="Q2504" s="97"/>
      <c r="R2504" s="98"/>
      <c r="S2504" s="98"/>
      <c r="T2504" s="98"/>
      <c r="U2504" s="98"/>
      <c r="V2504" s="98"/>
      <c r="W2504" s="98"/>
      <c r="X2504" s="98"/>
      <c r="Y2504" s="98"/>
      <c r="Z2504" s="98"/>
      <c r="AA2504" s="98"/>
      <c r="AB2504" s="98"/>
      <c r="AC2504" s="98"/>
      <c r="AD2504" s="98"/>
      <c r="AE2504" s="98"/>
      <c r="AF2504" s="98"/>
      <c r="AG2504" s="98"/>
      <c r="AH2504" s="98"/>
      <c r="AI2504" s="98"/>
      <c r="AJ2504" s="98"/>
      <c r="AK2504" s="98"/>
      <c r="AL2504" s="98"/>
    </row>
    <row r="2505" ht="14.25" customHeight="1">
      <c r="A2505" s="92" t="s">
        <v>7687</v>
      </c>
      <c r="B2505" s="93"/>
      <c r="C2505" s="94"/>
      <c r="D2505" s="230"/>
      <c r="E2505" s="103"/>
      <c r="F2505" s="100"/>
      <c r="G2505" s="101"/>
      <c r="H2505" s="42"/>
      <c r="I2505" s="101"/>
      <c r="J2505" s="95"/>
      <c r="K2505" s="97"/>
      <c r="L2505" s="97"/>
      <c r="M2505" s="97"/>
      <c r="N2505" s="87"/>
      <c r="O2505" s="96"/>
      <c r="P2505" s="97"/>
      <c r="Q2505" s="97"/>
      <c r="R2505" s="98"/>
      <c r="S2505" s="98"/>
      <c r="T2505" s="98"/>
      <c r="U2505" s="98"/>
      <c r="V2505" s="98"/>
      <c r="W2505" s="98"/>
      <c r="X2505" s="98"/>
      <c r="Y2505" s="98"/>
      <c r="Z2505" s="98"/>
      <c r="AA2505" s="98"/>
      <c r="AB2505" s="98"/>
      <c r="AC2505" s="98"/>
      <c r="AD2505" s="98"/>
      <c r="AE2505" s="98"/>
      <c r="AF2505" s="98"/>
      <c r="AG2505" s="98"/>
      <c r="AH2505" s="98"/>
      <c r="AI2505" s="98"/>
      <c r="AJ2505" s="98"/>
      <c r="AK2505" s="98"/>
      <c r="AL2505" s="98"/>
    </row>
    <row r="2506" ht="14.25" customHeight="1">
      <c r="A2506" s="92" t="s">
        <v>7688</v>
      </c>
      <c r="B2506" s="93"/>
      <c r="C2506" s="94"/>
      <c r="D2506" s="230"/>
      <c r="E2506" s="103"/>
      <c r="F2506" s="100"/>
      <c r="G2506" s="101"/>
      <c r="H2506" s="42"/>
      <c r="I2506" s="101"/>
      <c r="J2506" s="95"/>
      <c r="K2506" s="97"/>
      <c r="L2506" s="97"/>
      <c r="M2506" s="97"/>
      <c r="N2506" s="87"/>
      <c r="O2506" s="96"/>
      <c r="P2506" s="97"/>
      <c r="Q2506" s="97"/>
      <c r="R2506" s="98"/>
      <c r="S2506" s="98"/>
      <c r="T2506" s="98"/>
      <c r="U2506" s="98"/>
      <c r="V2506" s="98"/>
      <c r="W2506" s="98"/>
      <c r="X2506" s="98"/>
      <c r="Y2506" s="98"/>
      <c r="Z2506" s="98"/>
      <c r="AA2506" s="98"/>
      <c r="AB2506" s="98"/>
      <c r="AC2506" s="98"/>
      <c r="AD2506" s="98"/>
      <c r="AE2506" s="98"/>
      <c r="AF2506" s="98"/>
      <c r="AG2506" s="98"/>
      <c r="AH2506" s="98"/>
      <c r="AI2506" s="98"/>
      <c r="AJ2506" s="98"/>
      <c r="AK2506" s="98"/>
      <c r="AL2506" s="98"/>
    </row>
    <row r="2507" ht="14.25" customHeight="1">
      <c r="A2507" s="92" t="s">
        <v>7689</v>
      </c>
      <c r="B2507" s="93"/>
      <c r="C2507" s="94"/>
      <c r="D2507" s="230"/>
      <c r="E2507" s="103"/>
      <c r="F2507" s="100"/>
      <c r="G2507" s="101"/>
      <c r="H2507" s="42"/>
      <c r="I2507" s="101"/>
      <c r="J2507" s="95"/>
      <c r="K2507" s="97"/>
      <c r="L2507" s="97"/>
      <c r="M2507" s="97"/>
      <c r="N2507" s="87"/>
      <c r="O2507" s="96"/>
      <c r="P2507" s="97"/>
      <c r="Q2507" s="97"/>
      <c r="R2507" s="98"/>
      <c r="S2507" s="98"/>
      <c r="T2507" s="98"/>
      <c r="U2507" s="98"/>
      <c r="V2507" s="98"/>
      <c r="W2507" s="98"/>
      <c r="X2507" s="98"/>
      <c r="Y2507" s="98"/>
      <c r="Z2507" s="98"/>
      <c r="AA2507" s="98"/>
      <c r="AB2507" s="98"/>
      <c r="AC2507" s="98"/>
      <c r="AD2507" s="98"/>
      <c r="AE2507" s="98"/>
      <c r="AF2507" s="98"/>
      <c r="AG2507" s="98"/>
      <c r="AH2507" s="98"/>
      <c r="AI2507" s="98"/>
      <c r="AJ2507" s="98"/>
      <c r="AK2507" s="98"/>
      <c r="AL2507" s="98"/>
    </row>
    <row r="2508" ht="14.25" customHeight="1">
      <c r="A2508" s="92" t="s">
        <v>7690</v>
      </c>
      <c r="B2508" s="93"/>
      <c r="C2508" s="94"/>
      <c r="D2508" s="230"/>
      <c r="E2508" s="103"/>
      <c r="F2508" s="100"/>
      <c r="G2508" s="101"/>
      <c r="H2508" s="42"/>
      <c r="I2508" s="101"/>
      <c r="J2508" s="95"/>
      <c r="K2508" s="97"/>
      <c r="L2508" s="97"/>
      <c r="M2508" s="97"/>
      <c r="N2508" s="87"/>
      <c r="O2508" s="96"/>
      <c r="P2508" s="97"/>
      <c r="Q2508" s="97"/>
      <c r="R2508" s="98"/>
      <c r="S2508" s="98"/>
      <c r="T2508" s="98"/>
      <c r="U2508" s="98"/>
      <c r="V2508" s="98"/>
      <c r="W2508" s="98"/>
      <c r="X2508" s="98"/>
      <c r="Y2508" s="98"/>
      <c r="Z2508" s="98"/>
      <c r="AA2508" s="98"/>
      <c r="AB2508" s="98"/>
      <c r="AC2508" s="98"/>
      <c r="AD2508" s="98"/>
      <c r="AE2508" s="98"/>
      <c r="AF2508" s="98"/>
      <c r="AG2508" s="98"/>
      <c r="AH2508" s="98"/>
      <c r="AI2508" s="98"/>
      <c r="AJ2508" s="98"/>
      <c r="AK2508" s="98"/>
      <c r="AL2508" s="98"/>
    </row>
    <row r="2509" ht="14.25" customHeight="1">
      <c r="A2509" s="92" t="s">
        <v>7691</v>
      </c>
      <c r="B2509" s="93"/>
      <c r="C2509" s="94"/>
      <c r="D2509" s="230"/>
      <c r="E2509" s="103"/>
      <c r="F2509" s="100"/>
      <c r="G2509" s="101"/>
      <c r="H2509" s="42"/>
      <c r="I2509" s="101"/>
      <c r="J2509" s="95"/>
      <c r="K2509" s="97"/>
      <c r="L2509" s="97"/>
      <c r="M2509" s="97"/>
      <c r="N2509" s="87"/>
      <c r="O2509" s="96"/>
      <c r="P2509" s="97"/>
      <c r="Q2509" s="97"/>
      <c r="R2509" s="98"/>
      <c r="S2509" s="98"/>
      <c r="T2509" s="98"/>
      <c r="U2509" s="98"/>
      <c r="V2509" s="98"/>
      <c r="W2509" s="98"/>
      <c r="X2509" s="98"/>
      <c r="Y2509" s="98"/>
      <c r="Z2509" s="98"/>
      <c r="AA2509" s="98"/>
      <c r="AB2509" s="98"/>
      <c r="AC2509" s="98"/>
      <c r="AD2509" s="98"/>
      <c r="AE2509" s="98"/>
      <c r="AF2509" s="98"/>
      <c r="AG2509" s="98"/>
      <c r="AH2509" s="98"/>
      <c r="AI2509" s="98"/>
      <c r="AJ2509" s="98"/>
      <c r="AK2509" s="98"/>
      <c r="AL2509" s="98"/>
    </row>
    <row r="2510" ht="14.25" customHeight="1">
      <c r="A2510" s="92" t="s">
        <v>7692</v>
      </c>
      <c r="B2510" s="93"/>
      <c r="C2510" s="94"/>
      <c r="D2510" s="230"/>
      <c r="E2510" s="103"/>
      <c r="F2510" s="100"/>
      <c r="G2510" s="101"/>
      <c r="H2510" s="42"/>
      <c r="I2510" s="101"/>
      <c r="J2510" s="95"/>
      <c r="K2510" s="97"/>
      <c r="L2510" s="97"/>
      <c r="M2510" s="97"/>
      <c r="N2510" s="87"/>
      <c r="O2510" s="96"/>
      <c r="P2510" s="97"/>
      <c r="Q2510" s="97"/>
      <c r="R2510" s="98"/>
      <c r="S2510" s="98"/>
      <c r="T2510" s="98"/>
      <c r="U2510" s="98"/>
      <c r="V2510" s="98"/>
      <c r="W2510" s="98"/>
      <c r="X2510" s="98"/>
      <c r="Y2510" s="98"/>
      <c r="Z2510" s="98"/>
      <c r="AA2510" s="98"/>
      <c r="AB2510" s="98"/>
      <c r="AC2510" s="98"/>
      <c r="AD2510" s="98"/>
      <c r="AE2510" s="98"/>
      <c r="AF2510" s="98"/>
      <c r="AG2510" s="98"/>
      <c r="AH2510" s="98"/>
      <c r="AI2510" s="98"/>
      <c r="AJ2510" s="98"/>
      <c r="AK2510" s="98"/>
      <c r="AL2510" s="98"/>
    </row>
    <row r="2511" ht="14.25" customHeight="1">
      <c r="A2511" s="92" t="s">
        <v>7693</v>
      </c>
      <c r="B2511" s="93"/>
      <c r="C2511" s="94"/>
      <c r="D2511" s="230"/>
      <c r="E2511" s="103"/>
      <c r="F2511" s="100"/>
      <c r="G2511" s="101"/>
      <c r="H2511" s="42"/>
      <c r="I2511" s="101"/>
      <c r="J2511" s="95"/>
      <c r="K2511" s="97"/>
      <c r="L2511" s="97"/>
      <c r="M2511" s="97"/>
      <c r="N2511" s="87"/>
      <c r="O2511" s="96"/>
      <c r="P2511" s="97"/>
      <c r="Q2511" s="97"/>
      <c r="R2511" s="98"/>
      <c r="S2511" s="98"/>
      <c r="T2511" s="98"/>
      <c r="U2511" s="98"/>
      <c r="V2511" s="98"/>
      <c r="W2511" s="98"/>
      <c r="X2511" s="98"/>
      <c r="Y2511" s="98"/>
      <c r="Z2511" s="98"/>
      <c r="AA2511" s="98"/>
      <c r="AB2511" s="98"/>
      <c r="AC2511" s="98"/>
      <c r="AD2511" s="98"/>
      <c r="AE2511" s="98"/>
      <c r="AF2511" s="98"/>
      <c r="AG2511" s="98"/>
      <c r="AH2511" s="98"/>
      <c r="AI2511" s="98"/>
      <c r="AJ2511" s="98"/>
      <c r="AK2511" s="98"/>
      <c r="AL2511" s="98"/>
    </row>
    <row r="2512" ht="14.25" customHeight="1">
      <c r="A2512" s="92" t="s">
        <v>7694</v>
      </c>
      <c r="B2512" s="93"/>
      <c r="C2512" s="94"/>
      <c r="D2512" s="230"/>
      <c r="E2512" s="103"/>
      <c r="F2512" s="100"/>
      <c r="G2512" s="101"/>
      <c r="H2512" s="42"/>
      <c r="I2512" s="101"/>
      <c r="J2512" s="95"/>
      <c r="K2512" s="97"/>
      <c r="L2512" s="97"/>
      <c r="M2512" s="97"/>
      <c r="N2512" s="87"/>
      <c r="O2512" s="96"/>
      <c r="P2512" s="97"/>
      <c r="Q2512" s="97"/>
      <c r="R2512" s="98"/>
      <c r="S2512" s="98"/>
      <c r="T2512" s="98"/>
      <c r="U2512" s="98"/>
      <c r="V2512" s="98"/>
      <c r="W2512" s="98"/>
      <c r="X2512" s="98"/>
      <c r="Y2512" s="98"/>
      <c r="Z2512" s="98"/>
      <c r="AA2512" s="98"/>
      <c r="AB2512" s="98"/>
      <c r="AC2512" s="98"/>
      <c r="AD2512" s="98"/>
      <c r="AE2512" s="98"/>
      <c r="AF2512" s="98"/>
      <c r="AG2512" s="98"/>
      <c r="AH2512" s="98"/>
      <c r="AI2512" s="98"/>
      <c r="AJ2512" s="98"/>
      <c r="AK2512" s="98"/>
      <c r="AL2512" s="98"/>
    </row>
    <row r="2513" ht="14.25" customHeight="1">
      <c r="A2513" s="92" t="s">
        <v>7695</v>
      </c>
      <c r="B2513" s="93"/>
      <c r="C2513" s="94"/>
      <c r="D2513" s="230"/>
      <c r="E2513" s="103"/>
      <c r="F2513" s="100"/>
      <c r="G2513" s="101"/>
      <c r="H2513" s="42"/>
      <c r="I2513" s="101"/>
      <c r="J2513" s="95"/>
      <c r="K2513" s="97"/>
      <c r="L2513" s="97"/>
      <c r="M2513" s="97"/>
      <c r="N2513" s="87"/>
      <c r="O2513" s="96"/>
      <c r="P2513" s="97"/>
      <c r="Q2513" s="97"/>
      <c r="R2513" s="98"/>
      <c r="S2513" s="98"/>
      <c r="T2513" s="98"/>
      <c r="U2513" s="98"/>
      <c r="V2513" s="98"/>
      <c r="W2513" s="98"/>
      <c r="X2513" s="98"/>
      <c r="Y2513" s="98"/>
      <c r="Z2513" s="98"/>
      <c r="AA2513" s="98"/>
      <c r="AB2513" s="98"/>
      <c r="AC2513" s="98"/>
      <c r="AD2513" s="98"/>
      <c r="AE2513" s="98"/>
      <c r="AF2513" s="98"/>
      <c r="AG2513" s="98"/>
      <c r="AH2513" s="98"/>
      <c r="AI2513" s="98"/>
      <c r="AJ2513" s="98"/>
      <c r="AK2513" s="98"/>
      <c r="AL2513" s="98"/>
    </row>
    <row r="2514" ht="14.25" customHeight="1">
      <c r="A2514" s="92" t="s">
        <v>7696</v>
      </c>
      <c r="B2514" s="93"/>
      <c r="C2514" s="94"/>
      <c r="D2514" s="230"/>
      <c r="E2514" s="103"/>
      <c r="F2514" s="100"/>
      <c r="G2514" s="101"/>
      <c r="H2514" s="42"/>
      <c r="I2514" s="101"/>
      <c r="J2514" s="95"/>
      <c r="K2514" s="97"/>
      <c r="L2514" s="97"/>
      <c r="M2514" s="97"/>
      <c r="N2514" s="87"/>
      <c r="O2514" s="96"/>
      <c r="P2514" s="97"/>
      <c r="Q2514" s="97"/>
      <c r="R2514" s="98"/>
      <c r="S2514" s="98"/>
      <c r="T2514" s="98"/>
      <c r="U2514" s="98"/>
      <c r="V2514" s="98"/>
      <c r="W2514" s="98"/>
      <c r="X2514" s="98"/>
      <c r="Y2514" s="98"/>
      <c r="Z2514" s="98"/>
      <c r="AA2514" s="98"/>
      <c r="AB2514" s="98"/>
      <c r="AC2514" s="98"/>
      <c r="AD2514" s="98"/>
      <c r="AE2514" s="98"/>
      <c r="AF2514" s="98"/>
      <c r="AG2514" s="98"/>
      <c r="AH2514" s="98"/>
      <c r="AI2514" s="98"/>
      <c r="AJ2514" s="98"/>
      <c r="AK2514" s="98"/>
      <c r="AL2514" s="98"/>
    </row>
    <row r="2515" ht="14.25" customHeight="1">
      <c r="A2515" s="92" t="s">
        <v>7697</v>
      </c>
      <c r="B2515" s="93"/>
      <c r="C2515" s="94"/>
      <c r="D2515" s="230"/>
      <c r="E2515" s="103"/>
      <c r="F2515" s="100"/>
      <c r="G2515" s="101"/>
      <c r="H2515" s="42"/>
      <c r="I2515" s="101"/>
      <c r="J2515" s="95"/>
      <c r="K2515" s="97"/>
      <c r="L2515" s="97"/>
      <c r="M2515" s="97"/>
      <c r="N2515" s="87"/>
      <c r="O2515" s="96"/>
      <c r="P2515" s="97"/>
      <c r="Q2515" s="97"/>
      <c r="R2515" s="98"/>
      <c r="S2515" s="98"/>
      <c r="T2515" s="98"/>
      <c r="U2515" s="98"/>
      <c r="V2515" s="98"/>
      <c r="W2515" s="98"/>
      <c r="X2515" s="98"/>
      <c r="Y2515" s="98"/>
      <c r="Z2515" s="98"/>
      <c r="AA2515" s="98"/>
      <c r="AB2515" s="98"/>
      <c r="AC2515" s="98"/>
      <c r="AD2515" s="98"/>
      <c r="AE2515" s="98"/>
      <c r="AF2515" s="98"/>
      <c r="AG2515" s="98"/>
      <c r="AH2515" s="98"/>
      <c r="AI2515" s="98"/>
      <c r="AJ2515" s="98"/>
      <c r="AK2515" s="98"/>
      <c r="AL2515" s="98"/>
    </row>
    <row r="2516" ht="14.25" customHeight="1">
      <c r="A2516" s="92" t="s">
        <v>7698</v>
      </c>
      <c r="B2516" s="93"/>
      <c r="C2516" s="94"/>
      <c r="D2516" s="230"/>
      <c r="E2516" s="103"/>
      <c r="F2516" s="100"/>
      <c r="G2516" s="101"/>
      <c r="H2516" s="42"/>
      <c r="I2516" s="101"/>
      <c r="J2516" s="95"/>
      <c r="K2516" s="97"/>
      <c r="L2516" s="97"/>
      <c r="M2516" s="97"/>
      <c r="N2516" s="87"/>
      <c r="O2516" s="96"/>
      <c r="P2516" s="97"/>
      <c r="Q2516" s="97"/>
      <c r="R2516" s="98"/>
      <c r="S2516" s="98"/>
      <c r="T2516" s="98"/>
      <c r="U2516" s="98"/>
      <c r="V2516" s="98"/>
      <c r="W2516" s="98"/>
      <c r="X2516" s="98"/>
      <c r="Y2516" s="98"/>
      <c r="Z2516" s="98"/>
      <c r="AA2516" s="98"/>
      <c r="AB2516" s="98"/>
      <c r="AC2516" s="98"/>
      <c r="AD2516" s="98"/>
      <c r="AE2516" s="98"/>
      <c r="AF2516" s="98"/>
      <c r="AG2516" s="98"/>
      <c r="AH2516" s="98"/>
      <c r="AI2516" s="98"/>
      <c r="AJ2516" s="98"/>
      <c r="AK2516" s="98"/>
      <c r="AL2516" s="98"/>
    </row>
    <row r="2517" ht="14.25" customHeight="1">
      <c r="A2517" s="92" t="s">
        <v>7699</v>
      </c>
      <c r="B2517" s="93"/>
      <c r="C2517" s="94"/>
      <c r="D2517" s="230"/>
      <c r="E2517" s="103"/>
      <c r="F2517" s="100"/>
      <c r="G2517" s="101"/>
      <c r="H2517" s="42"/>
      <c r="I2517" s="101"/>
      <c r="J2517" s="95"/>
      <c r="K2517" s="97"/>
      <c r="L2517" s="97"/>
      <c r="M2517" s="97"/>
      <c r="N2517" s="87"/>
      <c r="O2517" s="96"/>
      <c r="P2517" s="97"/>
      <c r="Q2517" s="97"/>
      <c r="R2517" s="98"/>
      <c r="S2517" s="98"/>
      <c r="T2517" s="98"/>
      <c r="U2517" s="98"/>
      <c r="V2517" s="98"/>
      <c r="W2517" s="98"/>
      <c r="X2517" s="98"/>
      <c r="Y2517" s="98"/>
      <c r="Z2517" s="98"/>
      <c r="AA2517" s="98"/>
      <c r="AB2517" s="98"/>
      <c r="AC2517" s="98"/>
      <c r="AD2517" s="98"/>
      <c r="AE2517" s="98"/>
      <c r="AF2517" s="98"/>
      <c r="AG2517" s="98"/>
      <c r="AH2517" s="98"/>
      <c r="AI2517" s="98"/>
      <c r="AJ2517" s="98"/>
      <c r="AK2517" s="98"/>
      <c r="AL2517" s="98"/>
    </row>
    <row r="2518" ht="14.25" customHeight="1">
      <c r="A2518" s="92" t="s">
        <v>7700</v>
      </c>
      <c r="B2518" s="93"/>
      <c r="C2518" s="94"/>
      <c r="D2518" s="230"/>
      <c r="E2518" s="103"/>
      <c r="F2518" s="100"/>
      <c r="G2518" s="101"/>
      <c r="H2518" s="42"/>
      <c r="I2518" s="101"/>
      <c r="J2518" s="95"/>
      <c r="K2518" s="97"/>
      <c r="L2518" s="97"/>
      <c r="M2518" s="97"/>
      <c r="N2518" s="87"/>
      <c r="O2518" s="96"/>
      <c r="P2518" s="97"/>
      <c r="Q2518" s="97"/>
      <c r="R2518" s="98"/>
      <c r="S2518" s="98"/>
      <c r="T2518" s="98"/>
      <c r="U2518" s="98"/>
      <c r="V2518" s="98"/>
      <c r="W2518" s="98"/>
      <c r="X2518" s="98"/>
      <c r="Y2518" s="98"/>
      <c r="Z2518" s="98"/>
      <c r="AA2518" s="98"/>
      <c r="AB2518" s="98"/>
      <c r="AC2518" s="98"/>
      <c r="AD2518" s="98"/>
      <c r="AE2518" s="98"/>
      <c r="AF2518" s="98"/>
      <c r="AG2518" s="98"/>
      <c r="AH2518" s="98"/>
      <c r="AI2518" s="98"/>
      <c r="AJ2518" s="98"/>
      <c r="AK2518" s="98"/>
      <c r="AL2518" s="98"/>
    </row>
    <row r="2519" ht="14.25" customHeight="1">
      <c r="A2519" s="92" t="s">
        <v>7701</v>
      </c>
      <c r="B2519" s="93"/>
      <c r="C2519" s="94"/>
      <c r="D2519" s="230"/>
      <c r="E2519" s="103"/>
      <c r="F2519" s="100"/>
      <c r="G2519" s="101"/>
      <c r="H2519" s="42"/>
      <c r="I2519" s="101"/>
      <c r="J2519" s="95"/>
      <c r="K2519" s="97"/>
      <c r="L2519" s="97"/>
      <c r="M2519" s="97"/>
      <c r="N2519" s="87"/>
      <c r="O2519" s="96"/>
      <c r="P2519" s="97"/>
      <c r="Q2519" s="97"/>
      <c r="R2519" s="98"/>
      <c r="S2519" s="98"/>
      <c r="T2519" s="98"/>
      <c r="U2519" s="98"/>
      <c r="V2519" s="98"/>
      <c r="W2519" s="98"/>
      <c r="X2519" s="98"/>
      <c r="Y2519" s="98"/>
      <c r="Z2519" s="98"/>
      <c r="AA2519" s="98"/>
      <c r="AB2519" s="98"/>
      <c r="AC2519" s="98"/>
      <c r="AD2519" s="98"/>
      <c r="AE2519" s="98"/>
      <c r="AF2519" s="98"/>
      <c r="AG2519" s="98"/>
      <c r="AH2519" s="98"/>
      <c r="AI2519" s="98"/>
      <c r="AJ2519" s="98"/>
      <c r="AK2519" s="98"/>
      <c r="AL2519" s="98"/>
    </row>
    <row r="2520" ht="14.25" customHeight="1">
      <c r="A2520" s="92" t="s">
        <v>7702</v>
      </c>
      <c r="B2520" s="93"/>
      <c r="C2520" s="94"/>
      <c r="D2520" s="230"/>
      <c r="E2520" s="103"/>
      <c r="F2520" s="100"/>
      <c r="G2520" s="101"/>
      <c r="H2520" s="42"/>
      <c r="I2520" s="101"/>
      <c r="J2520" s="95"/>
      <c r="K2520" s="97"/>
      <c r="L2520" s="97"/>
      <c r="M2520" s="97"/>
      <c r="N2520" s="87"/>
      <c r="O2520" s="96"/>
      <c r="P2520" s="97"/>
      <c r="Q2520" s="97"/>
      <c r="R2520" s="98"/>
      <c r="S2520" s="98"/>
      <c r="T2520" s="98"/>
      <c r="U2520" s="98"/>
      <c r="V2520" s="98"/>
      <c r="W2520" s="98"/>
      <c r="X2520" s="98"/>
      <c r="Y2520" s="98"/>
      <c r="Z2520" s="98"/>
      <c r="AA2520" s="98"/>
      <c r="AB2520" s="98"/>
      <c r="AC2520" s="98"/>
      <c r="AD2520" s="98"/>
      <c r="AE2520" s="98"/>
      <c r="AF2520" s="98"/>
      <c r="AG2520" s="98"/>
      <c r="AH2520" s="98"/>
      <c r="AI2520" s="98"/>
      <c r="AJ2520" s="98"/>
      <c r="AK2520" s="98"/>
      <c r="AL2520" s="98"/>
    </row>
    <row r="2521" ht="14.25" customHeight="1">
      <c r="A2521" s="92" t="s">
        <v>7703</v>
      </c>
      <c r="B2521" s="93"/>
      <c r="C2521" s="94"/>
      <c r="D2521" s="230"/>
      <c r="E2521" s="103"/>
      <c r="F2521" s="100"/>
      <c r="G2521" s="101"/>
      <c r="H2521" s="42"/>
      <c r="I2521" s="101"/>
      <c r="J2521" s="95"/>
      <c r="K2521" s="97"/>
      <c r="L2521" s="97"/>
      <c r="M2521" s="97"/>
      <c r="N2521" s="87"/>
      <c r="O2521" s="96"/>
      <c r="P2521" s="97"/>
      <c r="Q2521" s="97"/>
      <c r="R2521" s="98"/>
      <c r="S2521" s="98"/>
      <c r="T2521" s="98"/>
      <c r="U2521" s="98"/>
      <c r="V2521" s="98"/>
      <c r="W2521" s="98"/>
      <c r="X2521" s="98"/>
      <c r="Y2521" s="98"/>
      <c r="Z2521" s="98"/>
      <c r="AA2521" s="98"/>
      <c r="AB2521" s="98"/>
      <c r="AC2521" s="98"/>
      <c r="AD2521" s="98"/>
      <c r="AE2521" s="98"/>
      <c r="AF2521" s="98"/>
      <c r="AG2521" s="98"/>
      <c r="AH2521" s="98"/>
      <c r="AI2521" s="98"/>
      <c r="AJ2521" s="98"/>
      <c r="AK2521" s="98"/>
      <c r="AL2521" s="98"/>
    </row>
    <row r="2522" ht="14.25" customHeight="1">
      <c r="A2522" s="92" t="s">
        <v>7704</v>
      </c>
      <c r="B2522" s="93"/>
      <c r="C2522" s="94"/>
      <c r="D2522" s="230"/>
      <c r="E2522" s="103"/>
      <c r="F2522" s="100"/>
      <c r="G2522" s="101"/>
      <c r="H2522" s="42"/>
      <c r="I2522" s="101"/>
      <c r="J2522" s="95"/>
      <c r="K2522" s="97"/>
      <c r="L2522" s="97"/>
      <c r="M2522" s="97"/>
      <c r="N2522" s="87"/>
      <c r="O2522" s="96"/>
      <c r="P2522" s="97"/>
      <c r="Q2522" s="97"/>
      <c r="R2522" s="98"/>
      <c r="S2522" s="98"/>
      <c r="T2522" s="98"/>
      <c r="U2522" s="98"/>
      <c r="V2522" s="98"/>
      <c r="W2522" s="98"/>
      <c r="X2522" s="98"/>
      <c r="Y2522" s="98"/>
      <c r="Z2522" s="98"/>
      <c r="AA2522" s="98"/>
      <c r="AB2522" s="98"/>
      <c r="AC2522" s="98"/>
      <c r="AD2522" s="98"/>
      <c r="AE2522" s="98"/>
      <c r="AF2522" s="98"/>
      <c r="AG2522" s="98"/>
      <c r="AH2522" s="98"/>
      <c r="AI2522" s="98"/>
      <c r="AJ2522" s="98"/>
      <c r="AK2522" s="98"/>
      <c r="AL2522" s="98"/>
    </row>
    <row r="2523" ht="14.25" customHeight="1">
      <c r="A2523" s="92" t="s">
        <v>7705</v>
      </c>
      <c r="B2523" s="93"/>
      <c r="C2523" s="94"/>
      <c r="D2523" s="230"/>
      <c r="E2523" s="103"/>
      <c r="F2523" s="100"/>
      <c r="G2523" s="101"/>
      <c r="H2523" s="42"/>
      <c r="I2523" s="101"/>
      <c r="J2523" s="95"/>
      <c r="K2523" s="97"/>
      <c r="L2523" s="97"/>
      <c r="M2523" s="97"/>
      <c r="N2523" s="87"/>
      <c r="O2523" s="96"/>
      <c r="P2523" s="97"/>
      <c r="Q2523" s="97"/>
      <c r="R2523" s="98"/>
      <c r="S2523" s="98"/>
      <c r="T2523" s="98"/>
      <c r="U2523" s="98"/>
      <c r="V2523" s="98"/>
      <c r="W2523" s="98"/>
      <c r="X2523" s="98"/>
      <c r="Y2523" s="98"/>
      <c r="Z2523" s="98"/>
      <c r="AA2523" s="98"/>
      <c r="AB2523" s="98"/>
      <c r="AC2523" s="98"/>
      <c r="AD2523" s="98"/>
      <c r="AE2523" s="98"/>
      <c r="AF2523" s="98"/>
      <c r="AG2523" s="98"/>
      <c r="AH2523" s="98"/>
      <c r="AI2523" s="98"/>
      <c r="AJ2523" s="98"/>
      <c r="AK2523" s="98"/>
      <c r="AL2523" s="98"/>
    </row>
    <row r="2524" ht="14.25" customHeight="1">
      <c r="A2524" s="92" t="s">
        <v>7706</v>
      </c>
      <c r="B2524" s="93"/>
      <c r="C2524" s="94"/>
      <c r="D2524" s="230"/>
      <c r="E2524" s="103"/>
      <c r="F2524" s="100"/>
      <c r="G2524" s="101"/>
      <c r="H2524" s="42"/>
      <c r="I2524" s="101"/>
      <c r="J2524" s="95"/>
      <c r="K2524" s="97"/>
      <c r="L2524" s="97"/>
      <c r="M2524" s="97"/>
      <c r="N2524" s="87"/>
      <c r="O2524" s="96"/>
      <c r="P2524" s="97"/>
      <c r="Q2524" s="97"/>
      <c r="R2524" s="98"/>
      <c r="S2524" s="98"/>
      <c r="T2524" s="98"/>
      <c r="U2524" s="98"/>
      <c r="V2524" s="98"/>
      <c r="W2524" s="98"/>
      <c r="X2524" s="98"/>
      <c r="Y2524" s="98"/>
      <c r="Z2524" s="98"/>
      <c r="AA2524" s="98"/>
      <c r="AB2524" s="98"/>
      <c r="AC2524" s="98"/>
      <c r="AD2524" s="98"/>
      <c r="AE2524" s="98"/>
      <c r="AF2524" s="98"/>
      <c r="AG2524" s="98"/>
      <c r="AH2524" s="98"/>
      <c r="AI2524" s="98"/>
      <c r="AJ2524" s="98"/>
      <c r="AK2524" s="98"/>
      <c r="AL2524" s="98"/>
    </row>
    <row r="2525" ht="14.25" customHeight="1">
      <c r="A2525" s="92" t="s">
        <v>7707</v>
      </c>
      <c r="B2525" s="93"/>
      <c r="C2525" s="94"/>
      <c r="D2525" s="230"/>
      <c r="E2525" s="103"/>
      <c r="F2525" s="100"/>
      <c r="G2525" s="101"/>
      <c r="H2525" s="42"/>
      <c r="I2525" s="101"/>
      <c r="J2525" s="95"/>
      <c r="K2525" s="97"/>
      <c r="L2525" s="97"/>
      <c r="M2525" s="97"/>
      <c r="N2525" s="87"/>
      <c r="O2525" s="96"/>
      <c r="P2525" s="97"/>
      <c r="Q2525" s="97"/>
      <c r="R2525" s="98"/>
      <c r="S2525" s="98"/>
      <c r="T2525" s="98"/>
      <c r="U2525" s="98"/>
      <c r="V2525" s="98"/>
      <c r="W2525" s="98"/>
      <c r="X2525" s="98"/>
      <c r="Y2525" s="98"/>
      <c r="Z2525" s="98"/>
      <c r="AA2525" s="98"/>
      <c r="AB2525" s="98"/>
      <c r="AC2525" s="98"/>
      <c r="AD2525" s="98"/>
      <c r="AE2525" s="98"/>
      <c r="AF2525" s="98"/>
      <c r="AG2525" s="98"/>
      <c r="AH2525" s="98"/>
      <c r="AI2525" s="98"/>
      <c r="AJ2525" s="98"/>
      <c r="AK2525" s="98"/>
      <c r="AL2525" s="98"/>
    </row>
    <row r="2526" ht="14.25" customHeight="1">
      <c r="A2526" s="92" t="s">
        <v>7708</v>
      </c>
      <c r="B2526" s="93"/>
      <c r="C2526" s="94"/>
      <c r="D2526" s="230"/>
      <c r="E2526" s="103"/>
      <c r="F2526" s="100"/>
      <c r="G2526" s="101"/>
      <c r="H2526" s="42"/>
      <c r="I2526" s="101"/>
      <c r="J2526" s="95"/>
      <c r="K2526" s="97"/>
      <c r="L2526" s="97"/>
      <c r="M2526" s="97"/>
      <c r="N2526" s="87"/>
      <c r="O2526" s="96"/>
      <c r="P2526" s="97"/>
      <c r="Q2526" s="97"/>
      <c r="R2526" s="98"/>
      <c r="S2526" s="98"/>
      <c r="T2526" s="98"/>
      <c r="U2526" s="98"/>
      <c r="V2526" s="98"/>
      <c r="W2526" s="98"/>
      <c r="X2526" s="98"/>
      <c r="Y2526" s="98"/>
      <c r="Z2526" s="98"/>
      <c r="AA2526" s="98"/>
      <c r="AB2526" s="98"/>
      <c r="AC2526" s="98"/>
      <c r="AD2526" s="98"/>
      <c r="AE2526" s="98"/>
      <c r="AF2526" s="98"/>
      <c r="AG2526" s="98"/>
      <c r="AH2526" s="98"/>
      <c r="AI2526" s="98"/>
      <c r="AJ2526" s="98"/>
      <c r="AK2526" s="98"/>
      <c r="AL2526" s="98"/>
    </row>
    <row r="2527" ht="14.25" customHeight="1">
      <c r="A2527" s="92" t="s">
        <v>7709</v>
      </c>
      <c r="B2527" s="93"/>
      <c r="C2527" s="94"/>
      <c r="D2527" s="230"/>
      <c r="E2527" s="103"/>
      <c r="F2527" s="100"/>
      <c r="G2527" s="101"/>
      <c r="H2527" s="42"/>
      <c r="I2527" s="101"/>
      <c r="J2527" s="95"/>
      <c r="K2527" s="97"/>
      <c r="L2527" s="97"/>
      <c r="M2527" s="97"/>
      <c r="N2527" s="87"/>
      <c r="O2527" s="96"/>
      <c r="P2527" s="97"/>
      <c r="Q2527" s="97"/>
      <c r="R2527" s="98"/>
      <c r="S2527" s="98"/>
      <c r="T2527" s="98"/>
      <c r="U2527" s="98"/>
      <c r="V2527" s="98"/>
      <c r="W2527" s="98"/>
      <c r="X2527" s="98"/>
      <c r="Y2527" s="98"/>
      <c r="Z2527" s="98"/>
      <c r="AA2527" s="98"/>
      <c r="AB2527" s="98"/>
      <c r="AC2527" s="98"/>
      <c r="AD2527" s="98"/>
      <c r="AE2527" s="98"/>
      <c r="AF2527" s="98"/>
      <c r="AG2527" s="98"/>
      <c r="AH2527" s="98"/>
      <c r="AI2527" s="98"/>
      <c r="AJ2527" s="98"/>
      <c r="AK2527" s="98"/>
      <c r="AL2527" s="98"/>
    </row>
    <row r="2528" ht="14.25" customHeight="1">
      <c r="A2528" s="92" t="s">
        <v>7710</v>
      </c>
      <c r="B2528" s="93"/>
      <c r="C2528" s="94"/>
      <c r="D2528" s="230"/>
      <c r="E2528" s="103"/>
      <c r="F2528" s="100"/>
      <c r="G2528" s="101"/>
      <c r="H2528" s="42"/>
      <c r="I2528" s="101"/>
      <c r="J2528" s="95"/>
      <c r="K2528" s="97"/>
      <c r="L2528" s="97"/>
      <c r="M2528" s="97"/>
      <c r="N2528" s="87"/>
      <c r="O2528" s="96"/>
      <c r="P2528" s="97"/>
      <c r="Q2528" s="97"/>
      <c r="R2528" s="98"/>
      <c r="S2528" s="98"/>
      <c r="T2528" s="98"/>
      <c r="U2528" s="98"/>
      <c r="V2528" s="98"/>
      <c r="W2528" s="98"/>
      <c r="X2528" s="98"/>
      <c r="Y2528" s="98"/>
      <c r="Z2528" s="98"/>
      <c r="AA2528" s="98"/>
      <c r="AB2528" s="98"/>
      <c r="AC2528" s="98"/>
      <c r="AD2528" s="98"/>
      <c r="AE2528" s="98"/>
      <c r="AF2528" s="98"/>
      <c r="AG2528" s="98"/>
      <c r="AH2528" s="98"/>
      <c r="AI2528" s="98"/>
      <c r="AJ2528" s="98"/>
      <c r="AK2528" s="98"/>
      <c r="AL2528" s="98"/>
    </row>
    <row r="2529" ht="14.25" customHeight="1">
      <c r="A2529" s="92" t="s">
        <v>7711</v>
      </c>
      <c r="B2529" s="93"/>
      <c r="C2529" s="94"/>
      <c r="D2529" s="230"/>
      <c r="E2529" s="103"/>
      <c r="F2529" s="100"/>
      <c r="G2529" s="101"/>
      <c r="H2529" s="42"/>
      <c r="I2529" s="101"/>
      <c r="J2529" s="95"/>
      <c r="K2529" s="97"/>
      <c r="L2529" s="97"/>
      <c r="M2529" s="97"/>
      <c r="N2529" s="87"/>
      <c r="O2529" s="96"/>
      <c r="P2529" s="97"/>
      <c r="Q2529" s="97"/>
      <c r="R2529" s="98"/>
      <c r="S2529" s="98"/>
      <c r="T2529" s="98"/>
      <c r="U2529" s="98"/>
      <c r="V2529" s="98"/>
      <c r="W2529" s="98"/>
      <c r="X2529" s="98"/>
      <c r="Y2529" s="98"/>
      <c r="Z2529" s="98"/>
      <c r="AA2529" s="98"/>
      <c r="AB2529" s="98"/>
      <c r="AC2529" s="98"/>
      <c r="AD2529" s="98"/>
      <c r="AE2529" s="98"/>
      <c r="AF2529" s="98"/>
      <c r="AG2529" s="98"/>
      <c r="AH2529" s="98"/>
      <c r="AI2529" s="98"/>
      <c r="AJ2529" s="98"/>
      <c r="AK2529" s="98"/>
      <c r="AL2529" s="98"/>
    </row>
    <row r="2530" ht="14.25" customHeight="1">
      <c r="A2530" s="92" t="s">
        <v>7712</v>
      </c>
      <c r="B2530" s="93"/>
      <c r="C2530" s="94"/>
      <c r="D2530" s="230"/>
      <c r="E2530" s="103"/>
      <c r="F2530" s="100"/>
      <c r="G2530" s="101"/>
      <c r="H2530" s="42"/>
      <c r="I2530" s="101"/>
      <c r="J2530" s="95"/>
      <c r="K2530" s="97"/>
      <c r="L2530" s="97"/>
      <c r="M2530" s="97"/>
      <c r="N2530" s="87"/>
      <c r="O2530" s="96"/>
      <c r="P2530" s="97"/>
      <c r="Q2530" s="97"/>
      <c r="R2530" s="98"/>
      <c r="S2530" s="98"/>
      <c r="T2530" s="98"/>
      <c r="U2530" s="98"/>
      <c r="V2530" s="98"/>
      <c r="W2530" s="98"/>
      <c r="X2530" s="98"/>
      <c r="Y2530" s="98"/>
      <c r="Z2530" s="98"/>
      <c r="AA2530" s="98"/>
      <c r="AB2530" s="98"/>
      <c r="AC2530" s="98"/>
      <c r="AD2530" s="98"/>
      <c r="AE2530" s="98"/>
      <c r="AF2530" s="98"/>
      <c r="AG2530" s="98"/>
      <c r="AH2530" s="98"/>
      <c r="AI2530" s="98"/>
      <c r="AJ2530" s="98"/>
      <c r="AK2530" s="98"/>
      <c r="AL2530" s="98"/>
    </row>
    <row r="2531" ht="14.25" customHeight="1">
      <c r="A2531" s="92" t="s">
        <v>7713</v>
      </c>
      <c r="B2531" s="93"/>
      <c r="C2531" s="94"/>
      <c r="D2531" s="230"/>
      <c r="E2531" s="103"/>
      <c r="F2531" s="100"/>
      <c r="G2531" s="101"/>
      <c r="H2531" s="42"/>
      <c r="I2531" s="101"/>
      <c r="J2531" s="95"/>
      <c r="K2531" s="97"/>
      <c r="L2531" s="97"/>
      <c r="M2531" s="97"/>
      <c r="N2531" s="87"/>
      <c r="O2531" s="96"/>
      <c r="P2531" s="97"/>
      <c r="Q2531" s="97"/>
      <c r="R2531" s="98"/>
      <c r="S2531" s="98"/>
      <c r="T2531" s="98"/>
      <c r="U2531" s="98"/>
      <c r="V2531" s="98"/>
      <c r="W2531" s="98"/>
      <c r="X2531" s="98"/>
      <c r="Y2531" s="98"/>
      <c r="Z2531" s="98"/>
      <c r="AA2531" s="98"/>
      <c r="AB2531" s="98"/>
      <c r="AC2531" s="98"/>
      <c r="AD2531" s="98"/>
      <c r="AE2531" s="98"/>
      <c r="AF2531" s="98"/>
      <c r="AG2531" s="98"/>
      <c r="AH2531" s="98"/>
      <c r="AI2531" s="98"/>
      <c r="AJ2531" s="98"/>
      <c r="AK2531" s="98"/>
      <c r="AL2531" s="98"/>
    </row>
    <row r="2532" ht="14.25" customHeight="1">
      <c r="A2532" s="92" t="s">
        <v>7714</v>
      </c>
      <c r="B2532" s="93"/>
      <c r="C2532" s="94"/>
      <c r="D2532" s="230"/>
      <c r="E2532" s="103"/>
      <c r="F2532" s="100"/>
      <c r="G2532" s="101"/>
      <c r="H2532" s="42"/>
      <c r="I2532" s="101"/>
      <c r="J2532" s="95"/>
      <c r="K2532" s="97"/>
      <c r="L2532" s="97"/>
      <c r="M2532" s="97"/>
      <c r="N2532" s="87"/>
      <c r="O2532" s="96"/>
      <c r="P2532" s="97"/>
      <c r="Q2532" s="97"/>
      <c r="R2532" s="98"/>
      <c r="S2532" s="98"/>
      <c r="T2532" s="98"/>
      <c r="U2532" s="98"/>
      <c r="V2532" s="98"/>
      <c r="W2532" s="98"/>
      <c r="X2532" s="98"/>
      <c r="Y2532" s="98"/>
      <c r="Z2532" s="98"/>
      <c r="AA2532" s="98"/>
      <c r="AB2532" s="98"/>
      <c r="AC2532" s="98"/>
      <c r="AD2532" s="98"/>
      <c r="AE2532" s="98"/>
      <c r="AF2532" s="98"/>
      <c r="AG2532" s="98"/>
      <c r="AH2532" s="98"/>
      <c r="AI2532" s="98"/>
      <c r="AJ2532" s="98"/>
      <c r="AK2532" s="98"/>
      <c r="AL2532" s="98"/>
    </row>
    <row r="2533" ht="14.25" customHeight="1">
      <c r="A2533" s="92" t="s">
        <v>7715</v>
      </c>
      <c r="B2533" s="93"/>
      <c r="C2533" s="94"/>
      <c r="D2533" s="230"/>
      <c r="E2533" s="103"/>
      <c r="F2533" s="100"/>
      <c r="G2533" s="101"/>
      <c r="H2533" s="42"/>
      <c r="I2533" s="101"/>
      <c r="J2533" s="95"/>
      <c r="K2533" s="97"/>
      <c r="L2533" s="97"/>
      <c r="M2533" s="97"/>
      <c r="N2533" s="87"/>
      <c r="O2533" s="96"/>
      <c r="P2533" s="97"/>
      <c r="Q2533" s="97"/>
      <c r="R2533" s="98"/>
      <c r="S2533" s="98"/>
      <c r="T2533" s="98"/>
      <c r="U2533" s="98"/>
      <c r="V2533" s="98"/>
      <c r="W2533" s="98"/>
      <c r="X2533" s="98"/>
      <c r="Y2533" s="98"/>
      <c r="Z2533" s="98"/>
      <c r="AA2533" s="98"/>
      <c r="AB2533" s="98"/>
      <c r="AC2533" s="98"/>
      <c r="AD2533" s="98"/>
      <c r="AE2533" s="98"/>
      <c r="AF2533" s="98"/>
      <c r="AG2533" s="98"/>
      <c r="AH2533" s="98"/>
      <c r="AI2533" s="98"/>
      <c r="AJ2533" s="98"/>
      <c r="AK2533" s="98"/>
      <c r="AL2533" s="98"/>
    </row>
    <row r="2534" ht="14.25" customHeight="1">
      <c r="A2534" s="92" t="s">
        <v>7716</v>
      </c>
      <c r="B2534" s="93"/>
      <c r="C2534" s="94"/>
      <c r="D2534" s="230"/>
      <c r="E2534" s="103"/>
      <c r="F2534" s="100"/>
      <c r="G2534" s="101"/>
      <c r="H2534" s="42"/>
      <c r="I2534" s="101"/>
      <c r="J2534" s="95"/>
      <c r="K2534" s="97"/>
      <c r="L2534" s="97"/>
      <c r="M2534" s="97"/>
      <c r="N2534" s="87"/>
      <c r="O2534" s="96"/>
      <c r="P2534" s="97"/>
      <c r="Q2534" s="97"/>
      <c r="R2534" s="98"/>
      <c r="S2534" s="98"/>
      <c r="T2534" s="98"/>
      <c r="U2534" s="98"/>
      <c r="V2534" s="98"/>
      <c r="W2534" s="98"/>
      <c r="X2534" s="98"/>
      <c r="Y2534" s="98"/>
      <c r="Z2534" s="98"/>
      <c r="AA2534" s="98"/>
      <c r="AB2534" s="98"/>
      <c r="AC2534" s="98"/>
      <c r="AD2534" s="98"/>
      <c r="AE2534" s="98"/>
      <c r="AF2534" s="98"/>
      <c r="AG2534" s="98"/>
      <c r="AH2534" s="98"/>
      <c r="AI2534" s="98"/>
      <c r="AJ2534" s="98"/>
      <c r="AK2534" s="98"/>
      <c r="AL2534" s="98"/>
    </row>
    <row r="2535" ht="14.25" customHeight="1">
      <c r="A2535" s="92" t="s">
        <v>7717</v>
      </c>
      <c r="B2535" s="93"/>
      <c r="C2535" s="94"/>
      <c r="D2535" s="230"/>
      <c r="E2535" s="103"/>
      <c r="F2535" s="100"/>
      <c r="G2535" s="101"/>
      <c r="H2535" s="42"/>
      <c r="I2535" s="101"/>
      <c r="J2535" s="95"/>
      <c r="K2535" s="97"/>
      <c r="L2535" s="97"/>
      <c r="M2535" s="97"/>
      <c r="N2535" s="87"/>
      <c r="O2535" s="96"/>
      <c r="P2535" s="97"/>
      <c r="Q2535" s="97"/>
      <c r="R2535" s="98"/>
      <c r="S2535" s="98"/>
      <c r="T2535" s="98"/>
      <c r="U2535" s="98"/>
      <c r="V2535" s="98"/>
      <c r="W2535" s="98"/>
      <c r="X2535" s="98"/>
      <c r="Y2535" s="98"/>
      <c r="Z2535" s="98"/>
      <c r="AA2535" s="98"/>
      <c r="AB2535" s="98"/>
      <c r="AC2535" s="98"/>
      <c r="AD2535" s="98"/>
      <c r="AE2535" s="98"/>
      <c r="AF2535" s="98"/>
      <c r="AG2535" s="98"/>
      <c r="AH2535" s="98"/>
      <c r="AI2535" s="98"/>
      <c r="AJ2535" s="98"/>
      <c r="AK2535" s="98"/>
      <c r="AL2535" s="98"/>
    </row>
    <row r="2536" ht="14.25" customHeight="1">
      <c r="A2536" s="92" t="s">
        <v>7718</v>
      </c>
      <c r="B2536" s="93"/>
      <c r="C2536" s="94"/>
      <c r="D2536" s="230"/>
      <c r="E2536" s="103"/>
      <c r="F2536" s="100"/>
      <c r="G2536" s="101"/>
      <c r="H2536" s="42"/>
      <c r="I2536" s="101"/>
      <c r="J2536" s="95"/>
      <c r="K2536" s="97"/>
      <c r="L2536" s="97"/>
      <c r="M2536" s="97"/>
      <c r="N2536" s="87"/>
      <c r="O2536" s="96"/>
      <c r="P2536" s="97"/>
      <c r="Q2536" s="97"/>
      <c r="R2536" s="98"/>
      <c r="S2536" s="98"/>
      <c r="T2536" s="98"/>
      <c r="U2536" s="98"/>
      <c r="V2536" s="98"/>
      <c r="W2536" s="98"/>
      <c r="X2536" s="98"/>
      <c r="Y2536" s="98"/>
      <c r="Z2536" s="98"/>
      <c r="AA2536" s="98"/>
      <c r="AB2536" s="98"/>
      <c r="AC2536" s="98"/>
      <c r="AD2536" s="98"/>
      <c r="AE2536" s="98"/>
      <c r="AF2536" s="98"/>
      <c r="AG2536" s="98"/>
      <c r="AH2536" s="98"/>
      <c r="AI2536" s="98"/>
      <c r="AJ2536" s="98"/>
      <c r="AK2536" s="98"/>
      <c r="AL2536" s="98"/>
    </row>
    <row r="2537" ht="14.25" customHeight="1">
      <c r="A2537" s="92" t="s">
        <v>7719</v>
      </c>
      <c r="B2537" s="93"/>
      <c r="C2537" s="94"/>
      <c r="D2537" s="230"/>
      <c r="E2537" s="103"/>
      <c r="F2537" s="100"/>
      <c r="G2537" s="101"/>
      <c r="H2537" s="42"/>
      <c r="I2537" s="101"/>
      <c r="J2537" s="95"/>
      <c r="K2537" s="97"/>
      <c r="L2537" s="97"/>
      <c r="M2537" s="97"/>
      <c r="N2537" s="87"/>
      <c r="O2537" s="96"/>
      <c r="P2537" s="97"/>
      <c r="Q2537" s="97"/>
      <c r="R2537" s="98"/>
      <c r="S2537" s="98"/>
      <c r="T2537" s="98"/>
      <c r="U2537" s="98"/>
      <c r="V2537" s="98"/>
      <c r="W2537" s="98"/>
      <c r="X2537" s="98"/>
      <c r="Y2537" s="98"/>
      <c r="Z2537" s="98"/>
      <c r="AA2537" s="98"/>
      <c r="AB2537" s="98"/>
      <c r="AC2537" s="98"/>
      <c r="AD2537" s="98"/>
      <c r="AE2537" s="98"/>
      <c r="AF2537" s="98"/>
      <c r="AG2537" s="98"/>
      <c r="AH2537" s="98"/>
      <c r="AI2537" s="98"/>
      <c r="AJ2537" s="98"/>
      <c r="AK2537" s="98"/>
      <c r="AL2537" s="98"/>
    </row>
    <row r="2538" ht="14.25" customHeight="1">
      <c r="A2538" s="92" t="s">
        <v>7720</v>
      </c>
      <c r="B2538" s="93"/>
      <c r="C2538" s="94"/>
      <c r="D2538" s="230"/>
      <c r="E2538" s="103"/>
      <c r="F2538" s="100"/>
      <c r="G2538" s="101"/>
      <c r="H2538" s="42"/>
      <c r="I2538" s="101"/>
      <c r="J2538" s="95"/>
      <c r="K2538" s="97"/>
      <c r="L2538" s="97"/>
      <c r="M2538" s="97"/>
      <c r="N2538" s="87"/>
      <c r="O2538" s="96"/>
      <c r="P2538" s="97"/>
      <c r="Q2538" s="97"/>
      <c r="R2538" s="98"/>
      <c r="S2538" s="98"/>
      <c r="T2538" s="98"/>
      <c r="U2538" s="98"/>
      <c r="V2538" s="98"/>
      <c r="W2538" s="98"/>
      <c r="X2538" s="98"/>
      <c r="Y2538" s="98"/>
      <c r="Z2538" s="98"/>
      <c r="AA2538" s="98"/>
      <c r="AB2538" s="98"/>
      <c r="AC2538" s="98"/>
      <c r="AD2538" s="98"/>
      <c r="AE2538" s="98"/>
      <c r="AF2538" s="98"/>
      <c r="AG2538" s="98"/>
      <c r="AH2538" s="98"/>
      <c r="AI2538" s="98"/>
      <c r="AJ2538" s="98"/>
      <c r="AK2538" s="98"/>
      <c r="AL2538" s="98"/>
    </row>
    <row r="2539" ht="14.25" customHeight="1">
      <c r="A2539" s="92" t="s">
        <v>7721</v>
      </c>
      <c r="B2539" s="93"/>
      <c r="C2539" s="94"/>
      <c r="D2539" s="230"/>
      <c r="E2539" s="103"/>
      <c r="F2539" s="100"/>
      <c r="G2539" s="101"/>
      <c r="H2539" s="42"/>
      <c r="I2539" s="101"/>
      <c r="J2539" s="95"/>
      <c r="K2539" s="97"/>
      <c r="L2539" s="97"/>
      <c r="M2539" s="97"/>
      <c r="N2539" s="87"/>
      <c r="O2539" s="96"/>
      <c r="P2539" s="97"/>
      <c r="Q2539" s="97"/>
      <c r="R2539" s="98"/>
      <c r="S2539" s="98"/>
      <c r="T2539" s="98"/>
      <c r="U2539" s="98"/>
      <c r="V2539" s="98"/>
      <c r="W2539" s="98"/>
      <c r="X2539" s="98"/>
      <c r="Y2539" s="98"/>
      <c r="Z2539" s="98"/>
      <c r="AA2539" s="98"/>
      <c r="AB2539" s="98"/>
      <c r="AC2539" s="98"/>
      <c r="AD2539" s="98"/>
      <c r="AE2539" s="98"/>
      <c r="AF2539" s="98"/>
      <c r="AG2539" s="98"/>
      <c r="AH2539" s="98"/>
      <c r="AI2539" s="98"/>
      <c r="AJ2539" s="98"/>
      <c r="AK2539" s="98"/>
      <c r="AL2539" s="98"/>
    </row>
    <row r="2540" ht="14.25" customHeight="1">
      <c r="A2540" s="92" t="s">
        <v>7722</v>
      </c>
      <c r="B2540" s="93"/>
      <c r="C2540" s="94"/>
      <c r="D2540" s="230"/>
      <c r="E2540" s="103"/>
      <c r="F2540" s="100"/>
      <c r="G2540" s="101"/>
      <c r="H2540" s="42"/>
      <c r="I2540" s="101"/>
      <c r="J2540" s="95"/>
      <c r="K2540" s="97"/>
      <c r="L2540" s="97"/>
      <c r="M2540" s="97"/>
      <c r="N2540" s="87"/>
      <c r="O2540" s="96"/>
      <c r="P2540" s="97"/>
      <c r="Q2540" s="97"/>
      <c r="R2540" s="98"/>
      <c r="S2540" s="98"/>
      <c r="T2540" s="98"/>
      <c r="U2540" s="98"/>
      <c r="V2540" s="98"/>
      <c r="W2540" s="98"/>
      <c r="X2540" s="98"/>
      <c r="Y2540" s="98"/>
      <c r="Z2540" s="98"/>
      <c r="AA2540" s="98"/>
      <c r="AB2540" s="98"/>
      <c r="AC2540" s="98"/>
      <c r="AD2540" s="98"/>
      <c r="AE2540" s="98"/>
      <c r="AF2540" s="98"/>
      <c r="AG2540" s="98"/>
      <c r="AH2540" s="98"/>
      <c r="AI2540" s="98"/>
      <c r="AJ2540" s="98"/>
      <c r="AK2540" s="98"/>
      <c r="AL2540" s="98"/>
    </row>
    <row r="2541" ht="14.25" customHeight="1">
      <c r="A2541" s="92" t="s">
        <v>7723</v>
      </c>
      <c r="B2541" s="93"/>
      <c r="C2541" s="94"/>
      <c r="D2541" s="230"/>
      <c r="E2541" s="103"/>
      <c r="F2541" s="100"/>
      <c r="G2541" s="101"/>
      <c r="H2541" s="42"/>
      <c r="I2541" s="101"/>
      <c r="J2541" s="95"/>
      <c r="K2541" s="97"/>
      <c r="L2541" s="97"/>
      <c r="M2541" s="97"/>
      <c r="N2541" s="87"/>
      <c r="O2541" s="96"/>
      <c r="P2541" s="97"/>
      <c r="Q2541" s="97"/>
      <c r="R2541" s="98"/>
      <c r="S2541" s="98"/>
      <c r="T2541" s="98"/>
      <c r="U2541" s="98"/>
      <c r="V2541" s="98"/>
      <c r="W2541" s="98"/>
      <c r="X2541" s="98"/>
      <c r="Y2541" s="98"/>
      <c r="Z2541" s="98"/>
      <c r="AA2541" s="98"/>
      <c r="AB2541" s="98"/>
      <c r="AC2541" s="98"/>
      <c r="AD2541" s="98"/>
      <c r="AE2541" s="98"/>
      <c r="AF2541" s="98"/>
      <c r="AG2541" s="98"/>
      <c r="AH2541" s="98"/>
      <c r="AI2541" s="98"/>
      <c r="AJ2541" s="98"/>
      <c r="AK2541" s="98"/>
      <c r="AL2541" s="98"/>
    </row>
    <row r="2542" ht="14.25" customHeight="1">
      <c r="A2542" s="92" t="s">
        <v>7724</v>
      </c>
      <c r="B2542" s="93"/>
      <c r="C2542" s="94"/>
      <c r="D2542" s="230"/>
      <c r="E2542" s="103"/>
      <c r="F2542" s="100"/>
      <c r="G2542" s="101"/>
      <c r="H2542" s="42"/>
      <c r="I2542" s="101"/>
      <c r="J2542" s="95"/>
      <c r="K2542" s="97"/>
      <c r="L2542" s="97"/>
      <c r="M2542" s="97"/>
      <c r="N2542" s="87"/>
      <c r="O2542" s="96"/>
      <c r="P2542" s="97"/>
      <c r="Q2542" s="97"/>
      <c r="R2542" s="98"/>
      <c r="S2542" s="98"/>
      <c r="T2542" s="98"/>
      <c r="U2542" s="98"/>
      <c r="V2542" s="98"/>
      <c r="W2542" s="98"/>
      <c r="X2542" s="98"/>
      <c r="Y2542" s="98"/>
      <c r="Z2542" s="98"/>
      <c r="AA2542" s="98"/>
      <c r="AB2542" s="98"/>
      <c r="AC2542" s="98"/>
      <c r="AD2542" s="98"/>
      <c r="AE2542" s="98"/>
      <c r="AF2542" s="98"/>
      <c r="AG2542" s="98"/>
      <c r="AH2542" s="98"/>
      <c r="AI2542" s="98"/>
      <c r="AJ2542" s="98"/>
      <c r="AK2542" s="98"/>
      <c r="AL2542" s="98"/>
    </row>
    <row r="2543" ht="14.25" customHeight="1">
      <c r="A2543" s="92" t="s">
        <v>7725</v>
      </c>
      <c r="B2543" s="93"/>
      <c r="C2543" s="94"/>
      <c r="D2543" s="230"/>
      <c r="E2543" s="103"/>
      <c r="F2543" s="100"/>
      <c r="G2543" s="101"/>
      <c r="H2543" s="42"/>
      <c r="I2543" s="101"/>
      <c r="J2543" s="95"/>
      <c r="K2543" s="97"/>
      <c r="L2543" s="97"/>
      <c r="M2543" s="97"/>
      <c r="N2543" s="87"/>
      <c r="O2543" s="96"/>
      <c r="P2543" s="97"/>
      <c r="Q2543" s="97"/>
      <c r="R2543" s="98"/>
      <c r="S2543" s="98"/>
      <c r="T2543" s="98"/>
      <c r="U2543" s="98"/>
      <c r="V2543" s="98"/>
      <c r="W2543" s="98"/>
      <c r="X2543" s="98"/>
      <c r="Y2543" s="98"/>
      <c r="Z2543" s="98"/>
      <c r="AA2543" s="98"/>
      <c r="AB2543" s="98"/>
      <c r="AC2543" s="98"/>
      <c r="AD2543" s="98"/>
      <c r="AE2543" s="98"/>
      <c r="AF2543" s="98"/>
      <c r="AG2543" s="98"/>
      <c r="AH2543" s="98"/>
      <c r="AI2543" s="98"/>
      <c r="AJ2543" s="98"/>
      <c r="AK2543" s="98"/>
      <c r="AL2543" s="98"/>
    </row>
    <row r="2544" ht="14.25" customHeight="1">
      <c r="A2544" s="92" t="s">
        <v>7726</v>
      </c>
      <c r="B2544" s="93"/>
      <c r="C2544" s="94"/>
      <c r="D2544" s="230"/>
      <c r="E2544" s="103"/>
      <c r="F2544" s="100"/>
      <c r="G2544" s="101"/>
      <c r="H2544" s="42"/>
      <c r="I2544" s="101"/>
      <c r="J2544" s="95"/>
      <c r="K2544" s="97"/>
      <c r="L2544" s="97"/>
      <c r="M2544" s="97"/>
      <c r="N2544" s="87"/>
      <c r="O2544" s="96"/>
      <c r="P2544" s="97"/>
      <c r="Q2544" s="97"/>
      <c r="R2544" s="98"/>
      <c r="S2544" s="98"/>
      <c r="T2544" s="98"/>
      <c r="U2544" s="98"/>
      <c r="V2544" s="98"/>
      <c r="W2544" s="98"/>
      <c r="X2544" s="98"/>
      <c r="Y2544" s="98"/>
      <c r="Z2544" s="98"/>
      <c r="AA2544" s="98"/>
      <c r="AB2544" s="98"/>
      <c r="AC2544" s="98"/>
      <c r="AD2544" s="98"/>
      <c r="AE2544" s="98"/>
      <c r="AF2544" s="98"/>
      <c r="AG2544" s="98"/>
      <c r="AH2544" s="98"/>
      <c r="AI2544" s="98"/>
      <c r="AJ2544" s="98"/>
      <c r="AK2544" s="98"/>
      <c r="AL2544" s="98"/>
    </row>
    <row r="2545" ht="14.25" customHeight="1">
      <c r="A2545" s="92" t="s">
        <v>7727</v>
      </c>
      <c r="B2545" s="93"/>
      <c r="C2545" s="94"/>
      <c r="D2545" s="230"/>
      <c r="E2545" s="103"/>
      <c r="F2545" s="100"/>
      <c r="G2545" s="101"/>
      <c r="H2545" s="42"/>
      <c r="I2545" s="101"/>
      <c r="J2545" s="95"/>
      <c r="K2545" s="97"/>
      <c r="L2545" s="97"/>
      <c r="M2545" s="97"/>
      <c r="N2545" s="87"/>
      <c r="O2545" s="96"/>
      <c r="P2545" s="97"/>
      <c r="Q2545" s="97"/>
      <c r="R2545" s="98"/>
      <c r="S2545" s="98"/>
      <c r="T2545" s="98"/>
      <c r="U2545" s="98"/>
      <c r="V2545" s="98"/>
      <c r="W2545" s="98"/>
      <c r="X2545" s="98"/>
      <c r="Y2545" s="98"/>
      <c r="Z2545" s="98"/>
      <c r="AA2545" s="98"/>
      <c r="AB2545" s="98"/>
      <c r="AC2545" s="98"/>
      <c r="AD2545" s="98"/>
      <c r="AE2545" s="98"/>
      <c r="AF2545" s="98"/>
      <c r="AG2545" s="98"/>
      <c r="AH2545" s="98"/>
      <c r="AI2545" s="98"/>
      <c r="AJ2545" s="98"/>
      <c r="AK2545" s="98"/>
      <c r="AL2545" s="98"/>
    </row>
    <row r="2546" ht="14.25" customHeight="1">
      <c r="A2546" s="92" t="s">
        <v>7728</v>
      </c>
      <c r="B2546" s="93"/>
      <c r="C2546" s="94"/>
      <c r="D2546" s="230"/>
      <c r="E2546" s="103"/>
      <c r="F2546" s="100"/>
      <c r="G2546" s="101"/>
      <c r="H2546" s="42"/>
      <c r="I2546" s="101"/>
      <c r="J2546" s="95"/>
      <c r="K2546" s="97"/>
      <c r="L2546" s="97"/>
      <c r="M2546" s="97"/>
      <c r="N2546" s="87"/>
      <c r="O2546" s="96"/>
      <c r="P2546" s="97"/>
      <c r="Q2546" s="97"/>
      <c r="R2546" s="98"/>
      <c r="S2546" s="98"/>
      <c r="T2546" s="98"/>
      <c r="U2546" s="98"/>
      <c r="V2546" s="98"/>
      <c r="W2546" s="98"/>
      <c r="X2546" s="98"/>
      <c r="Y2546" s="98"/>
      <c r="Z2546" s="98"/>
      <c r="AA2546" s="98"/>
      <c r="AB2546" s="98"/>
      <c r="AC2546" s="98"/>
      <c r="AD2546" s="98"/>
      <c r="AE2546" s="98"/>
      <c r="AF2546" s="98"/>
      <c r="AG2546" s="98"/>
      <c r="AH2546" s="98"/>
      <c r="AI2546" s="98"/>
      <c r="AJ2546" s="98"/>
      <c r="AK2546" s="98"/>
      <c r="AL2546" s="98"/>
    </row>
    <row r="2547" ht="14.25" customHeight="1">
      <c r="A2547" s="92" t="s">
        <v>7729</v>
      </c>
      <c r="B2547" s="93"/>
      <c r="C2547" s="94"/>
      <c r="D2547" s="230"/>
      <c r="E2547" s="103"/>
      <c r="F2547" s="100"/>
      <c r="G2547" s="101"/>
      <c r="H2547" s="42"/>
      <c r="I2547" s="101"/>
      <c r="J2547" s="95"/>
      <c r="K2547" s="97"/>
      <c r="L2547" s="97"/>
      <c r="M2547" s="97"/>
      <c r="N2547" s="87"/>
      <c r="O2547" s="96"/>
      <c r="P2547" s="97"/>
      <c r="Q2547" s="97"/>
      <c r="R2547" s="98"/>
      <c r="S2547" s="98"/>
      <c r="T2547" s="98"/>
      <c r="U2547" s="98"/>
      <c r="V2547" s="98"/>
      <c r="W2547" s="98"/>
      <c r="X2547" s="98"/>
      <c r="Y2547" s="98"/>
      <c r="Z2547" s="98"/>
      <c r="AA2547" s="98"/>
      <c r="AB2547" s="98"/>
      <c r="AC2547" s="98"/>
      <c r="AD2547" s="98"/>
      <c r="AE2547" s="98"/>
      <c r="AF2547" s="98"/>
      <c r="AG2547" s="98"/>
      <c r="AH2547" s="98"/>
      <c r="AI2547" s="98"/>
      <c r="AJ2547" s="98"/>
      <c r="AK2547" s="98"/>
      <c r="AL2547" s="98"/>
    </row>
    <row r="2548" ht="14.25" customHeight="1">
      <c r="A2548" s="92" t="s">
        <v>7730</v>
      </c>
      <c r="B2548" s="93"/>
      <c r="C2548" s="94"/>
      <c r="D2548" s="230"/>
      <c r="E2548" s="103"/>
      <c r="F2548" s="100"/>
      <c r="G2548" s="101"/>
      <c r="H2548" s="42"/>
      <c r="I2548" s="101"/>
      <c r="J2548" s="95"/>
      <c r="K2548" s="97"/>
      <c r="L2548" s="97"/>
      <c r="M2548" s="97"/>
      <c r="N2548" s="87"/>
      <c r="O2548" s="96"/>
      <c r="P2548" s="97"/>
      <c r="Q2548" s="97"/>
      <c r="R2548" s="98"/>
      <c r="S2548" s="98"/>
      <c r="T2548" s="98"/>
      <c r="U2548" s="98"/>
      <c r="V2548" s="98"/>
      <c r="W2548" s="98"/>
      <c r="X2548" s="98"/>
      <c r="Y2548" s="98"/>
      <c r="Z2548" s="98"/>
      <c r="AA2548" s="98"/>
      <c r="AB2548" s="98"/>
      <c r="AC2548" s="98"/>
      <c r="AD2548" s="98"/>
      <c r="AE2548" s="98"/>
      <c r="AF2548" s="98"/>
      <c r="AG2548" s="98"/>
      <c r="AH2548" s="98"/>
      <c r="AI2548" s="98"/>
      <c r="AJ2548" s="98"/>
      <c r="AK2548" s="98"/>
      <c r="AL2548" s="98"/>
    </row>
    <row r="2549" ht="14.25" customHeight="1">
      <c r="A2549" s="92" t="s">
        <v>7731</v>
      </c>
      <c r="B2549" s="93"/>
      <c r="C2549" s="94"/>
      <c r="D2549" s="230"/>
      <c r="E2549" s="103"/>
      <c r="F2549" s="100"/>
      <c r="G2549" s="101"/>
      <c r="H2549" s="42"/>
      <c r="I2549" s="101"/>
      <c r="J2549" s="95"/>
      <c r="K2549" s="97"/>
      <c r="L2549" s="97"/>
      <c r="M2549" s="97"/>
      <c r="N2549" s="87"/>
      <c r="O2549" s="96"/>
      <c r="P2549" s="97"/>
      <c r="Q2549" s="97"/>
      <c r="R2549" s="98"/>
      <c r="S2549" s="98"/>
      <c r="T2549" s="98"/>
      <c r="U2549" s="98"/>
      <c r="V2549" s="98"/>
      <c r="W2549" s="98"/>
      <c r="X2549" s="98"/>
      <c r="Y2549" s="98"/>
      <c r="Z2549" s="98"/>
      <c r="AA2549" s="98"/>
      <c r="AB2549" s="98"/>
      <c r="AC2549" s="98"/>
      <c r="AD2549" s="98"/>
      <c r="AE2549" s="98"/>
      <c r="AF2549" s="98"/>
      <c r="AG2549" s="98"/>
      <c r="AH2549" s="98"/>
      <c r="AI2549" s="98"/>
      <c r="AJ2549" s="98"/>
      <c r="AK2549" s="98"/>
      <c r="AL2549" s="98"/>
    </row>
    <row r="2550" ht="14.25" customHeight="1">
      <c r="A2550" s="92" t="s">
        <v>7732</v>
      </c>
      <c r="B2550" s="93"/>
      <c r="C2550" s="94"/>
      <c r="D2550" s="230"/>
      <c r="E2550" s="103"/>
      <c r="F2550" s="100"/>
      <c r="G2550" s="101"/>
      <c r="H2550" s="42"/>
      <c r="I2550" s="101"/>
      <c r="J2550" s="95"/>
      <c r="K2550" s="97"/>
      <c r="L2550" s="97"/>
      <c r="M2550" s="97"/>
      <c r="N2550" s="87"/>
      <c r="O2550" s="96"/>
      <c r="P2550" s="97"/>
      <c r="Q2550" s="97"/>
      <c r="R2550" s="98"/>
      <c r="S2550" s="98"/>
      <c r="T2550" s="98"/>
      <c r="U2550" s="98"/>
      <c r="V2550" s="98"/>
      <c r="W2550" s="98"/>
      <c r="X2550" s="98"/>
      <c r="Y2550" s="98"/>
      <c r="Z2550" s="98"/>
      <c r="AA2550" s="98"/>
      <c r="AB2550" s="98"/>
      <c r="AC2550" s="98"/>
      <c r="AD2550" s="98"/>
      <c r="AE2550" s="98"/>
      <c r="AF2550" s="98"/>
      <c r="AG2550" s="98"/>
      <c r="AH2550" s="98"/>
      <c r="AI2550" s="98"/>
      <c r="AJ2550" s="98"/>
      <c r="AK2550" s="98"/>
      <c r="AL2550" s="98"/>
    </row>
    <row r="2551" ht="14.25" customHeight="1">
      <c r="A2551" s="92" t="s">
        <v>7733</v>
      </c>
      <c r="B2551" s="93"/>
      <c r="C2551" s="94"/>
      <c r="D2551" s="230"/>
      <c r="E2551" s="103"/>
      <c r="F2551" s="100"/>
      <c r="G2551" s="101"/>
      <c r="H2551" s="42"/>
      <c r="I2551" s="101"/>
      <c r="J2551" s="95"/>
      <c r="K2551" s="97"/>
      <c r="L2551" s="97"/>
      <c r="M2551" s="97"/>
      <c r="N2551" s="87"/>
      <c r="O2551" s="96"/>
      <c r="P2551" s="97"/>
      <c r="Q2551" s="97"/>
      <c r="R2551" s="98"/>
      <c r="S2551" s="98"/>
      <c r="T2551" s="98"/>
      <c r="U2551" s="98"/>
      <c r="V2551" s="98"/>
      <c r="W2551" s="98"/>
      <c r="X2551" s="98"/>
      <c r="Y2551" s="98"/>
      <c r="Z2551" s="98"/>
      <c r="AA2551" s="98"/>
      <c r="AB2551" s="98"/>
      <c r="AC2551" s="98"/>
      <c r="AD2551" s="98"/>
      <c r="AE2551" s="98"/>
      <c r="AF2551" s="98"/>
      <c r="AG2551" s="98"/>
      <c r="AH2551" s="98"/>
      <c r="AI2551" s="98"/>
      <c r="AJ2551" s="98"/>
      <c r="AK2551" s="98"/>
      <c r="AL2551" s="98"/>
    </row>
    <row r="2552" ht="14.25" customHeight="1">
      <c r="A2552" s="92" t="s">
        <v>7734</v>
      </c>
      <c r="B2552" s="93"/>
      <c r="C2552" s="94"/>
      <c r="D2552" s="230"/>
      <c r="E2552" s="103"/>
      <c r="F2552" s="100"/>
      <c r="G2552" s="101"/>
      <c r="H2552" s="42"/>
      <c r="I2552" s="101"/>
      <c r="J2552" s="95"/>
      <c r="K2552" s="97"/>
      <c r="L2552" s="97"/>
      <c r="M2552" s="97"/>
      <c r="N2552" s="87"/>
      <c r="O2552" s="96"/>
      <c r="P2552" s="97"/>
      <c r="Q2552" s="97"/>
      <c r="R2552" s="98"/>
      <c r="S2552" s="98"/>
      <c r="T2552" s="98"/>
      <c r="U2552" s="98"/>
      <c r="V2552" s="98"/>
      <c r="W2552" s="98"/>
      <c r="X2552" s="98"/>
      <c r="Y2552" s="98"/>
      <c r="Z2552" s="98"/>
      <c r="AA2552" s="98"/>
      <c r="AB2552" s="98"/>
      <c r="AC2552" s="98"/>
      <c r="AD2552" s="98"/>
      <c r="AE2552" s="98"/>
      <c r="AF2552" s="98"/>
      <c r="AG2552" s="98"/>
      <c r="AH2552" s="98"/>
      <c r="AI2552" s="98"/>
      <c r="AJ2552" s="98"/>
      <c r="AK2552" s="98"/>
      <c r="AL2552" s="98"/>
    </row>
    <row r="2553" ht="14.25" customHeight="1">
      <c r="A2553" s="92" t="s">
        <v>7735</v>
      </c>
      <c r="B2553" s="93"/>
      <c r="C2553" s="94"/>
      <c r="D2553" s="230"/>
      <c r="E2553" s="103"/>
      <c r="F2553" s="100"/>
      <c r="G2553" s="101"/>
      <c r="H2553" s="42"/>
      <c r="I2553" s="101"/>
      <c r="J2553" s="95"/>
      <c r="K2553" s="97"/>
      <c r="L2553" s="97"/>
      <c r="M2553" s="97"/>
      <c r="N2553" s="87"/>
      <c r="O2553" s="96"/>
      <c r="P2553" s="97"/>
      <c r="Q2553" s="97"/>
      <c r="R2553" s="98"/>
      <c r="S2553" s="98"/>
      <c r="T2553" s="98"/>
      <c r="U2553" s="98"/>
      <c r="V2553" s="98"/>
      <c r="W2553" s="98"/>
      <c r="X2553" s="98"/>
      <c r="Y2553" s="98"/>
      <c r="Z2553" s="98"/>
      <c r="AA2553" s="98"/>
      <c r="AB2553" s="98"/>
      <c r="AC2553" s="98"/>
      <c r="AD2553" s="98"/>
      <c r="AE2553" s="98"/>
      <c r="AF2553" s="98"/>
      <c r="AG2553" s="98"/>
      <c r="AH2553" s="98"/>
      <c r="AI2553" s="98"/>
      <c r="AJ2553" s="98"/>
      <c r="AK2553" s="98"/>
      <c r="AL2553" s="98"/>
    </row>
    <row r="2554" ht="14.25" customHeight="1">
      <c r="A2554" s="92" t="s">
        <v>7736</v>
      </c>
      <c r="B2554" s="93"/>
      <c r="C2554" s="94"/>
      <c r="D2554" s="230"/>
      <c r="E2554" s="103"/>
      <c r="F2554" s="100"/>
      <c r="G2554" s="101"/>
      <c r="H2554" s="42"/>
      <c r="I2554" s="101"/>
      <c r="J2554" s="95"/>
      <c r="K2554" s="97"/>
      <c r="L2554" s="97"/>
      <c r="M2554" s="97"/>
      <c r="N2554" s="87"/>
      <c r="O2554" s="96"/>
      <c r="P2554" s="97"/>
      <c r="Q2554" s="97"/>
      <c r="R2554" s="98"/>
      <c r="S2554" s="98"/>
      <c r="T2554" s="98"/>
      <c r="U2554" s="98"/>
      <c r="V2554" s="98"/>
      <c r="W2554" s="98"/>
      <c r="X2554" s="98"/>
      <c r="Y2554" s="98"/>
      <c r="Z2554" s="98"/>
      <c r="AA2554" s="98"/>
      <c r="AB2554" s="98"/>
      <c r="AC2554" s="98"/>
      <c r="AD2554" s="98"/>
      <c r="AE2554" s="98"/>
      <c r="AF2554" s="98"/>
      <c r="AG2554" s="98"/>
      <c r="AH2554" s="98"/>
      <c r="AI2554" s="98"/>
      <c r="AJ2554" s="98"/>
      <c r="AK2554" s="98"/>
      <c r="AL2554" s="98"/>
    </row>
    <row r="2555" ht="14.25" customHeight="1">
      <c r="A2555" s="92" t="s">
        <v>7737</v>
      </c>
      <c r="B2555" s="93"/>
      <c r="C2555" s="94"/>
      <c r="D2555" s="230"/>
      <c r="E2555" s="103"/>
      <c r="F2555" s="100"/>
      <c r="G2555" s="101"/>
      <c r="H2555" s="42"/>
      <c r="I2555" s="101"/>
      <c r="J2555" s="95"/>
      <c r="K2555" s="97"/>
      <c r="L2555" s="97"/>
      <c r="M2555" s="97"/>
      <c r="N2555" s="87"/>
      <c r="O2555" s="96"/>
      <c r="P2555" s="97"/>
      <c r="Q2555" s="97"/>
      <c r="R2555" s="98"/>
      <c r="S2555" s="98"/>
      <c r="T2555" s="98"/>
      <c r="U2555" s="98"/>
      <c r="V2555" s="98"/>
      <c r="W2555" s="98"/>
      <c r="X2555" s="98"/>
      <c r="Y2555" s="98"/>
      <c r="Z2555" s="98"/>
      <c r="AA2555" s="98"/>
      <c r="AB2555" s="98"/>
      <c r="AC2555" s="98"/>
      <c r="AD2555" s="98"/>
      <c r="AE2555" s="98"/>
      <c r="AF2555" s="98"/>
      <c r="AG2555" s="98"/>
      <c r="AH2555" s="98"/>
      <c r="AI2555" s="98"/>
      <c r="AJ2555" s="98"/>
      <c r="AK2555" s="98"/>
      <c r="AL2555" s="98"/>
    </row>
    <row r="2556" ht="14.25" customHeight="1">
      <c r="A2556" s="92" t="s">
        <v>7738</v>
      </c>
      <c r="B2556" s="93"/>
      <c r="C2556" s="94"/>
      <c r="D2556" s="230"/>
      <c r="E2556" s="103"/>
      <c r="F2556" s="100"/>
      <c r="G2556" s="101"/>
      <c r="H2556" s="42"/>
      <c r="I2556" s="101"/>
      <c r="J2556" s="95"/>
      <c r="K2556" s="97"/>
      <c r="L2556" s="97"/>
      <c r="M2556" s="97"/>
      <c r="N2556" s="87"/>
      <c r="O2556" s="96"/>
      <c r="P2556" s="97"/>
      <c r="Q2556" s="97"/>
      <c r="R2556" s="98"/>
      <c r="S2556" s="98"/>
      <c r="T2556" s="98"/>
      <c r="U2556" s="98"/>
      <c r="V2556" s="98"/>
      <c r="W2556" s="98"/>
      <c r="X2556" s="98"/>
      <c r="Y2556" s="98"/>
      <c r="Z2556" s="98"/>
      <c r="AA2556" s="98"/>
      <c r="AB2556" s="98"/>
      <c r="AC2556" s="98"/>
      <c r="AD2556" s="98"/>
      <c r="AE2556" s="98"/>
      <c r="AF2556" s="98"/>
      <c r="AG2556" s="98"/>
      <c r="AH2556" s="98"/>
      <c r="AI2556" s="98"/>
      <c r="AJ2556" s="98"/>
      <c r="AK2556" s="98"/>
      <c r="AL2556" s="98"/>
    </row>
    <row r="2557" ht="14.25" customHeight="1">
      <c r="A2557" s="92" t="s">
        <v>7739</v>
      </c>
      <c r="B2557" s="93"/>
      <c r="C2557" s="94"/>
      <c r="D2557" s="230"/>
      <c r="E2557" s="103"/>
      <c r="F2557" s="100"/>
      <c r="G2557" s="101"/>
      <c r="H2557" s="42"/>
      <c r="I2557" s="101"/>
      <c r="J2557" s="95"/>
      <c r="K2557" s="97"/>
      <c r="L2557" s="97"/>
      <c r="M2557" s="97"/>
      <c r="N2557" s="87"/>
      <c r="O2557" s="96"/>
      <c r="P2557" s="97"/>
      <c r="Q2557" s="97"/>
      <c r="R2557" s="98"/>
      <c r="S2557" s="98"/>
      <c r="T2557" s="98"/>
      <c r="U2557" s="98"/>
      <c r="V2557" s="98"/>
      <c r="W2557" s="98"/>
      <c r="X2557" s="98"/>
      <c r="Y2557" s="98"/>
      <c r="Z2557" s="98"/>
      <c r="AA2557" s="98"/>
      <c r="AB2557" s="98"/>
      <c r="AC2557" s="98"/>
      <c r="AD2557" s="98"/>
      <c r="AE2557" s="98"/>
      <c r="AF2557" s="98"/>
      <c r="AG2557" s="98"/>
      <c r="AH2557" s="98"/>
      <c r="AI2557" s="98"/>
      <c r="AJ2557" s="98"/>
      <c r="AK2557" s="98"/>
      <c r="AL2557" s="98"/>
    </row>
    <row r="2558" ht="14.25" customHeight="1">
      <c r="A2558" s="92" t="s">
        <v>7740</v>
      </c>
      <c r="B2558" s="93"/>
      <c r="C2558" s="94"/>
      <c r="D2558" s="230"/>
      <c r="E2558" s="103"/>
      <c r="F2558" s="100"/>
      <c r="G2558" s="101"/>
      <c r="H2558" s="42"/>
      <c r="I2558" s="101"/>
      <c r="J2558" s="95"/>
      <c r="K2558" s="97"/>
      <c r="L2558" s="97"/>
      <c r="M2558" s="97"/>
      <c r="N2558" s="87"/>
      <c r="O2558" s="96"/>
      <c r="P2558" s="97"/>
      <c r="Q2558" s="97"/>
      <c r="R2558" s="98"/>
      <c r="S2558" s="98"/>
      <c r="T2558" s="98"/>
      <c r="U2558" s="98"/>
      <c r="V2558" s="98"/>
      <c r="W2558" s="98"/>
      <c r="X2558" s="98"/>
      <c r="Y2558" s="98"/>
      <c r="Z2558" s="98"/>
      <c r="AA2558" s="98"/>
      <c r="AB2558" s="98"/>
      <c r="AC2558" s="98"/>
      <c r="AD2558" s="98"/>
      <c r="AE2558" s="98"/>
      <c r="AF2558" s="98"/>
      <c r="AG2558" s="98"/>
      <c r="AH2558" s="98"/>
      <c r="AI2558" s="98"/>
      <c r="AJ2558" s="98"/>
      <c r="AK2558" s="98"/>
      <c r="AL2558" s="98"/>
    </row>
    <row r="2559" ht="14.25" customHeight="1">
      <c r="A2559" s="92" t="s">
        <v>7741</v>
      </c>
      <c r="B2559" s="93"/>
      <c r="C2559" s="94"/>
      <c r="D2559" s="230"/>
      <c r="E2559" s="103"/>
      <c r="F2559" s="100"/>
      <c r="G2559" s="101"/>
      <c r="H2559" s="42"/>
      <c r="I2559" s="101"/>
      <c r="J2559" s="95"/>
      <c r="K2559" s="97"/>
      <c r="L2559" s="97"/>
      <c r="M2559" s="97"/>
      <c r="N2559" s="87"/>
      <c r="O2559" s="96"/>
      <c r="P2559" s="97"/>
      <c r="Q2559" s="97"/>
      <c r="R2559" s="98"/>
      <c r="S2559" s="98"/>
      <c r="T2559" s="98"/>
      <c r="U2559" s="98"/>
      <c r="V2559" s="98"/>
      <c r="W2559" s="98"/>
      <c r="X2559" s="98"/>
      <c r="Y2559" s="98"/>
      <c r="Z2559" s="98"/>
      <c r="AA2559" s="98"/>
      <c r="AB2559" s="98"/>
      <c r="AC2559" s="98"/>
      <c r="AD2559" s="98"/>
      <c r="AE2559" s="98"/>
      <c r="AF2559" s="98"/>
      <c r="AG2559" s="98"/>
      <c r="AH2559" s="98"/>
      <c r="AI2559" s="98"/>
      <c r="AJ2559" s="98"/>
      <c r="AK2559" s="98"/>
      <c r="AL2559" s="98"/>
    </row>
    <row r="2560" ht="14.25" customHeight="1">
      <c r="A2560" s="92" t="s">
        <v>7742</v>
      </c>
      <c r="B2560" s="93"/>
      <c r="C2560" s="94"/>
      <c r="D2560" s="230"/>
      <c r="E2560" s="103"/>
      <c r="F2560" s="100"/>
      <c r="G2560" s="101"/>
      <c r="H2560" s="42"/>
      <c r="I2560" s="101"/>
      <c r="J2560" s="95"/>
      <c r="K2560" s="97"/>
      <c r="L2560" s="97"/>
      <c r="M2560" s="97"/>
      <c r="N2560" s="87"/>
      <c r="O2560" s="96"/>
      <c r="P2560" s="97"/>
      <c r="Q2560" s="97"/>
      <c r="R2560" s="98"/>
      <c r="S2560" s="98"/>
      <c r="T2560" s="98"/>
      <c r="U2560" s="98"/>
      <c r="V2560" s="98"/>
      <c r="W2560" s="98"/>
      <c r="X2560" s="98"/>
      <c r="Y2560" s="98"/>
      <c r="Z2560" s="98"/>
      <c r="AA2560" s="98"/>
      <c r="AB2560" s="98"/>
      <c r="AC2560" s="98"/>
      <c r="AD2560" s="98"/>
      <c r="AE2560" s="98"/>
      <c r="AF2560" s="98"/>
      <c r="AG2560" s="98"/>
      <c r="AH2560" s="98"/>
      <c r="AI2560" s="98"/>
      <c r="AJ2560" s="98"/>
      <c r="AK2560" s="98"/>
      <c r="AL2560" s="98"/>
    </row>
    <row r="2561" ht="14.25" customHeight="1">
      <c r="A2561" s="92" t="s">
        <v>7743</v>
      </c>
      <c r="B2561" s="93"/>
      <c r="C2561" s="94"/>
      <c r="D2561" s="230"/>
      <c r="E2561" s="103"/>
      <c r="F2561" s="100"/>
      <c r="G2561" s="101"/>
      <c r="H2561" s="42"/>
      <c r="I2561" s="101"/>
      <c r="J2561" s="95"/>
      <c r="K2561" s="97"/>
      <c r="L2561" s="97"/>
      <c r="M2561" s="97"/>
      <c r="N2561" s="87"/>
      <c r="O2561" s="96"/>
      <c r="P2561" s="97"/>
      <c r="Q2561" s="97"/>
      <c r="R2561" s="98"/>
      <c r="S2561" s="98"/>
      <c r="T2561" s="98"/>
      <c r="U2561" s="98"/>
      <c r="V2561" s="98"/>
      <c r="W2561" s="98"/>
      <c r="X2561" s="98"/>
      <c r="Y2561" s="98"/>
      <c r="Z2561" s="98"/>
      <c r="AA2561" s="98"/>
      <c r="AB2561" s="98"/>
      <c r="AC2561" s="98"/>
      <c r="AD2561" s="98"/>
      <c r="AE2561" s="98"/>
      <c r="AF2561" s="98"/>
      <c r="AG2561" s="98"/>
      <c r="AH2561" s="98"/>
      <c r="AI2561" s="98"/>
      <c r="AJ2561" s="98"/>
      <c r="AK2561" s="98"/>
      <c r="AL2561" s="98"/>
    </row>
    <row r="2562" ht="14.25" customHeight="1">
      <c r="A2562" s="92" t="s">
        <v>7744</v>
      </c>
      <c r="B2562" s="93"/>
      <c r="C2562" s="94"/>
      <c r="D2562" s="230"/>
      <c r="E2562" s="103"/>
      <c r="F2562" s="100"/>
      <c r="G2562" s="101"/>
      <c r="H2562" s="42"/>
      <c r="I2562" s="101"/>
      <c r="J2562" s="95"/>
      <c r="K2562" s="97"/>
      <c r="L2562" s="97"/>
      <c r="M2562" s="97"/>
      <c r="N2562" s="87"/>
      <c r="O2562" s="96"/>
      <c r="P2562" s="97"/>
      <c r="Q2562" s="97"/>
      <c r="R2562" s="98"/>
      <c r="S2562" s="98"/>
      <c r="T2562" s="98"/>
      <c r="U2562" s="98"/>
      <c r="V2562" s="98"/>
      <c r="W2562" s="98"/>
      <c r="X2562" s="98"/>
      <c r="Y2562" s="98"/>
      <c r="Z2562" s="98"/>
      <c r="AA2562" s="98"/>
      <c r="AB2562" s="98"/>
      <c r="AC2562" s="98"/>
      <c r="AD2562" s="98"/>
      <c r="AE2562" s="98"/>
      <c r="AF2562" s="98"/>
      <c r="AG2562" s="98"/>
      <c r="AH2562" s="98"/>
      <c r="AI2562" s="98"/>
      <c r="AJ2562" s="98"/>
      <c r="AK2562" s="98"/>
      <c r="AL2562" s="98"/>
    </row>
    <row r="2563" ht="14.25" customHeight="1">
      <c r="A2563" s="92" t="s">
        <v>7745</v>
      </c>
      <c r="B2563" s="93"/>
      <c r="C2563" s="94"/>
      <c r="D2563" s="230"/>
      <c r="E2563" s="103"/>
      <c r="F2563" s="100"/>
      <c r="G2563" s="101"/>
      <c r="H2563" s="42"/>
      <c r="I2563" s="101"/>
      <c r="J2563" s="95"/>
      <c r="K2563" s="97"/>
      <c r="L2563" s="97"/>
      <c r="M2563" s="97"/>
      <c r="N2563" s="87"/>
      <c r="O2563" s="96"/>
      <c r="P2563" s="97"/>
      <c r="Q2563" s="97"/>
      <c r="R2563" s="98"/>
      <c r="S2563" s="98"/>
      <c r="T2563" s="98"/>
      <c r="U2563" s="98"/>
      <c r="V2563" s="98"/>
      <c r="W2563" s="98"/>
      <c r="X2563" s="98"/>
      <c r="Y2563" s="98"/>
      <c r="Z2563" s="98"/>
      <c r="AA2563" s="98"/>
      <c r="AB2563" s="98"/>
      <c r="AC2563" s="98"/>
      <c r="AD2563" s="98"/>
      <c r="AE2563" s="98"/>
      <c r="AF2563" s="98"/>
      <c r="AG2563" s="98"/>
      <c r="AH2563" s="98"/>
      <c r="AI2563" s="98"/>
      <c r="AJ2563" s="98"/>
      <c r="AK2563" s="98"/>
      <c r="AL2563" s="98"/>
    </row>
    <row r="2564" ht="14.25" customHeight="1">
      <c r="A2564" s="92" t="s">
        <v>7746</v>
      </c>
      <c r="B2564" s="93"/>
      <c r="C2564" s="94"/>
      <c r="D2564" s="230"/>
      <c r="E2564" s="103"/>
      <c r="F2564" s="100"/>
      <c r="G2564" s="101"/>
      <c r="H2564" s="42"/>
      <c r="I2564" s="101"/>
      <c r="J2564" s="95"/>
      <c r="K2564" s="97"/>
      <c r="L2564" s="97"/>
      <c r="M2564" s="97"/>
      <c r="N2564" s="87"/>
      <c r="O2564" s="96"/>
      <c r="P2564" s="97"/>
      <c r="Q2564" s="97"/>
      <c r="R2564" s="98"/>
      <c r="S2564" s="98"/>
      <c r="T2564" s="98"/>
      <c r="U2564" s="98"/>
      <c r="V2564" s="98"/>
      <c r="W2564" s="98"/>
      <c r="X2564" s="98"/>
      <c r="Y2564" s="98"/>
      <c r="Z2564" s="98"/>
      <c r="AA2564" s="98"/>
      <c r="AB2564" s="98"/>
      <c r="AC2564" s="98"/>
      <c r="AD2564" s="98"/>
      <c r="AE2564" s="98"/>
      <c r="AF2564" s="98"/>
      <c r="AG2564" s="98"/>
      <c r="AH2564" s="98"/>
      <c r="AI2564" s="98"/>
      <c r="AJ2564" s="98"/>
      <c r="AK2564" s="98"/>
      <c r="AL2564" s="98"/>
    </row>
    <row r="2565" ht="14.25" customHeight="1">
      <c r="A2565" s="92" t="s">
        <v>7747</v>
      </c>
      <c r="B2565" s="93"/>
      <c r="C2565" s="94"/>
      <c r="D2565" s="230"/>
      <c r="E2565" s="103"/>
      <c r="F2565" s="100"/>
      <c r="G2565" s="101"/>
      <c r="H2565" s="42"/>
      <c r="I2565" s="101"/>
      <c r="J2565" s="95"/>
      <c r="K2565" s="97"/>
      <c r="L2565" s="97"/>
      <c r="M2565" s="97"/>
      <c r="N2565" s="87"/>
      <c r="O2565" s="96"/>
      <c r="P2565" s="97"/>
      <c r="Q2565" s="97"/>
      <c r="R2565" s="98"/>
      <c r="S2565" s="98"/>
      <c r="T2565" s="98"/>
      <c r="U2565" s="98"/>
      <c r="V2565" s="98"/>
      <c r="W2565" s="98"/>
      <c r="X2565" s="98"/>
      <c r="Y2565" s="98"/>
      <c r="Z2565" s="98"/>
      <c r="AA2565" s="98"/>
      <c r="AB2565" s="98"/>
      <c r="AC2565" s="98"/>
      <c r="AD2565" s="98"/>
      <c r="AE2565" s="98"/>
      <c r="AF2565" s="98"/>
      <c r="AG2565" s="98"/>
      <c r="AH2565" s="98"/>
      <c r="AI2565" s="98"/>
      <c r="AJ2565" s="98"/>
      <c r="AK2565" s="98"/>
      <c r="AL2565" s="98"/>
    </row>
    <row r="2566" ht="14.25" customHeight="1">
      <c r="A2566" s="92" t="s">
        <v>7748</v>
      </c>
      <c r="B2566" s="93"/>
      <c r="C2566" s="94"/>
      <c r="D2566" s="230"/>
      <c r="E2566" s="103"/>
      <c r="F2566" s="100"/>
      <c r="G2566" s="101"/>
      <c r="H2566" s="42"/>
      <c r="I2566" s="101"/>
      <c r="J2566" s="95"/>
      <c r="K2566" s="97"/>
      <c r="L2566" s="97"/>
      <c r="M2566" s="97"/>
      <c r="N2566" s="87"/>
      <c r="O2566" s="96"/>
      <c r="P2566" s="97"/>
      <c r="Q2566" s="97"/>
      <c r="R2566" s="98"/>
      <c r="S2566" s="98"/>
      <c r="T2566" s="98"/>
      <c r="U2566" s="98"/>
      <c r="V2566" s="98"/>
      <c r="W2566" s="98"/>
      <c r="X2566" s="98"/>
      <c r="Y2566" s="98"/>
      <c r="Z2566" s="98"/>
      <c r="AA2566" s="98"/>
      <c r="AB2566" s="98"/>
      <c r="AC2566" s="98"/>
      <c r="AD2566" s="98"/>
      <c r="AE2566" s="98"/>
      <c r="AF2566" s="98"/>
      <c r="AG2566" s="98"/>
      <c r="AH2566" s="98"/>
      <c r="AI2566" s="98"/>
      <c r="AJ2566" s="98"/>
      <c r="AK2566" s="98"/>
      <c r="AL2566" s="98"/>
    </row>
    <row r="2567" ht="14.25" customHeight="1">
      <c r="A2567" s="92" t="s">
        <v>7749</v>
      </c>
      <c r="B2567" s="93"/>
      <c r="C2567" s="94"/>
      <c r="D2567" s="230"/>
      <c r="E2567" s="103"/>
      <c r="F2567" s="100"/>
      <c r="G2567" s="101"/>
      <c r="H2567" s="42"/>
      <c r="I2567" s="101"/>
      <c r="J2567" s="95"/>
      <c r="K2567" s="97"/>
      <c r="L2567" s="97"/>
      <c r="M2567" s="97"/>
      <c r="N2567" s="87"/>
      <c r="O2567" s="96"/>
      <c r="P2567" s="97"/>
      <c r="Q2567" s="97"/>
      <c r="R2567" s="98"/>
      <c r="S2567" s="98"/>
      <c r="T2567" s="98"/>
      <c r="U2567" s="98"/>
      <c r="V2567" s="98"/>
      <c r="W2567" s="98"/>
      <c r="X2567" s="98"/>
      <c r="Y2567" s="98"/>
      <c r="Z2567" s="98"/>
      <c r="AA2567" s="98"/>
      <c r="AB2567" s="98"/>
      <c r="AC2567" s="98"/>
      <c r="AD2567" s="98"/>
      <c r="AE2567" s="98"/>
      <c r="AF2567" s="98"/>
      <c r="AG2567" s="98"/>
      <c r="AH2567" s="98"/>
      <c r="AI2567" s="98"/>
      <c r="AJ2567" s="98"/>
      <c r="AK2567" s="98"/>
      <c r="AL2567" s="98"/>
    </row>
    <row r="2568" ht="14.25" customHeight="1">
      <c r="A2568" s="92" t="s">
        <v>7750</v>
      </c>
      <c r="B2568" s="93"/>
      <c r="C2568" s="94"/>
      <c r="D2568" s="230"/>
      <c r="E2568" s="103"/>
      <c r="F2568" s="100"/>
      <c r="G2568" s="101"/>
      <c r="H2568" s="42"/>
      <c r="I2568" s="101"/>
      <c r="J2568" s="95"/>
      <c r="K2568" s="97"/>
      <c r="L2568" s="97"/>
      <c r="M2568" s="97"/>
      <c r="N2568" s="87"/>
      <c r="O2568" s="96"/>
      <c r="P2568" s="97"/>
      <c r="Q2568" s="97"/>
      <c r="R2568" s="98"/>
      <c r="S2568" s="98"/>
      <c r="T2568" s="98"/>
      <c r="U2568" s="98"/>
      <c r="V2568" s="98"/>
      <c r="W2568" s="98"/>
      <c r="X2568" s="98"/>
      <c r="Y2568" s="98"/>
      <c r="Z2568" s="98"/>
      <c r="AA2568" s="98"/>
      <c r="AB2568" s="98"/>
      <c r="AC2568" s="98"/>
      <c r="AD2568" s="98"/>
      <c r="AE2568" s="98"/>
      <c r="AF2568" s="98"/>
      <c r="AG2568" s="98"/>
      <c r="AH2568" s="98"/>
      <c r="AI2568" s="98"/>
      <c r="AJ2568" s="98"/>
      <c r="AK2568" s="98"/>
      <c r="AL2568" s="98"/>
    </row>
    <row r="2569" ht="14.25" customHeight="1">
      <c r="A2569" s="92" t="s">
        <v>7751</v>
      </c>
      <c r="B2569" s="93"/>
      <c r="C2569" s="94"/>
      <c r="D2569" s="230"/>
      <c r="E2569" s="103"/>
      <c r="F2569" s="100"/>
      <c r="G2569" s="101"/>
      <c r="H2569" s="42"/>
      <c r="I2569" s="101"/>
      <c r="J2569" s="95"/>
      <c r="K2569" s="97"/>
      <c r="L2569" s="97"/>
      <c r="M2569" s="97"/>
      <c r="N2569" s="87"/>
      <c r="O2569" s="96"/>
      <c r="P2569" s="97"/>
      <c r="Q2569" s="97"/>
      <c r="R2569" s="98"/>
      <c r="S2569" s="98"/>
      <c r="T2569" s="98"/>
      <c r="U2569" s="98"/>
      <c r="V2569" s="98"/>
      <c r="W2569" s="98"/>
      <c r="X2569" s="98"/>
      <c r="Y2569" s="98"/>
      <c r="Z2569" s="98"/>
      <c r="AA2569" s="98"/>
      <c r="AB2569" s="98"/>
      <c r="AC2569" s="98"/>
      <c r="AD2569" s="98"/>
      <c r="AE2569" s="98"/>
      <c r="AF2569" s="98"/>
      <c r="AG2569" s="98"/>
      <c r="AH2569" s="98"/>
      <c r="AI2569" s="98"/>
      <c r="AJ2569" s="98"/>
      <c r="AK2569" s="98"/>
      <c r="AL2569" s="98"/>
    </row>
    <row r="2570" ht="14.25" customHeight="1">
      <c r="A2570" s="92" t="s">
        <v>7752</v>
      </c>
      <c r="B2570" s="93"/>
      <c r="C2570" s="94"/>
      <c r="D2570" s="230"/>
      <c r="E2570" s="103"/>
      <c r="F2570" s="100"/>
      <c r="G2570" s="101"/>
      <c r="H2570" s="42"/>
      <c r="I2570" s="101"/>
      <c r="J2570" s="95"/>
      <c r="K2570" s="97"/>
      <c r="L2570" s="97"/>
      <c r="M2570" s="97"/>
      <c r="N2570" s="87"/>
      <c r="O2570" s="96"/>
      <c r="P2570" s="97"/>
      <c r="Q2570" s="97"/>
      <c r="R2570" s="98"/>
      <c r="S2570" s="98"/>
      <c r="T2570" s="98"/>
      <c r="U2570" s="98"/>
      <c r="V2570" s="98"/>
      <c r="W2570" s="98"/>
      <c r="X2570" s="98"/>
      <c r="Y2570" s="98"/>
      <c r="Z2570" s="98"/>
      <c r="AA2570" s="98"/>
      <c r="AB2570" s="98"/>
      <c r="AC2570" s="98"/>
      <c r="AD2570" s="98"/>
      <c r="AE2570" s="98"/>
      <c r="AF2570" s="98"/>
      <c r="AG2570" s="98"/>
      <c r="AH2570" s="98"/>
      <c r="AI2570" s="98"/>
      <c r="AJ2570" s="98"/>
      <c r="AK2570" s="98"/>
      <c r="AL2570" s="98"/>
    </row>
    <row r="2571" ht="14.25" customHeight="1">
      <c r="A2571" s="92" t="s">
        <v>7753</v>
      </c>
      <c r="B2571" s="93"/>
      <c r="C2571" s="94"/>
      <c r="D2571" s="230"/>
      <c r="E2571" s="103"/>
      <c r="F2571" s="100"/>
      <c r="G2571" s="101"/>
      <c r="H2571" s="42"/>
      <c r="I2571" s="101"/>
      <c r="J2571" s="95"/>
      <c r="K2571" s="97"/>
      <c r="L2571" s="97"/>
      <c r="M2571" s="97"/>
      <c r="N2571" s="87"/>
      <c r="O2571" s="96"/>
      <c r="P2571" s="97"/>
      <c r="Q2571" s="97"/>
      <c r="R2571" s="98"/>
      <c r="S2571" s="98"/>
      <c r="T2571" s="98"/>
      <c r="U2571" s="98"/>
      <c r="V2571" s="98"/>
      <c r="W2571" s="98"/>
      <c r="X2571" s="98"/>
      <c r="Y2571" s="98"/>
      <c r="Z2571" s="98"/>
      <c r="AA2571" s="98"/>
      <c r="AB2571" s="98"/>
      <c r="AC2571" s="98"/>
      <c r="AD2571" s="98"/>
      <c r="AE2571" s="98"/>
      <c r="AF2571" s="98"/>
      <c r="AG2571" s="98"/>
      <c r="AH2571" s="98"/>
      <c r="AI2571" s="98"/>
      <c r="AJ2571" s="98"/>
      <c r="AK2571" s="98"/>
      <c r="AL2571" s="98"/>
    </row>
    <row r="2572" ht="14.25" customHeight="1">
      <c r="A2572" s="92" t="s">
        <v>7754</v>
      </c>
      <c r="B2572" s="93"/>
      <c r="C2572" s="94"/>
      <c r="D2572" s="230"/>
      <c r="E2572" s="103"/>
      <c r="F2572" s="100"/>
      <c r="G2572" s="101"/>
      <c r="H2572" s="42"/>
      <c r="I2572" s="101"/>
      <c r="J2572" s="95"/>
      <c r="K2572" s="97"/>
      <c r="L2572" s="97"/>
      <c r="M2572" s="97"/>
      <c r="N2572" s="87"/>
      <c r="O2572" s="96"/>
      <c r="P2572" s="97"/>
      <c r="Q2572" s="97"/>
      <c r="R2572" s="98"/>
      <c r="S2572" s="98"/>
      <c r="T2572" s="98"/>
      <c r="U2572" s="98"/>
      <c r="V2572" s="98"/>
      <c r="W2572" s="98"/>
      <c r="X2572" s="98"/>
      <c r="Y2572" s="98"/>
      <c r="Z2572" s="98"/>
      <c r="AA2572" s="98"/>
      <c r="AB2572" s="98"/>
      <c r="AC2572" s="98"/>
      <c r="AD2572" s="98"/>
      <c r="AE2572" s="98"/>
      <c r="AF2572" s="98"/>
      <c r="AG2572" s="98"/>
      <c r="AH2572" s="98"/>
      <c r="AI2572" s="98"/>
      <c r="AJ2572" s="98"/>
      <c r="AK2572" s="98"/>
      <c r="AL2572" s="98"/>
    </row>
    <row r="2573" ht="14.25" customHeight="1">
      <c r="A2573" s="92" t="s">
        <v>7755</v>
      </c>
      <c r="B2573" s="93"/>
      <c r="C2573" s="94"/>
      <c r="D2573" s="230"/>
      <c r="E2573" s="103"/>
      <c r="F2573" s="100"/>
      <c r="G2573" s="101"/>
      <c r="H2573" s="42"/>
      <c r="I2573" s="101"/>
      <c r="J2573" s="95"/>
      <c r="K2573" s="97"/>
      <c r="L2573" s="97"/>
      <c r="M2573" s="97"/>
      <c r="N2573" s="87"/>
      <c r="O2573" s="96"/>
      <c r="P2573" s="97"/>
      <c r="Q2573" s="97"/>
      <c r="R2573" s="98"/>
      <c r="S2573" s="98"/>
      <c r="T2573" s="98"/>
      <c r="U2573" s="98"/>
      <c r="V2573" s="98"/>
      <c r="W2573" s="98"/>
      <c r="X2573" s="98"/>
      <c r="Y2573" s="98"/>
      <c r="Z2573" s="98"/>
      <c r="AA2573" s="98"/>
      <c r="AB2573" s="98"/>
      <c r="AC2573" s="98"/>
      <c r="AD2573" s="98"/>
      <c r="AE2573" s="98"/>
      <c r="AF2573" s="98"/>
      <c r="AG2573" s="98"/>
      <c r="AH2573" s="98"/>
      <c r="AI2573" s="98"/>
      <c r="AJ2573" s="98"/>
      <c r="AK2573" s="98"/>
      <c r="AL2573" s="98"/>
    </row>
    <row r="2574" ht="14.25" customHeight="1">
      <c r="A2574" s="92" t="s">
        <v>7756</v>
      </c>
      <c r="B2574" s="93"/>
      <c r="C2574" s="94"/>
      <c r="D2574" s="230"/>
      <c r="E2574" s="103"/>
      <c r="F2574" s="100"/>
      <c r="G2574" s="101"/>
      <c r="H2574" s="42"/>
      <c r="I2574" s="101"/>
      <c r="J2574" s="95"/>
      <c r="K2574" s="97"/>
      <c r="L2574" s="97"/>
      <c r="M2574" s="97"/>
      <c r="N2574" s="87"/>
      <c r="O2574" s="96"/>
      <c r="P2574" s="97"/>
      <c r="Q2574" s="97"/>
      <c r="R2574" s="98"/>
      <c r="S2574" s="98"/>
      <c r="T2574" s="98"/>
      <c r="U2574" s="98"/>
      <c r="V2574" s="98"/>
      <c r="W2574" s="98"/>
      <c r="X2574" s="98"/>
      <c r="Y2574" s="98"/>
      <c r="Z2574" s="98"/>
      <c r="AA2574" s="98"/>
      <c r="AB2574" s="98"/>
      <c r="AC2574" s="98"/>
      <c r="AD2574" s="98"/>
      <c r="AE2574" s="98"/>
      <c r="AF2574" s="98"/>
      <c r="AG2574" s="98"/>
      <c r="AH2574" s="98"/>
      <c r="AI2574" s="98"/>
      <c r="AJ2574" s="98"/>
      <c r="AK2574" s="98"/>
      <c r="AL2574" s="98"/>
    </row>
    <row r="2575" ht="14.25" customHeight="1">
      <c r="A2575" s="92" t="s">
        <v>7757</v>
      </c>
      <c r="B2575" s="93"/>
      <c r="C2575" s="94"/>
      <c r="D2575" s="230"/>
      <c r="E2575" s="103"/>
      <c r="F2575" s="100"/>
      <c r="G2575" s="101"/>
      <c r="H2575" s="42"/>
      <c r="I2575" s="101"/>
      <c r="J2575" s="95"/>
      <c r="K2575" s="97"/>
      <c r="L2575" s="97"/>
      <c r="M2575" s="97"/>
      <c r="N2575" s="87"/>
      <c r="O2575" s="96"/>
      <c r="P2575" s="97"/>
      <c r="Q2575" s="97"/>
      <c r="R2575" s="98"/>
      <c r="S2575" s="98"/>
      <c r="T2575" s="98"/>
      <c r="U2575" s="98"/>
      <c r="V2575" s="98"/>
      <c r="W2575" s="98"/>
      <c r="X2575" s="98"/>
      <c r="Y2575" s="98"/>
      <c r="Z2575" s="98"/>
      <c r="AA2575" s="98"/>
      <c r="AB2575" s="98"/>
      <c r="AC2575" s="98"/>
      <c r="AD2575" s="98"/>
      <c r="AE2575" s="98"/>
      <c r="AF2575" s="98"/>
      <c r="AG2575" s="98"/>
      <c r="AH2575" s="98"/>
      <c r="AI2575" s="98"/>
      <c r="AJ2575" s="98"/>
      <c r="AK2575" s="98"/>
      <c r="AL2575" s="98"/>
    </row>
    <row r="2576" ht="14.25" customHeight="1">
      <c r="A2576" s="92" t="s">
        <v>7758</v>
      </c>
      <c r="B2576" s="93"/>
      <c r="C2576" s="94"/>
      <c r="D2576" s="230"/>
      <c r="E2576" s="103"/>
      <c r="F2576" s="100"/>
      <c r="G2576" s="101"/>
      <c r="H2576" s="42"/>
      <c r="I2576" s="101"/>
      <c r="J2576" s="95"/>
      <c r="K2576" s="97"/>
      <c r="L2576" s="97"/>
      <c r="M2576" s="97"/>
      <c r="N2576" s="87"/>
      <c r="O2576" s="96"/>
      <c r="P2576" s="97"/>
      <c r="Q2576" s="97"/>
      <c r="R2576" s="98"/>
      <c r="S2576" s="98"/>
      <c r="T2576" s="98"/>
      <c r="U2576" s="98"/>
      <c r="V2576" s="98"/>
      <c r="W2576" s="98"/>
      <c r="X2576" s="98"/>
      <c r="Y2576" s="98"/>
      <c r="Z2576" s="98"/>
      <c r="AA2576" s="98"/>
      <c r="AB2576" s="98"/>
      <c r="AC2576" s="98"/>
      <c r="AD2576" s="98"/>
      <c r="AE2576" s="98"/>
      <c r="AF2576" s="98"/>
      <c r="AG2576" s="98"/>
      <c r="AH2576" s="98"/>
      <c r="AI2576" s="98"/>
      <c r="AJ2576" s="98"/>
      <c r="AK2576" s="98"/>
      <c r="AL2576" s="98"/>
    </row>
    <row r="2577" ht="14.25" customHeight="1">
      <c r="A2577" s="92" t="s">
        <v>7759</v>
      </c>
      <c r="B2577" s="93"/>
      <c r="C2577" s="94"/>
      <c r="D2577" s="230"/>
      <c r="E2577" s="103"/>
      <c r="F2577" s="100"/>
      <c r="G2577" s="101"/>
      <c r="H2577" s="42"/>
      <c r="I2577" s="101"/>
      <c r="J2577" s="95"/>
      <c r="K2577" s="97"/>
      <c r="L2577" s="97"/>
      <c r="M2577" s="97"/>
      <c r="N2577" s="87"/>
      <c r="O2577" s="96"/>
      <c r="P2577" s="97"/>
      <c r="Q2577" s="97"/>
      <c r="R2577" s="98"/>
      <c r="S2577" s="98"/>
      <c r="T2577" s="98"/>
      <c r="U2577" s="98"/>
      <c r="V2577" s="98"/>
      <c r="W2577" s="98"/>
      <c r="X2577" s="98"/>
      <c r="Y2577" s="98"/>
      <c r="Z2577" s="98"/>
      <c r="AA2577" s="98"/>
      <c r="AB2577" s="98"/>
      <c r="AC2577" s="98"/>
      <c r="AD2577" s="98"/>
      <c r="AE2577" s="98"/>
      <c r="AF2577" s="98"/>
      <c r="AG2577" s="98"/>
      <c r="AH2577" s="98"/>
      <c r="AI2577" s="98"/>
      <c r="AJ2577" s="98"/>
      <c r="AK2577" s="98"/>
      <c r="AL2577" s="98"/>
    </row>
    <row r="2578" ht="14.25" customHeight="1">
      <c r="A2578" s="92" t="s">
        <v>7760</v>
      </c>
      <c r="B2578" s="93"/>
      <c r="C2578" s="94"/>
      <c r="D2578" s="230"/>
      <c r="E2578" s="103"/>
      <c r="F2578" s="100"/>
      <c r="G2578" s="101"/>
      <c r="H2578" s="42"/>
      <c r="I2578" s="101"/>
      <c r="J2578" s="95"/>
      <c r="K2578" s="97"/>
      <c r="L2578" s="97"/>
      <c r="M2578" s="97"/>
      <c r="N2578" s="87"/>
      <c r="O2578" s="96"/>
      <c r="P2578" s="97"/>
      <c r="Q2578" s="97"/>
      <c r="R2578" s="98"/>
      <c r="S2578" s="98"/>
      <c r="T2578" s="98"/>
      <c r="U2578" s="98"/>
      <c r="V2578" s="98"/>
      <c r="W2578" s="98"/>
      <c r="X2578" s="98"/>
      <c r="Y2578" s="98"/>
      <c r="Z2578" s="98"/>
      <c r="AA2578" s="98"/>
      <c r="AB2578" s="98"/>
      <c r="AC2578" s="98"/>
      <c r="AD2578" s="98"/>
      <c r="AE2578" s="98"/>
      <c r="AF2578" s="98"/>
      <c r="AG2578" s="98"/>
      <c r="AH2578" s="98"/>
      <c r="AI2578" s="98"/>
      <c r="AJ2578" s="98"/>
      <c r="AK2578" s="98"/>
      <c r="AL2578" s="98"/>
    </row>
    <row r="2579" ht="14.25" customHeight="1">
      <c r="A2579" s="92" t="s">
        <v>7761</v>
      </c>
      <c r="B2579" s="93"/>
      <c r="C2579" s="94"/>
      <c r="D2579" s="230"/>
      <c r="E2579" s="103"/>
      <c r="F2579" s="100"/>
      <c r="G2579" s="101"/>
      <c r="H2579" s="42"/>
      <c r="I2579" s="101"/>
      <c r="J2579" s="95"/>
      <c r="K2579" s="97"/>
      <c r="L2579" s="97"/>
      <c r="M2579" s="97"/>
      <c r="N2579" s="87"/>
      <c r="O2579" s="96"/>
      <c r="P2579" s="97"/>
      <c r="Q2579" s="97"/>
      <c r="R2579" s="98"/>
      <c r="S2579" s="98"/>
      <c r="T2579" s="98"/>
      <c r="U2579" s="98"/>
      <c r="V2579" s="98"/>
      <c r="W2579" s="98"/>
      <c r="X2579" s="98"/>
      <c r="Y2579" s="98"/>
      <c r="Z2579" s="98"/>
      <c r="AA2579" s="98"/>
      <c r="AB2579" s="98"/>
      <c r="AC2579" s="98"/>
      <c r="AD2579" s="98"/>
      <c r="AE2579" s="98"/>
      <c r="AF2579" s="98"/>
      <c r="AG2579" s="98"/>
      <c r="AH2579" s="98"/>
      <c r="AI2579" s="98"/>
      <c r="AJ2579" s="98"/>
      <c r="AK2579" s="98"/>
      <c r="AL2579" s="98"/>
    </row>
    <row r="2580" ht="14.25" customHeight="1">
      <c r="A2580" s="92" t="s">
        <v>7762</v>
      </c>
      <c r="B2580" s="93"/>
      <c r="C2580" s="94"/>
      <c r="D2580" s="230"/>
      <c r="E2580" s="103"/>
      <c r="F2580" s="100"/>
      <c r="G2580" s="101"/>
      <c r="H2580" s="42"/>
      <c r="I2580" s="101"/>
      <c r="J2580" s="95"/>
      <c r="K2580" s="97"/>
      <c r="L2580" s="97"/>
      <c r="M2580" s="97"/>
      <c r="N2580" s="87"/>
      <c r="O2580" s="96"/>
      <c r="P2580" s="97"/>
      <c r="Q2580" s="97"/>
      <c r="R2580" s="98"/>
      <c r="S2580" s="98"/>
      <c r="T2580" s="98"/>
      <c r="U2580" s="98"/>
      <c r="V2580" s="98"/>
      <c r="W2580" s="98"/>
      <c r="X2580" s="98"/>
      <c r="Y2580" s="98"/>
      <c r="Z2580" s="98"/>
      <c r="AA2580" s="98"/>
      <c r="AB2580" s="98"/>
      <c r="AC2580" s="98"/>
      <c r="AD2580" s="98"/>
      <c r="AE2580" s="98"/>
      <c r="AF2580" s="98"/>
      <c r="AG2580" s="98"/>
      <c r="AH2580" s="98"/>
      <c r="AI2580" s="98"/>
      <c r="AJ2580" s="98"/>
      <c r="AK2580" s="98"/>
      <c r="AL2580" s="98"/>
    </row>
    <row r="2581" ht="14.25" customHeight="1">
      <c r="A2581" s="92" t="s">
        <v>7763</v>
      </c>
      <c r="B2581" s="93"/>
      <c r="C2581" s="94"/>
      <c r="D2581" s="230"/>
      <c r="E2581" s="103"/>
      <c r="F2581" s="100"/>
      <c r="G2581" s="101"/>
      <c r="H2581" s="42"/>
      <c r="I2581" s="101"/>
      <c r="J2581" s="95"/>
      <c r="K2581" s="97"/>
      <c r="L2581" s="97"/>
      <c r="M2581" s="97"/>
      <c r="N2581" s="87"/>
      <c r="O2581" s="96"/>
      <c r="P2581" s="97"/>
      <c r="Q2581" s="97"/>
      <c r="R2581" s="98"/>
      <c r="S2581" s="98"/>
      <c r="T2581" s="98"/>
      <c r="U2581" s="98"/>
      <c r="V2581" s="98"/>
      <c r="W2581" s="98"/>
      <c r="X2581" s="98"/>
      <c r="Y2581" s="98"/>
      <c r="Z2581" s="98"/>
      <c r="AA2581" s="98"/>
      <c r="AB2581" s="98"/>
      <c r="AC2581" s="98"/>
      <c r="AD2581" s="98"/>
      <c r="AE2581" s="98"/>
      <c r="AF2581" s="98"/>
      <c r="AG2581" s="98"/>
      <c r="AH2581" s="98"/>
      <c r="AI2581" s="98"/>
      <c r="AJ2581" s="98"/>
      <c r="AK2581" s="98"/>
      <c r="AL2581" s="98"/>
    </row>
    <row r="2582" ht="14.25" customHeight="1">
      <c r="A2582" s="92" t="s">
        <v>7764</v>
      </c>
      <c r="B2582" s="93"/>
      <c r="C2582" s="94"/>
      <c r="D2582" s="230"/>
      <c r="E2582" s="103"/>
      <c r="F2582" s="100"/>
      <c r="G2582" s="101"/>
      <c r="H2582" s="42"/>
      <c r="I2582" s="101"/>
      <c r="J2582" s="95"/>
      <c r="K2582" s="97"/>
      <c r="L2582" s="97"/>
      <c r="M2582" s="97"/>
      <c r="N2582" s="87"/>
      <c r="O2582" s="96"/>
      <c r="P2582" s="97"/>
      <c r="Q2582" s="97"/>
      <c r="R2582" s="98"/>
      <c r="S2582" s="98"/>
      <c r="T2582" s="98"/>
      <c r="U2582" s="98"/>
      <c r="V2582" s="98"/>
      <c r="W2582" s="98"/>
      <c r="X2582" s="98"/>
      <c r="Y2582" s="98"/>
      <c r="Z2582" s="98"/>
      <c r="AA2582" s="98"/>
      <c r="AB2582" s="98"/>
      <c r="AC2582" s="98"/>
      <c r="AD2582" s="98"/>
      <c r="AE2582" s="98"/>
      <c r="AF2582" s="98"/>
      <c r="AG2582" s="98"/>
      <c r="AH2582" s="98"/>
      <c r="AI2582" s="98"/>
      <c r="AJ2582" s="98"/>
      <c r="AK2582" s="98"/>
      <c r="AL2582" s="98"/>
    </row>
    <row r="2583" ht="14.25" customHeight="1">
      <c r="A2583" s="92" t="s">
        <v>7765</v>
      </c>
      <c r="B2583" s="93"/>
      <c r="C2583" s="94"/>
      <c r="D2583" s="230"/>
      <c r="E2583" s="103"/>
      <c r="F2583" s="100"/>
      <c r="G2583" s="101"/>
      <c r="H2583" s="42"/>
      <c r="I2583" s="101"/>
      <c r="J2583" s="95"/>
      <c r="K2583" s="97"/>
      <c r="L2583" s="97"/>
      <c r="M2583" s="97"/>
      <c r="N2583" s="87"/>
      <c r="O2583" s="96"/>
      <c r="P2583" s="97"/>
      <c r="Q2583" s="97"/>
      <c r="R2583" s="98"/>
      <c r="S2583" s="98"/>
      <c r="T2583" s="98"/>
      <c r="U2583" s="98"/>
      <c r="V2583" s="98"/>
      <c r="W2583" s="98"/>
      <c r="X2583" s="98"/>
      <c r="Y2583" s="98"/>
      <c r="Z2583" s="98"/>
      <c r="AA2583" s="98"/>
      <c r="AB2583" s="98"/>
      <c r="AC2583" s="98"/>
      <c r="AD2583" s="98"/>
      <c r="AE2583" s="98"/>
      <c r="AF2583" s="98"/>
      <c r="AG2583" s="98"/>
      <c r="AH2583" s="98"/>
      <c r="AI2583" s="98"/>
      <c r="AJ2583" s="98"/>
      <c r="AK2583" s="98"/>
      <c r="AL2583" s="98"/>
    </row>
    <row r="2584" ht="14.25" customHeight="1">
      <c r="A2584" s="92" t="s">
        <v>7766</v>
      </c>
      <c r="B2584" s="93"/>
      <c r="C2584" s="94"/>
      <c r="D2584" s="230"/>
      <c r="E2584" s="103"/>
      <c r="F2584" s="100"/>
      <c r="G2584" s="101"/>
      <c r="H2584" s="42"/>
      <c r="I2584" s="101"/>
      <c r="J2584" s="95"/>
      <c r="K2584" s="97"/>
      <c r="L2584" s="97"/>
      <c r="M2584" s="97"/>
      <c r="N2584" s="87"/>
      <c r="O2584" s="96"/>
      <c r="P2584" s="97"/>
      <c r="Q2584" s="97"/>
      <c r="R2584" s="98"/>
      <c r="S2584" s="98"/>
      <c r="T2584" s="98"/>
      <c r="U2584" s="98"/>
      <c r="V2584" s="98"/>
      <c r="W2584" s="98"/>
      <c r="X2584" s="98"/>
      <c r="Y2584" s="98"/>
      <c r="Z2584" s="98"/>
      <c r="AA2584" s="98"/>
      <c r="AB2584" s="98"/>
      <c r="AC2584" s="98"/>
      <c r="AD2584" s="98"/>
      <c r="AE2584" s="98"/>
      <c r="AF2584" s="98"/>
      <c r="AG2584" s="98"/>
      <c r="AH2584" s="98"/>
      <c r="AI2584" s="98"/>
      <c r="AJ2584" s="98"/>
      <c r="AK2584" s="98"/>
      <c r="AL2584" s="98"/>
    </row>
    <row r="2585" ht="14.25" customHeight="1">
      <c r="A2585" s="92" t="s">
        <v>7767</v>
      </c>
      <c r="B2585" s="93"/>
      <c r="C2585" s="94"/>
      <c r="D2585" s="230"/>
      <c r="E2585" s="103"/>
      <c r="F2585" s="100"/>
      <c r="G2585" s="101"/>
      <c r="H2585" s="42"/>
      <c r="I2585" s="101"/>
      <c r="J2585" s="95"/>
      <c r="K2585" s="97"/>
      <c r="L2585" s="97"/>
      <c r="M2585" s="97"/>
      <c r="N2585" s="87"/>
      <c r="O2585" s="96"/>
      <c r="P2585" s="97"/>
      <c r="Q2585" s="97"/>
      <c r="R2585" s="98"/>
      <c r="S2585" s="98"/>
      <c r="T2585" s="98"/>
      <c r="U2585" s="98"/>
      <c r="V2585" s="98"/>
      <c r="W2585" s="98"/>
      <c r="X2585" s="98"/>
      <c r="Y2585" s="98"/>
      <c r="Z2585" s="98"/>
      <c r="AA2585" s="98"/>
      <c r="AB2585" s="98"/>
      <c r="AC2585" s="98"/>
      <c r="AD2585" s="98"/>
      <c r="AE2585" s="98"/>
      <c r="AF2585" s="98"/>
      <c r="AG2585" s="98"/>
      <c r="AH2585" s="98"/>
      <c r="AI2585" s="98"/>
      <c r="AJ2585" s="98"/>
      <c r="AK2585" s="98"/>
      <c r="AL2585" s="98"/>
    </row>
    <row r="2586" ht="14.25" customHeight="1">
      <c r="A2586" s="92" t="s">
        <v>7768</v>
      </c>
      <c r="B2586" s="93"/>
      <c r="C2586" s="94"/>
      <c r="D2586" s="230"/>
      <c r="E2586" s="103"/>
      <c r="F2586" s="100"/>
      <c r="G2586" s="101"/>
      <c r="H2586" s="42"/>
      <c r="I2586" s="101"/>
      <c r="J2586" s="95"/>
      <c r="K2586" s="97"/>
      <c r="L2586" s="97"/>
      <c r="M2586" s="97"/>
      <c r="N2586" s="87"/>
      <c r="O2586" s="96"/>
      <c r="P2586" s="97"/>
      <c r="Q2586" s="97"/>
      <c r="R2586" s="98"/>
      <c r="S2586" s="98"/>
      <c r="T2586" s="98"/>
      <c r="U2586" s="98"/>
      <c r="V2586" s="98"/>
      <c r="W2586" s="98"/>
      <c r="X2586" s="98"/>
      <c r="Y2586" s="98"/>
      <c r="Z2586" s="98"/>
      <c r="AA2586" s="98"/>
      <c r="AB2586" s="98"/>
      <c r="AC2586" s="98"/>
      <c r="AD2586" s="98"/>
      <c r="AE2586" s="98"/>
      <c r="AF2586" s="98"/>
      <c r="AG2586" s="98"/>
      <c r="AH2586" s="98"/>
      <c r="AI2586" s="98"/>
      <c r="AJ2586" s="98"/>
      <c r="AK2586" s="98"/>
      <c r="AL2586" s="98"/>
    </row>
    <row r="2587" ht="14.25" customHeight="1">
      <c r="A2587" s="92" t="s">
        <v>7769</v>
      </c>
      <c r="B2587" s="93"/>
      <c r="C2587" s="94"/>
      <c r="D2587" s="230"/>
      <c r="E2587" s="103"/>
      <c r="F2587" s="100"/>
      <c r="G2587" s="101"/>
      <c r="H2587" s="42"/>
      <c r="I2587" s="101"/>
      <c r="J2587" s="95"/>
      <c r="K2587" s="97"/>
      <c r="L2587" s="97"/>
      <c r="M2587" s="97"/>
      <c r="N2587" s="87"/>
      <c r="O2587" s="96"/>
      <c r="P2587" s="97"/>
      <c r="Q2587" s="97"/>
      <c r="R2587" s="98"/>
      <c r="S2587" s="98"/>
      <c r="T2587" s="98"/>
      <c r="U2587" s="98"/>
      <c r="V2587" s="98"/>
      <c r="W2587" s="98"/>
      <c r="X2587" s="98"/>
      <c r="Y2587" s="98"/>
      <c r="Z2587" s="98"/>
      <c r="AA2587" s="98"/>
      <c r="AB2587" s="98"/>
      <c r="AC2587" s="98"/>
      <c r="AD2587" s="98"/>
      <c r="AE2587" s="98"/>
      <c r="AF2587" s="98"/>
      <c r="AG2587" s="98"/>
      <c r="AH2587" s="98"/>
      <c r="AI2587" s="98"/>
      <c r="AJ2587" s="98"/>
      <c r="AK2587" s="98"/>
      <c r="AL2587" s="98"/>
    </row>
    <row r="2588" ht="14.25" customHeight="1">
      <c r="A2588" s="92" t="s">
        <v>7770</v>
      </c>
      <c r="B2588" s="93"/>
      <c r="C2588" s="94"/>
      <c r="D2588" s="230"/>
      <c r="E2588" s="103"/>
      <c r="F2588" s="100"/>
      <c r="G2588" s="101"/>
      <c r="H2588" s="42"/>
      <c r="I2588" s="101"/>
      <c r="J2588" s="95"/>
      <c r="K2588" s="97"/>
      <c r="L2588" s="97"/>
      <c r="M2588" s="97"/>
      <c r="N2588" s="87"/>
      <c r="O2588" s="96"/>
      <c r="P2588" s="97"/>
      <c r="Q2588" s="97"/>
      <c r="R2588" s="98"/>
      <c r="S2588" s="98"/>
      <c r="T2588" s="98"/>
      <c r="U2588" s="98"/>
      <c r="V2588" s="98"/>
      <c r="W2588" s="98"/>
      <c r="X2588" s="98"/>
      <c r="Y2588" s="98"/>
      <c r="Z2588" s="98"/>
      <c r="AA2588" s="98"/>
      <c r="AB2588" s="98"/>
      <c r="AC2588" s="98"/>
      <c r="AD2588" s="98"/>
      <c r="AE2588" s="98"/>
      <c r="AF2588" s="98"/>
      <c r="AG2588" s="98"/>
      <c r="AH2588" s="98"/>
      <c r="AI2588" s="98"/>
      <c r="AJ2588" s="98"/>
      <c r="AK2588" s="98"/>
      <c r="AL2588" s="98"/>
    </row>
    <row r="2589" ht="14.25" customHeight="1">
      <c r="A2589" s="92" t="s">
        <v>7771</v>
      </c>
      <c r="B2589" s="93"/>
      <c r="C2589" s="94"/>
      <c r="D2589" s="230"/>
      <c r="E2589" s="103"/>
      <c r="F2589" s="100"/>
      <c r="G2589" s="101"/>
      <c r="H2589" s="42"/>
      <c r="I2589" s="101"/>
      <c r="J2589" s="95"/>
      <c r="K2589" s="97"/>
      <c r="L2589" s="97"/>
      <c r="M2589" s="97"/>
      <c r="N2589" s="87"/>
      <c r="O2589" s="96"/>
      <c r="P2589" s="97"/>
      <c r="Q2589" s="97"/>
      <c r="R2589" s="98"/>
      <c r="S2589" s="98"/>
      <c r="T2589" s="98"/>
      <c r="U2589" s="98"/>
      <c r="V2589" s="98"/>
      <c r="W2589" s="98"/>
      <c r="X2589" s="98"/>
      <c r="Y2589" s="98"/>
      <c r="Z2589" s="98"/>
      <c r="AA2589" s="98"/>
      <c r="AB2589" s="98"/>
      <c r="AC2589" s="98"/>
      <c r="AD2589" s="98"/>
      <c r="AE2589" s="98"/>
      <c r="AF2589" s="98"/>
      <c r="AG2589" s="98"/>
      <c r="AH2589" s="98"/>
      <c r="AI2589" s="98"/>
      <c r="AJ2589" s="98"/>
      <c r="AK2589" s="98"/>
      <c r="AL2589" s="98"/>
    </row>
    <row r="2590" ht="14.25" customHeight="1">
      <c r="A2590" s="92" t="s">
        <v>7772</v>
      </c>
      <c r="B2590" s="93"/>
      <c r="C2590" s="94"/>
      <c r="D2590" s="230"/>
      <c r="E2590" s="103"/>
      <c r="F2590" s="100"/>
      <c r="G2590" s="101"/>
      <c r="H2590" s="42"/>
      <c r="I2590" s="101"/>
      <c r="J2590" s="95"/>
      <c r="K2590" s="97"/>
      <c r="L2590" s="97"/>
      <c r="M2590" s="97"/>
      <c r="N2590" s="87"/>
      <c r="O2590" s="96"/>
      <c r="P2590" s="97"/>
      <c r="Q2590" s="97"/>
      <c r="R2590" s="98"/>
      <c r="S2590" s="98"/>
      <c r="T2590" s="98"/>
      <c r="U2590" s="98"/>
      <c r="V2590" s="98"/>
      <c r="W2590" s="98"/>
      <c r="X2590" s="98"/>
      <c r="Y2590" s="98"/>
      <c r="Z2590" s="98"/>
      <c r="AA2590" s="98"/>
      <c r="AB2590" s="98"/>
      <c r="AC2590" s="98"/>
      <c r="AD2590" s="98"/>
      <c r="AE2590" s="98"/>
      <c r="AF2590" s="98"/>
      <c r="AG2590" s="98"/>
      <c r="AH2590" s="98"/>
      <c r="AI2590" s="98"/>
      <c r="AJ2590" s="98"/>
      <c r="AK2590" s="98"/>
      <c r="AL2590" s="98"/>
    </row>
    <row r="2591" ht="14.25" customHeight="1">
      <c r="A2591" s="92" t="s">
        <v>7773</v>
      </c>
      <c r="B2591" s="93"/>
      <c r="C2591" s="94"/>
      <c r="D2591" s="230"/>
      <c r="E2591" s="103"/>
      <c r="F2591" s="100"/>
      <c r="G2591" s="101"/>
      <c r="H2591" s="42"/>
      <c r="I2591" s="101"/>
      <c r="J2591" s="95"/>
      <c r="K2591" s="97"/>
      <c r="L2591" s="97"/>
      <c r="M2591" s="97"/>
      <c r="N2591" s="87"/>
      <c r="O2591" s="96"/>
      <c r="P2591" s="97"/>
      <c r="Q2591" s="97"/>
      <c r="R2591" s="98"/>
      <c r="S2591" s="98"/>
      <c r="T2591" s="98"/>
      <c r="U2591" s="98"/>
      <c r="V2591" s="98"/>
      <c r="W2591" s="98"/>
      <c r="X2591" s="98"/>
      <c r="Y2591" s="98"/>
      <c r="Z2591" s="98"/>
      <c r="AA2591" s="98"/>
      <c r="AB2591" s="98"/>
      <c r="AC2591" s="98"/>
      <c r="AD2591" s="98"/>
      <c r="AE2591" s="98"/>
      <c r="AF2591" s="98"/>
      <c r="AG2591" s="98"/>
      <c r="AH2591" s="98"/>
      <c r="AI2591" s="98"/>
      <c r="AJ2591" s="98"/>
      <c r="AK2591" s="98"/>
      <c r="AL2591" s="98"/>
    </row>
    <row r="2592" ht="14.25" customHeight="1">
      <c r="A2592" s="92" t="s">
        <v>7774</v>
      </c>
      <c r="B2592" s="93"/>
      <c r="C2592" s="94"/>
      <c r="D2592" s="230"/>
      <c r="E2592" s="103"/>
      <c r="F2592" s="100"/>
      <c r="G2592" s="101"/>
      <c r="H2592" s="42"/>
      <c r="I2592" s="101"/>
      <c r="J2592" s="95"/>
      <c r="K2592" s="97"/>
      <c r="L2592" s="97"/>
      <c r="M2592" s="97"/>
      <c r="N2592" s="87"/>
      <c r="O2592" s="96"/>
      <c r="P2592" s="97"/>
      <c r="Q2592" s="97"/>
      <c r="R2592" s="98"/>
      <c r="S2592" s="98"/>
      <c r="T2592" s="98"/>
      <c r="U2592" s="98"/>
      <c r="V2592" s="98"/>
      <c r="W2592" s="98"/>
      <c r="X2592" s="98"/>
      <c r="Y2592" s="98"/>
      <c r="Z2592" s="98"/>
      <c r="AA2592" s="98"/>
      <c r="AB2592" s="98"/>
      <c r="AC2592" s="98"/>
      <c r="AD2592" s="98"/>
      <c r="AE2592" s="98"/>
      <c r="AF2592" s="98"/>
      <c r="AG2592" s="98"/>
      <c r="AH2592" s="98"/>
      <c r="AI2592" s="98"/>
      <c r="AJ2592" s="98"/>
      <c r="AK2592" s="98"/>
      <c r="AL2592" s="98"/>
    </row>
    <row r="2593" ht="14.25" customHeight="1">
      <c r="A2593" s="92" t="s">
        <v>7775</v>
      </c>
      <c r="B2593" s="93"/>
      <c r="C2593" s="94"/>
      <c r="D2593" s="230"/>
      <c r="E2593" s="103"/>
      <c r="F2593" s="100"/>
      <c r="G2593" s="101"/>
      <c r="H2593" s="42"/>
      <c r="I2593" s="101"/>
      <c r="J2593" s="95"/>
      <c r="K2593" s="97"/>
      <c r="L2593" s="97"/>
      <c r="M2593" s="97"/>
      <c r="N2593" s="87"/>
      <c r="O2593" s="96"/>
      <c r="P2593" s="97"/>
      <c r="Q2593" s="97"/>
      <c r="R2593" s="98"/>
      <c r="S2593" s="98"/>
      <c r="T2593" s="98"/>
      <c r="U2593" s="98"/>
      <c r="V2593" s="98"/>
      <c r="W2593" s="98"/>
      <c r="X2593" s="98"/>
      <c r="Y2593" s="98"/>
      <c r="Z2593" s="98"/>
      <c r="AA2593" s="98"/>
      <c r="AB2593" s="98"/>
      <c r="AC2593" s="98"/>
      <c r="AD2593" s="98"/>
      <c r="AE2593" s="98"/>
      <c r="AF2593" s="98"/>
      <c r="AG2593" s="98"/>
      <c r="AH2593" s="98"/>
      <c r="AI2593" s="98"/>
      <c r="AJ2593" s="98"/>
      <c r="AK2593" s="98"/>
      <c r="AL2593" s="98"/>
    </row>
    <row r="2594" ht="14.25" customHeight="1">
      <c r="A2594" s="92" t="s">
        <v>7776</v>
      </c>
      <c r="B2594" s="93"/>
      <c r="C2594" s="94"/>
      <c r="D2594" s="230"/>
      <c r="E2594" s="103"/>
      <c r="F2594" s="100"/>
      <c r="G2594" s="101"/>
      <c r="H2594" s="42"/>
      <c r="I2594" s="101"/>
      <c r="J2594" s="95"/>
      <c r="K2594" s="97"/>
      <c r="L2594" s="97"/>
      <c r="M2594" s="97"/>
      <c r="N2594" s="87"/>
      <c r="O2594" s="96"/>
      <c r="P2594" s="97"/>
      <c r="Q2594" s="97"/>
      <c r="R2594" s="98"/>
      <c r="S2594" s="98"/>
      <c r="T2594" s="98"/>
      <c r="U2594" s="98"/>
      <c r="V2594" s="98"/>
      <c r="W2594" s="98"/>
      <c r="X2594" s="98"/>
      <c r="Y2594" s="98"/>
      <c r="Z2594" s="98"/>
      <c r="AA2594" s="98"/>
      <c r="AB2594" s="98"/>
      <c r="AC2594" s="98"/>
      <c r="AD2594" s="98"/>
      <c r="AE2594" s="98"/>
      <c r="AF2594" s="98"/>
      <c r="AG2594" s="98"/>
      <c r="AH2594" s="98"/>
      <c r="AI2594" s="98"/>
      <c r="AJ2594" s="98"/>
      <c r="AK2594" s="98"/>
      <c r="AL2594" s="98"/>
    </row>
    <row r="2595" ht="14.25" customHeight="1">
      <c r="A2595" s="92" t="s">
        <v>7777</v>
      </c>
      <c r="B2595" s="93"/>
      <c r="C2595" s="94"/>
      <c r="D2595" s="230"/>
      <c r="E2595" s="103"/>
      <c r="F2595" s="100"/>
      <c r="G2595" s="101"/>
      <c r="H2595" s="42"/>
      <c r="I2595" s="101"/>
      <c r="J2595" s="95"/>
      <c r="K2595" s="97"/>
      <c r="L2595" s="97"/>
      <c r="M2595" s="97"/>
      <c r="N2595" s="87"/>
      <c r="O2595" s="96"/>
      <c r="P2595" s="97"/>
      <c r="Q2595" s="97"/>
      <c r="R2595" s="98"/>
      <c r="S2595" s="98"/>
      <c r="T2595" s="98"/>
      <c r="U2595" s="98"/>
      <c r="V2595" s="98"/>
      <c r="W2595" s="98"/>
      <c r="X2595" s="98"/>
      <c r="Y2595" s="98"/>
      <c r="Z2595" s="98"/>
      <c r="AA2595" s="98"/>
      <c r="AB2595" s="98"/>
      <c r="AC2595" s="98"/>
      <c r="AD2595" s="98"/>
      <c r="AE2595" s="98"/>
      <c r="AF2595" s="98"/>
      <c r="AG2595" s="98"/>
      <c r="AH2595" s="98"/>
      <c r="AI2595" s="98"/>
      <c r="AJ2595" s="98"/>
      <c r="AK2595" s="98"/>
      <c r="AL2595" s="98"/>
    </row>
    <row r="2596" ht="14.25" customHeight="1">
      <c r="A2596" s="92" t="s">
        <v>7778</v>
      </c>
      <c r="B2596" s="93"/>
      <c r="C2596" s="94"/>
      <c r="D2596" s="230"/>
      <c r="E2596" s="103"/>
      <c r="F2596" s="100"/>
      <c r="G2596" s="101"/>
      <c r="H2596" s="42"/>
      <c r="I2596" s="101"/>
      <c r="J2596" s="95"/>
      <c r="K2596" s="97"/>
      <c r="L2596" s="97"/>
      <c r="M2596" s="97"/>
      <c r="N2596" s="87"/>
      <c r="O2596" s="96"/>
      <c r="P2596" s="97"/>
      <c r="Q2596" s="97"/>
      <c r="R2596" s="98"/>
      <c r="S2596" s="98"/>
      <c r="T2596" s="98"/>
      <c r="U2596" s="98"/>
      <c r="V2596" s="98"/>
      <c r="W2596" s="98"/>
      <c r="X2596" s="98"/>
      <c r="Y2596" s="98"/>
      <c r="Z2596" s="98"/>
      <c r="AA2596" s="98"/>
      <c r="AB2596" s="98"/>
      <c r="AC2596" s="98"/>
      <c r="AD2596" s="98"/>
      <c r="AE2596" s="98"/>
      <c r="AF2596" s="98"/>
      <c r="AG2596" s="98"/>
      <c r="AH2596" s="98"/>
      <c r="AI2596" s="98"/>
      <c r="AJ2596" s="98"/>
      <c r="AK2596" s="98"/>
      <c r="AL2596" s="98"/>
    </row>
    <row r="2597" ht="14.25" customHeight="1">
      <c r="A2597" s="92" t="s">
        <v>7779</v>
      </c>
      <c r="B2597" s="93"/>
      <c r="C2597" s="94"/>
      <c r="D2597" s="230"/>
      <c r="E2597" s="103"/>
      <c r="F2597" s="100"/>
      <c r="G2597" s="101"/>
      <c r="H2597" s="42"/>
      <c r="I2597" s="101"/>
      <c r="J2597" s="95"/>
      <c r="K2597" s="97"/>
      <c r="L2597" s="97"/>
      <c r="M2597" s="97"/>
      <c r="N2597" s="87"/>
      <c r="O2597" s="96"/>
      <c r="P2597" s="97"/>
      <c r="Q2597" s="97"/>
      <c r="R2597" s="98"/>
      <c r="S2597" s="98"/>
      <c r="T2597" s="98"/>
      <c r="U2597" s="98"/>
      <c r="V2597" s="98"/>
      <c r="W2597" s="98"/>
      <c r="X2597" s="98"/>
      <c r="Y2597" s="98"/>
      <c r="Z2597" s="98"/>
      <c r="AA2597" s="98"/>
      <c r="AB2597" s="98"/>
      <c r="AC2597" s="98"/>
      <c r="AD2597" s="98"/>
      <c r="AE2597" s="98"/>
      <c r="AF2597" s="98"/>
      <c r="AG2597" s="98"/>
      <c r="AH2597" s="98"/>
      <c r="AI2597" s="98"/>
      <c r="AJ2597" s="98"/>
      <c r="AK2597" s="98"/>
      <c r="AL2597" s="98"/>
    </row>
    <row r="2598" ht="14.25" customHeight="1">
      <c r="A2598" s="92" t="s">
        <v>7780</v>
      </c>
      <c r="B2598" s="93"/>
      <c r="C2598" s="94"/>
      <c r="D2598" s="230"/>
      <c r="E2598" s="103"/>
      <c r="F2598" s="100"/>
      <c r="G2598" s="101"/>
      <c r="H2598" s="42"/>
      <c r="I2598" s="101"/>
      <c r="J2598" s="95"/>
      <c r="K2598" s="97"/>
      <c r="L2598" s="97"/>
      <c r="M2598" s="97"/>
      <c r="N2598" s="87"/>
      <c r="O2598" s="96"/>
      <c r="P2598" s="97"/>
      <c r="Q2598" s="97"/>
      <c r="R2598" s="98"/>
      <c r="S2598" s="98"/>
      <c r="T2598" s="98"/>
      <c r="U2598" s="98"/>
      <c r="V2598" s="98"/>
      <c r="W2598" s="98"/>
      <c r="X2598" s="98"/>
      <c r="Y2598" s="98"/>
      <c r="Z2598" s="98"/>
      <c r="AA2598" s="98"/>
      <c r="AB2598" s="98"/>
      <c r="AC2598" s="98"/>
      <c r="AD2598" s="98"/>
      <c r="AE2598" s="98"/>
      <c r="AF2598" s="98"/>
      <c r="AG2598" s="98"/>
      <c r="AH2598" s="98"/>
      <c r="AI2598" s="98"/>
      <c r="AJ2598" s="98"/>
      <c r="AK2598" s="98"/>
      <c r="AL2598" s="98"/>
    </row>
    <row r="2599" ht="14.25" customHeight="1">
      <c r="A2599" s="92" t="s">
        <v>7781</v>
      </c>
      <c r="B2599" s="93"/>
      <c r="C2599" s="94"/>
      <c r="D2599" s="230"/>
      <c r="E2599" s="103"/>
      <c r="F2599" s="100"/>
      <c r="G2599" s="101"/>
      <c r="H2599" s="42"/>
      <c r="I2599" s="101"/>
      <c r="J2599" s="95"/>
      <c r="K2599" s="97"/>
      <c r="L2599" s="97"/>
      <c r="M2599" s="97"/>
      <c r="N2599" s="87"/>
      <c r="O2599" s="96"/>
      <c r="P2599" s="97"/>
      <c r="Q2599" s="97"/>
      <c r="R2599" s="98"/>
      <c r="S2599" s="98"/>
      <c r="T2599" s="98"/>
      <c r="U2599" s="98"/>
      <c r="V2599" s="98"/>
      <c r="W2599" s="98"/>
      <c r="X2599" s="98"/>
      <c r="Y2599" s="98"/>
      <c r="Z2599" s="98"/>
      <c r="AA2599" s="98"/>
      <c r="AB2599" s="98"/>
      <c r="AC2599" s="98"/>
      <c r="AD2599" s="98"/>
      <c r="AE2599" s="98"/>
      <c r="AF2599" s="98"/>
      <c r="AG2599" s="98"/>
      <c r="AH2599" s="98"/>
      <c r="AI2599" s="98"/>
      <c r="AJ2599" s="98"/>
      <c r="AK2599" s="98"/>
      <c r="AL2599" s="98"/>
    </row>
    <row r="2600" ht="14.25" customHeight="1">
      <c r="A2600" s="92" t="s">
        <v>7782</v>
      </c>
      <c r="B2600" s="93"/>
      <c r="C2600" s="94"/>
      <c r="D2600" s="230"/>
      <c r="E2600" s="103"/>
      <c r="F2600" s="100"/>
      <c r="G2600" s="101"/>
      <c r="H2600" s="42"/>
      <c r="I2600" s="101"/>
      <c r="J2600" s="95"/>
      <c r="K2600" s="97"/>
      <c r="L2600" s="97"/>
      <c r="M2600" s="97"/>
      <c r="N2600" s="87"/>
      <c r="O2600" s="96"/>
      <c r="P2600" s="97"/>
      <c r="Q2600" s="97"/>
      <c r="R2600" s="98"/>
      <c r="S2600" s="98"/>
      <c r="T2600" s="98"/>
      <c r="U2600" s="98"/>
      <c r="V2600" s="98"/>
      <c r="W2600" s="98"/>
      <c r="X2600" s="98"/>
      <c r="Y2600" s="98"/>
      <c r="Z2600" s="98"/>
      <c r="AA2600" s="98"/>
      <c r="AB2600" s="98"/>
      <c r="AC2600" s="98"/>
      <c r="AD2600" s="98"/>
      <c r="AE2600" s="98"/>
      <c r="AF2600" s="98"/>
      <c r="AG2600" s="98"/>
      <c r="AH2600" s="98"/>
      <c r="AI2600" s="98"/>
      <c r="AJ2600" s="98"/>
      <c r="AK2600" s="98"/>
      <c r="AL2600" s="98"/>
    </row>
    <row r="2601" ht="14.25" customHeight="1">
      <c r="A2601" s="92" t="s">
        <v>7783</v>
      </c>
      <c r="B2601" s="93"/>
      <c r="C2601" s="94"/>
      <c r="D2601" s="230"/>
      <c r="E2601" s="103"/>
      <c r="F2601" s="100"/>
      <c r="G2601" s="101"/>
      <c r="H2601" s="42"/>
      <c r="I2601" s="101"/>
      <c r="J2601" s="95"/>
      <c r="K2601" s="97"/>
      <c r="L2601" s="97"/>
      <c r="M2601" s="97"/>
      <c r="N2601" s="87"/>
      <c r="O2601" s="96"/>
      <c r="P2601" s="97"/>
      <c r="Q2601" s="97"/>
      <c r="R2601" s="98"/>
      <c r="S2601" s="98"/>
      <c r="T2601" s="98"/>
      <c r="U2601" s="98"/>
      <c r="V2601" s="98"/>
      <c r="W2601" s="98"/>
      <c r="X2601" s="98"/>
      <c r="Y2601" s="98"/>
      <c r="Z2601" s="98"/>
      <c r="AA2601" s="98"/>
      <c r="AB2601" s="98"/>
      <c r="AC2601" s="98"/>
      <c r="AD2601" s="98"/>
      <c r="AE2601" s="98"/>
      <c r="AF2601" s="98"/>
      <c r="AG2601" s="98"/>
      <c r="AH2601" s="98"/>
      <c r="AI2601" s="98"/>
      <c r="AJ2601" s="98"/>
      <c r="AK2601" s="98"/>
      <c r="AL2601" s="98"/>
    </row>
    <row r="2602" ht="14.25" customHeight="1">
      <c r="A2602" s="92" t="s">
        <v>7784</v>
      </c>
      <c r="B2602" s="93"/>
      <c r="C2602" s="94"/>
      <c r="D2602" s="230"/>
      <c r="E2602" s="103"/>
      <c r="F2602" s="100"/>
      <c r="G2602" s="101"/>
      <c r="H2602" s="42"/>
      <c r="I2602" s="101"/>
      <c r="J2602" s="95"/>
      <c r="K2602" s="97"/>
      <c r="L2602" s="97"/>
      <c r="M2602" s="97"/>
      <c r="N2602" s="87"/>
      <c r="O2602" s="96"/>
      <c r="P2602" s="97"/>
      <c r="Q2602" s="97"/>
      <c r="R2602" s="98"/>
      <c r="S2602" s="98"/>
      <c r="T2602" s="98"/>
      <c r="U2602" s="98"/>
      <c r="V2602" s="98"/>
      <c r="W2602" s="98"/>
      <c r="X2602" s="98"/>
      <c r="Y2602" s="98"/>
      <c r="Z2602" s="98"/>
      <c r="AA2602" s="98"/>
      <c r="AB2602" s="98"/>
      <c r="AC2602" s="98"/>
      <c r="AD2602" s="98"/>
      <c r="AE2602" s="98"/>
      <c r="AF2602" s="98"/>
      <c r="AG2602" s="98"/>
      <c r="AH2602" s="98"/>
      <c r="AI2602" s="98"/>
      <c r="AJ2602" s="98"/>
      <c r="AK2602" s="98"/>
      <c r="AL2602" s="98"/>
    </row>
    <row r="2603" ht="14.25" customHeight="1">
      <c r="A2603" s="92" t="s">
        <v>7785</v>
      </c>
      <c r="B2603" s="93"/>
      <c r="C2603" s="94"/>
      <c r="D2603" s="230"/>
      <c r="E2603" s="103"/>
      <c r="F2603" s="100"/>
      <c r="G2603" s="101"/>
      <c r="H2603" s="42"/>
      <c r="I2603" s="101"/>
      <c r="J2603" s="95"/>
      <c r="K2603" s="97"/>
      <c r="L2603" s="97"/>
      <c r="M2603" s="97"/>
      <c r="N2603" s="87"/>
      <c r="O2603" s="96"/>
      <c r="P2603" s="97"/>
      <c r="Q2603" s="97"/>
      <c r="R2603" s="98"/>
      <c r="S2603" s="98"/>
      <c r="T2603" s="98"/>
      <c r="U2603" s="98"/>
      <c r="V2603" s="98"/>
      <c r="W2603" s="98"/>
      <c r="X2603" s="98"/>
      <c r="Y2603" s="98"/>
      <c r="Z2603" s="98"/>
      <c r="AA2603" s="98"/>
      <c r="AB2603" s="98"/>
      <c r="AC2603" s="98"/>
      <c r="AD2603" s="98"/>
      <c r="AE2603" s="98"/>
      <c r="AF2603" s="98"/>
      <c r="AG2603" s="98"/>
      <c r="AH2603" s="98"/>
      <c r="AI2603" s="98"/>
      <c r="AJ2603" s="98"/>
      <c r="AK2603" s="98"/>
      <c r="AL2603" s="98"/>
    </row>
    <row r="2604" ht="14.25" customHeight="1">
      <c r="A2604" s="92" t="s">
        <v>7786</v>
      </c>
      <c r="B2604" s="93"/>
      <c r="C2604" s="94"/>
      <c r="D2604" s="230"/>
      <c r="E2604" s="103"/>
      <c r="F2604" s="100"/>
      <c r="G2604" s="101"/>
      <c r="H2604" s="42"/>
      <c r="I2604" s="101"/>
      <c r="J2604" s="95"/>
      <c r="K2604" s="97"/>
      <c r="L2604" s="97"/>
      <c r="M2604" s="97"/>
      <c r="N2604" s="87"/>
      <c r="O2604" s="96"/>
      <c r="P2604" s="97"/>
      <c r="Q2604" s="97"/>
      <c r="R2604" s="98"/>
      <c r="S2604" s="98"/>
      <c r="T2604" s="98"/>
      <c r="U2604" s="98"/>
      <c r="V2604" s="98"/>
      <c r="W2604" s="98"/>
      <c r="X2604" s="98"/>
      <c r="Y2604" s="98"/>
      <c r="Z2604" s="98"/>
      <c r="AA2604" s="98"/>
      <c r="AB2604" s="98"/>
      <c r="AC2604" s="98"/>
      <c r="AD2604" s="98"/>
      <c r="AE2604" s="98"/>
      <c r="AF2604" s="98"/>
      <c r="AG2604" s="98"/>
      <c r="AH2604" s="98"/>
      <c r="AI2604" s="98"/>
      <c r="AJ2604" s="98"/>
      <c r="AK2604" s="98"/>
      <c r="AL2604" s="98"/>
    </row>
    <row r="2605" ht="14.25" customHeight="1">
      <c r="A2605" s="92" t="s">
        <v>7787</v>
      </c>
      <c r="B2605" s="93"/>
      <c r="C2605" s="94"/>
      <c r="D2605" s="230"/>
      <c r="E2605" s="103"/>
      <c r="F2605" s="100"/>
      <c r="G2605" s="101"/>
      <c r="H2605" s="42"/>
      <c r="I2605" s="101"/>
      <c r="J2605" s="95"/>
      <c r="K2605" s="97"/>
      <c r="L2605" s="97"/>
      <c r="M2605" s="97"/>
      <c r="N2605" s="87"/>
      <c r="O2605" s="96"/>
      <c r="P2605" s="97"/>
      <c r="Q2605" s="97"/>
      <c r="R2605" s="98"/>
      <c r="S2605" s="98"/>
      <c r="T2605" s="98"/>
      <c r="U2605" s="98"/>
      <c r="V2605" s="98"/>
      <c r="W2605" s="98"/>
      <c r="X2605" s="98"/>
      <c r="Y2605" s="98"/>
      <c r="Z2605" s="98"/>
      <c r="AA2605" s="98"/>
      <c r="AB2605" s="98"/>
      <c r="AC2605" s="98"/>
      <c r="AD2605" s="98"/>
      <c r="AE2605" s="98"/>
      <c r="AF2605" s="98"/>
      <c r="AG2605" s="98"/>
      <c r="AH2605" s="98"/>
      <c r="AI2605" s="98"/>
      <c r="AJ2605" s="98"/>
      <c r="AK2605" s="98"/>
      <c r="AL2605" s="98"/>
    </row>
    <row r="2606" ht="14.25" customHeight="1">
      <c r="A2606" s="92" t="s">
        <v>7788</v>
      </c>
      <c r="B2606" s="93"/>
      <c r="C2606" s="94"/>
      <c r="D2606" s="230"/>
      <c r="E2606" s="103"/>
      <c r="F2606" s="100"/>
      <c r="G2606" s="101"/>
      <c r="H2606" s="42"/>
      <c r="I2606" s="101"/>
      <c r="J2606" s="95"/>
      <c r="K2606" s="97"/>
      <c r="L2606" s="97"/>
      <c r="M2606" s="97"/>
      <c r="N2606" s="87"/>
      <c r="O2606" s="96"/>
      <c r="P2606" s="97"/>
      <c r="Q2606" s="97"/>
      <c r="R2606" s="98"/>
      <c r="S2606" s="98"/>
      <c r="T2606" s="98"/>
      <c r="U2606" s="98"/>
      <c r="V2606" s="98"/>
      <c r="W2606" s="98"/>
      <c r="X2606" s="98"/>
      <c r="Y2606" s="98"/>
      <c r="Z2606" s="98"/>
      <c r="AA2606" s="98"/>
      <c r="AB2606" s="98"/>
      <c r="AC2606" s="98"/>
      <c r="AD2606" s="98"/>
      <c r="AE2606" s="98"/>
      <c r="AF2606" s="98"/>
      <c r="AG2606" s="98"/>
      <c r="AH2606" s="98"/>
      <c r="AI2606" s="98"/>
      <c r="AJ2606" s="98"/>
      <c r="AK2606" s="98"/>
      <c r="AL2606" s="98"/>
    </row>
    <row r="2607" ht="14.25" customHeight="1">
      <c r="A2607" s="92" t="s">
        <v>7789</v>
      </c>
      <c r="B2607" s="93"/>
      <c r="C2607" s="94"/>
      <c r="D2607" s="230"/>
      <c r="E2607" s="103"/>
      <c r="F2607" s="100"/>
      <c r="G2607" s="101"/>
      <c r="H2607" s="42"/>
      <c r="I2607" s="101"/>
      <c r="J2607" s="95"/>
      <c r="K2607" s="97"/>
      <c r="L2607" s="97"/>
      <c r="M2607" s="97"/>
      <c r="N2607" s="87"/>
      <c r="O2607" s="96"/>
      <c r="P2607" s="97"/>
      <c r="Q2607" s="97"/>
      <c r="R2607" s="98"/>
      <c r="S2607" s="98"/>
      <c r="T2607" s="98"/>
      <c r="U2607" s="98"/>
      <c r="V2607" s="98"/>
      <c r="W2607" s="98"/>
      <c r="X2607" s="98"/>
      <c r="Y2607" s="98"/>
      <c r="Z2607" s="98"/>
      <c r="AA2607" s="98"/>
      <c r="AB2607" s="98"/>
      <c r="AC2607" s="98"/>
      <c r="AD2607" s="98"/>
      <c r="AE2607" s="98"/>
      <c r="AF2607" s="98"/>
      <c r="AG2607" s="98"/>
      <c r="AH2607" s="98"/>
      <c r="AI2607" s="98"/>
      <c r="AJ2607" s="98"/>
      <c r="AK2607" s="98"/>
      <c r="AL2607" s="98"/>
    </row>
    <row r="2608" ht="14.25" customHeight="1">
      <c r="A2608" s="92" t="s">
        <v>7790</v>
      </c>
      <c r="B2608" s="93"/>
      <c r="C2608" s="94"/>
      <c r="D2608" s="230"/>
      <c r="E2608" s="103"/>
      <c r="F2608" s="100"/>
      <c r="G2608" s="101"/>
      <c r="H2608" s="42"/>
      <c r="I2608" s="101"/>
      <c r="J2608" s="95"/>
      <c r="K2608" s="97"/>
      <c r="L2608" s="97"/>
      <c r="M2608" s="97"/>
      <c r="N2608" s="87"/>
      <c r="O2608" s="96"/>
      <c r="P2608" s="97"/>
      <c r="Q2608" s="97"/>
      <c r="R2608" s="98"/>
      <c r="S2608" s="98"/>
      <c r="T2608" s="98"/>
      <c r="U2608" s="98"/>
      <c r="V2608" s="98"/>
      <c r="W2608" s="98"/>
      <c r="X2608" s="98"/>
      <c r="Y2608" s="98"/>
      <c r="Z2608" s="98"/>
      <c r="AA2608" s="98"/>
      <c r="AB2608" s="98"/>
      <c r="AC2608" s="98"/>
      <c r="AD2608" s="98"/>
      <c r="AE2608" s="98"/>
      <c r="AF2608" s="98"/>
      <c r="AG2608" s="98"/>
      <c r="AH2608" s="98"/>
      <c r="AI2608" s="98"/>
      <c r="AJ2608" s="98"/>
      <c r="AK2608" s="98"/>
      <c r="AL2608" s="98"/>
    </row>
    <row r="2609" ht="14.25" customHeight="1">
      <c r="A2609" s="92" t="s">
        <v>7791</v>
      </c>
      <c r="B2609" s="93"/>
      <c r="C2609" s="94"/>
      <c r="D2609" s="230"/>
      <c r="E2609" s="103"/>
      <c r="F2609" s="100"/>
      <c r="G2609" s="101"/>
      <c r="H2609" s="42"/>
      <c r="I2609" s="101"/>
      <c r="J2609" s="95"/>
      <c r="K2609" s="97"/>
      <c r="L2609" s="97"/>
      <c r="M2609" s="97"/>
      <c r="N2609" s="87"/>
      <c r="O2609" s="96"/>
      <c r="P2609" s="97"/>
      <c r="Q2609" s="97"/>
      <c r="R2609" s="98"/>
      <c r="S2609" s="98"/>
      <c r="T2609" s="98"/>
      <c r="U2609" s="98"/>
      <c r="V2609" s="98"/>
      <c r="W2609" s="98"/>
      <c r="X2609" s="98"/>
      <c r="Y2609" s="98"/>
      <c r="Z2609" s="98"/>
      <c r="AA2609" s="98"/>
      <c r="AB2609" s="98"/>
      <c r="AC2609" s="98"/>
      <c r="AD2609" s="98"/>
      <c r="AE2609" s="98"/>
      <c r="AF2609" s="98"/>
      <c r="AG2609" s="98"/>
      <c r="AH2609" s="98"/>
      <c r="AI2609" s="98"/>
      <c r="AJ2609" s="98"/>
      <c r="AK2609" s="98"/>
      <c r="AL2609" s="98"/>
    </row>
    <row r="2610" ht="14.25" customHeight="1">
      <c r="A2610" s="92" t="s">
        <v>7792</v>
      </c>
      <c r="B2610" s="93"/>
      <c r="C2610" s="94"/>
      <c r="D2610" s="230"/>
      <c r="E2610" s="103"/>
      <c r="F2610" s="100"/>
      <c r="G2610" s="101"/>
      <c r="H2610" s="42"/>
      <c r="I2610" s="101"/>
      <c r="J2610" s="95"/>
      <c r="K2610" s="97"/>
      <c r="L2610" s="97"/>
      <c r="M2610" s="97"/>
      <c r="N2610" s="87"/>
      <c r="O2610" s="96"/>
      <c r="P2610" s="97"/>
      <c r="Q2610" s="97"/>
      <c r="R2610" s="98"/>
      <c r="S2610" s="98"/>
      <c r="T2610" s="98"/>
      <c r="U2610" s="98"/>
      <c r="V2610" s="98"/>
      <c r="W2610" s="98"/>
      <c r="X2610" s="98"/>
      <c r="Y2610" s="98"/>
      <c r="Z2610" s="98"/>
      <c r="AA2610" s="98"/>
      <c r="AB2610" s="98"/>
      <c r="AC2610" s="98"/>
      <c r="AD2610" s="98"/>
      <c r="AE2610" s="98"/>
      <c r="AF2610" s="98"/>
      <c r="AG2610" s="98"/>
      <c r="AH2610" s="98"/>
      <c r="AI2610" s="98"/>
      <c r="AJ2610" s="98"/>
      <c r="AK2610" s="98"/>
      <c r="AL2610" s="98"/>
    </row>
    <row r="2611" ht="14.25" customHeight="1">
      <c r="A2611" s="92" t="s">
        <v>7793</v>
      </c>
      <c r="B2611" s="93"/>
      <c r="C2611" s="94"/>
      <c r="D2611" s="230"/>
      <c r="E2611" s="103"/>
      <c r="F2611" s="100"/>
      <c r="G2611" s="101"/>
      <c r="H2611" s="42"/>
      <c r="I2611" s="101"/>
      <c r="J2611" s="95"/>
      <c r="K2611" s="97"/>
      <c r="L2611" s="97"/>
      <c r="M2611" s="97"/>
      <c r="N2611" s="87"/>
      <c r="O2611" s="96"/>
      <c r="P2611" s="97"/>
      <c r="Q2611" s="97"/>
      <c r="R2611" s="98"/>
      <c r="S2611" s="98"/>
      <c r="T2611" s="98"/>
      <c r="U2611" s="98"/>
      <c r="V2611" s="98"/>
      <c r="W2611" s="98"/>
      <c r="X2611" s="98"/>
      <c r="Y2611" s="98"/>
      <c r="Z2611" s="98"/>
      <c r="AA2611" s="98"/>
      <c r="AB2611" s="98"/>
      <c r="AC2611" s="98"/>
      <c r="AD2611" s="98"/>
      <c r="AE2611" s="98"/>
      <c r="AF2611" s="98"/>
      <c r="AG2611" s="98"/>
      <c r="AH2611" s="98"/>
      <c r="AI2611" s="98"/>
      <c r="AJ2611" s="98"/>
      <c r="AK2611" s="98"/>
      <c r="AL2611" s="98"/>
    </row>
    <row r="2612" ht="14.25" customHeight="1">
      <c r="A2612" s="92" t="s">
        <v>7794</v>
      </c>
      <c r="B2612" s="93"/>
      <c r="C2612" s="94"/>
      <c r="D2612" s="230"/>
      <c r="E2612" s="103"/>
      <c r="F2612" s="100"/>
      <c r="G2612" s="101"/>
      <c r="H2612" s="42"/>
      <c r="I2612" s="101"/>
      <c r="J2612" s="95"/>
      <c r="K2612" s="97"/>
      <c r="L2612" s="97"/>
      <c r="M2612" s="97"/>
      <c r="N2612" s="87"/>
      <c r="O2612" s="96"/>
      <c r="P2612" s="97"/>
      <c r="Q2612" s="97"/>
      <c r="R2612" s="98"/>
      <c r="S2612" s="98"/>
      <c r="T2612" s="98"/>
      <c r="U2612" s="98"/>
      <c r="V2612" s="98"/>
      <c r="W2612" s="98"/>
      <c r="X2612" s="98"/>
      <c r="Y2612" s="98"/>
      <c r="Z2612" s="98"/>
      <c r="AA2612" s="98"/>
      <c r="AB2612" s="98"/>
      <c r="AC2612" s="98"/>
      <c r="AD2612" s="98"/>
      <c r="AE2612" s="98"/>
      <c r="AF2612" s="98"/>
      <c r="AG2612" s="98"/>
      <c r="AH2612" s="98"/>
      <c r="AI2612" s="98"/>
      <c r="AJ2612" s="98"/>
      <c r="AK2612" s="98"/>
      <c r="AL2612" s="98"/>
    </row>
    <row r="2613" ht="14.25" customHeight="1">
      <c r="A2613" s="92" t="s">
        <v>7795</v>
      </c>
      <c r="B2613" s="93"/>
      <c r="C2613" s="94"/>
      <c r="D2613" s="230"/>
      <c r="E2613" s="103"/>
      <c r="F2613" s="100"/>
      <c r="G2613" s="101"/>
      <c r="H2613" s="42"/>
      <c r="I2613" s="101"/>
      <c r="J2613" s="95"/>
      <c r="K2613" s="97"/>
      <c r="L2613" s="97"/>
      <c r="M2613" s="97"/>
      <c r="N2613" s="87"/>
      <c r="O2613" s="96"/>
      <c r="P2613" s="97"/>
      <c r="Q2613" s="97"/>
      <c r="R2613" s="98"/>
      <c r="S2613" s="98"/>
      <c r="T2613" s="98"/>
      <c r="U2613" s="98"/>
      <c r="V2613" s="98"/>
      <c r="W2613" s="98"/>
      <c r="X2613" s="98"/>
      <c r="Y2613" s="98"/>
      <c r="Z2613" s="98"/>
      <c r="AA2613" s="98"/>
      <c r="AB2613" s="98"/>
      <c r="AC2613" s="98"/>
      <c r="AD2613" s="98"/>
      <c r="AE2613" s="98"/>
      <c r="AF2613" s="98"/>
      <c r="AG2613" s="98"/>
      <c r="AH2613" s="98"/>
      <c r="AI2613" s="98"/>
      <c r="AJ2613" s="98"/>
      <c r="AK2613" s="98"/>
      <c r="AL2613" s="98"/>
    </row>
    <row r="2614" ht="14.25" customHeight="1">
      <c r="A2614" s="92" t="s">
        <v>7796</v>
      </c>
      <c r="B2614" s="93"/>
      <c r="C2614" s="94"/>
      <c r="D2614" s="230"/>
      <c r="E2614" s="103"/>
      <c r="F2614" s="100"/>
      <c r="G2614" s="101"/>
      <c r="H2614" s="42"/>
      <c r="I2614" s="101"/>
      <c r="J2614" s="95"/>
      <c r="K2614" s="97"/>
      <c r="L2614" s="97"/>
      <c r="M2614" s="97"/>
      <c r="N2614" s="87"/>
      <c r="O2614" s="96"/>
      <c r="P2614" s="97"/>
      <c r="Q2614" s="97"/>
      <c r="R2614" s="98"/>
      <c r="S2614" s="98"/>
      <c r="T2614" s="98"/>
      <c r="U2614" s="98"/>
      <c r="V2614" s="98"/>
      <c r="W2614" s="98"/>
      <c r="X2614" s="98"/>
      <c r="Y2614" s="98"/>
      <c r="Z2614" s="98"/>
      <c r="AA2614" s="98"/>
      <c r="AB2614" s="98"/>
      <c r="AC2614" s="98"/>
      <c r="AD2614" s="98"/>
      <c r="AE2614" s="98"/>
      <c r="AF2614" s="98"/>
      <c r="AG2614" s="98"/>
      <c r="AH2614" s="98"/>
      <c r="AI2614" s="98"/>
      <c r="AJ2614" s="98"/>
      <c r="AK2614" s="98"/>
      <c r="AL2614" s="98"/>
    </row>
    <row r="2615" ht="14.25" customHeight="1">
      <c r="A2615" s="92" t="s">
        <v>7797</v>
      </c>
      <c r="B2615" s="93"/>
      <c r="C2615" s="94"/>
      <c r="D2615" s="230"/>
      <c r="E2615" s="103"/>
      <c r="F2615" s="100"/>
      <c r="G2615" s="101"/>
      <c r="H2615" s="42"/>
      <c r="I2615" s="101"/>
      <c r="J2615" s="95"/>
      <c r="K2615" s="97"/>
      <c r="L2615" s="97"/>
      <c r="M2615" s="97"/>
      <c r="N2615" s="87"/>
      <c r="O2615" s="96"/>
      <c r="P2615" s="97"/>
      <c r="Q2615" s="97"/>
      <c r="R2615" s="98"/>
      <c r="S2615" s="98"/>
      <c r="T2615" s="98"/>
      <c r="U2615" s="98"/>
      <c r="V2615" s="98"/>
      <c r="W2615" s="98"/>
      <c r="X2615" s="98"/>
      <c r="Y2615" s="98"/>
      <c r="Z2615" s="98"/>
      <c r="AA2615" s="98"/>
      <c r="AB2615" s="98"/>
      <c r="AC2615" s="98"/>
      <c r="AD2615" s="98"/>
      <c r="AE2615" s="98"/>
      <c r="AF2615" s="98"/>
      <c r="AG2615" s="98"/>
      <c r="AH2615" s="98"/>
      <c r="AI2615" s="98"/>
      <c r="AJ2615" s="98"/>
      <c r="AK2615" s="98"/>
      <c r="AL2615" s="98"/>
    </row>
    <row r="2616" ht="14.25" customHeight="1">
      <c r="A2616" s="92" t="s">
        <v>7798</v>
      </c>
      <c r="B2616" s="93"/>
      <c r="C2616" s="94"/>
      <c r="D2616" s="230"/>
      <c r="E2616" s="103"/>
      <c r="F2616" s="100"/>
      <c r="G2616" s="101"/>
      <c r="H2616" s="42"/>
      <c r="I2616" s="101"/>
      <c r="J2616" s="95"/>
      <c r="K2616" s="97"/>
      <c r="L2616" s="97"/>
      <c r="M2616" s="97"/>
      <c r="N2616" s="87"/>
      <c r="O2616" s="96"/>
      <c r="P2616" s="97"/>
      <c r="Q2616" s="97"/>
      <c r="R2616" s="98"/>
      <c r="S2616" s="98"/>
      <c r="T2616" s="98"/>
      <c r="U2616" s="98"/>
      <c r="V2616" s="98"/>
      <c r="W2616" s="98"/>
      <c r="X2616" s="98"/>
      <c r="Y2616" s="98"/>
      <c r="Z2616" s="98"/>
      <c r="AA2616" s="98"/>
      <c r="AB2616" s="98"/>
      <c r="AC2616" s="98"/>
      <c r="AD2616" s="98"/>
      <c r="AE2616" s="98"/>
      <c r="AF2616" s="98"/>
      <c r="AG2616" s="98"/>
      <c r="AH2616" s="98"/>
      <c r="AI2616" s="98"/>
      <c r="AJ2616" s="98"/>
      <c r="AK2616" s="98"/>
      <c r="AL2616" s="98"/>
    </row>
    <row r="2617" ht="14.25" customHeight="1">
      <c r="A2617" s="92" t="s">
        <v>7799</v>
      </c>
      <c r="B2617" s="93"/>
      <c r="C2617" s="94"/>
      <c r="D2617" s="230"/>
      <c r="E2617" s="103"/>
      <c r="F2617" s="100"/>
      <c r="G2617" s="101"/>
      <c r="H2617" s="42"/>
      <c r="I2617" s="101"/>
      <c r="J2617" s="95"/>
      <c r="K2617" s="97"/>
      <c r="L2617" s="97"/>
      <c r="M2617" s="97"/>
      <c r="N2617" s="87"/>
      <c r="O2617" s="96"/>
      <c r="P2617" s="97"/>
      <c r="Q2617" s="97"/>
      <c r="R2617" s="98"/>
      <c r="S2617" s="98"/>
      <c r="T2617" s="98"/>
      <c r="U2617" s="98"/>
      <c r="V2617" s="98"/>
      <c r="W2617" s="98"/>
      <c r="X2617" s="98"/>
      <c r="Y2617" s="98"/>
      <c r="Z2617" s="98"/>
      <c r="AA2617" s="98"/>
      <c r="AB2617" s="98"/>
      <c r="AC2617" s="98"/>
      <c r="AD2617" s="98"/>
      <c r="AE2617" s="98"/>
      <c r="AF2617" s="98"/>
      <c r="AG2617" s="98"/>
      <c r="AH2617" s="98"/>
      <c r="AI2617" s="98"/>
      <c r="AJ2617" s="98"/>
      <c r="AK2617" s="98"/>
      <c r="AL2617" s="98"/>
    </row>
    <row r="2618" ht="14.25" customHeight="1">
      <c r="A2618" s="92" t="s">
        <v>7800</v>
      </c>
      <c r="B2618" s="93"/>
      <c r="C2618" s="94"/>
      <c r="D2618" s="230"/>
      <c r="E2618" s="103"/>
      <c r="F2618" s="100"/>
      <c r="G2618" s="101"/>
      <c r="H2618" s="42"/>
      <c r="I2618" s="101"/>
      <c r="J2618" s="95"/>
      <c r="K2618" s="97"/>
      <c r="L2618" s="97"/>
      <c r="M2618" s="97"/>
      <c r="N2618" s="87"/>
      <c r="O2618" s="96"/>
      <c r="P2618" s="97"/>
      <c r="Q2618" s="97"/>
      <c r="R2618" s="98"/>
      <c r="S2618" s="98"/>
      <c r="T2618" s="98"/>
      <c r="U2618" s="98"/>
      <c r="V2618" s="98"/>
      <c r="W2618" s="98"/>
      <c r="X2618" s="98"/>
      <c r="Y2618" s="98"/>
      <c r="Z2618" s="98"/>
      <c r="AA2618" s="98"/>
      <c r="AB2618" s="98"/>
      <c r="AC2618" s="98"/>
      <c r="AD2618" s="98"/>
      <c r="AE2618" s="98"/>
      <c r="AF2618" s="98"/>
      <c r="AG2618" s="98"/>
      <c r="AH2618" s="98"/>
      <c r="AI2618" s="98"/>
      <c r="AJ2618" s="98"/>
      <c r="AK2618" s="98"/>
      <c r="AL2618" s="98"/>
    </row>
    <row r="2619" ht="14.25" customHeight="1">
      <c r="A2619" s="92" t="s">
        <v>7801</v>
      </c>
      <c r="B2619" s="93"/>
      <c r="C2619" s="94"/>
      <c r="D2619" s="230"/>
      <c r="E2619" s="103"/>
      <c r="F2619" s="100"/>
      <c r="G2619" s="101"/>
      <c r="H2619" s="42"/>
      <c r="I2619" s="101"/>
      <c r="J2619" s="95"/>
      <c r="K2619" s="97"/>
      <c r="L2619" s="97"/>
      <c r="M2619" s="97"/>
      <c r="N2619" s="87"/>
      <c r="O2619" s="96"/>
      <c r="P2619" s="97"/>
      <c r="Q2619" s="97"/>
      <c r="R2619" s="98"/>
      <c r="S2619" s="98"/>
      <c r="T2619" s="98"/>
      <c r="U2619" s="98"/>
      <c r="V2619" s="98"/>
      <c r="W2619" s="98"/>
      <c r="X2619" s="98"/>
      <c r="Y2619" s="98"/>
      <c r="Z2619" s="98"/>
      <c r="AA2619" s="98"/>
      <c r="AB2619" s="98"/>
      <c r="AC2619" s="98"/>
      <c r="AD2619" s="98"/>
      <c r="AE2619" s="98"/>
      <c r="AF2619" s="98"/>
      <c r="AG2619" s="98"/>
      <c r="AH2619" s="98"/>
      <c r="AI2619" s="98"/>
      <c r="AJ2619" s="98"/>
      <c r="AK2619" s="98"/>
      <c r="AL2619" s="98"/>
    </row>
    <row r="2620" ht="14.25" customHeight="1">
      <c r="A2620" s="92" t="s">
        <v>7802</v>
      </c>
      <c r="B2620" s="93"/>
      <c r="C2620" s="94"/>
      <c r="D2620" s="230"/>
      <c r="E2620" s="103"/>
      <c r="F2620" s="100"/>
      <c r="G2620" s="101"/>
      <c r="H2620" s="42"/>
      <c r="I2620" s="101"/>
      <c r="J2620" s="95"/>
      <c r="K2620" s="97"/>
      <c r="L2620" s="97"/>
      <c r="M2620" s="97"/>
      <c r="N2620" s="87"/>
      <c r="O2620" s="96"/>
      <c r="P2620" s="97"/>
      <c r="Q2620" s="97"/>
      <c r="R2620" s="98"/>
      <c r="S2620" s="98"/>
      <c r="T2620" s="98"/>
      <c r="U2620" s="98"/>
      <c r="V2620" s="98"/>
      <c r="W2620" s="98"/>
      <c r="X2620" s="98"/>
      <c r="Y2620" s="98"/>
      <c r="Z2620" s="98"/>
      <c r="AA2620" s="98"/>
      <c r="AB2620" s="98"/>
      <c r="AC2620" s="98"/>
      <c r="AD2620" s="98"/>
      <c r="AE2620" s="98"/>
      <c r="AF2620" s="98"/>
      <c r="AG2620" s="98"/>
      <c r="AH2620" s="98"/>
      <c r="AI2620" s="98"/>
      <c r="AJ2620" s="98"/>
      <c r="AK2620" s="98"/>
      <c r="AL2620" s="98"/>
    </row>
    <row r="2621" ht="14.25" customHeight="1">
      <c r="A2621" s="92" t="s">
        <v>7803</v>
      </c>
      <c r="B2621" s="93"/>
      <c r="C2621" s="94"/>
      <c r="D2621" s="230"/>
      <c r="E2621" s="103"/>
      <c r="F2621" s="100"/>
      <c r="G2621" s="101"/>
      <c r="H2621" s="42"/>
      <c r="I2621" s="101"/>
      <c r="J2621" s="95"/>
      <c r="K2621" s="97"/>
      <c r="L2621" s="97"/>
      <c r="M2621" s="97"/>
      <c r="N2621" s="87"/>
      <c r="O2621" s="96"/>
      <c r="P2621" s="97"/>
      <c r="Q2621" s="97"/>
      <c r="R2621" s="98"/>
      <c r="S2621" s="98"/>
      <c r="T2621" s="98"/>
      <c r="U2621" s="98"/>
      <c r="V2621" s="98"/>
      <c r="W2621" s="98"/>
      <c r="X2621" s="98"/>
      <c r="Y2621" s="98"/>
      <c r="Z2621" s="98"/>
      <c r="AA2621" s="98"/>
      <c r="AB2621" s="98"/>
      <c r="AC2621" s="98"/>
      <c r="AD2621" s="98"/>
      <c r="AE2621" s="98"/>
      <c r="AF2621" s="98"/>
      <c r="AG2621" s="98"/>
      <c r="AH2621" s="98"/>
      <c r="AI2621" s="98"/>
      <c r="AJ2621" s="98"/>
      <c r="AK2621" s="98"/>
      <c r="AL2621" s="98"/>
    </row>
    <row r="2622" ht="14.25" customHeight="1">
      <c r="A2622" s="92" t="s">
        <v>7804</v>
      </c>
      <c r="B2622" s="93"/>
      <c r="C2622" s="94"/>
      <c r="D2622" s="230"/>
      <c r="E2622" s="103"/>
      <c r="F2622" s="100"/>
      <c r="G2622" s="101"/>
      <c r="H2622" s="42"/>
      <c r="I2622" s="101"/>
      <c r="J2622" s="95"/>
      <c r="K2622" s="97"/>
      <c r="L2622" s="97"/>
      <c r="M2622" s="97"/>
      <c r="N2622" s="87"/>
      <c r="O2622" s="96"/>
      <c r="P2622" s="97"/>
      <c r="Q2622" s="97"/>
      <c r="R2622" s="98"/>
      <c r="S2622" s="98"/>
      <c r="T2622" s="98"/>
      <c r="U2622" s="98"/>
      <c r="V2622" s="98"/>
      <c r="W2622" s="98"/>
      <c r="X2622" s="98"/>
      <c r="Y2622" s="98"/>
      <c r="Z2622" s="98"/>
      <c r="AA2622" s="98"/>
      <c r="AB2622" s="98"/>
      <c r="AC2622" s="98"/>
      <c r="AD2622" s="98"/>
      <c r="AE2622" s="98"/>
      <c r="AF2622" s="98"/>
      <c r="AG2622" s="98"/>
      <c r="AH2622" s="98"/>
      <c r="AI2622" s="98"/>
      <c r="AJ2622" s="98"/>
      <c r="AK2622" s="98"/>
      <c r="AL2622" s="98"/>
    </row>
    <row r="2623" ht="14.25" customHeight="1">
      <c r="A2623" s="92" t="s">
        <v>7805</v>
      </c>
      <c r="B2623" s="93"/>
      <c r="C2623" s="94"/>
      <c r="D2623" s="230"/>
      <c r="E2623" s="103"/>
      <c r="F2623" s="100"/>
      <c r="G2623" s="101"/>
      <c r="H2623" s="42"/>
      <c r="I2623" s="101"/>
      <c r="J2623" s="95"/>
      <c r="K2623" s="97"/>
      <c r="L2623" s="97"/>
      <c r="M2623" s="97"/>
      <c r="N2623" s="87"/>
      <c r="O2623" s="96"/>
      <c r="P2623" s="97"/>
      <c r="Q2623" s="97"/>
      <c r="R2623" s="98"/>
      <c r="S2623" s="98"/>
      <c r="T2623" s="98"/>
      <c r="U2623" s="98"/>
      <c r="V2623" s="98"/>
      <c r="W2623" s="98"/>
      <c r="X2623" s="98"/>
      <c r="Y2623" s="98"/>
      <c r="Z2623" s="98"/>
      <c r="AA2623" s="98"/>
      <c r="AB2623" s="98"/>
      <c r="AC2623" s="98"/>
      <c r="AD2623" s="98"/>
      <c r="AE2623" s="98"/>
      <c r="AF2623" s="98"/>
      <c r="AG2623" s="98"/>
      <c r="AH2623" s="98"/>
      <c r="AI2623" s="98"/>
      <c r="AJ2623" s="98"/>
      <c r="AK2623" s="98"/>
      <c r="AL2623" s="98"/>
    </row>
    <row r="2624" ht="14.25" customHeight="1">
      <c r="A2624" s="92" t="s">
        <v>7806</v>
      </c>
      <c r="B2624" s="93"/>
      <c r="C2624" s="94"/>
      <c r="D2624" s="230"/>
      <c r="E2624" s="103"/>
      <c r="F2624" s="100"/>
      <c r="G2624" s="101"/>
      <c r="H2624" s="42"/>
      <c r="I2624" s="101"/>
      <c r="J2624" s="95"/>
      <c r="K2624" s="97"/>
      <c r="L2624" s="97"/>
      <c r="M2624" s="97"/>
      <c r="N2624" s="87"/>
      <c r="O2624" s="96"/>
      <c r="P2624" s="97"/>
      <c r="Q2624" s="97"/>
      <c r="R2624" s="98"/>
      <c r="S2624" s="98"/>
      <c r="T2624" s="98"/>
      <c r="U2624" s="98"/>
      <c r="V2624" s="98"/>
      <c r="W2624" s="98"/>
      <c r="X2624" s="98"/>
      <c r="Y2624" s="98"/>
      <c r="Z2624" s="98"/>
      <c r="AA2624" s="98"/>
      <c r="AB2624" s="98"/>
      <c r="AC2624" s="98"/>
      <c r="AD2624" s="98"/>
      <c r="AE2624" s="98"/>
      <c r="AF2624" s="98"/>
      <c r="AG2624" s="98"/>
      <c r="AH2624" s="98"/>
      <c r="AI2624" s="98"/>
      <c r="AJ2624" s="98"/>
      <c r="AK2624" s="98"/>
      <c r="AL2624" s="98"/>
    </row>
    <row r="2625" ht="14.25" customHeight="1">
      <c r="A2625" s="92" t="s">
        <v>7807</v>
      </c>
      <c r="B2625" s="93"/>
      <c r="C2625" s="94"/>
      <c r="D2625" s="230"/>
      <c r="E2625" s="103"/>
      <c r="F2625" s="100"/>
      <c r="G2625" s="101"/>
      <c r="H2625" s="42"/>
      <c r="I2625" s="101"/>
      <c r="J2625" s="95"/>
      <c r="K2625" s="97"/>
      <c r="L2625" s="97"/>
      <c r="M2625" s="97"/>
      <c r="N2625" s="87"/>
      <c r="O2625" s="96"/>
      <c r="P2625" s="97"/>
      <c r="Q2625" s="97"/>
      <c r="R2625" s="98"/>
      <c r="S2625" s="98"/>
      <c r="T2625" s="98"/>
      <c r="U2625" s="98"/>
      <c r="V2625" s="98"/>
      <c r="W2625" s="98"/>
      <c r="X2625" s="98"/>
      <c r="Y2625" s="98"/>
      <c r="Z2625" s="98"/>
      <c r="AA2625" s="98"/>
      <c r="AB2625" s="98"/>
      <c r="AC2625" s="98"/>
      <c r="AD2625" s="98"/>
      <c r="AE2625" s="98"/>
      <c r="AF2625" s="98"/>
      <c r="AG2625" s="98"/>
      <c r="AH2625" s="98"/>
      <c r="AI2625" s="98"/>
      <c r="AJ2625" s="98"/>
      <c r="AK2625" s="98"/>
      <c r="AL2625" s="98"/>
    </row>
    <row r="2626" ht="14.25" customHeight="1">
      <c r="A2626" s="92" t="s">
        <v>7808</v>
      </c>
      <c r="B2626" s="93"/>
      <c r="C2626" s="94"/>
      <c r="D2626" s="230"/>
      <c r="E2626" s="103"/>
      <c r="F2626" s="100"/>
      <c r="G2626" s="101"/>
      <c r="H2626" s="42"/>
      <c r="I2626" s="101"/>
      <c r="J2626" s="95"/>
      <c r="K2626" s="97"/>
      <c r="L2626" s="97"/>
      <c r="M2626" s="97"/>
      <c r="N2626" s="87"/>
      <c r="O2626" s="96"/>
      <c r="P2626" s="97"/>
      <c r="Q2626" s="97"/>
      <c r="R2626" s="98"/>
      <c r="S2626" s="98"/>
      <c r="T2626" s="98"/>
      <c r="U2626" s="98"/>
      <c r="V2626" s="98"/>
      <c r="W2626" s="98"/>
      <c r="X2626" s="98"/>
      <c r="Y2626" s="98"/>
      <c r="Z2626" s="98"/>
      <c r="AA2626" s="98"/>
      <c r="AB2626" s="98"/>
      <c r="AC2626" s="98"/>
      <c r="AD2626" s="98"/>
      <c r="AE2626" s="98"/>
      <c r="AF2626" s="98"/>
      <c r="AG2626" s="98"/>
      <c r="AH2626" s="98"/>
      <c r="AI2626" s="98"/>
      <c r="AJ2626" s="98"/>
      <c r="AK2626" s="98"/>
      <c r="AL2626" s="98"/>
    </row>
    <row r="2627" ht="14.25" customHeight="1">
      <c r="A2627" s="92" t="s">
        <v>7809</v>
      </c>
      <c r="B2627" s="93"/>
      <c r="C2627" s="94"/>
      <c r="D2627" s="230"/>
      <c r="E2627" s="103"/>
      <c r="F2627" s="100"/>
      <c r="G2627" s="101"/>
      <c r="H2627" s="42"/>
      <c r="I2627" s="101"/>
      <c r="J2627" s="95"/>
      <c r="K2627" s="97"/>
      <c r="L2627" s="97"/>
      <c r="M2627" s="97"/>
      <c r="N2627" s="87"/>
      <c r="O2627" s="96"/>
      <c r="P2627" s="97"/>
      <c r="Q2627" s="97"/>
      <c r="R2627" s="98"/>
      <c r="S2627" s="98"/>
      <c r="T2627" s="98"/>
      <c r="U2627" s="98"/>
      <c r="V2627" s="98"/>
      <c r="W2627" s="98"/>
      <c r="X2627" s="98"/>
      <c r="Y2627" s="98"/>
      <c r="Z2627" s="98"/>
      <c r="AA2627" s="98"/>
      <c r="AB2627" s="98"/>
      <c r="AC2627" s="98"/>
      <c r="AD2627" s="98"/>
      <c r="AE2627" s="98"/>
      <c r="AF2627" s="98"/>
      <c r="AG2627" s="98"/>
      <c r="AH2627" s="98"/>
      <c r="AI2627" s="98"/>
      <c r="AJ2627" s="98"/>
      <c r="AK2627" s="98"/>
      <c r="AL2627" s="98"/>
    </row>
    <row r="2628" ht="14.25" customHeight="1">
      <c r="A2628" s="92" t="s">
        <v>7810</v>
      </c>
      <c r="B2628" s="93"/>
      <c r="C2628" s="94"/>
      <c r="D2628" s="230"/>
      <c r="E2628" s="103"/>
      <c r="F2628" s="100"/>
      <c r="G2628" s="101"/>
      <c r="H2628" s="42"/>
      <c r="I2628" s="101"/>
      <c r="J2628" s="95"/>
      <c r="K2628" s="97"/>
      <c r="L2628" s="97"/>
      <c r="M2628" s="97"/>
      <c r="N2628" s="87"/>
      <c r="O2628" s="96"/>
      <c r="P2628" s="97"/>
      <c r="Q2628" s="97"/>
      <c r="R2628" s="98"/>
      <c r="S2628" s="98"/>
      <c r="T2628" s="98"/>
      <c r="U2628" s="98"/>
      <c r="V2628" s="98"/>
      <c r="W2628" s="98"/>
      <c r="X2628" s="98"/>
      <c r="Y2628" s="98"/>
      <c r="Z2628" s="98"/>
      <c r="AA2628" s="98"/>
      <c r="AB2628" s="98"/>
      <c r="AC2628" s="98"/>
      <c r="AD2628" s="98"/>
      <c r="AE2628" s="98"/>
      <c r="AF2628" s="98"/>
      <c r="AG2628" s="98"/>
      <c r="AH2628" s="98"/>
      <c r="AI2628" s="98"/>
      <c r="AJ2628" s="98"/>
      <c r="AK2628" s="98"/>
      <c r="AL2628" s="98"/>
    </row>
    <row r="2629" ht="14.25" customHeight="1">
      <c r="A2629" s="92" t="s">
        <v>7811</v>
      </c>
      <c r="B2629" s="93"/>
      <c r="C2629" s="94"/>
      <c r="D2629" s="230"/>
      <c r="E2629" s="103"/>
      <c r="F2629" s="100"/>
      <c r="G2629" s="101"/>
      <c r="H2629" s="42"/>
      <c r="I2629" s="101"/>
      <c r="J2629" s="95"/>
      <c r="K2629" s="97"/>
      <c r="L2629" s="97"/>
      <c r="M2629" s="97"/>
      <c r="N2629" s="87"/>
      <c r="O2629" s="96"/>
      <c r="P2629" s="97"/>
      <c r="Q2629" s="97"/>
      <c r="R2629" s="98"/>
      <c r="S2629" s="98"/>
      <c r="T2629" s="98"/>
      <c r="U2629" s="98"/>
      <c r="V2629" s="98"/>
      <c r="W2629" s="98"/>
      <c r="X2629" s="98"/>
      <c r="Y2629" s="98"/>
      <c r="Z2629" s="98"/>
      <c r="AA2629" s="98"/>
      <c r="AB2629" s="98"/>
      <c r="AC2629" s="98"/>
      <c r="AD2629" s="98"/>
      <c r="AE2629" s="98"/>
      <c r="AF2629" s="98"/>
      <c r="AG2629" s="98"/>
      <c r="AH2629" s="98"/>
      <c r="AI2629" s="98"/>
      <c r="AJ2629" s="98"/>
      <c r="AK2629" s="98"/>
      <c r="AL2629" s="98"/>
    </row>
    <row r="2630" ht="14.25" customHeight="1">
      <c r="A2630" s="92" t="s">
        <v>7812</v>
      </c>
      <c r="B2630" s="93"/>
      <c r="C2630" s="94"/>
      <c r="D2630" s="230"/>
      <c r="E2630" s="103"/>
      <c r="F2630" s="100"/>
      <c r="G2630" s="101"/>
      <c r="H2630" s="42"/>
      <c r="I2630" s="101"/>
      <c r="J2630" s="95"/>
      <c r="K2630" s="97"/>
      <c r="L2630" s="97"/>
      <c r="M2630" s="97"/>
      <c r="N2630" s="87"/>
      <c r="O2630" s="96"/>
      <c r="P2630" s="97"/>
      <c r="Q2630" s="97"/>
      <c r="R2630" s="98"/>
      <c r="S2630" s="98"/>
      <c r="T2630" s="98"/>
      <c r="U2630" s="98"/>
      <c r="V2630" s="98"/>
      <c r="W2630" s="98"/>
      <c r="X2630" s="98"/>
      <c r="Y2630" s="98"/>
      <c r="Z2630" s="98"/>
      <c r="AA2630" s="98"/>
      <c r="AB2630" s="98"/>
      <c r="AC2630" s="98"/>
      <c r="AD2630" s="98"/>
      <c r="AE2630" s="98"/>
      <c r="AF2630" s="98"/>
      <c r="AG2630" s="98"/>
      <c r="AH2630" s="98"/>
      <c r="AI2630" s="98"/>
      <c r="AJ2630" s="98"/>
      <c r="AK2630" s="98"/>
      <c r="AL2630" s="98"/>
    </row>
    <row r="2631" ht="14.25" customHeight="1">
      <c r="A2631" s="92" t="s">
        <v>7813</v>
      </c>
      <c r="B2631" s="93"/>
      <c r="C2631" s="94"/>
      <c r="D2631" s="230"/>
      <c r="E2631" s="103"/>
      <c r="F2631" s="100"/>
      <c r="G2631" s="101"/>
      <c r="H2631" s="42"/>
      <c r="I2631" s="101"/>
      <c r="J2631" s="95"/>
      <c r="K2631" s="97"/>
      <c r="L2631" s="97"/>
      <c r="M2631" s="97"/>
      <c r="N2631" s="87"/>
      <c r="O2631" s="96"/>
      <c r="P2631" s="97"/>
      <c r="Q2631" s="97"/>
      <c r="R2631" s="98"/>
      <c r="S2631" s="98"/>
      <c r="T2631" s="98"/>
      <c r="U2631" s="98"/>
      <c r="V2631" s="98"/>
      <c r="W2631" s="98"/>
      <c r="X2631" s="98"/>
      <c r="Y2631" s="98"/>
      <c r="Z2631" s="98"/>
      <c r="AA2631" s="98"/>
      <c r="AB2631" s="98"/>
      <c r="AC2631" s="98"/>
      <c r="AD2631" s="98"/>
      <c r="AE2631" s="98"/>
      <c r="AF2631" s="98"/>
      <c r="AG2631" s="98"/>
      <c r="AH2631" s="98"/>
      <c r="AI2631" s="98"/>
      <c r="AJ2631" s="98"/>
      <c r="AK2631" s="98"/>
      <c r="AL2631" s="98"/>
    </row>
    <row r="2632" ht="14.25" customHeight="1">
      <c r="A2632" s="92" t="s">
        <v>7814</v>
      </c>
      <c r="B2632" s="93"/>
      <c r="C2632" s="94"/>
      <c r="D2632" s="230"/>
      <c r="E2632" s="103"/>
      <c r="F2632" s="100"/>
      <c r="G2632" s="101"/>
      <c r="H2632" s="42"/>
      <c r="I2632" s="101"/>
      <c r="J2632" s="95"/>
      <c r="K2632" s="97"/>
      <c r="L2632" s="97"/>
      <c r="M2632" s="97"/>
      <c r="N2632" s="87"/>
      <c r="O2632" s="96"/>
      <c r="P2632" s="97"/>
      <c r="Q2632" s="97"/>
      <c r="R2632" s="98"/>
      <c r="S2632" s="98"/>
      <c r="T2632" s="98"/>
      <c r="U2632" s="98"/>
      <c r="V2632" s="98"/>
      <c r="W2632" s="98"/>
      <c r="X2632" s="98"/>
      <c r="Y2632" s="98"/>
      <c r="Z2632" s="98"/>
      <c r="AA2632" s="98"/>
      <c r="AB2632" s="98"/>
      <c r="AC2632" s="98"/>
      <c r="AD2632" s="98"/>
      <c r="AE2632" s="98"/>
      <c r="AF2632" s="98"/>
      <c r="AG2632" s="98"/>
      <c r="AH2632" s="98"/>
      <c r="AI2632" s="98"/>
      <c r="AJ2632" s="98"/>
      <c r="AK2632" s="98"/>
      <c r="AL2632" s="98"/>
    </row>
    <row r="2633" ht="14.25" customHeight="1">
      <c r="A2633" s="92" t="s">
        <v>7815</v>
      </c>
      <c r="B2633" s="93"/>
      <c r="C2633" s="94"/>
      <c r="D2633" s="230"/>
      <c r="E2633" s="103"/>
      <c r="F2633" s="100"/>
      <c r="G2633" s="101"/>
      <c r="H2633" s="42"/>
      <c r="I2633" s="101"/>
      <c r="J2633" s="95"/>
      <c r="K2633" s="97"/>
      <c r="L2633" s="97"/>
      <c r="M2633" s="97"/>
      <c r="N2633" s="87"/>
      <c r="O2633" s="96"/>
      <c r="P2633" s="97"/>
      <c r="Q2633" s="97"/>
      <c r="R2633" s="98"/>
      <c r="S2633" s="98"/>
      <c r="T2633" s="98"/>
      <c r="U2633" s="98"/>
      <c r="V2633" s="98"/>
      <c r="W2633" s="98"/>
      <c r="X2633" s="98"/>
      <c r="Y2633" s="98"/>
      <c r="Z2633" s="98"/>
      <c r="AA2633" s="98"/>
      <c r="AB2633" s="98"/>
      <c r="AC2633" s="98"/>
      <c r="AD2633" s="98"/>
      <c r="AE2633" s="98"/>
      <c r="AF2633" s="98"/>
      <c r="AG2633" s="98"/>
      <c r="AH2633" s="98"/>
      <c r="AI2633" s="98"/>
      <c r="AJ2633" s="98"/>
      <c r="AK2633" s="98"/>
      <c r="AL2633" s="98"/>
    </row>
    <row r="2634" ht="14.25" customHeight="1">
      <c r="A2634" s="92" t="s">
        <v>7816</v>
      </c>
      <c r="B2634" s="93"/>
      <c r="C2634" s="94"/>
      <c r="D2634" s="230"/>
      <c r="E2634" s="103"/>
      <c r="F2634" s="100"/>
      <c r="G2634" s="101"/>
      <c r="H2634" s="42"/>
      <c r="I2634" s="101"/>
      <c r="J2634" s="95"/>
      <c r="K2634" s="97"/>
      <c r="L2634" s="97"/>
      <c r="M2634" s="97"/>
      <c r="N2634" s="87"/>
      <c r="O2634" s="96"/>
      <c r="P2634" s="97"/>
      <c r="Q2634" s="97"/>
      <c r="R2634" s="98"/>
      <c r="S2634" s="98"/>
      <c r="T2634" s="98"/>
      <c r="U2634" s="98"/>
      <c r="V2634" s="98"/>
      <c r="W2634" s="98"/>
      <c r="X2634" s="98"/>
      <c r="Y2634" s="98"/>
      <c r="Z2634" s="98"/>
      <c r="AA2634" s="98"/>
      <c r="AB2634" s="98"/>
      <c r="AC2634" s="98"/>
      <c r="AD2634" s="98"/>
      <c r="AE2634" s="98"/>
      <c r="AF2634" s="98"/>
      <c r="AG2634" s="98"/>
      <c r="AH2634" s="98"/>
      <c r="AI2634" s="98"/>
      <c r="AJ2634" s="98"/>
      <c r="AK2634" s="98"/>
      <c r="AL2634" s="98"/>
    </row>
    <row r="2635" ht="14.25" customHeight="1">
      <c r="A2635" s="92" t="s">
        <v>7817</v>
      </c>
      <c r="B2635" s="93"/>
      <c r="C2635" s="94"/>
      <c r="D2635" s="230"/>
      <c r="E2635" s="103"/>
      <c r="F2635" s="100"/>
      <c r="G2635" s="101"/>
      <c r="H2635" s="42"/>
      <c r="I2635" s="101"/>
      <c r="J2635" s="95"/>
      <c r="K2635" s="97"/>
      <c r="L2635" s="97"/>
      <c r="M2635" s="97"/>
      <c r="N2635" s="87"/>
      <c r="O2635" s="96"/>
      <c r="P2635" s="97"/>
      <c r="Q2635" s="97"/>
      <c r="R2635" s="98"/>
      <c r="S2635" s="98"/>
      <c r="T2635" s="98"/>
      <c r="U2635" s="98"/>
      <c r="V2635" s="98"/>
      <c r="W2635" s="98"/>
      <c r="X2635" s="98"/>
      <c r="Y2635" s="98"/>
      <c r="Z2635" s="98"/>
      <c r="AA2635" s="98"/>
      <c r="AB2635" s="98"/>
      <c r="AC2635" s="98"/>
      <c r="AD2635" s="98"/>
      <c r="AE2635" s="98"/>
      <c r="AF2635" s="98"/>
      <c r="AG2635" s="98"/>
      <c r="AH2635" s="98"/>
      <c r="AI2635" s="98"/>
      <c r="AJ2635" s="98"/>
      <c r="AK2635" s="98"/>
      <c r="AL2635" s="98"/>
    </row>
    <row r="2636" ht="14.25" customHeight="1">
      <c r="A2636" s="92" t="s">
        <v>7818</v>
      </c>
      <c r="B2636" s="93"/>
      <c r="C2636" s="94"/>
      <c r="D2636" s="230"/>
      <c r="E2636" s="103"/>
      <c r="F2636" s="100"/>
      <c r="G2636" s="101"/>
      <c r="H2636" s="42"/>
      <c r="I2636" s="101"/>
      <c r="J2636" s="95"/>
      <c r="K2636" s="97"/>
      <c r="L2636" s="97"/>
      <c r="M2636" s="97"/>
      <c r="N2636" s="87"/>
      <c r="O2636" s="96"/>
      <c r="P2636" s="97"/>
      <c r="Q2636" s="97"/>
      <c r="R2636" s="98"/>
      <c r="S2636" s="98"/>
      <c r="T2636" s="98"/>
      <c r="U2636" s="98"/>
      <c r="V2636" s="98"/>
      <c r="W2636" s="98"/>
      <c r="X2636" s="98"/>
      <c r="Y2636" s="98"/>
      <c r="Z2636" s="98"/>
      <c r="AA2636" s="98"/>
      <c r="AB2636" s="98"/>
      <c r="AC2636" s="98"/>
      <c r="AD2636" s="98"/>
      <c r="AE2636" s="98"/>
      <c r="AF2636" s="98"/>
      <c r="AG2636" s="98"/>
      <c r="AH2636" s="98"/>
      <c r="AI2636" s="98"/>
      <c r="AJ2636" s="98"/>
      <c r="AK2636" s="98"/>
      <c r="AL2636" s="98"/>
    </row>
    <row r="2637" ht="14.25" customHeight="1">
      <c r="A2637" s="92" t="s">
        <v>7819</v>
      </c>
      <c r="B2637" s="93"/>
      <c r="C2637" s="94"/>
      <c r="D2637" s="230"/>
      <c r="E2637" s="103"/>
      <c r="F2637" s="100"/>
      <c r="G2637" s="101"/>
      <c r="H2637" s="42"/>
      <c r="I2637" s="101"/>
      <c r="J2637" s="95"/>
      <c r="K2637" s="97"/>
      <c r="L2637" s="97"/>
      <c r="M2637" s="97"/>
      <c r="N2637" s="87"/>
      <c r="O2637" s="96"/>
      <c r="P2637" s="97"/>
      <c r="Q2637" s="97"/>
      <c r="R2637" s="98"/>
      <c r="S2637" s="98"/>
      <c r="T2637" s="98"/>
      <c r="U2637" s="98"/>
      <c r="V2637" s="98"/>
      <c r="W2637" s="98"/>
      <c r="X2637" s="98"/>
      <c r="Y2637" s="98"/>
      <c r="Z2637" s="98"/>
      <c r="AA2637" s="98"/>
      <c r="AB2637" s="98"/>
      <c r="AC2637" s="98"/>
      <c r="AD2637" s="98"/>
      <c r="AE2637" s="98"/>
      <c r="AF2637" s="98"/>
      <c r="AG2637" s="98"/>
      <c r="AH2637" s="98"/>
      <c r="AI2637" s="98"/>
      <c r="AJ2637" s="98"/>
      <c r="AK2637" s="98"/>
      <c r="AL2637" s="98"/>
    </row>
    <row r="2638" ht="14.25" customHeight="1">
      <c r="A2638" s="92" t="s">
        <v>7820</v>
      </c>
      <c r="B2638" s="93"/>
      <c r="C2638" s="94"/>
      <c r="D2638" s="230"/>
      <c r="E2638" s="103"/>
      <c r="F2638" s="100"/>
      <c r="G2638" s="101"/>
      <c r="H2638" s="42"/>
      <c r="I2638" s="101"/>
      <c r="J2638" s="95"/>
      <c r="K2638" s="97"/>
      <c r="L2638" s="97"/>
      <c r="M2638" s="97"/>
      <c r="N2638" s="87"/>
      <c r="O2638" s="96"/>
      <c r="P2638" s="97"/>
      <c r="Q2638" s="97"/>
      <c r="R2638" s="98"/>
      <c r="S2638" s="98"/>
      <c r="T2638" s="98"/>
      <c r="U2638" s="98"/>
      <c r="V2638" s="98"/>
      <c r="W2638" s="98"/>
      <c r="X2638" s="98"/>
      <c r="Y2638" s="98"/>
      <c r="Z2638" s="98"/>
      <c r="AA2638" s="98"/>
      <c r="AB2638" s="98"/>
      <c r="AC2638" s="98"/>
      <c r="AD2638" s="98"/>
      <c r="AE2638" s="98"/>
      <c r="AF2638" s="98"/>
      <c r="AG2638" s="98"/>
      <c r="AH2638" s="98"/>
      <c r="AI2638" s="98"/>
      <c r="AJ2638" s="98"/>
      <c r="AK2638" s="98"/>
      <c r="AL2638" s="98"/>
    </row>
    <row r="2639" ht="14.25" customHeight="1">
      <c r="A2639" s="92" t="s">
        <v>7821</v>
      </c>
      <c r="B2639" s="93"/>
      <c r="C2639" s="94"/>
      <c r="D2639" s="230"/>
      <c r="E2639" s="103"/>
      <c r="F2639" s="100"/>
      <c r="G2639" s="101"/>
      <c r="H2639" s="42"/>
      <c r="I2639" s="101"/>
      <c r="J2639" s="95"/>
      <c r="K2639" s="97"/>
      <c r="L2639" s="97"/>
      <c r="M2639" s="97"/>
      <c r="N2639" s="87"/>
      <c r="O2639" s="96"/>
      <c r="P2639" s="97"/>
      <c r="Q2639" s="97"/>
      <c r="R2639" s="98"/>
      <c r="S2639" s="98"/>
      <c r="T2639" s="98"/>
      <c r="U2639" s="98"/>
      <c r="V2639" s="98"/>
      <c r="W2639" s="98"/>
      <c r="X2639" s="98"/>
      <c r="Y2639" s="98"/>
      <c r="Z2639" s="98"/>
      <c r="AA2639" s="98"/>
      <c r="AB2639" s="98"/>
      <c r="AC2639" s="98"/>
      <c r="AD2639" s="98"/>
      <c r="AE2639" s="98"/>
      <c r="AF2639" s="98"/>
      <c r="AG2639" s="98"/>
      <c r="AH2639" s="98"/>
      <c r="AI2639" s="98"/>
      <c r="AJ2639" s="98"/>
      <c r="AK2639" s="98"/>
      <c r="AL2639" s="98"/>
    </row>
    <row r="2640" ht="14.25" customHeight="1">
      <c r="A2640" s="92" t="s">
        <v>7822</v>
      </c>
      <c r="B2640" s="93"/>
      <c r="C2640" s="94"/>
      <c r="D2640" s="230"/>
      <c r="E2640" s="103"/>
      <c r="F2640" s="100"/>
      <c r="G2640" s="101"/>
      <c r="H2640" s="42"/>
      <c r="I2640" s="101"/>
      <c r="J2640" s="95"/>
      <c r="K2640" s="97"/>
      <c r="L2640" s="97"/>
      <c r="M2640" s="97"/>
      <c r="N2640" s="87"/>
      <c r="O2640" s="96"/>
      <c r="P2640" s="97"/>
      <c r="Q2640" s="97"/>
      <c r="R2640" s="98"/>
      <c r="S2640" s="98"/>
      <c r="T2640" s="98"/>
      <c r="U2640" s="98"/>
      <c r="V2640" s="98"/>
      <c r="W2640" s="98"/>
      <c r="X2640" s="98"/>
      <c r="Y2640" s="98"/>
      <c r="Z2640" s="98"/>
      <c r="AA2640" s="98"/>
      <c r="AB2640" s="98"/>
      <c r="AC2640" s="98"/>
      <c r="AD2640" s="98"/>
      <c r="AE2640" s="98"/>
      <c r="AF2640" s="98"/>
      <c r="AG2640" s="98"/>
      <c r="AH2640" s="98"/>
      <c r="AI2640" s="98"/>
      <c r="AJ2640" s="98"/>
      <c r="AK2640" s="98"/>
      <c r="AL2640" s="98"/>
    </row>
    <row r="2641" ht="14.25" customHeight="1">
      <c r="A2641" s="92" t="s">
        <v>7823</v>
      </c>
      <c r="B2641" s="93"/>
      <c r="C2641" s="94"/>
      <c r="D2641" s="230"/>
      <c r="E2641" s="103"/>
      <c r="F2641" s="100"/>
      <c r="G2641" s="101"/>
      <c r="H2641" s="42"/>
      <c r="I2641" s="101"/>
      <c r="J2641" s="95"/>
      <c r="K2641" s="97"/>
      <c r="L2641" s="97"/>
      <c r="M2641" s="97"/>
      <c r="N2641" s="87"/>
      <c r="O2641" s="96"/>
      <c r="P2641" s="97"/>
      <c r="Q2641" s="97"/>
      <c r="R2641" s="98"/>
      <c r="S2641" s="98"/>
      <c r="T2641" s="98"/>
      <c r="U2641" s="98"/>
      <c r="V2641" s="98"/>
      <c r="W2641" s="98"/>
      <c r="X2641" s="98"/>
      <c r="Y2641" s="98"/>
      <c r="Z2641" s="98"/>
      <c r="AA2641" s="98"/>
      <c r="AB2641" s="98"/>
      <c r="AC2641" s="98"/>
      <c r="AD2641" s="98"/>
      <c r="AE2641" s="98"/>
      <c r="AF2641" s="98"/>
      <c r="AG2641" s="98"/>
      <c r="AH2641" s="98"/>
      <c r="AI2641" s="98"/>
      <c r="AJ2641" s="98"/>
      <c r="AK2641" s="98"/>
      <c r="AL2641" s="98"/>
    </row>
    <row r="2642" ht="14.25" customHeight="1">
      <c r="A2642" s="92" t="s">
        <v>7824</v>
      </c>
      <c r="B2642" s="93"/>
      <c r="C2642" s="94"/>
      <c r="D2642" s="230"/>
      <c r="E2642" s="103"/>
      <c r="F2642" s="100"/>
      <c r="G2642" s="101"/>
      <c r="H2642" s="42"/>
      <c r="I2642" s="101"/>
      <c r="J2642" s="95"/>
      <c r="K2642" s="97"/>
      <c r="L2642" s="97"/>
      <c r="M2642" s="97"/>
      <c r="N2642" s="87"/>
      <c r="O2642" s="96"/>
      <c r="P2642" s="97"/>
      <c r="Q2642" s="97"/>
      <c r="R2642" s="98"/>
      <c r="S2642" s="98"/>
      <c r="T2642" s="98"/>
      <c r="U2642" s="98"/>
      <c r="V2642" s="98"/>
      <c r="W2642" s="98"/>
      <c r="X2642" s="98"/>
      <c r="Y2642" s="98"/>
      <c r="Z2642" s="98"/>
      <c r="AA2642" s="98"/>
      <c r="AB2642" s="98"/>
      <c r="AC2642" s="98"/>
      <c r="AD2642" s="98"/>
      <c r="AE2642" s="98"/>
      <c r="AF2642" s="98"/>
      <c r="AG2642" s="98"/>
      <c r="AH2642" s="98"/>
      <c r="AI2642" s="98"/>
      <c r="AJ2642" s="98"/>
      <c r="AK2642" s="98"/>
      <c r="AL2642" s="98"/>
    </row>
    <row r="2643" ht="14.25" customHeight="1">
      <c r="A2643" s="92" t="s">
        <v>7825</v>
      </c>
      <c r="B2643" s="93"/>
      <c r="C2643" s="94"/>
      <c r="D2643" s="230"/>
      <c r="E2643" s="103"/>
      <c r="F2643" s="100"/>
      <c r="G2643" s="101"/>
      <c r="H2643" s="42"/>
      <c r="I2643" s="101"/>
      <c r="J2643" s="95"/>
      <c r="K2643" s="97"/>
      <c r="L2643" s="97"/>
      <c r="M2643" s="97"/>
      <c r="N2643" s="87"/>
      <c r="O2643" s="96"/>
      <c r="P2643" s="97"/>
      <c r="Q2643" s="97"/>
      <c r="R2643" s="98"/>
      <c r="S2643" s="98"/>
      <c r="T2643" s="98"/>
      <c r="U2643" s="98"/>
      <c r="V2643" s="98"/>
      <c r="W2643" s="98"/>
      <c r="X2643" s="98"/>
      <c r="Y2643" s="98"/>
      <c r="Z2643" s="98"/>
      <c r="AA2643" s="98"/>
      <c r="AB2643" s="98"/>
      <c r="AC2643" s="98"/>
      <c r="AD2643" s="98"/>
      <c r="AE2643" s="98"/>
      <c r="AF2643" s="98"/>
      <c r="AG2643" s="98"/>
      <c r="AH2643" s="98"/>
      <c r="AI2643" s="98"/>
      <c r="AJ2643" s="98"/>
      <c r="AK2643" s="98"/>
      <c r="AL2643" s="98"/>
    </row>
    <row r="2644" ht="14.25" customHeight="1">
      <c r="A2644" s="92" t="s">
        <v>7826</v>
      </c>
      <c r="B2644" s="93"/>
      <c r="C2644" s="94"/>
      <c r="D2644" s="230"/>
      <c r="E2644" s="103"/>
      <c r="F2644" s="100"/>
      <c r="G2644" s="101"/>
      <c r="H2644" s="42"/>
      <c r="I2644" s="101"/>
      <c r="J2644" s="95"/>
      <c r="K2644" s="97"/>
      <c r="L2644" s="97"/>
      <c r="M2644" s="97"/>
      <c r="N2644" s="87"/>
      <c r="O2644" s="96"/>
      <c r="P2644" s="97"/>
      <c r="Q2644" s="97"/>
      <c r="R2644" s="98"/>
      <c r="S2644" s="98"/>
      <c r="T2644" s="98"/>
      <c r="U2644" s="98"/>
      <c r="V2644" s="98"/>
      <c r="W2644" s="98"/>
      <c r="X2644" s="98"/>
      <c r="Y2644" s="98"/>
      <c r="Z2644" s="98"/>
      <c r="AA2644" s="98"/>
      <c r="AB2644" s="98"/>
      <c r="AC2644" s="98"/>
      <c r="AD2644" s="98"/>
      <c r="AE2644" s="98"/>
      <c r="AF2644" s="98"/>
      <c r="AG2644" s="98"/>
      <c r="AH2644" s="98"/>
      <c r="AI2644" s="98"/>
      <c r="AJ2644" s="98"/>
      <c r="AK2644" s="98"/>
      <c r="AL2644" s="98"/>
    </row>
    <row r="2645" ht="14.25" customHeight="1">
      <c r="A2645" s="92" t="s">
        <v>7827</v>
      </c>
      <c r="B2645" s="93"/>
      <c r="C2645" s="94"/>
      <c r="D2645" s="230"/>
      <c r="E2645" s="103"/>
      <c r="F2645" s="100"/>
      <c r="G2645" s="101"/>
      <c r="H2645" s="42"/>
      <c r="I2645" s="101"/>
      <c r="J2645" s="95"/>
      <c r="K2645" s="97"/>
      <c r="L2645" s="97"/>
      <c r="M2645" s="97"/>
      <c r="N2645" s="87"/>
      <c r="O2645" s="96"/>
      <c r="P2645" s="97"/>
      <c r="Q2645" s="97"/>
      <c r="R2645" s="98"/>
      <c r="S2645" s="98"/>
      <c r="T2645" s="98"/>
      <c r="U2645" s="98"/>
      <c r="V2645" s="98"/>
      <c r="W2645" s="98"/>
      <c r="X2645" s="98"/>
      <c r="Y2645" s="98"/>
      <c r="Z2645" s="98"/>
      <c r="AA2645" s="98"/>
      <c r="AB2645" s="98"/>
      <c r="AC2645" s="98"/>
      <c r="AD2645" s="98"/>
      <c r="AE2645" s="98"/>
      <c r="AF2645" s="98"/>
      <c r="AG2645" s="98"/>
      <c r="AH2645" s="98"/>
      <c r="AI2645" s="98"/>
      <c r="AJ2645" s="98"/>
      <c r="AK2645" s="98"/>
      <c r="AL2645" s="98"/>
    </row>
    <row r="2646" ht="14.25" customHeight="1">
      <c r="A2646" s="92" t="s">
        <v>7828</v>
      </c>
      <c r="B2646" s="93"/>
      <c r="C2646" s="94"/>
      <c r="D2646" s="230"/>
      <c r="E2646" s="103"/>
      <c r="F2646" s="100"/>
      <c r="G2646" s="101"/>
      <c r="H2646" s="42"/>
      <c r="I2646" s="101"/>
      <c r="J2646" s="95"/>
      <c r="K2646" s="97"/>
      <c r="L2646" s="97"/>
      <c r="M2646" s="97"/>
      <c r="N2646" s="87"/>
      <c r="O2646" s="96"/>
      <c r="P2646" s="97"/>
      <c r="Q2646" s="97"/>
      <c r="R2646" s="98"/>
      <c r="S2646" s="98"/>
      <c r="T2646" s="98"/>
      <c r="U2646" s="98"/>
      <c r="V2646" s="98"/>
      <c r="W2646" s="98"/>
      <c r="X2646" s="98"/>
      <c r="Y2646" s="98"/>
      <c r="Z2646" s="98"/>
      <c r="AA2646" s="98"/>
      <c r="AB2646" s="98"/>
      <c r="AC2646" s="98"/>
      <c r="AD2646" s="98"/>
      <c r="AE2646" s="98"/>
      <c r="AF2646" s="98"/>
      <c r="AG2646" s="98"/>
      <c r="AH2646" s="98"/>
      <c r="AI2646" s="98"/>
      <c r="AJ2646" s="98"/>
      <c r="AK2646" s="98"/>
      <c r="AL2646" s="98"/>
    </row>
    <row r="2647" ht="14.25" customHeight="1">
      <c r="A2647" s="92" t="s">
        <v>7829</v>
      </c>
      <c r="B2647" s="93"/>
      <c r="C2647" s="94"/>
      <c r="D2647" s="230"/>
      <c r="E2647" s="103"/>
      <c r="F2647" s="100"/>
      <c r="G2647" s="101"/>
      <c r="H2647" s="42"/>
      <c r="I2647" s="101"/>
      <c r="J2647" s="95"/>
      <c r="K2647" s="97"/>
      <c r="L2647" s="97"/>
      <c r="M2647" s="97"/>
      <c r="N2647" s="87"/>
      <c r="O2647" s="96"/>
      <c r="P2647" s="97"/>
      <c r="Q2647" s="97"/>
      <c r="R2647" s="98"/>
      <c r="S2647" s="98"/>
      <c r="T2647" s="98"/>
      <c r="U2647" s="98"/>
      <c r="V2647" s="98"/>
      <c r="W2647" s="98"/>
      <c r="X2647" s="98"/>
      <c r="Y2647" s="98"/>
      <c r="Z2647" s="98"/>
      <c r="AA2647" s="98"/>
      <c r="AB2647" s="98"/>
      <c r="AC2647" s="98"/>
      <c r="AD2647" s="98"/>
      <c r="AE2647" s="98"/>
      <c r="AF2647" s="98"/>
      <c r="AG2647" s="98"/>
      <c r="AH2647" s="98"/>
      <c r="AI2647" s="98"/>
      <c r="AJ2647" s="98"/>
      <c r="AK2647" s="98"/>
      <c r="AL2647" s="98"/>
    </row>
    <row r="2648" ht="14.25" customHeight="1">
      <c r="A2648" s="92" t="s">
        <v>7830</v>
      </c>
      <c r="B2648" s="93"/>
      <c r="C2648" s="94"/>
      <c r="D2648" s="230"/>
      <c r="E2648" s="103"/>
      <c r="F2648" s="100"/>
      <c r="G2648" s="101"/>
      <c r="H2648" s="42"/>
      <c r="I2648" s="101"/>
      <c r="J2648" s="95"/>
      <c r="K2648" s="97"/>
      <c r="L2648" s="97"/>
      <c r="M2648" s="97"/>
      <c r="N2648" s="87"/>
      <c r="O2648" s="96"/>
      <c r="P2648" s="97"/>
      <c r="Q2648" s="97"/>
      <c r="R2648" s="98"/>
      <c r="S2648" s="98"/>
      <c r="T2648" s="98"/>
      <c r="U2648" s="98"/>
      <c r="V2648" s="98"/>
      <c r="W2648" s="98"/>
      <c r="X2648" s="98"/>
      <c r="Y2648" s="98"/>
      <c r="Z2648" s="98"/>
      <c r="AA2648" s="98"/>
      <c r="AB2648" s="98"/>
      <c r="AC2648" s="98"/>
      <c r="AD2648" s="98"/>
      <c r="AE2648" s="98"/>
      <c r="AF2648" s="98"/>
      <c r="AG2648" s="98"/>
      <c r="AH2648" s="98"/>
      <c r="AI2648" s="98"/>
      <c r="AJ2648" s="98"/>
      <c r="AK2648" s="98"/>
      <c r="AL2648" s="98"/>
    </row>
    <row r="2649" ht="14.25" customHeight="1">
      <c r="A2649" s="92" t="s">
        <v>7831</v>
      </c>
      <c r="B2649" s="93"/>
      <c r="C2649" s="94"/>
      <c r="D2649" s="230"/>
      <c r="E2649" s="103"/>
      <c r="F2649" s="100"/>
      <c r="G2649" s="101"/>
      <c r="H2649" s="42"/>
      <c r="I2649" s="101"/>
      <c r="J2649" s="95"/>
      <c r="K2649" s="97"/>
      <c r="L2649" s="97"/>
      <c r="M2649" s="97"/>
      <c r="N2649" s="87"/>
      <c r="O2649" s="96"/>
      <c r="P2649" s="97"/>
      <c r="Q2649" s="97"/>
      <c r="R2649" s="98"/>
      <c r="S2649" s="98"/>
      <c r="T2649" s="98"/>
      <c r="U2649" s="98"/>
      <c r="V2649" s="98"/>
      <c r="W2649" s="98"/>
      <c r="X2649" s="98"/>
      <c r="Y2649" s="98"/>
      <c r="Z2649" s="98"/>
      <c r="AA2649" s="98"/>
      <c r="AB2649" s="98"/>
      <c r="AC2649" s="98"/>
      <c r="AD2649" s="98"/>
      <c r="AE2649" s="98"/>
      <c r="AF2649" s="98"/>
      <c r="AG2649" s="98"/>
      <c r="AH2649" s="98"/>
      <c r="AI2649" s="98"/>
      <c r="AJ2649" s="98"/>
      <c r="AK2649" s="98"/>
      <c r="AL2649" s="98"/>
    </row>
    <row r="2650" ht="14.25" customHeight="1">
      <c r="A2650" s="92" t="s">
        <v>7832</v>
      </c>
      <c r="B2650" s="93"/>
      <c r="C2650" s="94"/>
      <c r="D2650" s="230"/>
      <c r="E2650" s="103"/>
      <c r="F2650" s="100"/>
      <c r="G2650" s="101"/>
      <c r="H2650" s="42"/>
      <c r="I2650" s="101"/>
      <c r="J2650" s="95"/>
      <c r="K2650" s="97"/>
      <c r="L2650" s="97"/>
      <c r="M2650" s="97"/>
      <c r="N2650" s="87"/>
      <c r="O2650" s="96"/>
      <c r="P2650" s="97"/>
      <c r="Q2650" s="97"/>
      <c r="R2650" s="98"/>
      <c r="S2650" s="98"/>
      <c r="T2650" s="98"/>
      <c r="U2650" s="98"/>
      <c r="V2650" s="98"/>
      <c r="W2650" s="98"/>
      <c r="X2650" s="98"/>
      <c r="Y2650" s="98"/>
      <c r="Z2650" s="98"/>
      <c r="AA2650" s="98"/>
      <c r="AB2650" s="98"/>
      <c r="AC2650" s="98"/>
      <c r="AD2650" s="98"/>
      <c r="AE2650" s="98"/>
      <c r="AF2650" s="98"/>
      <c r="AG2650" s="98"/>
      <c r="AH2650" s="98"/>
      <c r="AI2650" s="98"/>
      <c r="AJ2650" s="98"/>
      <c r="AK2650" s="98"/>
      <c r="AL2650" s="98"/>
    </row>
    <row r="2651" ht="14.25" customHeight="1">
      <c r="A2651" s="92" t="s">
        <v>7833</v>
      </c>
      <c r="B2651" s="93"/>
      <c r="C2651" s="94"/>
      <c r="D2651" s="230"/>
      <c r="E2651" s="103"/>
      <c r="F2651" s="100"/>
      <c r="G2651" s="101"/>
      <c r="H2651" s="42"/>
      <c r="I2651" s="101"/>
      <c r="J2651" s="95"/>
      <c r="K2651" s="97"/>
      <c r="L2651" s="97"/>
      <c r="M2651" s="97"/>
      <c r="N2651" s="87"/>
      <c r="O2651" s="96"/>
      <c r="P2651" s="97"/>
      <c r="Q2651" s="97"/>
      <c r="R2651" s="98"/>
      <c r="S2651" s="98"/>
      <c r="T2651" s="98"/>
      <c r="U2651" s="98"/>
      <c r="V2651" s="98"/>
      <c r="W2651" s="98"/>
      <c r="X2651" s="98"/>
      <c r="Y2651" s="98"/>
      <c r="Z2651" s="98"/>
      <c r="AA2651" s="98"/>
      <c r="AB2651" s="98"/>
      <c r="AC2651" s="98"/>
      <c r="AD2651" s="98"/>
      <c r="AE2651" s="98"/>
      <c r="AF2651" s="98"/>
      <c r="AG2651" s="98"/>
      <c r="AH2651" s="98"/>
      <c r="AI2651" s="98"/>
      <c r="AJ2651" s="98"/>
      <c r="AK2651" s="98"/>
      <c r="AL2651" s="98"/>
    </row>
    <row r="2652" ht="14.25" customHeight="1">
      <c r="A2652" s="92" t="s">
        <v>7834</v>
      </c>
      <c r="B2652" s="93"/>
      <c r="C2652" s="94"/>
      <c r="D2652" s="230"/>
      <c r="E2652" s="103"/>
      <c r="F2652" s="100"/>
      <c r="G2652" s="101"/>
      <c r="H2652" s="42"/>
      <c r="I2652" s="101"/>
      <c r="J2652" s="95"/>
      <c r="K2652" s="97"/>
      <c r="L2652" s="97"/>
      <c r="M2652" s="97"/>
      <c r="N2652" s="87"/>
      <c r="O2652" s="96"/>
      <c r="P2652" s="97"/>
      <c r="Q2652" s="97"/>
      <c r="R2652" s="98"/>
      <c r="S2652" s="98"/>
      <c r="T2652" s="98"/>
      <c r="U2652" s="98"/>
      <c r="V2652" s="98"/>
      <c r="W2652" s="98"/>
      <c r="X2652" s="98"/>
      <c r="Y2652" s="98"/>
      <c r="Z2652" s="98"/>
      <c r="AA2652" s="98"/>
      <c r="AB2652" s="98"/>
      <c r="AC2652" s="98"/>
      <c r="AD2652" s="98"/>
      <c r="AE2652" s="98"/>
      <c r="AF2652" s="98"/>
      <c r="AG2652" s="98"/>
      <c r="AH2652" s="98"/>
      <c r="AI2652" s="98"/>
      <c r="AJ2652" s="98"/>
      <c r="AK2652" s="98"/>
      <c r="AL2652" s="98"/>
    </row>
    <row r="2653" ht="14.25" customHeight="1">
      <c r="A2653" s="92" t="s">
        <v>7835</v>
      </c>
      <c r="B2653" s="93"/>
      <c r="C2653" s="94"/>
      <c r="D2653" s="230"/>
      <c r="E2653" s="103"/>
      <c r="F2653" s="100"/>
      <c r="G2653" s="101"/>
      <c r="H2653" s="42"/>
      <c r="I2653" s="101"/>
      <c r="J2653" s="95"/>
      <c r="K2653" s="97"/>
      <c r="L2653" s="97"/>
      <c r="M2653" s="97"/>
      <c r="N2653" s="87"/>
      <c r="O2653" s="96"/>
      <c r="P2653" s="97"/>
      <c r="Q2653" s="97"/>
      <c r="R2653" s="98"/>
      <c r="S2653" s="98"/>
      <c r="T2653" s="98"/>
      <c r="U2653" s="98"/>
      <c r="V2653" s="98"/>
      <c r="W2653" s="98"/>
      <c r="X2653" s="98"/>
      <c r="Y2653" s="98"/>
      <c r="Z2653" s="98"/>
      <c r="AA2653" s="98"/>
      <c r="AB2653" s="98"/>
      <c r="AC2653" s="98"/>
      <c r="AD2653" s="98"/>
      <c r="AE2653" s="98"/>
      <c r="AF2653" s="98"/>
      <c r="AG2653" s="98"/>
      <c r="AH2653" s="98"/>
      <c r="AI2653" s="98"/>
      <c r="AJ2653" s="98"/>
      <c r="AK2653" s="98"/>
      <c r="AL2653" s="98"/>
    </row>
    <row r="2654" ht="14.25" customHeight="1">
      <c r="A2654" s="92" t="s">
        <v>7836</v>
      </c>
      <c r="B2654" s="93"/>
      <c r="C2654" s="94"/>
      <c r="D2654" s="230"/>
      <c r="E2654" s="103"/>
      <c r="F2654" s="100"/>
      <c r="G2654" s="101"/>
      <c r="H2654" s="42"/>
      <c r="I2654" s="101"/>
      <c r="J2654" s="95"/>
      <c r="K2654" s="97"/>
      <c r="L2654" s="97"/>
      <c r="M2654" s="97"/>
      <c r="N2654" s="87"/>
      <c r="O2654" s="96"/>
      <c r="P2654" s="97"/>
      <c r="Q2654" s="97"/>
      <c r="R2654" s="98"/>
      <c r="S2654" s="98"/>
      <c r="T2654" s="98"/>
      <c r="U2654" s="98"/>
      <c r="V2654" s="98"/>
      <c r="W2654" s="98"/>
      <c r="X2654" s="98"/>
      <c r="Y2654" s="98"/>
      <c r="Z2654" s="98"/>
      <c r="AA2654" s="98"/>
      <c r="AB2654" s="98"/>
      <c r="AC2654" s="98"/>
      <c r="AD2654" s="98"/>
      <c r="AE2654" s="98"/>
      <c r="AF2654" s="98"/>
      <c r="AG2654" s="98"/>
      <c r="AH2654" s="98"/>
      <c r="AI2654" s="98"/>
      <c r="AJ2654" s="98"/>
      <c r="AK2654" s="98"/>
      <c r="AL2654" s="98"/>
    </row>
    <row r="2655" ht="14.25" customHeight="1">
      <c r="A2655" s="92" t="s">
        <v>7837</v>
      </c>
      <c r="B2655" s="93"/>
      <c r="C2655" s="94"/>
      <c r="D2655" s="230"/>
      <c r="E2655" s="103"/>
      <c r="F2655" s="100"/>
      <c r="G2655" s="101"/>
      <c r="H2655" s="42"/>
      <c r="I2655" s="101"/>
      <c r="J2655" s="95"/>
      <c r="K2655" s="97"/>
      <c r="L2655" s="97"/>
      <c r="M2655" s="97"/>
      <c r="N2655" s="87"/>
      <c r="O2655" s="96"/>
      <c r="P2655" s="97"/>
      <c r="Q2655" s="97"/>
      <c r="R2655" s="98"/>
      <c r="S2655" s="98"/>
      <c r="T2655" s="98"/>
      <c r="U2655" s="98"/>
      <c r="V2655" s="98"/>
      <c r="W2655" s="98"/>
      <c r="X2655" s="98"/>
      <c r="Y2655" s="98"/>
      <c r="Z2655" s="98"/>
      <c r="AA2655" s="98"/>
      <c r="AB2655" s="98"/>
      <c r="AC2655" s="98"/>
      <c r="AD2655" s="98"/>
      <c r="AE2655" s="98"/>
      <c r="AF2655" s="98"/>
      <c r="AG2655" s="98"/>
      <c r="AH2655" s="98"/>
      <c r="AI2655" s="98"/>
      <c r="AJ2655" s="98"/>
      <c r="AK2655" s="98"/>
      <c r="AL2655" s="98"/>
    </row>
    <row r="2656" ht="14.25" customHeight="1">
      <c r="A2656" s="92" t="s">
        <v>7838</v>
      </c>
      <c r="B2656" s="93"/>
      <c r="C2656" s="94"/>
      <c r="D2656" s="230"/>
      <c r="E2656" s="103"/>
      <c r="F2656" s="100"/>
      <c r="G2656" s="101"/>
      <c r="H2656" s="42"/>
      <c r="I2656" s="101"/>
      <c r="J2656" s="95"/>
      <c r="K2656" s="97"/>
      <c r="L2656" s="97"/>
      <c r="M2656" s="97"/>
      <c r="N2656" s="87"/>
      <c r="O2656" s="96"/>
      <c r="P2656" s="97"/>
      <c r="Q2656" s="97"/>
      <c r="R2656" s="98"/>
      <c r="S2656" s="98"/>
      <c r="T2656" s="98"/>
      <c r="U2656" s="98"/>
      <c r="V2656" s="98"/>
      <c r="W2656" s="98"/>
      <c r="X2656" s="98"/>
      <c r="Y2656" s="98"/>
      <c r="Z2656" s="98"/>
      <c r="AA2656" s="98"/>
      <c r="AB2656" s="98"/>
      <c r="AC2656" s="98"/>
      <c r="AD2656" s="98"/>
      <c r="AE2656" s="98"/>
      <c r="AF2656" s="98"/>
      <c r="AG2656" s="98"/>
      <c r="AH2656" s="98"/>
      <c r="AI2656" s="98"/>
      <c r="AJ2656" s="98"/>
      <c r="AK2656" s="98"/>
      <c r="AL2656" s="98"/>
    </row>
    <row r="2657" ht="14.25" customHeight="1">
      <c r="A2657" s="92" t="s">
        <v>7839</v>
      </c>
      <c r="B2657" s="93"/>
      <c r="C2657" s="94"/>
      <c r="D2657" s="230"/>
      <c r="E2657" s="103"/>
      <c r="F2657" s="100"/>
      <c r="G2657" s="101"/>
      <c r="H2657" s="42"/>
      <c r="I2657" s="101"/>
      <c r="J2657" s="95"/>
      <c r="K2657" s="97"/>
      <c r="L2657" s="97"/>
      <c r="M2657" s="97"/>
      <c r="N2657" s="87"/>
      <c r="O2657" s="96"/>
      <c r="P2657" s="97"/>
      <c r="Q2657" s="97"/>
      <c r="R2657" s="98"/>
      <c r="S2657" s="98"/>
      <c r="T2657" s="98"/>
      <c r="U2657" s="98"/>
      <c r="V2657" s="98"/>
      <c r="W2657" s="98"/>
      <c r="X2657" s="98"/>
      <c r="Y2657" s="98"/>
      <c r="Z2657" s="98"/>
      <c r="AA2657" s="98"/>
      <c r="AB2657" s="98"/>
      <c r="AC2657" s="98"/>
      <c r="AD2657" s="98"/>
      <c r="AE2657" s="98"/>
      <c r="AF2657" s="98"/>
      <c r="AG2657" s="98"/>
      <c r="AH2657" s="98"/>
      <c r="AI2657" s="98"/>
      <c r="AJ2657" s="98"/>
      <c r="AK2657" s="98"/>
      <c r="AL2657" s="98"/>
    </row>
    <row r="2658" ht="14.25" customHeight="1">
      <c r="A2658" s="92" t="s">
        <v>7840</v>
      </c>
      <c r="B2658" s="93"/>
      <c r="C2658" s="94"/>
      <c r="D2658" s="230"/>
      <c r="E2658" s="103"/>
      <c r="F2658" s="100"/>
      <c r="G2658" s="101"/>
      <c r="H2658" s="42"/>
      <c r="I2658" s="101"/>
      <c r="J2658" s="95"/>
      <c r="K2658" s="97"/>
      <c r="L2658" s="97"/>
      <c r="M2658" s="97"/>
      <c r="N2658" s="87"/>
      <c r="O2658" s="96"/>
      <c r="P2658" s="97"/>
      <c r="Q2658" s="97"/>
      <c r="R2658" s="98"/>
      <c r="S2658" s="98"/>
      <c r="T2658" s="98"/>
      <c r="U2658" s="98"/>
      <c r="V2658" s="98"/>
      <c r="W2658" s="98"/>
      <c r="X2658" s="98"/>
      <c r="Y2658" s="98"/>
      <c r="Z2658" s="98"/>
      <c r="AA2658" s="98"/>
      <c r="AB2658" s="98"/>
      <c r="AC2658" s="98"/>
      <c r="AD2658" s="98"/>
      <c r="AE2658" s="98"/>
      <c r="AF2658" s="98"/>
      <c r="AG2658" s="98"/>
      <c r="AH2658" s="98"/>
      <c r="AI2658" s="98"/>
      <c r="AJ2658" s="98"/>
      <c r="AK2658" s="98"/>
      <c r="AL2658" s="98"/>
    </row>
    <row r="2659" ht="14.25" customHeight="1">
      <c r="A2659" s="92" t="s">
        <v>7841</v>
      </c>
      <c r="B2659" s="93"/>
      <c r="C2659" s="94"/>
      <c r="D2659" s="230"/>
      <c r="E2659" s="103"/>
      <c r="F2659" s="100"/>
      <c r="G2659" s="101"/>
      <c r="H2659" s="42"/>
      <c r="I2659" s="101"/>
      <c r="J2659" s="95"/>
      <c r="K2659" s="97"/>
      <c r="L2659" s="97"/>
      <c r="M2659" s="97"/>
      <c r="N2659" s="87"/>
      <c r="O2659" s="96"/>
      <c r="P2659" s="97"/>
      <c r="Q2659" s="97"/>
      <c r="R2659" s="98"/>
      <c r="S2659" s="98"/>
      <c r="T2659" s="98"/>
      <c r="U2659" s="98"/>
      <c r="V2659" s="98"/>
      <c r="W2659" s="98"/>
      <c r="X2659" s="98"/>
      <c r="Y2659" s="98"/>
      <c r="Z2659" s="98"/>
      <c r="AA2659" s="98"/>
      <c r="AB2659" s="98"/>
      <c r="AC2659" s="98"/>
      <c r="AD2659" s="98"/>
      <c r="AE2659" s="98"/>
      <c r="AF2659" s="98"/>
      <c r="AG2659" s="98"/>
      <c r="AH2659" s="98"/>
      <c r="AI2659" s="98"/>
      <c r="AJ2659" s="98"/>
      <c r="AK2659" s="98"/>
      <c r="AL2659" s="98"/>
    </row>
    <row r="2660" ht="14.25" customHeight="1">
      <c r="A2660" s="92" t="s">
        <v>7842</v>
      </c>
      <c r="B2660" s="93"/>
      <c r="C2660" s="94"/>
      <c r="D2660" s="230"/>
      <c r="E2660" s="103"/>
      <c r="F2660" s="100"/>
      <c r="G2660" s="101"/>
      <c r="H2660" s="42"/>
      <c r="I2660" s="101"/>
      <c r="J2660" s="95"/>
      <c r="K2660" s="97"/>
      <c r="L2660" s="97"/>
      <c r="M2660" s="97"/>
      <c r="N2660" s="87"/>
      <c r="O2660" s="96"/>
      <c r="P2660" s="97"/>
      <c r="Q2660" s="97"/>
      <c r="R2660" s="98"/>
      <c r="S2660" s="98"/>
      <c r="T2660" s="98"/>
      <c r="U2660" s="98"/>
      <c r="V2660" s="98"/>
      <c r="W2660" s="98"/>
      <c r="X2660" s="98"/>
      <c r="Y2660" s="98"/>
      <c r="Z2660" s="98"/>
      <c r="AA2660" s="98"/>
      <c r="AB2660" s="98"/>
      <c r="AC2660" s="98"/>
      <c r="AD2660" s="98"/>
      <c r="AE2660" s="98"/>
      <c r="AF2660" s="98"/>
      <c r="AG2660" s="98"/>
      <c r="AH2660" s="98"/>
      <c r="AI2660" s="98"/>
      <c r="AJ2660" s="98"/>
      <c r="AK2660" s="98"/>
      <c r="AL2660" s="98"/>
    </row>
    <row r="2661" ht="14.25" customHeight="1">
      <c r="A2661" s="92" t="s">
        <v>7843</v>
      </c>
      <c r="B2661" s="93"/>
      <c r="C2661" s="94"/>
      <c r="D2661" s="230"/>
      <c r="E2661" s="103"/>
      <c r="F2661" s="100"/>
      <c r="G2661" s="101"/>
      <c r="H2661" s="42"/>
      <c r="I2661" s="101"/>
      <c r="J2661" s="95"/>
      <c r="K2661" s="97"/>
      <c r="L2661" s="97"/>
      <c r="M2661" s="97"/>
      <c r="N2661" s="87"/>
      <c r="O2661" s="96"/>
      <c r="P2661" s="97"/>
      <c r="Q2661" s="97"/>
      <c r="R2661" s="98"/>
      <c r="S2661" s="98"/>
      <c r="T2661" s="98"/>
      <c r="U2661" s="98"/>
      <c r="V2661" s="98"/>
      <c r="W2661" s="98"/>
      <c r="X2661" s="98"/>
      <c r="Y2661" s="98"/>
      <c r="Z2661" s="98"/>
      <c r="AA2661" s="98"/>
      <c r="AB2661" s="98"/>
      <c r="AC2661" s="98"/>
      <c r="AD2661" s="98"/>
      <c r="AE2661" s="98"/>
      <c r="AF2661" s="98"/>
      <c r="AG2661" s="98"/>
      <c r="AH2661" s="98"/>
      <c r="AI2661" s="98"/>
      <c r="AJ2661" s="98"/>
      <c r="AK2661" s="98"/>
      <c r="AL2661" s="98"/>
    </row>
    <row r="2662" ht="14.25" customHeight="1">
      <c r="A2662" s="92" t="s">
        <v>7844</v>
      </c>
      <c r="B2662" s="93"/>
      <c r="C2662" s="94"/>
      <c r="D2662" s="230"/>
      <c r="E2662" s="103"/>
      <c r="F2662" s="100"/>
      <c r="G2662" s="101"/>
      <c r="H2662" s="42"/>
      <c r="I2662" s="101"/>
      <c r="J2662" s="95"/>
      <c r="K2662" s="97"/>
      <c r="L2662" s="97"/>
      <c r="M2662" s="97"/>
      <c r="N2662" s="87"/>
      <c r="O2662" s="96"/>
      <c r="P2662" s="97"/>
      <c r="Q2662" s="97"/>
      <c r="R2662" s="98"/>
      <c r="S2662" s="98"/>
      <c r="T2662" s="98"/>
      <c r="U2662" s="98"/>
      <c r="V2662" s="98"/>
      <c r="W2662" s="98"/>
      <c r="X2662" s="98"/>
      <c r="Y2662" s="98"/>
      <c r="Z2662" s="98"/>
      <c r="AA2662" s="98"/>
      <c r="AB2662" s="98"/>
      <c r="AC2662" s="98"/>
      <c r="AD2662" s="98"/>
      <c r="AE2662" s="98"/>
      <c r="AF2662" s="98"/>
      <c r="AG2662" s="98"/>
      <c r="AH2662" s="98"/>
      <c r="AI2662" s="98"/>
      <c r="AJ2662" s="98"/>
      <c r="AK2662" s="98"/>
      <c r="AL2662" s="98"/>
    </row>
    <row r="2663" ht="14.25" customHeight="1">
      <c r="A2663" s="92" t="s">
        <v>7845</v>
      </c>
      <c r="B2663" s="93"/>
      <c r="C2663" s="94"/>
      <c r="D2663" s="230"/>
      <c r="E2663" s="103"/>
      <c r="F2663" s="100"/>
      <c r="G2663" s="101"/>
      <c r="H2663" s="42"/>
      <c r="I2663" s="101"/>
      <c r="J2663" s="95"/>
      <c r="K2663" s="97"/>
      <c r="L2663" s="97"/>
      <c r="M2663" s="97"/>
      <c r="N2663" s="87"/>
      <c r="O2663" s="96"/>
      <c r="P2663" s="97"/>
      <c r="Q2663" s="97"/>
      <c r="R2663" s="98"/>
      <c r="S2663" s="98"/>
      <c r="T2663" s="98"/>
      <c r="U2663" s="98"/>
      <c r="V2663" s="98"/>
      <c r="W2663" s="98"/>
      <c r="X2663" s="98"/>
      <c r="Y2663" s="98"/>
      <c r="Z2663" s="98"/>
      <c r="AA2663" s="98"/>
      <c r="AB2663" s="98"/>
      <c r="AC2663" s="98"/>
      <c r="AD2663" s="98"/>
      <c r="AE2663" s="98"/>
      <c r="AF2663" s="98"/>
      <c r="AG2663" s="98"/>
      <c r="AH2663" s="98"/>
      <c r="AI2663" s="98"/>
      <c r="AJ2663" s="98"/>
      <c r="AK2663" s="98"/>
      <c r="AL2663" s="98"/>
    </row>
    <row r="2664" ht="14.25" customHeight="1">
      <c r="A2664" s="92" t="s">
        <v>7846</v>
      </c>
      <c r="B2664" s="93"/>
      <c r="C2664" s="94"/>
      <c r="D2664" s="230"/>
      <c r="E2664" s="103"/>
      <c r="F2664" s="100"/>
      <c r="G2664" s="101"/>
      <c r="H2664" s="42"/>
      <c r="I2664" s="101"/>
      <c r="J2664" s="95"/>
      <c r="K2664" s="97"/>
      <c r="L2664" s="97"/>
      <c r="M2664" s="97"/>
      <c r="N2664" s="87"/>
      <c r="O2664" s="96"/>
      <c r="P2664" s="97"/>
      <c r="Q2664" s="97"/>
      <c r="R2664" s="98"/>
      <c r="S2664" s="98"/>
      <c r="T2664" s="98"/>
      <c r="U2664" s="98"/>
      <c r="V2664" s="98"/>
      <c r="W2664" s="98"/>
      <c r="X2664" s="98"/>
      <c r="Y2664" s="98"/>
      <c r="Z2664" s="98"/>
      <c r="AA2664" s="98"/>
      <c r="AB2664" s="98"/>
      <c r="AC2664" s="98"/>
      <c r="AD2664" s="98"/>
      <c r="AE2664" s="98"/>
      <c r="AF2664" s="98"/>
      <c r="AG2664" s="98"/>
      <c r="AH2664" s="98"/>
      <c r="AI2664" s="98"/>
      <c r="AJ2664" s="98"/>
      <c r="AK2664" s="98"/>
      <c r="AL2664" s="98"/>
    </row>
    <row r="2665" ht="14.25" customHeight="1">
      <c r="A2665" s="92" t="s">
        <v>7847</v>
      </c>
      <c r="B2665" s="93"/>
      <c r="C2665" s="94"/>
      <c r="D2665" s="230"/>
      <c r="E2665" s="103"/>
      <c r="F2665" s="100"/>
      <c r="G2665" s="101"/>
      <c r="H2665" s="42"/>
      <c r="I2665" s="101"/>
      <c r="J2665" s="95"/>
      <c r="K2665" s="97"/>
      <c r="L2665" s="97"/>
      <c r="M2665" s="97"/>
      <c r="N2665" s="87"/>
      <c r="O2665" s="96"/>
      <c r="P2665" s="97"/>
      <c r="Q2665" s="97"/>
      <c r="R2665" s="98"/>
      <c r="S2665" s="98"/>
      <c r="T2665" s="98"/>
      <c r="U2665" s="98"/>
      <c r="V2665" s="98"/>
      <c r="W2665" s="98"/>
      <c r="X2665" s="98"/>
      <c r="Y2665" s="98"/>
      <c r="Z2665" s="98"/>
      <c r="AA2665" s="98"/>
      <c r="AB2665" s="98"/>
      <c r="AC2665" s="98"/>
      <c r="AD2665" s="98"/>
      <c r="AE2665" s="98"/>
      <c r="AF2665" s="98"/>
      <c r="AG2665" s="98"/>
      <c r="AH2665" s="98"/>
      <c r="AI2665" s="98"/>
      <c r="AJ2665" s="98"/>
      <c r="AK2665" s="98"/>
      <c r="AL2665" s="98"/>
    </row>
    <row r="2666" ht="14.25" customHeight="1">
      <c r="A2666" s="92" t="s">
        <v>7848</v>
      </c>
      <c r="B2666" s="93"/>
      <c r="C2666" s="94"/>
      <c r="D2666" s="230"/>
      <c r="E2666" s="103"/>
      <c r="F2666" s="100"/>
      <c r="G2666" s="101"/>
      <c r="H2666" s="42"/>
      <c r="I2666" s="101"/>
      <c r="J2666" s="95"/>
      <c r="K2666" s="97"/>
      <c r="L2666" s="97"/>
      <c r="M2666" s="97"/>
      <c r="N2666" s="87"/>
      <c r="O2666" s="96"/>
      <c r="P2666" s="97"/>
      <c r="Q2666" s="97"/>
      <c r="R2666" s="98"/>
      <c r="S2666" s="98"/>
      <c r="T2666" s="98"/>
      <c r="U2666" s="98"/>
      <c r="V2666" s="98"/>
      <c r="W2666" s="98"/>
      <c r="X2666" s="98"/>
      <c r="Y2666" s="98"/>
      <c r="Z2666" s="98"/>
      <c r="AA2666" s="98"/>
      <c r="AB2666" s="98"/>
      <c r="AC2666" s="98"/>
      <c r="AD2666" s="98"/>
      <c r="AE2666" s="98"/>
      <c r="AF2666" s="98"/>
      <c r="AG2666" s="98"/>
      <c r="AH2666" s="98"/>
      <c r="AI2666" s="98"/>
      <c r="AJ2666" s="98"/>
      <c r="AK2666" s="98"/>
      <c r="AL2666" s="98"/>
    </row>
    <row r="2667" ht="14.25" customHeight="1">
      <c r="A2667" s="92" t="s">
        <v>7849</v>
      </c>
      <c r="B2667" s="93"/>
      <c r="C2667" s="94"/>
      <c r="D2667" s="230"/>
      <c r="E2667" s="103"/>
      <c r="F2667" s="100"/>
      <c r="G2667" s="101"/>
      <c r="H2667" s="42"/>
      <c r="I2667" s="101"/>
      <c r="J2667" s="95"/>
      <c r="K2667" s="97"/>
      <c r="L2667" s="97"/>
      <c r="M2667" s="97"/>
      <c r="N2667" s="87"/>
      <c r="O2667" s="96"/>
      <c r="P2667" s="97"/>
      <c r="Q2667" s="97"/>
      <c r="R2667" s="98"/>
      <c r="S2667" s="98"/>
      <c r="T2667" s="98"/>
      <c r="U2667" s="98"/>
      <c r="V2667" s="98"/>
      <c r="W2667" s="98"/>
      <c r="X2667" s="98"/>
      <c r="Y2667" s="98"/>
      <c r="Z2667" s="98"/>
      <c r="AA2667" s="98"/>
      <c r="AB2667" s="98"/>
      <c r="AC2667" s="98"/>
      <c r="AD2667" s="98"/>
      <c r="AE2667" s="98"/>
      <c r="AF2667" s="98"/>
      <c r="AG2667" s="98"/>
      <c r="AH2667" s="98"/>
      <c r="AI2667" s="98"/>
      <c r="AJ2667" s="98"/>
      <c r="AK2667" s="98"/>
      <c r="AL2667" s="98"/>
    </row>
    <row r="2668" ht="14.25" customHeight="1">
      <c r="A2668" s="92" t="s">
        <v>7850</v>
      </c>
      <c r="B2668" s="93"/>
      <c r="C2668" s="94"/>
      <c r="D2668" s="230"/>
      <c r="E2668" s="103"/>
      <c r="F2668" s="100"/>
      <c r="G2668" s="101"/>
      <c r="H2668" s="42"/>
      <c r="I2668" s="101"/>
      <c r="J2668" s="95"/>
      <c r="K2668" s="97"/>
      <c r="L2668" s="97"/>
      <c r="M2668" s="97"/>
      <c r="N2668" s="87"/>
      <c r="O2668" s="96"/>
      <c r="P2668" s="97"/>
      <c r="Q2668" s="97"/>
      <c r="R2668" s="98"/>
      <c r="S2668" s="98"/>
      <c r="T2668" s="98"/>
      <c r="U2668" s="98"/>
      <c r="V2668" s="98"/>
      <c r="W2668" s="98"/>
      <c r="X2668" s="98"/>
      <c r="Y2668" s="98"/>
      <c r="Z2668" s="98"/>
      <c r="AA2668" s="98"/>
      <c r="AB2668" s="98"/>
      <c r="AC2668" s="98"/>
      <c r="AD2668" s="98"/>
      <c r="AE2668" s="98"/>
      <c r="AF2668" s="98"/>
      <c r="AG2668" s="98"/>
      <c r="AH2668" s="98"/>
      <c r="AI2668" s="98"/>
      <c r="AJ2668" s="98"/>
      <c r="AK2668" s="98"/>
      <c r="AL2668" s="98"/>
    </row>
    <row r="2669" ht="14.25" customHeight="1">
      <c r="A2669" s="92" t="s">
        <v>7851</v>
      </c>
      <c r="B2669" s="93"/>
      <c r="C2669" s="94"/>
      <c r="D2669" s="230"/>
      <c r="E2669" s="103"/>
      <c r="F2669" s="100"/>
      <c r="G2669" s="101"/>
      <c r="H2669" s="42"/>
      <c r="I2669" s="101"/>
      <c r="J2669" s="95"/>
      <c r="K2669" s="97"/>
      <c r="L2669" s="97"/>
      <c r="M2669" s="97"/>
      <c r="N2669" s="87"/>
      <c r="O2669" s="96"/>
      <c r="P2669" s="97"/>
      <c r="Q2669" s="97"/>
      <c r="R2669" s="98"/>
      <c r="S2669" s="98"/>
      <c r="T2669" s="98"/>
      <c r="U2669" s="98"/>
      <c r="V2669" s="98"/>
      <c r="W2669" s="98"/>
      <c r="X2669" s="98"/>
      <c r="Y2669" s="98"/>
      <c r="Z2669" s="98"/>
      <c r="AA2669" s="98"/>
      <c r="AB2669" s="98"/>
      <c r="AC2669" s="98"/>
      <c r="AD2669" s="98"/>
      <c r="AE2669" s="98"/>
      <c r="AF2669" s="98"/>
      <c r="AG2669" s="98"/>
      <c r="AH2669" s="98"/>
      <c r="AI2669" s="98"/>
      <c r="AJ2669" s="98"/>
      <c r="AK2669" s="98"/>
      <c r="AL2669" s="98"/>
    </row>
    <row r="2670" ht="14.25" customHeight="1">
      <c r="A2670" s="92" t="s">
        <v>7852</v>
      </c>
      <c r="B2670" s="93"/>
      <c r="C2670" s="94"/>
      <c r="D2670" s="230"/>
      <c r="E2670" s="103"/>
      <c r="F2670" s="100"/>
      <c r="G2670" s="101"/>
      <c r="H2670" s="42"/>
      <c r="I2670" s="101"/>
      <c r="J2670" s="95"/>
      <c r="K2670" s="97"/>
      <c r="L2670" s="97"/>
      <c r="M2670" s="97"/>
      <c r="N2670" s="87"/>
      <c r="O2670" s="96"/>
      <c r="P2670" s="97"/>
      <c r="Q2670" s="97"/>
      <c r="R2670" s="98"/>
      <c r="S2670" s="98"/>
      <c r="T2670" s="98"/>
      <c r="U2670" s="98"/>
      <c r="V2670" s="98"/>
      <c r="W2670" s="98"/>
      <c r="X2670" s="98"/>
      <c r="Y2670" s="98"/>
      <c r="Z2670" s="98"/>
      <c r="AA2670" s="98"/>
      <c r="AB2670" s="98"/>
      <c r="AC2670" s="98"/>
      <c r="AD2670" s="98"/>
      <c r="AE2670" s="98"/>
      <c r="AF2670" s="98"/>
      <c r="AG2670" s="98"/>
      <c r="AH2670" s="98"/>
      <c r="AI2670" s="98"/>
      <c r="AJ2670" s="98"/>
      <c r="AK2670" s="98"/>
      <c r="AL2670" s="98"/>
    </row>
    <row r="2671" ht="14.25" customHeight="1">
      <c r="A2671" s="92" t="s">
        <v>7853</v>
      </c>
      <c r="B2671" s="93"/>
      <c r="C2671" s="94"/>
      <c r="D2671" s="230"/>
      <c r="E2671" s="103"/>
      <c r="F2671" s="100"/>
      <c r="G2671" s="101"/>
      <c r="H2671" s="42"/>
      <c r="I2671" s="101"/>
      <c r="J2671" s="95"/>
      <c r="K2671" s="97"/>
      <c r="L2671" s="97"/>
      <c r="M2671" s="97"/>
      <c r="N2671" s="87"/>
      <c r="O2671" s="96"/>
      <c r="P2671" s="97"/>
      <c r="Q2671" s="97"/>
      <c r="R2671" s="98"/>
      <c r="S2671" s="98"/>
      <c r="T2671" s="98"/>
      <c r="U2671" s="98"/>
      <c r="V2671" s="98"/>
      <c r="W2671" s="98"/>
      <c r="X2671" s="98"/>
      <c r="Y2671" s="98"/>
      <c r="Z2671" s="98"/>
      <c r="AA2671" s="98"/>
      <c r="AB2671" s="98"/>
      <c r="AC2671" s="98"/>
      <c r="AD2671" s="98"/>
      <c r="AE2671" s="98"/>
      <c r="AF2671" s="98"/>
      <c r="AG2671" s="98"/>
      <c r="AH2671" s="98"/>
      <c r="AI2671" s="98"/>
      <c r="AJ2671" s="98"/>
      <c r="AK2671" s="98"/>
      <c r="AL2671" s="98"/>
    </row>
    <row r="2672" ht="14.25" customHeight="1">
      <c r="A2672" s="92" t="s">
        <v>7854</v>
      </c>
      <c r="B2672" s="93"/>
      <c r="C2672" s="94"/>
      <c r="D2672" s="230"/>
      <c r="E2672" s="103"/>
      <c r="F2672" s="100"/>
      <c r="G2672" s="101"/>
      <c r="H2672" s="42"/>
      <c r="I2672" s="101"/>
      <c r="J2672" s="95"/>
      <c r="K2672" s="97"/>
      <c r="L2672" s="97"/>
      <c r="M2672" s="97"/>
      <c r="N2672" s="87"/>
      <c r="O2672" s="96"/>
      <c r="P2672" s="97"/>
      <c r="Q2672" s="97"/>
      <c r="R2672" s="98"/>
      <c r="S2672" s="98"/>
      <c r="T2672" s="98"/>
      <c r="U2672" s="98"/>
      <c r="V2672" s="98"/>
      <c r="W2672" s="98"/>
      <c r="X2672" s="98"/>
      <c r="Y2672" s="98"/>
      <c r="Z2672" s="98"/>
      <c r="AA2672" s="98"/>
      <c r="AB2672" s="98"/>
      <c r="AC2672" s="98"/>
      <c r="AD2672" s="98"/>
      <c r="AE2672" s="98"/>
      <c r="AF2672" s="98"/>
      <c r="AG2672" s="98"/>
      <c r="AH2672" s="98"/>
      <c r="AI2672" s="98"/>
      <c r="AJ2672" s="98"/>
      <c r="AK2672" s="98"/>
      <c r="AL2672" s="98"/>
    </row>
    <row r="2673" ht="14.25" customHeight="1">
      <c r="A2673" s="92" t="s">
        <v>7855</v>
      </c>
      <c r="B2673" s="93"/>
      <c r="C2673" s="94"/>
      <c r="D2673" s="230"/>
      <c r="E2673" s="103"/>
      <c r="F2673" s="100"/>
      <c r="G2673" s="101"/>
      <c r="H2673" s="42"/>
      <c r="I2673" s="101"/>
      <c r="J2673" s="95"/>
      <c r="K2673" s="97"/>
      <c r="L2673" s="97"/>
      <c r="M2673" s="97"/>
      <c r="N2673" s="87"/>
      <c r="O2673" s="96"/>
      <c r="P2673" s="97"/>
      <c r="Q2673" s="97"/>
      <c r="R2673" s="98"/>
      <c r="S2673" s="98"/>
      <c r="T2673" s="98"/>
      <c r="U2673" s="98"/>
      <c r="V2673" s="98"/>
      <c r="W2673" s="98"/>
      <c r="X2673" s="98"/>
      <c r="Y2673" s="98"/>
      <c r="Z2673" s="98"/>
      <c r="AA2673" s="98"/>
      <c r="AB2673" s="98"/>
      <c r="AC2673" s="98"/>
      <c r="AD2673" s="98"/>
      <c r="AE2673" s="98"/>
      <c r="AF2673" s="98"/>
      <c r="AG2673" s="98"/>
      <c r="AH2673" s="98"/>
      <c r="AI2673" s="98"/>
      <c r="AJ2673" s="98"/>
      <c r="AK2673" s="98"/>
      <c r="AL2673" s="98"/>
    </row>
    <row r="2674" ht="14.25" customHeight="1">
      <c r="A2674" s="92" t="s">
        <v>7856</v>
      </c>
      <c r="B2674" s="93"/>
      <c r="C2674" s="94"/>
      <c r="D2674" s="230"/>
      <c r="E2674" s="103"/>
      <c r="F2674" s="100"/>
      <c r="G2674" s="101"/>
      <c r="H2674" s="42"/>
      <c r="I2674" s="101"/>
      <c r="J2674" s="95"/>
      <c r="K2674" s="97"/>
      <c r="L2674" s="97"/>
      <c r="M2674" s="97"/>
      <c r="N2674" s="87"/>
      <c r="O2674" s="96"/>
      <c r="P2674" s="97"/>
      <c r="Q2674" s="97"/>
      <c r="R2674" s="98"/>
      <c r="S2674" s="98"/>
      <c r="T2674" s="98"/>
      <c r="U2674" s="98"/>
      <c r="V2674" s="98"/>
      <c r="W2674" s="98"/>
      <c r="X2674" s="98"/>
      <c r="Y2674" s="98"/>
      <c r="Z2674" s="98"/>
      <c r="AA2674" s="98"/>
      <c r="AB2674" s="98"/>
      <c r="AC2674" s="98"/>
      <c r="AD2674" s="98"/>
      <c r="AE2674" s="98"/>
      <c r="AF2674" s="98"/>
      <c r="AG2674" s="98"/>
      <c r="AH2674" s="98"/>
      <c r="AI2674" s="98"/>
      <c r="AJ2674" s="98"/>
      <c r="AK2674" s="98"/>
      <c r="AL2674" s="98"/>
    </row>
    <row r="2675" ht="14.25" customHeight="1">
      <c r="A2675" s="92" t="s">
        <v>7857</v>
      </c>
      <c r="B2675" s="93"/>
      <c r="C2675" s="94"/>
      <c r="D2675" s="230"/>
      <c r="E2675" s="103"/>
      <c r="F2675" s="100"/>
      <c r="G2675" s="101"/>
      <c r="H2675" s="42"/>
      <c r="I2675" s="101"/>
      <c r="J2675" s="95"/>
      <c r="K2675" s="97"/>
      <c r="L2675" s="97"/>
      <c r="M2675" s="97"/>
      <c r="N2675" s="87"/>
      <c r="O2675" s="96"/>
      <c r="P2675" s="97"/>
      <c r="Q2675" s="97"/>
      <c r="R2675" s="98"/>
      <c r="S2675" s="98"/>
      <c r="T2675" s="98"/>
      <c r="U2675" s="98"/>
      <c r="V2675" s="98"/>
      <c r="W2675" s="98"/>
      <c r="X2675" s="98"/>
      <c r="Y2675" s="98"/>
      <c r="Z2675" s="98"/>
      <c r="AA2675" s="98"/>
      <c r="AB2675" s="98"/>
      <c r="AC2675" s="98"/>
      <c r="AD2675" s="98"/>
      <c r="AE2675" s="98"/>
      <c r="AF2675" s="98"/>
      <c r="AG2675" s="98"/>
      <c r="AH2675" s="98"/>
      <c r="AI2675" s="98"/>
      <c r="AJ2675" s="98"/>
      <c r="AK2675" s="98"/>
      <c r="AL2675" s="98"/>
    </row>
    <row r="2676" ht="14.25" customHeight="1">
      <c r="A2676" s="92" t="s">
        <v>7858</v>
      </c>
      <c r="B2676" s="93"/>
      <c r="C2676" s="94"/>
      <c r="D2676" s="230"/>
      <c r="E2676" s="103"/>
      <c r="F2676" s="100"/>
      <c r="G2676" s="101"/>
      <c r="H2676" s="42"/>
      <c r="I2676" s="101"/>
      <c r="J2676" s="95"/>
      <c r="K2676" s="97"/>
      <c r="L2676" s="97"/>
      <c r="M2676" s="97"/>
      <c r="N2676" s="87"/>
      <c r="O2676" s="96"/>
      <c r="P2676" s="97"/>
      <c r="Q2676" s="97"/>
      <c r="R2676" s="98"/>
      <c r="S2676" s="98"/>
      <c r="T2676" s="98"/>
      <c r="U2676" s="98"/>
      <c r="V2676" s="98"/>
      <c r="W2676" s="98"/>
      <c r="X2676" s="98"/>
      <c r="Y2676" s="98"/>
      <c r="Z2676" s="98"/>
      <c r="AA2676" s="98"/>
      <c r="AB2676" s="98"/>
      <c r="AC2676" s="98"/>
      <c r="AD2676" s="98"/>
      <c r="AE2676" s="98"/>
      <c r="AF2676" s="98"/>
      <c r="AG2676" s="98"/>
      <c r="AH2676" s="98"/>
      <c r="AI2676" s="98"/>
      <c r="AJ2676" s="98"/>
      <c r="AK2676" s="98"/>
      <c r="AL2676" s="98"/>
    </row>
    <row r="2677" ht="14.25" customHeight="1">
      <c r="A2677" s="92" t="s">
        <v>7859</v>
      </c>
      <c r="B2677" s="93"/>
      <c r="C2677" s="94"/>
      <c r="D2677" s="230"/>
      <c r="E2677" s="103"/>
      <c r="F2677" s="100"/>
      <c r="G2677" s="101"/>
      <c r="H2677" s="42"/>
      <c r="I2677" s="101"/>
      <c r="J2677" s="95"/>
      <c r="K2677" s="97"/>
      <c r="L2677" s="97"/>
      <c r="M2677" s="97"/>
      <c r="N2677" s="87"/>
      <c r="O2677" s="96"/>
      <c r="P2677" s="97"/>
      <c r="Q2677" s="97"/>
      <c r="R2677" s="98"/>
      <c r="S2677" s="98"/>
      <c r="T2677" s="98"/>
      <c r="U2677" s="98"/>
      <c r="V2677" s="98"/>
      <c r="W2677" s="98"/>
      <c r="X2677" s="98"/>
      <c r="Y2677" s="98"/>
      <c r="Z2677" s="98"/>
      <c r="AA2677" s="98"/>
      <c r="AB2677" s="98"/>
      <c r="AC2677" s="98"/>
      <c r="AD2677" s="98"/>
      <c r="AE2677" s="98"/>
      <c r="AF2677" s="98"/>
      <c r="AG2677" s="98"/>
      <c r="AH2677" s="98"/>
      <c r="AI2677" s="98"/>
      <c r="AJ2677" s="98"/>
      <c r="AK2677" s="98"/>
      <c r="AL2677" s="98"/>
    </row>
    <row r="2678" ht="14.25" customHeight="1">
      <c r="A2678" s="92" t="s">
        <v>7860</v>
      </c>
      <c r="B2678" s="93"/>
      <c r="C2678" s="94"/>
      <c r="D2678" s="230"/>
      <c r="E2678" s="103"/>
      <c r="F2678" s="100"/>
      <c r="G2678" s="101"/>
      <c r="H2678" s="42"/>
      <c r="I2678" s="101"/>
      <c r="J2678" s="95"/>
      <c r="K2678" s="97"/>
      <c r="L2678" s="97"/>
      <c r="M2678" s="97"/>
      <c r="N2678" s="87"/>
      <c r="O2678" s="96"/>
      <c r="P2678" s="97"/>
      <c r="Q2678" s="97"/>
      <c r="R2678" s="98"/>
      <c r="S2678" s="98"/>
      <c r="T2678" s="98"/>
      <c r="U2678" s="98"/>
      <c r="V2678" s="98"/>
      <c r="W2678" s="98"/>
      <c r="X2678" s="98"/>
      <c r="Y2678" s="98"/>
      <c r="Z2678" s="98"/>
      <c r="AA2678" s="98"/>
      <c r="AB2678" s="98"/>
      <c r="AC2678" s="98"/>
      <c r="AD2678" s="98"/>
      <c r="AE2678" s="98"/>
      <c r="AF2678" s="98"/>
      <c r="AG2678" s="98"/>
      <c r="AH2678" s="98"/>
      <c r="AI2678" s="98"/>
      <c r="AJ2678" s="98"/>
      <c r="AK2678" s="98"/>
      <c r="AL2678" s="98"/>
    </row>
    <row r="2679" ht="14.25" customHeight="1">
      <c r="A2679" s="92" t="s">
        <v>7861</v>
      </c>
      <c r="B2679" s="93"/>
      <c r="C2679" s="94"/>
      <c r="D2679" s="230"/>
      <c r="E2679" s="103"/>
      <c r="F2679" s="100"/>
      <c r="G2679" s="101"/>
      <c r="H2679" s="42"/>
      <c r="I2679" s="101"/>
      <c r="J2679" s="95"/>
      <c r="K2679" s="97"/>
      <c r="L2679" s="97"/>
      <c r="M2679" s="97"/>
      <c r="N2679" s="87"/>
      <c r="O2679" s="96"/>
      <c r="P2679" s="97"/>
      <c r="Q2679" s="97"/>
      <c r="R2679" s="98"/>
      <c r="S2679" s="98"/>
      <c r="T2679" s="98"/>
      <c r="U2679" s="98"/>
      <c r="V2679" s="98"/>
      <c r="W2679" s="98"/>
      <c r="X2679" s="98"/>
      <c r="Y2679" s="98"/>
      <c r="Z2679" s="98"/>
      <c r="AA2679" s="98"/>
      <c r="AB2679" s="98"/>
      <c r="AC2679" s="98"/>
      <c r="AD2679" s="98"/>
      <c r="AE2679" s="98"/>
      <c r="AF2679" s="98"/>
      <c r="AG2679" s="98"/>
      <c r="AH2679" s="98"/>
      <c r="AI2679" s="98"/>
      <c r="AJ2679" s="98"/>
      <c r="AK2679" s="98"/>
      <c r="AL2679" s="98"/>
    </row>
    <row r="2680" ht="14.25" customHeight="1">
      <c r="A2680" s="92" t="s">
        <v>7862</v>
      </c>
      <c r="B2680" s="93"/>
      <c r="C2680" s="94"/>
      <c r="D2680" s="230"/>
      <c r="E2680" s="103"/>
      <c r="F2680" s="100"/>
      <c r="G2680" s="101"/>
      <c r="H2680" s="42"/>
      <c r="I2680" s="101"/>
      <c r="J2680" s="95"/>
      <c r="K2680" s="97"/>
      <c r="L2680" s="97"/>
      <c r="M2680" s="97"/>
      <c r="N2680" s="87"/>
      <c r="O2680" s="96"/>
      <c r="P2680" s="97"/>
      <c r="Q2680" s="97"/>
      <c r="R2680" s="98"/>
      <c r="S2680" s="98"/>
      <c r="T2680" s="98"/>
      <c r="U2680" s="98"/>
      <c r="V2680" s="98"/>
      <c r="W2680" s="98"/>
      <c r="X2680" s="98"/>
      <c r="Y2680" s="98"/>
      <c r="Z2680" s="98"/>
      <c r="AA2680" s="98"/>
      <c r="AB2680" s="98"/>
      <c r="AC2680" s="98"/>
      <c r="AD2680" s="98"/>
      <c r="AE2680" s="98"/>
      <c r="AF2680" s="98"/>
      <c r="AG2680" s="98"/>
      <c r="AH2680" s="98"/>
      <c r="AI2680" s="98"/>
      <c r="AJ2680" s="98"/>
      <c r="AK2680" s="98"/>
      <c r="AL2680" s="98"/>
    </row>
    <row r="2681" ht="14.25" customHeight="1">
      <c r="A2681" s="92" t="s">
        <v>7863</v>
      </c>
      <c r="B2681" s="93"/>
      <c r="C2681" s="94"/>
      <c r="D2681" s="230"/>
      <c r="E2681" s="103"/>
      <c r="F2681" s="100"/>
      <c r="G2681" s="101"/>
      <c r="H2681" s="42"/>
      <c r="I2681" s="101"/>
      <c r="J2681" s="95"/>
      <c r="K2681" s="97"/>
      <c r="L2681" s="97"/>
      <c r="M2681" s="97"/>
      <c r="N2681" s="87"/>
      <c r="O2681" s="96"/>
      <c r="P2681" s="97"/>
      <c r="Q2681" s="97"/>
      <c r="R2681" s="98"/>
      <c r="S2681" s="98"/>
      <c r="T2681" s="98"/>
      <c r="U2681" s="98"/>
      <c r="V2681" s="98"/>
      <c r="W2681" s="98"/>
      <c r="X2681" s="98"/>
      <c r="Y2681" s="98"/>
      <c r="Z2681" s="98"/>
      <c r="AA2681" s="98"/>
      <c r="AB2681" s="98"/>
      <c r="AC2681" s="98"/>
      <c r="AD2681" s="98"/>
      <c r="AE2681" s="98"/>
      <c r="AF2681" s="98"/>
      <c r="AG2681" s="98"/>
      <c r="AH2681" s="98"/>
      <c r="AI2681" s="98"/>
      <c r="AJ2681" s="98"/>
      <c r="AK2681" s="98"/>
      <c r="AL2681" s="98"/>
    </row>
    <row r="2682" ht="14.25" customHeight="1">
      <c r="A2682" s="92" t="s">
        <v>7864</v>
      </c>
      <c r="B2682" s="93"/>
      <c r="C2682" s="94"/>
      <c r="D2682" s="230"/>
      <c r="E2682" s="103"/>
      <c r="F2682" s="100"/>
      <c r="G2682" s="101"/>
      <c r="H2682" s="42"/>
      <c r="I2682" s="101"/>
      <c r="J2682" s="95"/>
      <c r="K2682" s="97"/>
      <c r="L2682" s="97"/>
      <c r="M2682" s="97"/>
      <c r="N2682" s="87"/>
      <c r="O2682" s="96"/>
      <c r="P2682" s="97"/>
      <c r="Q2682" s="97"/>
      <c r="R2682" s="98"/>
      <c r="S2682" s="98"/>
      <c r="T2682" s="98"/>
      <c r="U2682" s="98"/>
      <c r="V2682" s="98"/>
      <c r="W2682" s="98"/>
      <c r="X2682" s="98"/>
      <c r="Y2682" s="98"/>
      <c r="Z2682" s="98"/>
      <c r="AA2682" s="98"/>
      <c r="AB2682" s="98"/>
      <c r="AC2682" s="98"/>
      <c r="AD2682" s="98"/>
      <c r="AE2682" s="98"/>
      <c r="AF2682" s="98"/>
      <c r="AG2682" s="98"/>
      <c r="AH2682" s="98"/>
      <c r="AI2682" s="98"/>
      <c r="AJ2682" s="98"/>
      <c r="AK2682" s="98"/>
      <c r="AL2682" s="98"/>
    </row>
    <row r="2683" ht="14.25" customHeight="1">
      <c r="A2683" s="92" t="s">
        <v>7865</v>
      </c>
      <c r="B2683" s="93"/>
      <c r="C2683" s="94"/>
      <c r="D2683" s="230"/>
      <c r="E2683" s="103"/>
      <c r="F2683" s="100"/>
      <c r="G2683" s="101"/>
      <c r="H2683" s="42"/>
      <c r="I2683" s="101"/>
      <c r="J2683" s="95"/>
      <c r="K2683" s="97"/>
      <c r="L2683" s="97"/>
      <c r="M2683" s="97"/>
      <c r="N2683" s="87"/>
      <c r="O2683" s="96"/>
      <c r="P2683" s="97"/>
      <c r="Q2683" s="97"/>
      <c r="R2683" s="98"/>
      <c r="S2683" s="98"/>
      <c r="T2683" s="98"/>
      <c r="U2683" s="98"/>
      <c r="V2683" s="98"/>
      <c r="W2683" s="98"/>
      <c r="X2683" s="98"/>
      <c r="Y2683" s="98"/>
      <c r="Z2683" s="98"/>
      <c r="AA2683" s="98"/>
      <c r="AB2683" s="98"/>
      <c r="AC2683" s="98"/>
      <c r="AD2683" s="98"/>
      <c r="AE2683" s="98"/>
      <c r="AF2683" s="98"/>
      <c r="AG2683" s="98"/>
      <c r="AH2683" s="98"/>
      <c r="AI2683" s="98"/>
      <c r="AJ2683" s="98"/>
      <c r="AK2683" s="98"/>
      <c r="AL2683" s="98"/>
    </row>
    <row r="2684" ht="14.25" customHeight="1">
      <c r="A2684" s="92" t="s">
        <v>7866</v>
      </c>
      <c r="B2684" s="93"/>
      <c r="C2684" s="94"/>
      <c r="D2684" s="230"/>
      <c r="E2684" s="103"/>
      <c r="F2684" s="100"/>
      <c r="G2684" s="101"/>
      <c r="H2684" s="42"/>
      <c r="I2684" s="101"/>
      <c r="J2684" s="95"/>
      <c r="K2684" s="97"/>
      <c r="L2684" s="97"/>
      <c r="M2684" s="97"/>
      <c r="N2684" s="87"/>
      <c r="O2684" s="96"/>
      <c r="P2684" s="97"/>
      <c r="Q2684" s="97"/>
      <c r="R2684" s="98"/>
      <c r="S2684" s="98"/>
      <c r="T2684" s="98"/>
      <c r="U2684" s="98"/>
      <c r="V2684" s="98"/>
      <c r="W2684" s="98"/>
      <c r="X2684" s="98"/>
      <c r="Y2684" s="98"/>
      <c r="Z2684" s="98"/>
      <c r="AA2684" s="98"/>
      <c r="AB2684" s="98"/>
      <c r="AC2684" s="98"/>
      <c r="AD2684" s="98"/>
      <c r="AE2684" s="98"/>
      <c r="AF2684" s="98"/>
      <c r="AG2684" s="98"/>
      <c r="AH2684" s="98"/>
      <c r="AI2684" s="98"/>
      <c r="AJ2684" s="98"/>
      <c r="AK2684" s="98"/>
      <c r="AL2684" s="98"/>
    </row>
    <row r="2685" ht="14.25" customHeight="1">
      <c r="A2685" s="92" t="s">
        <v>7867</v>
      </c>
      <c r="B2685" s="93"/>
      <c r="C2685" s="94"/>
      <c r="D2685" s="230"/>
      <c r="E2685" s="103"/>
      <c r="F2685" s="100"/>
      <c r="G2685" s="101"/>
      <c r="H2685" s="42"/>
      <c r="I2685" s="101"/>
      <c r="J2685" s="95"/>
      <c r="K2685" s="97"/>
      <c r="L2685" s="97"/>
      <c r="M2685" s="97"/>
      <c r="N2685" s="87"/>
      <c r="O2685" s="96"/>
      <c r="P2685" s="97"/>
      <c r="Q2685" s="97"/>
      <c r="R2685" s="98"/>
      <c r="S2685" s="98"/>
      <c r="T2685" s="98"/>
      <c r="U2685" s="98"/>
      <c r="V2685" s="98"/>
      <c r="W2685" s="98"/>
      <c r="X2685" s="98"/>
      <c r="Y2685" s="98"/>
      <c r="Z2685" s="98"/>
      <c r="AA2685" s="98"/>
      <c r="AB2685" s="98"/>
      <c r="AC2685" s="98"/>
      <c r="AD2685" s="98"/>
      <c r="AE2685" s="98"/>
      <c r="AF2685" s="98"/>
      <c r="AG2685" s="98"/>
      <c r="AH2685" s="98"/>
      <c r="AI2685" s="98"/>
      <c r="AJ2685" s="98"/>
      <c r="AK2685" s="98"/>
      <c r="AL2685" s="98"/>
    </row>
    <row r="2686" ht="14.25" customHeight="1">
      <c r="A2686" s="92" t="s">
        <v>7868</v>
      </c>
      <c r="B2686" s="93"/>
      <c r="C2686" s="94"/>
      <c r="D2686" s="230"/>
      <c r="E2686" s="103"/>
      <c r="F2686" s="100"/>
      <c r="G2686" s="101"/>
      <c r="H2686" s="42"/>
      <c r="I2686" s="101"/>
      <c r="J2686" s="95"/>
      <c r="K2686" s="97"/>
      <c r="L2686" s="97"/>
      <c r="M2686" s="97"/>
      <c r="N2686" s="87"/>
      <c r="O2686" s="96"/>
      <c r="P2686" s="97"/>
      <c r="Q2686" s="97"/>
      <c r="R2686" s="98"/>
      <c r="S2686" s="98"/>
      <c r="T2686" s="98"/>
      <c r="U2686" s="98"/>
      <c r="V2686" s="98"/>
      <c r="W2686" s="98"/>
      <c r="X2686" s="98"/>
      <c r="Y2686" s="98"/>
      <c r="Z2686" s="98"/>
      <c r="AA2686" s="98"/>
      <c r="AB2686" s="98"/>
      <c r="AC2686" s="98"/>
      <c r="AD2686" s="98"/>
      <c r="AE2686" s="98"/>
      <c r="AF2686" s="98"/>
      <c r="AG2686" s="98"/>
      <c r="AH2686" s="98"/>
      <c r="AI2686" s="98"/>
      <c r="AJ2686" s="98"/>
      <c r="AK2686" s="98"/>
      <c r="AL2686" s="98"/>
    </row>
    <row r="2687" ht="14.25" customHeight="1">
      <c r="A2687" s="92" t="s">
        <v>7869</v>
      </c>
      <c r="B2687" s="93"/>
      <c r="C2687" s="94"/>
      <c r="D2687" s="230"/>
      <c r="E2687" s="103"/>
      <c r="F2687" s="100"/>
      <c r="G2687" s="101"/>
      <c r="H2687" s="42"/>
      <c r="I2687" s="101"/>
      <c r="J2687" s="95"/>
      <c r="K2687" s="97"/>
      <c r="L2687" s="97"/>
      <c r="M2687" s="97"/>
      <c r="N2687" s="87"/>
      <c r="O2687" s="96"/>
      <c r="P2687" s="97"/>
      <c r="Q2687" s="97"/>
      <c r="R2687" s="98"/>
      <c r="S2687" s="98"/>
      <c r="T2687" s="98"/>
      <c r="U2687" s="98"/>
      <c r="V2687" s="98"/>
      <c r="W2687" s="98"/>
      <c r="X2687" s="98"/>
      <c r="Y2687" s="98"/>
      <c r="Z2687" s="98"/>
      <c r="AA2687" s="98"/>
      <c r="AB2687" s="98"/>
      <c r="AC2687" s="98"/>
      <c r="AD2687" s="98"/>
      <c r="AE2687" s="98"/>
      <c r="AF2687" s="98"/>
      <c r="AG2687" s="98"/>
      <c r="AH2687" s="98"/>
      <c r="AI2687" s="98"/>
      <c r="AJ2687" s="98"/>
      <c r="AK2687" s="98"/>
      <c r="AL2687" s="98"/>
    </row>
    <row r="2688" ht="14.25" customHeight="1">
      <c r="A2688" s="92" t="s">
        <v>7870</v>
      </c>
      <c r="B2688" s="93"/>
      <c r="C2688" s="94"/>
      <c r="D2688" s="230"/>
      <c r="E2688" s="103"/>
      <c r="F2688" s="100"/>
      <c r="G2688" s="101"/>
      <c r="H2688" s="42"/>
      <c r="I2688" s="101"/>
      <c r="J2688" s="95"/>
      <c r="K2688" s="97"/>
      <c r="L2688" s="97"/>
      <c r="M2688" s="97"/>
      <c r="N2688" s="87"/>
      <c r="O2688" s="96"/>
      <c r="P2688" s="97"/>
      <c r="Q2688" s="97"/>
      <c r="R2688" s="98"/>
      <c r="S2688" s="98"/>
      <c r="T2688" s="98"/>
      <c r="U2688" s="98"/>
      <c r="V2688" s="98"/>
      <c r="W2688" s="98"/>
      <c r="X2688" s="98"/>
      <c r="Y2688" s="98"/>
      <c r="Z2688" s="98"/>
      <c r="AA2688" s="98"/>
      <c r="AB2688" s="98"/>
      <c r="AC2688" s="98"/>
      <c r="AD2688" s="98"/>
      <c r="AE2688" s="98"/>
      <c r="AF2688" s="98"/>
      <c r="AG2688" s="98"/>
      <c r="AH2688" s="98"/>
      <c r="AI2688" s="98"/>
      <c r="AJ2688" s="98"/>
      <c r="AK2688" s="98"/>
      <c r="AL2688" s="98"/>
    </row>
    <row r="2689" ht="14.25" customHeight="1">
      <c r="A2689" s="92" t="s">
        <v>7871</v>
      </c>
      <c r="B2689" s="93"/>
      <c r="C2689" s="94"/>
      <c r="D2689" s="230"/>
      <c r="E2689" s="103"/>
      <c r="F2689" s="100"/>
      <c r="G2689" s="101"/>
      <c r="H2689" s="42"/>
      <c r="I2689" s="101"/>
      <c r="J2689" s="95"/>
      <c r="K2689" s="97"/>
      <c r="L2689" s="97"/>
      <c r="M2689" s="97"/>
      <c r="N2689" s="87"/>
      <c r="O2689" s="96"/>
      <c r="P2689" s="97"/>
      <c r="Q2689" s="97"/>
      <c r="R2689" s="98"/>
      <c r="S2689" s="98"/>
      <c r="T2689" s="98"/>
      <c r="U2689" s="98"/>
      <c r="V2689" s="98"/>
      <c r="W2689" s="98"/>
      <c r="X2689" s="98"/>
      <c r="Y2689" s="98"/>
      <c r="Z2689" s="98"/>
      <c r="AA2689" s="98"/>
      <c r="AB2689" s="98"/>
      <c r="AC2689" s="98"/>
      <c r="AD2689" s="98"/>
      <c r="AE2689" s="98"/>
      <c r="AF2689" s="98"/>
      <c r="AG2689" s="98"/>
      <c r="AH2689" s="98"/>
      <c r="AI2689" s="98"/>
      <c r="AJ2689" s="98"/>
      <c r="AK2689" s="98"/>
      <c r="AL2689" s="98"/>
    </row>
    <row r="2690" ht="14.25" customHeight="1">
      <c r="A2690" s="92" t="s">
        <v>7872</v>
      </c>
      <c r="B2690" s="93"/>
      <c r="C2690" s="94"/>
      <c r="D2690" s="230"/>
      <c r="E2690" s="103"/>
      <c r="F2690" s="100"/>
      <c r="G2690" s="101"/>
      <c r="H2690" s="42"/>
      <c r="I2690" s="101"/>
      <c r="J2690" s="95"/>
      <c r="K2690" s="97"/>
      <c r="L2690" s="97"/>
      <c r="M2690" s="97"/>
      <c r="N2690" s="87"/>
      <c r="O2690" s="96"/>
      <c r="P2690" s="97"/>
      <c r="Q2690" s="97"/>
      <c r="R2690" s="98"/>
      <c r="S2690" s="98"/>
      <c r="T2690" s="98"/>
      <c r="U2690" s="98"/>
      <c r="V2690" s="98"/>
      <c r="W2690" s="98"/>
      <c r="X2690" s="98"/>
      <c r="Y2690" s="98"/>
      <c r="Z2690" s="98"/>
      <c r="AA2690" s="98"/>
      <c r="AB2690" s="98"/>
      <c r="AC2690" s="98"/>
      <c r="AD2690" s="98"/>
      <c r="AE2690" s="98"/>
      <c r="AF2690" s="98"/>
      <c r="AG2690" s="98"/>
      <c r="AH2690" s="98"/>
      <c r="AI2690" s="98"/>
      <c r="AJ2690" s="98"/>
      <c r="AK2690" s="98"/>
      <c r="AL2690" s="98"/>
    </row>
    <row r="2691" ht="14.25" customHeight="1">
      <c r="A2691" s="92" t="s">
        <v>7873</v>
      </c>
      <c r="B2691" s="93"/>
      <c r="C2691" s="94"/>
      <c r="D2691" s="230"/>
      <c r="E2691" s="103"/>
      <c r="F2691" s="100"/>
      <c r="G2691" s="101"/>
      <c r="H2691" s="42"/>
      <c r="I2691" s="101"/>
      <c r="J2691" s="95"/>
      <c r="K2691" s="97"/>
      <c r="L2691" s="97"/>
      <c r="M2691" s="97"/>
      <c r="N2691" s="87"/>
      <c r="O2691" s="96"/>
      <c r="P2691" s="97"/>
      <c r="Q2691" s="97"/>
      <c r="R2691" s="98"/>
      <c r="S2691" s="98"/>
      <c r="T2691" s="98"/>
      <c r="U2691" s="98"/>
      <c r="V2691" s="98"/>
      <c r="W2691" s="98"/>
      <c r="X2691" s="98"/>
      <c r="Y2691" s="98"/>
      <c r="Z2691" s="98"/>
      <c r="AA2691" s="98"/>
      <c r="AB2691" s="98"/>
      <c r="AC2691" s="98"/>
      <c r="AD2691" s="98"/>
      <c r="AE2691" s="98"/>
      <c r="AF2691" s="98"/>
      <c r="AG2691" s="98"/>
      <c r="AH2691" s="98"/>
      <c r="AI2691" s="98"/>
      <c r="AJ2691" s="98"/>
      <c r="AK2691" s="98"/>
      <c r="AL2691" s="98"/>
    </row>
    <row r="2692" ht="14.25" customHeight="1">
      <c r="A2692" s="92" t="s">
        <v>7874</v>
      </c>
      <c r="B2692" s="93"/>
      <c r="C2692" s="94"/>
      <c r="D2692" s="230"/>
      <c r="E2692" s="103"/>
      <c r="F2692" s="100"/>
      <c r="G2692" s="101"/>
      <c r="H2692" s="42"/>
      <c r="I2692" s="101"/>
      <c r="J2692" s="95"/>
      <c r="K2692" s="97"/>
      <c r="L2692" s="97"/>
      <c r="M2692" s="97"/>
      <c r="N2692" s="87"/>
      <c r="O2692" s="96"/>
      <c r="P2692" s="97"/>
      <c r="Q2692" s="97"/>
      <c r="R2692" s="98"/>
      <c r="S2692" s="98"/>
      <c r="T2692" s="98"/>
      <c r="U2692" s="98"/>
      <c r="V2692" s="98"/>
      <c r="W2692" s="98"/>
      <c r="X2692" s="98"/>
      <c r="Y2692" s="98"/>
      <c r="Z2692" s="98"/>
      <c r="AA2692" s="98"/>
      <c r="AB2692" s="98"/>
      <c r="AC2692" s="98"/>
      <c r="AD2692" s="98"/>
      <c r="AE2692" s="98"/>
      <c r="AF2692" s="98"/>
      <c r="AG2692" s="98"/>
      <c r="AH2692" s="98"/>
      <c r="AI2692" s="98"/>
      <c r="AJ2692" s="98"/>
      <c r="AK2692" s="98"/>
      <c r="AL2692" s="98"/>
    </row>
    <row r="2693" ht="14.25" customHeight="1">
      <c r="A2693" s="92" t="s">
        <v>7875</v>
      </c>
      <c r="B2693" s="93"/>
      <c r="C2693" s="94"/>
      <c r="D2693" s="230"/>
      <c r="E2693" s="103"/>
      <c r="F2693" s="100"/>
      <c r="G2693" s="101"/>
      <c r="H2693" s="42"/>
      <c r="I2693" s="101"/>
      <c r="J2693" s="95"/>
      <c r="K2693" s="97"/>
      <c r="L2693" s="97"/>
      <c r="M2693" s="97"/>
      <c r="N2693" s="87"/>
      <c r="O2693" s="96"/>
      <c r="P2693" s="97"/>
      <c r="Q2693" s="97"/>
      <c r="R2693" s="98"/>
      <c r="S2693" s="98"/>
      <c r="T2693" s="98"/>
      <c r="U2693" s="98"/>
      <c r="V2693" s="98"/>
      <c r="W2693" s="98"/>
      <c r="X2693" s="98"/>
      <c r="Y2693" s="98"/>
      <c r="Z2693" s="98"/>
      <c r="AA2693" s="98"/>
      <c r="AB2693" s="98"/>
      <c r="AC2693" s="98"/>
      <c r="AD2693" s="98"/>
      <c r="AE2693" s="98"/>
      <c r="AF2693" s="98"/>
      <c r="AG2693" s="98"/>
      <c r="AH2693" s="98"/>
      <c r="AI2693" s="98"/>
      <c r="AJ2693" s="98"/>
      <c r="AK2693" s="98"/>
      <c r="AL2693" s="98"/>
    </row>
    <row r="2694" ht="14.25" customHeight="1">
      <c r="A2694" s="92" t="s">
        <v>7876</v>
      </c>
      <c r="B2694" s="93"/>
      <c r="C2694" s="94"/>
      <c r="D2694" s="230"/>
      <c r="E2694" s="103"/>
      <c r="F2694" s="100"/>
      <c r="G2694" s="101"/>
      <c r="H2694" s="42"/>
      <c r="I2694" s="101"/>
      <c r="J2694" s="95"/>
      <c r="K2694" s="97"/>
      <c r="L2694" s="97"/>
      <c r="M2694" s="97"/>
      <c r="N2694" s="87"/>
      <c r="O2694" s="96"/>
      <c r="P2694" s="97"/>
      <c r="Q2694" s="97"/>
      <c r="R2694" s="98"/>
      <c r="S2694" s="98"/>
      <c r="T2694" s="98"/>
      <c r="U2694" s="98"/>
      <c r="V2694" s="98"/>
      <c r="W2694" s="98"/>
      <c r="X2694" s="98"/>
      <c r="Y2694" s="98"/>
      <c r="Z2694" s="98"/>
      <c r="AA2694" s="98"/>
      <c r="AB2694" s="98"/>
      <c r="AC2694" s="98"/>
      <c r="AD2694" s="98"/>
      <c r="AE2694" s="98"/>
      <c r="AF2694" s="98"/>
      <c r="AG2694" s="98"/>
      <c r="AH2694" s="98"/>
      <c r="AI2694" s="98"/>
      <c r="AJ2694" s="98"/>
      <c r="AK2694" s="98"/>
      <c r="AL2694" s="98"/>
    </row>
    <row r="2695" ht="14.25" customHeight="1">
      <c r="A2695" s="92" t="s">
        <v>7877</v>
      </c>
      <c r="B2695" s="93"/>
      <c r="C2695" s="94"/>
      <c r="D2695" s="230"/>
      <c r="E2695" s="103"/>
      <c r="F2695" s="100"/>
      <c r="G2695" s="101"/>
      <c r="H2695" s="42"/>
      <c r="I2695" s="101"/>
      <c r="J2695" s="95"/>
      <c r="K2695" s="97"/>
      <c r="L2695" s="97"/>
      <c r="M2695" s="97"/>
      <c r="N2695" s="87"/>
      <c r="O2695" s="96"/>
      <c r="P2695" s="97"/>
      <c r="Q2695" s="97"/>
      <c r="R2695" s="98"/>
      <c r="S2695" s="98"/>
      <c r="T2695" s="98"/>
      <c r="U2695" s="98"/>
      <c r="V2695" s="98"/>
      <c r="W2695" s="98"/>
      <c r="X2695" s="98"/>
      <c r="Y2695" s="98"/>
      <c r="Z2695" s="98"/>
      <c r="AA2695" s="98"/>
      <c r="AB2695" s="98"/>
      <c r="AC2695" s="98"/>
      <c r="AD2695" s="98"/>
      <c r="AE2695" s="98"/>
      <c r="AF2695" s="98"/>
      <c r="AG2695" s="98"/>
      <c r="AH2695" s="98"/>
      <c r="AI2695" s="98"/>
      <c r="AJ2695" s="98"/>
      <c r="AK2695" s="98"/>
      <c r="AL2695" s="98"/>
    </row>
    <row r="2696" ht="14.25" customHeight="1">
      <c r="A2696" s="92" t="s">
        <v>7878</v>
      </c>
      <c r="B2696" s="93"/>
      <c r="C2696" s="94"/>
      <c r="D2696" s="230"/>
      <c r="E2696" s="103"/>
      <c r="F2696" s="100"/>
      <c r="G2696" s="101"/>
      <c r="H2696" s="42"/>
      <c r="I2696" s="101"/>
      <c r="J2696" s="95"/>
      <c r="K2696" s="97"/>
      <c r="L2696" s="97"/>
      <c r="M2696" s="97"/>
      <c r="N2696" s="87"/>
      <c r="O2696" s="96"/>
      <c r="P2696" s="97"/>
      <c r="Q2696" s="97"/>
      <c r="R2696" s="98"/>
      <c r="S2696" s="98"/>
      <c r="T2696" s="98"/>
      <c r="U2696" s="98"/>
      <c r="V2696" s="98"/>
      <c r="W2696" s="98"/>
      <c r="X2696" s="98"/>
      <c r="Y2696" s="98"/>
      <c r="Z2696" s="98"/>
      <c r="AA2696" s="98"/>
      <c r="AB2696" s="98"/>
      <c r="AC2696" s="98"/>
      <c r="AD2696" s="98"/>
      <c r="AE2696" s="98"/>
      <c r="AF2696" s="98"/>
      <c r="AG2696" s="98"/>
      <c r="AH2696" s="98"/>
      <c r="AI2696" s="98"/>
      <c r="AJ2696" s="98"/>
      <c r="AK2696" s="98"/>
      <c r="AL2696" s="98"/>
    </row>
    <row r="2697" ht="14.25" customHeight="1">
      <c r="A2697" s="92" t="s">
        <v>7879</v>
      </c>
      <c r="B2697" s="93"/>
      <c r="C2697" s="94"/>
      <c r="D2697" s="230"/>
      <c r="E2697" s="103"/>
      <c r="F2697" s="100"/>
      <c r="G2697" s="101"/>
      <c r="H2697" s="42"/>
      <c r="I2697" s="101"/>
      <c r="J2697" s="95"/>
      <c r="K2697" s="97"/>
      <c r="L2697" s="97"/>
      <c r="M2697" s="97"/>
      <c r="N2697" s="87"/>
      <c r="O2697" s="96"/>
      <c r="P2697" s="97"/>
      <c r="Q2697" s="97"/>
      <c r="R2697" s="98"/>
      <c r="S2697" s="98"/>
      <c r="T2697" s="98"/>
      <c r="U2697" s="98"/>
      <c r="V2697" s="98"/>
      <c r="W2697" s="98"/>
      <c r="X2697" s="98"/>
      <c r="Y2697" s="98"/>
      <c r="Z2697" s="98"/>
      <c r="AA2697" s="98"/>
      <c r="AB2697" s="98"/>
      <c r="AC2697" s="98"/>
      <c r="AD2697" s="98"/>
      <c r="AE2697" s="98"/>
      <c r="AF2697" s="98"/>
      <c r="AG2697" s="98"/>
      <c r="AH2697" s="98"/>
      <c r="AI2697" s="98"/>
      <c r="AJ2697" s="98"/>
      <c r="AK2697" s="98"/>
      <c r="AL2697" s="98"/>
    </row>
    <row r="2698" ht="14.25" customHeight="1">
      <c r="A2698" s="92" t="s">
        <v>7880</v>
      </c>
      <c r="B2698" s="93"/>
      <c r="C2698" s="94"/>
      <c r="D2698" s="230"/>
      <c r="E2698" s="103"/>
      <c r="F2698" s="100"/>
      <c r="G2698" s="101"/>
      <c r="H2698" s="42"/>
      <c r="I2698" s="101"/>
      <c r="J2698" s="95"/>
      <c r="K2698" s="97"/>
      <c r="L2698" s="97"/>
      <c r="M2698" s="97"/>
      <c r="N2698" s="87"/>
      <c r="O2698" s="96"/>
      <c r="P2698" s="97"/>
      <c r="Q2698" s="97"/>
      <c r="R2698" s="98"/>
      <c r="S2698" s="98"/>
      <c r="T2698" s="98"/>
      <c r="U2698" s="98"/>
      <c r="V2698" s="98"/>
      <c r="W2698" s="98"/>
      <c r="X2698" s="98"/>
      <c r="Y2698" s="98"/>
      <c r="Z2698" s="98"/>
      <c r="AA2698" s="98"/>
      <c r="AB2698" s="98"/>
      <c r="AC2698" s="98"/>
      <c r="AD2698" s="98"/>
      <c r="AE2698" s="98"/>
      <c r="AF2698" s="98"/>
      <c r="AG2698" s="98"/>
      <c r="AH2698" s="98"/>
      <c r="AI2698" s="98"/>
      <c r="AJ2698" s="98"/>
      <c r="AK2698" s="98"/>
      <c r="AL2698" s="98"/>
    </row>
    <row r="2699" ht="14.25" customHeight="1">
      <c r="A2699" s="92" t="s">
        <v>7881</v>
      </c>
      <c r="B2699" s="93"/>
      <c r="C2699" s="94"/>
      <c r="D2699" s="230"/>
      <c r="E2699" s="103"/>
      <c r="F2699" s="100"/>
      <c r="G2699" s="101"/>
      <c r="H2699" s="42"/>
      <c r="I2699" s="101"/>
      <c r="J2699" s="95"/>
      <c r="K2699" s="97"/>
      <c r="L2699" s="97"/>
      <c r="M2699" s="97"/>
      <c r="N2699" s="87"/>
      <c r="O2699" s="96"/>
      <c r="P2699" s="97"/>
      <c r="Q2699" s="97"/>
      <c r="R2699" s="98"/>
      <c r="S2699" s="98"/>
      <c r="T2699" s="98"/>
      <c r="U2699" s="98"/>
      <c r="V2699" s="98"/>
      <c r="W2699" s="98"/>
      <c r="X2699" s="98"/>
      <c r="Y2699" s="98"/>
      <c r="Z2699" s="98"/>
      <c r="AA2699" s="98"/>
      <c r="AB2699" s="98"/>
      <c r="AC2699" s="98"/>
      <c r="AD2699" s="98"/>
      <c r="AE2699" s="98"/>
      <c r="AF2699" s="98"/>
      <c r="AG2699" s="98"/>
      <c r="AH2699" s="98"/>
      <c r="AI2699" s="98"/>
      <c r="AJ2699" s="98"/>
      <c r="AK2699" s="98"/>
      <c r="AL2699" s="98"/>
    </row>
    <row r="2700" ht="14.25" customHeight="1">
      <c r="A2700" s="92" t="s">
        <v>7882</v>
      </c>
      <c r="B2700" s="93"/>
      <c r="C2700" s="94"/>
      <c r="D2700" s="230"/>
      <c r="E2700" s="103"/>
      <c r="F2700" s="100"/>
      <c r="G2700" s="101"/>
      <c r="H2700" s="42"/>
      <c r="I2700" s="101"/>
      <c r="J2700" s="95"/>
      <c r="K2700" s="97"/>
      <c r="L2700" s="97"/>
      <c r="M2700" s="97"/>
      <c r="N2700" s="87"/>
      <c r="O2700" s="96"/>
      <c r="P2700" s="97"/>
      <c r="Q2700" s="97"/>
      <c r="R2700" s="98"/>
      <c r="S2700" s="98"/>
      <c r="T2700" s="98"/>
      <c r="U2700" s="98"/>
      <c r="V2700" s="98"/>
      <c r="W2700" s="98"/>
      <c r="X2700" s="98"/>
      <c r="Y2700" s="98"/>
      <c r="Z2700" s="98"/>
      <c r="AA2700" s="98"/>
      <c r="AB2700" s="98"/>
      <c r="AC2700" s="98"/>
      <c r="AD2700" s="98"/>
      <c r="AE2700" s="98"/>
      <c r="AF2700" s="98"/>
      <c r="AG2700" s="98"/>
      <c r="AH2700" s="98"/>
      <c r="AI2700" s="98"/>
      <c r="AJ2700" s="98"/>
      <c r="AK2700" s="98"/>
      <c r="AL2700" s="98"/>
    </row>
    <row r="2701" ht="14.25" customHeight="1">
      <c r="A2701" s="92" t="s">
        <v>7883</v>
      </c>
      <c r="B2701" s="93"/>
      <c r="C2701" s="94"/>
      <c r="D2701" s="230"/>
      <c r="E2701" s="103"/>
      <c r="F2701" s="100"/>
      <c r="G2701" s="101"/>
      <c r="H2701" s="42"/>
      <c r="I2701" s="101"/>
      <c r="J2701" s="95"/>
      <c r="K2701" s="97"/>
      <c r="L2701" s="97"/>
      <c r="M2701" s="97"/>
      <c r="N2701" s="87"/>
      <c r="O2701" s="96"/>
      <c r="P2701" s="97"/>
      <c r="Q2701" s="97"/>
      <c r="R2701" s="98"/>
      <c r="S2701" s="98"/>
      <c r="T2701" s="98"/>
      <c r="U2701" s="98"/>
      <c r="V2701" s="98"/>
      <c r="W2701" s="98"/>
      <c r="X2701" s="98"/>
      <c r="Y2701" s="98"/>
      <c r="Z2701" s="98"/>
      <c r="AA2701" s="98"/>
      <c r="AB2701" s="98"/>
      <c r="AC2701" s="98"/>
      <c r="AD2701" s="98"/>
      <c r="AE2701" s="98"/>
      <c r="AF2701" s="98"/>
      <c r="AG2701" s="98"/>
      <c r="AH2701" s="98"/>
      <c r="AI2701" s="98"/>
      <c r="AJ2701" s="98"/>
      <c r="AK2701" s="98"/>
      <c r="AL2701" s="98"/>
    </row>
    <row r="2702" ht="14.25" customHeight="1">
      <c r="A2702" s="92" t="s">
        <v>7884</v>
      </c>
      <c r="B2702" s="93"/>
      <c r="C2702" s="94"/>
      <c r="D2702" s="230"/>
      <c r="E2702" s="103"/>
      <c r="F2702" s="100"/>
      <c r="G2702" s="101"/>
      <c r="H2702" s="42"/>
      <c r="I2702" s="101"/>
      <c r="J2702" s="95"/>
      <c r="K2702" s="97"/>
      <c r="L2702" s="97"/>
      <c r="M2702" s="97"/>
      <c r="N2702" s="87"/>
      <c r="O2702" s="96"/>
      <c r="P2702" s="97"/>
      <c r="Q2702" s="97"/>
      <c r="R2702" s="98"/>
      <c r="S2702" s="98"/>
      <c r="T2702" s="98"/>
      <c r="U2702" s="98"/>
      <c r="V2702" s="98"/>
      <c r="W2702" s="98"/>
      <c r="X2702" s="98"/>
      <c r="Y2702" s="98"/>
      <c r="Z2702" s="98"/>
      <c r="AA2702" s="98"/>
      <c r="AB2702" s="98"/>
      <c r="AC2702" s="98"/>
      <c r="AD2702" s="98"/>
      <c r="AE2702" s="98"/>
      <c r="AF2702" s="98"/>
      <c r="AG2702" s="98"/>
      <c r="AH2702" s="98"/>
      <c r="AI2702" s="98"/>
      <c r="AJ2702" s="98"/>
      <c r="AK2702" s="98"/>
      <c r="AL2702" s="98"/>
    </row>
    <row r="2703" ht="14.25" customHeight="1">
      <c r="A2703" s="92" t="s">
        <v>7885</v>
      </c>
      <c r="B2703" s="93"/>
      <c r="C2703" s="94"/>
      <c r="D2703" s="230"/>
      <c r="E2703" s="103"/>
      <c r="F2703" s="100"/>
      <c r="G2703" s="101"/>
      <c r="H2703" s="42"/>
      <c r="I2703" s="101"/>
      <c r="J2703" s="95"/>
      <c r="K2703" s="97"/>
      <c r="L2703" s="97"/>
      <c r="M2703" s="97"/>
      <c r="N2703" s="87"/>
      <c r="O2703" s="96"/>
      <c r="P2703" s="97"/>
      <c r="Q2703" s="97"/>
      <c r="R2703" s="98"/>
      <c r="S2703" s="98"/>
      <c r="T2703" s="98"/>
      <c r="U2703" s="98"/>
      <c r="V2703" s="98"/>
      <c r="W2703" s="98"/>
      <c r="X2703" s="98"/>
      <c r="Y2703" s="98"/>
      <c r="Z2703" s="98"/>
      <c r="AA2703" s="98"/>
      <c r="AB2703" s="98"/>
      <c r="AC2703" s="98"/>
      <c r="AD2703" s="98"/>
      <c r="AE2703" s="98"/>
      <c r="AF2703" s="98"/>
      <c r="AG2703" s="98"/>
      <c r="AH2703" s="98"/>
      <c r="AI2703" s="98"/>
      <c r="AJ2703" s="98"/>
      <c r="AK2703" s="98"/>
      <c r="AL2703" s="98"/>
    </row>
    <row r="2704" ht="14.25" customHeight="1">
      <c r="A2704" s="92" t="s">
        <v>7886</v>
      </c>
      <c r="B2704" s="93"/>
      <c r="C2704" s="94"/>
      <c r="D2704" s="230"/>
      <c r="E2704" s="103"/>
      <c r="F2704" s="100"/>
      <c r="G2704" s="101"/>
      <c r="H2704" s="42"/>
      <c r="I2704" s="101"/>
      <c r="J2704" s="95"/>
      <c r="K2704" s="97"/>
      <c r="L2704" s="97"/>
      <c r="M2704" s="97"/>
      <c r="N2704" s="87"/>
      <c r="O2704" s="96"/>
      <c r="P2704" s="97"/>
      <c r="Q2704" s="97"/>
      <c r="R2704" s="98"/>
      <c r="S2704" s="98"/>
      <c r="T2704" s="98"/>
      <c r="U2704" s="98"/>
      <c r="V2704" s="98"/>
      <c r="W2704" s="98"/>
      <c r="X2704" s="98"/>
      <c r="Y2704" s="98"/>
      <c r="Z2704" s="98"/>
      <c r="AA2704" s="98"/>
      <c r="AB2704" s="98"/>
      <c r="AC2704" s="98"/>
      <c r="AD2704" s="98"/>
      <c r="AE2704" s="98"/>
      <c r="AF2704" s="98"/>
      <c r="AG2704" s="98"/>
      <c r="AH2704" s="98"/>
      <c r="AI2704" s="98"/>
      <c r="AJ2704" s="98"/>
      <c r="AK2704" s="98"/>
      <c r="AL2704" s="98"/>
    </row>
    <row r="2705" ht="14.25" customHeight="1">
      <c r="A2705" s="92" t="s">
        <v>7887</v>
      </c>
      <c r="B2705" s="93"/>
      <c r="C2705" s="94"/>
      <c r="D2705" s="230"/>
      <c r="E2705" s="103"/>
      <c r="F2705" s="100"/>
      <c r="G2705" s="101"/>
      <c r="H2705" s="42"/>
      <c r="I2705" s="101"/>
      <c r="J2705" s="95"/>
      <c r="K2705" s="97"/>
      <c r="L2705" s="97"/>
      <c r="M2705" s="97"/>
      <c r="N2705" s="87"/>
      <c r="O2705" s="96"/>
      <c r="P2705" s="97"/>
      <c r="Q2705" s="97"/>
      <c r="R2705" s="98"/>
      <c r="S2705" s="98"/>
      <c r="T2705" s="98"/>
      <c r="U2705" s="98"/>
      <c r="V2705" s="98"/>
      <c r="W2705" s="98"/>
      <c r="X2705" s="98"/>
      <c r="Y2705" s="98"/>
      <c r="Z2705" s="98"/>
      <c r="AA2705" s="98"/>
      <c r="AB2705" s="98"/>
      <c r="AC2705" s="98"/>
      <c r="AD2705" s="98"/>
      <c r="AE2705" s="98"/>
      <c r="AF2705" s="98"/>
      <c r="AG2705" s="98"/>
      <c r="AH2705" s="98"/>
      <c r="AI2705" s="98"/>
      <c r="AJ2705" s="98"/>
      <c r="AK2705" s="98"/>
      <c r="AL2705" s="98"/>
    </row>
    <row r="2706" ht="14.25" customHeight="1">
      <c r="A2706" s="92" t="s">
        <v>7888</v>
      </c>
      <c r="B2706" s="93"/>
      <c r="C2706" s="94"/>
      <c r="D2706" s="230"/>
      <c r="E2706" s="103"/>
      <c r="F2706" s="100"/>
      <c r="G2706" s="101"/>
      <c r="H2706" s="42"/>
      <c r="I2706" s="101"/>
      <c r="J2706" s="95"/>
      <c r="K2706" s="97"/>
      <c r="L2706" s="97"/>
      <c r="M2706" s="97"/>
      <c r="N2706" s="87"/>
      <c r="O2706" s="96"/>
      <c r="P2706" s="97"/>
      <c r="Q2706" s="97"/>
      <c r="R2706" s="98"/>
      <c r="S2706" s="98"/>
      <c r="T2706" s="98"/>
      <c r="U2706" s="98"/>
      <c r="V2706" s="98"/>
      <c r="W2706" s="98"/>
      <c r="X2706" s="98"/>
      <c r="Y2706" s="98"/>
      <c r="Z2706" s="98"/>
      <c r="AA2706" s="98"/>
      <c r="AB2706" s="98"/>
      <c r="AC2706" s="98"/>
      <c r="AD2706" s="98"/>
      <c r="AE2706" s="98"/>
      <c r="AF2706" s="98"/>
      <c r="AG2706" s="98"/>
      <c r="AH2706" s="98"/>
      <c r="AI2706" s="98"/>
      <c r="AJ2706" s="98"/>
      <c r="AK2706" s="98"/>
      <c r="AL2706" s="98"/>
    </row>
    <row r="2707" ht="14.25" customHeight="1">
      <c r="A2707" s="92" t="s">
        <v>7889</v>
      </c>
      <c r="B2707" s="93"/>
      <c r="C2707" s="94"/>
      <c r="D2707" s="230"/>
      <c r="E2707" s="103"/>
      <c r="F2707" s="100"/>
      <c r="G2707" s="101"/>
      <c r="H2707" s="42"/>
      <c r="I2707" s="101"/>
      <c r="J2707" s="95"/>
      <c r="K2707" s="97"/>
      <c r="L2707" s="97"/>
      <c r="M2707" s="97"/>
      <c r="N2707" s="87"/>
      <c r="O2707" s="96"/>
      <c r="P2707" s="97"/>
      <c r="Q2707" s="97"/>
      <c r="R2707" s="98"/>
      <c r="S2707" s="98"/>
      <c r="T2707" s="98"/>
      <c r="U2707" s="98"/>
      <c r="V2707" s="98"/>
      <c r="W2707" s="98"/>
      <c r="X2707" s="98"/>
      <c r="Y2707" s="98"/>
      <c r="Z2707" s="98"/>
      <c r="AA2707" s="98"/>
      <c r="AB2707" s="98"/>
      <c r="AC2707" s="98"/>
      <c r="AD2707" s="98"/>
      <c r="AE2707" s="98"/>
      <c r="AF2707" s="98"/>
      <c r="AG2707" s="98"/>
      <c r="AH2707" s="98"/>
      <c r="AI2707" s="98"/>
      <c r="AJ2707" s="98"/>
      <c r="AK2707" s="98"/>
      <c r="AL2707" s="98"/>
    </row>
    <row r="2708" ht="14.25" customHeight="1">
      <c r="A2708" s="92" t="s">
        <v>7890</v>
      </c>
      <c r="B2708" s="93"/>
      <c r="C2708" s="94"/>
      <c r="D2708" s="230"/>
      <c r="E2708" s="103"/>
      <c r="F2708" s="100"/>
      <c r="G2708" s="101"/>
      <c r="H2708" s="42"/>
      <c r="I2708" s="101"/>
      <c r="J2708" s="95"/>
      <c r="K2708" s="97"/>
      <c r="L2708" s="97"/>
      <c r="M2708" s="97"/>
      <c r="N2708" s="87"/>
      <c r="O2708" s="96"/>
      <c r="P2708" s="97"/>
      <c r="Q2708" s="97"/>
      <c r="R2708" s="98"/>
      <c r="S2708" s="98"/>
      <c r="T2708" s="98"/>
      <c r="U2708" s="98"/>
      <c r="V2708" s="98"/>
      <c r="W2708" s="98"/>
      <c r="X2708" s="98"/>
      <c r="Y2708" s="98"/>
      <c r="Z2708" s="98"/>
      <c r="AA2708" s="98"/>
      <c r="AB2708" s="98"/>
      <c r="AC2708" s="98"/>
      <c r="AD2708" s="98"/>
      <c r="AE2708" s="98"/>
      <c r="AF2708" s="98"/>
      <c r="AG2708" s="98"/>
      <c r="AH2708" s="98"/>
      <c r="AI2708" s="98"/>
      <c r="AJ2708" s="98"/>
      <c r="AK2708" s="98"/>
      <c r="AL2708" s="98"/>
    </row>
    <row r="2709" ht="14.25" customHeight="1">
      <c r="A2709" s="92" t="s">
        <v>7891</v>
      </c>
      <c r="B2709" s="93"/>
      <c r="C2709" s="94"/>
      <c r="D2709" s="230"/>
      <c r="E2709" s="103"/>
      <c r="F2709" s="100"/>
      <c r="G2709" s="101"/>
      <c r="H2709" s="42"/>
      <c r="I2709" s="101"/>
      <c r="J2709" s="95"/>
      <c r="K2709" s="97"/>
      <c r="L2709" s="97"/>
      <c r="M2709" s="97"/>
      <c r="N2709" s="87"/>
      <c r="O2709" s="96"/>
      <c r="P2709" s="97"/>
      <c r="Q2709" s="97"/>
      <c r="R2709" s="98"/>
      <c r="S2709" s="98"/>
      <c r="T2709" s="98"/>
      <c r="U2709" s="98"/>
      <c r="V2709" s="98"/>
      <c r="W2709" s="98"/>
      <c r="X2709" s="98"/>
      <c r="Y2709" s="98"/>
      <c r="Z2709" s="98"/>
      <c r="AA2709" s="98"/>
      <c r="AB2709" s="98"/>
      <c r="AC2709" s="98"/>
      <c r="AD2709" s="98"/>
      <c r="AE2709" s="98"/>
      <c r="AF2709" s="98"/>
      <c r="AG2709" s="98"/>
      <c r="AH2709" s="98"/>
      <c r="AI2709" s="98"/>
      <c r="AJ2709" s="98"/>
      <c r="AK2709" s="98"/>
      <c r="AL2709" s="98"/>
    </row>
    <row r="2710" ht="14.25" customHeight="1">
      <c r="A2710" s="92" t="s">
        <v>7892</v>
      </c>
      <c r="B2710" s="93"/>
      <c r="C2710" s="94"/>
      <c r="D2710" s="230"/>
      <c r="E2710" s="103"/>
      <c r="F2710" s="100"/>
      <c r="G2710" s="101"/>
      <c r="H2710" s="42"/>
      <c r="I2710" s="101"/>
      <c r="J2710" s="95"/>
      <c r="K2710" s="97"/>
      <c r="L2710" s="97"/>
      <c r="M2710" s="97"/>
      <c r="N2710" s="87"/>
      <c r="O2710" s="96"/>
      <c r="P2710" s="97"/>
      <c r="Q2710" s="97"/>
      <c r="R2710" s="98"/>
      <c r="S2710" s="98"/>
      <c r="T2710" s="98"/>
      <c r="U2710" s="98"/>
      <c r="V2710" s="98"/>
      <c r="W2710" s="98"/>
      <c r="X2710" s="98"/>
      <c r="Y2710" s="98"/>
      <c r="Z2710" s="98"/>
      <c r="AA2710" s="98"/>
      <c r="AB2710" s="98"/>
      <c r="AC2710" s="98"/>
      <c r="AD2710" s="98"/>
      <c r="AE2710" s="98"/>
      <c r="AF2710" s="98"/>
      <c r="AG2710" s="98"/>
      <c r="AH2710" s="98"/>
      <c r="AI2710" s="98"/>
      <c r="AJ2710" s="98"/>
      <c r="AK2710" s="98"/>
      <c r="AL2710" s="98"/>
    </row>
    <row r="2711" ht="14.25" customHeight="1">
      <c r="A2711" s="92" t="s">
        <v>7893</v>
      </c>
      <c r="B2711" s="93"/>
      <c r="C2711" s="94"/>
      <c r="D2711" s="230"/>
      <c r="E2711" s="103"/>
      <c r="F2711" s="100"/>
      <c r="G2711" s="101"/>
      <c r="H2711" s="42"/>
      <c r="I2711" s="101"/>
      <c r="J2711" s="95"/>
      <c r="K2711" s="97"/>
      <c r="L2711" s="97"/>
      <c r="M2711" s="97"/>
      <c r="N2711" s="87"/>
      <c r="O2711" s="96"/>
      <c r="P2711" s="97"/>
      <c r="Q2711" s="97"/>
      <c r="R2711" s="98"/>
      <c r="S2711" s="98"/>
      <c r="T2711" s="98"/>
      <c r="U2711" s="98"/>
      <c r="V2711" s="98"/>
      <c r="W2711" s="98"/>
      <c r="X2711" s="98"/>
      <c r="Y2711" s="98"/>
      <c r="Z2711" s="98"/>
      <c r="AA2711" s="98"/>
      <c r="AB2711" s="98"/>
      <c r="AC2711" s="98"/>
      <c r="AD2711" s="98"/>
      <c r="AE2711" s="98"/>
      <c r="AF2711" s="98"/>
      <c r="AG2711" s="98"/>
      <c r="AH2711" s="98"/>
      <c r="AI2711" s="98"/>
      <c r="AJ2711" s="98"/>
      <c r="AK2711" s="98"/>
      <c r="AL2711" s="98"/>
    </row>
    <row r="2712" ht="14.25" customHeight="1">
      <c r="A2712" s="92" t="s">
        <v>7894</v>
      </c>
      <c r="B2712" s="93"/>
      <c r="C2712" s="94"/>
      <c r="D2712" s="230"/>
      <c r="E2712" s="103"/>
      <c r="F2712" s="100"/>
      <c r="G2712" s="101"/>
      <c r="H2712" s="42"/>
      <c r="I2712" s="101"/>
      <c r="J2712" s="95"/>
      <c r="K2712" s="97"/>
      <c r="L2712" s="97"/>
      <c r="M2712" s="97"/>
      <c r="N2712" s="87"/>
      <c r="O2712" s="96"/>
      <c r="P2712" s="97"/>
      <c r="Q2712" s="97"/>
      <c r="R2712" s="98"/>
      <c r="S2712" s="98"/>
      <c r="T2712" s="98"/>
      <c r="U2712" s="98"/>
      <c r="V2712" s="98"/>
      <c r="W2712" s="98"/>
      <c r="X2712" s="98"/>
      <c r="Y2712" s="98"/>
      <c r="Z2712" s="98"/>
      <c r="AA2712" s="98"/>
      <c r="AB2712" s="98"/>
      <c r="AC2712" s="98"/>
      <c r="AD2712" s="98"/>
      <c r="AE2712" s="98"/>
      <c r="AF2712" s="98"/>
      <c r="AG2712" s="98"/>
      <c r="AH2712" s="98"/>
      <c r="AI2712" s="98"/>
      <c r="AJ2712" s="98"/>
      <c r="AK2712" s="98"/>
      <c r="AL2712" s="98"/>
    </row>
    <row r="2713" ht="14.25" customHeight="1">
      <c r="A2713" s="92" t="s">
        <v>7895</v>
      </c>
      <c r="B2713" s="93"/>
      <c r="C2713" s="94"/>
      <c r="D2713" s="230"/>
      <c r="E2713" s="103"/>
      <c r="F2713" s="100"/>
      <c r="G2713" s="101"/>
      <c r="H2713" s="42"/>
      <c r="I2713" s="101"/>
      <c r="J2713" s="95"/>
      <c r="K2713" s="97"/>
      <c r="L2713" s="97"/>
      <c r="M2713" s="97"/>
      <c r="N2713" s="87"/>
      <c r="O2713" s="96"/>
      <c r="P2713" s="97"/>
      <c r="Q2713" s="97"/>
      <c r="R2713" s="98"/>
      <c r="S2713" s="98"/>
      <c r="T2713" s="98"/>
      <c r="U2713" s="98"/>
      <c r="V2713" s="98"/>
      <c r="W2713" s="98"/>
      <c r="X2713" s="98"/>
      <c r="Y2713" s="98"/>
      <c r="Z2713" s="98"/>
      <c r="AA2713" s="98"/>
      <c r="AB2713" s="98"/>
      <c r="AC2713" s="98"/>
      <c r="AD2713" s="98"/>
      <c r="AE2713" s="98"/>
      <c r="AF2713" s="98"/>
      <c r="AG2713" s="98"/>
      <c r="AH2713" s="98"/>
      <c r="AI2713" s="98"/>
      <c r="AJ2713" s="98"/>
      <c r="AK2713" s="98"/>
      <c r="AL2713" s="98"/>
    </row>
    <row r="2714" ht="14.25" customHeight="1">
      <c r="A2714" s="92" t="s">
        <v>7896</v>
      </c>
      <c r="B2714" s="93"/>
      <c r="C2714" s="94"/>
      <c r="D2714" s="230"/>
      <c r="E2714" s="103"/>
      <c r="F2714" s="100"/>
      <c r="G2714" s="101"/>
      <c r="H2714" s="42"/>
      <c r="I2714" s="101"/>
      <c r="J2714" s="95"/>
      <c r="K2714" s="97"/>
      <c r="L2714" s="97"/>
      <c r="M2714" s="97"/>
      <c r="N2714" s="87"/>
      <c r="O2714" s="96"/>
      <c r="P2714" s="97"/>
      <c r="Q2714" s="97"/>
      <c r="R2714" s="98"/>
      <c r="S2714" s="98"/>
      <c r="T2714" s="98"/>
      <c r="U2714" s="98"/>
      <c r="V2714" s="98"/>
      <c r="W2714" s="98"/>
      <c r="X2714" s="98"/>
      <c r="Y2714" s="98"/>
      <c r="Z2714" s="98"/>
      <c r="AA2714" s="98"/>
      <c r="AB2714" s="98"/>
      <c r="AC2714" s="98"/>
      <c r="AD2714" s="98"/>
      <c r="AE2714" s="98"/>
      <c r="AF2714" s="98"/>
      <c r="AG2714" s="98"/>
      <c r="AH2714" s="98"/>
      <c r="AI2714" s="98"/>
      <c r="AJ2714" s="98"/>
      <c r="AK2714" s="98"/>
      <c r="AL2714" s="98"/>
    </row>
    <row r="2715" ht="14.25" customHeight="1">
      <c r="A2715" s="92" t="s">
        <v>7897</v>
      </c>
      <c r="B2715" s="93"/>
      <c r="C2715" s="94"/>
      <c r="D2715" s="230"/>
      <c r="E2715" s="103"/>
      <c r="F2715" s="100"/>
      <c r="G2715" s="101"/>
      <c r="H2715" s="42"/>
      <c r="I2715" s="101"/>
      <c r="J2715" s="95"/>
      <c r="K2715" s="97"/>
      <c r="L2715" s="97"/>
      <c r="M2715" s="97"/>
      <c r="N2715" s="87"/>
      <c r="O2715" s="96"/>
      <c r="P2715" s="97"/>
      <c r="Q2715" s="97"/>
      <c r="R2715" s="98"/>
      <c r="S2715" s="98"/>
      <c r="T2715" s="98"/>
      <c r="U2715" s="98"/>
      <c r="V2715" s="98"/>
      <c r="W2715" s="98"/>
      <c r="X2715" s="98"/>
      <c r="Y2715" s="98"/>
      <c r="Z2715" s="98"/>
      <c r="AA2715" s="98"/>
      <c r="AB2715" s="98"/>
      <c r="AC2715" s="98"/>
      <c r="AD2715" s="98"/>
      <c r="AE2715" s="98"/>
      <c r="AF2715" s="98"/>
      <c r="AG2715" s="98"/>
      <c r="AH2715" s="98"/>
      <c r="AI2715" s="98"/>
      <c r="AJ2715" s="98"/>
      <c r="AK2715" s="98"/>
      <c r="AL2715" s="98"/>
    </row>
    <row r="2716" ht="14.25" customHeight="1">
      <c r="A2716" s="92" t="s">
        <v>7898</v>
      </c>
      <c r="B2716" s="93"/>
      <c r="C2716" s="94"/>
      <c r="D2716" s="230"/>
      <c r="E2716" s="103"/>
      <c r="F2716" s="100"/>
      <c r="G2716" s="101"/>
      <c r="H2716" s="42"/>
      <c r="I2716" s="101"/>
      <c r="J2716" s="95"/>
      <c r="K2716" s="97"/>
      <c r="L2716" s="97"/>
      <c r="M2716" s="97"/>
      <c r="N2716" s="87"/>
      <c r="O2716" s="96"/>
      <c r="P2716" s="97"/>
      <c r="Q2716" s="97"/>
      <c r="R2716" s="98"/>
      <c r="S2716" s="98"/>
      <c r="T2716" s="98"/>
      <c r="U2716" s="98"/>
      <c r="V2716" s="98"/>
      <c r="W2716" s="98"/>
      <c r="X2716" s="98"/>
      <c r="Y2716" s="98"/>
      <c r="Z2716" s="98"/>
      <c r="AA2716" s="98"/>
      <c r="AB2716" s="98"/>
      <c r="AC2716" s="98"/>
      <c r="AD2716" s="98"/>
      <c r="AE2716" s="98"/>
      <c r="AF2716" s="98"/>
      <c r="AG2716" s="98"/>
      <c r="AH2716" s="98"/>
      <c r="AI2716" s="98"/>
      <c r="AJ2716" s="98"/>
      <c r="AK2716" s="98"/>
      <c r="AL2716" s="98"/>
    </row>
    <row r="2717" ht="14.25" customHeight="1">
      <c r="A2717" s="92" t="s">
        <v>7899</v>
      </c>
      <c r="B2717" s="93"/>
      <c r="C2717" s="94"/>
      <c r="D2717" s="230"/>
      <c r="E2717" s="103"/>
      <c r="F2717" s="100"/>
      <c r="G2717" s="101"/>
      <c r="H2717" s="42"/>
      <c r="I2717" s="101"/>
      <c r="J2717" s="95"/>
      <c r="K2717" s="97"/>
      <c r="L2717" s="97"/>
      <c r="M2717" s="97"/>
      <c r="N2717" s="87"/>
      <c r="O2717" s="96"/>
      <c r="P2717" s="97"/>
      <c r="Q2717" s="97"/>
      <c r="R2717" s="98"/>
      <c r="S2717" s="98"/>
      <c r="T2717" s="98"/>
      <c r="U2717" s="98"/>
      <c r="V2717" s="98"/>
      <c r="W2717" s="98"/>
      <c r="X2717" s="98"/>
      <c r="Y2717" s="98"/>
      <c r="Z2717" s="98"/>
      <c r="AA2717" s="98"/>
      <c r="AB2717" s="98"/>
      <c r="AC2717" s="98"/>
      <c r="AD2717" s="98"/>
      <c r="AE2717" s="98"/>
      <c r="AF2717" s="98"/>
      <c r="AG2717" s="98"/>
      <c r="AH2717" s="98"/>
      <c r="AI2717" s="98"/>
      <c r="AJ2717" s="98"/>
      <c r="AK2717" s="98"/>
      <c r="AL2717" s="98"/>
    </row>
    <row r="2718" ht="14.25" customHeight="1">
      <c r="A2718" s="92" t="s">
        <v>7900</v>
      </c>
      <c r="B2718" s="93"/>
      <c r="C2718" s="94"/>
      <c r="D2718" s="230"/>
      <c r="E2718" s="103"/>
      <c r="F2718" s="100"/>
      <c r="G2718" s="101"/>
      <c r="H2718" s="42"/>
      <c r="I2718" s="101"/>
      <c r="J2718" s="95"/>
      <c r="K2718" s="97"/>
      <c r="L2718" s="97"/>
      <c r="M2718" s="97"/>
      <c r="N2718" s="87"/>
      <c r="O2718" s="96"/>
      <c r="P2718" s="97"/>
      <c r="Q2718" s="97"/>
      <c r="R2718" s="98"/>
      <c r="S2718" s="98"/>
      <c r="T2718" s="98"/>
      <c r="U2718" s="98"/>
      <c r="V2718" s="98"/>
      <c r="W2718" s="98"/>
      <c r="X2718" s="98"/>
      <c r="Y2718" s="98"/>
      <c r="Z2718" s="98"/>
      <c r="AA2718" s="98"/>
      <c r="AB2718" s="98"/>
      <c r="AC2718" s="98"/>
      <c r="AD2718" s="98"/>
      <c r="AE2718" s="98"/>
      <c r="AF2718" s="98"/>
      <c r="AG2718" s="98"/>
      <c r="AH2718" s="98"/>
      <c r="AI2718" s="98"/>
      <c r="AJ2718" s="98"/>
      <c r="AK2718" s="98"/>
      <c r="AL2718" s="98"/>
    </row>
    <row r="2719" ht="14.25" customHeight="1">
      <c r="A2719" s="92" t="s">
        <v>7901</v>
      </c>
      <c r="B2719" s="93"/>
      <c r="C2719" s="94"/>
      <c r="D2719" s="230"/>
      <c r="E2719" s="103"/>
      <c r="F2719" s="100"/>
      <c r="G2719" s="101"/>
      <c r="H2719" s="42"/>
      <c r="I2719" s="101"/>
      <c r="J2719" s="95"/>
      <c r="K2719" s="97"/>
      <c r="L2719" s="97"/>
      <c r="M2719" s="97"/>
      <c r="N2719" s="87"/>
      <c r="O2719" s="96"/>
      <c r="P2719" s="97"/>
      <c r="Q2719" s="97"/>
      <c r="R2719" s="98"/>
      <c r="S2719" s="98"/>
      <c r="T2719" s="98"/>
      <c r="U2719" s="98"/>
      <c r="V2719" s="98"/>
      <c r="W2719" s="98"/>
      <c r="X2719" s="98"/>
      <c r="Y2719" s="98"/>
      <c r="Z2719" s="98"/>
      <c r="AA2719" s="98"/>
      <c r="AB2719" s="98"/>
      <c r="AC2719" s="98"/>
      <c r="AD2719" s="98"/>
      <c r="AE2719" s="98"/>
      <c r="AF2719" s="98"/>
      <c r="AG2719" s="98"/>
      <c r="AH2719" s="98"/>
      <c r="AI2719" s="98"/>
      <c r="AJ2719" s="98"/>
      <c r="AK2719" s="98"/>
      <c r="AL2719" s="98"/>
    </row>
    <row r="2720" ht="14.25" customHeight="1">
      <c r="A2720" s="92" t="s">
        <v>7902</v>
      </c>
      <c r="B2720" s="93"/>
      <c r="C2720" s="94"/>
      <c r="D2720" s="230"/>
      <c r="E2720" s="103"/>
      <c r="F2720" s="100"/>
      <c r="G2720" s="101"/>
      <c r="H2720" s="42"/>
      <c r="I2720" s="101"/>
      <c r="J2720" s="95"/>
      <c r="K2720" s="97"/>
      <c r="L2720" s="97"/>
      <c r="M2720" s="97"/>
      <c r="N2720" s="87"/>
      <c r="O2720" s="96"/>
      <c r="P2720" s="97"/>
      <c r="Q2720" s="97"/>
      <c r="R2720" s="98"/>
      <c r="S2720" s="98"/>
      <c r="T2720" s="98"/>
      <c r="U2720" s="98"/>
      <c r="V2720" s="98"/>
      <c r="W2720" s="98"/>
      <c r="X2720" s="98"/>
      <c r="Y2720" s="98"/>
      <c r="Z2720" s="98"/>
      <c r="AA2720" s="98"/>
      <c r="AB2720" s="98"/>
      <c r="AC2720" s="98"/>
      <c r="AD2720" s="98"/>
      <c r="AE2720" s="98"/>
      <c r="AF2720" s="98"/>
      <c r="AG2720" s="98"/>
      <c r="AH2720" s="98"/>
      <c r="AI2720" s="98"/>
      <c r="AJ2720" s="98"/>
      <c r="AK2720" s="98"/>
      <c r="AL2720" s="98"/>
    </row>
    <row r="2721" ht="14.25" customHeight="1">
      <c r="A2721" s="92" t="s">
        <v>7903</v>
      </c>
      <c r="B2721" s="93"/>
      <c r="C2721" s="94"/>
      <c r="D2721" s="230"/>
      <c r="E2721" s="103"/>
      <c r="F2721" s="100"/>
      <c r="G2721" s="101"/>
      <c r="H2721" s="42"/>
      <c r="I2721" s="101"/>
      <c r="J2721" s="95"/>
      <c r="K2721" s="97"/>
      <c r="L2721" s="97"/>
      <c r="M2721" s="97"/>
      <c r="N2721" s="87"/>
      <c r="O2721" s="96"/>
      <c r="P2721" s="97"/>
      <c r="Q2721" s="97"/>
      <c r="R2721" s="98"/>
      <c r="S2721" s="98"/>
      <c r="T2721" s="98"/>
      <c r="U2721" s="98"/>
      <c r="V2721" s="98"/>
      <c r="W2721" s="98"/>
      <c r="X2721" s="98"/>
      <c r="Y2721" s="98"/>
      <c r="Z2721" s="98"/>
      <c r="AA2721" s="98"/>
      <c r="AB2721" s="98"/>
      <c r="AC2721" s="98"/>
      <c r="AD2721" s="98"/>
      <c r="AE2721" s="98"/>
      <c r="AF2721" s="98"/>
      <c r="AG2721" s="98"/>
      <c r="AH2721" s="98"/>
      <c r="AI2721" s="98"/>
      <c r="AJ2721" s="98"/>
      <c r="AK2721" s="98"/>
      <c r="AL2721" s="98"/>
    </row>
    <row r="2722" ht="14.25" customHeight="1">
      <c r="A2722" s="92" t="s">
        <v>7904</v>
      </c>
      <c r="B2722" s="93"/>
      <c r="C2722" s="94"/>
      <c r="D2722" s="230"/>
      <c r="E2722" s="103"/>
      <c r="F2722" s="100"/>
      <c r="G2722" s="101"/>
      <c r="H2722" s="42"/>
      <c r="I2722" s="101"/>
      <c r="J2722" s="95"/>
      <c r="K2722" s="97"/>
      <c r="L2722" s="97"/>
      <c r="M2722" s="97"/>
      <c r="N2722" s="87"/>
      <c r="O2722" s="96"/>
      <c r="P2722" s="97"/>
      <c r="Q2722" s="97"/>
      <c r="R2722" s="98"/>
      <c r="S2722" s="98"/>
      <c r="T2722" s="98"/>
      <c r="U2722" s="98"/>
      <c r="V2722" s="98"/>
      <c r="W2722" s="98"/>
      <c r="X2722" s="98"/>
      <c r="Y2722" s="98"/>
      <c r="Z2722" s="98"/>
      <c r="AA2722" s="98"/>
      <c r="AB2722" s="98"/>
      <c r="AC2722" s="98"/>
      <c r="AD2722" s="98"/>
      <c r="AE2722" s="98"/>
      <c r="AF2722" s="98"/>
      <c r="AG2722" s="98"/>
      <c r="AH2722" s="98"/>
      <c r="AI2722" s="98"/>
      <c r="AJ2722" s="98"/>
      <c r="AK2722" s="98"/>
      <c r="AL2722" s="98"/>
    </row>
    <row r="2723" ht="14.25" customHeight="1">
      <c r="A2723" s="92" t="s">
        <v>7905</v>
      </c>
      <c r="B2723" s="93"/>
      <c r="C2723" s="94"/>
      <c r="D2723" s="230"/>
      <c r="E2723" s="103"/>
      <c r="F2723" s="100"/>
      <c r="G2723" s="101"/>
      <c r="H2723" s="42"/>
      <c r="I2723" s="101"/>
      <c r="J2723" s="95"/>
      <c r="K2723" s="97"/>
      <c r="L2723" s="97"/>
      <c r="M2723" s="97"/>
      <c r="N2723" s="87"/>
      <c r="O2723" s="96"/>
      <c r="P2723" s="97"/>
      <c r="Q2723" s="97"/>
      <c r="R2723" s="98"/>
      <c r="S2723" s="98"/>
      <c r="T2723" s="98"/>
      <c r="U2723" s="98"/>
      <c r="V2723" s="98"/>
      <c r="W2723" s="98"/>
      <c r="X2723" s="98"/>
      <c r="Y2723" s="98"/>
      <c r="Z2723" s="98"/>
      <c r="AA2723" s="98"/>
      <c r="AB2723" s="98"/>
      <c r="AC2723" s="98"/>
      <c r="AD2723" s="98"/>
      <c r="AE2723" s="98"/>
      <c r="AF2723" s="98"/>
      <c r="AG2723" s="98"/>
      <c r="AH2723" s="98"/>
      <c r="AI2723" s="98"/>
      <c r="AJ2723" s="98"/>
      <c r="AK2723" s="98"/>
      <c r="AL2723" s="98"/>
    </row>
    <row r="2724" ht="14.25" customHeight="1">
      <c r="A2724" s="92" t="s">
        <v>7906</v>
      </c>
      <c r="B2724" s="93"/>
      <c r="C2724" s="94"/>
      <c r="D2724" s="230"/>
      <c r="E2724" s="103"/>
      <c r="F2724" s="100"/>
      <c r="G2724" s="101"/>
      <c r="H2724" s="42"/>
      <c r="I2724" s="101"/>
      <c r="J2724" s="95"/>
      <c r="K2724" s="97"/>
      <c r="L2724" s="97"/>
      <c r="M2724" s="97"/>
      <c r="N2724" s="87"/>
      <c r="O2724" s="96"/>
      <c r="P2724" s="97"/>
      <c r="Q2724" s="97"/>
      <c r="R2724" s="98"/>
      <c r="S2724" s="98"/>
      <c r="T2724" s="98"/>
      <c r="U2724" s="98"/>
      <c r="V2724" s="98"/>
      <c r="W2724" s="98"/>
      <c r="X2724" s="98"/>
      <c r="Y2724" s="98"/>
      <c r="Z2724" s="98"/>
      <c r="AA2724" s="98"/>
      <c r="AB2724" s="98"/>
      <c r="AC2724" s="98"/>
      <c r="AD2724" s="98"/>
      <c r="AE2724" s="98"/>
      <c r="AF2724" s="98"/>
      <c r="AG2724" s="98"/>
      <c r="AH2724" s="98"/>
      <c r="AI2724" s="98"/>
      <c r="AJ2724" s="98"/>
      <c r="AK2724" s="98"/>
      <c r="AL2724" s="98"/>
    </row>
    <row r="2725" ht="14.25" customHeight="1">
      <c r="A2725" s="92" t="s">
        <v>7907</v>
      </c>
      <c r="B2725" s="93"/>
      <c r="C2725" s="94"/>
      <c r="D2725" s="230"/>
      <c r="E2725" s="103"/>
      <c r="F2725" s="100"/>
      <c r="G2725" s="101"/>
      <c r="H2725" s="42"/>
      <c r="I2725" s="101"/>
      <c r="J2725" s="95"/>
      <c r="K2725" s="97"/>
      <c r="L2725" s="97"/>
      <c r="M2725" s="97"/>
      <c r="N2725" s="87"/>
      <c r="O2725" s="96"/>
      <c r="P2725" s="97"/>
      <c r="Q2725" s="97"/>
      <c r="R2725" s="98"/>
      <c r="S2725" s="98"/>
      <c r="T2725" s="98"/>
      <c r="U2725" s="98"/>
      <c r="V2725" s="98"/>
      <c r="W2725" s="98"/>
      <c r="X2725" s="98"/>
      <c r="Y2725" s="98"/>
      <c r="Z2725" s="98"/>
      <c r="AA2725" s="98"/>
      <c r="AB2725" s="98"/>
      <c r="AC2725" s="98"/>
      <c r="AD2725" s="98"/>
      <c r="AE2725" s="98"/>
      <c r="AF2725" s="98"/>
      <c r="AG2725" s="98"/>
      <c r="AH2725" s="98"/>
      <c r="AI2725" s="98"/>
      <c r="AJ2725" s="98"/>
      <c r="AK2725" s="98"/>
      <c r="AL2725" s="98"/>
    </row>
    <row r="2726" ht="14.25" customHeight="1">
      <c r="A2726" s="92" t="s">
        <v>7908</v>
      </c>
      <c r="B2726" s="93"/>
      <c r="C2726" s="94"/>
      <c r="D2726" s="230"/>
      <c r="E2726" s="103"/>
      <c r="F2726" s="100"/>
      <c r="G2726" s="101"/>
      <c r="H2726" s="42"/>
      <c r="I2726" s="101"/>
      <c r="J2726" s="95"/>
      <c r="K2726" s="97"/>
      <c r="L2726" s="97"/>
      <c r="M2726" s="97"/>
      <c r="N2726" s="87"/>
      <c r="O2726" s="96"/>
      <c r="P2726" s="97"/>
      <c r="Q2726" s="97"/>
      <c r="R2726" s="98"/>
      <c r="S2726" s="98"/>
      <c r="T2726" s="98"/>
      <c r="U2726" s="98"/>
      <c r="V2726" s="98"/>
      <c r="W2726" s="98"/>
      <c r="X2726" s="98"/>
      <c r="Y2726" s="98"/>
      <c r="Z2726" s="98"/>
      <c r="AA2726" s="98"/>
      <c r="AB2726" s="98"/>
      <c r="AC2726" s="98"/>
      <c r="AD2726" s="98"/>
      <c r="AE2726" s="98"/>
      <c r="AF2726" s="98"/>
      <c r="AG2726" s="98"/>
      <c r="AH2726" s="98"/>
      <c r="AI2726" s="98"/>
      <c r="AJ2726" s="98"/>
      <c r="AK2726" s="98"/>
      <c r="AL2726" s="98"/>
    </row>
    <row r="2727" ht="14.25" customHeight="1">
      <c r="A2727" s="92" t="s">
        <v>7909</v>
      </c>
      <c r="B2727" s="93"/>
      <c r="C2727" s="94"/>
      <c r="D2727" s="230"/>
      <c r="E2727" s="103"/>
      <c r="F2727" s="100"/>
      <c r="G2727" s="101"/>
      <c r="H2727" s="42"/>
      <c r="I2727" s="101"/>
      <c r="J2727" s="95"/>
      <c r="K2727" s="97"/>
      <c r="L2727" s="97"/>
      <c r="M2727" s="97"/>
      <c r="N2727" s="87"/>
      <c r="O2727" s="96"/>
      <c r="P2727" s="97"/>
      <c r="Q2727" s="97"/>
      <c r="R2727" s="98"/>
      <c r="S2727" s="98"/>
      <c r="T2727" s="98"/>
      <c r="U2727" s="98"/>
      <c r="V2727" s="98"/>
      <c r="W2727" s="98"/>
      <c r="X2727" s="98"/>
      <c r="Y2727" s="98"/>
      <c r="Z2727" s="98"/>
      <c r="AA2727" s="98"/>
      <c r="AB2727" s="98"/>
      <c r="AC2727" s="98"/>
      <c r="AD2727" s="98"/>
      <c r="AE2727" s="98"/>
      <c r="AF2727" s="98"/>
      <c r="AG2727" s="98"/>
      <c r="AH2727" s="98"/>
      <c r="AI2727" s="98"/>
      <c r="AJ2727" s="98"/>
      <c r="AK2727" s="98"/>
      <c r="AL2727" s="98"/>
    </row>
    <row r="2728" ht="14.25" customHeight="1">
      <c r="A2728" s="92" t="s">
        <v>7910</v>
      </c>
      <c r="B2728" s="93"/>
      <c r="C2728" s="94"/>
      <c r="D2728" s="230"/>
      <c r="E2728" s="103"/>
      <c r="F2728" s="100"/>
      <c r="G2728" s="101"/>
      <c r="H2728" s="42"/>
      <c r="I2728" s="101"/>
      <c r="J2728" s="95"/>
      <c r="K2728" s="97"/>
      <c r="L2728" s="97"/>
      <c r="M2728" s="97"/>
      <c r="N2728" s="87"/>
      <c r="O2728" s="96"/>
      <c r="P2728" s="97"/>
      <c r="Q2728" s="97"/>
      <c r="R2728" s="98"/>
      <c r="S2728" s="98"/>
      <c r="T2728" s="98"/>
      <c r="U2728" s="98"/>
      <c r="V2728" s="98"/>
      <c r="W2728" s="98"/>
      <c r="X2728" s="98"/>
      <c r="Y2728" s="98"/>
      <c r="Z2728" s="98"/>
      <c r="AA2728" s="98"/>
      <c r="AB2728" s="98"/>
      <c r="AC2728" s="98"/>
      <c r="AD2728" s="98"/>
      <c r="AE2728" s="98"/>
      <c r="AF2728" s="98"/>
      <c r="AG2728" s="98"/>
      <c r="AH2728" s="98"/>
      <c r="AI2728" s="98"/>
      <c r="AJ2728" s="98"/>
      <c r="AK2728" s="98"/>
      <c r="AL2728" s="98"/>
    </row>
    <row r="2729" ht="14.25" customHeight="1">
      <c r="A2729" s="92"/>
      <c r="B2729" s="93"/>
      <c r="C2729" s="94"/>
      <c r="D2729" s="230"/>
      <c r="E2729" s="103"/>
      <c r="F2729" s="100"/>
      <c r="G2729" s="101"/>
      <c r="H2729" s="42"/>
      <c r="I2729" s="101"/>
      <c r="J2729" s="95"/>
      <c r="K2729" s="97"/>
      <c r="L2729" s="97"/>
      <c r="M2729" s="97"/>
      <c r="N2729" s="87"/>
      <c r="O2729" s="96"/>
      <c r="P2729" s="97"/>
      <c r="Q2729" s="97"/>
      <c r="R2729" s="98"/>
      <c r="S2729" s="98"/>
      <c r="T2729" s="98"/>
      <c r="U2729" s="98"/>
      <c r="V2729" s="98"/>
      <c r="W2729" s="98"/>
      <c r="X2729" s="98"/>
      <c r="Y2729" s="98"/>
      <c r="Z2729" s="98"/>
      <c r="AA2729" s="98"/>
      <c r="AB2729" s="98"/>
      <c r="AC2729" s="98"/>
      <c r="AD2729" s="98"/>
      <c r="AE2729" s="98"/>
      <c r="AF2729" s="98"/>
      <c r="AG2729" s="98"/>
      <c r="AH2729" s="98"/>
      <c r="AI2729" s="98"/>
      <c r="AJ2729" s="98"/>
      <c r="AK2729" s="98"/>
      <c r="AL2729" s="98"/>
    </row>
    <row r="2730" ht="14.25" customHeight="1">
      <c r="A2730" s="92"/>
      <c r="B2730" s="93"/>
      <c r="C2730" s="94"/>
      <c r="D2730" s="230"/>
      <c r="E2730" s="103"/>
      <c r="F2730" s="100"/>
      <c r="G2730" s="101"/>
      <c r="H2730" s="42"/>
      <c r="I2730" s="101"/>
      <c r="J2730" s="95"/>
      <c r="K2730" s="97"/>
      <c r="L2730" s="97"/>
      <c r="M2730" s="97"/>
      <c r="N2730" s="87"/>
      <c r="O2730" s="96"/>
      <c r="P2730" s="97"/>
      <c r="Q2730" s="97"/>
      <c r="R2730" s="98"/>
      <c r="S2730" s="98"/>
      <c r="T2730" s="98"/>
      <c r="U2730" s="98"/>
      <c r="V2730" s="98"/>
      <c r="W2730" s="98"/>
      <c r="X2730" s="98"/>
      <c r="Y2730" s="98"/>
      <c r="Z2730" s="98"/>
      <c r="AA2730" s="98"/>
      <c r="AB2730" s="98"/>
      <c r="AC2730" s="98"/>
      <c r="AD2730" s="98"/>
      <c r="AE2730" s="98"/>
      <c r="AF2730" s="98"/>
      <c r="AG2730" s="98"/>
      <c r="AH2730" s="98"/>
      <c r="AI2730" s="98"/>
      <c r="AJ2730" s="98"/>
      <c r="AK2730" s="98"/>
      <c r="AL2730" s="98"/>
    </row>
    <row r="2731" ht="14.25" customHeight="1">
      <c r="A2731" s="92"/>
      <c r="B2731" s="93"/>
      <c r="C2731" s="94"/>
      <c r="D2731" s="230"/>
      <c r="E2731" s="103"/>
      <c r="F2731" s="100"/>
      <c r="G2731" s="101"/>
      <c r="H2731" s="42"/>
      <c r="I2731" s="101"/>
      <c r="J2731" s="95"/>
      <c r="K2731" s="97"/>
      <c r="L2731" s="97"/>
      <c r="M2731" s="97"/>
      <c r="N2731" s="87"/>
      <c r="O2731" s="96"/>
      <c r="P2731" s="97"/>
      <c r="Q2731" s="97"/>
      <c r="R2731" s="98"/>
      <c r="S2731" s="98"/>
      <c r="T2731" s="98"/>
      <c r="U2731" s="98"/>
      <c r="V2731" s="98"/>
      <c r="W2731" s="98"/>
      <c r="X2731" s="98"/>
      <c r="Y2731" s="98"/>
      <c r="Z2731" s="98"/>
      <c r="AA2731" s="98"/>
      <c r="AB2731" s="98"/>
      <c r="AC2731" s="98"/>
      <c r="AD2731" s="98"/>
      <c r="AE2731" s="98"/>
      <c r="AF2731" s="98"/>
      <c r="AG2731" s="98"/>
      <c r="AH2731" s="98"/>
      <c r="AI2731" s="98"/>
      <c r="AJ2731" s="98"/>
      <c r="AK2731" s="98"/>
      <c r="AL2731" s="98"/>
    </row>
    <row r="2732" ht="14.25" customHeight="1">
      <c r="A2732" s="92"/>
      <c r="B2732" s="93"/>
      <c r="C2732" s="94"/>
      <c r="D2732" s="337" t="s">
        <v>7911</v>
      </c>
      <c r="E2732" s="103"/>
      <c r="F2732" s="100"/>
      <c r="G2732" s="101"/>
      <c r="H2732" s="101"/>
      <c r="I2732" s="101"/>
      <c r="J2732" s="95"/>
      <c r="K2732" s="97"/>
      <c r="L2732" s="97"/>
      <c r="M2732" s="97"/>
      <c r="N2732" s="87"/>
      <c r="O2732" s="96"/>
      <c r="P2732" s="97"/>
      <c r="Q2732" s="97"/>
      <c r="R2732" s="98"/>
      <c r="S2732" s="98"/>
      <c r="T2732" s="98"/>
      <c r="U2732" s="98"/>
      <c r="V2732" s="98"/>
      <c r="W2732" s="98"/>
      <c r="X2732" s="98"/>
      <c r="Y2732" s="98"/>
      <c r="Z2732" s="98"/>
      <c r="AA2732" s="98"/>
      <c r="AB2732" s="98"/>
      <c r="AC2732" s="98"/>
      <c r="AD2732" s="98"/>
      <c r="AE2732" s="98"/>
      <c r="AF2732" s="98"/>
      <c r="AG2732" s="98"/>
      <c r="AH2732" s="98"/>
      <c r="AI2732" s="98"/>
      <c r="AJ2732" s="98"/>
      <c r="AK2732" s="98"/>
      <c r="AL2732" s="98"/>
    </row>
    <row r="2733" ht="14.25" customHeight="1">
      <c r="A2733" s="92"/>
      <c r="B2733" s="93"/>
      <c r="C2733" s="94"/>
      <c r="D2733" s="338" t="s">
        <v>7912</v>
      </c>
      <c r="E2733" s="339" t="s">
        <v>46</v>
      </c>
      <c r="F2733" s="340" t="s">
        <v>7913</v>
      </c>
      <c r="G2733" s="341" t="s">
        <v>58</v>
      </c>
      <c r="H2733" s="341" t="s">
        <v>7914</v>
      </c>
      <c r="I2733" s="94"/>
      <c r="J2733" s="98"/>
      <c r="K2733" s="97"/>
      <c r="L2733" s="97"/>
      <c r="M2733" s="97"/>
      <c r="N2733" s="87"/>
      <c r="O2733" s="96"/>
      <c r="P2733" s="97"/>
      <c r="Q2733" s="97"/>
      <c r="R2733" s="98"/>
      <c r="S2733" s="98"/>
      <c r="T2733" s="98"/>
      <c r="U2733" s="98"/>
      <c r="V2733" s="98"/>
      <c r="W2733" s="98"/>
      <c r="X2733" s="98"/>
      <c r="Y2733" s="98"/>
      <c r="Z2733" s="98"/>
      <c r="AA2733" s="98"/>
      <c r="AB2733" s="98"/>
      <c r="AC2733" s="98"/>
      <c r="AD2733" s="98"/>
      <c r="AE2733" s="98"/>
      <c r="AF2733" s="98"/>
      <c r="AG2733" s="98"/>
      <c r="AH2733" s="98"/>
      <c r="AI2733" s="98"/>
      <c r="AJ2733" s="98"/>
      <c r="AK2733" s="98"/>
      <c r="AL2733" s="98"/>
    </row>
    <row r="2734" ht="14.25" customHeight="1">
      <c r="A2734" s="92"/>
      <c r="B2734" s="93"/>
      <c r="C2734" s="94"/>
      <c r="D2734" s="126" t="s">
        <v>26</v>
      </c>
      <c r="E2734" s="88">
        <v>2452645.39</v>
      </c>
      <c r="F2734" s="91">
        <v>2522326.19</v>
      </c>
      <c r="G2734" s="90">
        <f t="shared" ref="G2734:G2736" si="591">F2734/1.12</f>
        <v>2252076.955</v>
      </c>
      <c r="H2734" s="90">
        <f t="shared" ref="H2734:H2736" si="592">G2734*0.12</f>
        <v>270249.2346</v>
      </c>
      <c r="I2734" s="94"/>
      <c r="J2734" s="98"/>
      <c r="K2734" s="97"/>
      <c r="L2734" s="97"/>
      <c r="M2734" s="97"/>
      <c r="N2734" s="87"/>
      <c r="O2734" s="96"/>
      <c r="P2734" s="97"/>
      <c r="Q2734" s="97"/>
      <c r="R2734" s="98"/>
      <c r="S2734" s="98"/>
      <c r="T2734" s="98"/>
      <c r="U2734" s="98"/>
      <c r="V2734" s="98"/>
      <c r="W2734" s="98"/>
      <c r="X2734" s="98"/>
      <c r="Y2734" s="98"/>
      <c r="Z2734" s="98"/>
      <c r="AA2734" s="98"/>
      <c r="AB2734" s="98"/>
      <c r="AC2734" s="98"/>
      <c r="AD2734" s="98"/>
      <c r="AE2734" s="98"/>
      <c r="AF2734" s="98"/>
      <c r="AG2734" s="98"/>
      <c r="AH2734" s="98"/>
      <c r="AI2734" s="98"/>
      <c r="AJ2734" s="98"/>
      <c r="AK2734" s="98"/>
      <c r="AL2734" s="98"/>
    </row>
    <row r="2735" ht="14.25" customHeight="1">
      <c r="A2735" s="92"/>
      <c r="B2735" s="93"/>
      <c r="C2735" s="94"/>
      <c r="D2735" s="126" t="s">
        <v>27</v>
      </c>
      <c r="E2735" s="88">
        <v>1626268.46</v>
      </c>
      <c r="F2735" s="91">
        <v>1668222.26</v>
      </c>
      <c r="G2735" s="90">
        <f t="shared" si="591"/>
        <v>1489484.161</v>
      </c>
      <c r="H2735" s="90">
        <f t="shared" si="592"/>
        <v>178738.0993</v>
      </c>
      <c r="I2735" s="94"/>
      <c r="J2735" s="98"/>
      <c r="K2735" s="97"/>
      <c r="L2735" s="97"/>
      <c r="M2735" s="97"/>
      <c r="N2735" s="87"/>
      <c r="O2735" s="96"/>
      <c r="P2735" s="97"/>
      <c r="Q2735" s="97"/>
      <c r="R2735" s="98"/>
      <c r="S2735" s="98"/>
      <c r="T2735" s="98"/>
      <c r="U2735" s="98"/>
      <c r="V2735" s="98"/>
      <c r="W2735" s="98"/>
      <c r="X2735" s="98"/>
      <c r="Y2735" s="98"/>
      <c r="Z2735" s="98"/>
      <c r="AA2735" s="98"/>
      <c r="AB2735" s="98"/>
      <c r="AC2735" s="98"/>
      <c r="AD2735" s="98"/>
      <c r="AE2735" s="98"/>
      <c r="AF2735" s="98"/>
      <c r="AG2735" s="98"/>
      <c r="AH2735" s="98"/>
      <c r="AI2735" s="98"/>
      <c r="AJ2735" s="98"/>
      <c r="AK2735" s="98"/>
      <c r="AL2735" s="98"/>
    </row>
    <row r="2736" ht="14.25" customHeight="1">
      <c r="A2736" s="342"/>
      <c r="B2736" s="93"/>
      <c r="C2736" s="94"/>
      <c r="D2736" s="48" t="s">
        <v>28</v>
      </c>
      <c r="E2736" s="88">
        <v>1386488.58</v>
      </c>
      <c r="F2736" s="91">
        <v>1413495.98</v>
      </c>
      <c r="G2736" s="90">
        <f t="shared" si="591"/>
        <v>1262049.982</v>
      </c>
      <c r="H2736" s="90">
        <f t="shared" si="592"/>
        <v>151445.9979</v>
      </c>
      <c r="I2736" s="94"/>
      <c r="J2736" s="98"/>
      <c r="K2736" s="97"/>
      <c r="L2736" s="97"/>
      <c r="M2736" s="97"/>
      <c r="N2736" s="87"/>
      <c r="O2736" s="96"/>
      <c r="P2736" s="97"/>
      <c r="Q2736" s="97"/>
      <c r="R2736" s="98"/>
      <c r="S2736" s="98"/>
      <c r="T2736" s="98"/>
      <c r="U2736" s="98"/>
      <c r="V2736" s="98"/>
      <c r="W2736" s="98"/>
      <c r="X2736" s="98"/>
      <c r="Y2736" s="98"/>
      <c r="Z2736" s="98"/>
      <c r="AA2736" s="98"/>
      <c r="AB2736" s="98"/>
      <c r="AC2736" s="98"/>
      <c r="AD2736" s="98"/>
      <c r="AE2736" s="98"/>
      <c r="AF2736" s="98"/>
      <c r="AG2736" s="98"/>
      <c r="AH2736" s="98"/>
      <c r="AI2736" s="98"/>
      <c r="AJ2736" s="98"/>
      <c r="AK2736" s="98"/>
      <c r="AL2736" s="98"/>
    </row>
    <row r="2737" ht="14.25" customHeight="1">
      <c r="A2737" s="342"/>
      <c r="B2737" s="93"/>
      <c r="C2737" s="94"/>
      <c r="D2737" s="343" t="s">
        <v>7915</v>
      </c>
      <c r="E2737" s="344">
        <f t="shared" ref="E2737:H2737" si="593">SUM(E2734:E2736)</f>
        <v>5465402.43</v>
      </c>
      <c r="F2737" s="345">
        <f t="shared" si="593"/>
        <v>5604044.43</v>
      </c>
      <c r="G2737" s="345">
        <f t="shared" si="593"/>
        <v>5003611.098</v>
      </c>
      <c r="H2737" s="345">
        <f t="shared" si="593"/>
        <v>600433.3318</v>
      </c>
      <c r="I2737" s="103">
        <v>601374.87</v>
      </c>
      <c r="J2737" s="287">
        <f>H2737-I2737</f>
        <v>-941.5382143</v>
      </c>
      <c r="K2737" s="97"/>
      <c r="L2737" s="97"/>
      <c r="M2737" s="97"/>
      <c r="N2737" s="87"/>
      <c r="O2737" s="96"/>
      <c r="P2737" s="97"/>
      <c r="Q2737" s="97"/>
      <c r="R2737" s="98"/>
      <c r="S2737" s="98"/>
      <c r="T2737" s="98"/>
      <c r="U2737" s="98"/>
      <c r="V2737" s="98"/>
      <c r="W2737" s="98"/>
      <c r="X2737" s="98"/>
      <c r="Y2737" s="98"/>
      <c r="Z2737" s="98"/>
      <c r="AA2737" s="98"/>
      <c r="AB2737" s="98"/>
      <c r="AC2737" s="98"/>
      <c r="AD2737" s="98"/>
      <c r="AE2737" s="98"/>
      <c r="AF2737" s="98"/>
      <c r="AG2737" s="98"/>
      <c r="AH2737" s="98"/>
      <c r="AI2737" s="98"/>
      <c r="AJ2737" s="98"/>
      <c r="AK2737" s="98"/>
      <c r="AL2737" s="98"/>
    </row>
    <row r="2738" ht="14.25" customHeight="1">
      <c r="A2738" s="346"/>
      <c r="B2738" s="93"/>
      <c r="C2738" s="94"/>
      <c r="D2738" s="126" t="s">
        <v>30</v>
      </c>
      <c r="E2738" s="88">
        <v>1492690.45</v>
      </c>
      <c r="F2738" s="91">
        <v>1538390.38</v>
      </c>
      <c r="G2738" s="90">
        <f t="shared" ref="G2738:G2740" si="594">F2738/1.12</f>
        <v>1373562.839</v>
      </c>
      <c r="H2738" s="90">
        <f t="shared" ref="H2738:H2740" si="595">G2738*0.12</f>
        <v>164827.5407</v>
      </c>
      <c r="I2738" s="103"/>
      <c r="J2738" s="287">
        <f>J2737/0.12</f>
        <v>-7846.151786</v>
      </c>
      <c r="K2738" s="97"/>
      <c r="L2738" s="97"/>
      <c r="M2738" s="97"/>
      <c r="N2738" s="87"/>
      <c r="O2738" s="96"/>
      <c r="P2738" s="97"/>
      <c r="Q2738" s="97"/>
      <c r="R2738" s="98"/>
      <c r="S2738" s="98"/>
      <c r="T2738" s="98"/>
      <c r="U2738" s="98"/>
      <c r="V2738" s="98"/>
      <c r="W2738" s="98"/>
      <c r="X2738" s="98"/>
      <c r="Y2738" s="98"/>
      <c r="Z2738" s="98"/>
      <c r="AA2738" s="98"/>
      <c r="AB2738" s="98"/>
      <c r="AC2738" s="98"/>
      <c r="AD2738" s="98"/>
      <c r="AE2738" s="98"/>
      <c r="AF2738" s="98"/>
      <c r="AG2738" s="98"/>
      <c r="AH2738" s="98"/>
      <c r="AI2738" s="98"/>
      <c r="AJ2738" s="98"/>
      <c r="AK2738" s="98"/>
      <c r="AL2738" s="98"/>
    </row>
    <row r="2739" ht="14.25" customHeight="1">
      <c r="A2739" s="346"/>
      <c r="B2739" s="93"/>
      <c r="C2739" s="347"/>
      <c r="D2739" s="348" t="s">
        <v>31</v>
      </c>
      <c r="E2739" s="88">
        <v>1526586.98</v>
      </c>
      <c r="F2739" s="91">
        <v>1565950.43</v>
      </c>
      <c r="G2739" s="90">
        <f t="shared" si="594"/>
        <v>1398170.027</v>
      </c>
      <c r="H2739" s="90">
        <f t="shared" si="595"/>
        <v>167780.4032</v>
      </c>
      <c r="I2739" s="94"/>
      <c r="J2739" s="98"/>
      <c r="K2739" s="97"/>
      <c r="L2739" s="97"/>
      <c r="M2739" s="97"/>
      <c r="N2739" s="87"/>
      <c r="O2739" s="96"/>
      <c r="P2739" s="97"/>
      <c r="Q2739" s="97"/>
      <c r="R2739" s="98"/>
      <c r="S2739" s="98"/>
      <c r="T2739" s="98"/>
      <c r="U2739" s="98"/>
      <c r="V2739" s="98"/>
      <c r="W2739" s="98"/>
      <c r="X2739" s="98"/>
      <c r="Y2739" s="98"/>
      <c r="Z2739" s="98"/>
      <c r="AA2739" s="98"/>
      <c r="AB2739" s="98"/>
      <c r="AC2739" s="98"/>
      <c r="AD2739" s="98"/>
      <c r="AE2739" s="98"/>
      <c r="AF2739" s="98"/>
      <c r="AG2739" s="98"/>
      <c r="AH2739" s="98"/>
      <c r="AI2739" s="98"/>
      <c r="AJ2739" s="98"/>
      <c r="AK2739" s="98"/>
      <c r="AL2739" s="98"/>
    </row>
    <row r="2740" ht="14.25" customHeight="1">
      <c r="A2740" s="346"/>
      <c r="B2740" s="93"/>
      <c r="C2740" s="347"/>
      <c r="D2740" s="348" t="s">
        <v>32</v>
      </c>
      <c r="E2740" s="88">
        <v>1325332.0</v>
      </c>
      <c r="F2740" s="91">
        <v>1360640.93</v>
      </c>
      <c r="G2740" s="90">
        <f t="shared" si="594"/>
        <v>1214857.973</v>
      </c>
      <c r="H2740" s="90">
        <f t="shared" si="595"/>
        <v>145782.9568</v>
      </c>
      <c r="I2740" s="94"/>
      <c r="J2740" s="98"/>
      <c r="K2740" s="97"/>
      <c r="L2740" s="97"/>
      <c r="M2740" s="97"/>
      <c r="N2740" s="87"/>
      <c r="O2740" s="96"/>
      <c r="P2740" s="97"/>
      <c r="Q2740" s="97"/>
      <c r="R2740" s="98"/>
      <c r="S2740" s="98"/>
      <c r="T2740" s="98"/>
      <c r="U2740" s="98"/>
      <c r="V2740" s="98"/>
      <c r="W2740" s="98"/>
      <c r="X2740" s="98"/>
      <c r="Y2740" s="98"/>
      <c r="Z2740" s="98"/>
      <c r="AA2740" s="98"/>
      <c r="AB2740" s="98"/>
      <c r="AC2740" s="98"/>
      <c r="AD2740" s="98"/>
      <c r="AE2740" s="98"/>
      <c r="AF2740" s="98"/>
      <c r="AG2740" s="98"/>
      <c r="AH2740" s="98"/>
      <c r="AI2740" s="98"/>
      <c r="AJ2740" s="98"/>
      <c r="AK2740" s="98"/>
      <c r="AL2740" s="98"/>
    </row>
    <row r="2741" ht="14.25" customHeight="1">
      <c r="A2741" s="346"/>
      <c r="B2741" s="93"/>
      <c r="C2741" s="94"/>
      <c r="D2741" s="343" t="s">
        <v>7916</v>
      </c>
      <c r="E2741" s="344">
        <f t="shared" ref="E2741:H2741" si="596">SUM(E2738:E2740)</f>
        <v>4344609.43</v>
      </c>
      <c r="F2741" s="345">
        <f t="shared" si="596"/>
        <v>4464981.74</v>
      </c>
      <c r="G2741" s="345">
        <f t="shared" si="596"/>
        <v>3986590.839</v>
      </c>
      <c r="H2741" s="345">
        <f t="shared" si="596"/>
        <v>478390.9007</v>
      </c>
      <c r="I2741" s="94"/>
      <c r="J2741" s="98"/>
      <c r="K2741" s="97"/>
      <c r="L2741" s="97"/>
      <c r="M2741" s="97"/>
      <c r="N2741" s="87"/>
      <c r="O2741" s="96"/>
      <c r="P2741" s="97"/>
      <c r="Q2741" s="97"/>
      <c r="R2741" s="98"/>
      <c r="S2741" s="98"/>
      <c r="T2741" s="98"/>
      <c r="U2741" s="98"/>
      <c r="V2741" s="98"/>
      <c r="W2741" s="98"/>
      <c r="X2741" s="98"/>
      <c r="Y2741" s="98"/>
      <c r="Z2741" s="98"/>
      <c r="AA2741" s="98"/>
      <c r="AB2741" s="98"/>
      <c r="AC2741" s="98"/>
      <c r="AD2741" s="98"/>
      <c r="AE2741" s="98"/>
      <c r="AF2741" s="98"/>
      <c r="AG2741" s="98"/>
      <c r="AH2741" s="98"/>
      <c r="AI2741" s="98"/>
      <c r="AJ2741" s="98"/>
      <c r="AK2741" s="98"/>
      <c r="AL2741" s="98"/>
    </row>
    <row r="2742" ht="14.25" customHeight="1">
      <c r="A2742" s="346"/>
      <c r="B2742" s="93"/>
      <c r="C2742" s="94"/>
      <c r="D2742" s="112" t="s">
        <v>34</v>
      </c>
      <c r="E2742" s="220">
        <f>SUM(E1377:E1607)</f>
        <v>1682843.16</v>
      </c>
      <c r="F2742" s="349">
        <f>SUM(K1720)</f>
        <v>1400</v>
      </c>
      <c r="G2742" s="350">
        <f t="shared" ref="G2742:G2744" si="597">F2742/1.12</f>
        <v>1250</v>
      </c>
      <c r="H2742" s="350">
        <f t="shared" ref="H2742:H2744" si="598">G2742*0.12</f>
        <v>150</v>
      </c>
      <c r="I2742" s="133"/>
      <c r="J2742" s="98"/>
      <c r="K2742" s="97"/>
      <c r="L2742" s="97"/>
      <c r="M2742" s="97"/>
      <c r="N2742" s="87"/>
      <c r="O2742" s="96"/>
      <c r="P2742" s="97"/>
      <c r="Q2742" s="97"/>
      <c r="R2742" s="98"/>
      <c r="S2742" s="98"/>
      <c r="T2742" s="98"/>
      <c r="U2742" s="98"/>
      <c r="V2742" s="98"/>
      <c r="W2742" s="98"/>
      <c r="X2742" s="98"/>
      <c r="Y2742" s="98"/>
      <c r="Z2742" s="98"/>
      <c r="AA2742" s="98"/>
      <c r="AB2742" s="98"/>
      <c r="AC2742" s="98"/>
      <c r="AD2742" s="98"/>
      <c r="AE2742" s="98"/>
      <c r="AF2742" s="98"/>
      <c r="AG2742" s="98"/>
      <c r="AH2742" s="98"/>
      <c r="AI2742" s="98"/>
      <c r="AJ2742" s="98"/>
      <c r="AK2742" s="98"/>
      <c r="AL2742" s="98"/>
    </row>
    <row r="2743" ht="14.25" customHeight="1">
      <c r="A2743" s="346"/>
      <c r="B2743" s="93"/>
      <c r="C2743" s="94"/>
      <c r="D2743" s="94" t="s">
        <v>35</v>
      </c>
      <c r="E2743" s="220">
        <f>SUM(E1609:E1818)</f>
        <v>1437888.25</v>
      </c>
      <c r="F2743" s="349">
        <f>K1819</f>
        <v>1473974.15</v>
      </c>
      <c r="G2743" s="350">
        <f t="shared" si="597"/>
        <v>1316048.349</v>
      </c>
      <c r="H2743" s="350">
        <f t="shared" si="598"/>
        <v>157925.8018</v>
      </c>
      <c r="I2743" s="133"/>
      <c r="J2743" s="287"/>
      <c r="K2743" s="97"/>
      <c r="L2743" s="97"/>
      <c r="M2743" s="97"/>
      <c r="N2743" s="87"/>
      <c r="O2743" s="96"/>
      <c r="P2743" s="97"/>
      <c r="Q2743" s="97"/>
      <c r="R2743" s="98"/>
      <c r="S2743" s="98"/>
      <c r="T2743" s="98"/>
      <c r="U2743" s="98"/>
      <c r="V2743" s="98"/>
      <c r="W2743" s="98"/>
      <c r="X2743" s="98"/>
      <c r="Y2743" s="98"/>
      <c r="Z2743" s="98"/>
      <c r="AA2743" s="98"/>
      <c r="AB2743" s="98"/>
      <c r="AC2743" s="98"/>
      <c r="AD2743" s="98"/>
      <c r="AE2743" s="98"/>
      <c r="AF2743" s="98"/>
      <c r="AG2743" s="98"/>
      <c r="AH2743" s="98"/>
      <c r="AI2743" s="98"/>
      <c r="AJ2743" s="98"/>
      <c r="AK2743" s="98"/>
      <c r="AL2743" s="98"/>
    </row>
    <row r="2744" ht="14.25" customHeight="1">
      <c r="A2744" s="346"/>
      <c r="B2744" s="93"/>
      <c r="C2744" s="94"/>
      <c r="D2744" s="94" t="s">
        <v>36</v>
      </c>
      <c r="E2744" s="220">
        <f>SUM(E1820:E1885)</f>
        <v>1107851.42</v>
      </c>
      <c r="F2744" s="349"/>
      <c r="G2744" s="350">
        <f t="shared" si="597"/>
        <v>0</v>
      </c>
      <c r="H2744" s="350">
        <f t="shared" si="598"/>
        <v>0</v>
      </c>
      <c r="I2744" s="133"/>
      <c r="J2744" s="287"/>
      <c r="K2744" s="97"/>
      <c r="L2744" s="97"/>
      <c r="M2744" s="97"/>
      <c r="N2744" s="87"/>
      <c r="O2744" s="96"/>
      <c r="P2744" s="97"/>
      <c r="Q2744" s="97"/>
      <c r="R2744" s="98"/>
      <c r="S2744" s="98"/>
      <c r="T2744" s="98"/>
      <c r="U2744" s="98"/>
      <c r="V2744" s="98"/>
      <c r="W2744" s="98"/>
      <c r="X2744" s="98"/>
      <c r="Y2744" s="98"/>
      <c r="Z2744" s="98"/>
      <c r="AA2744" s="98"/>
      <c r="AB2744" s="98"/>
      <c r="AC2744" s="98"/>
      <c r="AD2744" s="98"/>
      <c r="AE2744" s="98"/>
      <c r="AF2744" s="98"/>
      <c r="AG2744" s="98"/>
      <c r="AH2744" s="98"/>
      <c r="AI2744" s="98"/>
      <c r="AJ2744" s="98"/>
      <c r="AK2744" s="98"/>
      <c r="AL2744" s="98"/>
    </row>
    <row r="2745" ht="14.25" customHeight="1">
      <c r="A2745" s="346"/>
      <c r="B2745" s="93"/>
      <c r="C2745" s="94"/>
      <c r="D2745" s="351" t="s">
        <v>7917</v>
      </c>
      <c r="E2745" s="352">
        <f t="shared" ref="E2745:H2745" si="599">SUM(E2742:E2744)</f>
        <v>4228582.83</v>
      </c>
      <c r="F2745" s="353">
        <f t="shared" si="599"/>
        <v>1475374.15</v>
      </c>
      <c r="G2745" s="353">
        <f t="shared" si="599"/>
        <v>1317298.349</v>
      </c>
      <c r="H2745" s="353">
        <f t="shared" si="599"/>
        <v>158075.8018</v>
      </c>
      <c r="I2745" s="133"/>
      <c r="J2745" s="287"/>
      <c r="K2745" s="97"/>
      <c r="L2745" s="97"/>
      <c r="M2745" s="97"/>
      <c r="N2745" s="87"/>
      <c r="O2745" s="96"/>
      <c r="P2745" s="97"/>
      <c r="Q2745" s="97"/>
      <c r="R2745" s="98"/>
      <c r="S2745" s="98"/>
      <c r="T2745" s="98"/>
      <c r="U2745" s="98"/>
      <c r="V2745" s="98"/>
      <c r="W2745" s="98"/>
      <c r="X2745" s="98"/>
      <c r="Y2745" s="98"/>
      <c r="Z2745" s="98"/>
      <c r="AA2745" s="98"/>
      <c r="AB2745" s="98"/>
      <c r="AC2745" s="98"/>
      <c r="AD2745" s="98"/>
      <c r="AE2745" s="98"/>
      <c r="AF2745" s="98"/>
      <c r="AG2745" s="98"/>
      <c r="AH2745" s="98"/>
      <c r="AI2745" s="98"/>
      <c r="AJ2745" s="98"/>
      <c r="AK2745" s="98"/>
      <c r="AL2745" s="98"/>
    </row>
    <row r="2746" ht="14.25" customHeight="1">
      <c r="A2746" s="346"/>
      <c r="B2746" s="93"/>
      <c r="C2746" s="94"/>
      <c r="D2746" s="94" t="s">
        <v>7918</v>
      </c>
      <c r="E2746" s="220"/>
      <c r="F2746" s="349"/>
      <c r="G2746" s="350">
        <f t="shared" ref="G2746:G2748" si="600">F2746/1.12</f>
        <v>0</v>
      </c>
      <c r="H2746" s="350">
        <f t="shared" ref="H2746:H2748" si="601">G2746*0.12</f>
        <v>0</v>
      </c>
      <c r="I2746" s="94"/>
      <c r="J2746" s="98"/>
      <c r="K2746" s="97"/>
      <c r="L2746" s="97"/>
      <c r="M2746" s="97"/>
      <c r="N2746" s="87"/>
      <c r="O2746" s="96"/>
      <c r="P2746" s="97"/>
      <c r="Q2746" s="97"/>
      <c r="R2746" s="98"/>
      <c r="S2746" s="98"/>
      <c r="T2746" s="98"/>
      <c r="U2746" s="98"/>
      <c r="V2746" s="98"/>
      <c r="W2746" s="98"/>
      <c r="X2746" s="98"/>
      <c r="Y2746" s="98"/>
      <c r="Z2746" s="98"/>
      <c r="AA2746" s="98"/>
      <c r="AB2746" s="98"/>
      <c r="AC2746" s="98"/>
      <c r="AD2746" s="98"/>
      <c r="AE2746" s="98"/>
      <c r="AF2746" s="98"/>
      <c r="AG2746" s="98"/>
      <c r="AH2746" s="98"/>
      <c r="AI2746" s="98"/>
      <c r="AJ2746" s="98"/>
      <c r="AK2746" s="98"/>
      <c r="AL2746" s="98"/>
    </row>
    <row r="2747" ht="14.25" customHeight="1">
      <c r="A2747" s="346"/>
      <c r="B2747" s="93"/>
      <c r="C2747" s="94"/>
      <c r="D2747" s="94" t="s">
        <v>7919</v>
      </c>
      <c r="E2747" s="220"/>
      <c r="F2747" s="349"/>
      <c r="G2747" s="350">
        <f t="shared" si="600"/>
        <v>0</v>
      </c>
      <c r="H2747" s="350">
        <f t="shared" si="601"/>
        <v>0</v>
      </c>
      <c r="I2747" s="94">
        <f>90700/1.12</f>
        <v>80982.14286</v>
      </c>
      <c r="J2747" s="98"/>
      <c r="K2747" s="97"/>
      <c r="L2747" s="97"/>
      <c r="M2747" s="97"/>
      <c r="N2747" s="87"/>
      <c r="O2747" s="96"/>
      <c r="P2747" s="97"/>
      <c r="Q2747" s="97"/>
      <c r="R2747" s="98"/>
      <c r="S2747" s="98"/>
      <c r="T2747" s="98"/>
      <c r="U2747" s="98"/>
      <c r="V2747" s="98"/>
      <c r="W2747" s="98"/>
      <c r="X2747" s="98"/>
      <c r="Y2747" s="98"/>
      <c r="Z2747" s="98"/>
      <c r="AA2747" s="98"/>
      <c r="AB2747" s="98"/>
      <c r="AC2747" s="98"/>
      <c r="AD2747" s="98"/>
      <c r="AE2747" s="98"/>
      <c r="AF2747" s="98"/>
      <c r="AG2747" s="98"/>
      <c r="AH2747" s="98"/>
      <c r="AI2747" s="98"/>
      <c r="AJ2747" s="98"/>
      <c r="AK2747" s="98"/>
      <c r="AL2747" s="98"/>
    </row>
    <row r="2748" ht="14.25" customHeight="1">
      <c r="A2748" s="346"/>
      <c r="B2748" s="93"/>
      <c r="C2748" s="94"/>
      <c r="D2748" s="94" t="s">
        <v>7920</v>
      </c>
      <c r="E2748" s="220"/>
      <c r="F2748" s="349"/>
      <c r="G2748" s="350">
        <f t="shared" si="600"/>
        <v>0</v>
      </c>
      <c r="H2748" s="350">
        <f t="shared" si="601"/>
        <v>0</v>
      </c>
      <c r="I2748" s="94"/>
      <c r="J2748" s="98"/>
      <c r="K2748" s="97"/>
      <c r="L2748" s="97"/>
      <c r="M2748" s="97"/>
      <c r="N2748" s="87"/>
      <c r="O2748" s="96"/>
      <c r="P2748" s="97"/>
      <c r="Q2748" s="97"/>
      <c r="R2748" s="98"/>
      <c r="S2748" s="98"/>
      <c r="T2748" s="98"/>
      <c r="U2748" s="98"/>
      <c r="V2748" s="98"/>
      <c r="W2748" s="98"/>
      <c r="X2748" s="98"/>
      <c r="Y2748" s="98"/>
      <c r="Z2748" s="98"/>
      <c r="AA2748" s="98"/>
      <c r="AB2748" s="98"/>
      <c r="AC2748" s="98"/>
      <c r="AD2748" s="98"/>
      <c r="AE2748" s="98"/>
      <c r="AF2748" s="98"/>
      <c r="AG2748" s="98"/>
      <c r="AH2748" s="98"/>
      <c r="AI2748" s="98"/>
      <c r="AJ2748" s="98"/>
      <c r="AK2748" s="98"/>
      <c r="AL2748" s="98"/>
    </row>
    <row r="2749" ht="14.25" customHeight="1">
      <c r="A2749" s="346"/>
      <c r="B2749" s="93"/>
      <c r="C2749" s="98"/>
      <c r="D2749" s="351" t="s">
        <v>7921</v>
      </c>
      <c r="E2749" s="352">
        <f t="shared" ref="E2749:H2749" si="602">SUM(E2746:E2748)</f>
        <v>0</v>
      </c>
      <c r="F2749" s="353">
        <f t="shared" si="602"/>
        <v>0</v>
      </c>
      <c r="G2749" s="353">
        <f t="shared" si="602"/>
        <v>0</v>
      </c>
      <c r="H2749" s="353">
        <f t="shared" si="602"/>
        <v>0</v>
      </c>
      <c r="I2749" s="94"/>
      <c r="J2749" s="98"/>
      <c r="K2749" s="97"/>
      <c r="L2749" s="97"/>
      <c r="M2749" s="97"/>
      <c r="N2749" s="87"/>
      <c r="O2749" s="96"/>
      <c r="P2749" s="97"/>
      <c r="Q2749" s="97"/>
      <c r="R2749" s="98"/>
      <c r="S2749" s="98"/>
      <c r="T2749" s="98"/>
      <c r="U2749" s="98"/>
      <c r="V2749" s="98"/>
      <c r="W2749" s="98"/>
      <c r="X2749" s="98"/>
      <c r="Y2749" s="98"/>
      <c r="Z2749" s="98"/>
      <c r="AA2749" s="98"/>
      <c r="AB2749" s="98"/>
      <c r="AC2749" s="98"/>
      <c r="AD2749" s="98"/>
      <c r="AE2749" s="98"/>
      <c r="AF2749" s="98"/>
      <c r="AG2749" s="98"/>
      <c r="AH2749" s="98"/>
      <c r="AI2749" s="98"/>
      <c r="AJ2749" s="98"/>
      <c r="AK2749" s="98"/>
      <c r="AL2749" s="98"/>
    </row>
    <row r="2750" ht="14.25" customHeight="1">
      <c r="A2750" s="346"/>
      <c r="B2750" s="93"/>
      <c r="C2750" s="98"/>
      <c r="D2750" s="98"/>
      <c r="E2750" s="287"/>
      <c r="F2750" s="97"/>
      <c r="G2750" s="354"/>
      <c r="H2750" s="354"/>
      <c r="I2750" s="354"/>
      <c r="J2750" s="98"/>
      <c r="K2750" s="97"/>
      <c r="L2750" s="97"/>
      <c r="M2750" s="97"/>
      <c r="N2750" s="87"/>
      <c r="O2750" s="96"/>
      <c r="P2750" s="97"/>
      <c r="Q2750" s="97"/>
      <c r="R2750" s="98"/>
      <c r="S2750" s="98"/>
      <c r="T2750" s="98"/>
      <c r="U2750" s="98"/>
      <c r="V2750" s="98"/>
      <c r="W2750" s="98"/>
      <c r="X2750" s="98"/>
      <c r="Y2750" s="98"/>
      <c r="Z2750" s="98"/>
      <c r="AA2750" s="98"/>
      <c r="AB2750" s="98"/>
      <c r="AC2750" s="98"/>
      <c r="AD2750" s="98"/>
      <c r="AE2750" s="98"/>
      <c r="AF2750" s="98"/>
      <c r="AG2750" s="98"/>
      <c r="AH2750" s="98"/>
      <c r="AI2750" s="98"/>
      <c r="AJ2750" s="98"/>
      <c r="AK2750" s="98"/>
      <c r="AL2750" s="98"/>
    </row>
    <row r="2751" ht="14.25" customHeight="1">
      <c r="A2751" s="346"/>
      <c r="B2751" s="93"/>
      <c r="C2751" s="98"/>
      <c r="D2751" s="98"/>
      <c r="E2751" s="287"/>
      <c r="F2751" s="97"/>
      <c r="G2751" s="354"/>
      <c r="H2751" s="354"/>
      <c r="I2751" s="354"/>
      <c r="J2751" s="98"/>
      <c r="K2751" s="97"/>
      <c r="L2751" s="97"/>
      <c r="M2751" s="97"/>
      <c r="N2751" s="87"/>
      <c r="O2751" s="96"/>
      <c r="P2751" s="97"/>
      <c r="Q2751" s="97"/>
      <c r="R2751" s="98"/>
      <c r="S2751" s="98"/>
      <c r="T2751" s="98"/>
      <c r="U2751" s="98"/>
      <c r="V2751" s="98"/>
      <c r="W2751" s="98"/>
      <c r="X2751" s="98"/>
      <c r="Y2751" s="98"/>
      <c r="Z2751" s="98"/>
      <c r="AA2751" s="98"/>
      <c r="AB2751" s="98"/>
      <c r="AC2751" s="98"/>
      <c r="AD2751" s="98"/>
      <c r="AE2751" s="98"/>
      <c r="AF2751" s="98"/>
      <c r="AG2751" s="98"/>
      <c r="AH2751" s="98"/>
      <c r="AI2751" s="98"/>
      <c r="AJ2751" s="98"/>
      <c r="AK2751" s="98"/>
      <c r="AL2751" s="98"/>
    </row>
    <row r="2752" ht="14.25" customHeight="1">
      <c r="B2752" s="93"/>
      <c r="C2752" s="98"/>
      <c r="D2752" s="355" t="s">
        <v>7922</v>
      </c>
      <c r="E2752" s="287"/>
      <c r="F2752" s="97"/>
      <c r="G2752" s="354"/>
      <c r="H2752" s="354"/>
      <c r="I2752" s="354"/>
      <c r="J2752" s="98"/>
      <c r="K2752" s="97"/>
      <c r="L2752" s="97"/>
      <c r="M2752" s="97"/>
      <c r="N2752" s="87"/>
      <c r="O2752" s="96"/>
      <c r="P2752" s="97"/>
      <c r="Q2752" s="97"/>
      <c r="R2752" s="98"/>
      <c r="S2752" s="98"/>
      <c r="T2752" s="98"/>
      <c r="U2752" s="98"/>
      <c r="V2752" s="98"/>
      <c r="W2752" s="98"/>
      <c r="X2752" s="98"/>
      <c r="Y2752" s="98"/>
      <c r="Z2752" s="98"/>
      <c r="AA2752" s="98"/>
      <c r="AB2752" s="98"/>
      <c r="AC2752" s="98"/>
      <c r="AD2752" s="98"/>
      <c r="AE2752" s="98"/>
      <c r="AF2752" s="98"/>
      <c r="AG2752" s="98"/>
      <c r="AH2752" s="98"/>
      <c r="AI2752" s="98"/>
      <c r="AJ2752" s="98"/>
      <c r="AK2752" s="98"/>
      <c r="AL2752" s="98"/>
    </row>
    <row r="2753" ht="14.25" customHeight="1">
      <c r="A2753" s="356"/>
      <c r="B2753" s="93"/>
      <c r="C2753" s="98"/>
      <c r="D2753" s="98"/>
      <c r="E2753" s="287"/>
      <c r="F2753" s="97"/>
      <c r="G2753" s="357"/>
      <c r="H2753" s="358"/>
      <c r="I2753" s="354"/>
      <c r="J2753" s="98"/>
      <c r="K2753" s="97"/>
      <c r="L2753" s="97"/>
      <c r="M2753" s="97"/>
      <c r="N2753" s="87"/>
      <c r="O2753" s="96"/>
      <c r="P2753" s="97"/>
      <c r="Q2753" s="97"/>
      <c r="R2753" s="98"/>
      <c r="S2753" s="98"/>
      <c r="T2753" s="98"/>
      <c r="U2753" s="98"/>
      <c r="V2753" s="98"/>
      <c r="W2753" s="98"/>
      <c r="X2753" s="98"/>
      <c r="Y2753" s="98"/>
      <c r="Z2753" s="98"/>
      <c r="AA2753" s="98"/>
      <c r="AB2753" s="98"/>
      <c r="AC2753" s="98"/>
      <c r="AD2753" s="98"/>
      <c r="AE2753" s="98"/>
      <c r="AF2753" s="98"/>
      <c r="AG2753" s="98"/>
      <c r="AH2753" s="98"/>
      <c r="AI2753" s="98"/>
      <c r="AJ2753" s="98"/>
      <c r="AK2753" s="98"/>
      <c r="AL2753" s="98"/>
    </row>
    <row r="2754" ht="14.25" customHeight="1">
      <c r="A2754" s="359" t="s">
        <v>480</v>
      </c>
      <c r="B2754" s="360">
        <v>45673.0</v>
      </c>
      <c r="C2754" s="113" t="s">
        <v>481</v>
      </c>
      <c r="D2754" s="113" t="s">
        <v>482</v>
      </c>
      <c r="E2754" s="361">
        <v>37500.0</v>
      </c>
      <c r="F2754" s="214" t="s">
        <v>483</v>
      </c>
      <c r="G2754" s="197" t="s">
        <v>431</v>
      </c>
      <c r="H2754" s="214"/>
      <c r="I2754" s="197"/>
      <c r="J2754" s="98"/>
      <c r="K2754" s="97"/>
      <c r="L2754" s="97"/>
      <c r="M2754" s="97"/>
      <c r="N2754" s="87"/>
      <c r="O2754" s="96"/>
      <c r="P2754" s="97"/>
      <c r="Q2754" s="97"/>
      <c r="R2754" s="98"/>
      <c r="S2754" s="98"/>
      <c r="T2754" s="98"/>
      <c r="U2754" s="98"/>
      <c r="V2754" s="98"/>
      <c r="W2754" s="98"/>
      <c r="X2754" s="98"/>
      <c r="Y2754" s="98"/>
      <c r="Z2754" s="98"/>
      <c r="AA2754" s="98"/>
      <c r="AB2754" s="98"/>
      <c r="AC2754" s="98"/>
      <c r="AD2754" s="98"/>
      <c r="AE2754" s="98"/>
      <c r="AF2754" s="98"/>
      <c r="AG2754" s="98"/>
      <c r="AH2754" s="98"/>
      <c r="AI2754" s="98"/>
      <c r="AJ2754" s="98"/>
      <c r="AK2754" s="98"/>
      <c r="AL2754" s="98"/>
    </row>
    <row r="2755" ht="14.25" customHeight="1">
      <c r="A2755" s="356"/>
      <c r="B2755" s="93"/>
      <c r="C2755" s="98"/>
      <c r="D2755" s="98"/>
      <c r="E2755" s="287"/>
      <c r="F2755" s="97"/>
      <c r="G2755" s="354"/>
      <c r="H2755" s="354"/>
      <c r="I2755" s="354"/>
      <c r="J2755" s="98"/>
      <c r="K2755" s="97"/>
      <c r="L2755" s="97"/>
      <c r="M2755" s="97"/>
      <c r="N2755" s="87"/>
      <c r="O2755" s="96"/>
      <c r="P2755" s="97"/>
      <c r="Q2755" s="97"/>
      <c r="R2755" s="98"/>
      <c r="S2755" s="98"/>
      <c r="T2755" s="98"/>
      <c r="U2755" s="98"/>
      <c r="V2755" s="98"/>
      <c r="W2755" s="98"/>
      <c r="X2755" s="98"/>
      <c r="Y2755" s="98"/>
      <c r="Z2755" s="98"/>
      <c r="AA2755" s="98"/>
      <c r="AB2755" s="98"/>
      <c r="AC2755" s="98"/>
      <c r="AD2755" s="98"/>
      <c r="AE2755" s="98"/>
      <c r="AF2755" s="98"/>
      <c r="AG2755" s="98"/>
      <c r="AH2755" s="98"/>
      <c r="AI2755" s="98"/>
      <c r="AJ2755" s="98"/>
      <c r="AK2755" s="98"/>
      <c r="AL2755" s="98"/>
    </row>
    <row r="2756" ht="14.25" customHeight="1">
      <c r="A2756" s="356"/>
      <c r="B2756" s="93"/>
      <c r="C2756" s="98"/>
      <c r="D2756" s="98"/>
      <c r="E2756" s="287"/>
      <c r="F2756" s="97"/>
      <c r="G2756" s="354"/>
      <c r="H2756" s="354"/>
      <c r="I2756" s="354"/>
      <c r="J2756" s="98"/>
      <c r="K2756" s="97"/>
      <c r="L2756" s="97"/>
      <c r="M2756" s="97"/>
      <c r="N2756" s="87"/>
      <c r="O2756" s="96"/>
      <c r="P2756" s="97"/>
      <c r="Q2756" s="97"/>
      <c r="R2756" s="98"/>
      <c r="S2756" s="98"/>
      <c r="T2756" s="98"/>
      <c r="U2756" s="98"/>
      <c r="V2756" s="98"/>
      <c r="W2756" s="98"/>
      <c r="X2756" s="98"/>
      <c r="Y2756" s="98"/>
      <c r="Z2756" s="98"/>
      <c r="AA2756" s="98"/>
      <c r="AB2756" s="98"/>
      <c r="AC2756" s="98"/>
      <c r="AD2756" s="98"/>
      <c r="AE2756" s="98"/>
      <c r="AF2756" s="98"/>
      <c r="AG2756" s="98"/>
      <c r="AH2756" s="98"/>
      <c r="AI2756" s="98"/>
      <c r="AJ2756" s="98"/>
      <c r="AK2756" s="98"/>
      <c r="AL2756" s="98"/>
    </row>
    <row r="2757" ht="14.25" customHeight="1">
      <c r="A2757" s="356"/>
      <c r="B2757" s="93"/>
      <c r="C2757" s="98"/>
      <c r="D2757" s="98"/>
      <c r="E2757" s="287"/>
      <c r="F2757" s="97"/>
      <c r="G2757" s="354"/>
      <c r="H2757" s="354"/>
      <c r="I2757" s="354"/>
      <c r="J2757" s="98"/>
      <c r="K2757" s="97"/>
      <c r="L2757" s="97"/>
      <c r="M2757" s="97"/>
      <c r="N2757" s="87"/>
      <c r="O2757" s="96"/>
      <c r="P2757" s="97"/>
      <c r="Q2757" s="97"/>
      <c r="R2757" s="98"/>
      <c r="S2757" s="98"/>
      <c r="T2757" s="98"/>
      <c r="U2757" s="98"/>
      <c r="V2757" s="98"/>
      <c r="W2757" s="98"/>
      <c r="X2757" s="98"/>
      <c r="Y2757" s="98"/>
      <c r="Z2757" s="98"/>
      <c r="AA2757" s="98"/>
      <c r="AB2757" s="98"/>
      <c r="AC2757" s="98"/>
      <c r="AD2757" s="98"/>
      <c r="AE2757" s="98"/>
      <c r="AF2757" s="98"/>
      <c r="AG2757" s="98"/>
      <c r="AH2757" s="98"/>
      <c r="AI2757" s="98"/>
      <c r="AJ2757" s="98"/>
      <c r="AK2757" s="98"/>
      <c r="AL2757" s="98"/>
    </row>
    <row r="2758" ht="14.25" customHeight="1">
      <c r="A2758" s="356"/>
      <c r="B2758" s="93"/>
      <c r="C2758" s="98"/>
      <c r="D2758" s="98"/>
      <c r="E2758" s="287"/>
      <c r="F2758" s="97"/>
      <c r="G2758" s="354"/>
      <c r="H2758" s="354"/>
      <c r="I2758" s="354"/>
      <c r="J2758" s="98"/>
      <c r="K2758" s="97"/>
      <c r="L2758" s="97"/>
      <c r="M2758" s="97"/>
      <c r="N2758" s="87"/>
      <c r="O2758" s="96"/>
      <c r="P2758" s="97"/>
      <c r="Q2758" s="97"/>
      <c r="R2758" s="98"/>
      <c r="S2758" s="98"/>
      <c r="T2758" s="98"/>
      <c r="U2758" s="98"/>
      <c r="V2758" s="98"/>
      <c r="W2758" s="98"/>
      <c r="X2758" s="98"/>
      <c r="Y2758" s="98"/>
      <c r="Z2758" s="98"/>
      <c r="AA2758" s="98"/>
      <c r="AB2758" s="98"/>
      <c r="AC2758" s="98"/>
      <c r="AD2758" s="98"/>
      <c r="AE2758" s="98"/>
      <c r="AF2758" s="98"/>
      <c r="AG2758" s="98"/>
      <c r="AH2758" s="98"/>
      <c r="AI2758" s="98"/>
      <c r="AJ2758" s="98"/>
      <c r="AK2758" s="98"/>
      <c r="AL2758" s="98"/>
    </row>
    <row r="2759" ht="14.25" customHeight="1">
      <c r="A2759" s="356"/>
      <c r="B2759" s="93"/>
      <c r="C2759" s="98"/>
      <c r="D2759" s="98"/>
      <c r="E2759" s="287"/>
      <c r="F2759" s="98"/>
      <c r="G2759" s="98"/>
      <c r="H2759" s="98"/>
      <c r="I2759" s="98"/>
      <c r="J2759" s="98"/>
      <c r="K2759" s="97"/>
      <c r="L2759" s="97"/>
      <c r="M2759" s="97"/>
      <c r="N2759" s="87"/>
      <c r="O2759" s="96"/>
      <c r="P2759" s="97"/>
      <c r="Q2759" s="97"/>
      <c r="R2759" s="98"/>
      <c r="S2759" s="98"/>
      <c r="T2759" s="98"/>
      <c r="U2759" s="98"/>
      <c r="V2759" s="98"/>
      <c r="W2759" s="98"/>
      <c r="X2759" s="98"/>
      <c r="Y2759" s="98"/>
      <c r="Z2759" s="98"/>
      <c r="AA2759" s="98"/>
      <c r="AB2759" s="98"/>
      <c r="AC2759" s="98"/>
      <c r="AD2759" s="98"/>
      <c r="AE2759" s="98"/>
      <c r="AF2759" s="98"/>
      <c r="AG2759" s="98"/>
      <c r="AH2759" s="98"/>
      <c r="AI2759" s="98"/>
      <c r="AJ2759" s="98"/>
      <c r="AK2759" s="98"/>
      <c r="AL2759" s="98"/>
    </row>
    <row r="2760" ht="14.25" customHeight="1">
      <c r="A2760" s="356"/>
      <c r="B2760" s="93"/>
      <c r="C2760" s="98"/>
      <c r="D2760" s="98"/>
      <c r="E2760" s="287"/>
      <c r="F2760" s="362"/>
      <c r="G2760" s="98"/>
      <c r="H2760" s="98"/>
      <c r="I2760" s="98"/>
      <c r="J2760" s="98"/>
      <c r="K2760" s="97"/>
      <c r="L2760" s="97"/>
      <c r="M2760" s="97"/>
      <c r="N2760" s="87"/>
      <c r="O2760" s="96"/>
      <c r="P2760" s="97"/>
      <c r="Q2760" s="97"/>
      <c r="R2760" s="98"/>
      <c r="S2760" s="98"/>
      <c r="T2760" s="98"/>
      <c r="U2760" s="98"/>
      <c r="V2760" s="98"/>
      <c r="W2760" s="98"/>
      <c r="X2760" s="98"/>
      <c r="Y2760" s="98"/>
      <c r="Z2760" s="98"/>
      <c r="AA2760" s="98"/>
      <c r="AB2760" s="98"/>
      <c r="AC2760" s="98"/>
      <c r="AD2760" s="98"/>
      <c r="AE2760" s="98"/>
      <c r="AF2760" s="98"/>
      <c r="AG2760" s="98"/>
      <c r="AH2760" s="98"/>
      <c r="AI2760" s="98"/>
      <c r="AJ2760" s="98"/>
      <c r="AK2760" s="98"/>
      <c r="AL2760" s="98"/>
    </row>
    <row r="2761" ht="14.25" customHeight="1">
      <c r="A2761" s="356"/>
      <c r="B2761" s="93"/>
      <c r="C2761" s="98"/>
      <c r="D2761" s="98"/>
      <c r="E2761" s="287"/>
      <c r="F2761" s="362"/>
      <c r="G2761" s="98"/>
      <c r="H2761" s="98"/>
      <c r="I2761" s="98"/>
      <c r="J2761" s="98"/>
      <c r="K2761" s="97"/>
      <c r="L2761" s="97"/>
      <c r="M2761" s="97"/>
      <c r="N2761" s="87"/>
      <c r="O2761" s="96"/>
      <c r="P2761" s="97"/>
      <c r="Q2761" s="97"/>
      <c r="R2761" s="98"/>
      <c r="S2761" s="98"/>
      <c r="T2761" s="98"/>
      <c r="U2761" s="98"/>
      <c r="V2761" s="98"/>
      <c r="W2761" s="98"/>
      <c r="X2761" s="98"/>
      <c r="Y2761" s="98"/>
      <c r="Z2761" s="98"/>
      <c r="AA2761" s="98"/>
      <c r="AB2761" s="98"/>
      <c r="AC2761" s="98"/>
      <c r="AD2761" s="98"/>
      <c r="AE2761" s="98"/>
      <c r="AF2761" s="98"/>
      <c r="AG2761" s="98"/>
      <c r="AH2761" s="98"/>
      <c r="AI2761" s="98"/>
      <c r="AJ2761" s="98"/>
      <c r="AK2761" s="98"/>
      <c r="AL2761" s="98"/>
    </row>
    <row r="2762" ht="14.25" customHeight="1">
      <c r="A2762" s="356"/>
      <c r="B2762" s="93"/>
      <c r="C2762" s="98"/>
      <c r="D2762" s="98"/>
      <c r="E2762" s="287"/>
      <c r="F2762" s="362"/>
      <c r="G2762" s="98"/>
      <c r="H2762" s="98"/>
      <c r="I2762" s="98"/>
      <c r="J2762" s="98"/>
      <c r="K2762" s="97"/>
      <c r="L2762" s="97"/>
      <c r="M2762" s="97"/>
      <c r="N2762" s="87"/>
      <c r="O2762" s="96"/>
      <c r="P2762" s="97"/>
      <c r="Q2762" s="97"/>
      <c r="R2762" s="98"/>
      <c r="S2762" s="98"/>
      <c r="T2762" s="98"/>
      <c r="U2762" s="98"/>
      <c r="V2762" s="98"/>
      <c r="W2762" s="98"/>
      <c r="X2762" s="98"/>
      <c r="Y2762" s="98"/>
      <c r="Z2762" s="98"/>
      <c r="AA2762" s="98"/>
      <c r="AB2762" s="98"/>
      <c r="AC2762" s="98"/>
      <c r="AD2762" s="98"/>
      <c r="AE2762" s="98"/>
      <c r="AF2762" s="98"/>
      <c r="AG2762" s="98"/>
      <c r="AH2762" s="98"/>
      <c r="AI2762" s="98"/>
      <c r="AJ2762" s="98"/>
      <c r="AK2762" s="98"/>
      <c r="AL2762" s="98"/>
    </row>
    <row r="2763" ht="14.25" customHeight="1">
      <c r="A2763" s="356"/>
      <c r="B2763" s="93"/>
      <c r="C2763" s="98"/>
      <c r="D2763" s="98"/>
      <c r="E2763" s="287"/>
      <c r="F2763" s="362"/>
      <c r="G2763" s="98"/>
      <c r="H2763" s="98"/>
      <c r="I2763" s="98"/>
      <c r="J2763" s="98"/>
      <c r="K2763" s="97"/>
      <c r="L2763" s="97"/>
      <c r="M2763" s="97"/>
      <c r="N2763" s="87"/>
      <c r="O2763" s="96"/>
      <c r="P2763" s="97"/>
      <c r="Q2763" s="97"/>
      <c r="R2763" s="98"/>
      <c r="S2763" s="98"/>
      <c r="T2763" s="98"/>
      <c r="U2763" s="98"/>
      <c r="V2763" s="98"/>
      <c r="W2763" s="98"/>
      <c r="X2763" s="98"/>
      <c r="Y2763" s="98"/>
      <c r="Z2763" s="98"/>
      <c r="AA2763" s="98"/>
      <c r="AB2763" s="98"/>
      <c r="AC2763" s="98"/>
      <c r="AD2763" s="98"/>
      <c r="AE2763" s="98"/>
      <c r="AF2763" s="98"/>
      <c r="AG2763" s="98"/>
      <c r="AH2763" s="98"/>
      <c r="AI2763" s="98"/>
      <c r="AJ2763" s="98"/>
      <c r="AK2763" s="98"/>
      <c r="AL2763" s="98"/>
    </row>
    <row r="2764" ht="14.25" customHeight="1">
      <c r="A2764" s="356"/>
      <c r="B2764" s="93"/>
      <c r="C2764" s="98"/>
      <c r="D2764" s="98"/>
      <c r="E2764" s="287"/>
      <c r="F2764" s="362"/>
      <c r="G2764" s="98"/>
      <c r="H2764" s="98"/>
      <c r="I2764" s="98"/>
      <c r="J2764" s="98"/>
      <c r="K2764" s="97"/>
      <c r="L2764" s="97"/>
      <c r="M2764" s="97"/>
      <c r="N2764" s="87"/>
      <c r="O2764" s="96"/>
      <c r="P2764" s="97"/>
      <c r="Q2764" s="97"/>
      <c r="R2764" s="98"/>
      <c r="S2764" s="98"/>
      <c r="T2764" s="98"/>
      <c r="U2764" s="98"/>
      <c r="V2764" s="98"/>
      <c r="W2764" s="98"/>
      <c r="X2764" s="98"/>
      <c r="Y2764" s="98"/>
      <c r="Z2764" s="98"/>
      <c r="AA2764" s="98"/>
      <c r="AB2764" s="98"/>
      <c r="AC2764" s="98"/>
      <c r="AD2764" s="98"/>
      <c r="AE2764" s="98"/>
      <c r="AF2764" s="98"/>
      <c r="AG2764" s="98"/>
      <c r="AH2764" s="98"/>
      <c r="AI2764" s="98"/>
      <c r="AJ2764" s="98"/>
      <c r="AK2764" s="98"/>
      <c r="AL2764" s="98"/>
    </row>
    <row r="2765" ht="14.25" customHeight="1">
      <c r="A2765" s="356"/>
      <c r="B2765" s="93"/>
      <c r="C2765" s="98"/>
      <c r="D2765" s="98"/>
      <c r="E2765" s="287"/>
      <c r="F2765" s="362"/>
      <c r="G2765" s="98"/>
      <c r="H2765" s="98"/>
      <c r="I2765" s="98"/>
      <c r="J2765" s="98"/>
      <c r="K2765" s="97"/>
      <c r="L2765" s="97"/>
      <c r="M2765" s="97"/>
      <c r="N2765" s="87"/>
      <c r="O2765" s="96"/>
      <c r="P2765" s="97"/>
      <c r="Q2765" s="97"/>
      <c r="R2765" s="98"/>
      <c r="S2765" s="98"/>
      <c r="T2765" s="98"/>
      <c r="U2765" s="98"/>
      <c r="V2765" s="98"/>
      <c r="W2765" s="98"/>
      <c r="X2765" s="98"/>
      <c r="Y2765" s="98"/>
      <c r="Z2765" s="98"/>
      <c r="AA2765" s="98"/>
      <c r="AB2765" s="98"/>
      <c r="AC2765" s="98"/>
      <c r="AD2765" s="98"/>
      <c r="AE2765" s="98"/>
      <c r="AF2765" s="98"/>
      <c r="AG2765" s="98"/>
      <c r="AH2765" s="98"/>
      <c r="AI2765" s="98"/>
      <c r="AJ2765" s="98"/>
      <c r="AK2765" s="98"/>
      <c r="AL2765" s="98"/>
    </row>
    <row r="2766" ht="14.25" customHeight="1">
      <c r="A2766" s="356"/>
      <c r="B2766" s="93"/>
      <c r="C2766" s="98"/>
      <c r="D2766" s="98"/>
      <c r="E2766" s="287"/>
      <c r="F2766" s="362"/>
      <c r="G2766" s="98"/>
      <c r="H2766" s="98"/>
      <c r="I2766" s="98"/>
      <c r="J2766" s="98"/>
      <c r="K2766" s="97"/>
      <c r="L2766" s="97"/>
      <c r="M2766" s="97"/>
      <c r="N2766" s="87"/>
      <c r="O2766" s="96"/>
      <c r="P2766" s="97"/>
      <c r="Q2766" s="97"/>
      <c r="R2766" s="98"/>
      <c r="S2766" s="98"/>
      <c r="T2766" s="98"/>
      <c r="U2766" s="98"/>
      <c r="V2766" s="98"/>
      <c r="W2766" s="98"/>
      <c r="X2766" s="98"/>
      <c r="Y2766" s="98"/>
      <c r="Z2766" s="98"/>
      <c r="AA2766" s="98"/>
      <c r="AB2766" s="98"/>
      <c r="AC2766" s="98"/>
      <c r="AD2766" s="98"/>
      <c r="AE2766" s="98"/>
      <c r="AF2766" s="98"/>
      <c r="AG2766" s="98"/>
      <c r="AH2766" s="98"/>
      <c r="AI2766" s="98"/>
      <c r="AJ2766" s="98"/>
      <c r="AK2766" s="98"/>
      <c r="AL2766" s="98"/>
    </row>
    <row r="2767" ht="14.25" customHeight="1">
      <c r="A2767" s="356"/>
      <c r="B2767" s="93"/>
      <c r="C2767" s="98"/>
      <c r="D2767" s="98"/>
      <c r="E2767" s="287"/>
      <c r="F2767" s="362"/>
      <c r="G2767" s="98"/>
      <c r="H2767" s="98"/>
      <c r="I2767" s="98"/>
      <c r="J2767" s="98"/>
      <c r="K2767" s="97"/>
      <c r="L2767" s="97"/>
      <c r="M2767" s="97"/>
      <c r="N2767" s="87"/>
      <c r="O2767" s="96"/>
      <c r="P2767" s="97"/>
      <c r="Q2767" s="97"/>
      <c r="R2767" s="98"/>
      <c r="S2767" s="98"/>
      <c r="T2767" s="98"/>
      <c r="U2767" s="98"/>
      <c r="V2767" s="98"/>
      <c r="W2767" s="98"/>
      <c r="X2767" s="98"/>
      <c r="Y2767" s="98"/>
      <c r="Z2767" s="98"/>
      <c r="AA2767" s="98"/>
      <c r="AB2767" s="98"/>
      <c r="AC2767" s="98"/>
      <c r="AD2767" s="98"/>
      <c r="AE2767" s="98"/>
      <c r="AF2767" s="98"/>
      <c r="AG2767" s="98"/>
      <c r="AH2767" s="98"/>
      <c r="AI2767" s="98"/>
      <c r="AJ2767" s="98"/>
      <c r="AK2767" s="98"/>
      <c r="AL2767" s="98"/>
    </row>
    <row r="2768" ht="14.25" customHeight="1">
      <c r="A2768" s="356"/>
      <c r="B2768" s="93"/>
      <c r="C2768" s="98"/>
      <c r="D2768" s="98"/>
      <c r="E2768" s="287"/>
      <c r="F2768" s="362"/>
      <c r="G2768" s="98"/>
      <c r="H2768" s="98"/>
      <c r="I2768" s="98"/>
      <c r="J2768" s="98"/>
      <c r="K2768" s="97"/>
      <c r="L2768" s="97"/>
      <c r="M2768" s="97"/>
      <c r="N2768" s="87"/>
      <c r="O2768" s="96"/>
      <c r="P2768" s="97"/>
      <c r="Q2768" s="97"/>
      <c r="R2768" s="98"/>
      <c r="S2768" s="98"/>
      <c r="T2768" s="98"/>
      <c r="U2768" s="98"/>
      <c r="V2768" s="98"/>
      <c r="W2768" s="98"/>
      <c r="X2768" s="98"/>
      <c r="Y2768" s="98"/>
      <c r="Z2768" s="98"/>
      <c r="AA2768" s="98"/>
      <c r="AB2768" s="98"/>
      <c r="AC2768" s="98"/>
      <c r="AD2768" s="98"/>
      <c r="AE2768" s="98"/>
      <c r="AF2768" s="98"/>
      <c r="AG2768" s="98"/>
      <c r="AH2768" s="98"/>
      <c r="AI2768" s="98"/>
      <c r="AJ2768" s="98"/>
      <c r="AK2768" s="98"/>
      <c r="AL2768" s="98"/>
    </row>
    <row r="2769" ht="14.25" customHeight="1">
      <c r="A2769" s="356"/>
      <c r="B2769" s="93"/>
      <c r="C2769" s="98"/>
      <c r="D2769" s="98"/>
      <c r="E2769" s="287"/>
      <c r="F2769" s="362"/>
      <c r="G2769" s="98"/>
      <c r="H2769" s="98"/>
      <c r="I2769" s="98"/>
      <c r="J2769" s="98"/>
      <c r="K2769" s="97"/>
      <c r="L2769" s="97"/>
      <c r="M2769" s="97"/>
      <c r="N2769" s="87"/>
      <c r="O2769" s="96"/>
      <c r="P2769" s="97"/>
      <c r="Q2769" s="97"/>
      <c r="R2769" s="98"/>
      <c r="S2769" s="98"/>
      <c r="T2769" s="98"/>
      <c r="U2769" s="98"/>
      <c r="V2769" s="98"/>
      <c r="W2769" s="98"/>
      <c r="X2769" s="98"/>
      <c r="Y2769" s="98"/>
      <c r="Z2769" s="98"/>
      <c r="AA2769" s="98"/>
      <c r="AB2769" s="98"/>
      <c r="AC2769" s="98"/>
      <c r="AD2769" s="98"/>
      <c r="AE2769" s="98"/>
      <c r="AF2769" s="98"/>
      <c r="AG2769" s="98"/>
      <c r="AH2769" s="98"/>
      <c r="AI2769" s="98"/>
      <c r="AJ2769" s="98"/>
      <c r="AK2769" s="98"/>
      <c r="AL2769" s="98"/>
    </row>
    <row r="2770" ht="14.25" customHeight="1">
      <c r="A2770" s="356"/>
      <c r="B2770" s="93"/>
      <c r="C2770" s="98"/>
      <c r="D2770" s="98"/>
      <c r="E2770" s="287"/>
      <c r="F2770" s="362"/>
      <c r="G2770" s="98"/>
      <c r="H2770" s="98"/>
      <c r="I2770" s="98"/>
      <c r="J2770" s="98"/>
      <c r="K2770" s="97"/>
      <c r="L2770" s="97"/>
      <c r="M2770" s="97"/>
      <c r="N2770" s="87"/>
      <c r="O2770" s="96"/>
      <c r="P2770" s="97"/>
      <c r="Q2770" s="97"/>
      <c r="R2770" s="98"/>
      <c r="S2770" s="98"/>
      <c r="T2770" s="98"/>
      <c r="U2770" s="98"/>
      <c r="V2770" s="98"/>
      <c r="W2770" s="98"/>
      <c r="X2770" s="98"/>
      <c r="Y2770" s="98"/>
      <c r="Z2770" s="98"/>
      <c r="AA2770" s="98"/>
      <c r="AB2770" s="98"/>
      <c r="AC2770" s="98"/>
      <c r="AD2770" s="98"/>
      <c r="AE2770" s="98"/>
      <c r="AF2770" s="98"/>
      <c r="AG2770" s="98"/>
      <c r="AH2770" s="98"/>
      <c r="AI2770" s="98"/>
      <c r="AJ2770" s="98"/>
      <c r="AK2770" s="98"/>
      <c r="AL2770" s="98"/>
    </row>
    <row r="2771" ht="14.25" customHeight="1">
      <c r="A2771" s="356"/>
      <c r="B2771" s="93"/>
      <c r="C2771" s="98"/>
      <c r="D2771" s="98"/>
      <c r="E2771" s="287"/>
      <c r="F2771" s="362"/>
      <c r="G2771" s="98"/>
      <c r="H2771" s="98"/>
      <c r="I2771" s="98"/>
      <c r="J2771" s="98"/>
      <c r="K2771" s="97"/>
      <c r="L2771" s="97"/>
      <c r="M2771" s="97"/>
      <c r="N2771" s="87"/>
      <c r="O2771" s="96"/>
      <c r="P2771" s="97"/>
      <c r="Q2771" s="97"/>
      <c r="R2771" s="98"/>
      <c r="S2771" s="98"/>
      <c r="T2771" s="98"/>
      <c r="U2771" s="98"/>
      <c r="V2771" s="98"/>
      <c r="W2771" s="98"/>
      <c r="X2771" s="98"/>
      <c r="Y2771" s="98"/>
      <c r="Z2771" s="98"/>
      <c r="AA2771" s="98"/>
      <c r="AB2771" s="98"/>
      <c r="AC2771" s="98"/>
      <c r="AD2771" s="98"/>
      <c r="AE2771" s="98"/>
      <c r="AF2771" s="98"/>
      <c r="AG2771" s="98"/>
      <c r="AH2771" s="98"/>
      <c r="AI2771" s="98"/>
      <c r="AJ2771" s="98"/>
      <c r="AK2771" s="98"/>
      <c r="AL2771" s="98"/>
    </row>
    <row r="2772" ht="14.25" customHeight="1">
      <c r="A2772" s="356"/>
      <c r="B2772" s="93"/>
      <c r="C2772" s="98"/>
      <c r="D2772" s="98"/>
      <c r="E2772" s="287"/>
      <c r="F2772" s="362"/>
      <c r="G2772" s="98"/>
      <c r="H2772" s="98"/>
      <c r="I2772" s="98"/>
      <c r="J2772" s="98"/>
      <c r="K2772" s="97"/>
      <c r="L2772" s="97"/>
      <c r="M2772" s="97"/>
      <c r="N2772" s="87"/>
      <c r="O2772" s="96"/>
      <c r="P2772" s="97"/>
      <c r="Q2772" s="97"/>
      <c r="R2772" s="98"/>
      <c r="S2772" s="98"/>
      <c r="T2772" s="98"/>
      <c r="U2772" s="98"/>
      <c r="V2772" s="98"/>
      <c r="W2772" s="98"/>
      <c r="X2772" s="98"/>
      <c r="Y2772" s="98"/>
      <c r="Z2772" s="98"/>
      <c r="AA2772" s="98"/>
      <c r="AB2772" s="98"/>
      <c r="AC2772" s="98"/>
      <c r="AD2772" s="98"/>
      <c r="AE2772" s="98"/>
      <c r="AF2772" s="98"/>
      <c r="AG2772" s="98"/>
      <c r="AH2772" s="98"/>
      <c r="AI2772" s="98"/>
      <c r="AJ2772" s="98"/>
      <c r="AK2772" s="98"/>
      <c r="AL2772" s="98"/>
    </row>
    <row r="2773" ht="14.25" customHeight="1">
      <c r="A2773" s="356"/>
      <c r="B2773" s="93"/>
      <c r="C2773" s="98"/>
      <c r="D2773" s="98"/>
      <c r="E2773" s="287"/>
      <c r="F2773" s="362"/>
      <c r="G2773" s="98"/>
      <c r="H2773" s="98"/>
      <c r="I2773" s="98"/>
      <c r="J2773" s="98"/>
      <c r="K2773" s="97"/>
      <c r="L2773" s="97"/>
      <c r="M2773" s="97"/>
      <c r="N2773" s="87"/>
      <c r="O2773" s="96"/>
      <c r="P2773" s="97"/>
      <c r="Q2773" s="97"/>
      <c r="R2773" s="98"/>
      <c r="S2773" s="98"/>
      <c r="T2773" s="98"/>
      <c r="U2773" s="98"/>
      <c r="V2773" s="98"/>
      <c r="W2773" s="98"/>
      <c r="X2773" s="98"/>
      <c r="Y2773" s="98"/>
      <c r="Z2773" s="98"/>
      <c r="AA2773" s="98"/>
      <c r="AB2773" s="98"/>
      <c r="AC2773" s="98"/>
      <c r="AD2773" s="98"/>
      <c r="AE2773" s="98"/>
      <c r="AF2773" s="98"/>
      <c r="AG2773" s="98"/>
      <c r="AH2773" s="98"/>
      <c r="AI2773" s="98"/>
      <c r="AJ2773" s="98"/>
      <c r="AK2773" s="98"/>
      <c r="AL2773" s="98"/>
    </row>
    <row r="2774" ht="14.25" customHeight="1">
      <c r="A2774" s="356"/>
      <c r="B2774" s="93"/>
      <c r="C2774" s="98"/>
      <c r="D2774" s="98"/>
      <c r="E2774" s="287"/>
      <c r="F2774" s="362"/>
      <c r="G2774" s="98"/>
      <c r="H2774" s="98"/>
      <c r="I2774" s="98"/>
      <c r="J2774" s="98"/>
      <c r="K2774" s="97"/>
      <c r="L2774" s="97"/>
      <c r="M2774" s="97"/>
      <c r="N2774" s="87"/>
      <c r="O2774" s="96"/>
      <c r="P2774" s="97"/>
      <c r="Q2774" s="97"/>
      <c r="R2774" s="98"/>
      <c r="S2774" s="98"/>
      <c r="T2774" s="98"/>
      <c r="U2774" s="98"/>
      <c r="V2774" s="98"/>
      <c r="W2774" s="98"/>
      <c r="X2774" s="98"/>
      <c r="Y2774" s="98"/>
      <c r="Z2774" s="98"/>
      <c r="AA2774" s="98"/>
      <c r="AB2774" s="98"/>
      <c r="AC2774" s="98"/>
      <c r="AD2774" s="98"/>
      <c r="AE2774" s="98"/>
      <c r="AF2774" s="98"/>
      <c r="AG2774" s="98"/>
      <c r="AH2774" s="98"/>
      <c r="AI2774" s="98"/>
      <c r="AJ2774" s="98"/>
      <c r="AK2774" s="98"/>
      <c r="AL2774" s="98"/>
    </row>
    <row r="2775" ht="14.25" customHeight="1">
      <c r="A2775" s="356"/>
      <c r="B2775" s="93"/>
      <c r="C2775" s="98"/>
      <c r="D2775" s="98"/>
      <c r="E2775" s="287"/>
      <c r="F2775" s="362"/>
      <c r="G2775" s="98"/>
      <c r="H2775" s="98"/>
      <c r="I2775" s="98"/>
      <c r="J2775" s="98"/>
      <c r="K2775" s="97"/>
      <c r="L2775" s="97"/>
      <c r="M2775" s="97"/>
      <c r="N2775" s="87"/>
      <c r="O2775" s="96"/>
      <c r="P2775" s="97"/>
      <c r="Q2775" s="97"/>
      <c r="R2775" s="98"/>
      <c r="S2775" s="98"/>
      <c r="T2775" s="98"/>
      <c r="U2775" s="98"/>
      <c r="V2775" s="98"/>
      <c r="W2775" s="98"/>
      <c r="X2775" s="98"/>
      <c r="Y2775" s="98"/>
      <c r="Z2775" s="98"/>
      <c r="AA2775" s="98"/>
      <c r="AB2775" s="98"/>
      <c r="AC2775" s="98"/>
      <c r="AD2775" s="98"/>
      <c r="AE2775" s="98"/>
      <c r="AF2775" s="98"/>
      <c r="AG2775" s="98"/>
      <c r="AH2775" s="98"/>
      <c r="AI2775" s="98"/>
      <c r="AJ2775" s="98"/>
      <c r="AK2775" s="98"/>
      <c r="AL2775" s="98"/>
    </row>
    <row r="2776" ht="14.25" customHeight="1">
      <c r="A2776" s="356"/>
      <c r="B2776" s="93"/>
      <c r="C2776" s="98"/>
      <c r="D2776" s="98"/>
      <c r="E2776" s="287"/>
      <c r="F2776" s="98"/>
      <c r="G2776" s="98"/>
      <c r="H2776" s="98"/>
      <c r="I2776" s="98"/>
      <c r="J2776" s="98"/>
      <c r="K2776" s="97"/>
      <c r="L2776" s="97"/>
      <c r="M2776" s="97"/>
      <c r="N2776" s="87"/>
      <c r="O2776" s="96"/>
      <c r="P2776" s="97"/>
      <c r="Q2776" s="97"/>
      <c r="R2776" s="98"/>
      <c r="S2776" s="98"/>
      <c r="T2776" s="98"/>
      <c r="U2776" s="98"/>
      <c r="V2776" s="98"/>
      <c r="W2776" s="98"/>
      <c r="X2776" s="98"/>
      <c r="Y2776" s="98"/>
      <c r="Z2776" s="98"/>
      <c r="AA2776" s="98"/>
      <c r="AB2776" s="98"/>
      <c r="AC2776" s="98"/>
      <c r="AD2776" s="98"/>
      <c r="AE2776" s="98"/>
      <c r="AF2776" s="98"/>
      <c r="AG2776" s="98"/>
      <c r="AH2776" s="98"/>
      <c r="AI2776" s="98"/>
      <c r="AJ2776" s="98"/>
      <c r="AK2776" s="98"/>
      <c r="AL2776" s="98"/>
    </row>
    <row r="2777" ht="14.25" customHeight="1">
      <c r="A2777" s="356"/>
      <c r="B2777" s="93"/>
      <c r="C2777" s="98"/>
      <c r="D2777" s="98"/>
      <c r="E2777" s="287"/>
      <c r="F2777" s="98"/>
      <c r="G2777" s="98"/>
      <c r="H2777" s="98"/>
      <c r="I2777" s="98"/>
      <c r="J2777" s="98"/>
      <c r="K2777" s="97"/>
      <c r="L2777" s="97"/>
      <c r="M2777" s="97"/>
      <c r="N2777" s="87"/>
      <c r="O2777" s="96"/>
      <c r="P2777" s="97"/>
      <c r="Q2777" s="97"/>
      <c r="R2777" s="98"/>
      <c r="S2777" s="98"/>
      <c r="T2777" s="98"/>
      <c r="U2777" s="98"/>
      <c r="V2777" s="98"/>
      <c r="W2777" s="98"/>
      <c r="X2777" s="98"/>
      <c r="Y2777" s="98"/>
      <c r="Z2777" s="98"/>
      <c r="AA2777" s="98"/>
      <c r="AB2777" s="98"/>
      <c r="AC2777" s="98"/>
      <c r="AD2777" s="98"/>
      <c r="AE2777" s="98"/>
      <c r="AF2777" s="98"/>
      <c r="AG2777" s="98"/>
      <c r="AH2777" s="98"/>
      <c r="AI2777" s="98"/>
      <c r="AJ2777" s="98"/>
      <c r="AK2777" s="98"/>
      <c r="AL2777" s="98"/>
    </row>
    <row r="2779" ht="14.25" customHeight="1">
      <c r="A2779" s="356"/>
      <c r="B2779" s="93"/>
      <c r="C2779" s="98"/>
      <c r="D2779" s="98"/>
      <c r="E2779" s="287"/>
      <c r="F2779" s="98"/>
      <c r="G2779" s="98"/>
      <c r="H2779" s="98"/>
      <c r="I2779" s="98"/>
      <c r="J2779" s="98"/>
      <c r="K2779" s="97"/>
      <c r="L2779" s="97"/>
      <c r="M2779" s="97"/>
      <c r="N2779" s="87"/>
      <c r="O2779" s="96"/>
      <c r="P2779" s="97"/>
      <c r="Q2779" s="97"/>
      <c r="R2779" s="98"/>
      <c r="S2779" s="98"/>
      <c r="T2779" s="98"/>
      <c r="U2779" s="98"/>
      <c r="V2779" s="98"/>
      <c r="W2779" s="98"/>
      <c r="X2779" s="98"/>
      <c r="Y2779" s="98"/>
      <c r="Z2779" s="98"/>
      <c r="AA2779" s="98"/>
      <c r="AB2779" s="98"/>
      <c r="AC2779" s="98"/>
      <c r="AD2779" s="98"/>
      <c r="AE2779" s="98"/>
      <c r="AF2779" s="98"/>
      <c r="AG2779" s="98"/>
      <c r="AH2779" s="98"/>
      <c r="AI2779" s="98"/>
      <c r="AJ2779" s="98"/>
      <c r="AK2779" s="98"/>
      <c r="AL2779" s="98"/>
    </row>
    <row r="2780" ht="14.25" customHeight="1">
      <c r="A2780" s="356"/>
      <c r="B2780" s="93"/>
      <c r="C2780" s="98"/>
      <c r="D2780" s="98"/>
      <c r="E2780" s="287"/>
      <c r="F2780" s="98"/>
      <c r="G2780" s="98"/>
      <c r="H2780" s="98"/>
      <c r="I2780" s="98"/>
      <c r="J2780" s="98"/>
      <c r="K2780" s="97"/>
      <c r="L2780" s="97"/>
      <c r="M2780" s="97"/>
      <c r="N2780" s="87"/>
      <c r="O2780" s="96"/>
      <c r="P2780" s="97"/>
      <c r="Q2780" s="97"/>
      <c r="R2780" s="98"/>
      <c r="S2780" s="98"/>
      <c r="T2780" s="98"/>
      <c r="U2780" s="98"/>
      <c r="V2780" s="98"/>
      <c r="W2780" s="98"/>
      <c r="X2780" s="98"/>
      <c r="Y2780" s="98"/>
      <c r="Z2780" s="98"/>
      <c r="AA2780" s="98"/>
      <c r="AB2780" s="98"/>
      <c r="AC2780" s="98"/>
      <c r="AD2780" s="98"/>
      <c r="AE2780" s="98"/>
      <c r="AF2780" s="98"/>
      <c r="AG2780" s="98"/>
      <c r="AH2780" s="98"/>
      <c r="AI2780" s="98"/>
      <c r="AJ2780" s="98"/>
      <c r="AK2780" s="98"/>
      <c r="AL2780" s="98"/>
    </row>
    <row r="2781" ht="14.25" customHeight="1">
      <c r="A2781" s="356"/>
      <c r="B2781" s="93"/>
      <c r="C2781" s="98"/>
      <c r="D2781" s="98"/>
      <c r="E2781" s="287"/>
      <c r="F2781" s="98"/>
      <c r="G2781" s="98"/>
      <c r="H2781" s="98"/>
      <c r="I2781" s="98"/>
      <c r="J2781" s="98"/>
      <c r="K2781" s="97"/>
      <c r="L2781" s="97"/>
      <c r="M2781" s="97"/>
      <c r="N2781" s="87"/>
      <c r="O2781" s="96"/>
      <c r="P2781" s="97"/>
      <c r="Q2781" s="97"/>
      <c r="R2781" s="98"/>
      <c r="S2781" s="98"/>
      <c r="T2781" s="98"/>
      <c r="U2781" s="98"/>
      <c r="V2781" s="98"/>
      <c r="W2781" s="98"/>
      <c r="X2781" s="98"/>
      <c r="Y2781" s="98"/>
      <c r="Z2781" s="98"/>
      <c r="AA2781" s="98"/>
      <c r="AB2781" s="98"/>
      <c r="AC2781" s="98"/>
      <c r="AD2781" s="98"/>
      <c r="AE2781" s="98"/>
      <c r="AF2781" s="98"/>
      <c r="AG2781" s="98"/>
      <c r="AH2781" s="98"/>
      <c r="AI2781" s="98"/>
      <c r="AJ2781" s="98"/>
      <c r="AK2781" s="98"/>
      <c r="AL2781" s="98"/>
    </row>
    <row r="2782" ht="14.25" customHeight="1">
      <c r="A2782" s="356"/>
      <c r="B2782" s="93"/>
      <c r="C2782" s="98"/>
      <c r="D2782" s="98"/>
      <c r="E2782" s="287"/>
      <c r="F2782" s="98"/>
      <c r="G2782" s="98"/>
      <c r="H2782" s="98"/>
      <c r="I2782" s="98"/>
      <c r="J2782" s="98"/>
      <c r="K2782" s="97"/>
      <c r="L2782" s="97"/>
      <c r="M2782" s="97"/>
      <c r="N2782" s="87"/>
      <c r="O2782" s="96"/>
      <c r="P2782" s="97"/>
      <c r="Q2782" s="97"/>
      <c r="R2782" s="98"/>
      <c r="S2782" s="98"/>
      <c r="T2782" s="98"/>
      <c r="U2782" s="98"/>
      <c r="V2782" s="98"/>
      <c r="W2782" s="98"/>
      <c r="X2782" s="98"/>
      <c r="Y2782" s="98"/>
      <c r="Z2782" s="98"/>
      <c r="AA2782" s="98"/>
      <c r="AB2782" s="98"/>
      <c r="AC2782" s="98"/>
      <c r="AD2782" s="98"/>
      <c r="AE2782" s="98"/>
      <c r="AF2782" s="98"/>
      <c r="AG2782" s="98"/>
      <c r="AH2782" s="98"/>
      <c r="AI2782" s="98"/>
      <c r="AJ2782" s="98"/>
      <c r="AK2782" s="98"/>
      <c r="AL2782" s="98"/>
    </row>
    <row r="2783" ht="14.25" customHeight="1">
      <c r="A2783" s="356"/>
      <c r="B2783" s="93"/>
      <c r="C2783" s="98"/>
      <c r="D2783" s="98"/>
      <c r="E2783" s="287"/>
      <c r="F2783" s="98"/>
      <c r="G2783" s="98"/>
      <c r="H2783" s="98"/>
      <c r="I2783" s="98"/>
      <c r="J2783" s="98"/>
      <c r="K2783" s="97"/>
      <c r="L2783" s="97"/>
      <c r="M2783" s="97"/>
      <c r="N2783" s="87"/>
      <c r="O2783" s="96"/>
      <c r="P2783" s="97"/>
      <c r="Q2783" s="97"/>
      <c r="R2783" s="98"/>
      <c r="S2783" s="98"/>
      <c r="T2783" s="98"/>
      <c r="U2783" s="98"/>
      <c r="V2783" s="98"/>
      <c r="W2783" s="98"/>
      <c r="X2783" s="98"/>
      <c r="Y2783" s="98"/>
      <c r="Z2783" s="98"/>
      <c r="AA2783" s="98"/>
      <c r="AB2783" s="98"/>
      <c r="AC2783" s="98"/>
      <c r="AD2783" s="98"/>
      <c r="AE2783" s="98"/>
      <c r="AF2783" s="98"/>
      <c r="AG2783" s="98"/>
      <c r="AH2783" s="98"/>
      <c r="AI2783" s="98"/>
      <c r="AJ2783" s="98"/>
      <c r="AK2783" s="98"/>
      <c r="AL2783" s="98"/>
    </row>
    <row r="2784" ht="14.25" customHeight="1">
      <c r="A2784" s="356"/>
      <c r="B2784" s="93"/>
      <c r="C2784" s="98"/>
      <c r="D2784" s="98"/>
      <c r="E2784" s="287"/>
      <c r="F2784" s="98"/>
      <c r="G2784" s="98"/>
      <c r="H2784" s="98"/>
      <c r="I2784" s="98"/>
      <c r="J2784" s="98"/>
      <c r="K2784" s="97"/>
      <c r="L2784" s="97"/>
      <c r="M2784" s="97"/>
      <c r="N2784" s="87"/>
      <c r="O2784" s="96"/>
      <c r="P2784" s="97"/>
      <c r="Q2784" s="97"/>
      <c r="R2784" s="98"/>
      <c r="S2784" s="98"/>
      <c r="T2784" s="98"/>
      <c r="U2784" s="98"/>
      <c r="V2784" s="98"/>
      <c r="W2784" s="98"/>
      <c r="X2784" s="98"/>
      <c r="Y2784" s="98"/>
      <c r="Z2784" s="98"/>
      <c r="AA2784" s="98"/>
      <c r="AB2784" s="98"/>
      <c r="AC2784" s="98"/>
      <c r="AD2784" s="98"/>
      <c r="AE2784" s="98"/>
      <c r="AF2784" s="98"/>
      <c r="AG2784" s="98"/>
      <c r="AH2784" s="98"/>
      <c r="AI2784" s="98"/>
      <c r="AJ2784" s="98"/>
      <c r="AK2784" s="98"/>
      <c r="AL2784" s="98"/>
    </row>
    <row r="2785" ht="14.25" customHeight="1">
      <c r="A2785" s="356"/>
      <c r="B2785" s="93"/>
      <c r="C2785" s="98"/>
      <c r="D2785" s="98"/>
      <c r="E2785" s="287"/>
      <c r="F2785" s="98"/>
      <c r="G2785" s="98"/>
      <c r="H2785" s="98"/>
      <c r="I2785" s="98"/>
      <c r="J2785" s="98"/>
      <c r="K2785" s="97"/>
      <c r="L2785" s="97"/>
      <c r="M2785" s="97"/>
      <c r="N2785" s="87"/>
      <c r="O2785" s="96"/>
      <c r="P2785" s="97"/>
      <c r="Q2785" s="97"/>
      <c r="R2785" s="98"/>
      <c r="S2785" s="98"/>
      <c r="T2785" s="98"/>
      <c r="U2785" s="98"/>
      <c r="V2785" s="98"/>
      <c r="W2785" s="98"/>
      <c r="X2785" s="98"/>
      <c r="Y2785" s="98"/>
      <c r="Z2785" s="98"/>
      <c r="AA2785" s="98"/>
      <c r="AB2785" s="98"/>
      <c r="AC2785" s="98"/>
      <c r="AD2785" s="98"/>
      <c r="AE2785" s="98"/>
      <c r="AF2785" s="98"/>
      <c r="AG2785" s="98"/>
      <c r="AH2785" s="98"/>
      <c r="AI2785" s="98"/>
      <c r="AJ2785" s="98"/>
      <c r="AK2785" s="98"/>
      <c r="AL2785" s="98"/>
    </row>
    <row r="2786" ht="14.25" customHeight="1">
      <c r="A2786" s="356"/>
      <c r="B2786" s="93"/>
      <c r="C2786" s="98"/>
      <c r="D2786" s="98"/>
      <c r="E2786" s="287"/>
      <c r="F2786" s="98"/>
      <c r="G2786" s="98"/>
      <c r="H2786" s="98"/>
      <c r="I2786" s="98"/>
      <c r="J2786" s="98"/>
      <c r="K2786" s="97"/>
      <c r="L2786" s="97"/>
      <c r="M2786" s="97"/>
      <c r="N2786" s="87"/>
      <c r="O2786" s="96"/>
      <c r="P2786" s="97"/>
      <c r="Q2786" s="97"/>
      <c r="R2786" s="98"/>
      <c r="S2786" s="98"/>
      <c r="T2786" s="98"/>
      <c r="U2786" s="98"/>
      <c r="V2786" s="98"/>
      <c r="W2786" s="98"/>
      <c r="X2786" s="98"/>
      <c r="Y2786" s="98"/>
      <c r="Z2786" s="98"/>
      <c r="AA2786" s="98"/>
      <c r="AB2786" s="98"/>
      <c r="AC2786" s="98"/>
      <c r="AD2786" s="98"/>
      <c r="AE2786" s="98"/>
      <c r="AF2786" s="98"/>
      <c r="AG2786" s="98"/>
      <c r="AH2786" s="98"/>
      <c r="AI2786" s="98"/>
      <c r="AJ2786" s="98"/>
      <c r="AK2786" s="98"/>
      <c r="AL2786" s="98"/>
    </row>
    <row r="2787" ht="14.25" customHeight="1">
      <c r="A2787" s="356"/>
      <c r="B2787" s="93"/>
      <c r="C2787" s="98"/>
      <c r="D2787" s="98"/>
      <c r="E2787" s="287"/>
      <c r="F2787" s="98"/>
      <c r="G2787" s="98"/>
      <c r="H2787" s="98"/>
      <c r="I2787" s="98"/>
      <c r="J2787" s="98"/>
      <c r="K2787" s="97"/>
      <c r="L2787" s="97"/>
      <c r="M2787" s="97"/>
      <c r="N2787" s="87"/>
      <c r="O2787" s="96"/>
      <c r="P2787" s="97"/>
      <c r="Q2787" s="97"/>
      <c r="R2787" s="98"/>
      <c r="S2787" s="98"/>
      <c r="T2787" s="98"/>
      <c r="U2787" s="98"/>
      <c r="V2787" s="98"/>
      <c r="W2787" s="98"/>
      <c r="X2787" s="98"/>
      <c r="Y2787" s="98"/>
      <c r="Z2787" s="98"/>
      <c r="AA2787" s="98"/>
      <c r="AB2787" s="98"/>
      <c r="AC2787" s="98"/>
      <c r="AD2787" s="98"/>
      <c r="AE2787" s="98"/>
      <c r="AF2787" s="98"/>
      <c r="AG2787" s="98"/>
      <c r="AH2787" s="98"/>
      <c r="AI2787" s="98"/>
      <c r="AJ2787" s="98"/>
      <c r="AK2787" s="98"/>
      <c r="AL2787" s="98"/>
    </row>
    <row r="2788" ht="14.25" customHeight="1">
      <c r="A2788" s="356"/>
      <c r="B2788" s="93"/>
      <c r="C2788" s="98"/>
      <c r="D2788" s="98"/>
      <c r="E2788" s="287"/>
      <c r="F2788" s="98"/>
      <c r="G2788" s="98"/>
      <c r="H2788" s="98"/>
      <c r="I2788" s="98"/>
      <c r="J2788" s="98"/>
      <c r="K2788" s="97"/>
      <c r="L2788" s="97"/>
      <c r="M2788" s="97"/>
      <c r="N2788" s="87"/>
      <c r="O2788" s="96"/>
      <c r="P2788" s="97"/>
      <c r="Q2788" s="97"/>
      <c r="R2788" s="98"/>
      <c r="S2788" s="98"/>
      <c r="T2788" s="98"/>
      <c r="U2788" s="98"/>
      <c r="V2788" s="98"/>
      <c r="W2788" s="98"/>
      <c r="X2788" s="98"/>
      <c r="Y2788" s="98"/>
      <c r="Z2788" s="98"/>
      <c r="AA2788" s="98"/>
      <c r="AB2788" s="98"/>
      <c r="AC2788" s="98"/>
      <c r="AD2788" s="98"/>
      <c r="AE2788" s="98"/>
      <c r="AF2788" s="98"/>
      <c r="AG2788" s="98"/>
      <c r="AH2788" s="98"/>
      <c r="AI2788" s="98"/>
      <c r="AJ2788" s="98"/>
      <c r="AK2788" s="98"/>
      <c r="AL2788" s="98"/>
    </row>
    <row r="2789" ht="14.25" customHeight="1">
      <c r="A2789" s="356"/>
      <c r="B2789" s="93"/>
      <c r="C2789" s="98"/>
      <c r="D2789" s="98"/>
      <c r="E2789" s="287"/>
      <c r="F2789" s="98"/>
      <c r="G2789" s="98"/>
      <c r="H2789" s="98"/>
      <c r="I2789" s="98"/>
      <c r="J2789" s="98"/>
      <c r="K2789" s="97"/>
      <c r="L2789" s="97"/>
      <c r="M2789" s="97"/>
      <c r="N2789" s="87"/>
      <c r="O2789" s="96"/>
      <c r="P2789" s="97"/>
      <c r="Q2789" s="97"/>
      <c r="R2789" s="98"/>
      <c r="S2789" s="98"/>
      <c r="T2789" s="98"/>
      <c r="U2789" s="98"/>
      <c r="V2789" s="98"/>
      <c r="W2789" s="98"/>
      <c r="X2789" s="98"/>
      <c r="Y2789" s="98"/>
      <c r="Z2789" s="98"/>
      <c r="AA2789" s="98"/>
      <c r="AB2789" s="98"/>
      <c r="AC2789" s="98"/>
      <c r="AD2789" s="98"/>
      <c r="AE2789" s="98"/>
      <c r="AF2789" s="98"/>
      <c r="AG2789" s="98"/>
      <c r="AH2789" s="98"/>
      <c r="AI2789" s="98"/>
      <c r="AJ2789" s="98"/>
      <c r="AK2789" s="98"/>
      <c r="AL2789" s="98"/>
    </row>
    <row r="2790" ht="14.25" customHeight="1">
      <c r="A2790" s="356"/>
      <c r="B2790" s="93"/>
      <c r="C2790" s="98"/>
      <c r="D2790" s="98"/>
      <c r="E2790" s="287"/>
      <c r="F2790" s="98"/>
      <c r="G2790" s="98"/>
      <c r="H2790" s="98"/>
      <c r="I2790" s="98"/>
      <c r="J2790" s="98"/>
      <c r="K2790" s="97"/>
      <c r="L2790" s="97"/>
      <c r="M2790" s="97"/>
      <c r="N2790" s="87"/>
      <c r="O2790" s="96"/>
      <c r="P2790" s="97"/>
      <c r="Q2790" s="97"/>
      <c r="R2790" s="98"/>
      <c r="S2790" s="98"/>
      <c r="T2790" s="98"/>
      <c r="U2790" s="98"/>
      <c r="V2790" s="98"/>
      <c r="W2790" s="98"/>
      <c r="X2790" s="98"/>
      <c r="Y2790" s="98"/>
      <c r="Z2790" s="98"/>
      <c r="AA2790" s="98"/>
      <c r="AB2790" s="98"/>
      <c r="AC2790" s="98"/>
      <c r="AD2790" s="98"/>
      <c r="AE2790" s="98"/>
      <c r="AF2790" s="98"/>
      <c r="AG2790" s="98"/>
      <c r="AH2790" s="98"/>
      <c r="AI2790" s="98"/>
      <c r="AJ2790" s="98"/>
      <c r="AK2790" s="98"/>
      <c r="AL2790" s="98"/>
    </row>
    <row r="2791" ht="14.25" customHeight="1">
      <c r="A2791" s="356"/>
      <c r="B2791" s="93"/>
      <c r="C2791" s="98"/>
      <c r="D2791" s="98"/>
      <c r="E2791" s="287"/>
      <c r="F2791" s="98"/>
      <c r="G2791" s="98"/>
      <c r="H2791" s="98"/>
      <c r="I2791" s="98"/>
      <c r="J2791" s="98"/>
      <c r="K2791" s="97"/>
      <c r="L2791" s="97"/>
      <c r="M2791" s="97"/>
      <c r="N2791" s="87"/>
      <c r="O2791" s="96"/>
      <c r="P2791" s="97"/>
      <c r="Q2791" s="97"/>
      <c r="R2791" s="98"/>
      <c r="S2791" s="98"/>
      <c r="T2791" s="98"/>
      <c r="U2791" s="98"/>
      <c r="V2791" s="98"/>
      <c r="W2791" s="98"/>
      <c r="X2791" s="98"/>
      <c r="Y2791" s="98"/>
      <c r="Z2791" s="98"/>
      <c r="AA2791" s="98"/>
      <c r="AB2791" s="98"/>
      <c r="AC2791" s="98"/>
      <c r="AD2791" s="98"/>
      <c r="AE2791" s="98"/>
      <c r="AF2791" s="98"/>
      <c r="AG2791" s="98"/>
      <c r="AH2791" s="98"/>
      <c r="AI2791" s="98"/>
      <c r="AJ2791" s="98"/>
      <c r="AK2791" s="98"/>
      <c r="AL2791" s="98"/>
    </row>
    <row r="2792" ht="14.25" customHeight="1">
      <c r="A2792" s="356"/>
      <c r="B2792" s="93"/>
      <c r="C2792" s="98"/>
      <c r="D2792" s="98"/>
      <c r="E2792" s="287"/>
      <c r="F2792" s="98"/>
      <c r="G2792" s="98"/>
      <c r="H2792" s="98"/>
      <c r="I2792" s="98"/>
      <c r="J2792" s="98"/>
      <c r="K2792" s="97"/>
      <c r="L2792" s="97"/>
      <c r="M2792" s="97"/>
      <c r="N2792" s="87"/>
      <c r="O2792" s="96"/>
      <c r="P2792" s="97"/>
      <c r="Q2792" s="97"/>
      <c r="R2792" s="98"/>
      <c r="S2792" s="98"/>
      <c r="T2792" s="98"/>
      <c r="U2792" s="98"/>
      <c r="V2792" s="98"/>
      <c r="W2792" s="98"/>
      <c r="X2792" s="98"/>
      <c r="Y2792" s="98"/>
      <c r="Z2792" s="98"/>
      <c r="AA2792" s="98"/>
      <c r="AB2792" s="98"/>
      <c r="AC2792" s="98"/>
      <c r="AD2792" s="98"/>
      <c r="AE2792" s="98"/>
      <c r="AF2792" s="98"/>
      <c r="AG2792" s="98"/>
      <c r="AH2792" s="98"/>
      <c r="AI2792" s="98"/>
      <c r="AJ2792" s="98"/>
      <c r="AK2792" s="98"/>
      <c r="AL2792" s="98"/>
    </row>
    <row r="2793" ht="14.25" customHeight="1">
      <c r="A2793" s="356"/>
      <c r="B2793" s="93"/>
      <c r="C2793" s="98"/>
      <c r="D2793" s="98"/>
      <c r="E2793" s="287"/>
      <c r="F2793" s="98"/>
      <c r="G2793" s="98"/>
      <c r="H2793" s="98"/>
      <c r="I2793" s="98"/>
      <c r="J2793" s="98"/>
      <c r="K2793" s="97"/>
      <c r="L2793" s="97"/>
      <c r="M2793" s="97"/>
      <c r="N2793" s="87"/>
      <c r="O2793" s="96"/>
      <c r="P2793" s="97"/>
      <c r="Q2793" s="97"/>
      <c r="R2793" s="98"/>
      <c r="S2793" s="98"/>
      <c r="T2793" s="98"/>
      <c r="U2793" s="98"/>
      <c r="V2793" s="98"/>
      <c r="W2793" s="98"/>
      <c r="X2793" s="98"/>
      <c r="Y2793" s="98"/>
      <c r="Z2793" s="98"/>
      <c r="AA2793" s="98"/>
      <c r="AB2793" s="98"/>
      <c r="AC2793" s="98"/>
      <c r="AD2793" s="98"/>
      <c r="AE2793" s="98"/>
      <c r="AF2793" s="98"/>
      <c r="AG2793" s="98"/>
      <c r="AH2793" s="98"/>
      <c r="AI2793" s="98"/>
      <c r="AJ2793" s="98"/>
      <c r="AK2793" s="98"/>
      <c r="AL2793" s="98"/>
    </row>
    <row r="2794" ht="14.25" customHeight="1">
      <c r="A2794" s="356"/>
      <c r="B2794" s="93"/>
      <c r="C2794" s="98"/>
      <c r="D2794" s="98"/>
      <c r="E2794" s="287"/>
      <c r="F2794" s="98"/>
      <c r="G2794" s="98"/>
      <c r="H2794" s="363"/>
      <c r="I2794" s="363"/>
      <c r="J2794" s="363"/>
      <c r="K2794" s="97"/>
      <c r="L2794" s="97"/>
      <c r="M2794" s="97"/>
      <c r="N2794" s="87"/>
      <c r="O2794" s="96"/>
      <c r="P2794" s="97"/>
      <c r="Q2794" s="97"/>
      <c r="R2794" s="98"/>
      <c r="S2794" s="98"/>
      <c r="T2794" s="98"/>
      <c r="U2794" s="98"/>
      <c r="V2794" s="98"/>
      <c r="W2794" s="98"/>
      <c r="X2794" s="98"/>
      <c r="Y2794" s="98"/>
      <c r="Z2794" s="98"/>
      <c r="AA2794" s="98"/>
      <c r="AB2794" s="98"/>
      <c r="AC2794" s="98"/>
      <c r="AD2794" s="98"/>
      <c r="AE2794" s="98"/>
      <c r="AF2794" s="98"/>
      <c r="AG2794" s="98"/>
      <c r="AH2794" s="98"/>
      <c r="AI2794" s="98"/>
      <c r="AJ2794" s="98"/>
      <c r="AK2794" s="98"/>
      <c r="AL2794" s="98"/>
    </row>
    <row r="2795" ht="14.25" customHeight="1">
      <c r="A2795" s="356"/>
      <c r="B2795" s="93"/>
      <c r="C2795" s="98"/>
      <c r="D2795" s="98"/>
      <c r="E2795" s="287"/>
      <c r="F2795" s="98"/>
      <c r="G2795" s="98"/>
      <c r="H2795" s="363"/>
      <c r="I2795" s="363"/>
      <c r="J2795" s="363"/>
      <c r="K2795" s="97"/>
      <c r="L2795" s="97"/>
      <c r="M2795" s="97"/>
      <c r="N2795" s="87"/>
      <c r="O2795" s="96"/>
      <c r="P2795" s="97"/>
      <c r="Q2795" s="97"/>
      <c r="R2795" s="98"/>
      <c r="S2795" s="98"/>
      <c r="T2795" s="98"/>
      <c r="U2795" s="98"/>
      <c r="V2795" s="98"/>
      <c r="W2795" s="98"/>
      <c r="X2795" s="98"/>
      <c r="Y2795" s="98"/>
      <c r="Z2795" s="98"/>
      <c r="AA2795" s="98"/>
      <c r="AB2795" s="98"/>
      <c r="AC2795" s="98"/>
      <c r="AD2795" s="98"/>
      <c r="AE2795" s="98"/>
      <c r="AF2795" s="98"/>
      <c r="AG2795" s="98"/>
      <c r="AH2795" s="98"/>
      <c r="AI2795" s="98"/>
      <c r="AJ2795" s="98"/>
      <c r="AK2795" s="98"/>
      <c r="AL2795" s="98"/>
    </row>
    <row r="2796" ht="14.25" customHeight="1">
      <c r="A2796" s="356"/>
      <c r="B2796" s="93"/>
      <c r="C2796" s="98"/>
      <c r="D2796" s="98"/>
      <c r="E2796" s="287"/>
      <c r="F2796" s="98"/>
      <c r="G2796" s="98"/>
      <c r="H2796" s="98"/>
      <c r="I2796" s="98"/>
      <c r="J2796" s="98"/>
      <c r="K2796" s="97"/>
      <c r="L2796" s="97"/>
      <c r="M2796" s="97"/>
      <c r="N2796" s="87"/>
      <c r="O2796" s="96"/>
      <c r="P2796" s="97"/>
      <c r="Q2796" s="97"/>
      <c r="R2796" s="98"/>
      <c r="S2796" s="98"/>
      <c r="T2796" s="98"/>
      <c r="U2796" s="98"/>
      <c r="V2796" s="98"/>
      <c r="W2796" s="98"/>
      <c r="X2796" s="98"/>
      <c r="Y2796" s="98"/>
      <c r="Z2796" s="98"/>
      <c r="AA2796" s="98"/>
      <c r="AB2796" s="98"/>
      <c r="AC2796" s="98"/>
      <c r="AD2796" s="98"/>
      <c r="AE2796" s="98"/>
      <c r="AF2796" s="98"/>
      <c r="AG2796" s="98"/>
      <c r="AH2796" s="98"/>
      <c r="AI2796" s="98"/>
      <c r="AJ2796" s="98"/>
      <c r="AK2796" s="98"/>
      <c r="AL2796" s="98"/>
    </row>
    <row r="2797" ht="14.25" customHeight="1">
      <c r="A2797" s="356"/>
      <c r="B2797" s="93"/>
      <c r="C2797" s="98"/>
      <c r="D2797" s="98"/>
      <c r="E2797" s="287"/>
      <c r="F2797" s="98"/>
      <c r="G2797" s="98"/>
      <c r="H2797" s="98"/>
      <c r="I2797" s="98"/>
      <c r="J2797" s="98"/>
      <c r="K2797" s="97"/>
      <c r="L2797" s="97"/>
      <c r="M2797" s="97"/>
      <c r="N2797" s="87"/>
      <c r="O2797" s="96"/>
      <c r="P2797" s="97"/>
      <c r="Q2797" s="97"/>
      <c r="R2797" s="98"/>
      <c r="S2797" s="98"/>
      <c r="T2797" s="98"/>
      <c r="U2797" s="98"/>
      <c r="V2797" s="98"/>
      <c r="W2797" s="98"/>
      <c r="X2797" s="98"/>
      <c r="Y2797" s="98"/>
      <c r="Z2797" s="98"/>
      <c r="AA2797" s="98"/>
      <c r="AB2797" s="98"/>
      <c r="AC2797" s="98"/>
      <c r="AD2797" s="98"/>
      <c r="AE2797" s="98"/>
      <c r="AF2797" s="98"/>
      <c r="AG2797" s="98"/>
      <c r="AH2797" s="98"/>
      <c r="AI2797" s="98"/>
      <c r="AJ2797" s="98"/>
      <c r="AK2797" s="98"/>
      <c r="AL2797" s="98"/>
    </row>
    <row r="2798" ht="14.25" customHeight="1">
      <c r="A2798" s="356"/>
      <c r="B2798" s="93"/>
      <c r="C2798" s="98"/>
      <c r="D2798" s="98"/>
      <c r="E2798" s="287"/>
      <c r="F2798" s="98"/>
      <c r="G2798" s="98"/>
      <c r="H2798" s="98"/>
      <c r="I2798" s="98"/>
      <c r="J2798" s="98"/>
      <c r="K2798" s="97"/>
      <c r="L2798" s="97"/>
      <c r="M2798" s="97"/>
      <c r="N2798" s="87"/>
      <c r="O2798" s="96"/>
      <c r="P2798" s="97"/>
      <c r="Q2798" s="97"/>
      <c r="R2798" s="98"/>
      <c r="S2798" s="98"/>
      <c r="T2798" s="98"/>
      <c r="U2798" s="98"/>
      <c r="V2798" s="98"/>
      <c r="W2798" s="98"/>
      <c r="X2798" s="98"/>
      <c r="Y2798" s="98"/>
      <c r="Z2798" s="98"/>
      <c r="AA2798" s="98"/>
      <c r="AB2798" s="98"/>
      <c r="AC2798" s="98"/>
      <c r="AD2798" s="98"/>
      <c r="AE2798" s="98"/>
      <c r="AF2798" s="98"/>
      <c r="AG2798" s="98"/>
      <c r="AH2798" s="98"/>
      <c r="AI2798" s="98"/>
      <c r="AJ2798" s="98"/>
      <c r="AK2798" s="98"/>
      <c r="AL2798" s="98"/>
    </row>
    <row r="2799" ht="14.25" customHeight="1">
      <c r="A2799" s="356"/>
      <c r="B2799" s="93"/>
      <c r="C2799" s="98"/>
      <c r="D2799" s="98"/>
      <c r="E2799" s="287"/>
      <c r="F2799" s="98"/>
      <c r="G2799" s="98"/>
      <c r="H2799" s="98"/>
      <c r="I2799" s="98"/>
      <c r="J2799" s="98"/>
      <c r="K2799" s="97"/>
      <c r="L2799" s="97"/>
      <c r="M2799" s="97"/>
      <c r="N2799" s="87"/>
      <c r="O2799" s="96"/>
      <c r="P2799" s="97"/>
      <c r="Q2799" s="97"/>
      <c r="R2799" s="98"/>
      <c r="S2799" s="98"/>
      <c r="T2799" s="98"/>
      <c r="U2799" s="98"/>
      <c r="V2799" s="98"/>
      <c r="W2799" s="98"/>
      <c r="X2799" s="98"/>
      <c r="Y2799" s="98"/>
      <c r="Z2799" s="98"/>
      <c r="AA2799" s="98"/>
      <c r="AB2799" s="98"/>
      <c r="AC2799" s="98"/>
      <c r="AD2799" s="98"/>
      <c r="AE2799" s="98"/>
      <c r="AF2799" s="98"/>
      <c r="AG2799" s="98"/>
      <c r="AH2799" s="98"/>
      <c r="AI2799" s="98"/>
      <c r="AJ2799" s="98"/>
      <c r="AK2799" s="98"/>
      <c r="AL2799" s="98"/>
    </row>
    <row r="2800" ht="14.25" customHeight="1">
      <c r="A2800" s="356"/>
      <c r="B2800" s="93"/>
      <c r="C2800" s="98"/>
      <c r="D2800" s="98"/>
      <c r="E2800" s="287"/>
      <c r="F2800" s="98"/>
      <c r="G2800" s="98"/>
      <c r="H2800" s="98"/>
      <c r="I2800" s="98"/>
      <c r="J2800" s="98"/>
      <c r="K2800" s="97"/>
      <c r="L2800" s="97"/>
      <c r="M2800" s="97"/>
      <c r="N2800" s="87"/>
      <c r="O2800" s="96"/>
      <c r="P2800" s="97"/>
      <c r="Q2800" s="97"/>
      <c r="R2800" s="98"/>
      <c r="S2800" s="98"/>
      <c r="T2800" s="98"/>
      <c r="U2800" s="98"/>
      <c r="V2800" s="98"/>
      <c r="W2800" s="98"/>
      <c r="X2800" s="98"/>
      <c r="Y2800" s="98"/>
      <c r="Z2800" s="98"/>
      <c r="AA2800" s="98"/>
      <c r="AB2800" s="98"/>
      <c r="AC2800" s="98"/>
      <c r="AD2800" s="98"/>
      <c r="AE2800" s="98"/>
      <c r="AF2800" s="98"/>
      <c r="AG2800" s="98"/>
      <c r="AH2800" s="98"/>
      <c r="AI2800" s="98"/>
      <c r="AJ2800" s="98"/>
      <c r="AK2800" s="98"/>
      <c r="AL2800" s="98"/>
    </row>
    <row r="2801" ht="14.25" customHeight="1">
      <c r="A2801" s="356"/>
      <c r="B2801" s="93"/>
      <c r="C2801" s="98"/>
      <c r="D2801" s="98"/>
      <c r="E2801" s="287"/>
      <c r="F2801" s="98"/>
      <c r="G2801" s="98"/>
      <c r="H2801" s="98"/>
      <c r="I2801" s="98"/>
      <c r="J2801" s="98"/>
      <c r="K2801" s="97"/>
      <c r="L2801" s="97"/>
      <c r="M2801" s="97"/>
      <c r="N2801" s="87"/>
      <c r="O2801" s="96"/>
      <c r="P2801" s="97"/>
      <c r="Q2801" s="97"/>
      <c r="R2801" s="98"/>
      <c r="S2801" s="98"/>
      <c r="T2801" s="98"/>
      <c r="U2801" s="98"/>
      <c r="V2801" s="98"/>
      <c r="W2801" s="98"/>
      <c r="X2801" s="98"/>
      <c r="Y2801" s="98"/>
      <c r="Z2801" s="98"/>
      <c r="AA2801" s="98"/>
      <c r="AB2801" s="98"/>
      <c r="AC2801" s="98"/>
      <c r="AD2801" s="98"/>
      <c r="AE2801" s="98"/>
      <c r="AF2801" s="98"/>
      <c r="AG2801" s="98"/>
      <c r="AH2801" s="98"/>
      <c r="AI2801" s="98"/>
      <c r="AJ2801" s="98"/>
      <c r="AK2801" s="98"/>
      <c r="AL2801" s="98"/>
    </row>
    <row r="2802" ht="14.25" customHeight="1">
      <c r="A2802" s="356"/>
      <c r="B2802" s="93"/>
      <c r="C2802" s="98"/>
      <c r="D2802" s="98"/>
      <c r="E2802" s="287"/>
      <c r="F2802" s="98"/>
      <c r="G2802" s="98"/>
      <c r="H2802" s="98"/>
      <c r="I2802" s="98"/>
      <c r="J2802" s="98"/>
      <c r="K2802" s="97"/>
      <c r="L2802" s="97"/>
      <c r="M2802" s="97"/>
      <c r="N2802" s="87"/>
      <c r="O2802" s="96"/>
      <c r="P2802" s="97"/>
      <c r="Q2802" s="97"/>
      <c r="R2802" s="98"/>
      <c r="S2802" s="98"/>
      <c r="T2802" s="98"/>
      <c r="U2802" s="98"/>
      <c r="V2802" s="98"/>
      <c r="W2802" s="98"/>
      <c r="X2802" s="98"/>
      <c r="Y2802" s="98"/>
      <c r="Z2802" s="98"/>
      <c r="AA2802" s="98"/>
      <c r="AB2802" s="98"/>
      <c r="AC2802" s="98"/>
      <c r="AD2802" s="98"/>
      <c r="AE2802" s="98"/>
      <c r="AF2802" s="98"/>
      <c r="AG2802" s="98"/>
      <c r="AH2802" s="98"/>
      <c r="AI2802" s="98"/>
      <c r="AJ2802" s="98"/>
      <c r="AK2802" s="98"/>
      <c r="AL2802" s="98"/>
    </row>
    <row r="2803" ht="14.25" customHeight="1">
      <c r="A2803" s="356"/>
      <c r="B2803" s="93"/>
      <c r="C2803" s="98"/>
      <c r="D2803" s="98"/>
      <c r="E2803" s="287"/>
      <c r="F2803" s="98"/>
      <c r="G2803" s="98"/>
      <c r="H2803" s="98"/>
      <c r="I2803" s="98"/>
      <c r="J2803" s="98"/>
      <c r="K2803" s="97"/>
      <c r="L2803" s="97"/>
      <c r="M2803" s="97"/>
      <c r="N2803" s="87"/>
      <c r="O2803" s="96"/>
      <c r="P2803" s="97"/>
      <c r="Q2803" s="97"/>
      <c r="R2803" s="98"/>
      <c r="S2803" s="98"/>
      <c r="T2803" s="98"/>
      <c r="U2803" s="98"/>
      <c r="V2803" s="98"/>
      <c r="W2803" s="98"/>
      <c r="X2803" s="98"/>
      <c r="Y2803" s="98"/>
      <c r="Z2803" s="98"/>
      <c r="AA2803" s="98"/>
      <c r="AB2803" s="98"/>
      <c r="AC2803" s="98"/>
      <c r="AD2803" s="98"/>
      <c r="AE2803" s="98"/>
      <c r="AF2803" s="98"/>
      <c r="AG2803" s="98"/>
      <c r="AH2803" s="98"/>
      <c r="AI2803" s="98"/>
      <c r="AJ2803" s="98"/>
      <c r="AK2803" s="98"/>
      <c r="AL2803" s="98"/>
    </row>
    <row r="2804" ht="14.25" customHeight="1">
      <c r="A2804" s="356"/>
      <c r="B2804" s="93"/>
      <c r="C2804" s="98"/>
      <c r="D2804" s="98"/>
      <c r="E2804" s="287"/>
      <c r="F2804" s="98"/>
      <c r="G2804" s="98"/>
      <c r="H2804" s="98"/>
      <c r="I2804" s="98"/>
      <c r="J2804" s="98"/>
      <c r="K2804" s="97"/>
      <c r="L2804" s="97"/>
      <c r="M2804" s="97"/>
      <c r="N2804" s="87"/>
      <c r="O2804" s="96"/>
      <c r="P2804" s="97"/>
      <c r="Q2804" s="97"/>
      <c r="R2804" s="98"/>
      <c r="S2804" s="98"/>
      <c r="T2804" s="98"/>
      <c r="U2804" s="98"/>
      <c r="V2804" s="98"/>
      <c r="W2804" s="98"/>
      <c r="X2804" s="98"/>
      <c r="Y2804" s="98"/>
      <c r="Z2804" s="98"/>
      <c r="AA2804" s="98"/>
      <c r="AB2804" s="98"/>
      <c r="AC2804" s="98"/>
      <c r="AD2804" s="98"/>
      <c r="AE2804" s="98"/>
      <c r="AF2804" s="98"/>
      <c r="AG2804" s="98"/>
      <c r="AH2804" s="98"/>
      <c r="AI2804" s="98"/>
      <c r="AJ2804" s="98"/>
      <c r="AK2804" s="98"/>
      <c r="AL2804" s="98"/>
    </row>
    <row r="2805" ht="14.25" customHeight="1">
      <c r="A2805" s="356"/>
      <c r="B2805" s="93"/>
      <c r="C2805" s="98"/>
      <c r="D2805" s="98"/>
      <c r="E2805" s="287"/>
      <c r="F2805" s="98"/>
      <c r="G2805" s="98"/>
      <c r="H2805" s="98"/>
      <c r="I2805" s="98"/>
      <c r="J2805" s="98"/>
      <c r="K2805" s="97"/>
      <c r="L2805" s="97"/>
      <c r="M2805" s="97"/>
      <c r="N2805" s="87"/>
      <c r="O2805" s="96"/>
      <c r="P2805" s="97"/>
      <c r="Q2805" s="97"/>
      <c r="R2805" s="98"/>
      <c r="S2805" s="98"/>
      <c r="T2805" s="98"/>
      <c r="U2805" s="98"/>
      <c r="V2805" s="98"/>
      <c r="W2805" s="98"/>
      <c r="X2805" s="98"/>
      <c r="Y2805" s="98"/>
      <c r="Z2805" s="98"/>
      <c r="AA2805" s="98"/>
      <c r="AB2805" s="98"/>
      <c r="AC2805" s="98"/>
      <c r="AD2805" s="98"/>
      <c r="AE2805" s="98"/>
      <c r="AF2805" s="98"/>
      <c r="AG2805" s="98"/>
      <c r="AH2805" s="98"/>
      <c r="AI2805" s="98"/>
      <c r="AJ2805" s="98"/>
      <c r="AK2805" s="98"/>
      <c r="AL2805" s="98"/>
    </row>
    <row r="2806" ht="14.25" customHeight="1">
      <c r="A2806" s="356"/>
      <c r="B2806" s="93"/>
      <c r="C2806" s="98"/>
      <c r="D2806" s="98"/>
      <c r="E2806" s="287"/>
      <c r="F2806" s="98"/>
      <c r="G2806" s="98"/>
      <c r="H2806" s="98"/>
      <c r="I2806" s="98"/>
      <c r="J2806" s="98"/>
      <c r="K2806" s="97"/>
      <c r="L2806" s="97"/>
      <c r="M2806" s="97"/>
      <c r="N2806" s="87"/>
      <c r="O2806" s="96"/>
      <c r="P2806" s="97"/>
      <c r="Q2806" s="97"/>
      <c r="R2806" s="98"/>
      <c r="S2806" s="98"/>
      <c r="T2806" s="98"/>
      <c r="U2806" s="98"/>
      <c r="V2806" s="98"/>
      <c r="W2806" s="98"/>
      <c r="X2806" s="98"/>
      <c r="Y2806" s="98"/>
      <c r="Z2806" s="98"/>
      <c r="AA2806" s="98"/>
      <c r="AB2806" s="98"/>
      <c r="AC2806" s="98"/>
      <c r="AD2806" s="98"/>
      <c r="AE2806" s="98"/>
      <c r="AF2806" s="98"/>
      <c r="AG2806" s="98"/>
      <c r="AH2806" s="98"/>
      <c r="AI2806" s="98"/>
      <c r="AJ2806" s="98"/>
      <c r="AK2806" s="98"/>
      <c r="AL2806" s="98"/>
    </row>
    <row r="2807" ht="14.25" customHeight="1">
      <c r="A2807" s="356"/>
      <c r="B2807" s="93"/>
      <c r="C2807" s="98"/>
      <c r="D2807" s="98"/>
      <c r="E2807" s="287"/>
      <c r="F2807" s="98"/>
      <c r="G2807" s="98"/>
      <c r="H2807" s="98"/>
      <c r="I2807" s="98"/>
      <c r="J2807" s="98"/>
      <c r="K2807" s="97"/>
      <c r="L2807" s="97"/>
      <c r="M2807" s="97"/>
      <c r="N2807" s="87"/>
      <c r="O2807" s="96"/>
      <c r="P2807" s="97"/>
      <c r="Q2807" s="97"/>
      <c r="R2807" s="98"/>
      <c r="S2807" s="98"/>
      <c r="T2807" s="98"/>
      <c r="U2807" s="98"/>
      <c r="V2807" s="98"/>
      <c r="W2807" s="98"/>
      <c r="X2807" s="98"/>
      <c r="Y2807" s="98"/>
      <c r="Z2807" s="98"/>
      <c r="AA2807" s="98"/>
      <c r="AB2807" s="98"/>
      <c r="AC2807" s="98"/>
      <c r="AD2807" s="98"/>
      <c r="AE2807" s="98"/>
      <c r="AF2807" s="98"/>
      <c r="AG2807" s="98"/>
      <c r="AH2807" s="98"/>
      <c r="AI2807" s="98"/>
      <c r="AJ2807" s="98"/>
      <c r="AK2807" s="98"/>
      <c r="AL2807" s="98"/>
    </row>
    <row r="2808" ht="14.25" customHeight="1">
      <c r="A2808" s="356"/>
      <c r="B2808" s="93"/>
      <c r="C2808" s="98"/>
      <c r="D2808" s="98"/>
      <c r="E2808" s="287"/>
      <c r="F2808" s="98"/>
      <c r="G2808" s="98"/>
      <c r="H2808" s="98"/>
      <c r="I2808" s="98"/>
      <c r="J2808" s="98"/>
      <c r="K2808" s="97"/>
      <c r="L2808" s="97"/>
      <c r="M2808" s="97"/>
      <c r="N2808" s="87"/>
      <c r="O2808" s="96"/>
      <c r="P2808" s="97"/>
      <c r="Q2808" s="97"/>
      <c r="R2808" s="98"/>
      <c r="S2808" s="98"/>
      <c r="T2808" s="98"/>
      <c r="U2808" s="98"/>
      <c r="V2808" s="98"/>
      <c r="W2808" s="98"/>
      <c r="X2808" s="98"/>
      <c r="Y2808" s="98"/>
      <c r="Z2808" s="98"/>
      <c r="AA2808" s="98"/>
      <c r="AB2808" s="98"/>
      <c r="AC2808" s="98"/>
      <c r="AD2808" s="98"/>
      <c r="AE2808" s="98"/>
      <c r="AF2808" s="98"/>
      <c r="AG2808" s="98"/>
      <c r="AH2808" s="98"/>
      <c r="AI2808" s="98"/>
      <c r="AJ2808" s="98"/>
      <c r="AK2808" s="98"/>
      <c r="AL2808" s="98"/>
    </row>
    <row r="2809" ht="14.25" customHeight="1">
      <c r="A2809" s="356"/>
      <c r="B2809" s="93"/>
      <c r="C2809" s="98"/>
      <c r="D2809" s="98"/>
      <c r="E2809" s="287"/>
      <c r="F2809" s="98"/>
      <c r="G2809" s="98"/>
      <c r="H2809" s="98"/>
      <c r="I2809" s="98"/>
      <c r="J2809" s="98"/>
      <c r="K2809" s="97"/>
      <c r="L2809" s="97"/>
      <c r="M2809" s="97"/>
      <c r="N2809" s="87"/>
      <c r="O2809" s="96"/>
      <c r="P2809" s="97"/>
      <c r="Q2809" s="97"/>
      <c r="R2809" s="98"/>
      <c r="S2809" s="98"/>
      <c r="T2809" s="98"/>
      <c r="U2809" s="98"/>
      <c r="V2809" s="98"/>
      <c r="W2809" s="98"/>
      <c r="X2809" s="98"/>
      <c r="Y2809" s="98"/>
      <c r="Z2809" s="98"/>
      <c r="AA2809" s="98"/>
      <c r="AB2809" s="98"/>
      <c r="AC2809" s="98"/>
      <c r="AD2809" s="98"/>
      <c r="AE2809" s="98"/>
      <c r="AF2809" s="98"/>
      <c r="AG2809" s="98"/>
      <c r="AH2809" s="98"/>
      <c r="AI2809" s="98"/>
      <c r="AJ2809" s="98"/>
      <c r="AK2809" s="98"/>
      <c r="AL2809" s="98"/>
    </row>
    <row r="2810" ht="14.25" customHeight="1">
      <c r="A2810" s="356"/>
      <c r="B2810" s="93"/>
      <c r="C2810" s="98"/>
      <c r="D2810" s="98"/>
      <c r="E2810" s="287"/>
      <c r="F2810" s="98"/>
      <c r="G2810" s="98"/>
      <c r="H2810" s="98"/>
      <c r="I2810" s="98"/>
      <c r="J2810" s="98"/>
      <c r="K2810" s="97"/>
      <c r="L2810" s="97"/>
      <c r="M2810" s="97"/>
      <c r="N2810" s="87"/>
      <c r="O2810" s="96"/>
      <c r="P2810" s="97"/>
      <c r="Q2810" s="97"/>
      <c r="R2810" s="98"/>
      <c r="S2810" s="98"/>
      <c r="T2810" s="98"/>
      <c r="U2810" s="98"/>
      <c r="V2810" s="98"/>
      <c r="W2810" s="98"/>
      <c r="X2810" s="98"/>
      <c r="Y2810" s="98"/>
      <c r="Z2810" s="98"/>
      <c r="AA2810" s="98"/>
      <c r="AB2810" s="98"/>
      <c r="AC2810" s="98"/>
      <c r="AD2810" s="98"/>
      <c r="AE2810" s="98"/>
      <c r="AF2810" s="98"/>
      <c r="AG2810" s="98"/>
      <c r="AH2810" s="98"/>
      <c r="AI2810" s="98"/>
      <c r="AJ2810" s="98"/>
      <c r="AK2810" s="98"/>
      <c r="AL2810" s="98"/>
    </row>
    <row r="2811" ht="14.25" customHeight="1">
      <c r="A2811" s="356"/>
      <c r="B2811" s="93"/>
      <c r="C2811" s="98"/>
      <c r="D2811" s="98"/>
      <c r="E2811" s="287"/>
      <c r="F2811" s="98"/>
      <c r="G2811" s="98"/>
      <c r="H2811" s="98"/>
      <c r="I2811" s="98"/>
      <c r="J2811" s="98"/>
      <c r="K2811" s="97"/>
      <c r="L2811" s="97"/>
      <c r="M2811" s="97"/>
      <c r="N2811" s="87"/>
      <c r="O2811" s="96"/>
      <c r="P2811" s="97"/>
      <c r="Q2811" s="97"/>
      <c r="R2811" s="98"/>
      <c r="S2811" s="98"/>
      <c r="T2811" s="98"/>
      <c r="U2811" s="98"/>
      <c r="V2811" s="98"/>
      <c r="W2811" s="98"/>
      <c r="X2811" s="98"/>
      <c r="Y2811" s="98"/>
      <c r="Z2811" s="98"/>
      <c r="AA2811" s="98"/>
      <c r="AB2811" s="98"/>
      <c r="AC2811" s="98"/>
      <c r="AD2811" s="98"/>
      <c r="AE2811" s="98"/>
      <c r="AF2811" s="98"/>
      <c r="AG2811" s="98"/>
      <c r="AH2811" s="98"/>
      <c r="AI2811" s="98"/>
      <c r="AJ2811" s="98"/>
      <c r="AK2811" s="98"/>
      <c r="AL2811" s="98"/>
    </row>
    <row r="2812" ht="14.25" customHeight="1">
      <c r="A2812" s="356"/>
      <c r="B2812" s="93"/>
      <c r="C2812" s="98"/>
      <c r="D2812" s="98"/>
      <c r="E2812" s="287"/>
      <c r="F2812" s="98"/>
      <c r="G2812" s="98"/>
      <c r="H2812" s="98"/>
      <c r="I2812" s="98"/>
      <c r="J2812" s="98"/>
      <c r="K2812" s="97"/>
      <c r="L2812" s="97"/>
      <c r="M2812" s="97"/>
      <c r="N2812" s="87"/>
      <c r="O2812" s="96"/>
      <c r="P2812" s="97"/>
      <c r="Q2812" s="97"/>
      <c r="R2812" s="98"/>
      <c r="S2812" s="98"/>
      <c r="T2812" s="98"/>
      <c r="U2812" s="98"/>
      <c r="V2812" s="98"/>
      <c r="W2812" s="98"/>
      <c r="X2812" s="98"/>
      <c r="Y2812" s="98"/>
      <c r="Z2812" s="98"/>
      <c r="AA2812" s="98"/>
      <c r="AB2812" s="98"/>
      <c r="AC2812" s="98"/>
      <c r="AD2812" s="98"/>
      <c r="AE2812" s="98"/>
      <c r="AF2812" s="98"/>
      <c r="AG2812" s="98"/>
      <c r="AH2812" s="98"/>
      <c r="AI2812" s="98"/>
      <c r="AJ2812" s="98"/>
      <c r="AK2812" s="98"/>
      <c r="AL2812" s="98"/>
    </row>
    <row r="2813" ht="14.25" customHeight="1">
      <c r="A2813" s="356"/>
      <c r="B2813" s="93"/>
      <c r="C2813" s="98"/>
      <c r="D2813" s="98"/>
      <c r="E2813" s="287"/>
      <c r="F2813" s="98"/>
      <c r="G2813" s="98"/>
      <c r="H2813" s="98"/>
      <c r="I2813" s="98"/>
      <c r="J2813" s="98"/>
      <c r="K2813" s="97"/>
      <c r="L2813" s="97"/>
      <c r="M2813" s="97"/>
      <c r="N2813" s="87"/>
      <c r="O2813" s="96"/>
      <c r="P2813" s="97"/>
      <c r="Q2813" s="97"/>
      <c r="R2813" s="98"/>
      <c r="S2813" s="98"/>
      <c r="T2813" s="98"/>
      <c r="U2813" s="98"/>
      <c r="V2813" s="98"/>
      <c r="W2813" s="98"/>
      <c r="X2813" s="98"/>
      <c r="Y2813" s="98"/>
      <c r="Z2813" s="98"/>
      <c r="AA2813" s="98"/>
      <c r="AB2813" s="98"/>
      <c r="AC2813" s="98"/>
      <c r="AD2813" s="98"/>
      <c r="AE2813" s="98"/>
      <c r="AF2813" s="98"/>
      <c r="AG2813" s="98"/>
      <c r="AH2813" s="98"/>
      <c r="AI2813" s="98"/>
      <c r="AJ2813" s="98"/>
      <c r="AK2813" s="98"/>
      <c r="AL2813" s="98"/>
    </row>
    <row r="2814" ht="14.25" customHeight="1">
      <c r="A2814" s="356"/>
      <c r="B2814" s="93"/>
      <c r="C2814" s="98"/>
      <c r="D2814" s="98"/>
      <c r="E2814" s="287"/>
      <c r="F2814" s="98"/>
      <c r="G2814" s="98"/>
      <c r="H2814" s="98"/>
      <c r="I2814" s="98"/>
      <c r="J2814" s="98"/>
      <c r="K2814" s="97"/>
      <c r="L2814" s="97"/>
      <c r="M2814" s="97"/>
      <c r="N2814" s="87"/>
      <c r="O2814" s="96"/>
      <c r="P2814" s="97"/>
      <c r="Q2814" s="97"/>
      <c r="R2814" s="98"/>
      <c r="S2814" s="98"/>
      <c r="T2814" s="98"/>
      <c r="U2814" s="98"/>
      <c r="V2814" s="98"/>
      <c r="W2814" s="98"/>
      <c r="X2814" s="98"/>
      <c r="Y2814" s="98"/>
      <c r="Z2814" s="98"/>
      <c r="AA2814" s="98"/>
      <c r="AB2814" s="98"/>
      <c r="AC2814" s="98"/>
      <c r="AD2814" s="98"/>
      <c r="AE2814" s="98"/>
      <c r="AF2814" s="98"/>
      <c r="AG2814" s="98"/>
      <c r="AH2814" s="98"/>
      <c r="AI2814" s="98"/>
      <c r="AJ2814" s="98"/>
      <c r="AK2814" s="98"/>
      <c r="AL2814" s="98"/>
    </row>
    <row r="2815" ht="14.25" customHeight="1">
      <c r="A2815" s="356"/>
      <c r="B2815" s="93"/>
      <c r="C2815" s="98"/>
      <c r="D2815" s="98"/>
      <c r="E2815" s="287"/>
      <c r="F2815" s="98"/>
      <c r="G2815" s="98"/>
      <c r="H2815" s="98"/>
      <c r="I2815" s="98"/>
      <c r="J2815" s="98"/>
      <c r="K2815" s="97"/>
      <c r="L2815" s="97"/>
      <c r="M2815" s="97"/>
      <c r="N2815" s="87"/>
      <c r="O2815" s="96"/>
      <c r="P2815" s="97"/>
      <c r="Q2815" s="97"/>
      <c r="R2815" s="98"/>
      <c r="S2815" s="98"/>
      <c r="T2815" s="98"/>
      <c r="U2815" s="98"/>
      <c r="V2815" s="98"/>
      <c r="W2815" s="98"/>
      <c r="X2815" s="98"/>
      <c r="Y2815" s="98"/>
      <c r="Z2815" s="98"/>
      <c r="AA2815" s="98"/>
      <c r="AB2815" s="98"/>
      <c r="AC2815" s="98"/>
      <c r="AD2815" s="98"/>
      <c r="AE2815" s="98"/>
      <c r="AF2815" s="98"/>
      <c r="AG2815" s="98"/>
      <c r="AH2815" s="98"/>
      <c r="AI2815" s="98"/>
      <c r="AJ2815" s="98"/>
      <c r="AK2815" s="98"/>
      <c r="AL2815" s="98"/>
    </row>
    <row r="2816" ht="14.25" customHeight="1">
      <c r="A2816" s="356"/>
      <c r="B2816" s="93"/>
      <c r="C2816" s="98"/>
      <c r="D2816" s="98"/>
      <c r="E2816" s="287"/>
      <c r="F2816" s="98"/>
      <c r="G2816" s="98"/>
      <c r="H2816" s="98"/>
      <c r="I2816" s="98"/>
      <c r="J2816" s="98"/>
      <c r="K2816" s="97"/>
      <c r="L2816" s="97"/>
      <c r="M2816" s="97"/>
      <c r="N2816" s="87"/>
      <c r="O2816" s="96"/>
      <c r="P2816" s="97"/>
      <c r="Q2816" s="97"/>
      <c r="R2816" s="98"/>
      <c r="S2816" s="98"/>
      <c r="T2816" s="98"/>
      <c r="U2816" s="98"/>
      <c r="V2816" s="98"/>
      <c r="W2816" s="98"/>
      <c r="X2816" s="98"/>
      <c r="Y2816" s="98"/>
      <c r="Z2816" s="98"/>
      <c r="AA2816" s="98"/>
      <c r="AB2816" s="98"/>
      <c r="AC2816" s="98"/>
      <c r="AD2816" s="98"/>
      <c r="AE2816" s="98"/>
      <c r="AF2816" s="98"/>
      <c r="AG2816" s="98"/>
      <c r="AH2816" s="98"/>
      <c r="AI2816" s="98"/>
      <c r="AJ2816" s="98"/>
      <c r="AK2816" s="98"/>
      <c r="AL2816" s="98"/>
    </row>
    <row r="2817" ht="14.25" customHeight="1">
      <c r="A2817" s="356"/>
      <c r="B2817" s="93"/>
      <c r="C2817" s="98"/>
      <c r="D2817" s="98"/>
      <c r="E2817" s="287"/>
      <c r="F2817" s="98"/>
      <c r="G2817" s="98"/>
      <c r="H2817" s="98"/>
      <c r="I2817" s="98"/>
      <c r="J2817" s="98"/>
      <c r="K2817" s="97"/>
      <c r="L2817" s="97"/>
      <c r="M2817" s="97"/>
      <c r="N2817" s="87"/>
      <c r="O2817" s="96"/>
      <c r="P2817" s="97"/>
      <c r="Q2817" s="97"/>
      <c r="R2817" s="98"/>
      <c r="S2817" s="98"/>
      <c r="T2817" s="98"/>
      <c r="U2817" s="98"/>
      <c r="V2817" s="98"/>
      <c r="W2817" s="98"/>
      <c r="X2817" s="98"/>
      <c r="Y2817" s="98"/>
      <c r="Z2817" s="98"/>
      <c r="AA2817" s="98"/>
      <c r="AB2817" s="98"/>
      <c r="AC2817" s="98"/>
      <c r="AD2817" s="98"/>
      <c r="AE2817" s="98"/>
      <c r="AF2817" s="98"/>
      <c r="AG2817" s="98"/>
      <c r="AH2817" s="98"/>
      <c r="AI2817" s="98"/>
      <c r="AJ2817" s="98"/>
      <c r="AK2817" s="98"/>
      <c r="AL2817" s="98"/>
    </row>
    <row r="2818" ht="14.25" customHeight="1">
      <c r="A2818" s="356"/>
      <c r="B2818" s="93"/>
      <c r="C2818" s="98"/>
      <c r="D2818" s="98"/>
      <c r="E2818" s="287"/>
      <c r="F2818" s="98"/>
      <c r="G2818" s="98"/>
      <c r="H2818" s="98"/>
      <c r="I2818" s="98"/>
      <c r="J2818" s="98"/>
      <c r="K2818" s="97"/>
      <c r="L2818" s="97"/>
      <c r="M2818" s="97"/>
      <c r="N2818" s="87"/>
      <c r="O2818" s="96"/>
      <c r="P2818" s="97"/>
      <c r="Q2818" s="97"/>
      <c r="R2818" s="98"/>
      <c r="S2818" s="98"/>
      <c r="T2818" s="98"/>
      <c r="U2818" s="98"/>
      <c r="V2818" s="98"/>
      <c r="W2818" s="98"/>
      <c r="X2818" s="98"/>
      <c r="Y2818" s="98"/>
      <c r="Z2818" s="98"/>
      <c r="AA2818" s="98"/>
      <c r="AB2818" s="98"/>
      <c r="AC2818" s="98"/>
      <c r="AD2818" s="98"/>
      <c r="AE2818" s="98"/>
      <c r="AF2818" s="98"/>
      <c r="AG2818" s="98"/>
      <c r="AH2818" s="98"/>
      <c r="AI2818" s="98"/>
      <c r="AJ2818" s="98"/>
      <c r="AK2818" s="98"/>
      <c r="AL2818" s="98"/>
    </row>
    <row r="2819" ht="14.25" customHeight="1">
      <c r="A2819" s="356"/>
      <c r="B2819" s="93"/>
      <c r="C2819" s="98"/>
      <c r="D2819" s="98"/>
      <c r="E2819" s="287"/>
      <c r="F2819" s="98"/>
      <c r="G2819" s="98"/>
      <c r="H2819" s="98"/>
      <c r="I2819" s="98"/>
      <c r="J2819" s="98"/>
      <c r="K2819" s="97"/>
      <c r="L2819" s="97"/>
      <c r="M2819" s="97"/>
      <c r="N2819" s="87"/>
      <c r="O2819" s="96"/>
      <c r="P2819" s="97"/>
      <c r="Q2819" s="97"/>
      <c r="R2819" s="98"/>
      <c r="S2819" s="98"/>
      <c r="T2819" s="98"/>
      <c r="U2819" s="98"/>
      <c r="V2819" s="98"/>
      <c r="W2819" s="98"/>
      <c r="X2819" s="98"/>
      <c r="Y2819" s="98"/>
      <c r="Z2819" s="98"/>
      <c r="AA2819" s="98"/>
      <c r="AB2819" s="98"/>
      <c r="AC2819" s="98"/>
      <c r="AD2819" s="98"/>
      <c r="AE2819" s="98"/>
      <c r="AF2819" s="98"/>
      <c r="AG2819" s="98"/>
      <c r="AH2819" s="98"/>
      <c r="AI2819" s="98"/>
      <c r="AJ2819" s="98"/>
      <c r="AK2819" s="98"/>
      <c r="AL2819" s="98"/>
    </row>
    <row r="2820" ht="14.25" customHeight="1">
      <c r="A2820" s="356"/>
      <c r="B2820" s="93"/>
      <c r="C2820" s="98"/>
      <c r="D2820" s="98"/>
      <c r="E2820" s="287"/>
      <c r="F2820" s="98"/>
      <c r="G2820" s="98"/>
      <c r="H2820" s="98"/>
      <c r="I2820" s="98"/>
      <c r="J2820" s="98"/>
      <c r="K2820" s="97"/>
      <c r="L2820" s="97"/>
      <c r="M2820" s="97"/>
      <c r="N2820" s="87"/>
      <c r="O2820" s="96"/>
      <c r="P2820" s="97"/>
      <c r="Q2820" s="97"/>
      <c r="R2820" s="98"/>
      <c r="S2820" s="98"/>
      <c r="T2820" s="98"/>
      <c r="U2820" s="98"/>
      <c r="V2820" s="98"/>
      <c r="W2820" s="98"/>
      <c r="X2820" s="98"/>
      <c r="Y2820" s="98"/>
      <c r="Z2820" s="98"/>
      <c r="AA2820" s="98"/>
      <c r="AB2820" s="98"/>
      <c r="AC2820" s="98"/>
      <c r="AD2820" s="98"/>
      <c r="AE2820" s="98"/>
      <c r="AF2820" s="98"/>
      <c r="AG2820" s="98"/>
      <c r="AH2820" s="98"/>
      <c r="AI2820" s="98"/>
      <c r="AJ2820" s="98"/>
      <c r="AK2820" s="98"/>
      <c r="AL2820" s="98"/>
    </row>
    <row r="2821" ht="14.25" customHeight="1">
      <c r="A2821" s="356"/>
      <c r="B2821" s="93"/>
      <c r="C2821" s="98"/>
      <c r="D2821" s="98"/>
      <c r="E2821" s="287"/>
      <c r="F2821" s="98"/>
      <c r="G2821" s="98"/>
      <c r="H2821" s="98"/>
      <c r="I2821" s="98"/>
      <c r="J2821" s="98"/>
      <c r="K2821" s="97"/>
      <c r="L2821" s="97"/>
      <c r="M2821" s="97"/>
      <c r="N2821" s="87"/>
      <c r="O2821" s="96"/>
      <c r="P2821" s="97"/>
      <c r="Q2821" s="97"/>
      <c r="R2821" s="98"/>
      <c r="S2821" s="98"/>
      <c r="T2821" s="98"/>
      <c r="U2821" s="98"/>
      <c r="V2821" s="98"/>
      <c r="W2821" s="98"/>
      <c r="X2821" s="98"/>
      <c r="Y2821" s="98"/>
      <c r="Z2821" s="98"/>
      <c r="AA2821" s="98"/>
      <c r="AB2821" s="98"/>
      <c r="AC2821" s="98"/>
      <c r="AD2821" s="98"/>
      <c r="AE2821" s="98"/>
      <c r="AF2821" s="98"/>
      <c r="AG2821" s="98"/>
      <c r="AH2821" s="98"/>
      <c r="AI2821" s="98"/>
      <c r="AJ2821" s="98"/>
      <c r="AK2821" s="98"/>
      <c r="AL2821" s="98"/>
    </row>
    <row r="2822" ht="14.25" customHeight="1">
      <c r="A2822" s="356"/>
      <c r="B2822" s="93"/>
      <c r="C2822" s="98"/>
      <c r="D2822" s="98"/>
      <c r="E2822" s="287"/>
      <c r="F2822" s="98"/>
      <c r="G2822" s="98"/>
      <c r="H2822" s="98"/>
      <c r="I2822" s="98"/>
      <c r="J2822" s="98"/>
      <c r="K2822" s="97"/>
      <c r="L2822" s="97"/>
      <c r="M2822" s="97"/>
      <c r="N2822" s="87"/>
      <c r="O2822" s="96"/>
      <c r="P2822" s="97"/>
      <c r="Q2822" s="97"/>
      <c r="R2822" s="98"/>
      <c r="S2822" s="98"/>
      <c r="T2822" s="98"/>
      <c r="U2822" s="98"/>
      <c r="V2822" s="98"/>
      <c r="W2822" s="98"/>
      <c r="X2822" s="98"/>
      <c r="Y2822" s="98"/>
      <c r="Z2822" s="98"/>
      <c r="AA2822" s="98"/>
      <c r="AB2822" s="98"/>
      <c r="AC2822" s="98"/>
      <c r="AD2822" s="98"/>
      <c r="AE2822" s="98"/>
      <c r="AF2822" s="98"/>
      <c r="AG2822" s="98"/>
      <c r="AH2822" s="98"/>
      <c r="AI2822" s="98"/>
      <c r="AJ2822" s="98"/>
      <c r="AK2822" s="98"/>
      <c r="AL2822" s="98"/>
    </row>
    <row r="2823" ht="14.25" customHeight="1">
      <c r="A2823" s="356"/>
      <c r="B2823" s="93"/>
      <c r="C2823" s="98"/>
      <c r="D2823" s="98"/>
      <c r="E2823" s="287"/>
      <c r="F2823" s="98"/>
      <c r="G2823" s="98"/>
      <c r="H2823" s="98"/>
      <c r="I2823" s="98"/>
      <c r="J2823" s="98"/>
      <c r="K2823" s="97"/>
      <c r="L2823" s="97"/>
      <c r="M2823" s="97"/>
      <c r="N2823" s="87"/>
      <c r="O2823" s="96"/>
      <c r="P2823" s="97"/>
      <c r="Q2823" s="97"/>
      <c r="R2823" s="98"/>
      <c r="S2823" s="98"/>
      <c r="T2823" s="98"/>
      <c r="U2823" s="98"/>
      <c r="V2823" s="98"/>
      <c r="W2823" s="98"/>
      <c r="X2823" s="98"/>
      <c r="Y2823" s="98"/>
      <c r="Z2823" s="98"/>
      <c r="AA2823" s="98"/>
      <c r="AB2823" s="98"/>
      <c r="AC2823" s="98"/>
      <c r="AD2823" s="98"/>
      <c r="AE2823" s="98"/>
      <c r="AF2823" s="98"/>
      <c r="AG2823" s="98"/>
      <c r="AH2823" s="98"/>
      <c r="AI2823" s="98"/>
      <c r="AJ2823" s="98"/>
      <c r="AK2823" s="98"/>
      <c r="AL2823" s="98"/>
    </row>
    <row r="2824" ht="14.25" customHeight="1">
      <c r="A2824" s="356"/>
      <c r="B2824" s="93"/>
      <c r="C2824" s="98"/>
      <c r="D2824" s="98"/>
      <c r="E2824" s="287"/>
      <c r="F2824" s="98"/>
      <c r="G2824" s="98"/>
      <c r="H2824" s="98"/>
      <c r="I2824" s="98"/>
      <c r="J2824" s="98"/>
      <c r="K2824" s="97"/>
      <c r="L2824" s="97"/>
      <c r="M2824" s="97"/>
      <c r="N2824" s="87"/>
      <c r="O2824" s="96"/>
      <c r="P2824" s="97"/>
      <c r="Q2824" s="97"/>
      <c r="R2824" s="98"/>
      <c r="S2824" s="98"/>
      <c r="T2824" s="98"/>
      <c r="U2824" s="98"/>
      <c r="V2824" s="98"/>
      <c r="W2824" s="98"/>
      <c r="X2824" s="98"/>
      <c r="Y2824" s="98"/>
      <c r="Z2824" s="98"/>
      <c r="AA2824" s="98"/>
      <c r="AB2824" s="98"/>
      <c r="AC2824" s="98"/>
      <c r="AD2824" s="98"/>
      <c r="AE2824" s="98"/>
      <c r="AF2824" s="98"/>
      <c r="AG2824" s="98"/>
      <c r="AH2824" s="98"/>
      <c r="AI2824" s="98"/>
      <c r="AJ2824" s="98"/>
      <c r="AK2824" s="98"/>
      <c r="AL2824" s="98"/>
    </row>
    <row r="2825" ht="14.25" customHeight="1">
      <c r="A2825" s="356"/>
      <c r="B2825" s="93"/>
      <c r="C2825" s="98"/>
      <c r="D2825" s="98"/>
      <c r="E2825" s="287"/>
      <c r="F2825" s="98"/>
      <c r="G2825" s="98"/>
      <c r="H2825" s="98"/>
      <c r="I2825" s="98"/>
      <c r="J2825" s="98"/>
      <c r="K2825" s="97"/>
      <c r="L2825" s="97"/>
      <c r="M2825" s="97"/>
      <c r="N2825" s="87"/>
      <c r="O2825" s="96"/>
      <c r="P2825" s="97"/>
      <c r="Q2825" s="97"/>
      <c r="R2825" s="98"/>
      <c r="S2825" s="98"/>
      <c r="T2825" s="98"/>
      <c r="U2825" s="98"/>
      <c r="V2825" s="98"/>
      <c r="W2825" s="98"/>
      <c r="X2825" s="98"/>
      <c r="Y2825" s="98"/>
      <c r="Z2825" s="98"/>
      <c r="AA2825" s="98"/>
      <c r="AB2825" s="98"/>
      <c r="AC2825" s="98"/>
      <c r="AD2825" s="98"/>
      <c r="AE2825" s="98"/>
      <c r="AF2825" s="98"/>
      <c r="AG2825" s="98"/>
      <c r="AH2825" s="98"/>
      <c r="AI2825" s="98"/>
      <c r="AJ2825" s="98"/>
      <c r="AK2825" s="98"/>
      <c r="AL2825" s="98"/>
    </row>
    <row r="2826" ht="14.25" customHeight="1">
      <c r="A2826" s="356"/>
      <c r="B2826" s="93"/>
      <c r="C2826" s="98"/>
      <c r="D2826" s="98"/>
      <c r="E2826" s="287"/>
      <c r="F2826" s="98"/>
      <c r="G2826" s="98"/>
      <c r="H2826" s="98"/>
      <c r="I2826" s="98"/>
      <c r="J2826" s="98"/>
      <c r="K2826" s="97"/>
      <c r="L2826" s="97"/>
      <c r="M2826" s="97"/>
      <c r="N2826" s="87"/>
      <c r="O2826" s="96"/>
      <c r="P2826" s="97"/>
      <c r="Q2826" s="97"/>
      <c r="R2826" s="98"/>
      <c r="S2826" s="98"/>
      <c r="T2826" s="98"/>
      <c r="U2826" s="98"/>
      <c r="V2826" s="98"/>
      <c r="W2826" s="98"/>
      <c r="X2826" s="98"/>
      <c r="Y2826" s="98"/>
      <c r="Z2826" s="98"/>
      <c r="AA2826" s="98"/>
      <c r="AB2826" s="98"/>
      <c r="AC2826" s="98"/>
      <c r="AD2826" s="98"/>
      <c r="AE2826" s="98"/>
      <c r="AF2826" s="98"/>
      <c r="AG2826" s="98"/>
      <c r="AH2826" s="98"/>
      <c r="AI2826" s="98"/>
      <c r="AJ2826" s="98"/>
      <c r="AK2826" s="98"/>
      <c r="AL2826" s="98"/>
    </row>
    <row r="2827" ht="14.25" customHeight="1">
      <c r="A2827" s="356"/>
      <c r="B2827" s="93"/>
      <c r="C2827" s="98"/>
      <c r="D2827" s="98"/>
      <c r="E2827" s="287"/>
      <c r="F2827" s="98"/>
      <c r="G2827" s="98"/>
      <c r="H2827" s="98"/>
      <c r="I2827" s="98"/>
      <c r="J2827" s="98"/>
      <c r="K2827" s="97"/>
      <c r="L2827" s="97"/>
      <c r="M2827" s="97"/>
      <c r="N2827" s="87"/>
      <c r="O2827" s="96"/>
      <c r="P2827" s="97"/>
      <c r="Q2827" s="97"/>
      <c r="R2827" s="98"/>
      <c r="S2827" s="98"/>
      <c r="T2827" s="98"/>
      <c r="U2827" s="98"/>
      <c r="V2827" s="98"/>
      <c r="W2827" s="98"/>
      <c r="X2827" s="98"/>
      <c r="Y2827" s="98"/>
      <c r="Z2827" s="98"/>
      <c r="AA2827" s="98"/>
      <c r="AB2827" s="98"/>
      <c r="AC2827" s="98"/>
      <c r="AD2827" s="98"/>
      <c r="AE2827" s="98"/>
      <c r="AF2827" s="98"/>
      <c r="AG2827" s="98"/>
      <c r="AH2827" s="98"/>
      <c r="AI2827" s="98"/>
      <c r="AJ2827" s="98"/>
      <c r="AK2827" s="98"/>
      <c r="AL2827" s="98"/>
    </row>
    <row r="2828" ht="14.25" customHeight="1">
      <c r="A2828" s="356"/>
      <c r="B2828" s="93"/>
      <c r="C2828" s="98"/>
      <c r="D2828" s="98"/>
      <c r="E2828" s="287"/>
      <c r="F2828" s="98"/>
      <c r="G2828" s="98"/>
      <c r="H2828" s="98"/>
      <c r="I2828" s="98"/>
      <c r="J2828" s="98"/>
      <c r="K2828" s="97"/>
      <c r="L2828" s="97"/>
      <c r="M2828" s="97"/>
      <c r="N2828" s="87"/>
      <c r="O2828" s="96"/>
      <c r="P2828" s="97"/>
      <c r="Q2828" s="97"/>
      <c r="R2828" s="98"/>
      <c r="S2828" s="98"/>
      <c r="T2828" s="98"/>
      <c r="U2828" s="98"/>
      <c r="V2828" s="98"/>
      <c r="W2828" s="98"/>
      <c r="X2828" s="98"/>
      <c r="Y2828" s="98"/>
      <c r="Z2828" s="98"/>
      <c r="AA2828" s="98"/>
      <c r="AB2828" s="98"/>
      <c r="AC2828" s="98"/>
      <c r="AD2828" s="98"/>
      <c r="AE2828" s="98"/>
      <c r="AF2828" s="98"/>
      <c r="AG2828" s="98"/>
      <c r="AH2828" s="98"/>
      <c r="AI2828" s="98"/>
      <c r="AJ2828" s="98"/>
      <c r="AK2828" s="98"/>
      <c r="AL2828" s="98"/>
    </row>
    <row r="2829" ht="14.25" customHeight="1">
      <c r="A2829" s="356"/>
      <c r="B2829" s="93"/>
      <c r="C2829" s="98"/>
      <c r="D2829" s="98"/>
      <c r="E2829" s="287"/>
      <c r="F2829" s="98"/>
      <c r="G2829" s="98"/>
      <c r="H2829" s="98"/>
      <c r="I2829" s="98"/>
      <c r="J2829" s="98"/>
      <c r="K2829" s="97"/>
      <c r="L2829" s="97"/>
      <c r="M2829" s="97"/>
      <c r="N2829" s="87"/>
      <c r="O2829" s="96"/>
      <c r="P2829" s="97"/>
      <c r="Q2829" s="97"/>
      <c r="R2829" s="98"/>
      <c r="S2829" s="98"/>
      <c r="T2829" s="98"/>
      <c r="U2829" s="98"/>
      <c r="V2829" s="98"/>
      <c r="W2829" s="98"/>
      <c r="X2829" s="98"/>
      <c r="Y2829" s="98"/>
      <c r="Z2829" s="98"/>
      <c r="AA2829" s="98"/>
      <c r="AB2829" s="98"/>
      <c r="AC2829" s="98"/>
      <c r="AD2829" s="98"/>
      <c r="AE2829" s="98"/>
      <c r="AF2829" s="98"/>
      <c r="AG2829" s="98"/>
      <c r="AH2829" s="98"/>
      <c r="AI2829" s="98"/>
      <c r="AJ2829" s="98"/>
      <c r="AK2829" s="98"/>
      <c r="AL2829" s="98"/>
    </row>
    <row r="2830" ht="14.25" customHeight="1">
      <c r="A2830" s="356"/>
      <c r="B2830" s="93"/>
      <c r="C2830" s="98"/>
      <c r="D2830" s="98"/>
      <c r="E2830" s="287"/>
      <c r="F2830" s="98"/>
      <c r="G2830" s="98"/>
      <c r="H2830" s="98"/>
      <c r="I2830" s="98"/>
      <c r="J2830" s="98"/>
      <c r="K2830" s="97"/>
      <c r="L2830" s="97"/>
      <c r="M2830" s="97"/>
      <c r="N2830" s="87"/>
      <c r="O2830" s="96"/>
      <c r="P2830" s="97"/>
      <c r="Q2830" s="97"/>
      <c r="R2830" s="98"/>
      <c r="S2830" s="98"/>
      <c r="T2830" s="98"/>
      <c r="U2830" s="98"/>
      <c r="V2830" s="98"/>
      <c r="W2830" s="98"/>
      <c r="X2830" s="98"/>
      <c r="Y2830" s="98"/>
      <c r="Z2830" s="98"/>
      <c r="AA2830" s="98"/>
      <c r="AB2830" s="98"/>
      <c r="AC2830" s="98"/>
      <c r="AD2830" s="98"/>
      <c r="AE2830" s="98"/>
      <c r="AF2830" s="98"/>
      <c r="AG2830" s="98"/>
      <c r="AH2830" s="98"/>
      <c r="AI2830" s="98"/>
      <c r="AJ2830" s="98"/>
      <c r="AK2830" s="98"/>
      <c r="AL2830" s="98"/>
    </row>
    <row r="2831" ht="14.25" customHeight="1">
      <c r="A2831" s="356"/>
      <c r="B2831" s="93"/>
      <c r="C2831" s="98"/>
      <c r="D2831" s="98"/>
      <c r="E2831" s="287"/>
      <c r="F2831" s="98"/>
      <c r="G2831" s="98"/>
      <c r="H2831" s="98"/>
      <c r="I2831" s="98"/>
      <c r="J2831" s="98"/>
      <c r="K2831" s="97"/>
      <c r="L2831" s="97"/>
      <c r="M2831" s="97"/>
      <c r="N2831" s="87"/>
      <c r="O2831" s="96"/>
      <c r="P2831" s="97"/>
      <c r="Q2831" s="97"/>
      <c r="R2831" s="98"/>
      <c r="S2831" s="98"/>
      <c r="T2831" s="98"/>
      <c r="U2831" s="98"/>
      <c r="V2831" s="98"/>
      <c r="W2831" s="98"/>
      <c r="X2831" s="98"/>
      <c r="Y2831" s="98"/>
      <c r="Z2831" s="98"/>
      <c r="AA2831" s="98"/>
      <c r="AB2831" s="98"/>
      <c r="AC2831" s="98"/>
      <c r="AD2831" s="98"/>
      <c r="AE2831" s="98"/>
      <c r="AF2831" s="98"/>
      <c r="AG2831" s="98"/>
      <c r="AH2831" s="98"/>
      <c r="AI2831" s="98"/>
      <c r="AJ2831" s="98"/>
      <c r="AK2831" s="98"/>
      <c r="AL2831" s="98"/>
    </row>
    <row r="2832" ht="14.25" customHeight="1">
      <c r="A2832" s="356"/>
      <c r="B2832" s="93"/>
      <c r="C2832" s="98"/>
      <c r="D2832" s="98"/>
      <c r="E2832" s="287"/>
      <c r="F2832" s="98"/>
      <c r="G2832" s="98"/>
      <c r="H2832" s="98"/>
      <c r="I2832" s="98"/>
      <c r="J2832" s="98"/>
      <c r="K2832" s="97"/>
      <c r="L2832" s="97"/>
      <c r="M2832" s="97"/>
      <c r="N2832" s="87"/>
      <c r="O2832" s="96"/>
      <c r="P2832" s="97"/>
      <c r="Q2832" s="97"/>
      <c r="R2832" s="98"/>
      <c r="S2832" s="98"/>
      <c r="T2832" s="98"/>
      <c r="U2832" s="98"/>
      <c r="V2832" s="98"/>
      <c r="W2832" s="98"/>
      <c r="X2832" s="98"/>
      <c r="Y2832" s="98"/>
      <c r="Z2832" s="98"/>
      <c r="AA2832" s="98"/>
      <c r="AB2832" s="98"/>
      <c r="AC2832" s="98"/>
      <c r="AD2832" s="98"/>
      <c r="AE2832" s="98"/>
      <c r="AF2832" s="98"/>
      <c r="AG2832" s="98"/>
      <c r="AH2832" s="98"/>
      <c r="AI2832" s="98"/>
      <c r="AJ2832" s="98"/>
      <c r="AK2832" s="98"/>
      <c r="AL2832" s="98"/>
    </row>
    <row r="2833" ht="14.25" customHeight="1">
      <c r="A2833" s="356"/>
      <c r="B2833" s="93"/>
      <c r="C2833" s="98"/>
      <c r="D2833" s="98"/>
      <c r="E2833" s="287"/>
      <c r="F2833" s="98"/>
      <c r="G2833" s="98"/>
      <c r="H2833" s="98"/>
      <c r="I2833" s="98"/>
      <c r="J2833" s="98"/>
      <c r="K2833" s="97"/>
      <c r="L2833" s="97"/>
      <c r="M2833" s="97"/>
      <c r="N2833" s="87"/>
      <c r="O2833" s="96"/>
      <c r="P2833" s="97"/>
      <c r="Q2833" s="97"/>
      <c r="R2833" s="98"/>
      <c r="S2833" s="98"/>
      <c r="T2833" s="98"/>
      <c r="U2833" s="98"/>
      <c r="V2833" s="98"/>
      <c r="W2833" s="98"/>
      <c r="X2833" s="98"/>
      <c r="Y2833" s="98"/>
      <c r="Z2833" s="98"/>
      <c r="AA2833" s="98"/>
      <c r="AB2833" s="98"/>
      <c r="AC2833" s="98"/>
      <c r="AD2833" s="98"/>
      <c r="AE2833" s="98"/>
      <c r="AF2833" s="98"/>
      <c r="AG2833" s="98"/>
      <c r="AH2833" s="98"/>
      <c r="AI2833" s="98"/>
      <c r="AJ2833" s="98"/>
      <c r="AK2833" s="98"/>
      <c r="AL2833" s="98"/>
    </row>
    <row r="2834" ht="14.25" customHeight="1">
      <c r="A2834" s="356"/>
      <c r="B2834" s="93"/>
      <c r="C2834" s="98"/>
      <c r="D2834" s="98"/>
      <c r="E2834" s="287"/>
      <c r="F2834" s="98"/>
      <c r="G2834" s="98"/>
      <c r="H2834" s="98"/>
      <c r="I2834" s="98"/>
      <c r="J2834" s="98"/>
      <c r="K2834" s="97"/>
      <c r="L2834" s="97"/>
      <c r="M2834" s="97"/>
      <c r="N2834" s="87"/>
      <c r="O2834" s="96"/>
      <c r="P2834" s="97"/>
      <c r="Q2834" s="97"/>
      <c r="R2834" s="98"/>
      <c r="S2834" s="98"/>
      <c r="T2834" s="98"/>
      <c r="U2834" s="98"/>
      <c r="V2834" s="98"/>
      <c r="W2834" s="98"/>
      <c r="X2834" s="98"/>
      <c r="Y2834" s="98"/>
      <c r="Z2834" s="98"/>
      <c r="AA2834" s="98"/>
      <c r="AB2834" s="98"/>
      <c r="AC2834" s="98"/>
      <c r="AD2834" s="98"/>
      <c r="AE2834" s="98"/>
      <c r="AF2834" s="98"/>
      <c r="AG2834" s="98"/>
      <c r="AH2834" s="98"/>
      <c r="AI2834" s="98"/>
      <c r="AJ2834" s="98"/>
      <c r="AK2834" s="98"/>
      <c r="AL2834" s="98"/>
    </row>
    <row r="2835" ht="14.25" customHeight="1">
      <c r="A2835" s="356"/>
      <c r="B2835" s="93"/>
      <c r="C2835" s="98"/>
      <c r="D2835" s="98"/>
      <c r="E2835" s="287"/>
      <c r="F2835" s="98"/>
      <c r="G2835" s="98"/>
      <c r="H2835" s="98"/>
      <c r="I2835" s="98"/>
      <c r="J2835" s="98"/>
      <c r="K2835" s="97"/>
      <c r="L2835" s="97"/>
      <c r="M2835" s="97"/>
      <c r="N2835" s="87"/>
      <c r="O2835" s="96"/>
      <c r="P2835" s="97"/>
      <c r="Q2835" s="97"/>
      <c r="R2835" s="98"/>
      <c r="S2835" s="98"/>
      <c r="T2835" s="98"/>
      <c r="U2835" s="98"/>
      <c r="V2835" s="98"/>
      <c r="W2835" s="98"/>
      <c r="X2835" s="98"/>
      <c r="Y2835" s="98"/>
      <c r="Z2835" s="98"/>
      <c r="AA2835" s="98"/>
      <c r="AB2835" s="98"/>
      <c r="AC2835" s="98"/>
      <c r="AD2835" s="98"/>
      <c r="AE2835" s="98"/>
      <c r="AF2835" s="98"/>
      <c r="AG2835" s="98"/>
      <c r="AH2835" s="98"/>
      <c r="AI2835" s="98"/>
      <c r="AJ2835" s="98"/>
      <c r="AK2835" s="98"/>
      <c r="AL2835" s="98"/>
    </row>
    <row r="2836" ht="14.25" customHeight="1">
      <c r="A2836" s="356"/>
      <c r="B2836" s="93"/>
      <c r="C2836" s="98"/>
      <c r="D2836" s="98"/>
      <c r="E2836" s="287"/>
      <c r="F2836" s="98"/>
      <c r="G2836" s="98"/>
      <c r="H2836" s="98"/>
      <c r="I2836" s="98"/>
      <c r="J2836" s="98"/>
      <c r="K2836" s="97"/>
      <c r="L2836" s="97"/>
      <c r="M2836" s="97"/>
      <c r="N2836" s="87"/>
      <c r="O2836" s="96"/>
      <c r="P2836" s="97"/>
      <c r="Q2836" s="97"/>
      <c r="R2836" s="98"/>
      <c r="S2836" s="98"/>
      <c r="T2836" s="98"/>
      <c r="U2836" s="98"/>
      <c r="V2836" s="98"/>
      <c r="W2836" s="98"/>
      <c r="X2836" s="98"/>
      <c r="Y2836" s="98"/>
      <c r="Z2836" s="98"/>
      <c r="AA2836" s="98"/>
      <c r="AB2836" s="98"/>
      <c r="AC2836" s="98"/>
      <c r="AD2836" s="98"/>
      <c r="AE2836" s="98"/>
      <c r="AF2836" s="98"/>
      <c r="AG2836" s="98"/>
      <c r="AH2836" s="98"/>
      <c r="AI2836" s="98"/>
      <c r="AJ2836" s="98"/>
      <c r="AK2836" s="98"/>
      <c r="AL2836" s="98"/>
    </row>
    <row r="2837" ht="14.25" customHeight="1">
      <c r="A2837" s="356"/>
      <c r="B2837" s="93"/>
      <c r="C2837" s="98"/>
      <c r="D2837" s="98"/>
      <c r="E2837" s="287"/>
      <c r="F2837" s="98"/>
      <c r="G2837" s="98"/>
      <c r="H2837" s="98"/>
      <c r="I2837" s="98"/>
      <c r="J2837" s="98"/>
      <c r="K2837" s="97"/>
      <c r="L2837" s="97"/>
      <c r="M2837" s="97"/>
      <c r="N2837" s="87"/>
      <c r="O2837" s="96"/>
      <c r="P2837" s="97"/>
      <c r="Q2837" s="97"/>
      <c r="R2837" s="98"/>
      <c r="S2837" s="98"/>
      <c r="T2837" s="98"/>
      <c r="U2837" s="98"/>
      <c r="V2837" s="98"/>
      <c r="W2837" s="98"/>
      <c r="X2837" s="98"/>
      <c r="Y2837" s="98"/>
      <c r="Z2837" s="98"/>
      <c r="AA2837" s="98"/>
      <c r="AB2837" s="98"/>
      <c r="AC2837" s="98"/>
      <c r="AD2837" s="98"/>
      <c r="AE2837" s="98"/>
      <c r="AF2837" s="98"/>
      <c r="AG2837" s="98"/>
      <c r="AH2837" s="98"/>
      <c r="AI2837" s="98"/>
      <c r="AJ2837" s="98"/>
      <c r="AK2837" s="98"/>
      <c r="AL2837" s="98"/>
    </row>
    <row r="2838" ht="14.25" customHeight="1">
      <c r="A2838" s="356"/>
      <c r="B2838" s="93"/>
      <c r="C2838" s="98"/>
      <c r="D2838" s="98"/>
      <c r="E2838" s="287"/>
      <c r="F2838" s="98"/>
      <c r="G2838" s="98"/>
      <c r="H2838" s="98"/>
      <c r="I2838" s="98"/>
      <c r="J2838" s="98"/>
      <c r="K2838" s="97"/>
      <c r="L2838" s="97"/>
      <c r="M2838" s="97"/>
      <c r="N2838" s="87"/>
      <c r="O2838" s="96"/>
      <c r="P2838" s="97"/>
      <c r="Q2838" s="97"/>
      <c r="R2838" s="98"/>
      <c r="S2838" s="98"/>
      <c r="T2838" s="98"/>
      <c r="U2838" s="98"/>
      <c r="V2838" s="98"/>
      <c r="W2838" s="98"/>
      <c r="X2838" s="98"/>
      <c r="Y2838" s="98"/>
      <c r="Z2838" s="98"/>
      <c r="AA2838" s="98"/>
      <c r="AB2838" s="98"/>
      <c r="AC2838" s="98"/>
      <c r="AD2838" s="98"/>
      <c r="AE2838" s="98"/>
      <c r="AF2838" s="98"/>
      <c r="AG2838" s="98"/>
      <c r="AH2838" s="98"/>
      <c r="AI2838" s="98"/>
      <c r="AJ2838" s="98"/>
      <c r="AK2838" s="98"/>
      <c r="AL2838" s="98"/>
    </row>
    <row r="2839" ht="14.25" customHeight="1">
      <c r="A2839" s="356"/>
      <c r="B2839" s="93"/>
      <c r="C2839" s="98"/>
      <c r="D2839" s="98"/>
      <c r="E2839" s="287"/>
      <c r="F2839" s="98"/>
      <c r="G2839" s="98"/>
      <c r="H2839" s="98"/>
      <c r="I2839" s="98"/>
      <c r="J2839" s="98"/>
      <c r="K2839" s="97"/>
      <c r="L2839" s="97"/>
      <c r="M2839" s="97"/>
      <c r="N2839" s="87"/>
      <c r="O2839" s="96"/>
      <c r="P2839" s="97"/>
      <c r="Q2839" s="97"/>
      <c r="R2839" s="98"/>
      <c r="S2839" s="98"/>
      <c r="T2839" s="98"/>
      <c r="U2839" s="98"/>
      <c r="V2839" s="98"/>
      <c r="W2839" s="98"/>
      <c r="X2839" s="98"/>
      <c r="Y2839" s="98"/>
      <c r="Z2839" s="98"/>
      <c r="AA2839" s="98"/>
      <c r="AB2839" s="98"/>
      <c r="AC2839" s="98"/>
      <c r="AD2839" s="98"/>
      <c r="AE2839" s="98"/>
      <c r="AF2839" s="98"/>
      <c r="AG2839" s="98"/>
      <c r="AH2839" s="98"/>
      <c r="AI2839" s="98"/>
      <c r="AJ2839" s="98"/>
      <c r="AK2839" s="98"/>
      <c r="AL2839" s="98"/>
    </row>
    <row r="2840" ht="14.25" customHeight="1">
      <c r="A2840" s="356"/>
      <c r="B2840" s="93"/>
      <c r="C2840" s="98"/>
      <c r="D2840" s="98"/>
      <c r="E2840" s="287"/>
      <c r="F2840" s="98"/>
      <c r="G2840" s="98"/>
      <c r="H2840" s="98"/>
      <c r="I2840" s="98"/>
      <c r="J2840" s="98"/>
      <c r="K2840" s="97"/>
      <c r="L2840" s="97"/>
      <c r="M2840" s="97"/>
      <c r="N2840" s="87"/>
      <c r="O2840" s="96"/>
      <c r="P2840" s="97"/>
      <c r="Q2840" s="97"/>
      <c r="R2840" s="98"/>
      <c r="S2840" s="98"/>
      <c r="T2840" s="98"/>
      <c r="U2840" s="98"/>
      <c r="V2840" s="98"/>
      <c r="W2840" s="98"/>
      <c r="X2840" s="98"/>
      <c r="Y2840" s="98"/>
      <c r="Z2840" s="98"/>
      <c r="AA2840" s="98"/>
      <c r="AB2840" s="98"/>
      <c r="AC2840" s="98"/>
      <c r="AD2840" s="98"/>
      <c r="AE2840" s="98"/>
      <c r="AF2840" s="98"/>
      <c r="AG2840" s="98"/>
      <c r="AH2840" s="98"/>
      <c r="AI2840" s="98"/>
      <c r="AJ2840" s="98"/>
      <c r="AK2840" s="98"/>
      <c r="AL2840" s="98"/>
    </row>
    <row r="2841" ht="14.25" customHeight="1">
      <c r="A2841" s="356"/>
      <c r="B2841" s="93"/>
      <c r="C2841" s="98"/>
      <c r="D2841" s="98"/>
      <c r="E2841" s="287"/>
      <c r="F2841" s="98"/>
      <c r="G2841" s="98"/>
      <c r="H2841" s="98"/>
      <c r="I2841" s="98"/>
      <c r="J2841" s="98"/>
      <c r="K2841" s="97"/>
      <c r="L2841" s="97"/>
      <c r="M2841" s="97"/>
      <c r="N2841" s="87"/>
      <c r="O2841" s="96"/>
      <c r="P2841" s="97"/>
      <c r="Q2841" s="97"/>
      <c r="R2841" s="98"/>
      <c r="S2841" s="98"/>
      <c r="T2841" s="98"/>
      <c r="U2841" s="98"/>
      <c r="V2841" s="98"/>
      <c r="W2841" s="98"/>
      <c r="X2841" s="98"/>
      <c r="Y2841" s="98"/>
      <c r="Z2841" s="98"/>
      <c r="AA2841" s="98"/>
      <c r="AB2841" s="98"/>
      <c r="AC2841" s="98"/>
      <c r="AD2841" s="98"/>
      <c r="AE2841" s="98"/>
      <c r="AF2841" s="98"/>
      <c r="AG2841" s="98"/>
      <c r="AH2841" s="98"/>
      <c r="AI2841" s="98"/>
      <c r="AJ2841" s="98"/>
      <c r="AK2841" s="98"/>
      <c r="AL2841" s="98"/>
    </row>
    <row r="2842" ht="14.25" customHeight="1">
      <c r="A2842" s="356"/>
      <c r="B2842" s="93"/>
      <c r="C2842" s="98"/>
      <c r="D2842" s="98"/>
      <c r="E2842" s="287"/>
      <c r="F2842" s="98"/>
      <c r="G2842" s="98"/>
      <c r="H2842" s="98"/>
      <c r="I2842" s="98"/>
      <c r="J2842" s="98"/>
      <c r="K2842" s="97"/>
      <c r="L2842" s="97"/>
      <c r="M2842" s="97"/>
      <c r="N2842" s="87"/>
      <c r="O2842" s="96"/>
      <c r="P2842" s="97"/>
      <c r="Q2842" s="97"/>
      <c r="R2842" s="98"/>
      <c r="S2842" s="98"/>
      <c r="T2842" s="98"/>
      <c r="U2842" s="98"/>
      <c r="V2842" s="98"/>
      <c r="W2842" s="98"/>
      <c r="X2842" s="98"/>
      <c r="Y2842" s="98"/>
      <c r="Z2842" s="98"/>
      <c r="AA2842" s="98"/>
      <c r="AB2842" s="98"/>
      <c r="AC2842" s="98"/>
      <c r="AD2842" s="98"/>
      <c r="AE2842" s="98"/>
      <c r="AF2842" s="98"/>
      <c r="AG2842" s="98"/>
      <c r="AH2842" s="98"/>
      <c r="AI2842" s="98"/>
      <c r="AJ2842" s="98"/>
      <c r="AK2842" s="98"/>
      <c r="AL2842" s="98"/>
    </row>
    <row r="2843" ht="14.25" customHeight="1">
      <c r="A2843" s="356"/>
      <c r="B2843" s="93"/>
      <c r="C2843" s="98"/>
      <c r="D2843" s="98"/>
      <c r="E2843" s="287"/>
      <c r="F2843" s="98"/>
      <c r="G2843" s="98"/>
      <c r="H2843" s="98"/>
      <c r="I2843" s="98"/>
      <c r="J2843" s="98"/>
      <c r="K2843" s="97"/>
      <c r="L2843" s="97"/>
      <c r="M2843" s="97"/>
      <c r="N2843" s="87"/>
      <c r="O2843" s="96"/>
      <c r="P2843" s="97"/>
      <c r="Q2843" s="97"/>
      <c r="R2843" s="98"/>
      <c r="S2843" s="98"/>
      <c r="T2843" s="98"/>
      <c r="U2843" s="98"/>
      <c r="V2843" s="98"/>
      <c r="W2843" s="98"/>
      <c r="X2843" s="98"/>
      <c r="Y2843" s="98"/>
      <c r="Z2843" s="98"/>
      <c r="AA2843" s="98"/>
      <c r="AB2843" s="98"/>
      <c r="AC2843" s="98"/>
      <c r="AD2843" s="98"/>
      <c r="AE2843" s="98"/>
      <c r="AF2843" s="98"/>
      <c r="AG2843" s="98"/>
      <c r="AH2843" s="98"/>
      <c r="AI2843" s="98"/>
      <c r="AJ2843" s="98"/>
      <c r="AK2843" s="98"/>
      <c r="AL2843" s="98"/>
    </row>
    <row r="2844" ht="14.25" customHeight="1">
      <c r="A2844" s="356"/>
      <c r="B2844" s="93"/>
      <c r="C2844" s="98"/>
      <c r="D2844" s="98"/>
      <c r="E2844" s="287"/>
      <c r="F2844" s="98"/>
      <c r="G2844" s="98"/>
      <c r="H2844" s="98"/>
      <c r="I2844" s="98"/>
      <c r="J2844" s="98"/>
      <c r="K2844" s="97"/>
      <c r="L2844" s="97"/>
      <c r="M2844" s="97"/>
      <c r="N2844" s="87"/>
      <c r="O2844" s="96"/>
      <c r="P2844" s="97"/>
      <c r="Q2844" s="97"/>
      <c r="R2844" s="98"/>
      <c r="S2844" s="98"/>
      <c r="T2844" s="98"/>
      <c r="U2844" s="98"/>
      <c r="V2844" s="98"/>
      <c r="W2844" s="98"/>
      <c r="X2844" s="98"/>
      <c r="Y2844" s="98"/>
      <c r="Z2844" s="98"/>
      <c r="AA2844" s="98"/>
      <c r="AB2844" s="98"/>
      <c r="AC2844" s="98"/>
      <c r="AD2844" s="98"/>
      <c r="AE2844" s="98"/>
      <c r="AF2844" s="98"/>
      <c r="AG2844" s="98"/>
      <c r="AH2844" s="98"/>
      <c r="AI2844" s="98"/>
      <c r="AJ2844" s="98"/>
      <c r="AK2844" s="98"/>
      <c r="AL2844" s="98"/>
    </row>
    <row r="2845" ht="14.25" customHeight="1">
      <c r="A2845" s="356"/>
      <c r="B2845" s="93"/>
      <c r="C2845" s="98"/>
      <c r="D2845" s="98"/>
      <c r="E2845" s="287"/>
      <c r="F2845" s="98"/>
      <c r="G2845" s="98"/>
      <c r="H2845" s="98"/>
      <c r="I2845" s="98"/>
      <c r="J2845" s="98"/>
      <c r="K2845" s="97"/>
      <c r="L2845" s="97"/>
      <c r="M2845" s="97"/>
      <c r="N2845" s="87"/>
      <c r="O2845" s="96"/>
      <c r="P2845" s="97"/>
      <c r="Q2845" s="97"/>
      <c r="R2845" s="98"/>
      <c r="S2845" s="98"/>
      <c r="T2845" s="98"/>
      <c r="U2845" s="98"/>
      <c r="V2845" s="98"/>
      <c r="W2845" s="98"/>
      <c r="X2845" s="98"/>
      <c r="Y2845" s="98"/>
      <c r="Z2845" s="98"/>
      <c r="AA2845" s="98"/>
      <c r="AB2845" s="98"/>
      <c r="AC2845" s="98"/>
      <c r="AD2845" s="98"/>
      <c r="AE2845" s="98"/>
      <c r="AF2845" s="98"/>
      <c r="AG2845" s="98"/>
      <c r="AH2845" s="98"/>
      <c r="AI2845" s="98"/>
      <c r="AJ2845" s="98"/>
      <c r="AK2845" s="98"/>
      <c r="AL2845" s="98"/>
    </row>
    <row r="2846" ht="14.25" customHeight="1">
      <c r="A2846" s="356"/>
      <c r="B2846" s="93"/>
      <c r="C2846" s="98"/>
      <c r="D2846" s="98"/>
      <c r="E2846" s="287"/>
      <c r="F2846" s="98"/>
      <c r="G2846" s="98"/>
      <c r="H2846" s="98"/>
      <c r="I2846" s="98"/>
      <c r="J2846" s="98"/>
      <c r="K2846" s="97"/>
      <c r="L2846" s="97"/>
      <c r="M2846" s="97"/>
      <c r="N2846" s="87"/>
      <c r="O2846" s="96"/>
      <c r="P2846" s="97"/>
      <c r="Q2846" s="97"/>
      <c r="R2846" s="98"/>
      <c r="S2846" s="98"/>
      <c r="T2846" s="98"/>
      <c r="U2846" s="98"/>
      <c r="V2846" s="98"/>
      <c r="W2846" s="98"/>
      <c r="X2846" s="98"/>
      <c r="Y2846" s="98"/>
      <c r="Z2846" s="98"/>
      <c r="AA2846" s="98"/>
      <c r="AB2846" s="98"/>
      <c r="AC2846" s="98"/>
      <c r="AD2846" s="98"/>
      <c r="AE2846" s="98"/>
      <c r="AF2846" s="98"/>
      <c r="AG2846" s="98"/>
      <c r="AH2846" s="98"/>
      <c r="AI2846" s="98"/>
      <c r="AJ2846" s="98"/>
      <c r="AK2846" s="98"/>
      <c r="AL2846" s="98"/>
    </row>
    <row r="2847" ht="14.25" customHeight="1">
      <c r="A2847" s="356"/>
      <c r="B2847" s="93"/>
      <c r="C2847" s="98"/>
      <c r="D2847" s="98"/>
      <c r="E2847" s="287"/>
      <c r="F2847" s="98"/>
      <c r="G2847" s="98"/>
      <c r="H2847" s="98"/>
      <c r="I2847" s="98"/>
      <c r="J2847" s="98"/>
      <c r="K2847" s="97"/>
      <c r="L2847" s="97"/>
      <c r="M2847" s="97"/>
      <c r="N2847" s="87"/>
      <c r="O2847" s="96"/>
      <c r="P2847" s="97"/>
      <c r="Q2847" s="97"/>
      <c r="R2847" s="98"/>
      <c r="S2847" s="98"/>
      <c r="T2847" s="98"/>
      <c r="U2847" s="98"/>
      <c r="V2847" s="98"/>
      <c r="W2847" s="98"/>
      <c r="X2847" s="98"/>
      <c r="Y2847" s="98"/>
      <c r="Z2847" s="98"/>
      <c r="AA2847" s="98"/>
      <c r="AB2847" s="98"/>
      <c r="AC2847" s="98"/>
      <c r="AD2847" s="98"/>
      <c r="AE2847" s="98"/>
      <c r="AF2847" s="98"/>
      <c r="AG2847" s="98"/>
      <c r="AH2847" s="98"/>
      <c r="AI2847" s="98"/>
      <c r="AJ2847" s="98"/>
      <c r="AK2847" s="98"/>
      <c r="AL2847" s="98"/>
    </row>
    <row r="2848" ht="14.25" customHeight="1">
      <c r="A2848" s="356"/>
      <c r="B2848" s="93"/>
      <c r="C2848" s="98"/>
      <c r="D2848" s="98"/>
      <c r="E2848" s="287"/>
      <c r="F2848" s="98"/>
      <c r="G2848" s="98"/>
      <c r="H2848" s="98"/>
      <c r="I2848" s="98"/>
      <c r="J2848" s="98"/>
      <c r="K2848" s="97"/>
      <c r="L2848" s="97"/>
      <c r="M2848" s="97"/>
      <c r="N2848" s="87"/>
      <c r="O2848" s="96"/>
      <c r="P2848" s="97"/>
      <c r="Q2848" s="97"/>
      <c r="R2848" s="98"/>
      <c r="S2848" s="98"/>
      <c r="T2848" s="98"/>
      <c r="U2848" s="98"/>
      <c r="V2848" s="98"/>
      <c r="W2848" s="98"/>
      <c r="X2848" s="98"/>
      <c r="Y2848" s="98"/>
      <c r="Z2848" s="98"/>
      <c r="AA2848" s="98"/>
      <c r="AB2848" s="98"/>
      <c r="AC2848" s="98"/>
      <c r="AD2848" s="98"/>
      <c r="AE2848" s="98"/>
      <c r="AF2848" s="98"/>
      <c r="AG2848" s="98"/>
      <c r="AH2848" s="98"/>
      <c r="AI2848" s="98"/>
      <c r="AJ2848" s="98"/>
      <c r="AK2848" s="98"/>
      <c r="AL2848" s="98"/>
    </row>
    <row r="2849" ht="14.25" customHeight="1">
      <c r="A2849" s="356"/>
      <c r="B2849" s="93"/>
      <c r="C2849" s="98"/>
      <c r="D2849" s="98"/>
      <c r="E2849" s="287"/>
      <c r="F2849" s="98"/>
      <c r="G2849" s="98"/>
      <c r="H2849" s="98"/>
      <c r="I2849" s="98"/>
      <c r="J2849" s="98"/>
      <c r="K2849" s="97"/>
      <c r="L2849" s="97"/>
      <c r="M2849" s="97"/>
      <c r="N2849" s="87"/>
      <c r="O2849" s="96"/>
      <c r="P2849" s="97"/>
      <c r="Q2849" s="97"/>
      <c r="R2849" s="98"/>
      <c r="S2849" s="98"/>
      <c r="T2849" s="98"/>
      <c r="U2849" s="98"/>
      <c r="V2849" s="98"/>
      <c r="W2849" s="98"/>
      <c r="X2849" s="98"/>
      <c r="Y2849" s="98"/>
      <c r="Z2849" s="98"/>
      <c r="AA2849" s="98"/>
      <c r="AB2849" s="98"/>
      <c r="AC2849" s="98"/>
      <c r="AD2849" s="98"/>
      <c r="AE2849" s="98"/>
      <c r="AF2849" s="98"/>
      <c r="AG2849" s="98"/>
      <c r="AH2849" s="98"/>
      <c r="AI2849" s="98"/>
      <c r="AJ2849" s="98"/>
      <c r="AK2849" s="98"/>
      <c r="AL2849" s="98"/>
    </row>
    <row r="2850" ht="14.25" customHeight="1">
      <c r="A2850" s="356"/>
      <c r="B2850" s="93"/>
      <c r="C2850" s="98"/>
      <c r="D2850" s="98"/>
      <c r="E2850" s="287"/>
      <c r="F2850" s="98"/>
      <c r="G2850" s="98"/>
      <c r="H2850" s="98"/>
      <c r="I2850" s="98"/>
      <c r="J2850" s="98"/>
      <c r="K2850" s="97"/>
      <c r="L2850" s="97"/>
      <c r="M2850" s="97"/>
      <c r="N2850" s="87"/>
      <c r="O2850" s="96"/>
      <c r="P2850" s="97"/>
      <c r="Q2850" s="97"/>
      <c r="R2850" s="98"/>
      <c r="S2850" s="98"/>
      <c r="T2850" s="98"/>
      <c r="U2850" s="98"/>
      <c r="V2850" s="98"/>
      <c r="W2850" s="98"/>
      <c r="X2850" s="98"/>
      <c r="Y2850" s="98"/>
      <c r="Z2850" s="98"/>
      <c r="AA2850" s="98"/>
      <c r="AB2850" s="98"/>
      <c r="AC2850" s="98"/>
      <c r="AD2850" s="98"/>
      <c r="AE2850" s="98"/>
      <c r="AF2850" s="98"/>
      <c r="AG2850" s="98"/>
      <c r="AH2850" s="98"/>
      <c r="AI2850" s="98"/>
      <c r="AJ2850" s="98"/>
      <c r="AK2850" s="98"/>
      <c r="AL2850" s="98"/>
    </row>
    <row r="2851" ht="14.25" customHeight="1">
      <c r="A2851" s="356"/>
      <c r="B2851" s="93"/>
      <c r="C2851" s="98"/>
      <c r="D2851" s="98"/>
      <c r="E2851" s="287"/>
      <c r="F2851" s="98"/>
      <c r="G2851" s="98"/>
      <c r="H2851" s="98"/>
      <c r="I2851" s="98"/>
      <c r="J2851" s="98"/>
      <c r="K2851" s="97"/>
      <c r="L2851" s="97"/>
      <c r="M2851" s="97"/>
      <c r="N2851" s="87"/>
      <c r="O2851" s="96"/>
      <c r="P2851" s="97"/>
      <c r="Q2851" s="97"/>
      <c r="R2851" s="98"/>
      <c r="S2851" s="98"/>
      <c r="T2851" s="98"/>
      <c r="U2851" s="98"/>
      <c r="V2851" s="98"/>
      <c r="W2851" s="98"/>
      <c r="X2851" s="98"/>
      <c r="Y2851" s="98"/>
      <c r="Z2851" s="98"/>
      <c r="AA2851" s="98"/>
      <c r="AB2851" s="98"/>
      <c r="AC2851" s="98"/>
      <c r="AD2851" s="98"/>
      <c r="AE2851" s="98"/>
      <c r="AF2851" s="98"/>
      <c r="AG2851" s="98"/>
      <c r="AH2851" s="98"/>
      <c r="AI2851" s="98"/>
      <c r="AJ2851" s="98"/>
      <c r="AK2851" s="98"/>
      <c r="AL2851" s="98"/>
    </row>
    <row r="2852" ht="14.25" customHeight="1">
      <c r="A2852" s="356"/>
      <c r="B2852" s="93"/>
      <c r="C2852" s="98"/>
      <c r="D2852" s="98"/>
      <c r="E2852" s="287"/>
      <c r="F2852" s="98"/>
      <c r="G2852" s="98"/>
      <c r="H2852" s="98"/>
      <c r="I2852" s="98"/>
      <c r="J2852" s="98"/>
      <c r="K2852" s="97"/>
      <c r="L2852" s="97"/>
      <c r="M2852" s="97"/>
      <c r="N2852" s="87"/>
      <c r="O2852" s="96"/>
      <c r="P2852" s="97"/>
      <c r="Q2852" s="97"/>
      <c r="R2852" s="98"/>
      <c r="S2852" s="98"/>
      <c r="T2852" s="98"/>
      <c r="U2852" s="98"/>
      <c r="V2852" s="98"/>
      <c r="W2852" s="98"/>
      <c r="X2852" s="98"/>
      <c r="Y2852" s="98"/>
      <c r="Z2852" s="98"/>
      <c r="AA2852" s="98"/>
      <c r="AB2852" s="98"/>
      <c r="AC2852" s="98"/>
      <c r="AD2852" s="98"/>
      <c r="AE2852" s="98"/>
      <c r="AF2852" s="98"/>
      <c r="AG2852" s="98"/>
      <c r="AH2852" s="98"/>
      <c r="AI2852" s="98"/>
      <c r="AJ2852" s="98"/>
      <c r="AK2852" s="98"/>
      <c r="AL2852" s="98"/>
    </row>
    <row r="2853" ht="14.25" customHeight="1">
      <c r="A2853" s="356"/>
      <c r="B2853" s="93"/>
      <c r="C2853" s="98"/>
      <c r="D2853" s="98"/>
      <c r="E2853" s="287"/>
      <c r="F2853" s="98"/>
      <c r="G2853" s="98"/>
      <c r="H2853" s="98"/>
      <c r="I2853" s="98"/>
      <c r="J2853" s="98"/>
      <c r="K2853" s="97"/>
      <c r="L2853" s="97"/>
      <c r="M2853" s="97"/>
      <c r="N2853" s="87"/>
      <c r="O2853" s="96"/>
      <c r="P2853" s="97"/>
      <c r="Q2853" s="97"/>
      <c r="R2853" s="98"/>
      <c r="S2853" s="98"/>
      <c r="T2853" s="98"/>
      <c r="U2853" s="98"/>
      <c r="V2853" s="98"/>
      <c r="W2853" s="98"/>
      <c r="X2853" s="98"/>
      <c r="Y2853" s="98"/>
      <c r="Z2853" s="98"/>
      <c r="AA2853" s="98"/>
      <c r="AB2853" s="98"/>
      <c r="AC2853" s="98"/>
      <c r="AD2853" s="98"/>
      <c r="AE2853" s="98"/>
      <c r="AF2853" s="98"/>
      <c r="AG2853" s="98"/>
      <c r="AH2853" s="98"/>
      <c r="AI2853" s="98"/>
      <c r="AJ2853" s="98"/>
      <c r="AK2853" s="98"/>
      <c r="AL2853" s="98"/>
    </row>
    <row r="2854" ht="14.25" customHeight="1">
      <c r="A2854" s="356"/>
      <c r="B2854" s="93"/>
      <c r="C2854" s="98"/>
      <c r="D2854" s="98"/>
      <c r="E2854" s="287"/>
      <c r="F2854" s="98"/>
      <c r="G2854" s="98"/>
      <c r="H2854" s="98"/>
      <c r="I2854" s="98"/>
      <c r="J2854" s="98"/>
      <c r="K2854" s="97"/>
      <c r="L2854" s="97"/>
      <c r="M2854" s="97"/>
      <c r="N2854" s="87"/>
      <c r="O2854" s="96"/>
      <c r="P2854" s="97"/>
      <c r="Q2854" s="97"/>
      <c r="R2854" s="98"/>
      <c r="S2854" s="98"/>
      <c r="T2854" s="98"/>
      <c r="U2854" s="98"/>
      <c r="V2854" s="98"/>
      <c r="W2854" s="98"/>
      <c r="X2854" s="98"/>
      <c r="Y2854" s="98"/>
      <c r="Z2854" s="98"/>
      <c r="AA2854" s="98"/>
      <c r="AB2854" s="98"/>
      <c r="AC2854" s="98"/>
      <c r="AD2854" s="98"/>
      <c r="AE2854" s="98"/>
      <c r="AF2854" s="98"/>
      <c r="AG2854" s="98"/>
      <c r="AH2854" s="98"/>
      <c r="AI2854" s="98"/>
      <c r="AJ2854" s="98"/>
      <c r="AK2854" s="98"/>
      <c r="AL2854" s="98"/>
    </row>
    <row r="2855" ht="14.25" customHeight="1">
      <c r="A2855" s="356"/>
      <c r="B2855" s="93"/>
      <c r="C2855" s="98"/>
      <c r="D2855" s="98"/>
      <c r="E2855" s="287"/>
      <c r="F2855" s="98"/>
      <c r="G2855" s="98"/>
      <c r="H2855" s="98"/>
      <c r="I2855" s="98"/>
      <c r="J2855" s="98"/>
      <c r="K2855" s="97"/>
      <c r="L2855" s="97"/>
      <c r="M2855" s="97"/>
      <c r="N2855" s="87"/>
      <c r="O2855" s="96"/>
      <c r="P2855" s="97"/>
      <c r="Q2855" s="97"/>
      <c r="R2855" s="98"/>
      <c r="S2855" s="98"/>
      <c r="T2855" s="98"/>
      <c r="U2855" s="98"/>
      <c r="V2855" s="98"/>
      <c r="W2855" s="98"/>
      <c r="X2855" s="98"/>
      <c r="Y2855" s="98"/>
      <c r="Z2855" s="98"/>
      <c r="AA2855" s="98"/>
      <c r="AB2855" s="98"/>
      <c r="AC2855" s="98"/>
      <c r="AD2855" s="98"/>
      <c r="AE2855" s="98"/>
      <c r="AF2855" s="98"/>
      <c r="AG2855" s="98"/>
      <c r="AH2855" s="98"/>
      <c r="AI2855" s="98"/>
      <c r="AJ2855" s="98"/>
      <c r="AK2855" s="98"/>
      <c r="AL2855" s="98"/>
    </row>
    <row r="2856" ht="14.25" customHeight="1">
      <c r="A2856" s="356"/>
      <c r="B2856" s="93"/>
      <c r="C2856" s="98"/>
      <c r="D2856" s="98"/>
      <c r="E2856" s="287"/>
      <c r="F2856" s="98"/>
      <c r="G2856" s="98"/>
      <c r="H2856" s="98"/>
      <c r="I2856" s="98"/>
      <c r="J2856" s="98"/>
      <c r="K2856" s="97"/>
      <c r="L2856" s="97"/>
      <c r="M2856" s="97"/>
      <c r="N2856" s="87"/>
      <c r="O2856" s="96"/>
      <c r="P2856" s="97"/>
      <c r="Q2856" s="97"/>
      <c r="R2856" s="98"/>
      <c r="S2856" s="98"/>
      <c r="T2856" s="98"/>
      <c r="U2856" s="98"/>
      <c r="V2856" s="98"/>
      <c r="W2856" s="98"/>
      <c r="X2856" s="98"/>
      <c r="Y2856" s="98"/>
      <c r="Z2856" s="98"/>
      <c r="AA2856" s="98"/>
      <c r="AB2856" s="98"/>
      <c r="AC2856" s="98"/>
      <c r="AD2856" s="98"/>
      <c r="AE2856" s="98"/>
      <c r="AF2856" s="98"/>
      <c r="AG2856" s="98"/>
      <c r="AH2856" s="98"/>
      <c r="AI2856" s="98"/>
      <c r="AJ2856" s="98"/>
      <c r="AK2856" s="98"/>
      <c r="AL2856" s="98"/>
    </row>
    <row r="2857" ht="14.25" customHeight="1">
      <c r="A2857" s="356"/>
      <c r="B2857" s="93"/>
      <c r="C2857" s="98"/>
      <c r="D2857" s="98"/>
      <c r="E2857" s="287"/>
      <c r="F2857" s="98"/>
      <c r="G2857" s="98"/>
      <c r="H2857" s="98"/>
      <c r="I2857" s="98"/>
      <c r="J2857" s="98"/>
      <c r="K2857" s="97"/>
      <c r="L2857" s="97"/>
      <c r="M2857" s="97"/>
      <c r="N2857" s="87"/>
      <c r="O2857" s="96"/>
      <c r="P2857" s="97"/>
      <c r="Q2857" s="97"/>
      <c r="R2857" s="98"/>
      <c r="S2857" s="98"/>
      <c r="T2857" s="98"/>
      <c r="U2857" s="98"/>
      <c r="V2857" s="98"/>
      <c r="W2857" s="98"/>
      <c r="X2857" s="98"/>
      <c r="Y2857" s="98"/>
      <c r="Z2857" s="98"/>
      <c r="AA2857" s="98"/>
      <c r="AB2857" s="98"/>
      <c r="AC2857" s="98"/>
      <c r="AD2857" s="98"/>
      <c r="AE2857" s="98"/>
      <c r="AF2857" s="98"/>
      <c r="AG2857" s="98"/>
      <c r="AH2857" s="98"/>
      <c r="AI2857" s="98"/>
      <c r="AJ2857" s="98"/>
      <c r="AK2857" s="98"/>
      <c r="AL2857" s="98"/>
    </row>
    <row r="2858" ht="14.25" customHeight="1">
      <c r="A2858" s="356"/>
      <c r="B2858" s="93"/>
      <c r="C2858" s="98"/>
      <c r="D2858" s="98"/>
      <c r="E2858" s="287"/>
      <c r="F2858" s="98"/>
      <c r="G2858" s="98"/>
      <c r="H2858" s="98"/>
      <c r="I2858" s="98"/>
      <c r="J2858" s="98"/>
      <c r="K2858" s="97"/>
      <c r="L2858" s="97"/>
      <c r="M2858" s="97"/>
      <c r="N2858" s="87"/>
      <c r="O2858" s="96"/>
      <c r="P2858" s="97"/>
      <c r="Q2858" s="97"/>
      <c r="R2858" s="98"/>
      <c r="S2858" s="98"/>
      <c r="T2858" s="98"/>
      <c r="U2858" s="98"/>
      <c r="V2858" s="98"/>
      <c r="W2858" s="98"/>
      <c r="X2858" s="98"/>
      <c r="Y2858" s="98"/>
      <c r="Z2858" s="98"/>
      <c r="AA2858" s="98"/>
      <c r="AB2858" s="98"/>
      <c r="AC2858" s="98"/>
      <c r="AD2858" s="98"/>
      <c r="AE2858" s="98"/>
      <c r="AF2858" s="98"/>
      <c r="AG2858" s="98"/>
      <c r="AH2858" s="98"/>
      <c r="AI2858" s="98"/>
      <c r="AJ2858" s="98"/>
      <c r="AK2858" s="98"/>
      <c r="AL2858" s="98"/>
    </row>
    <row r="2859" ht="14.25" customHeight="1">
      <c r="A2859" s="356"/>
      <c r="B2859" s="93"/>
      <c r="C2859" s="98"/>
      <c r="D2859" s="98"/>
      <c r="E2859" s="287"/>
      <c r="F2859" s="98"/>
      <c r="G2859" s="98"/>
      <c r="H2859" s="98"/>
      <c r="I2859" s="98"/>
      <c r="J2859" s="98"/>
      <c r="K2859" s="97"/>
      <c r="L2859" s="97"/>
      <c r="M2859" s="97"/>
      <c r="N2859" s="87"/>
      <c r="O2859" s="96"/>
      <c r="P2859" s="97"/>
      <c r="Q2859" s="97"/>
      <c r="R2859" s="98"/>
      <c r="S2859" s="98"/>
      <c r="T2859" s="98"/>
      <c r="U2859" s="98"/>
      <c r="V2859" s="98"/>
      <c r="W2859" s="98"/>
      <c r="X2859" s="98"/>
      <c r="Y2859" s="98"/>
      <c r="Z2859" s="98"/>
      <c r="AA2859" s="98"/>
      <c r="AB2859" s="98"/>
      <c r="AC2859" s="98"/>
      <c r="AD2859" s="98"/>
      <c r="AE2859" s="98"/>
      <c r="AF2859" s="98"/>
      <c r="AG2859" s="98"/>
      <c r="AH2859" s="98"/>
      <c r="AI2859" s="98"/>
      <c r="AJ2859" s="98"/>
      <c r="AK2859" s="98"/>
      <c r="AL2859" s="98"/>
    </row>
    <row r="2860" ht="14.25" customHeight="1">
      <c r="A2860" s="356"/>
      <c r="B2860" s="93"/>
      <c r="C2860" s="98"/>
      <c r="D2860" s="98"/>
      <c r="E2860" s="287"/>
      <c r="F2860" s="98"/>
      <c r="G2860" s="98"/>
      <c r="H2860" s="98"/>
      <c r="I2860" s="98"/>
      <c r="J2860" s="98"/>
      <c r="K2860" s="97"/>
      <c r="L2860" s="97"/>
      <c r="M2860" s="97"/>
      <c r="N2860" s="87"/>
      <c r="O2860" s="96"/>
      <c r="P2860" s="97"/>
      <c r="Q2860" s="97"/>
      <c r="R2860" s="98"/>
      <c r="S2860" s="98"/>
      <c r="T2860" s="98"/>
      <c r="U2860" s="98"/>
      <c r="V2860" s="98"/>
      <c r="W2860" s="98"/>
      <c r="X2860" s="98"/>
      <c r="Y2860" s="98"/>
      <c r="Z2860" s="98"/>
      <c r="AA2860" s="98"/>
      <c r="AB2860" s="98"/>
      <c r="AC2860" s="98"/>
      <c r="AD2860" s="98"/>
      <c r="AE2860" s="98"/>
      <c r="AF2860" s="98"/>
      <c r="AG2860" s="98"/>
      <c r="AH2860" s="98"/>
      <c r="AI2860" s="98"/>
      <c r="AJ2860" s="98"/>
      <c r="AK2860" s="98"/>
      <c r="AL2860" s="98"/>
    </row>
    <row r="2861" ht="14.25" customHeight="1">
      <c r="A2861" s="356"/>
      <c r="B2861" s="93"/>
      <c r="C2861" s="98"/>
      <c r="D2861" s="98"/>
      <c r="E2861" s="287"/>
      <c r="F2861" s="98"/>
      <c r="G2861" s="98"/>
      <c r="H2861" s="98"/>
      <c r="I2861" s="98"/>
      <c r="J2861" s="98"/>
      <c r="K2861" s="97"/>
      <c r="L2861" s="97"/>
      <c r="M2861" s="97"/>
      <c r="N2861" s="87"/>
      <c r="O2861" s="96"/>
      <c r="P2861" s="97"/>
      <c r="Q2861" s="97"/>
      <c r="R2861" s="98"/>
      <c r="S2861" s="98"/>
      <c r="T2861" s="98"/>
      <c r="U2861" s="98"/>
      <c r="V2861" s="98"/>
      <c r="W2861" s="98"/>
      <c r="X2861" s="98"/>
      <c r="Y2861" s="98"/>
      <c r="Z2861" s="98"/>
      <c r="AA2861" s="98"/>
      <c r="AB2861" s="98"/>
      <c r="AC2861" s="98"/>
      <c r="AD2861" s="98"/>
      <c r="AE2861" s="98"/>
      <c r="AF2861" s="98"/>
      <c r="AG2861" s="98"/>
      <c r="AH2861" s="98"/>
      <c r="AI2861" s="98"/>
      <c r="AJ2861" s="98"/>
      <c r="AK2861" s="98"/>
      <c r="AL2861" s="98"/>
    </row>
    <row r="2862" ht="14.25" customHeight="1">
      <c r="A2862" s="356"/>
      <c r="B2862" s="93"/>
      <c r="C2862" s="98"/>
      <c r="D2862" s="98"/>
      <c r="E2862" s="287"/>
      <c r="F2862" s="98"/>
      <c r="G2862" s="98"/>
      <c r="H2862" s="98"/>
      <c r="I2862" s="98"/>
      <c r="J2862" s="98"/>
      <c r="K2862" s="97"/>
      <c r="L2862" s="97"/>
      <c r="M2862" s="97"/>
      <c r="N2862" s="87"/>
      <c r="O2862" s="96"/>
      <c r="P2862" s="97"/>
      <c r="Q2862" s="97"/>
      <c r="R2862" s="98"/>
      <c r="S2862" s="98"/>
      <c r="T2862" s="98"/>
      <c r="U2862" s="98"/>
      <c r="V2862" s="98"/>
      <c r="W2862" s="98"/>
      <c r="X2862" s="98"/>
      <c r="Y2862" s="98"/>
      <c r="Z2862" s="98"/>
      <c r="AA2862" s="98"/>
      <c r="AB2862" s="98"/>
      <c r="AC2862" s="98"/>
      <c r="AD2862" s="98"/>
      <c r="AE2862" s="98"/>
      <c r="AF2862" s="98"/>
      <c r="AG2862" s="98"/>
      <c r="AH2862" s="98"/>
      <c r="AI2862" s="98"/>
      <c r="AJ2862" s="98"/>
      <c r="AK2862" s="98"/>
      <c r="AL2862" s="98"/>
    </row>
    <row r="2863" ht="14.25" customHeight="1">
      <c r="A2863" s="356"/>
      <c r="B2863" s="93"/>
      <c r="C2863" s="98"/>
      <c r="D2863" s="98"/>
      <c r="E2863" s="287"/>
      <c r="F2863" s="98"/>
      <c r="G2863" s="98"/>
      <c r="H2863" s="98"/>
      <c r="I2863" s="98"/>
      <c r="J2863" s="98"/>
      <c r="K2863" s="97"/>
      <c r="L2863" s="97"/>
      <c r="M2863" s="97"/>
      <c r="N2863" s="87"/>
      <c r="O2863" s="96"/>
      <c r="P2863" s="97"/>
      <c r="Q2863" s="97"/>
      <c r="R2863" s="98"/>
      <c r="S2863" s="98"/>
      <c r="T2863" s="98"/>
      <c r="U2863" s="98"/>
      <c r="V2863" s="98"/>
      <c r="W2863" s="98"/>
      <c r="X2863" s="98"/>
      <c r="Y2863" s="98"/>
      <c r="Z2863" s="98"/>
      <c r="AA2863" s="98"/>
      <c r="AB2863" s="98"/>
      <c r="AC2863" s="98"/>
      <c r="AD2863" s="98"/>
      <c r="AE2863" s="98"/>
      <c r="AF2863" s="98"/>
      <c r="AG2863" s="98"/>
      <c r="AH2863" s="98"/>
      <c r="AI2863" s="98"/>
      <c r="AJ2863" s="98"/>
      <c r="AK2863" s="98"/>
      <c r="AL2863" s="98"/>
    </row>
    <row r="2864" ht="14.25" customHeight="1">
      <c r="A2864" s="356"/>
      <c r="B2864" s="93"/>
      <c r="C2864" s="98"/>
      <c r="D2864" s="98"/>
      <c r="E2864" s="287"/>
      <c r="F2864" s="98"/>
      <c r="G2864" s="98"/>
      <c r="H2864" s="98"/>
      <c r="I2864" s="98"/>
      <c r="J2864" s="98"/>
      <c r="K2864" s="97"/>
      <c r="L2864" s="97"/>
      <c r="M2864" s="97"/>
      <c r="N2864" s="87"/>
      <c r="O2864" s="96"/>
      <c r="P2864" s="97"/>
      <c r="Q2864" s="97"/>
      <c r="R2864" s="98"/>
      <c r="S2864" s="98"/>
      <c r="T2864" s="98"/>
      <c r="U2864" s="98"/>
      <c r="V2864" s="98"/>
      <c r="W2864" s="98"/>
      <c r="X2864" s="98"/>
      <c r="Y2864" s="98"/>
      <c r="Z2864" s="98"/>
      <c r="AA2864" s="98"/>
      <c r="AB2864" s="98"/>
      <c r="AC2864" s="98"/>
      <c r="AD2864" s="98"/>
      <c r="AE2864" s="98"/>
      <c r="AF2864" s="98"/>
      <c r="AG2864" s="98"/>
      <c r="AH2864" s="98"/>
      <c r="AI2864" s="98"/>
      <c r="AJ2864" s="98"/>
      <c r="AK2864" s="98"/>
      <c r="AL2864" s="98"/>
    </row>
    <row r="2865" ht="14.25" customHeight="1">
      <c r="A2865" s="356"/>
      <c r="B2865" s="93"/>
      <c r="C2865" s="98"/>
      <c r="D2865" s="98"/>
      <c r="E2865" s="287"/>
      <c r="F2865" s="98"/>
      <c r="G2865" s="98"/>
      <c r="H2865" s="98"/>
      <c r="I2865" s="98"/>
      <c r="J2865" s="98"/>
      <c r="K2865" s="97"/>
      <c r="L2865" s="97"/>
      <c r="M2865" s="97"/>
      <c r="N2865" s="87"/>
      <c r="O2865" s="96"/>
      <c r="P2865" s="97"/>
      <c r="Q2865" s="97"/>
      <c r="R2865" s="98"/>
      <c r="S2865" s="98"/>
      <c r="T2865" s="98"/>
      <c r="U2865" s="98"/>
      <c r="V2865" s="98"/>
      <c r="W2865" s="98"/>
      <c r="X2865" s="98"/>
      <c r="Y2865" s="98"/>
      <c r="Z2865" s="98"/>
      <c r="AA2865" s="98"/>
      <c r="AB2865" s="98"/>
      <c r="AC2865" s="98"/>
      <c r="AD2865" s="98"/>
      <c r="AE2865" s="98"/>
      <c r="AF2865" s="98"/>
      <c r="AG2865" s="98"/>
      <c r="AH2865" s="98"/>
      <c r="AI2865" s="98"/>
      <c r="AJ2865" s="98"/>
      <c r="AK2865" s="98"/>
      <c r="AL2865" s="98"/>
    </row>
    <row r="2866" ht="14.25" customHeight="1">
      <c r="A2866" s="356"/>
      <c r="B2866" s="93"/>
      <c r="C2866" s="98"/>
      <c r="D2866" s="98"/>
      <c r="E2866" s="287"/>
      <c r="F2866" s="98"/>
      <c r="G2866" s="98"/>
      <c r="H2866" s="98"/>
      <c r="I2866" s="98"/>
      <c r="J2866" s="98"/>
      <c r="K2866" s="97"/>
      <c r="L2866" s="97"/>
      <c r="M2866" s="97"/>
      <c r="N2866" s="87"/>
      <c r="O2866" s="96"/>
      <c r="P2866" s="97"/>
      <c r="Q2866" s="97"/>
      <c r="R2866" s="98"/>
      <c r="S2866" s="98"/>
      <c r="T2866" s="98"/>
      <c r="U2866" s="98"/>
      <c r="V2866" s="98"/>
      <c r="W2866" s="98"/>
      <c r="X2866" s="98"/>
      <c r="Y2866" s="98"/>
      <c r="Z2866" s="98"/>
      <c r="AA2866" s="98"/>
      <c r="AB2866" s="98"/>
      <c r="AC2866" s="98"/>
      <c r="AD2866" s="98"/>
      <c r="AE2866" s="98"/>
      <c r="AF2866" s="98"/>
      <c r="AG2866" s="98"/>
      <c r="AH2866" s="98"/>
      <c r="AI2866" s="98"/>
      <c r="AJ2866" s="98"/>
      <c r="AK2866" s="98"/>
      <c r="AL2866" s="98"/>
    </row>
    <row r="2867" ht="14.25" customHeight="1">
      <c r="A2867" s="356"/>
      <c r="B2867" s="93"/>
      <c r="C2867" s="98"/>
      <c r="D2867" s="98"/>
      <c r="E2867" s="287"/>
      <c r="F2867" s="98"/>
      <c r="G2867" s="98"/>
      <c r="H2867" s="98"/>
      <c r="I2867" s="98"/>
      <c r="J2867" s="98"/>
      <c r="K2867" s="97"/>
      <c r="L2867" s="97"/>
      <c r="M2867" s="97"/>
      <c r="N2867" s="87"/>
      <c r="O2867" s="96"/>
      <c r="P2867" s="97"/>
      <c r="Q2867" s="97"/>
      <c r="R2867" s="98"/>
      <c r="S2867" s="98"/>
      <c r="T2867" s="98"/>
      <c r="U2867" s="98"/>
      <c r="V2867" s="98"/>
      <c r="W2867" s="98"/>
      <c r="X2867" s="98"/>
      <c r="Y2867" s="98"/>
      <c r="Z2867" s="98"/>
      <c r="AA2867" s="98"/>
      <c r="AB2867" s="98"/>
      <c r="AC2867" s="98"/>
      <c r="AD2867" s="98"/>
      <c r="AE2867" s="98"/>
      <c r="AF2867" s="98"/>
      <c r="AG2867" s="98"/>
      <c r="AH2867" s="98"/>
      <c r="AI2867" s="98"/>
      <c r="AJ2867" s="98"/>
      <c r="AK2867" s="98"/>
      <c r="AL2867" s="98"/>
    </row>
    <row r="2868" ht="14.25" customHeight="1">
      <c r="A2868" s="356"/>
      <c r="B2868" s="93"/>
      <c r="C2868" s="98"/>
      <c r="D2868" s="98"/>
      <c r="E2868" s="287"/>
      <c r="F2868" s="98"/>
      <c r="G2868" s="98"/>
      <c r="H2868" s="98"/>
      <c r="I2868" s="98"/>
      <c r="J2868" s="98"/>
      <c r="K2868" s="97"/>
      <c r="L2868" s="97"/>
      <c r="M2868" s="97"/>
      <c r="N2868" s="87"/>
      <c r="O2868" s="96"/>
      <c r="P2868" s="97"/>
      <c r="Q2868" s="97"/>
      <c r="R2868" s="98"/>
      <c r="S2868" s="98"/>
      <c r="T2868" s="98"/>
      <c r="U2868" s="98"/>
      <c r="V2868" s="98"/>
      <c r="W2868" s="98"/>
      <c r="X2868" s="98"/>
      <c r="Y2868" s="98"/>
      <c r="Z2868" s="98"/>
      <c r="AA2868" s="98"/>
      <c r="AB2868" s="98"/>
      <c r="AC2868" s="98"/>
      <c r="AD2868" s="98"/>
      <c r="AE2868" s="98"/>
      <c r="AF2868" s="98"/>
      <c r="AG2868" s="98"/>
      <c r="AH2868" s="98"/>
      <c r="AI2868" s="98"/>
      <c r="AJ2868" s="98"/>
      <c r="AK2868" s="98"/>
      <c r="AL2868" s="98"/>
    </row>
    <row r="2869" ht="14.25" customHeight="1">
      <c r="A2869" s="356"/>
      <c r="B2869" s="93"/>
      <c r="C2869" s="98"/>
      <c r="D2869" s="98"/>
      <c r="E2869" s="287"/>
      <c r="F2869" s="98"/>
      <c r="G2869" s="98"/>
      <c r="H2869" s="98"/>
      <c r="I2869" s="98"/>
      <c r="J2869" s="98"/>
      <c r="K2869" s="97"/>
      <c r="L2869" s="97"/>
      <c r="M2869" s="97"/>
      <c r="N2869" s="87"/>
      <c r="O2869" s="96"/>
      <c r="P2869" s="97"/>
      <c r="Q2869" s="97"/>
      <c r="R2869" s="98"/>
      <c r="S2869" s="98"/>
      <c r="T2869" s="98"/>
      <c r="U2869" s="98"/>
      <c r="V2869" s="98"/>
      <c r="W2869" s="98"/>
      <c r="X2869" s="98"/>
      <c r="Y2869" s="98"/>
      <c r="Z2869" s="98"/>
      <c r="AA2869" s="98"/>
      <c r="AB2869" s="98"/>
      <c r="AC2869" s="98"/>
      <c r="AD2869" s="98"/>
      <c r="AE2869" s="98"/>
      <c r="AF2869" s="98"/>
      <c r="AG2869" s="98"/>
      <c r="AH2869" s="98"/>
      <c r="AI2869" s="98"/>
      <c r="AJ2869" s="98"/>
      <c r="AK2869" s="98"/>
      <c r="AL2869" s="98"/>
    </row>
    <row r="2870" ht="14.25" customHeight="1">
      <c r="A2870" s="356"/>
      <c r="B2870" s="93"/>
      <c r="C2870" s="98"/>
      <c r="D2870" s="98"/>
      <c r="E2870" s="287"/>
      <c r="F2870" s="98"/>
      <c r="G2870" s="98"/>
      <c r="H2870" s="98"/>
      <c r="I2870" s="98"/>
      <c r="J2870" s="98"/>
      <c r="K2870" s="97"/>
      <c r="L2870" s="97"/>
      <c r="M2870" s="97"/>
      <c r="N2870" s="87"/>
      <c r="O2870" s="96"/>
      <c r="P2870" s="97"/>
      <c r="Q2870" s="97"/>
      <c r="R2870" s="98"/>
      <c r="S2870" s="98"/>
      <c r="T2870" s="98"/>
      <c r="U2870" s="98"/>
      <c r="V2870" s="98"/>
      <c r="W2870" s="98"/>
      <c r="X2870" s="98"/>
      <c r="Y2870" s="98"/>
      <c r="Z2870" s="98"/>
      <c r="AA2870" s="98"/>
      <c r="AB2870" s="98"/>
      <c r="AC2870" s="98"/>
      <c r="AD2870" s="98"/>
      <c r="AE2870" s="98"/>
      <c r="AF2870" s="98"/>
      <c r="AG2870" s="98"/>
      <c r="AH2870" s="98"/>
      <c r="AI2870" s="98"/>
      <c r="AJ2870" s="98"/>
      <c r="AK2870" s="98"/>
      <c r="AL2870" s="98"/>
    </row>
    <row r="2871" ht="14.25" customHeight="1">
      <c r="A2871" s="356"/>
      <c r="B2871" s="93"/>
      <c r="C2871" s="98"/>
      <c r="D2871" s="98"/>
      <c r="E2871" s="287"/>
      <c r="F2871" s="98"/>
      <c r="G2871" s="98"/>
      <c r="H2871" s="98"/>
      <c r="I2871" s="98"/>
      <c r="J2871" s="98"/>
      <c r="K2871" s="97"/>
      <c r="L2871" s="97"/>
      <c r="M2871" s="97"/>
      <c r="N2871" s="87"/>
      <c r="O2871" s="96"/>
      <c r="P2871" s="97"/>
      <c r="Q2871" s="97"/>
      <c r="R2871" s="98"/>
      <c r="S2871" s="98"/>
      <c r="T2871" s="98"/>
      <c r="U2871" s="98"/>
      <c r="V2871" s="98"/>
      <c r="W2871" s="98"/>
      <c r="X2871" s="98"/>
      <c r="Y2871" s="98"/>
      <c r="Z2871" s="98"/>
      <c r="AA2871" s="98"/>
      <c r="AB2871" s="98"/>
      <c r="AC2871" s="98"/>
      <c r="AD2871" s="98"/>
      <c r="AE2871" s="98"/>
      <c r="AF2871" s="98"/>
      <c r="AG2871" s="98"/>
      <c r="AH2871" s="98"/>
      <c r="AI2871" s="98"/>
      <c r="AJ2871" s="98"/>
      <c r="AK2871" s="98"/>
      <c r="AL2871" s="98"/>
    </row>
    <row r="2872" ht="14.25" customHeight="1">
      <c r="A2872" s="356"/>
      <c r="B2872" s="93"/>
      <c r="C2872" s="98"/>
      <c r="D2872" s="98"/>
      <c r="E2872" s="287"/>
      <c r="F2872" s="98"/>
      <c r="G2872" s="98"/>
      <c r="H2872" s="98"/>
      <c r="I2872" s="98"/>
      <c r="J2872" s="98"/>
      <c r="K2872" s="97"/>
      <c r="L2872" s="97"/>
      <c r="M2872" s="97"/>
      <c r="N2872" s="87"/>
      <c r="O2872" s="96"/>
      <c r="P2872" s="97"/>
      <c r="Q2872" s="97"/>
      <c r="R2872" s="98"/>
      <c r="S2872" s="98"/>
      <c r="T2872" s="98"/>
      <c r="U2872" s="98"/>
      <c r="V2872" s="98"/>
      <c r="W2872" s="98"/>
      <c r="X2872" s="98"/>
      <c r="Y2872" s="98"/>
      <c r="Z2872" s="98"/>
      <c r="AA2872" s="98"/>
      <c r="AB2872" s="98"/>
      <c r="AC2872" s="98"/>
      <c r="AD2872" s="98"/>
      <c r="AE2872" s="98"/>
      <c r="AF2872" s="98"/>
      <c r="AG2872" s="98"/>
      <c r="AH2872" s="98"/>
      <c r="AI2872" s="98"/>
      <c r="AJ2872" s="98"/>
      <c r="AK2872" s="98"/>
      <c r="AL2872" s="98"/>
    </row>
    <row r="2873" ht="14.25" customHeight="1">
      <c r="A2873" s="356"/>
      <c r="B2873" s="93"/>
      <c r="C2873" s="98"/>
      <c r="D2873" s="98"/>
      <c r="E2873" s="287"/>
      <c r="F2873" s="98"/>
      <c r="G2873" s="98"/>
      <c r="H2873" s="98"/>
      <c r="I2873" s="98"/>
      <c r="J2873" s="98"/>
      <c r="K2873" s="97"/>
      <c r="L2873" s="97"/>
      <c r="M2873" s="97"/>
      <c r="N2873" s="87"/>
      <c r="O2873" s="96"/>
      <c r="P2873" s="97"/>
      <c r="Q2873" s="97"/>
      <c r="R2873" s="98"/>
      <c r="S2873" s="98"/>
      <c r="T2873" s="98"/>
      <c r="U2873" s="98"/>
      <c r="V2873" s="98"/>
      <c r="W2873" s="98"/>
      <c r="X2873" s="98"/>
      <c r="Y2873" s="98"/>
      <c r="Z2873" s="98"/>
      <c r="AA2873" s="98"/>
      <c r="AB2873" s="98"/>
      <c r="AC2873" s="98"/>
      <c r="AD2873" s="98"/>
      <c r="AE2873" s="98"/>
      <c r="AF2873" s="98"/>
      <c r="AG2873" s="98"/>
      <c r="AH2873" s="98"/>
      <c r="AI2873" s="98"/>
      <c r="AJ2873" s="98"/>
      <c r="AK2873" s="98"/>
      <c r="AL2873" s="98"/>
    </row>
    <row r="2874" ht="14.25" customHeight="1">
      <c r="A2874" s="356"/>
      <c r="B2874" s="93"/>
      <c r="C2874" s="98"/>
      <c r="D2874" s="98"/>
      <c r="E2874" s="287"/>
      <c r="F2874" s="98"/>
      <c r="G2874" s="98"/>
      <c r="H2874" s="98"/>
      <c r="I2874" s="98"/>
      <c r="J2874" s="98"/>
      <c r="K2874" s="97"/>
      <c r="L2874" s="97"/>
      <c r="M2874" s="97"/>
      <c r="N2874" s="87"/>
      <c r="O2874" s="96"/>
      <c r="P2874" s="97"/>
      <c r="Q2874" s="97"/>
      <c r="R2874" s="98"/>
      <c r="S2874" s="98"/>
      <c r="T2874" s="98"/>
      <c r="U2874" s="98"/>
      <c r="V2874" s="98"/>
      <c r="W2874" s="98"/>
      <c r="X2874" s="98"/>
      <c r="Y2874" s="98"/>
      <c r="Z2874" s="98"/>
      <c r="AA2874" s="98"/>
      <c r="AB2874" s="98"/>
      <c r="AC2874" s="98"/>
      <c r="AD2874" s="98"/>
      <c r="AE2874" s="98"/>
      <c r="AF2874" s="98"/>
      <c r="AG2874" s="98"/>
      <c r="AH2874" s="98"/>
      <c r="AI2874" s="98"/>
      <c r="AJ2874" s="98"/>
      <c r="AK2874" s="98"/>
      <c r="AL2874" s="98"/>
    </row>
    <row r="2875" ht="14.25" customHeight="1">
      <c r="A2875" s="356"/>
      <c r="B2875" s="93"/>
      <c r="C2875" s="98"/>
      <c r="D2875" s="98"/>
      <c r="E2875" s="287"/>
      <c r="F2875" s="98"/>
      <c r="G2875" s="98"/>
      <c r="H2875" s="98"/>
      <c r="I2875" s="98"/>
      <c r="J2875" s="98"/>
      <c r="K2875" s="97"/>
      <c r="L2875" s="97"/>
      <c r="M2875" s="97"/>
      <c r="N2875" s="87"/>
      <c r="O2875" s="96"/>
      <c r="P2875" s="97"/>
      <c r="Q2875" s="97"/>
      <c r="R2875" s="98"/>
      <c r="S2875" s="98"/>
      <c r="T2875" s="98"/>
      <c r="U2875" s="98"/>
      <c r="V2875" s="98"/>
      <c r="W2875" s="98"/>
      <c r="X2875" s="98"/>
      <c r="Y2875" s="98"/>
      <c r="Z2875" s="98"/>
      <c r="AA2875" s="98"/>
      <c r="AB2875" s="98"/>
      <c r="AC2875" s="98"/>
      <c r="AD2875" s="98"/>
      <c r="AE2875" s="98"/>
      <c r="AF2875" s="98"/>
      <c r="AG2875" s="98"/>
      <c r="AH2875" s="98"/>
      <c r="AI2875" s="98"/>
      <c r="AJ2875" s="98"/>
      <c r="AK2875" s="98"/>
      <c r="AL2875" s="98"/>
    </row>
    <row r="2876" ht="14.25" customHeight="1">
      <c r="A2876" s="356"/>
      <c r="B2876" s="93"/>
      <c r="C2876" s="98"/>
      <c r="D2876" s="98"/>
      <c r="E2876" s="287"/>
      <c r="F2876" s="98"/>
      <c r="G2876" s="98"/>
      <c r="H2876" s="98"/>
      <c r="I2876" s="98"/>
      <c r="J2876" s="98"/>
      <c r="K2876" s="97"/>
      <c r="L2876" s="97"/>
      <c r="M2876" s="97"/>
      <c r="N2876" s="87"/>
      <c r="O2876" s="96"/>
      <c r="P2876" s="97"/>
      <c r="Q2876" s="97"/>
      <c r="R2876" s="98"/>
      <c r="S2876" s="98"/>
      <c r="T2876" s="98"/>
      <c r="U2876" s="98"/>
      <c r="V2876" s="98"/>
      <c r="W2876" s="98"/>
      <c r="X2876" s="98"/>
      <c r="Y2876" s="98"/>
      <c r="Z2876" s="98"/>
      <c r="AA2876" s="98"/>
      <c r="AB2876" s="98"/>
      <c r="AC2876" s="98"/>
      <c r="AD2876" s="98"/>
      <c r="AE2876" s="98"/>
      <c r="AF2876" s="98"/>
      <c r="AG2876" s="98"/>
      <c r="AH2876" s="98"/>
      <c r="AI2876" s="98"/>
      <c r="AJ2876" s="98"/>
      <c r="AK2876" s="98"/>
      <c r="AL2876" s="98"/>
    </row>
    <row r="2877" ht="14.25" customHeight="1">
      <c r="A2877" s="356"/>
      <c r="B2877" s="93"/>
      <c r="C2877" s="98"/>
      <c r="D2877" s="98"/>
      <c r="E2877" s="287"/>
      <c r="F2877" s="98"/>
      <c r="G2877" s="98"/>
      <c r="H2877" s="98"/>
      <c r="I2877" s="98"/>
      <c r="J2877" s="98"/>
      <c r="K2877" s="97"/>
      <c r="L2877" s="97"/>
      <c r="M2877" s="97"/>
      <c r="N2877" s="87"/>
      <c r="O2877" s="96"/>
      <c r="P2877" s="97"/>
      <c r="Q2877" s="97"/>
      <c r="R2877" s="98"/>
      <c r="S2877" s="98"/>
      <c r="T2877" s="98"/>
      <c r="U2877" s="98"/>
      <c r="V2877" s="98"/>
      <c r="W2877" s="98"/>
      <c r="X2877" s="98"/>
      <c r="Y2877" s="98"/>
      <c r="Z2877" s="98"/>
      <c r="AA2877" s="98"/>
      <c r="AB2877" s="98"/>
      <c r="AC2877" s="98"/>
      <c r="AD2877" s="98"/>
      <c r="AE2877" s="98"/>
      <c r="AF2877" s="98"/>
      <c r="AG2877" s="98"/>
      <c r="AH2877" s="98"/>
      <c r="AI2877" s="98"/>
      <c r="AJ2877" s="98"/>
      <c r="AK2877" s="98"/>
      <c r="AL2877" s="98"/>
    </row>
    <row r="2878" ht="14.25" customHeight="1">
      <c r="A2878" s="356"/>
      <c r="B2878" s="93"/>
      <c r="C2878" s="98"/>
      <c r="D2878" s="98"/>
      <c r="E2878" s="287"/>
      <c r="F2878" s="98"/>
      <c r="G2878" s="98"/>
      <c r="H2878" s="98"/>
      <c r="I2878" s="98"/>
      <c r="J2878" s="98"/>
      <c r="K2878" s="97"/>
      <c r="L2878" s="97"/>
      <c r="M2878" s="97"/>
      <c r="N2878" s="87"/>
      <c r="O2878" s="96"/>
      <c r="P2878" s="97"/>
      <c r="Q2878" s="97"/>
      <c r="R2878" s="98"/>
      <c r="S2878" s="98"/>
      <c r="T2878" s="98"/>
      <c r="U2878" s="98"/>
      <c r="V2878" s="98"/>
      <c r="W2878" s="98"/>
      <c r="X2878" s="98"/>
      <c r="Y2878" s="98"/>
      <c r="Z2878" s="98"/>
      <c r="AA2878" s="98"/>
      <c r="AB2878" s="98"/>
      <c r="AC2878" s="98"/>
      <c r="AD2878" s="98"/>
      <c r="AE2878" s="98"/>
      <c r="AF2878" s="98"/>
      <c r="AG2878" s="98"/>
      <c r="AH2878" s="98"/>
      <c r="AI2878" s="98"/>
      <c r="AJ2878" s="98"/>
      <c r="AK2878" s="98"/>
      <c r="AL2878" s="98"/>
    </row>
    <row r="2879" ht="14.25" customHeight="1">
      <c r="A2879" s="356"/>
      <c r="B2879" s="93"/>
      <c r="C2879" s="98"/>
      <c r="D2879" s="98"/>
      <c r="E2879" s="287"/>
      <c r="F2879" s="98"/>
      <c r="G2879" s="98"/>
      <c r="H2879" s="98"/>
      <c r="I2879" s="98"/>
      <c r="J2879" s="98"/>
      <c r="K2879" s="97"/>
      <c r="L2879" s="97"/>
      <c r="M2879" s="97"/>
      <c r="N2879" s="87"/>
      <c r="O2879" s="96"/>
      <c r="P2879" s="97"/>
      <c r="Q2879" s="97"/>
      <c r="R2879" s="98"/>
      <c r="S2879" s="98"/>
      <c r="T2879" s="98"/>
      <c r="U2879" s="98"/>
      <c r="V2879" s="98"/>
      <c r="W2879" s="98"/>
      <c r="X2879" s="98"/>
      <c r="Y2879" s="98"/>
      <c r="Z2879" s="98"/>
      <c r="AA2879" s="98"/>
      <c r="AB2879" s="98"/>
      <c r="AC2879" s="98"/>
      <c r="AD2879" s="98"/>
      <c r="AE2879" s="98"/>
      <c r="AF2879" s="98"/>
      <c r="AG2879" s="98"/>
      <c r="AH2879" s="98"/>
      <c r="AI2879" s="98"/>
      <c r="AJ2879" s="98"/>
      <c r="AK2879" s="98"/>
      <c r="AL2879" s="98"/>
    </row>
    <row r="2880" ht="14.25" customHeight="1">
      <c r="A2880" s="356"/>
      <c r="B2880" s="93"/>
      <c r="C2880" s="98"/>
      <c r="D2880" s="98"/>
      <c r="E2880" s="287"/>
      <c r="F2880" s="98"/>
      <c r="G2880" s="98"/>
      <c r="H2880" s="98"/>
      <c r="I2880" s="98"/>
      <c r="J2880" s="98"/>
      <c r="K2880" s="97"/>
      <c r="L2880" s="97"/>
      <c r="M2880" s="97"/>
      <c r="N2880" s="87"/>
      <c r="O2880" s="96"/>
      <c r="P2880" s="97"/>
      <c r="Q2880" s="97"/>
      <c r="R2880" s="98"/>
      <c r="S2880" s="98"/>
      <c r="T2880" s="98"/>
      <c r="U2880" s="98"/>
      <c r="V2880" s="98"/>
      <c r="W2880" s="98"/>
      <c r="X2880" s="98"/>
      <c r="Y2880" s="98"/>
      <c r="Z2880" s="98"/>
      <c r="AA2880" s="98"/>
      <c r="AB2880" s="98"/>
      <c r="AC2880" s="98"/>
      <c r="AD2880" s="98"/>
      <c r="AE2880" s="98"/>
      <c r="AF2880" s="98"/>
      <c r="AG2880" s="98"/>
      <c r="AH2880" s="98"/>
      <c r="AI2880" s="98"/>
      <c r="AJ2880" s="98"/>
      <c r="AK2880" s="98"/>
      <c r="AL2880" s="98"/>
    </row>
    <row r="2881" ht="14.25" customHeight="1">
      <c r="A2881" s="356"/>
      <c r="B2881" s="93"/>
      <c r="C2881" s="98"/>
      <c r="D2881" s="98"/>
      <c r="E2881" s="287"/>
      <c r="F2881" s="98"/>
      <c r="G2881" s="98"/>
      <c r="H2881" s="98"/>
      <c r="I2881" s="98"/>
      <c r="J2881" s="98"/>
      <c r="K2881" s="97"/>
      <c r="L2881" s="97"/>
      <c r="M2881" s="97"/>
      <c r="N2881" s="87"/>
      <c r="O2881" s="96"/>
      <c r="P2881" s="97"/>
      <c r="Q2881" s="97"/>
      <c r="R2881" s="98"/>
      <c r="S2881" s="98"/>
      <c r="T2881" s="98"/>
      <c r="U2881" s="98"/>
      <c r="V2881" s="98"/>
      <c r="W2881" s="98"/>
      <c r="X2881" s="98"/>
      <c r="Y2881" s="98"/>
      <c r="Z2881" s="98"/>
      <c r="AA2881" s="98"/>
      <c r="AB2881" s="98"/>
      <c r="AC2881" s="98"/>
      <c r="AD2881" s="98"/>
      <c r="AE2881" s="98"/>
      <c r="AF2881" s="98"/>
      <c r="AG2881" s="98"/>
      <c r="AH2881" s="98"/>
      <c r="AI2881" s="98"/>
      <c r="AJ2881" s="98"/>
      <c r="AK2881" s="98"/>
      <c r="AL2881" s="98"/>
    </row>
    <row r="2882" ht="14.25" customHeight="1">
      <c r="A2882" s="356"/>
      <c r="B2882" s="93"/>
      <c r="C2882" s="98"/>
      <c r="D2882" s="98"/>
      <c r="E2882" s="287"/>
      <c r="F2882" s="98"/>
      <c r="G2882" s="98"/>
      <c r="H2882" s="98"/>
      <c r="I2882" s="98"/>
      <c r="J2882" s="98"/>
      <c r="K2882" s="97"/>
      <c r="L2882" s="97"/>
      <c r="M2882" s="97"/>
      <c r="N2882" s="87"/>
      <c r="O2882" s="96"/>
      <c r="P2882" s="97"/>
      <c r="Q2882" s="97"/>
      <c r="R2882" s="98"/>
      <c r="S2882" s="98"/>
      <c r="T2882" s="98"/>
      <c r="U2882" s="98"/>
      <c r="V2882" s="98"/>
      <c r="W2882" s="98"/>
      <c r="X2882" s="98"/>
      <c r="Y2882" s="98"/>
      <c r="Z2882" s="98"/>
      <c r="AA2882" s="98"/>
      <c r="AB2882" s="98"/>
      <c r="AC2882" s="98"/>
      <c r="AD2882" s="98"/>
      <c r="AE2882" s="98"/>
      <c r="AF2882" s="98"/>
      <c r="AG2882" s="98"/>
      <c r="AH2882" s="98"/>
      <c r="AI2882" s="98"/>
      <c r="AJ2882" s="98"/>
      <c r="AK2882" s="98"/>
      <c r="AL2882" s="98"/>
    </row>
    <row r="2883" ht="14.25" customHeight="1">
      <c r="A2883" s="356"/>
      <c r="B2883" s="93"/>
      <c r="C2883" s="98"/>
      <c r="D2883" s="98"/>
      <c r="E2883" s="287"/>
      <c r="F2883" s="98"/>
      <c r="G2883" s="98"/>
      <c r="H2883" s="98"/>
      <c r="I2883" s="98"/>
      <c r="J2883" s="98"/>
      <c r="K2883" s="97"/>
      <c r="L2883" s="97"/>
      <c r="M2883" s="97"/>
      <c r="N2883" s="87"/>
      <c r="O2883" s="96"/>
      <c r="P2883" s="97"/>
      <c r="Q2883" s="97"/>
      <c r="R2883" s="98"/>
      <c r="S2883" s="98"/>
      <c r="T2883" s="98"/>
      <c r="U2883" s="98"/>
      <c r="V2883" s="98"/>
      <c r="W2883" s="98"/>
      <c r="X2883" s="98"/>
      <c r="Y2883" s="98"/>
      <c r="Z2883" s="98"/>
      <c r="AA2883" s="98"/>
      <c r="AB2883" s="98"/>
      <c r="AC2883" s="98"/>
      <c r="AD2883" s="98"/>
      <c r="AE2883" s="98"/>
      <c r="AF2883" s="98"/>
      <c r="AG2883" s="98"/>
      <c r="AH2883" s="98"/>
      <c r="AI2883" s="98"/>
      <c r="AJ2883" s="98"/>
      <c r="AK2883" s="98"/>
      <c r="AL2883" s="98"/>
    </row>
    <row r="2884" ht="14.25" customHeight="1">
      <c r="A2884" s="356"/>
      <c r="B2884" s="93"/>
      <c r="C2884" s="98"/>
      <c r="D2884" s="98"/>
      <c r="E2884" s="287"/>
      <c r="F2884" s="98"/>
      <c r="G2884" s="98"/>
      <c r="H2884" s="98"/>
      <c r="I2884" s="98"/>
      <c r="J2884" s="98"/>
      <c r="K2884" s="97"/>
      <c r="L2884" s="97"/>
      <c r="M2884" s="97"/>
      <c r="N2884" s="87"/>
      <c r="O2884" s="96"/>
      <c r="P2884" s="97"/>
      <c r="Q2884" s="97"/>
      <c r="R2884" s="98"/>
      <c r="S2884" s="98"/>
      <c r="T2884" s="98"/>
      <c r="U2884" s="98"/>
      <c r="V2884" s="98"/>
      <c r="W2884" s="98"/>
      <c r="X2884" s="98"/>
      <c r="Y2884" s="98"/>
      <c r="Z2884" s="98"/>
      <c r="AA2884" s="98"/>
      <c r="AB2884" s="98"/>
      <c r="AC2884" s="98"/>
      <c r="AD2884" s="98"/>
      <c r="AE2884" s="98"/>
      <c r="AF2884" s="98"/>
      <c r="AG2884" s="98"/>
      <c r="AH2884" s="98"/>
      <c r="AI2884" s="98"/>
      <c r="AJ2884" s="98"/>
      <c r="AK2884" s="98"/>
      <c r="AL2884" s="98"/>
    </row>
    <row r="2885" ht="14.25" customHeight="1">
      <c r="A2885" s="356"/>
      <c r="B2885" s="93"/>
      <c r="C2885" s="98"/>
      <c r="D2885" s="98"/>
      <c r="E2885" s="287"/>
      <c r="F2885" s="98"/>
      <c r="G2885" s="98"/>
      <c r="H2885" s="98"/>
      <c r="I2885" s="98"/>
      <c r="J2885" s="98"/>
      <c r="K2885" s="97"/>
      <c r="L2885" s="97"/>
      <c r="M2885" s="97"/>
      <c r="N2885" s="87"/>
      <c r="O2885" s="96"/>
      <c r="P2885" s="97"/>
      <c r="Q2885" s="97"/>
      <c r="R2885" s="98"/>
      <c r="S2885" s="98"/>
      <c r="T2885" s="98"/>
      <c r="U2885" s="98"/>
      <c r="V2885" s="98"/>
      <c r="W2885" s="98"/>
      <c r="X2885" s="98"/>
      <c r="Y2885" s="98"/>
      <c r="Z2885" s="98"/>
      <c r="AA2885" s="98"/>
      <c r="AB2885" s="98"/>
      <c r="AC2885" s="98"/>
      <c r="AD2885" s="98"/>
      <c r="AE2885" s="98"/>
      <c r="AF2885" s="98"/>
      <c r="AG2885" s="98"/>
      <c r="AH2885" s="98"/>
      <c r="AI2885" s="98"/>
      <c r="AJ2885" s="98"/>
      <c r="AK2885" s="98"/>
      <c r="AL2885" s="98"/>
    </row>
    <row r="2886" ht="14.25" customHeight="1">
      <c r="A2886" s="356"/>
      <c r="B2886" s="93"/>
      <c r="C2886" s="98"/>
      <c r="D2886" s="98"/>
      <c r="E2886" s="287"/>
      <c r="F2886" s="98"/>
      <c r="G2886" s="98"/>
      <c r="H2886" s="98"/>
      <c r="I2886" s="98"/>
      <c r="J2886" s="98"/>
      <c r="K2886" s="97"/>
      <c r="L2886" s="97"/>
      <c r="M2886" s="97"/>
      <c r="N2886" s="87"/>
      <c r="O2886" s="96"/>
      <c r="P2886" s="97"/>
      <c r="Q2886" s="97"/>
      <c r="R2886" s="98"/>
      <c r="S2886" s="98"/>
      <c r="T2886" s="98"/>
      <c r="U2886" s="98"/>
      <c r="V2886" s="98"/>
      <c r="W2886" s="98"/>
      <c r="X2886" s="98"/>
      <c r="Y2886" s="98"/>
      <c r="Z2886" s="98"/>
      <c r="AA2886" s="98"/>
      <c r="AB2886" s="98"/>
      <c r="AC2886" s="98"/>
      <c r="AD2886" s="98"/>
      <c r="AE2886" s="98"/>
      <c r="AF2886" s="98"/>
      <c r="AG2886" s="98"/>
      <c r="AH2886" s="98"/>
      <c r="AI2886" s="98"/>
      <c r="AJ2886" s="98"/>
      <c r="AK2886" s="98"/>
      <c r="AL2886" s="98"/>
    </row>
    <row r="2887" ht="14.25" customHeight="1">
      <c r="A2887" s="356"/>
      <c r="B2887" s="93"/>
      <c r="C2887" s="98"/>
      <c r="D2887" s="98"/>
      <c r="E2887" s="287"/>
      <c r="F2887" s="98"/>
      <c r="G2887" s="98"/>
      <c r="H2887" s="98"/>
      <c r="I2887" s="98"/>
      <c r="J2887" s="98"/>
      <c r="K2887" s="97"/>
      <c r="L2887" s="97"/>
      <c r="M2887" s="97"/>
      <c r="N2887" s="87"/>
      <c r="O2887" s="96"/>
      <c r="P2887" s="97"/>
      <c r="Q2887" s="97"/>
      <c r="R2887" s="98"/>
      <c r="S2887" s="98"/>
      <c r="T2887" s="98"/>
      <c r="U2887" s="98"/>
      <c r="V2887" s="98"/>
      <c r="W2887" s="98"/>
      <c r="X2887" s="98"/>
      <c r="Y2887" s="98"/>
      <c r="Z2887" s="98"/>
      <c r="AA2887" s="98"/>
      <c r="AB2887" s="98"/>
      <c r="AC2887" s="98"/>
      <c r="AD2887" s="98"/>
      <c r="AE2887" s="98"/>
      <c r="AF2887" s="98"/>
      <c r="AG2887" s="98"/>
      <c r="AH2887" s="98"/>
      <c r="AI2887" s="98"/>
      <c r="AJ2887" s="98"/>
      <c r="AK2887" s="98"/>
      <c r="AL2887" s="98"/>
    </row>
    <row r="2888" ht="14.25" customHeight="1">
      <c r="A2888" s="356"/>
      <c r="B2888" s="93"/>
      <c r="C2888" s="98"/>
      <c r="D2888" s="98"/>
      <c r="E2888" s="287"/>
      <c r="F2888" s="98"/>
      <c r="G2888" s="98"/>
      <c r="H2888" s="98"/>
      <c r="I2888" s="98"/>
      <c r="J2888" s="98"/>
      <c r="K2888" s="97"/>
      <c r="L2888" s="97"/>
      <c r="M2888" s="97"/>
      <c r="N2888" s="87"/>
      <c r="O2888" s="96"/>
      <c r="P2888" s="97"/>
      <c r="Q2888" s="97"/>
      <c r="R2888" s="98"/>
      <c r="S2888" s="98"/>
      <c r="T2888" s="98"/>
      <c r="U2888" s="98"/>
      <c r="V2888" s="98"/>
      <c r="W2888" s="98"/>
      <c r="X2888" s="98"/>
      <c r="Y2888" s="98"/>
      <c r="Z2888" s="98"/>
      <c r="AA2888" s="98"/>
      <c r="AB2888" s="98"/>
      <c r="AC2888" s="98"/>
      <c r="AD2888" s="98"/>
      <c r="AE2888" s="98"/>
      <c r="AF2888" s="98"/>
      <c r="AG2888" s="98"/>
      <c r="AH2888" s="98"/>
      <c r="AI2888" s="98"/>
      <c r="AJ2888" s="98"/>
      <c r="AK2888" s="98"/>
      <c r="AL2888" s="98"/>
    </row>
    <row r="2889" ht="14.25" customHeight="1">
      <c r="A2889" s="356"/>
      <c r="B2889" s="93"/>
      <c r="C2889" s="98"/>
      <c r="D2889" s="98"/>
      <c r="E2889" s="287"/>
      <c r="F2889" s="98"/>
      <c r="G2889" s="98"/>
      <c r="H2889" s="98"/>
      <c r="I2889" s="98"/>
      <c r="J2889" s="98"/>
      <c r="K2889" s="97"/>
      <c r="L2889" s="97"/>
      <c r="M2889" s="97"/>
      <c r="N2889" s="87"/>
      <c r="O2889" s="96"/>
      <c r="P2889" s="97"/>
      <c r="Q2889" s="97"/>
      <c r="R2889" s="98"/>
      <c r="S2889" s="98"/>
      <c r="T2889" s="98"/>
      <c r="U2889" s="98"/>
      <c r="V2889" s="98"/>
      <c r="W2889" s="98"/>
      <c r="X2889" s="98"/>
      <c r="Y2889" s="98"/>
      <c r="Z2889" s="98"/>
      <c r="AA2889" s="98"/>
      <c r="AB2889" s="98"/>
      <c r="AC2889" s="98"/>
      <c r="AD2889" s="98"/>
      <c r="AE2889" s="98"/>
      <c r="AF2889" s="98"/>
      <c r="AG2889" s="98"/>
      <c r="AH2889" s="98"/>
      <c r="AI2889" s="98"/>
      <c r="AJ2889" s="98"/>
      <c r="AK2889" s="98"/>
      <c r="AL2889" s="98"/>
    </row>
    <row r="2890" ht="14.25" customHeight="1">
      <c r="A2890" s="356"/>
      <c r="B2890" s="93"/>
      <c r="C2890" s="98"/>
      <c r="D2890" s="98"/>
      <c r="E2890" s="287"/>
      <c r="F2890" s="98"/>
      <c r="G2890" s="98"/>
      <c r="H2890" s="98"/>
      <c r="I2890" s="98"/>
      <c r="J2890" s="98"/>
      <c r="K2890" s="97"/>
      <c r="L2890" s="97"/>
      <c r="M2890" s="97"/>
      <c r="N2890" s="87"/>
      <c r="O2890" s="96"/>
      <c r="P2890" s="97"/>
      <c r="Q2890" s="97"/>
      <c r="R2890" s="98"/>
      <c r="S2890" s="98"/>
      <c r="T2890" s="98"/>
      <c r="U2890" s="98"/>
      <c r="V2890" s="98"/>
      <c r="W2890" s="98"/>
      <c r="X2890" s="98"/>
      <c r="Y2890" s="98"/>
      <c r="Z2890" s="98"/>
      <c r="AA2890" s="98"/>
      <c r="AB2890" s="98"/>
      <c r="AC2890" s="98"/>
      <c r="AD2890" s="98"/>
      <c r="AE2890" s="98"/>
      <c r="AF2890" s="98"/>
      <c r="AG2890" s="98"/>
      <c r="AH2890" s="98"/>
      <c r="AI2890" s="98"/>
      <c r="AJ2890" s="98"/>
      <c r="AK2890" s="98"/>
      <c r="AL2890" s="98"/>
    </row>
    <row r="2891" ht="14.25" customHeight="1">
      <c r="A2891" s="356"/>
      <c r="B2891" s="93"/>
      <c r="C2891" s="98"/>
      <c r="D2891" s="98"/>
      <c r="E2891" s="287"/>
      <c r="F2891" s="98"/>
      <c r="G2891" s="98"/>
      <c r="H2891" s="98"/>
      <c r="I2891" s="98"/>
      <c r="J2891" s="98"/>
      <c r="K2891" s="97"/>
      <c r="L2891" s="97"/>
      <c r="M2891" s="97"/>
      <c r="N2891" s="87"/>
      <c r="O2891" s="96"/>
      <c r="P2891" s="97"/>
      <c r="Q2891" s="97"/>
      <c r="R2891" s="98"/>
      <c r="S2891" s="98"/>
      <c r="T2891" s="98"/>
      <c r="U2891" s="98"/>
      <c r="V2891" s="98"/>
      <c r="W2891" s="98"/>
      <c r="X2891" s="98"/>
      <c r="Y2891" s="98"/>
      <c r="Z2891" s="98"/>
      <c r="AA2891" s="98"/>
      <c r="AB2891" s="98"/>
      <c r="AC2891" s="98"/>
      <c r="AD2891" s="98"/>
      <c r="AE2891" s="98"/>
      <c r="AF2891" s="98"/>
      <c r="AG2891" s="98"/>
      <c r="AH2891" s="98"/>
      <c r="AI2891" s="98"/>
      <c r="AJ2891" s="98"/>
      <c r="AK2891" s="98"/>
      <c r="AL2891" s="98"/>
    </row>
    <row r="2892" ht="14.25" customHeight="1">
      <c r="A2892" s="356"/>
      <c r="B2892" s="93"/>
      <c r="C2892" s="98"/>
      <c r="D2892" s="98"/>
      <c r="E2892" s="287"/>
      <c r="F2892" s="98"/>
      <c r="G2892" s="98"/>
      <c r="H2892" s="98"/>
      <c r="I2892" s="98"/>
      <c r="J2892" s="98"/>
      <c r="K2892" s="97"/>
      <c r="L2892" s="97"/>
      <c r="M2892" s="97"/>
      <c r="N2892" s="87"/>
      <c r="O2892" s="96"/>
      <c r="P2892" s="97"/>
      <c r="Q2892" s="97"/>
      <c r="R2892" s="98"/>
      <c r="S2892" s="98"/>
      <c r="T2892" s="98"/>
      <c r="U2892" s="98"/>
      <c r="V2892" s="98"/>
      <c r="W2892" s="98"/>
      <c r="X2892" s="98"/>
      <c r="Y2892" s="98"/>
      <c r="Z2892" s="98"/>
      <c r="AA2892" s="98"/>
      <c r="AB2892" s="98"/>
      <c r="AC2892" s="98"/>
      <c r="AD2892" s="98"/>
      <c r="AE2892" s="98"/>
      <c r="AF2892" s="98"/>
      <c r="AG2892" s="98"/>
      <c r="AH2892" s="98"/>
      <c r="AI2892" s="98"/>
      <c r="AJ2892" s="98"/>
      <c r="AK2892" s="98"/>
      <c r="AL2892" s="98"/>
    </row>
    <row r="2893" ht="14.25" customHeight="1">
      <c r="A2893" s="356"/>
      <c r="B2893" s="93"/>
      <c r="C2893" s="98"/>
      <c r="D2893" s="98"/>
      <c r="E2893" s="287"/>
      <c r="F2893" s="98"/>
      <c r="G2893" s="98"/>
      <c r="H2893" s="98"/>
      <c r="I2893" s="98"/>
      <c r="J2893" s="98"/>
      <c r="K2893" s="97"/>
      <c r="L2893" s="97"/>
      <c r="M2893" s="97"/>
      <c r="N2893" s="87"/>
      <c r="O2893" s="96"/>
      <c r="P2893" s="97"/>
      <c r="Q2893" s="97"/>
      <c r="R2893" s="98"/>
      <c r="S2893" s="98"/>
      <c r="T2893" s="98"/>
      <c r="U2893" s="98"/>
      <c r="V2893" s="98"/>
      <c r="W2893" s="98"/>
      <c r="X2893" s="98"/>
      <c r="Y2893" s="98"/>
      <c r="Z2893" s="98"/>
      <c r="AA2893" s="98"/>
      <c r="AB2893" s="98"/>
      <c r="AC2893" s="98"/>
      <c r="AD2893" s="98"/>
      <c r="AE2893" s="98"/>
      <c r="AF2893" s="98"/>
      <c r="AG2893" s="98"/>
      <c r="AH2893" s="98"/>
      <c r="AI2893" s="98"/>
      <c r="AJ2893" s="98"/>
      <c r="AK2893" s="98"/>
      <c r="AL2893" s="98"/>
    </row>
    <row r="2894" ht="14.25" customHeight="1">
      <c r="A2894" s="356"/>
      <c r="B2894" s="93"/>
      <c r="C2894" s="98"/>
      <c r="D2894" s="98"/>
      <c r="E2894" s="287"/>
      <c r="F2894" s="98"/>
      <c r="G2894" s="98"/>
      <c r="H2894" s="98"/>
      <c r="I2894" s="98"/>
      <c r="J2894" s="98"/>
      <c r="K2894" s="97"/>
      <c r="L2894" s="97"/>
      <c r="M2894" s="97"/>
      <c r="N2894" s="87"/>
      <c r="O2894" s="96"/>
      <c r="P2894" s="97"/>
      <c r="Q2894" s="97"/>
      <c r="R2894" s="98"/>
      <c r="S2894" s="98"/>
      <c r="T2894" s="98"/>
      <c r="U2894" s="98"/>
      <c r="V2894" s="98"/>
      <c r="W2894" s="98"/>
      <c r="X2894" s="98"/>
      <c r="Y2894" s="98"/>
      <c r="Z2894" s="98"/>
      <c r="AA2894" s="98"/>
      <c r="AB2894" s="98"/>
      <c r="AC2894" s="98"/>
      <c r="AD2894" s="98"/>
      <c r="AE2894" s="98"/>
      <c r="AF2894" s="98"/>
      <c r="AG2894" s="98"/>
      <c r="AH2894" s="98"/>
      <c r="AI2894" s="98"/>
      <c r="AJ2894" s="98"/>
      <c r="AK2894" s="98"/>
      <c r="AL2894" s="98"/>
    </row>
    <row r="2895" ht="14.25" customHeight="1">
      <c r="A2895" s="356"/>
      <c r="B2895" s="93"/>
      <c r="C2895" s="98"/>
      <c r="D2895" s="98"/>
      <c r="E2895" s="287"/>
      <c r="F2895" s="98"/>
      <c r="G2895" s="98"/>
      <c r="H2895" s="98"/>
      <c r="I2895" s="98"/>
      <c r="J2895" s="98"/>
      <c r="K2895" s="97"/>
      <c r="L2895" s="97"/>
      <c r="M2895" s="97"/>
      <c r="N2895" s="87"/>
      <c r="O2895" s="96"/>
      <c r="P2895" s="97"/>
      <c r="Q2895" s="97"/>
      <c r="R2895" s="98"/>
      <c r="S2895" s="98"/>
      <c r="T2895" s="98"/>
      <c r="U2895" s="98"/>
      <c r="V2895" s="98"/>
      <c r="W2895" s="98"/>
      <c r="X2895" s="98"/>
      <c r="Y2895" s="98"/>
      <c r="Z2895" s="98"/>
      <c r="AA2895" s="98"/>
      <c r="AB2895" s="98"/>
      <c r="AC2895" s="98"/>
      <c r="AD2895" s="98"/>
      <c r="AE2895" s="98"/>
      <c r="AF2895" s="98"/>
      <c r="AG2895" s="98"/>
      <c r="AH2895" s="98"/>
      <c r="AI2895" s="98"/>
      <c r="AJ2895" s="98"/>
      <c r="AK2895" s="98"/>
      <c r="AL2895" s="98"/>
    </row>
    <row r="2896" ht="14.25" customHeight="1">
      <c r="A2896" s="356"/>
      <c r="B2896" s="93"/>
      <c r="C2896" s="98"/>
      <c r="D2896" s="98"/>
      <c r="E2896" s="287"/>
      <c r="F2896" s="98"/>
      <c r="G2896" s="98"/>
      <c r="H2896" s="98"/>
      <c r="I2896" s="98"/>
      <c r="J2896" s="98"/>
      <c r="K2896" s="97"/>
      <c r="L2896" s="97"/>
      <c r="M2896" s="97"/>
      <c r="N2896" s="87"/>
      <c r="O2896" s="96"/>
      <c r="P2896" s="97"/>
      <c r="Q2896" s="97"/>
      <c r="R2896" s="98"/>
      <c r="S2896" s="98"/>
      <c r="T2896" s="98"/>
      <c r="U2896" s="98"/>
      <c r="V2896" s="98"/>
      <c r="W2896" s="98"/>
      <c r="X2896" s="98"/>
      <c r="Y2896" s="98"/>
      <c r="Z2896" s="98"/>
      <c r="AA2896" s="98"/>
      <c r="AB2896" s="98"/>
      <c r="AC2896" s="98"/>
      <c r="AD2896" s="98"/>
      <c r="AE2896" s="98"/>
      <c r="AF2896" s="98"/>
      <c r="AG2896" s="98"/>
      <c r="AH2896" s="98"/>
      <c r="AI2896" s="98"/>
      <c r="AJ2896" s="98"/>
      <c r="AK2896" s="98"/>
      <c r="AL2896" s="98"/>
    </row>
    <row r="2897" ht="14.25" customHeight="1">
      <c r="A2897" s="356"/>
      <c r="B2897" s="93"/>
      <c r="C2897" s="98"/>
      <c r="D2897" s="98"/>
      <c r="E2897" s="287"/>
      <c r="F2897" s="98"/>
      <c r="G2897" s="98"/>
      <c r="H2897" s="98"/>
      <c r="I2897" s="98"/>
      <c r="J2897" s="98"/>
      <c r="K2897" s="97"/>
      <c r="L2897" s="97"/>
      <c r="M2897" s="97"/>
      <c r="N2897" s="87"/>
      <c r="O2897" s="96"/>
      <c r="P2897" s="97"/>
      <c r="Q2897" s="97"/>
      <c r="R2897" s="98"/>
      <c r="S2897" s="98"/>
      <c r="T2897" s="98"/>
      <c r="U2897" s="98"/>
      <c r="V2897" s="98"/>
      <c r="W2897" s="98"/>
      <c r="X2897" s="98"/>
      <c r="Y2897" s="98"/>
      <c r="Z2897" s="98"/>
      <c r="AA2897" s="98"/>
      <c r="AB2897" s="98"/>
      <c r="AC2897" s="98"/>
      <c r="AD2897" s="98"/>
      <c r="AE2897" s="98"/>
      <c r="AF2897" s="98"/>
      <c r="AG2897" s="98"/>
      <c r="AH2897" s="98"/>
      <c r="AI2897" s="98"/>
      <c r="AJ2897" s="98"/>
      <c r="AK2897" s="98"/>
      <c r="AL2897" s="98"/>
    </row>
    <row r="2898" ht="14.25" customHeight="1">
      <c r="A2898" s="356"/>
      <c r="B2898" s="93"/>
      <c r="C2898" s="98"/>
      <c r="D2898" s="98"/>
      <c r="E2898" s="287"/>
      <c r="F2898" s="98"/>
      <c r="G2898" s="98"/>
      <c r="H2898" s="98"/>
      <c r="I2898" s="98"/>
      <c r="J2898" s="98"/>
      <c r="K2898" s="97"/>
      <c r="L2898" s="97"/>
      <c r="M2898" s="97"/>
      <c r="N2898" s="87"/>
      <c r="O2898" s="96"/>
      <c r="P2898" s="97"/>
      <c r="Q2898" s="97"/>
      <c r="R2898" s="98"/>
      <c r="S2898" s="98"/>
      <c r="T2898" s="98"/>
      <c r="U2898" s="98"/>
      <c r="V2898" s="98"/>
      <c r="W2898" s="98"/>
      <c r="X2898" s="98"/>
      <c r="Y2898" s="98"/>
      <c r="Z2898" s="98"/>
      <c r="AA2898" s="98"/>
      <c r="AB2898" s="98"/>
      <c r="AC2898" s="98"/>
      <c r="AD2898" s="98"/>
      <c r="AE2898" s="98"/>
      <c r="AF2898" s="98"/>
      <c r="AG2898" s="98"/>
      <c r="AH2898" s="98"/>
      <c r="AI2898" s="98"/>
      <c r="AJ2898" s="98"/>
      <c r="AK2898" s="98"/>
      <c r="AL2898" s="98"/>
    </row>
    <row r="2899" ht="14.25" customHeight="1">
      <c r="A2899" s="356"/>
      <c r="B2899" s="93"/>
      <c r="C2899" s="98"/>
      <c r="D2899" s="98"/>
      <c r="E2899" s="287"/>
      <c r="F2899" s="98"/>
      <c r="G2899" s="98"/>
      <c r="H2899" s="98"/>
      <c r="I2899" s="98"/>
      <c r="J2899" s="98"/>
      <c r="K2899" s="97"/>
      <c r="L2899" s="97"/>
      <c r="M2899" s="97"/>
      <c r="N2899" s="87"/>
      <c r="O2899" s="96"/>
      <c r="P2899" s="97"/>
      <c r="Q2899" s="97"/>
      <c r="R2899" s="98"/>
      <c r="S2899" s="98"/>
      <c r="T2899" s="98"/>
      <c r="U2899" s="98"/>
      <c r="V2899" s="98"/>
      <c r="W2899" s="98"/>
      <c r="X2899" s="98"/>
      <c r="Y2899" s="98"/>
      <c r="Z2899" s="98"/>
      <c r="AA2899" s="98"/>
      <c r="AB2899" s="98"/>
      <c r="AC2899" s="98"/>
      <c r="AD2899" s="98"/>
      <c r="AE2899" s="98"/>
      <c r="AF2899" s="98"/>
      <c r="AG2899" s="98"/>
      <c r="AH2899" s="98"/>
      <c r="AI2899" s="98"/>
      <c r="AJ2899" s="98"/>
      <c r="AK2899" s="98"/>
      <c r="AL2899" s="98"/>
    </row>
    <row r="2900" ht="14.25" customHeight="1">
      <c r="A2900" s="356"/>
      <c r="B2900" s="93"/>
      <c r="C2900" s="98"/>
      <c r="D2900" s="98"/>
      <c r="E2900" s="287"/>
      <c r="F2900" s="98"/>
      <c r="G2900" s="98"/>
      <c r="H2900" s="98"/>
      <c r="I2900" s="98"/>
      <c r="J2900" s="98"/>
      <c r="K2900" s="97"/>
      <c r="L2900" s="97"/>
      <c r="M2900" s="97"/>
      <c r="N2900" s="87"/>
      <c r="O2900" s="96"/>
      <c r="P2900" s="97"/>
      <c r="Q2900" s="97"/>
      <c r="R2900" s="98"/>
      <c r="S2900" s="98"/>
      <c r="T2900" s="98"/>
      <c r="U2900" s="98"/>
      <c r="V2900" s="98"/>
      <c r="W2900" s="98"/>
      <c r="X2900" s="98"/>
      <c r="Y2900" s="98"/>
      <c r="Z2900" s="98"/>
      <c r="AA2900" s="98"/>
      <c r="AB2900" s="98"/>
      <c r="AC2900" s="98"/>
      <c r="AD2900" s="98"/>
      <c r="AE2900" s="98"/>
      <c r="AF2900" s="98"/>
      <c r="AG2900" s="98"/>
      <c r="AH2900" s="98"/>
      <c r="AI2900" s="98"/>
      <c r="AJ2900" s="98"/>
      <c r="AK2900" s="98"/>
      <c r="AL2900" s="98"/>
    </row>
    <row r="2901" ht="14.25" customHeight="1">
      <c r="A2901" s="356"/>
      <c r="B2901" s="93"/>
      <c r="C2901" s="98"/>
      <c r="D2901" s="98"/>
      <c r="E2901" s="287"/>
      <c r="F2901" s="98"/>
      <c r="G2901" s="98"/>
      <c r="H2901" s="98"/>
      <c r="I2901" s="98"/>
      <c r="J2901" s="98"/>
      <c r="K2901" s="97"/>
      <c r="L2901" s="97"/>
      <c r="M2901" s="97"/>
      <c r="N2901" s="87"/>
      <c r="O2901" s="96"/>
      <c r="P2901" s="97"/>
      <c r="Q2901" s="97"/>
      <c r="R2901" s="98"/>
      <c r="S2901" s="98"/>
      <c r="T2901" s="98"/>
      <c r="U2901" s="98"/>
      <c r="V2901" s="98"/>
      <c r="W2901" s="98"/>
      <c r="X2901" s="98"/>
      <c r="Y2901" s="98"/>
      <c r="Z2901" s="98"/>
      <c r="AA2901" s="98"/>
      <c r="AB2901" s="98"/>
      <c r="AC2901" s="98"/>
      <c r="AD2901" s="98"/>
      <c r="AE2901" s="98"/>
      <c r="AF2901" s="98"/>
      <c r="AG2901" s="98"/>
      <c r="AH2901" s="98"/>
      <c r="AI2901" s="98"/>
      <c r="AJ2901" s="98"/>
      <c r="AK2901" s="98"/>
      <c r="AL2901" s="98"/>
    </row>
    <row r="2902" ht="14.25" customHeight="1">
      <c r="A2902" s="356"/>
      <c r="B2902" s="93"/>
      <c r="C2902" s="98"/>
      <c r="D2902" s="98"/>
      <c r="E2902" s="287"/>
      <c r="F2902" s="98"/>
      <c r="G2902" s="98"/>
      <c r="H2902" s="98"/>
      <c r="I2902" s="98"/>
      <c r="J2902" s="98"/>
      <c r="K2902" s="97"/>
      <c r="L2902" s="97"/>
      <c r="M2902" s="97"/>
      <c r="N2902" s="87"/>
      <c r="O2902" s="96"/>
      <c r="P2902" s="97"/>
      <c r="Q2902" s="97"/>
      <c r="R2902" s="98"/>
      <c r="S2902" s="98"/>
      <c r="T2902" s="98"/>
      <c r="U2902" s="98"/>
      <c r="V2902" s="98"/>
      <c r="W2902" s="98"/>
      <c r="X2902" s="98"/>
      <c r="Y2902" s="98"/>
      <c r="Z2902" s="98"/>
      <c r="AA2902" s="98"/>
      <c r="AB2902" s="98"/>
      <c r="AC2902" s="98"/>
      <c r="AD2902" s="98"/>
      <c r="AE2902" s="98"/>
      <c r="AF2902" s="98"/>
      <c r="AG2902" s="98"/>
      <c r="AH2902" s="98"/>
      <c r="AI2902" s="98"/>
      <c r="AJ2902" s="98"/>
      <c r="AK2902" s="98"/>
      <c r="AL2902" s="98"/>
    </row>
    <row r="2903" ht="14.25" customHeight="1">
      <c r="A2903" s="356"/>
      <c r="B2903" s="93"/>
      <c r="C2903" s="98"/>
      <c r="D2903" s="98"/>
      <c r="E2903" s="287"/>
      <c r="F2903" s="98"/>
      <c r="G2903" s="98"/>
      <c r="H2903" s="98"/>
      <c r="I2903" s="98"/>
      <c r="J2903" s="98"/>
      <c r="K2903" s="97"/>
      <c r="L2903" s="97"/>
      <c r="M2903" s="97"/>
      <c r="N2903" s="87"/>
      <c r="O2903" s="96"/>
      <c r="P2903" s="97"/>
      <c r="Q2903" s="97"/>
      <c r="R2903" s="98"/>
      <c r="S2903" s="98"/>
      <c r="T2903" s="98"/>
      <c r="U2903" s="98"/>
      <c r="V2903" s="98"/>
      <c r="W2903" s="98"/>
      <c r="X2903" s="98"/>
      <c r="Y2903" s="98"/>
      <c r="Z2903" s="98"/>
      <c r="AA2903" s="98"/>
      <c r="AB2903" s="98"/>
      <c r="AC2903" s="98"/>
      <c r="AD2903" s="98"/>
      <c r="AE2903" s="98"/>
      <c r="AF2903" s="98"/>
      <c r="AG2903" s="98"/>
      <c r="AH2903" s="98"/>
      <c r="AI2903" s="98"/>
      <c r="AJ2903" s="98"/>
      <c r="AK2903" s="98"/>
      <c r="AL2903" s="98"/>
    </row>
    <row r="2904" ht="14.25" customHeight="1">
      <c r="A2904" s="356"/>
      <c r="B2904" s="93"/>
      <c r="C2904" s="98"/>
      <c r="D2904" s="98"/>
      <c r="E2904" s="287"/>
      <c r="F2904" s="98"/>
      <c r="G2904" s="98"/>
      <c r="H2904" s="98"/>
      <c r="I2904" s="98"/>
      <c r="J2904" s="98"/>
      <c r="K2904" s="97"/>
      <c r="L2904" s="97"/>
      <c r="M2904" s="97"/>
      <c r="N2904" s="87"/>
      <c r="O2904" s="96"/>
      <c r="P2904" s="97"/>
      <c r="Q2904" s="97"/>
      <c r="R2904" s="98"/>
      <c r="S2904" s="98"/>
      <c r="T2904" s="98"/>
      <c r="U2904" s="98"/>
      <c r="V2904" s="98"/>
      <c r="W2904" s="98"/>
      <c r="X2904" s="98"/>
      <c r="Y2904" s="98"/>
      <c r="Z2904" s="98"/>
      <c r="AA2904" s="98"/>
      <c r="AB2904" s="98"/>
      <c r="AC2904" s="98"/>
      <c r="AD2904" s="98"/>
      <c r="AE2904" s="98"/>
      <c r="AF2904" s="98"/>
      <c r="AG2904" s="98"/>
      <c r="AH2904" s="98"/>
      <c r="AI2904" s="98"/>
      <c r="AJ2904" s="98"/>
      <c r="AK2904" s="98"/>
      <c r="AL2904" s="98"/>
    </row>
    <row r="2905" ht="14.25" customHeight="1">
      <c r="A2905" s="356"/>
      <c r="B2905" s="93"/>
      <c r="C2905" s="98"/>
      <c r="D2905" s="98"/>
      <c r="E2905" s="287"/>
      <c r="F2905" s="98"/>
      <c r="G2905" s="98"/>
      <c r="H2905" s="98"/>
      <c r="I2905" s="98"/>
      <c r="J2905" s="98"/>
      <c r="K2905" s="97"/>
      <c r="L2905" s="97"/>
      <c r="M2905" s="97"/>
      <c r="N2905" s="87"/>
      <c r="O2905" s="96"/>
      <c r="P2905" s="97"/>
      <c r="Q2905" s="97"/>
      <c r="R2905" s="98"/>
      <c r="S2905" s="98"/>
      <c r="T2905" s="98"/>
      <c r="U2905" s="98"/>
      <c r="V2905" s="98"/>
      <c r="W2905" s="98"/>
      <c r="X2905" s="98"/>
      <c r="Y2905" s="98"/>
      <c r="Z2905" s="98"/>
      <c r="AA2905" s="98"/>
      <c r="AB2905" s="98"/>
      <c r="AC2905" s="98"/>
      <c r="AD2905" s="98"/>
      <c r="AE2905" s="98"/>
      <c r="AF2905" s="98"/>
      <c r="AG2905" s="98"/>
      <c r="AH2905" s="98"/>
      <c r="AI2905" s="98"/>
      <c r="AJ2905" s="98"/>
      <c r="AK2905" s="98"/>
      <c r="AL2905" s="98"/>
    </row>
    <row r="2906" ht="14.25" customHeight="1">
      <c r="A2906" s="356"/>
      <c r="B2906" s="93"/>
      <c r="C2906" s="98"/>
      <c r="D2906" s="98"/>
      <c r="E2906" s="287"/>
      <c r="F2906" s="98"/>
      <c r="G2906" s="98"/>
      <c r="H2906" s="98"/>
      <c r="I2906" s="98"/>
      <c r="J2906" s="98"/>
      <c r="K2906" s="97"/>
      <c r="L2906" s="97"/>
      <c r="M2906" s="97"/>
      <c r="N2906" s="87"/>
      <c r="O2906" s="96"/>
      <c r="P2906" s="97"/>
      <c r="Q2906" s="97"/>
      <c r="R2906" s="98"/>
      <c r="S2906" s="98"/>
      <c r="T2906" s="98"/>
      <c r="U2906" s="98"/>
      <c r="V2906" s="98"/>
      <c r="W2906" s="98"/>
      <c r="X2906" s="98"/>
      <c r="Y2906" s="98"/>
      <c r="Z2906" s="98"/>
      <c r="AA2906" s="98"/>
      <c r="AB2906" s="98"/>
      <c r="AC2906" s="98"/>
      <c r="AD2906" s="98"/>
      <c r="AE2906" s="98"/>
      <c r="AF2906" s="98"/>
      <c r="AG2906" s="98"/>
      <c r="AH2906" s="98"/>
      <c r="AI2906" s="98"/>
      <c r="AJ2906" s="98"/>
      <c r="AK2906" s="98"/>
      <c r="AL2906" s="98"/>
    </row>
    <row r="2907" ht="14.25" customHeight="1">
      <c r="A2907" s="356"/>
      <c r="B2907" s="93"/>
      <c r="C2907" s="98"/>
      <c r="D2907" s="98"/>
      <c r="E2907" s="287"/>
      <c r="F2907" s="98"/>
      <c r="G2907" s="98"/>
      <c r="H2907" s="98"/>
      <c r="I2907" s="98"/>
      <c r="J2907" s="98"/>
      <c r="K2907" s="97"/>
      <c r="L2907" s="97"/>
      <c r="M2907" s="97"/>
      <c r="N2907" s="87"/>
      <c r="O2907" s="96"/>
      <c r="P2907" s="97"/>
      <c r="Q2907" s="97"/>
      <c r="R2907" s="98"/>
      <c r="S2907" s="98"/>
      <c r="T2907" s="98"/>
      <c r="U2907" s="98"/>
      <c r="V2907" s="98"/>
      <c r="W2907" s="98"/>
      <c r="X2907" s="98"/>
      <c r="Y2907" s="98"/>
      <c r="Z2907" s="98"/>
      <c r="AA2907" s="98"/>
      <c r="AB2907" s="98"/>
      <c r="AC2907" s="98"/>
      <c r="AD2907" s="98"/>
      <c r="AE2907" s="98"/>
      <c r="AF2907" s="98"/>
      <c r="AG2907" s="98"/>
      <c r="AH2907" s="98"/>
      <c r="AI2907" s="98"/>
      <c r="AJ2907" s="98"/>
      <c r="AK2907" s="98"/>
      <c r="AL2907" s="98"/>
    </row>
    <row r="2908" ht="14.25" customHeight="1">
      <c r="A2908" s="356"/>
      <c r="B2908" s="93"/>
      <c r="C2908" s="98"/>
      <c r="D2908" s="98"/>
      <c r="E2908" s="287"/>
      <c r="F2908" s="98"/>
      <c r="G2908" s="98"/>
      <c r="H2908" s="98"/>
      <c r="I2908" s="98"/>
      <c r="J2908" s="98"/>
      <c r="K2908" s="97"/>
      <c r="L2908" s="97"/>
      <c r="M2908" s="97"/>
      <c r="N2908" s="87"/>
      <c r="O2908" s="96"/>
      <c r="P2908" s="97"/>
      <c r="Q2908" s="97"/>
      <c r="R2908" s="98"/>
      <c r="S2908" s="98"/>
      <c r="T2908" s="98"/>
      <c r="U2908" s="98"/>
      <c r="V2908" s="98"/>
      <c r="W2908" s="98"/>
      <c r="X2908" s="98"/>
      <c r="Y2908" s="98"/>
      <c r="Z2908" s="98"/>
      <c r="AA2908" s="98"/>
      <c r="AB2908" s="98"/>
      <c r="AC2908" s="98"/>
      <c r="AD2908" s="98"/>
      <c r="AE2908" s="98"/>
      <c r="AF2908" s="98"/>
      <c r="AG2908" s="98"/>
      <c r="AH2908" s="98"/>
      <c r="AI2908" s="98"/>
      <c r="AJ2908" s="98"/>
      <c r="AK2908" s="98"/>
      <c r="AL2908" s="98"/>
    </row>
    <row r="2909" ht="14.25" customHeight="1">
      <c r="A2909" s="356"/>
      <c r="B2909" s="93"/>
      <c r="C2909" s="98"/>
      <c r="D2909" s="98"/>
      <c r="E2909" s="287"/>
      <c r="F2909" s="98"/>
      <c r="G2909" s="98"/>
      <c r="H2909" s="98"/>
      <c r="I2909" s="98"/>
      <c r="J2909" s="98"/>
      <c r="K2909" s="97"/>
      <c r="L2909" s="97"/>
      <c r="M2909" s="97"/>
      <c r="N2909" s="87"/>
      <c r="O2909" s="96"/>
      <c r="P2909" s="97"/>
      <c r="Q2909" s="97"/>
      <c r="R2909" s="98"/>
      <c r="S2909" s="98"/>
      <c r="T2909" s="98"/>
      <c r="U2909" s="98"/>
      <c r="V2909" s="98"/>
      <c r="W2909" s="98"/>
      <c r="X2909" s="98"/>
      <c r="Y2909" s="98"/>
      <c r="Z2909" s="98"/>
      <c r="AA2909" s="98"/>
      <c r="AB2909" s="98"/>
      <c r="AC2909" s="98"/>
      <c r="AD2909" s="98"/>
      <c r="AE2909" s="98"/>
      <c r="AF2909" s="98"/>
      <c r="AG2909" s="98"/>
      <c r="AH2909" s="98"/>
      <c r="AI2909" s="98"/>
      <c r="AJ2909" s="98"/>
      <c r="AK2909" s="98"/>
      <c r="AL2909" s="98"/>
    </row>
    <row r="2910" ht="14.25" customHeight="1">
      <c r="A2910" s="356"/>
      <c r="B2910" s="93"/>
      <c r="C2910" s="98"/>
      <c r="D2910" s="98"/>
      <c r="E2910" s="287"/>
      <c r="F2910" s="98"/>
      <c r="G2910" s="98"/>
      <c r="H2910" s="98"/>
      <c r="I2910" s="98"/>
      <c r="J2910" s="98"/>
      <c r="K2910" s="97"/>
      <c r="L2910" s="97"/>
      <c r="M2910" s="97"/>
      <c r="N2910" s="87"/>
      <c r="O2910" s="96"/>
      <c r="P2910" s="97"/>
      <c r="Q2910" s="97"/>
      <c r="R2910" s="98"/>
      <c r="S2910" s="98"/>
      <c r="T2910" s="98"/>
      <c r="U2910" s="98"/>
      <c r="V2910" s="98"/>
      <c r="W2910" s="98"/>
      <c r="X2910" s="98"/>
      <c r="Y2910" s="98"/>
      <c r="Z2910" s="98"/>
      <c r="AA2910" s="98"/>
      <c r="AB2910" s="98"/>
      <c r="AC2910" s="98"/>
      <c r="AD2910" s="98"/>
      <c r="AE2910" s="98"/>
      <c r="AF2910" s="98"/>
      <c r="AG2910" s="98"/>
      <c r="AH2910" s="98"/>
      <c r="AI2910" s="98"/>
      <c r="AJ2910" s="98"/>
      <c r="AK2910" s="98"/>
      <c r="AL2910" s="98"/>
    </row>
    <row r="2911" ht="14.25" customHeight="1">
      <c r="A2911" s="356"/>
      <c r="B2911" s="93"/>
      <c r="C2911" s="98"/>
      <c r="D2911" s="98"/>
      <c r="E2911" s="287"/>
      <c r="F2911" s="98"/>
      <c r="G2911" s="98"/>
      <c r="H2911" s="98"/>
      <c r="I2911" s="98"/>
      <c r="J2911" s="98"/>
      <c r="K2911" s="97"/>
      <c r="L2911" s="97"/>
      <c r="M2911" s="97"/>
      <c r="N2911" s="87"/>
      <c r="O2911" s="96"/>
      <c r="P2911" s="97"/>
      <c r="Q2911" s="97"/>
      <c r="R2911" s="98"/>
      <c r="S2911" s="98"/>
      <c r="T2911" s="98"/>
      <c r="U2911" s="98"/>
      <c r="V2911" s="98"/>
      <c r="W2911" s="98"/>
      <c r="X2911" s="98"/>
      <c r="Y2911" s="98"/>
      <c r="Z2911" s="98"/>
      <c r="AA2911" s="98"/>
      <c r="AB2911" s="98"/>
      <c r="AC2911" s="98"/>
      <c r="AD2911" s="98"/>
      <c r="AE2911" s="98"/>
      <c r="AF2911" s="98"/>
      <c r="AG2911" s="98"/>
      <c r="AH2911" s="98"/>
      <c r="AI2911" s="98"/>
      <c r="AJ2911" s="98"/>
      <c r="AK2911" s="98"/>
      <c r="AL2911" s="98"/>
    </row>
    <row r="2912" ht="14.25" customHeight="1">
      <c r="A2912" s="356"/>
      <c r="B2912" s="93"/>
      <c r="C2912" s="98"/>
      <c r="D2912" s="98"/>
      <c r="E2912" s="287"/>
      <c r="F2912" s="98"/>
      <c r="G2912" s="98"/>
      <c r="H2912" s="98"/>
      <c r="I2912" s="98"/>
      <c r="J2912" s="98"/>
      <c r="K2912" s="97"/>
      <c r="L2912" s="97"/>
      <c r="M2912" s="97"/>
      <c r="N2912" s="87"/>
      <c r="O2912" s="96"/>
      <c r="P2912" s="97"/>
      <c r="Q2912" s="97"/>
      <c r="R2912" s="98"/>
      <c r="S2912" s="98"/>
      <c r="T2912" s="98"/>
      <c r="U2912" s="98"/>
      <c r="V2912" s="98"/>
      <c r="W2912" s="98"/>
      <c r="X2912" s="98"/>
      <c r="Y2912" s="98"/>
      <c r="Z2912" s="98"/>
      <c r="AA2912" s="98"/>
      <c r="AB2912" s="98"/>
      <c r="AC2912" s="98"/>
      <c r="AD2912" s="98"/>
      <c r="AE2912" s="98"/>
      <c r="AF2912" s="98"/>
      <c r="AG2912" s="98"/>
      <c r="AH2912" s="98"/>
      <c r="AI2912" s="98"/>
      <c r="AJ2912" s="98"/>
      <c r="AK2912" s="98"/>
      <c r="AL2912" s="98"/>
    </row>
    <row r="2913" ht="14.25" customHeight="1">
      <c r="A2913" s="356"/>
      <c r="B2913" s="93"/>
      <c r="C2913" s="98"/>
      <c r="D2913" s="98"/>
      <c r="E2913" s="287"/>
      <c r="F2913" s="98"/>
      <c r="G2913" s="98"/>
      <c r="H2913" s="98"/>
      <c r="I2913" s="98"/>
      <c r="J2913" s="98"/>
      <c r="K2913" s="97"/>
      <c r="L2913" s="97"/>
      <c r="M2913" s="97"/>
      <c r="N2913" s="87"/>
      <c r="O2913" s="96"/>
      <c r="P2913" s="97"/>
      <c r="Q2913" s="97"/>
      <c r="R2913" s="98"/>
      <c r="S2913" s="98"/>
      <c r="T2913" s="98"/>
      <c r="U2913" s="98"/>
      <c r="V2913" s="98"/>
      <c r="W2913" s="98"/>
      <c r="X2913" s="98"/>
      <c r="Y2913" s="98"/>
      <c r="Z2913" s="98"/>
      <c r="AA2913" s="98"/>
      <c r="AB2913" s="98"/>
      <c r="AC2913" s="98"/>
      <c r="AD2913" s="98"/>
      <c r="AE2913" s="98"/>
      <c r="AF2913" s="98"/>
      <c r="AG2913" s="98"/>
      <c r="AH2913" s="98"/>
      <c r="AI2913" s="98"/>
      <c r="AJ2913" s="98"/>
      <c r="AK2913" s="98"/>
      <c r="AL2913" s="98"/>
    </row>
    <row r="2914" ht="14.25" customHeight="1">
      <c r="A2914" s="356"/>
      <c r="B2914" s="93"/>
      <c r="C2914" s="98"/>
      <c r="D2914" s="98"/>
      <c r="E2914" s="287"/>
      <c r="F2914" s="98"/>
      <c r="G2914" s="98"/>
      <c r="H2914" s="98"/>
      <c r="I2914" s="98"/>
      <c r="J2914" s="98"/>
      <c r="K2914" s="97"/>
      <c r="L2914" s="97"/>
      <c r="M2914" s="97"/>
      <c r="N2914" s="87"/>
      <c r="O2914" s="96"/>
      <c r="P2914" s="97"/>
      <c r="Q2914" s="97"/>
      <c r="R2914" s="98"/>
      <c r="S2914" s="98"/>
      <c r="T2914" s="98"/>
      <c r="U2914" s="98"/>
      <c r="V2914" s="98"/>
      <c r="W2914" s="98"/>
      <c r="X2914" s="98"/>
      <c r="Y2914" s="98"/>
      <c r="Z2914" s="98"/>
      <c r="AA2914" s="98"/>
      <c r="AB2914" s="98"/>
      <c r="AC2914" s="98"/>
      <c r="AD2914" s="98"/>
      <c r="AE2914" s="98"/>
      <c r="AF2914" s="98"/>
      <c r="AG2914" s="98"/>
      <c r="AH2914" s="98"/>
      <c r="AI2914" s="98"/>
      <c r="AJ2914" s="98"/>
      <c r="AK2914" s="98"/>
      <c r="AL2914" s="98"/>
    </row>
  </sheetData>
  <autoFilter ref="$A$1:$R$222">
    <filterColumn colId="6">
      <filters>
        <filter val="AR 812 (1300) Gcash QR Standee (1300)"/>
        <filter val="AR 645 (945) Gcash QR Standee (945)"/>
        <filter val="Cash (100) Gcash QR Standee (2000)"/>
        <filter val="Gcash QR Standee (200) Cash (40)"/>
        <filter val="Gcash QR Standee"/>
      </filters>
    </filterColumn>
  </autoFilter>
  <dataValidations>
    <dataValidation type="list" allowBlank="1" showErrorMessage="1" sqref="H2:H96 H98:H116 H118:H123 H125:H133 H135:H210 H212:H214 H217:H231 H233:H292 H294 H297:H308 H310:H330 H332:H441 H445:H466 H468:H480 H482:H496 H498 H500:H563 H565:H654 H656:H686 H688:H741 H743:H756 H758:H789 H791 H793:H820 H822:H854 H856:H956 H959:H972 H974:H1017 H1019:H1253 H1255:H1256 H1258 H1260:H1273 H1278 H1285:H1290 H1292:H1308 H1311:H1314 H1321 H1323 H1329:H1330 H1342:H1343 H1347:H1349 H1351 H1354 H1357 H1360 H1362 H1364 H1367:H1368 H1377:H1378 H1380:H1381 H1387 H1390:H1391 H1396 H1405:H1408 H1412 H1419 H1421 H1425 H1435 H1440:H1441 H1443:H1447 H1449:H1457 H1459 H1461:H1464 H1468 H1472 H1474 H1479:H1480 H1524 H1526:H1527 H1530:H1531 H1534:H1535 H1537:H1551 H1553:H1555 H1558:H1569 H1571:H1572 H1574:H1582 H1585:H1595 H1604:H1605 H1611 H1780">
      <formula1>"UBP,BPI,MBTC"</formula1>
    </dataValidation>
    <dataValidation type="list" allowBlank="1" showErrorMessage="1" sqref="H97">
      <formula1>"MBTC,BPI,UBP"</formula1>
    </dataValidation>
    <dataValidation type="list" allowBlank="1" showErrorMessage="1" sqref="J2:J330 J332:J563 J565:J654 J656:J1273 J1275:J1282 J1284:J1410 J1412:J1467 J1469:J1523 J1525:J1757 J1760:J2158 J2162:J2206 J2208:J2732">
      <formula1>"Events,Meeting Rooms,Monthly Membership,Private Office,Virtual Office,Walk-Ins,Add Ons,Fixed Desk"</formula1>
    </dataValidation>
    <dataValidation type="list" allowBlank="1" showErrorMessage="1" sqref="H117 H124 H134 H215 H232 H296 H309 H442:H444 H467 H481 H687 H742 H790 H792 H821 H855 H1018 H1274:H1277 H1279 H1281:H1284 H1310 H1315:H1320 H1322 H1324:H1326 H1328 H1331:H1336 H1338 H1341 H1344:H1346 H1350 H1353 H1355:H1356 H1358:H1359 H1361 H1363 H1365:H1366 H1369:H1375 H1379 H1382:H1384 H1386 H1389 H1393 H1395 H1397:H1398 H1400:H1404 H1409:H1411 H1413:H1418 H1420 H1422:H1424 H1426:H1430 H1432 H1434 H1436:H1439 H1442 H1465:H1467 H1469:H1471 H1473 H1475:H1478 H1481:H1492 H1494:H1497 H1500:H1517 H1519 H1521:H1523 H1528:H1529 H1532:H1533 H1536 H1552 H1556:H1557 H1570 H1573 H1583:H1584 H1596:H1603 H1606:H1610 H1612:H1637 H1639:H1779 H1781:H1839 H1841:H2070 H2073:H2158 H2162:H2206 H2208:H2731">
      <formula1>"MBTC,UBP,BPI"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57"/>
    <col customWidth="1" min="2" max="2" width="12.0"/>
    <col customWidth="1" min="3" max="3" width="11.14"/>
    <col customWidth="1" min="4" max="4" width="41.57"/>
    <col customWidth="1" min="5" max="5" width="11.57"/>
    <col customWidth="1" min="6" max="6" width="59.43"/>
    <col customWidth="1" min="7" max="7" width="31.57"/>
    <col customWidth="1" min="8" max="8" width="19.14"/>
    <col customWidth="1" min="9" max="9" width="39.57"/>
    <col customWidth="1" min="10" max="10" width="6.14"/>
    <col customWidth="1" min="11" max="13" width="10.86"/>
    <col customWidth="1" min="14" max="14" width="11.43"/>
    <col customWidth="1" min="15" max="15" width="12.43"/>
    <col customWidth="1" min="16" max="16" width="18.71"/>
    <col customWidth="1" min="17" max="17" width="12.29"/>
    <col customWidth="1" min="18" max="18" width="14.57"/>
    <col customWidth="1" min="19" max="28" width="8.71"/>
  </cols>
  <sheetData>
    <row r="1" ht="14.25" customHeight="1">
      <c r="A1" s="364" t="s">
        <v>7923</v>
      </c>
      <c r="B1" s="365" t="s">
        <v>43</v>
      </c>
      <c r="C1" s="81" t="s">
        <v>7924</v>
      </c>
      <c r="D1" s="81" t="s">
        <v>45</v>
      </c>
      <c r="E1" s="120" t="s">
        <v>7925</v>
      </c>
      <c r="F1" s="81" t="s">
        <v>47</v>
      </c>
      <c r="G1" s="81" t="s">
        <v>48</v>
      </c>
      <c r="H1" s="366" t="s">
        <v>49</v>
      </c>
      <c r="I1" s="81" t="s">
        <v>50</v>
      </c>
      <c r="J1" s="81"/>
      <c r="K1" s="339" t="s">
        <v>52</v>
      </c>
      <c r="L1" s="339" t="s">
        <v>53</v>
      </c>
      <c r="M1" s="339" t="s">
        <v>54</v>
      </c>
      <c r="N1" s="48" t="s">
        <v>55</v>
      </c>
      <c r="P1" s="367" t="s">
        <v>57</v>
      </c>
      <c r="Q1" s="367" t="s">
        <v>58</v>
      </c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</row>
    <row r="2" ht="14.25" hidden="1" customHeight="1">
      <c r="A2" s="81"/>
      <c r="B2" s="84"/>
      <c r="C2" s="48"/>
      <c r="D2" s="48"/>
      <c r="E2" s="50"/>
      <c r="F2" s="48"/>
      <c r="G2" s="48"/>
      <c r="H2" s="48"/>
      <c r="I2" s="48"/>
      <c r="J2" s="48"/>
      <c r="K2" s="106"/>
      <c r="L2" s="106"/>
      <c r="M2" s="106"/>
      <c r="N2" s="91"/>
      <c r="O2" s="91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</row>
    <row r="3" ht="14.25" hidden="1" customHeight="1">
      <c r="A3" s="81">
        <v>384.0</v>
      </c>
      <c r="B3" s="84">
        <v>45295.0</v>
      </c>
      <c r="C3" s="48"/>
      <c r="D3" s="48" t="s">
        <v>3583</v>
      </c>
      <c r="E3" s="50">
        <v>3000.0</v>
      </c>
      <c r="F3" s="48" t="s">
        <v>7926</v>
      </c>
      <c r="G3" s="48" t="s">
        <v>74</v>
      </c>
      <c r="H3" s="48" t="s">
        <v>450</v>
      </c>
      <c r="I3" s="48" t="s">
        <v>7927</v>
      </c>
      <c r="J3" s="48"/>
      <c r="K3" s="106"/>
      <c r="L3" s="106"/>
      <c r="M3" s="106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</row>
    <row r="4" ht="14.25" hidden="1" customHeight="1">
      <c r="A4" s="81">
        <v>385.0</v>
      </c>
      <c r="B4" s="84">
        <v>45295.0</v>
      </c>
      <c r="C4" s="48"/>
      <c r="D4" s="48" t="s">
        <v>7928</v>
      </c>
      <c r="E4" s="50">
        <v>3000.0</v>
      </c>
      <c r="F4" s="48" t="s">
        <v>7929</v>
      </c>
      <c r="G4" s="48" t="s">
        <v>74</v>
      </c>
      <c r="H4" s="48" t="s">
        <v>450</v>
      </c>
      <c r="I4" s="48" t="s">
        <v>7930</v>
      </c>
      <c r="J4" s="48"/>
      <c r="K4" s="106"/>
      <c r="L4" s="106"/>
      <c r="M4" s="106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</row>
    <row r="5" ht="14.25" hidden="1" customHeight="1">
      <c r="A5" s="81">
        <v>386.0</v>
      </c>
      <c r="B5" s="84">
        <v>45301.0</v>
      </c>
      <c r="C5" s="48"/>
      <c r="D5" s="48" t="s">
        <v>7931</v>
      </c>
      <c r="E5" s="116">
        <v>2866.08</v>
      </c>
      <c r="F5" s="48" t="s">
        <v>7932</v>
      </c>
      <c r="G5" s="48" t="s">
        <v>74</v>
      </c>
      <c r="H5" s="48" t="s">
        <v>450</v>
      </c>
      <c r="I5" s="48" t="s">
        <v>7933</v>
      </c>
      <c r="J5" s="48"/>
      <c r="K5" s="106"/>
      <c r="L5" s="106"/>
      <c r="M5" s="106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</row>
    <row r="6" ht="14.25" hidden="1" customHeight="1">
      <c r="A6" s="81">
        <v>387.0</v>
      </c>
      <c r="B6" s="84">
        <v>45301.0</v>
      </c>
      <c r="C6" s="48"/>
      <c r="D6" s="48" t="s">
        <v>7931</v>
      </c>
      <c r="E6" s="116">
        <v>2866.08</v>
      </c>
      <c r="F6" s="48" t="s">
        <v>7934</v>
      </c>
      <c r="G6" s="48" t="s">
        <v>74</v>
      </c>
      <c r="H6" s="48" t="s">
        <v>450</v>
      </c>
      <c r="I6" s="48" t="s">
        <v>7935</v>
      </c>
      <c r="J6" s="48"/>
      <c r="K6" s="106"/>
      <c r="L6" s="106"/>
      <c r="M6" s="106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</row>
    <row r="7" ht="14.25" hidden="1" customHeight="1">
      <c r="A7" s="81">
        <v>388.0</v>
      </c>
      <c r="B7" s="84">
        <v>45303.0</v>
      </c>
      <c r="C7" s="48" t="s">
        <v>7936</v>
      </c>
      <c r="D7" s="48" t="s">
        <v>7937</v>
      </c>
      <c r="E7" s="50">
        <v>251750.0</v>
      </c>
      <c r="F7" s="48" t="s">
        <v>7938</v>
      </c>
      <c r="G7" s="48" t="s">
        <v>74</v>
      </c>
      <c r="H7" s="48" t="s">
        <v>450</v>
      </c>
      <c r="I7" s="48" t="s">
        <v>7939</v>
      </c>
      <c r="J7" s="48"/>
      <c r="K7" s="106"/>
      <c r="L7" s="106"/>
      <c r="M7" s="106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</row>
    <row r="8" ht="14.25" hidden="1" customHeight="1">
      <c r="A8" s="81">
        <v>389.0</v>
      </c>
      <c r="B8" s="84">
        <v>45303.0</v>
      </c>
      <c r="C8" s="48"/>
      <c r="D8" s="48" t="s">
        <v>7937</v>
      </c>
      <c r="E8" s="116">
        <v>181723.21</v>
      </c>
      <c r="F8" s="48" t="s">
        <v>7940</v>
      </c>
      <c r="G8" s="48" t="s">
        <v>74</v>
      </c>
      <c r="H8" s="48" t="s">
        <v>450</v>
      </c>
      <c r="I8" s="48"/>
      <c r="J8" s="48"/>
      <c r="K8" s="106"/>
      <c r="L8" s="106"/>
      <c r="M8" s="106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</row>
    <row r="9" ht="14.25" hidden="1" customHeight="1">
      <c r="A9" s="81">
        <v>390.0</v>
      </c>
      <c r="B9" s="84">
        <v>45303.0</v>
      </c>
      <c r="C9" s="48"/>
      <c r="D9" s="48" t="s">
        <v>7941</v>
      </c>
      <c r="E9" s="50">
        <v>3000.0</v>
      </c>
      <c r="F9" s="48" t="s">
        <v>7942</v>
      </c>
      <c r="G9" s="48" t="s">
        <v>74</v>
      </c>
      <c r="H9" s="48" t="s">
        <v>450</v>
      </c>
      <c r="I9" s="48" t="s">
        <v>7943</v>
      </c>
      <c r="K9" s="106"/>
      <c r="L9" s="106"/>
      <c r="M9" s="106"/>
    </row>
    <row r="10" ht="14.25" hidden="1" customHeight="1">
      <c r="A10" s="81">
        <v>391.0</v>
      </c>
      <c r="B10" s="368">
        <v>45303.0</v>
      </c>
      <c r="C10" s="369"/>
      <c r="D10" s="369" t="s">
        <v>7944</v>
      </c>
      <c r="E10" s="50">
        <v>1950.0</v>
      </c>
      <c r="F10" s="48" t="s">
        <v>7945</v>
      </c>
      <c r="G10" s="369" t="s">
        <v>96</v>
      </c>
      <c r="H10" s="48" t="s">
        <v>450</v>
      </c>
      <c r="I10" s="369" t="s">
        <v>7946</v>
      </c>
      <c r="K10" s="106"/>
      <c r="L10" s="106"/>
      <c r="M10" s="106"/>
    </row>
    <row r="11" hidden="1">
      <c r="A11" s="81">
        <v>392.0</v>
      </c>
      <c r="B11" s="368">
        <v>45303.0</v>
      </c>
      <c r="C11" s="369"/>
      <c r="D11" s="369" t="s">
        <v>7947</v>
      </c>
      <c r="E11" s="370">
        <v>15000.0</v>
      </c>
      <c r="F11" s="369" t="s">
        <v>7948</v>
      </c>
      <c r="G11" s="369" t="s">
        <v>74</v>
      </c>
      <c r="H11" s="48" t="s">
        <v>450</v>
      </c>
      <c r="I11" s="369" t="s">
        <v>7949</v>
      </c>
      <c r="J11" s="369"/>
      <c r="K11" s="371"/>
      <c r="L11" s="371"/>
      <c r="M11" s="371"/>
      <c r="N11" s="369"/>
      <c r="O11" s="369"/>
      <c r="P11" s="369"/>
      <c r="Q11" s="369"/>
      <c r="R11" s="369"/>
      <c r="S11" s="369"/>
      <c r="T11" s="369"/>
      <c r="U11" s="369"/>
      <c r="V11" s="369"/>
      <c r="W11" s="369"/>
      <c r="X11" s="369"/>
      <c r="Y11" s="369"/>
      <c r="Z11" s="369"/>
      <c r="AA11" s="369"/>
      <c r="AB11" s="369"/>
    </row>
    <row r="12" ht="14.25" hidden="1" customHeight="1">
      <c r="A12" s="81">
        <v>393.0</v>
      </c>
      <c r="B12" s="84">
        <v>45307.0</v>
      </c>
      <c r="C12" s="48"/>
      <c r="D12" s="48" t="s">
        <v>529</v>
      </c>
      <c r="E12" s="50">
        <v>3000.0</v>
      </c>
      <c r="F12" s="48" t="s">
        <v>7950</v>
      </c>
      <c r="G12" s="48" t="s">
        <v>74</v>
      </c>
      <c r="H12" s="48" t="s">
        <v>450</v>
      </c>
      <c r="I12" s="48" t="s">
        <v>7951</v>
      </c>
      <c r="K12" s="106"/>
      <c r="L12" s="106"/>
      <c r="M12" s="106"/>
    </row>
    <row r="13" ht="14.25" hidden="1" customHeight="1">
      <c r="A13" s="81">
        <v>394.0</v>
      </c>
      <c r="B13" s="84">
        <v>45308.0</v>
      </c>
      <c r="C13" s="48" t="s">
        <v>7952</v>
      </c>
      <c r="D13" s="48" t="s">
        <v>895</v>
      </c>
      <c r="E13" s="116">
        <f>61250+65537.5</f>
        <v>126787.5</v>
      </c>
      <c r="F13" s="48" t="s">
        <v>7953</v>
      </c>
      <c r="G13" s="48" t="s">
        <v>74</v>
      </c>
      <c r="H13" s="48" t="s">
        <v>450</v>
      </c>
      <c r="I13" s="48" t="s">
        <v>7954</v>
      </c>
      <c r="K13" s="106"/>
      <c r="L13" s="106"/>
      <c r="M13" s="106"/>
    </row>
    <row r="14" ht="14.25" hidden="1" customHeight="1">
      <c r="A14" s="81">
        <v>395.0</v>
      </c>
      <c r="B14" s="84">
        <v>45308.0</v>
      </c>
      <c r="C14" s="48"/>
      <c r="D14" s="48" t="s">
        <v>895</v>
      </c>
      <c r="E14" s="50">
        <v>65537.5</v>
      </c>
      <c r="F14" s="48" t="s">
        <v>7955</v>
      </c>
      <c r="G14" s="48" t="s">
        <v>74</v>
      </c>
      <c r="H14" s="48" t="s">
        <v>450</v>
      </c>
      <c r="I14" s="48" t="s">
        <v>7954</v>
      </c>
      <c r="K14" s="106"/>
      <c r="L14" s="106"/>
      <c r="M14" s="106"/>
    </row>
    <row r="15" ht="14.25" hidden="1" customHeight="1">
      <c r="A15" s="81">
        <v>396.0</v>
      </c>
      <c r="B15" s="84">
        <v>45309.0</v>
      </c>
      <c r="C15" s="48"/>
      <c r="D15" s="48" t="s">
        <v>7956</v>
      </c>
      <c r="E15" s="50">
        <v>3000.0</v>
      </c>
      <c r="F15" s="48" t="s">
        <v>7957</v>
      </c>
      <c r="G15" s="48" t="s">
        <v>74</v>
      </c>
      <c r="H15" s="48" t="s">
        <v>450</v>
      </c>
      <c r="I15" s="48" t="s">
        <v>7958</v>
      </c>
      <c r="K15" s="106"/>
      <c r="L15" s="106"/>
      <c r="M15" s="106"/>
    </row>
    <row r="16" ht="14.25" hidden="1" customHeight="1">
      <c r="A16" s="81">
        <v>397.0</v>
      </c>
      <c r="B16" s="84">
        <v>45309.0</v>
      </c>
      <c r="C16" s="48"/>
      <c r="D16" s="48" t="s">
        <v>1185</v>
      </c>
      <c r="E16" s="116">
        <v>12801.79</v>
      </c>
      <c r="F16" s="48" t="s">
        <v>7959</v>
      </c>
      <c r="G16" s="48" t="s">
        <v>74</v>
      </c>
      <c r="H16" s="48" t="s">
        <v>450</v>
      </c>
      <c r="I16" s="48" t="s">
        <v>7960</v>
      </c>
      <c r="K16" s="106"/>
      <c r="L16" s="106"/>
      <c r="M16" s="106"/>
    </row>
    <row r="17" ht="14.25" hidden="1" customHeight="1">
      <c r="A17" s="81">
        <v>398.0</v>
      </c>
      <c r="B17" s="84">
        <v>45315.0</v>
      </c>
      <c r="C17" s="48"/>
      <c r="D17" s="48" t="s">
        <v>7961</v>
      </c>
      <c r="E17" s="116">
        <v>11464.29</v>
      </c>
      <c r="F17" s="48" t="s">
        <v>7962</v>
      </c>
      <c r="G17" s="48" t="s">
        <v>74</v>
      </c>
      <c r="H17" s="48" t="s">
        <v>450</v>
      </c>
      <c r="I17" s="48" t="s">
        <v>7963</v>
      </c>
      <c r="K17" s="106">
        <v>12000.0</v>
      </c>
      <c r="L17" s="100">
        <f t="shared" ref="L17:L18" si="1">K17/1.12*0.05</f>
        <v>535.7142857</v>
      </c>
      <c r="M17" s="100">
        <f t="shared" ref="M17:M18" si="2">K17-L17</f>
        <v>11464.28571</v>
      </c>
      <c r="N17" s="103">
        <f t="shared" ref="N17:N18" si="3">M17-E17</f>
        <v>-0.004285714287</v>
      </c>
    </row>
    <row r="18" ht="14.25" hidden="1" customHeight="1">
      <c r="A18" s="81">
        <v>399.0</v>
      </c>
      <c r="B18" s="84">
        <v>45315.0</v>
      </c>
      <c r="C18" s="48"/>
      <c r="D18" s="48" t="s">
        <v>7964</v>
      </c>
      <c r="E18" s="116">
        <v>11464.29</v>
      </c>
      <c r="F18" s="48" t="s">
        <v>7962</v>
      </c>
      <c r="G18" s="48" t="s">
        <v>74</v>
      </c>
      <c r="H18" s="48" t="s">
        <v>450</v>
      </c>
      <c r="I18" s="48" t="s">
        <v>7965</v>
      </c>
      <c r="K18" s="106">
        <v>12000.0</v>
      </c>
      <c r="L18" s="100">
        <f t="shared" si="1"/>
        <v>535.7142857</v>
      </c>
      <c r="M18" s="100">
        <f t="shared" si="2"/>
        <v>11464.28571</v>
      </c>
      <c r="N18" s="103">
        <f t="shared" si="3"/>
        <v>-0.004285714287</v>
      </c>
    </row>
    <row r="19" ht="14.25" hidden="1" customHeight="1">
      <c r="A19" s="81">
        <v>400.0</v>
      </c>
      <c r="B19" s="84">
        <v>45317.0</v>
      </c>
      <c r="C19" s="48"/>
      <c r="D19" s="48" t="s">
        <v>7966</v>
      </c>
      <c r="E19" s="50">
        <v>39200.0</v>
      </c>
      <c r="F19" s="48" t="s">
        <v>7967</v>
      </c>
      <c r="G19" s="48" t="s">
        <v>74</v>
      </c>
      <c r="H19" s="48" t="s">
        <v>450</v>
      </c>
      <c r="I19" s="48" t="s">
        <v>7968</v>
      </c>
      <c r="K19" s="106"/>
      <c r="L19" s="106"/>
      <c r="M19" s="106"/>
    </row>
    <row r="20" ht="14.25" hidden="1" customHeight="1">
      <c r="A20" s="81">
        <v>401.0</v>
      </c>
      <c r="B20" s="84">
        <v>45321.0</v>
      </c>
      <c r="C20" s="48"/>
      <c r="D20" s="48" t="s">
        <v>944</v>
      </c>
      <c r="E20" s="50">
        <v>12000.0</v>
      </c>
      <c r="F20" s="48" t="s">
        <v>7969</v>
      </c>
      <c r="G20" s="48" t="s">
        <v>74</v>
      </c>
      <c r="H20" s="48" t="s">
        <v>450</v>
      </c>
      <c r="I20" s="48" t="s">
        <v>7970</v>
      </c>
      <c r="K20" s="106"/>
      <c r="L20" s="106"/>
      <c r="M20" s="106"/>
    </row>
    <row r="21" ht="14.25" hidden="1" customHeight="1">
      <c r="A21" s="81">
        <v>402.0</v>
      </c>
      <c r="B21" s="84">
        <v>45321.0</v>
      </c>
      <c r="C21" s="48"/>
      <c r="D21" s="48" t="s">
        <v>7971</v>
      </c>
      <c r="E21" s="50">
        <v>1250.0</v>
      </c>
      <c r="F21" s="48" t="s">
        <v>7972</v>
      </c>
      <c r="G21" s="48" t="s">
        <v>74</v>
      </c>
      <c r="H21" s="48" t="s">
        <v>450</v>
      </c>
      <c r="I21" s="48" t="s">
        <v>7973</v>
      </c>
      <c r="K21" s="106"/>
      <c r="L21" s="106"/>
      <c r="M21" s="106"/>
    </row>
    <row r="22" ht="14.25" hidden="1" customHeight="1">
      <c r="A22" s="81">
        <v>403.0</v>
      </c>
      <c r="B22" s="84">
        <v>45321.0</v>
      </c>
      <c r="C22" s="48"/>
      <c r="D22" s="48" t="s">
        <v>7974</v>
      </c>
      <c r="E22" s="50">
        <v>2500.0</v>
      </c>
      <c r="F22" s="48" t="s">
        <v>7975</v>
      </c>
      <c r="G22" s="48" t="s">
        <v>74</v>
      </c>
      <c r="H22" s="48" t="s">
        <v>450</v>
      </c>
      <c r="I22" s="48" t="s">
        <v>7976</v>
      </c>
      <c r="K22" s="106"/>
      <c r="L22" s="106"/>
      <c r="M22" s="106"/>
    </row>
    <row r="23" ht="14.25" hidden="1" customHeight="1">
      <c r="A23" s="81">
        <v>404.0</v>
      </c>
      <c r="B23" s="84">
        <v>45323.0</v>
      </c>
      <c r="C23" s="48"/>
      <c r="D23" s="48" t="s">
        <v>7977</v>
      </c>
      <c r="E23" s="50">
        <v>14250.0</v>
      </c>
      <c r="F23" s="48" t="s">
        <v>7978</v>
      </c>
      <c r="G23" s="48" t="s">
        <v>96</v>
      </c>
      <c r="H23" s="48" t="s">
        <v>450</v>
      </c>
      <c r="I23" s="48" t="s">
        <v>7979</v>
      </c>
      <c r="K23" s="106"/>
      <c r="L23" s="106"/>
      <c r="M23" s="106"/>
    </row>
    <row r="24" ht="14.25" hidden="1" customHeight="1">
      <c r="A24" s="81">
        <v>405.0</v>
      </c>
      <c r="B24" s="84">
        <v>45323.0</v>
      </c>
      <c r="C24" s="48"/>
      <c r="D24" s="48" t="s">
        <v>7980</v>
      </c>
      <c r="E24" s="50">
        <v>2500.0</v>
      </c>
      <c r="F24" s="48" t="s">
        <v>7981</v>
      </c>
      <c r="G24" s="48" t="s">
        <v>74</v>
      </c>
      <c r="H24" s="48" t="s">
        <v>450</v>
      </c>
      <c r="I24" s="48" t="s">
        <v>7982</v>
      </c>
      <c r="K24" s="106"/>
      <c r="L24" s="106"/>
      <c r="M24" s="106"/>
    </row>
    <row r="25" ht="14.25" hidden="1" customHeight="1">
      <c r="A25" s="81">
        <v>406.0</v>
      </c>
      <c r="B25" s="84">
        <v>45323.0</v>
      </c>
      <c r="C25" s="48"/>
      <c r="D25" s="48" t="s">
        <v>5380</v>
      </c>
      <c r="E25" s="116">
        <v>2675.0</v>
      </c>
      <c r="F25" s="48" t="s">
        <v>7983</v>
      </c>
      <c r="G25" s="48" t="s">
        <v>74</v>
      </c>
      <c r="H25" s="48" t="s">
        <v>450</v>
      </c>
      <c r="I25" s="48" t="s">
        <v>7984</v>
      </c>
      <c r="K25" s="106">
        <v>2800.0</v>
      </c>
      <c r="L25" s="100">
        <f>K25/1.12*0.05</f>
        <v>125</v>
      </c>
      <c r="M25" s="100">
        <f>K25-L25</f>
        <v>2675</v>
      </c>
      <c r="N25" s="103">
        <f>M25-E25</f>
        <v>0</v>
      </c>
    </row>
    <row r="26" ht="14.25" hidden="1" customHeight="1">
      <c r="A26" s="81">
        <v>407.0</v>
      </c>
      <c r="B26" s="84">
        <v>45324.0</v>
      </c>
      <c r="C26" s="48"/>
      <c r="D26" s="48" t="s">
        <v>7985</v>
      </c>
      <c r="E26" s="50">
        <v>3000.0</v>
      </c>
      <c r="F26" s="48" t="s">
        <v>7981</v>
      </c>
      <c r="G26" s="48" t="s">
        <v>74</v>
      </c>
      <c r="H26" s="48" t="s">
        <v>450</v>
      </c>
      <c r="I26" s="48" t="s">
        <v>7986</v>
      </c>
      <c r="K26" s="106"/>
      <c r="L26" s="106"/>
      <c r="M26" s="106"/>
    </row>
    <row r="27" ht="14.25" hidden="1" customHeight="1">
      <c r="A27" s="81">
        <v>408.0</v>
      </c>
      <c r="B27" s="84">
        <v>45324.0</v>
      </c>
      <c r="C27" s="48"/>
      <c r="D27" s="48" t="s">
        <v>182</v>
      </c>
      <c r="E27" s="50">
        <v>1000.0</v>
      </c>
      <c r="F27" s="48" t="s">
        <v>7987</v>
      </c>
      <c r="G27" s="48" t="s">
        <v>74</v>
      </c>
      <c r="H27" s="48" t="s">
        <v>450</v>
      </c>
      <c r="I27" s="48" t="s">
        <v>7988</v>
      </c>
      <c r="K27" s="106"/>
      <c r="L27" s="106"/>
      <c r="M27" s="106"/>
    </row>
    <row r="28" ht="14.25" hidden="1" customHeight="1">
      <c r="A28" s="81">
        <v>409.0</v>
      </c>
      <c r="B28" s="84">
        <v>45324.0</v>
      </c>
      <c r="C28" s="48"/>
      <c r="D28" s="48" t="s">
        <v>168</v>
      </c>
      <c r="E28" s="50">
        <v>3000.0</v>
      </c>
      <c r="F28" s="48" t="s">
        <v>7981</v>
      </c>
      <c r="G28" s="48" t="s">
        <v>74</v>
      </c>
      <c r="H28" s="48" t="s">
        <v>450</v>
      </c>
      <c r="I28" s="48" t="s">
        <v>7989</v>
      </c>
      <c r="K28" s="106"/>
      <c r="L28" s="106"/>
      <c r="M28" s="106"/>
    </row>
    <row r="29" ht="14.25" hidden="1" customHeight="1">
      <c r="A29" s="81">
        <v>410.0</v>
      </c>
      <c r="B29" s="84">
        <v>45324.0</v>
      </c>
      <c r="C29" s="48"/>
      <c r="D29" s="48" t="s">
        <v>7990</v>
      </c>
      <c r="E29" s="116">
        <v>2866.07</v>
      </c>
      <c r="F29" s="48" t="s">
        <v>7981</v>
      </c>
      <c r="G29" s="48" t="s">
        <v>74</v>
      </c>
      <c r="H29" s="48" t="s">
        <v>450</v>
      </c>
      <c r="I29" s="48" t="s">
        <v>7991</v>
      </c>
      <c r="K29" s="106">
        <v>3000.0</v>
      </c>
      <c r="L29" s="100">
        <f t="shared" ref="L29:L30" si="4">K29/1.12*0.05</f>
        <v>133.9285714</v>
      </c>
      <c r="M29" s="100">
        <f t="shared" ref="M29:M30" si="5">K29-L29</f>
        <v>2866.071429</v>
      </c>
      <c r="N29" s="103">
        <f t="shared" ref="N29:N30" si="6">M29-E29</f>
        <v>0.001428571428</v>
      </c>
    </row>
    <row r="30" ht="14.25" hidden="1" customHeight="1">
      <c r="A30" s="81">
        <v>411.0</v>
      </c>
      <c r="B30" s="84">
        <v>45324.0</v>
      </c>
      <c r="C30" s="48"/>
      <c r="D30" s="48" t="s">
        <v>2051</v>
      </c>
      <c r="E30" s="116">
        <v>955.36</v>
      </c>
      <c r="F30" s="48" t="s">
        <v>7992</v>
      </c>
      <c r="G30" s="48" t="s">
        <v>74</v>
      </c>
      <c r="H30" s="48" t="s">
        <v>450</v>
      </c>
      <c r="I30" s="48" t="s">
        <v>7993</v>
      </c>
      <c r="K30" s="106">
        <v>1000.0</v>
      </c>
      <c r="L30" s="100">
        <f t="shared" si="4"/>
        <v>44.64285714</v>
      </c>
      <c r="M30" s="100">
        <f t="shared" si="5"/>
        <v>955.3571429</v>
      </c>
      <c r="N30" s="103">
        <f t="shared" si="6"/>
        <v>-0.002857142857</v>
      </c>
    </row>
    <row r="31" ht="14.25" hidden="1" customHeight="1">
      <c r="A31" s="81">
        <v>412.0</v>
      </c>
      <c r="B31" s="84">
        <v>45328.0</v>
      </c>
      <c r="C31" s="48"/>
      <c r="D31" s="48" t="s">
        <v>7928</v>
      </c>
      <c r="E31" s="50">
        <v>3000.0</v>
      </c>
      <c r="F31" s="48" t="s">
        <v>7994</v>
      </c>
      <c r="G31" s="48" t="s">
        <v>74</v>
      </c>
      <c r="H31" s="48" t="s">
        <v>450</v>
      </c>
      <c r="I31" s="48" t="s">
        <v>7995</v>
      </c>
      <c r="K31" s="106"/>
      <c r="L31" s="106"/>
      <c r="M31" s="106"/>
    </row>
    <row r="32" ht="14.25" hidden="1" customHeight="1">
      <c r="A32" s="81">
        <v>413.0</v>
      </c>
      <c r="B32" s="84">
        <v>45328.0</v>
      </c>
      <c r="C32" s="48"/>
      <c r="D32" s="48" t="s">
        <v>163</v>
      </c>
      <c r="E32" s="50">
        <v>1000.0</v>
      </c>
      <c r="F32" s="48" t="s">
        <v>7996</v>
      </c>
      <c r="G32" s="48" t="s">
        <v>74</v>
      </c>
      <c r="H32" s="48" t="s">
        <v>450</v>
      </c>
      <c r="I32" s="48" t="s">
        <v>7997</v>
      </c>
      <c r="K32" s="106"/>
      <c r="L32" s="106"/>
      <c r="M32" s="106"/>
    </row>
    <row r="33" ht="14.25" hidden="1" customHeight="1">
      <c r="A33" s="81">
        <v>414.0</v>
      </c>
      <c r="B33" s="84">
        <v>45328.0</v>
      </c>
      <c r="C33" s="48"/>
      <c r="D33" s="48" t="s">
        <v>3583</v>
      </c>
      <c r="E33" s="50">
        <v>3000.0</v>
      </c>
      <c r="F33" s="48" t="s">
        <v>7998</v>
      </c>
      <c r="G33" s="48" t="s">
        <v>74</v>
      </c>
      <c r="H33" s="48" t="s">
        <v>450</v>
      </c>
      <c r="I33" s="48" t="s">
        <v>7999</v>
      </c>
      <c r="K33" s="106"/>
      <c r="L33" s="106"/>
      <c r="M33" s="106"/>
    </row>
    <row r="34" ht="14.25" hidden="1" customHeight="1">
      <c r="A34" s="81">
        <v>415.0</v>
      </c>
      <c r="B34" s="84">
        <v>45329.0</v>
      </c>
      <c r="C34" s="48"/>
      <c r="D34" s="48" t="s">
        <v>8000</v>
      </c>
      <c r="E34" s="50">
        <v>1150.0</v>
      </c>
      <c r="F34" s="48" t="s">
        <v>8001</v>
      </c>
      <c r="G34" s="48" t="s">
        <v>2477</v>
      </c>
      <c r="H34" s="48" t="s">
        <v>450</v>
      </c>
      <c r="I34" s="48"/>
      <c r="K34" s="106"/>
      <c r="L34" s="106"/>
      <c r="M34" s="106"/>
      <c r="P34" s="372">
        <f>E34*0.015</f>
        <v>17.25</v>
      </c>
      <c r="Q34" s="372">
        <f>E34-P34</f>
        <v>1132.75</v>
      </c>
    </row>
    <row r="35" ht="14.25" hidden="1" customHeight="1">
      <c r="A35" s="81">
        <v>416.0</v>
      </c>
      <c r="B35" s="84">
        <v>45329.0</v>
      </c>
      <c r="C35" s="48"/>
      <c r="D35" s="48" t="s">
        <v>8002</v>
      </c>
      <c r="E35" s="116">
        <v>84262.5</v>
      </c>
      <c r="F35" s="48" t="s">
        <v>8003</v>
      </c>
      <c r="G35" s="48" t="s">
        <v>74</v>
      </c>
      <c r="H35" s="113" t="s">
        <v>450</v>
      </c>
      <c r="I35" s="48" t="s">
        <v>8004</v>
      </c>
      <c r="K35" s="106">
        <v>88200.0</v>
      </c>
      <c r="L35" s="100">
        <f>K35/1.12*0.05</f>
        <v>3937.5</v>
      </c>
      <c r="M35" s="100">
        <f>K35-L35</f>
        <v>84262.5</v>
      </c>
      <c r="N35" s="103">
        <f>M35-E35</f>
        <v>0</v>
      </c>
    </row>
    <row r="36" ht="14.25" hidden="1" customHeight="1">
      <c r="A36" s="81">
        <v>417.0</v>
      </c>
      <c r="B36" s="84">
        <v>45331.0</v>
      </c>
      <c r="C36" s="48"/>
      <c r="D36" s="48" t="s">
        <v>8005</v>
      </c>
      <c r="E36" s="50">
        <v>1200.0</v>
      </c>
      <c r="F36" s="48" t="s">
        <v>8006</v>
      </c>
      <c r="G36" s="48" t="s">
        <v>96</v>
      </c>
      <c r="H36" s="48" t="s">
        <v>450</v>
      </c>
      <c r="I36" s="48" t="s">
        <v>8007</v>
      </c>
      <c r="K36" s="106"/>
      <c r="L36" s="106"/>
      <c r="M36" s="106"/>
    </row>
    <row r="37" ht="14.25" hidden="1" customHeight="1">
      <c r="A37" s="81">
        <v>418.0</v>
      </c>
      <c r="B37" s="84">
        <v>45331.0</v>
      </c>
      <c r="C37" s="48"/>
      <c r="D37" s="48" t="s">
        <v>1115</v>
      </c>
      <c r="E37" s="50">
        <v>36000.0</v>
      </c>
      <c r="F37" s="48" t="s">
        <v>8008</v>
      </c>
      <c r="G37" s="48" t="s">
        <v>112</v>
      </c>
      <c r="H37" s="48" t="s">
        <v>450</v>
      </c>
      <c r="I37" s="48"/>
      <c r="K37" s="106"/>
      <c r="L37" s="106"/>
      <c r="M37" s="106"/>
      <c r="P37" s="100"/>
      <c r="Q37" s="373"/>
    </row>
    <row r="38" ht="14.25" hidden="1" customHeight="1">
      <c r="A38" s="81">
        <v>419.0</v>
      </c>
      <c r="B38" s="84">
        <v>45348.0</v>
      </c>
      <c r="C38" s="48"/>
      <c r="D38" s="48" t="s">
        <v>7966</v>
      </c>
      <c r="E38" s="50">
        <v>39200.0</v>
      </c>
      <c r="F38" s="48" t="s">
        <v>8009</v>
      </c>
      <c r="G38" s="48" t="s">
        <v>74</v>
      </c>
      <c r="H38" s="48" t="s">
        <v>450</v>
      </c>
      <c r="I38" s="48" t="s">
        <v>8010</v>
      </c>
      <c r="K38" s="106"/>
      <c r="L38" s="106"/>
      <c r="M38" s="106"/>
    </row>
    <row r="39" ht="14.25" hidden="1" customHeight="1">
      <c r="A39" s="81">
        <v>420.0</v>
      </c>
      <c r="B39" s="84">
        <v>45336.0</v>
      </c>
      <c r="C39" s="48"/>
      <c r="D39" s="48" t="s">
        <v>8011</v>
      </c>
      <c r="E39" s="50">
        <v>400.0</v>
      </c>
      <c r="F39" s="48" t="s">
        <v>8012</v>
      </c>
      <c r="G39" s="48" t="s">
        <v>112</v>
      </c>
      <c r="H39" s="48" t="s">
        <v>127</v>
      </c>
      <c r="I39" s="48"/>
      <c r="K39" s="106"/>
      <c r="L39" s="106"/>
      <c r="M39" s="106"/>
    </row>
    <row r="40" ht="14.25" hidden="1" customHeight="1">
      <c r="A40" s="81">
        <v>421.0</v>
      </c>
      <c r="B40" s="84">
        <v>45338.0</v>
      </c>
      <c r="C40" s="48"/>
      <c r="D40" s="48" t="s">
        <v>7941</v>
      </c>
      <c r="E40" s="50">
        <v>3000.0</v>
      </c>
      <c r="F40" s="48" t="s">
        <v>8013</v>
      </c>
      <c r="G40" s="48" t="s">
        <v>74</v>
      </c>
      <c r="H40" s="48" t="s">
        <v>450</v>
      </c>
      <c r="I40" s="48" t="s">
        <v>8014</v>
      </c>
      <c r="K40" s="106"/>
      <c r="L40" s="106"/>
      <c r="M40" s="106"/>
    </row>
    <row r="41" ht="14.25" hidden="1" customHeight="1">
      <c r="A41" s="81">
        <v>422.0</v>
      </c>
      <c r="B41" s="84">
        <v>45338.0</v>
      </c>
      <c r="C41" s="48"/>
      <c r="D41" s="48" t="s">
        <v>8015</v>
      </c>
      <c r="E41" s="50">
        <v>3000.0</v>
      </c>
      <c r="F41" s="48" t="s">
        <v>8013</v>
      </c>
      <c r="G41" s="48" t="s">
        <v>74</v>
      </c>
      <c r="H41" s="48" t="s">
        <v>450</v>
      </c>
      <c r="I41" s="48" t="s">
        <v>8016</v>
      </c>
      <c r="K41" s="106"/>
      <c r="L41" s="106"/>
      <c r="M41" s="106"/>
    </row>
    <row r="42" ht="14.25" hidden="1" customHeight="1">
      <c r="A42" s="81">
        <v>423.0</v>
      </c>
      <c r="B42" s="84">
        <v>45341.0</v>
      </c>
      <c r="C42" s="48"/>
      <c r="D42" s="48" t="s">
        <v>4937</v>
      </c>
      <c r="E42" s="50">
        <v>1250.0</v>
      </c>
      <c r="F42" s="48" t="s">
        <v>8017</v>
      </c>
      <c r="G42" s="48" t="s">
        <v>74</v>
      </c>
      <c r="H42" s="48" t="s">
        <v>450</v>
      </c>
      <c r="I42" s="48" t="s">
        <v>8018</v>
      </c>
      <c r="K42" s="106"/>
      <c r="L42" s="106"/>
      <c r="M42" s="106"/>
    </row>
    <row r="43" ht="14.25" hidden="1" customHeight="1">
      <c r="A43" s="81">
        <v>424.0</v>
      </c>
      <c r="B43" s="84">
        <v>45341.0</v>
      </c>
      <c r="D43" s="48" t="s">
        <v>4982</v>
      </c>
      <c r="E43" s="50">
        <v>3000.0</v>
      </c>
      <c r="F43" s="48" t="s">
        <v>8019</v>
      </c>
      <c r="G43" s="48" t="s">
        <v>74</v>
      </c>
      <c r="H43" s="48" t="s">
        <v>450</v>
      </c>
      <c r="I43" s="48" t="s">
        <v>8020</v>
      </c>
      <c r="K43" s="106"/>
      <c r="L43" s="106"/>
      <c r="M43" s="106"/>
    </row>
    <row r="44" ht="14.25" hidden="1" customHeight="1">
      <c r="A44" s="81">
        <v>425.0</v>
      </c>
      <c r="B44" s="84">
        <v>45341.0</v>
      </c>
      <c r="D44" s="48" t="s">
        <v>8021</v>
      </c>
      <c r="E44" s="50">
        <v>1250.0</v>
      </c>
      <c r="F44" s="48" t="s">
        <v>8017</v>
      </c>
      <c r="G44" s="48" t="s">
        <v>74</v>
      </c>
      <c r="H44" s="48" t="s">
        <v>450</v>
      </c>
      <c r="I44" s="48" t="s">
        <v>8022</v>
      </c>
      <c r="K44" s="106"/>
      <c r="L44" s="106"/>
      <c r="M44" s="106"/>
    </row>
    <row r="45" ht="14.25" hidden="1" customHeight="1">
      <c r="A45" s="81">
        <v>426.0</v>
      </c>
      <c r="B45" s="84">
        <v>45341.0</v>
      </c>
      <c r="D45" s="48" t="s">
        <v>7956</v>
      </c>
      <c r="E45" s="50">
        <v>3000.0</v>
      </c>
      <c r="F45" s="48" t="s">
        <v>8023</v>
      </c>
      <c r="G45" s="48" t="s">
        <v>74</v>
      </c>
      <c r="H45" s="48" t="s">
        <v>450</v>
      </c>
      <c r="I45" s="48" t="s">
        <v>8024</v>
      </c>
      <c r="K45" s="106"/>
      <c r="L45" s="106"/>
      <c r="M45" s="106"/>
    </row>
    <row r="46" ht="14.25" hidden="1" customHeight="1">
      <c r="A46" s="81">
        <v>427.0</v>
      </c>
      <c r="B46" s="84">
        <v>45342.0</v>
      </c>
      <c r="D46" s="48" t="s">
        <v>7937</v>
      </c>
      <c r="E46" s="50">
        <v>187250.0</v>
      </c>
      <c r="F46" s="48" t="s">
        <v>8025</v>
      </c>
      <c r="G46" s="48" t="s">
        <v>74</v>
      </c>
      <c r="H46" s="48" t="s">
        <v>450</v>
      </c>
      <c r="I46" s="48" t="s">
        <v>8026</v>
      </c>
      <c r="K46" s="106"/>
      <c r="L46" s="106"/>
      <c r="M46" s="106"/>
    </row>
    <row r="47" ht="14.25" hidden="1" customHeight="1">
      <c r="A47" s="81">
        <v>428.0</v>
      </c>
      <c r="B47" s="84">
        <v>45345.0</v>
      </c>
      <c r="D47" s="48" t="s">
        <v>895</v>
      </c>
      <c r="E47" s="50">
        <v>65537.5</v>
      </c>
      <c r="F47" s="48" t="s">
        <v>8027</v>
      </c>
      <c r="G47" s="48" t="s">
        <v>74</v>
      </c>
      <c r="H47" s="48" t="s">
        <v>450</v>
      </c>
      <c r="I47" s="48" t="s">
        <v>8028</v>
      </c>
      <c r="K47" s="106"/>
      <c r="L47" s="106"/>
      <c r="M47" s="106"/>
    </row>
    <row r="48" ht="14.25" hidden="1" customHeight="1">
      <c r="A48" s="81">
        <v>429.0</v>
      </c>
      <c r="B48" s="84">
        <v>45345.0</v>
      </c>
      <c r="C48" s="48"/>
      <c r="D48" s="48" t="s">
        <v>8029</v>
      </c>
      <c r="E48" s="50">
        <v>1000.0</v>
      </c>
      <c r="F48" s="48" t="s">
        <v>8030</v>
      </c>
      <c r="G48" s="48" t="s">
        <v>1966</v>
      </c>
      <c r="H48" s="48" t="s">
        <v>450</v>
      </c>
      <c r="I48" s="48" t="s">
        <v>8031</v>
      </c>
      <c r="K48" s="106"/>
      <c r="L48" s="106"/>
      <c r="M48" s="106"/>
    </row>
    <row r="49" ht="14.25" hidden="1" customHeight="1">
      <c r="A49" s="81">
        <v>430.0</v>
      </c>
      <c r="B49" s="84">
        <v>45349.0</v>
      </c>
      <c r="C49" s="48"/>
      <c r="D49" s="48" t="s">
        <v>7974</v>
      </c>
      <c r="E49" s="50">
        <v>2500.0</v>
      </c>
      <c r="F49" s="48" t="s">
        <v>8032</v>
      </c>
      <c r="G49" s="48" t="s">
        <v>74</v>
      </c>
      <c r="H49" s="48" t="s">
        <v>450</v>
      </c>
      <c r="I49" s="48" t="s">
        <v>8033</v>
      </c>
      <c r="K49" s="106"/>
      <c r="L49" s="106"/>
      <c r="M49" s="106"/>
    </row>
    <row r="50" ht="14.25" hidden="1" customHeight="1">
      <c r="A50" s="81">
        <v>431.0</v>
      </c>
      <c r="B50" s="84">
        <v>45349.0</v>
      </c>
      <c r="D50" s="48" t="s">
        <v>83</v>
      </c>
      <c r="E50" s="50">
        <v>3000.0</v>
      </c>
      <c r="F50" s="48" t="s">
        <v>8034</v>
      </c>
      <c r="G50" s="48" t="s">
        <v>74</v>
      </c>
      <c r="H50" s="48" t="s">
        <v>450</v>
      </c>
      <c r="I50" s="48" t="s">
        <v>8035</v>
      </c>
      <c r="K50" s="106"/>
      <c r="L50" s="106"/>
      <c r="M50" s="106"/>
    </row>
    <row r="51" ht="14.25" hidden="1" customHeight="1">
      <c r="A51" s="81">
        <v>432.0</v>
      </c>
      <c r="B51" s="84"/>
      <c r="D51" s="48"/>
      <c r="E51" s="50"/>
      <c r="F51" s="48"/>
      <c r="G51" s="48"/>
      <c r="H51" s="48"/>
      <c r="I51" s="48"/>
      <c r="K51" s="106"/>
      <c r="L51" s="106"/>
      <c r="M51" s="106"/>
    </row>
    <row r="52" ht="14.25" hidden="1" customHeight="1">
      <c r="A52" s="81">
        <v>433.0</v>
      </c>
      <c r="B52" s="84">
        <v>45352.0</v>
      </c>
      <c r="D52" s="48" t="s">
        <v>2051</v>
      </c>
      <c r="E52" s="116">
        <v>955.36</v>
      </c>
      <c r="F52" s="50" t="s">
        <v>8036</v>
      </c>
      <c r="G52" s="48" t="s">
        <v>74</v>
      </c>
      <c r="H52" s="48" t="s">
        <v>450</v>
      </c>
      <c r="I52" s="48" t="s">
        <v>8037</v>
      </c>
      <c r="K52" s="106">
        <v>1000.0</v>
      </c>
      <c r="L52" s="106">
        <f>K52/1.12*0.05</f>
        <v>44.64285714</v>
      </c>
      <c r="M52" s="106">
        <f>K52-L52</f>
        <v>955.3571429</v>
      </c>
      <c r="N52" s="50">
        <f>E52-M52</f>
        <v>0.002857142857</v>
      </c>
    </row>
    <row r="53" ht="14.25" hidden="1" customHeight="1">
      <c r="A53" s="81">
        <v>434.0</v>
      </c>
      <c r="B53" s="84">
        <v>45356.0</v>
      </c>
      <c r="D53" s="48" t="s">
        <v>8038</v>
      </c>
      <c r="E53" s="50">
        <v>2500.0</v>
      </c>
      <c r="F53" s="48" t="s">
        <v>8039</v>
      </c>
      <c r="G53" s="48" t="s">
        <v>74</v>
      </c>
      <c r="H53" s="48" t="s">
        <v>450</v>
      </c>
      <c r="I53" s="101" t="s">
        <v>8040</v>
      </c>
      <c r="K53" s="106"/>
      <c r="L53" s="106"/>
      <c r="M53" s="106"/>
    </row>
    <row r="54" ht="14.25" hidden="1" customHeight="1">
      <c r="A54" s="81">
        <v>435.0</v>
      </c>
      <c r="B54" s="84">
        <v>45356.0</v>
      </c>
      <c r="D54" s="48" t="s">
        <v>8041</v>
      </c>
      <c r="E54" s="50">
        <v>3000.0</v>
      </c>
      <c r="F54" s="48" t="s">
        <v>8042</v>
      </c>
      <c r="G54" s="48" t="s">
        <v>74</v>
      </c>
      <c r="H54" s="48" t="s">
        <v>450</v>
      </c>
      <c r="I54" s="101" t="s">
        <v>8043</v>
      </c>
      <c r="K54" s="106"/>
      <c r="L54" s="106"/>
      <c r="M54" s="106"/>
    </row>
    <row r="55" ht="14.25" hidden="1" customHeight="1">
      <c r="A55" s="81">
        <v>436.0</v>
      </c>
      <c r="B55" s="84">
        <v>45356.0</v>
      </c>
      <c r="D55" s="48" t="s">
        <v>3583</v>
      </c>
      <c r="E55" s="50">
        <v>3000.0</v>
      </c>
      <c r="F55" s="48" t="s">
        <v>8044</v>
      </c>
      <c r="G55" s="48" t="s">
        <v>74</v>
      </c>
      <c r="H55" s="48" t="s">
        <v>450</v>
      </c>
      <c r="I55" s="48" t="s">
        <v>8045</v>
      </c>
      <c r="K55" s="106"/>
      <c r="L55" s="106"/>
      <c r="M55" s="106"/>
    </row>
    <row r="56" ht="14.25" hidden="1" customHeight="1">
      <c r="A56" s="81">
        <v>437.0</v>
      </c>
      <c r="E56" s="374"/>
      <c r="K56" s="106"/>
      <c r="L56" s="106"/>
      <c r="M56" s="106"/>
    </row>
    <row r="57" ht="14.25" hidden="1" customHeight="1">
      <c r="A57" s="81">
        <v>438.0</v>
      </c>
      <c r="B57" s="84">
        <v>45356.0</v>
      </c>
      <c r="D57" s="48" t="s">
        <v>8046</v>
      </c>
      <c r="E57" s="50">
        <v>9800.0</v>
      </c>
      <c r="F57" s="48" t="s">
        <v>8047</v>
      </c>
      <c r="G57" s="48" t="s">
        <v>74</v>
      </c>
      <c r="H57" s="48" t="s">
        <v>450</v>
      </c>
      <c r="I57" s="101" t="s">
        <v>8048</v>
      </c>
      <c r="K57" s="106"/>
      <c r="L57" s="106"/>
      <c r="M57" s="106"/>
    </row>
    <row r="58" ht="14.25" hidden="1" customHeight="1">
      <c r="A58" s="81">
        <v>439.0</v>
      </c>
      <c r="B58" s="84">
        <v>45356.0</v>
      </c>
      <c r="D58" s="48" t="s">
        <v>8049</v>
      </c>
      <c r="E58" s="50">
        <v>9800.0</v>
      </c>
      <c r="F58" s="48" t="s">
        <v>8047</v>
      </c>
      <c r="G58" s="48" t="s">
        <v>74</v>
      </c>
      <c r="H58" s="42" t="s">
        <v>450</v>
      </c>
      <c r="I58" s="101" t="s">
        <v>8048</v>
      </c>
      <c r="K58" s="106"/>
      <c r="L58" s="106"/>
      <c r="M58" s="106"/>
    </row>
    <row r="59" ht="14.25" hidden="1" customHeight="1">
      <c r="A59" s="81">
        <v>440.0</v>
      </c>
      <c r="B59" s="84">
        <v>45356.0</v>
      </c>
      <c r="D59" s="48" t="s">
        <v>448</v>
      </c>
      <c r="E59" s="116">
        <v>2675.0</v>
      </c>
      <c r="F59" s="48" t="s">
        <v>8050</v>
      </c>
      <c r="G59" s="48" t="s">
        <v>74</v>
      </c>
      <c r="H59" s="42" t="s">
        <v>450</v>
      </c>
      <c r="I59" s="101" t="s">
        <v>8051</v>
      </c>
      <c r="K59" s="100">
        <v>2800.0</v>
      </c>
      <c r="L59" s="100">
        <f>K59/1.12*0.05</f>
        <v>125</v>
      </c>
      <c r="M59" s="100">
        <f>K59-L59</f>
        <v>2675</v>
      </c>
      <c r="N59" s="375">
        <f>M59-E59</f>
        <v>0</v>
      </c>
    </row>
    <row r="60" ht="14.25" hidden="1" customHeight="1">
      <c r="A60" s="81">
        <v>441.0</v>
      </c>
      <c r="B60" s="84">
        <v>45356.0</v>
      </c>
      <c r="D60" s="94" t="s">
        <v>7985</v>
      </c>
      <c r="E60" s="50">
        <v>3000.0</v>
      </c>
      <c r="F60" s="100" t="s">
        <v>8052</v>
      </c>
      <c r="G60" s="101" t="s">
        <v>74</v>
      </c>
      <c r="H60" s="376" t="s">
        <v>450</v>
      </c>
      <c r="I60" s="94" t="s">
        <v>8053</v>
      </c>
      <c r="K60" s="106"/>
      <c r="L60" s="106"/>
      <c r="M60" s="106"/>
    </row>
    <row r="61" ht="14.25" hidden="1" customHeight="1">
      <c r="A61" s="81">
        <v>442.0</v>
      </c>
      <c r="B61" s="84">
        <v>45356.0</v>
      </c>
      <c r="D61" s="94" t="s">
        <v>8054</v>
      </c>
      <c r="E61" s="116">
        <v>2866.07</v>
      </c>
      <c r="F61" s="100" t="s">
        <v>8052</v>
      </c>
      <c r="G61" s="101" t="s">
        <v>74</v>
      </c>
      <c r="H61" s="376" t="s">
        <v>450</v>
      </c>
      <c r="I61" s="101" t="s">
        <v>8055</v>
      </c>
      <c r="J61" s="94"/>
      <c r="K61" s="100">
        <v>3000.0</v>
      </c>
      <c r="L61" s="100">
        <f t="shared" ref="L61:L62" si="7">K61/1.12*0.05</f>
        <v>133.9285714</v>
      </c>
      <c r="M61" s="100">
        <f t="shared" ref="M61:M62" si="8">K61-L61</f>
        <v>2866.071429</v>
      </c>
      <c r="N61" s="375">
        <f t="shared" ref="N61:N62" si="9">M61-E61</f>
        <v>0.001428571428</v>
      </c>
    </row>
    <row r="62" ht="14.25" hidden="1" customHeight="1">
      <c r="A62" s="81">
        <v>443.0</v>
      </c>
      <c r="B62" s="84">
        <v>45359.0</v>
      </c>
      <c r="D62" s="94" t="s">
        <v>1836</v>
      </c>
      <c r="E62" s="116">
        <v>955.36</v>
      </c>
      <c r="F62" s="100" t="s">
        <v>8056</v>
      </c>
      <c r="G62" s="101" t="s">
        <v>74</v>
      </c>
      <c r="H62" s="101" t="s">
        <v>450</v>
      </c>
      <c r="I62" s="101" t="s">
        <v>8057</v>
      </c>
      <c r="J62" s="94"/>
      <c r="K62" s="100">
        <v>1000.0</v>
      </c>
      <c r="L62" s="100">
        <f t="shared" si="7"/>
        <v>44.64285714</v>
      </c>
      <c r="M62" s="100">
        <f t="shared" si="8"/>
        <v>955.3571429</v>
      </c>
      <c r="N62" s="375">
        <f t="shared" si="9"/>
        <v>-0.002857142857</v>
      </c>
    </row>
    <row r="63" ht="14.25" hidden="1" customHeight="1">
      <c r="A63" s="81">
        <v>444.0</v>
      </c>
      <c r="B63" s="84">
        <v>45356.0</v>
      </c>
      <c r="C63" s="48"/>
      <c r="D63" s="94" t="s">
        <v>182</v>
      </c>
      <c r="E63" s="50">
        <v>1000.0</v>
      </c>
      <c r="F63" s="100" t="s">
        <v>8056</v>
      </c>
      <c r="G63" s="101" t="s">
        <v>74</v>
      </c>
      <c r="H63" s="376" t="s">
        <v>450</v>
      </c>
      <c r="I63" s="101" t="s">
        <v>8058</v>
      </c>
      <c r="K63" s="106"/>
      <c r="L63" s="106"/>
      <c r="M63" s="106"/>
      <c r="P63" s="372"/>
      <c r="Q63" s="372"/>
    </row>
    <row r="64" ht="14.25" hidden="1" customHeight="1">
      <c r="A64" s="81">
        <v>445.0</v>
      </c>
      <c r="B64" s="84">
        <v>45352.0</v>
      </c>
      <c r="D64" s="48" t="s">
        <v>8059</v>
      </c>
      <c r="E64" s="50">
        <v>2200.0</v>
      </c>
      <c r="F64" s="48" t="s">
        <v>8060</v>
      </c>
      <c r="G64" s="48" t="s">
        <v>2477</v>
      </c>
      <c r="H64" s="42" t="s">
        <v>450</v>
      </c>
      <c r="K64" s="106"/>
      <c r="L64" s="106"/>
      <c r="M64" s="106"/>
      <c r="P64" s="122">
        <f>E64*0.015</f>
        <v>33</v>
      </c>
      <c r="Q64" s="122">
        <f>E64-P64</f>
        <v>2167</v>
      </c>
    </row>
    <row r="65" ht="14.25" hidden="1" customHeight="1">
      <c r="A65" s="81">
        <v>446.0</v>
      </c>
      <c r="B65" s="84">
        <v>45362.0</v>
      </c>
      <c r="D65" s="48" t="s">
        <v>2743</v>
      </c>
      <c r="E65" s="50">
        <v>3000.0</v>
      </c>
      <c r="F65" s="48" t="s">
        <v>8061</v>
      </c>
      <c r="G65" s="48" t="s">
        <v>74</v>
      </c>
      <c r="H65" s="42" t="s">
        <v>450</v>
      </c>
      <c r="I65" s="48" t="s">
        <v>8062</v>
      </c>
      <c r="K65" s="106"/>
      <c r="L65" s="106"/>
      <c r="M65" s="106"/>
    </row>
    <row r="66" ht="14.25" hidden="1" customHeight="1">
      <c r="A66" s="81">
        <v>447.0</v>
      </c>
      <c r="B66" s="84">
        <v>45362.0</v>
      </c>
      <c r="D66" s="48" t="s">
        <v>8063</v>
      </c>
      <c r="E66" s="50">
        <v>3000.0</v>
      </c>
      <c r="F66" s="48"/>
      <c r="G66" s="48"/>
      <c r="H66" s="42"/>
      <c r="K66" s="106"/>
      <c r="L66" s="106"/>
      <c r="M66" s="106"/>
    </row>
    <row r="67" hidden="1">
      <c r="A67" s="81">
        <v>448.0</v>
      </c>
      <c r="B67" s="368">
        <v>45365.0</v>
      </c>
      <c r="C67" s="369"/>
      <c r="D67" s="369" t="s">
        <v>8002</v>
      </c>
      <c r="E67" s="377">
        <v>84262.5</v>
      </c>
      <c r="F67" s="369" t="s">
        <v>8064</v>
      </c>
      <c r="G67" s="369" t="s">
        <v>74</v>
      </c>
      <c r="H67" s="42" t="s">
        <v>450</v>
      </c>
      <c r="I67" s="48" t="s">
        <v>8065</v>
      </c>
      <c r="K67" s="106">
        <v>88200.0</v>
      </c>
      <c r="L67" s="100">
        <f>K67/1.12*0.05</f>
        <v>3937.5</v>
      </c>
      <c r="M67" s="100">
        <f>K67-L67</f>
        <v>84262.5</v>
      </c>
      <c r="N67" s="375">
        <f>M67-E67</f>
        <v>0</v>
      </c>
    </row>
    <row r="68" ht="14.25" hidden="1" customHeight="1">
      <c r="A68" s="81">
        <v>449.0</v>
      </c>
      <c r="B68" s="84">
        <v>45369.0</v>
      </c>
      <c r="D68" s="48" t="s">
        <v>8066</v>
      </c>
      <c r="E68" s="50">
        <v>900.0</v>
      </c>
      <c r="F68" s="48" t="s">
        <v>8067</v>
      </c>
      <c r="G68" s="48" t="s">
        <v>74</v>
      </c>
      <c r="H68" s="42" t="s">
        <v>450</v>
      </c>
      <c r="I68" s="48" t="s">
        <v>8068</v>
      </c>
      <c r="K68" s="106"/>
      <c r="L68" s="106"/>
      <c r="M68" s="106"/>
    </row>
    <row r="69" ht="14.25" hidden="1" customHeight="1">
      <c r="A69" s="81">
        <v>450.0</v>
      </c>
      <c r="B69" s="84">
        <v>45369.0</v>
      </c>
      <c r="D69" s="48" t="s">
        <v>8069</v>
      </c>
      <c r="E69" s="50">
        <v>3000.0</v>
      </c>
      <c r="F69" s="48" t="s">
        <v>8070</v>
      </c>
      <c r="G69" s="48" t="s">
        <v>74</v>
      </c>
      <c r="H69" s="42" t="s">
        <v>450</v>
      </c>
      <c r="I69" s="48" t="s">
        <v>8071</v>
      </c>
      <c r="K69" s="106"/>
      <c r="L69" s="106"/>
      <c r="M69" s="106"/>
    </row>
    <row r="70" ht="14.25" hidden="1" customHeight="1">
      <c r="A70" s="81">
        <v>451.0</v>
      </c>
      <c r="B70" s="84">
        <v>45369.0</v>
      </c>
      <c r="D70" s="48" t="s">
        <v>4937</v>
      </c>
      <c r="E70" s="50">
        <v>1250.0</v>
      </c>
      <c r="F70" s="48" t="s">
        <v>8072</v>
      </c>
      <c r="G70" s="48" t="s">
        <v>74</v>
      </c>
      <c r="H70" s="42" t="s">
        <v>450</v>
      </c>
      <c r="I70" s="48" t="s">
        <v>8073</v>
      </c>
      <c r="K70" s="106"/>
      <c r="L70" s="106"/>
      <c r="M70" s="106"/>
    </row>
    <row r="71" ht="14.25" hidden="1" customHeight="1">
      <c r="A71" s="81">
        <v>452.0</v>
      </c>
      <c r="B71" s="84">
        <v>45369.0</v>
      </c>
      <c r="D71" s="48" t="s">
        <v>7971</v>
      </c>
      <c r="E71" s="50">
        <v>1250.0</v>
      </c>
      <c r="F71" s="48" t="s">
        <v>8072</v>
      </c>
      <c r="G71" s="48" t="s">
        <v>74</v>
      </c>
      <c r="H71" s="42" t="s">
        <v>450</v>
      </c>
      <c r="I71" s="48" t="s">
        <v>8074</v>
      </c>
      <c r="K71" s="106"/>
      <c r="L71" s="106"/>
      <c r="M71" s="106"/>
    </row>
    <row r="72" ht="14.25" hidden="1" customHeight="1">
      <c r="A72" s="81">
        <v>453.0</v>
      </c>
      <c r="B72" s="84">
        <v>45369.0</v>
      </c>
      <c r="C72" s="48"/>
      <c r="D72" s="48" t="s">
        <v>7956</v>
      </c>
      <c r="E72" s="50">
        <v>3000.0</v>
      </c>
      <c r="F72" s="48" t="s">
        <v>8075</v>
      </c>
      <c r="G72" s="48" t="s">
        <v>74</v>
      </c>
      <c r="H72" s="42" t="s">
        <v>450</v>
      </c>
      <c r="I72" s="48" t="s">
        <v>8076</v>
      </c>
      <c r="K72" s="106"/>
      <c r="L72" s="106"/>
      <c r="M72" s="106"/>
    </row>
    <row r="73" ht="14.25" hidden="1" customHeight="1">
      <c r="A73" s="81">
        <v>454.0</v>
      </c>
      <c r="B73" s="84">
        <v>45371.0</v>
      </c>
      <c r="D73" s="48" t="s">
        <v>8077</v>
      </c>
      <c r="E73" s="50">
        <v>10000.0</v>
      </c>
      <c r="F73" s="48" t="s">
        <v>8078</v>
      </c>
      <c r="G73" s="48" t="s">
        <v>112</v>
      </c>
      <c r="H73" s="42" t="s">
        <v>127</v>
      </c>
      <c r="K73" s="106"/>
      <c r="L73" s="106"/>
      <c r="M73" s="106"/>
    </row>
    <row r="74" ht="14.25" hidden="1" customHeight="1">
      <c r="A74" s="81">
        <v>455.0</v>
      </c>
      <c r="B74" s="84">
        <v>45376.0</v>
      </c>
      <c r="D74" s="48" t="s">
        <v>8079</v>
      </c>
      <c r="E74" s="50">
        <v>2500.0</v>
      </c>
      <c r="F74" s="48" t="s">
        <v>8080</v>
      </c>
      <c r="G74" s="48" t="s">
        <v>74</v>
      </c>
      <c r="H74" s="42" t="s">
        <v>450</v>
      </c>
      <c r="I74" s="48" t="s">
        <v>8081</v>
      </c>
      <c r="K74" s="106"/>
      <c r="L74" s="106"/>
      <c r="M74" s="106"/>
    </row>
    <row r="75" ht="14.25" hidden="1" customHeight="1">
      <c r="A75" s="81">
        <v>456.0</v>
      </c>
      <c r="B75" s="84">
        <v>45376.0</v>
      </c>
      <c r="D75" s="48" t="s">
        <v>83</v>
      </c>
      <c r="E75" s="50">
        <v>3000.0</v>
      </c>
      <c r="F75" s="48" t="s">
        <v>8082</v>
      </c>
      <c r="G75" s="48" t="s">
        <v>74</v>
      </c>
      <c r="H75" s="42" t="s">
        <v>450</v>
      </c>
      <c r="I75" s="48" t="s">
        <v>8083</v>
      </c>
      <c r="K75" s="106"/>
      <c r="L75" s="106"/>
      <c r="M75" s="106"/>
    </row>
    <row r="76" ht="14.25" hidden="1" customHeight="1">
      <c r="A76" s="81">
        <v>457.0</v>
      </c>
      <c r="B76" s="84">
        <v>45376.0</v>
      </c>
      <c r="D76" s="94" t="s">
        <v>5019</v>
      </c>
      <c r="E76" s="116">
        <v>65537.5</v>
      </c>
      <c r="F76" s="100" t="s">
        <v>8084</v>
      </c>
      <c r="G76" s="101" t="s">
        <v>74</v>
      </c>
      <c r="H76" s="101" t="s">
        <v>450</v>
      </c>
      <c r="I76" s="101" t="s">
        <v>8085</v>
      </c>
      <c r="K76" s="100">
        <v>68600.0</v>
      </c>
      <c r="L76" s="100">
        <f>K76/1.12*0.05</f>
        <v>3062.5</v>
      </c>
      <c r="M76" s="100">
        <f>K76-L76</f>
        <v>65537.5</v>
      </c>
      <c r="N76" s="375">
        <f>M76-E76</f>
        <v>0</v>
      </c>
    </row>
    <row r="77" ht="14.25" hidden="1" customHeight="1">
      <c r="A77" s="81">
        <v>458.0</v>
      </c>
      <c r="B77" s="84">
        <v>45376.0</v>
      </c>
      <c r="D77" s="94" t="s">
        <v>562</v>
      </c>
      <c r="E77" s="50">
        <v>3000.0</v>
      </c>
      <c r="F77" s="100" t="s">
        <v>8086</v>
      </c>
      <c r="G77" s="101" t="s">
        <v>74</v>
      </c>
      <c r="H77" s="101" t="s">
        <v>450</v>
      </c>
      <c r="I77" s="101" t="s">
        <v>8087</v>
      </c>
      <c r="K77" s="106"/>
      <c r="L77" s="106"/>
      <c r="M77" s="106"/>
    </row>
    <row r="78" ht="14.25" hidden="1" customHeight="1">
      <c r="A78" s="81">
        <v>459.0</v>
      </c>
      <c r="B78" s="84">
        <v>45376.0</v>
      </c>
      <c r="D78" s="94" t="s">
        <v>8088</v>
      </c>
      <c r="E78" s="116">
        <v>2388.39</v>
      </c>
      <c r="F78" s="100" t="s">
        <v>8089</v>
      </c>
      <c r="G78" s="101" t="s">
        <v>74</v>
      </c>
      <c r="H78" s="101" t="s">
        <v>450</v>
      </c>
      <c r="I78" s="101" t="s">
        <v>8090</v>
      </c>
      <c r="K78" s="100">
        <v>2500.0</v>
      </c>
      <c r="L78" s="100">
        <f>K78/1.12*0.05</f>
        <v>111.6071429</v>
      </c>
      <c r="M78" s="100">
        <f>K78-L78</f>
        <v>2388.392857</v>
      </c>
      <c r="N78" s="375">
        <f>M78-E78</f>
        <v>0.002857142857</v>
      </c>
    </row>
    <row r="79" ht="14.25" hidden="1" customHeight="1">
      <c r="A79" s="81">
        <v>460.0</v>
      </c>
      <c r="B79" s="84">
        <v>45377.0</v>
      </c>
      <c r="D79" s="48" t="s">
        <v>8091</v>
      </c>
      <c r="E79" s="50">
        <v>187250.0</v>
      </c>
      <c r="F79" s="50" t="s">
        <v>8092</v>
      </c>
      <c r="G79" s="42" t="s">
        <v>74</v>
      </c>
      <c r="H79" s="42" t="s">
        <v>450</v>
      </c>
      <c r="I79" s="42" t="s">
        <v>8093</v>
      </c>
      <c r="K79" s="106"/>
      <c r="L79" s="106"/>
      <c r="M79" s="106"/>
    </row>
    <row r="80" ht="14.25" hidden="1" customHeight="1">
      <c r="A80" s="81">
        <v>461.0</v>
      </c>
      <c r="B80" s="84">
        <v>45378.0</v>
      </c>
      <c r="D80" s="48" t="s">
        <v>7956</v>
      </c>
      <c r="E80" s="50">
        <v>2050.0</v>
      </c>
      <c r="F80" s="50" t="s">
        <v>8094</v>
      </c>
      <c r="G80" s="42" t="s">
        <v>74</v>
      </c>
      <c r="H80" s="42" t="s">
        <v>450</v>
      </c>
      <c r="I80" s="42" t="s">
        <v>8095</v>
      </c>
      <c r="K80" s="106"/>
      <c r="L80" s="106"/>
      <c r="M80" s="106"/>
    </row>
    <row r="81" ht="14.25" hidden="1" customHeight="1">
      <c r="A81" s="81">
        <v>462.0</v>
      </c>
      <c r="B81" s="84">
        <v>45384.0</v>
      </c>
      <c r="D81" s="48" t="s">
        <v>8096</v>
      </c>
      <c r="E81" s="50">
        <v>1000.0</v>
      </c>
      <c r="F81" s="50" t="s">
        <v>8097</v>
      </c>
      <c r="G81" s="42" t="s">
        <v>74</v>
      </c>
      <c r="H81" s="42" t="s">
        <v>450</v>
      </c>
      <c r="I81" s="42" t="s">
        <v>8098</v>
      </c>
      <c r="K81" s="106"/>
      <c r="L81" s="106"/>
      <c r="M81" s="106"/>
    </row>
    <row r="82" ht="14.25" hidden="1" customHeight="1">
      <c r="A82" s="366">
        <v>463.0</v>
      </c>
      <c r="B82" s="84">
        <v>45384.0</v>
      </c>
      <c r="D82" s="48" t="s">
        <v>7985</v>
      </c>
      <c r="E82" s="50">
        <v>3000.0</v>
      </c>
      <c r="F82" s="50" t="s">
        <v>8099</v>
      </c>
      <c r="G82" s="42" t="s">
        <v>74</v>
      </c>
      <c r="H82" s="42" t="s">
        <v>450</v>
      </c>
      <c r="I82" s="42" t="s">
        <v>8100</v>
      </c>
      <c r="K82" s="106"/>
      <c r="L82" s="106"/>
      <c r="M82" s="106"/>
    </row>
    <row r="83" ht="14.25" hidden="1" customHeight="1">
      <c r="A83" s="81">
        <v>464.0</v>
      </c>
      <c r="B83" s="84">
        <v>45384.0</v>
      </c>
      <c r="D83" s="48" t="s">
        <v>1836</v>
      </c>
      <c r="E83" s="116">
        <v>955.36</v>
      </c>
      <c r="F83" s="48" t="s">
        <v>8097</v>
      </c>
      <c r="G83" s="48" t="s">
        <v>74</v>
      </c>
      <c r="H83" s="42" t="s">
        <v>450</v>
      </c>
      <c r="I83" s="48" t="s">
        <v>8101</v>
      </c>
      <c r="K83" s="100">
        <v>1000.0</v>
      </c>
      <c r="L83" s="100">
        <f>K83/1.12*0.05</f>
        <v>44.64285714</v>
      </c>
      <c r="M83" s="100">
        <f>K83-L83</f>
        <v>955.3571429</v>
      </c>
      <c r="N83" s="375">
        <f>M83-E83</f>
        <v>-0.002857142857</v>
      </c>
    </row>
    <row r="84" ht="14.25" hidden="1" customHeight="1">
      <c r="A84" s="366">
        <v>465.0</v>
      </c>
      <c r="B84" s="84">
        <v>45384.0</v>
      </c>
      <c r="D84" s="48" t="s">
        <v>8054</v>
      </c>
      <c r="E84" s="50">
        <v>3000.0</v>
      </c>
      <c r="F84" s="48" t="s">
        <v>8099</v>
      </c>
      <c r="G84" s="48" t="s">
        <v>74</v>
      </c>
      <c r="H84" s="42" t="s">
        <v>450</v>
      </c>
      <c r="I84" s="48" t="s">
        <v>8102</v>
      </c>
      <c r="K84" s="106"/>
      <c r="L84" s="106"/>
      <c r="M84" s="106"/>
    </row>
    <row r="85" ht="14.25" hidden="1" customHeight="1">
      <c r="A85" s="81">
        <v>466.0</v>
      </c>
      <c r="B85" s="84">
        <v>45384.0</v>
      </c>
      <c r="D85" s="48" t="s">
        <v>8103</v>
      </c>
      <c r="E85" s="50">
        <v>2500.0</v>
      </c>
      <c r="F85" s="48" t="s">
        <v>8099</v>
      </c>
      <c r="G85" s="48" t="s">
        <v>74</v>
      </c>
      <c r="H85" s="42" t="s">
        <v>450</v>
      </c>
      <c r="I85" s="48" t="s">
        <v>8104</v>
      </c>
      <c r="K85" s="106"/>
      <c r="L85" s="106"/>
      <c r="M85" s="106"/>
    </row>
    <row r="86" ht="14.25" hidden="1" customHeight="1">
      <c r="A86" s="366">
        <v>467.0</v>
      </c>
      <c r="B86" s="84">
        <v>45384.0</v>
      </c>
      <c r="D86" s="48" t="s">
        <v>448</v>
      </c>
      <c r="E86" s="50">
        <v>2675.0</v>
      </c>
      <c r="F86" s="48" t="s">
        <v>8105</v>
      </c>
      <c r="G86" s="48" t="s">
        <v>74</v>
      </c>
      <c r="H86" s="42" t="s">
        <v>450</v>
      </c>
      <c r="I86" s="48" t="s">
        <v>8106</v>
      </c>
      <c r="K86" s="106"/>
      <c r="L86" s="106"/>
      <c r="M86" s="106"/>
    </row>
    <row r="87" ht="14.25" hidden="1" customHeight="1">
      <c r="A87" s="81">
        <v>468.0</v>
      </c>
      <c r="B87" s="84">
        <v>45384.0</v>
      </c>
      <c r="D87" s="48" t="s">
        <v>8107</v>
      </c>
      <c r="E87" s="50">
        <v>3000.0</v>
      </c>
      <c r="F87" s="48" t="s">
        <v>8108</v>
      </c>
      <c r="G87" s="48" t="s">
        <v>74</v>
      </c>
      <c r="H87" s="42" t="s">
        <v>450</v>
      </c>
      <c r="I87" s="48" t="s">
        <v>8109</v>
      </c>
      <c r="K87" s="106"/>
      <c r="L87" s="106"/>
      <c r="M87" s="106"/>
    </row>
    <row r="88" ht="14.25" hidden="1" customHeight="1">
      <c r="A88" s="366">
        <v>469.0</v>
      </c>
      <c r="B88" s="84">
        <v>45385.0</v>
      </c>
      <c r="D88" s="48" t="s">
        <v>8110</v>
      </c>
      <c r="E88" s="116">
        <v>12801.79</v>
      </c>
      <c r="F88" s="48" t="s">
        <v>8111</v>
      </c>
      <c r="G88" s="48" t="s">
        <v>112</v>
      </c>
      <c r="H88" s="42" t="s">
        <v>127</v>
      </c>
      <c r="K88" s="106">
        <v>13400.0</v>
      </c>
      <c r="L88" s="100">
        <f>K88/1.12*0.05</f>
        <v>598.2142857</v>
      </c>
      <c r="M88" s="100">
        <f>K88-L88</f>
        <v>12801.78571</v>
      </c>
      <c r="N88" s="375">
        <f>M88-E88</f>
        <v>-0.004285714287</v>
      </c>
    </row>
    <row r="89" ht="14.25" hidden="1" customHeight="1">
      <c r="A89" s="81">
        <v>470.0</v>
      </c>
      <c r="B89" s="84">
        <v>45394.0</v>
      </c>
      <c r="D89" s="48" t="s">
        <v>2743</v>
      </c>
      <c r="E89" s="50">
        <v>3000.0</v>
      </c>
      <c r="F89" s="48" t="s">
        <v>8112</v>
      </c>
      <c r="G89" s="48" t="s">
        <v>74</v>
      </c>
      <c r="H89" s="42" t="s">
        <v>450</v>
      </c>
      <c r="I89" s="48" t="s">
        <v>8113</v>
      </c>
      <c r="K89" s="106"/>
      <c r="L89" s="106"/>
      <c r="M89" s="106"/>
    </row>
    <row r="90" ht="14.25" hidden="1" customHeight="1">
      <c r="A90" s="366">
        <v>471.0</v>
      </c>
      <c r="B90" s="84">
        <v>45398.0</v>
      </c>
      <c r="D90" s="48" t="s">
        <v>8063</v>
      </c>
      <c r="E90" s="50">
        <v>3000.0</v>
      </c>
      <c r="F90" s="48" t="s">
        <v>8114</v>
      </c>
      <c r="G90" s="48" t="s">
        <v>74</v>
      </c>
      <c r="H90" s="42" t="s">
        <v>450</v>
      </c>
      <c r="I90" s="48" t="s">
        <v>8115</v>
      </c>
      <c r="K90" s="106"/>
      <c r="L90" s="106"/>
      <c r="M90" s="106"/>
    </row>
    <row r="91" ht="14.25" hidden="1" customHeight="1">
      <c r="A91" s="366">
        <v>472.0</v>
      </c>
      <c r="B91" s="84">
        <v>45398.0</v>
      </c>
      <c r="D91" s="48" t="s">
        <v>8069</v>
      </c>
      <c r="E91" s="50">
        <v>3000.0</v>
      </c>
      <c r="F91" s="48" t="s">
        <v>8116</v>
      </c>
      <c r="G91" s="48" t="s">
        <v>74</v>
      </c>
      <c r="H91" s="42" t="s">
        <v>450</v>
      </c>
      <c r="I91" s="48" t="s">
        <v>8117</v>
      </c>
      <c r="K91" s="106"/>
      <c r="L91" s="106"/>
      <c r="M91" s="106"/>
    </row>
    <row r="92" ht="14.25" hidden="1" customHeight="1">
      <c r="A92" s="81">
        <v>473.0</v>
      </c>
      <c r="B92" s="84">
        <v>45400.0</v>
      </c>
      <c r="C92" s="378"/>
      <c r="D92" s="48" t="s">
        <v>7971</v>
      </c>
      <c r="E92" s="50">
        <v>1250.0</v>
      </c>
      <c r="F92" s="48" t="s">
        <v>8118</v>
      </c>
      <c r="G92" s="48" t="s">
        <v>74</v>
      </c>
      <c r="H92" s="42" t="s">
        <v>450</v>
      </c>
      <c r="I92" s="48" t="s">
        <v>8119</v>
      </c>
      <c r="K92" s="106"/>
      <c r="L92" s="106"/>
      <c r="M92" s="106"/>
    </row>
    <row r="93" ht="14.25" hidden="1" customHeight="1">
      <c r="A93" s="366">
        <v>474.0</v>
      </c>
      <c r="B93" s="84">
        <v>45400.0</v>
      </c>
      <c r="D93" s="48" t="s">
        <v>4937</v>
      </c>
      <c r="E93" s="50">
        <v>1250.0</v>
      </c>
      <c r="F93" s="48" t="s">
        <v>8118</v>
      </c>
      <c r="G93" s="48" t="s">
        <v>74</v>
      </c>
      <c r="H93" s="42" t="s">
        <v>450</v>
      </c>
      <c r="I93" s="48" t="s">
        <v>8120</v>
      </c>
      <c r="K93" s="106"/>
      <c r="L93" s="106"/>
      <c r="M93" s="106"/>
    </row>
    <row r="94" ht="14.25" hidden="1" customHeight="1">
      <c r="A94" s="366">
        <v>475.0</v>
      </c>
      <c r="B94" s="84">
        <v>45400.0</v>
      </c>
      <c r="D94" s="48" t="s">
        <v>8121</v>
      </c>
      <c r="E94" s="50">
        <v>2850.0</v>
      </c>
      <c r="F94" s="48" t="s">
        <v>8122</v>
      </c>
      <c r="G94" s="48" t="s">
        <v>96</v>
      </c>
      <c r="H94" s="42" t="s">
        <v>450</v>
      </c>
      <c r="I94" s="48" t="s">
        <v>8123</v>
      </c>
      <c r="K94" s="106"/>
      <c r="L94" s="106"/>
      <c r="M94" s="106"/>
    </row>
    <row r="95" ht="14.25" hidden="1" customHeight="1">
      <c r="A95" s="81">
        <v>476.0</v>
      </c>
      <c r="B95" s="84">
        <v>45400.0</v>
      </c>
      <c r="D95" s="48" t="s">
        <v>4496</v>
      </c>
      <c r="E95" s="50">
        <v>8000.0</v>
      </c>
      <c r="F95" s="48" t="s">
        <v>8124</v>
      </c>
      <c r="G95" s="48" t="s">
        <v>112</v>
      </c>
      <c r="H95" s="42" t="s">
        <v>450</v>
      </c>
      <c r="I95" s="48"/>
      <c r="K95" s="106"/>
      <c r="L95" s="106"/>
      <c r="M95" s="106"/>
    </row>
    <row r="96" ht="14.25" hidden="1" customHeight="1">
      <c r="A96" s="366">
        <v>477.0</v>
      </c>
      <c r="B96" s="84">
        <v>45401.0</v>
      </c>
      <c r="D96" s="48" t="s">
        <v>4982</v>
      </c>
      <c r="E96" s="50">
        <v>3000.0</v>
      </c>
      <c r="F96" s="48" t="s">
        <v>8125</v>
      </c>
      <c r="G96" s="48" t="s">
        <v>74</v>
      </c>
      <c r="H96" s="42" t="s">
        <v>450</v>
      </c>
      <c r="I96" s="48" t="s">
        <v>8126</v>
      </c>
      <c r="K96" s="106"/>
      <c r="L96" s="106"/>
      <c r="M96" s="106"/>
    </row>
    <row r="97" ht="14.25" hidden="1" customHeight="1">
      <c r="A97" s="366">
        <v>478.0</v>
      </c>
      <c r="B97" s="84">
        <v>45401.0</v>
      </c>
      <c r="D97" s="48" t="s">
        <v>7956</v>
      </c>
      <c r="E97" s="50">
        <v>3000.0</v>
      </c>
      <c r="F97" s="48" t="s">
        <v>8127</v>
      </c>
      <c r="G97" s="48" t="s">
        <v>74</v>
      </c>
      <c r="H97" s="42" t="s">
        <v>450</v>
      </c>
      <c r="I97" s="48" t="s">
        <v>8128</v>
      </c>
      <c r="K97" s="106"/>
      <c r="L97" s="106"/>
      <c r="M97" s="106"/>
    </row>
    <row r="98" ht="14.25" hidden="1" customHeight="1">
      <c r="A98" s="366">
        <v>479.0</v>
      </c>
      <c r="B98" s="84">
        <v>45404.0</v>
      </c>
      <c r="D98" s="48" t="s">
        <v>5019</v>
      </c>
      <c r="E98" s="116">
        <v>65537.5</v>
      </c>
      <c r="F98" s="48" t="s">
        <v>8129</v>
      </c>
      <c r="G98" s="48" t="s">
        <v>74</v>
      </c>
      <c r="H98" s="42" t="s">
        <v>450</v>
      </c>
      <c r="I98" s="48" t="s">
        <v>8130</v>
      </c>
      <c r="K98" s="106">
        <v>68600.0</v>
      </c>
      <c r="L98" s="100">
        <f t="shared" ref="L98:L99" si="10">K98/1.12*0.05</f>
        <v>3062.5</v>
      </c>
      <c r="M98" s="100">
        <f t="shared" ref="M98:M99" si="11">K98-L98</f>
        <v>65537.5</v>
      </c>
      <c r="N98" s="375">
        <f t="shared" ref="N98:N99" si="12">M98-E98</f>
        <v>0</v>
      </c>
    </row>
    <row r="99" ht="14.25" hidden="1" customHeight="1">
      <c r="A99" s="366">
        <v>480.0</v>
      </c>
      <c r="B99" s="84">
        <v>45405.0</v>
      </c>
      <c r="D99" s="48" t="s">
        <v>1185</v>
      </c>
      <c r="E99" s="116">
        <v>12801.79</v>
      </c>
      <c r="F99" s="48" t="s">
        <v>8131</v>
      </c>
      <c r="G99" s="48" t="s">
        <v>74</v>
      </c>
      <c r="H99" s="42" t="s">
        <v>450</v>
      </c>
      <c r="I99" s="48" t="s">
        <v>8132</v>
      </c>
      <c r="K99" s="106">
        <v>13400.0</v>
      </c>
      <c r="L99" s="100">
        <f t="shared" si="10"/>
        <v>598.2142857</v>
      </c>
      <c r="M99" s="100">
        <f t="shared" si="11"/>
        <v>12801.78571</v>
      </c>
      <c r="N99" s="375">
        <f t="shared" si="12"/>
        <v>-0.004285714287</v>
      </c>
    </row>
    <row r="100" ht="14.25" hidden="1" customHeight="1">
      <c r="A100" s="366">
        <v>481.0</v>
      </c>
      <c r="B100" s="84">
        <v>45408.0</v>
      </c>
      <c r="D100" s="48" t="s">
        <v>8079</v>
      </c>
      <c r="E100" s="50">
        <v>2500.0</v>
      </c>
      <c r="F100" s="48" t="s">
        <v>8133</v>
      </c>
      <c r="G100" s="48" t="s">
        <v>74</v>
      </c>
      <c r="H100" s="42" t="s">
        <v>450</v>
      </c>
      <c r="I100" s="48" t="s">
        <v>8134</v>
      </c>
      <c r="K100" s="106"/>
      <c r="L100" s="106"/>
      <c r="M100" s="106"/>
    </row>
    <row r="101" ht="14.25" hidden="1" customHeight="1">
      <c r="A101" s="366">
        <v>482.0</v>
      </c>
      <c r="B101" s="84">
        <v>45408.0</v>
      </c>
      <c r="D101" s="48" t="s">
        <v>83</v>
      </c>
      <c r="E101" s="50">
        <v>3000.0</v>
      </c>
      <c r="F101" s="48" t="s">
        <v>8135</v>
      </c>
      <c r="G101" s="48" t="s">
        <v>74</v>
      </c>
      <c r="H101" s="48" t="s">
        <v>450</v>
      </c>
      <c r="I101" s="48" t="s">
        <v>8136</v>
      </c>
      <c r="K101" s="106"/>
      <c r="L101" s="106"/>
      <c r="M101" s="106"/>
    </row>
    <row r="102" ht="14.25" hidden="1" customHeight="1">
      <c r="A102" s="366">
        <v>483.0</v>
      </c>
      <c r="B102" s="84">
        <v>45412.0</v>
      </c>
      <c r="D102" s="48" t="s">
        <v>4645</v>
      </c>
      <c r="E102" s="50">
        <v>57600.0</v>
      </c>
      <c r="F102" s="48" t="s">
        <v>8137</v>
      </c>
      <c r="G102" s="48" t="s">
        <v>96</v>
      </c>
      <c r="H102" s="197" t="s">
        <v>450</v>
      </c>
      <c r="I102" s="48"/>
      <c r="K102" s="106"/>
      <c r="L102" s="106"/>
      <c r="M102" s="106"/>
    </row>
    <row r="103" ht="14.25" hidden="1" customHeight="1">
      <c r="A103" s="366">
        <v>484.0</v>
      </c>
      <c r="B103" s="84">
        <v>45414.0</v>
      </c>
      <c r="D103" s="48" t="s">
        <v>8054</v>
      </c>
      <c r="E103" s="50">
        <v>3000.0</v>
      </c>
      <c r="F103" s="48" t="s">
        <v>8138</v>
      </c>
      <c r="G103" s="48" t="s">
        <v>74</v>
      </c>
      <c r="H103" s="42" t="s">
        <v>450</v>
      </c>
      <c r="I103" s="48" t="s">
        <v>8139</v>
      </c>
      <c r="K103" s="106"/>
      <c r="L103" s="106"/>
      <c r="M103" s="106"/>
    </row>
    <row r="104" ht="14.25" hidden="1" customHeight="1">
      <c r="A104" s="366">
        <v>485.0</v>
      </c>
      <c r="B104" s="84">
        <v>45414.0</v>
      </c>
      <c r="D104" s="48" t="s">
        <v>448</v>
      </c>
      <c r="E104" s="116">
        <v>2675.0</v>
      </c>
      <c r="F104" s="48" t="s">
        <v>8138</v>
      </c>
      <c r="G104" s="48" t="s">
        <v>74</v>
      </c>
      <c r="H104" s="42" t="s">
        <v>450</v>
      </c>
      <c r="I104" s="48" t="s">
        <v>8140</v>
      </c>
      <c r="K104" s="100">
        <v>2800.0</v>
      </c>
      <c r="L104" s="100">
        <f>K104/1.12*0.05</f>
        <v>125</v>
      </c>
      <c r="M104" s="100">
        <f>K104-L104</f>
        <v>2675</v>
      </c>
      <c r="N104" s="379">
        <f>M104-E104</f>
        <v>0</v>
      </c>
    </row>
    <row r="105" ht="14.25" hidden="1" customHeight="1">
      <c r="A105" s="366">
        <v>486.0</v>
      </c>
      <c r="B105" s="84">
        <v>45414.0</v>
      </c>
      <c r="D105" s="48" t="s">
        <v>8103</v>
      </c>
      <c r="E105" s="50">
        <v>3000.0</v>
      </c>
      <c r="F105" s="50" t="s">
        <v>8138</v>
      </c>
      <c r="G105" s="42" t="s">
        <v>74</v>
      </c>
      <c r="H105" s="42" t="s">
        <v>450</v>
      </c>
      <c r="I105" s="42" t="s">
        <v>8141</v>
      </c>
      <c r="K105" s="106"/>
      <c r="L105" s="106"/>
      <c r="M105" s="106"/>
    </row>
    <row r="106" ht="14.25" hidden="1" customHeight="1">
      <c r="A106" s="366">
        <v>487.0</v>
      </c>
      <c r="B106" s="84">
        <v>45414.0</v>
      </c>
      <c r="D106" s="48" t="s">
        <v>1048</v>
      </c>
      <c r="E106" s="50">
        <v>1375.0</v>
      </c>
      <c r="F106" s="48" t="s">
        <v>8142</v>
      </c>
      <c r="G106" s="48" t="s">
        <v>74</v>
      </c>
      <c r="H106" s="48" t="s">
        <v>450</v>
      </c>
      <c r="I106" s="48" t="s">
        <v>8143</v>
      </c>
      <c r="K106" s="106"/>
      <c r="L106" s="106"/>
      <c r="M106" s="106"/>
    </row>
    <row r="107" ht="14.25" hidden="1" customHeight="1">
      <c r="A107" s="366">
        <v>488.0</v>
      </c>
      <c r="B107" s="84">
        <v>45414.0</v>
      </c>
      <c r="D107" s="48" t="s">
        <v>562</v>
      </c>
      <c r="E107" s="50">
        <v>3000.0</v>
      </c>
      <c r="F107" s="48" t="s">
        <v>8144</v>
      </c>
      <c r="G107" s="48" t="s">
        <v>74</v>
      </c>
      <c r="H107" s="42" t="s">
        <v>450</v>
      </c>
      <c r="I107" s="48" t="s">
        <v>8145</v>
      </c>
      <c r="K107" s="106"/>
      <c r="L107" s="106"/>
      <c r="M107" s="106"/>
    </row>
    <row r="108" ht="14.25" hidden="1" customHeight="1">
      <c r="A108" s="366">
        <v>489.0</v>
      </c>
      <c r="B108" s="84">
        <v>45415.0</v>
      </c>
      <c r="D108" s="48" t="s">
        <v>182</v>
      </c>
      <c r="E108" s="50">
        <v>1000.0</v>
      </c>
      <c r="F108" s="48" t="s">
        <v>8146</v>
      </c>
      <c r="G108" s="48" t="s">
        <v>74</v>
      </c>
      <c r="H108" s="42" t="s">
        <v>450</v>
      </c>
      <c r="I108" s="48" t="s">
        <v>8147</v>
      </c>
      <c r="K108" s="106"/>
      <c r="L108" s="106"/>
      <c r="M108" s="106"/>
    </row>
    <row r="109" ht="14.25" hidden="1" customHeight="1">
      <c r="A109" s="366">
        <v>490.0</v>
      </c>
      <c r="B109" s="84">
        <v>45415.0</v>
      </c>
      <c r="D109" s="48" t="s">
        <v>8096</v>
      </c>
      <c r="E109" s="50">
        <v>1000.0</v>
      </c>
      <c r="F109" s="48" t="s">
        <v>8146</v>
      </c>
      <c r="G109" s="48" t="s">
        <v>74</v>
      </c>
      <c r="H109" s="42" t="s">
        <v>450</v>
      </c>
      <c r="I109" s="48" t="s">
        <v>8148</v>
      </c>
      <c r="K109" s="106"/>
      <c r="L109" s="106"/>
      <c r="M109" s="106"/>
    </row>
    <row r="110" ht="14.25" hidden="1" customHeight="1">
      <c r="A110" s="366">
        <v>491.0</v>
      </c>
      <c r="B110" s="84">
        <v>45415.0</v>
      </c>
      <c r="D110" s="48" t="s">
        <v>1836</v>
      </c>
      <c r="E110" s="116">
        <v>955.36</v>
      </c>
      <c r="F110" s="48" t="s">
        <v>8146</v>
      </c>
      <c r="G110" s="48" t="s">
        <v>74</v>
      </c>
      <c r="H110" s="42" t="s">
        <v>450</v>
      </c>
      <c r="I110" s="48" t="s">
        <v>8149</v>
      </c>
      <c r="K110" s="106"/>
      <c r="L110" s="106"/>
      <c r="M110" s="106"/>
    </row>
    <row r="111" ht="14.25" hidden="1" customHeight="1">
      <c r="A111" s="366">
        <v>492.0</v>
      </c>
      <c r="B111" s="84">
        <v>45415.0</v>
      </c>
      <c r="D111" s="48" t="s">
        <v>8088</v>
      </c>
      <c r="E111" s="116">
        <v>2388.39</v>
      </c>
      <c r="F111" s="48" t="s">
        <v>8150</v>
      </c>
      <c r="G111" s="48" t="s">
        <v>74</v>
      </c>
      <c r="H111" s="42" t="s">
        <v>450</v>
      </c>
      <c r="I111" s="48" t="s">
        <v>8151</v>
      </c>
      <c r="K111" s="106"/>
      <c r="L111" s="106"/>
      <c r="M111" s="106"/>
    </row>
    <row r="112" ht="14.25" hidden="1" customHeight="1">
      <c r="A112" s="366">
        <v>493.0</v>
      </c>
      <c r="B112" s="84">
        <v>45418.0</v>
      </c>
      <c r="D112" s="48" t="s">
        <v>809</v>
      </c>
      <c r="E112" s="50">
        <v>58300.0</v>
      </c>
      <c r="F112" s="48" t="s">
        <v>8152</v>
      </c>
      <c r="G112" s="48" t="s">
        <v>74</v>
      </c>
      <c r="H112" s="42" t="s">
        <v>450</v>
      </c>
      <c r="I112" s="48" t="s">
        <v>8153</v>
      </c>
      <c r="K112" s="106"/>
      <c r="L112" s="106"/>
      <c r="M112" s="106"/>
    </row>
    <row r="113" ht="14.25" hidden="1" customHeight="1">
      <c r="A113" s="366">
        <v>494.0</v>
      </c>
      <c r="B113" s="84"/>
      <c r="D113" s="380" t="s">
        <v>809</v>
      </c>
      <c r="E113" s="116">
        <v>65032.26</v>
      </c>
      <c r="F113" s="48" t="s">
        <v>8154</v>
      </c>
      <c r="G113" s="48" t="s">
        <v>74</v>
      </c>
      <c r="H113" s="42" t="s">
        <v>450</v>
      </c>
      <c r="I113" s="48" t="s">
        <v>8153</v>
      </c>
      <c r="K113" s="106"/>
      <c r="L113" s="106"/>
      <c r="M113" s="106"/>
    </row>
    <row r="114" ht="14.25" hidden="1" customHeight="1">
      <c r="A114" s="366">
        <v>495.0</v>
      </c>
      <c r="B114" s="84">
        <v>45419.0</v>
      </c>
      <c r="D114" s="48" t="s">
        <v>8091</v>
      </c>
      <c r="E114" s="50">
        <v>187250.0</v>
      </c>
      <c r="F114" s="48" t="s">
        <v>8155</v>
      </c>
      <c r="G114" s="48" t="s">
        <v>74</v>
      </c>
      <c r="H114" s="42" t="s">
        <v>450</v>
      </c>
      <c r="I114" s="48" t="s">
        <v>8156</v>
      </c>
      <c r="K114" s="106"/>
      <c r="L114" s="106"/>
      <c r="M114" s="106"/>
    </row>
    <row r="115" ht="14.25" hidden="1" customHeight="1">
      <c r="A115" s="366">
        <v>496.0</v>
      </c>
      <c r="B115" s="84">
        <v>45419.0</v>
      </c>
      <c r="D115" s="48" t="s">
        <v>3570</v>
      </c>
      <c r="E115" s="50">
        <v>15000.0</v>
      </c>
      <c r="F115" s="48" t="s">
        <v>8157</v>
      </c>
      <c r="G115" s="48" t="s">
        <v>74</v>
      </c>
      <c r="H115" s="42" t="s">
        <v>450</v>
      </c>
      <c r="I115" s="48" t="s">
        <v>8158</v>
      </c>
      <c r="K115" s="106"/>
      <c r="L115" s="106"/>
      <c r="M115" s="106"/>
    </row>
    <row r="116" ht="14.25" hidden="1" customHeight="1">
      <c r="A116" s="366">
        <v>497.0</v>
      </c>
      <c r="B116" s="84">
        <v>45419.0</v>
      </c>
      <c r="D116" s="48" t="s">
        <v>8159</v>
      </c>
      <c r="E116" s="50">
        <v>3000.0</v>
      </c>
      <c r="F116" s="48" t="s">
        <v>8160</v>
      </c>
      <c r="G116" s="48" t="s">
        <v>74</v>
      </c>
      <c r="H116" s="42" t="s">
        <v>450</v>
      </c>
      <c r="I116" s="48" t="s">
        <v>8161</v>
      </c>
      <c r="K116" s="106"/>
      <c r="L116" s="106"/>
      <c r="M116" s="106"/>
    </row>
    <row r="117" ht="14.25" hidden="1" customHeight="1">
      <c r="A117" s="366">
        <v>498.0</v>
      </c>
      <c r="B117" s="84">
        <v>45420.0</v>
      </c>
      <c r="D117" s="48" t="s">
        <v>7038</v>
      </c>
      <c r="E117" s="50">
        <v>6000.0</v>
      </c>
      <c r="F117" s="48" t="s">
        <v>8162</v>
      </c>
      <c r="G117" s="48" t="s">
        <v>74</v>
      </c>
      <c r="H117" s="42" t="s">
        <v>450</v>
      </c>
      <c r="I117" s="48" t="s">
        <v>8163</v>
      </c>
      <c r="K117" s="106"/>
      <c r="L117" s="106"/>
      <c r="M117" s="106"/>
    </row>
    <row r="118" ht="14.25" hidden="1" customHeight="1">
      <c r="A118" s="366">
        <v>499.0</v>
      </c>
      <c r="B118" s="84">
        <v>45422.0</v>
      </c>
      <c r="D118" s="48" t="s">
        <v>809</v>
      </c>
      <c r="E118" s="50">
        <v>39200.0</v>
      </c>
      <c r="F118" s="48" t="s">
        <v>8164</v>
      </c>
      <c r="G118" s="48" t="s">
        <v>74</v>
      </c>
      <c r="H118" s="42" t="s">
        <v>450</v>
      </c>
      <c r="I118" s="48" t="s">
        <v>8165</v>
      </c>
      <c r="K118" s="106"/>
      <c r="L118" s="106"/>
      <c r="M118" s="106"/>
    </row>
    <row r="119" ht="14.25" hidden="1" customHeight="1">
      <c r="A119" s="366">
        <v>500.0</v>
      </c>
      <c r="B119" s="84">
        <v>45422.0</v>
      </c>
      <c r="D119" s="48" t="s">
        <v>2743</v>
      </c>
      <c r="E119" s="50">
        <v>3000.0</v>
      </c>
      <c r="F119" s="48" t="s">
        <v>8166</v>
      </c>
      <c r="G119" s="48" t="s">
        <v>74</v>
      </c>
      <c r="H119" s="42" t="s">
        <v>450</v>
      </c>
      <c r="I119" s="48" t="s">
        <v>8167</v>
      </c>
      <c r="K119" s="106"/>
      <c r="L119" s="106"/>
      <c r="M119" s="106"/>
    </row>
    <row r="120" ht="14.25" hidden="1" customHeight="1">
      <c r="A120" s="366">
        <v>501.0</v>
      </c>
      <c r="B120" s="84">
        <v>45426.0</v>
      </c>
      <c r="D120" s="48" t="s">
        <v>8015</v>
      </c>
      <c r="E120" s="50">
        <v>3000.0</v>
      </c>
      <c r="F120" s="48" t="s">
        <v>8168</v>
      </c>
      <c r="G120" s="48" t="s">
        <v>74</v>
      </c>
      <c r="H120" s="42" t="s">
        <v>450</v>
      </c>
      <c r="I120" s="48" t="s">
        <v>8169</v>
      </c>
      <c r="K120" s="106"/>
      <c r="L120" s="106"/>
      <c r="M120" s="106"/>
    </row>
    <row r="121" ht="14.25" hidden="1" customHeight="1">
      <c r="A121" s="366">
        <v>502.0</v>
      </c>
      <c r="B121" s="84">
        <v>45426.0</v>
      </c>
      <c r="D121" s="48" t="s">
        <v>8063</v>
      </c>
      <c r="E121" s="50">
        <v>3000.0</v>
      </c>
      <c r="F121" s="48" t="s">
        <v>8160</v>
      </c>
      <c r="G121" s="48" t="s">
        <v>74</v>
      </c>
      <c r="H121" s="42" t="s">
        <v>450</v>
      </c>
      <c r="I121" s="48" t="s">
        <v>8170</v>
      </c>
      <c r="K121" s="106"/>
      <c r="L121" s="106"/>
      <c r="M121" s="106"/>
    </row>
    <row r="122" ht="14.25" hidden="1" customHeight="1">
      <c r="A122" s="366">
        <v>503.0</v>
      </c>
      <c r="B122" s="84">
        <v>45426.0</v>
      </c>
      <c r="D122" s="48" t="s">
        <v>8171</v>
      </c>
      <c r="E122" s="50">
        <v>300.0</v>
      </c>
      <c r="F122" s="48" t="s">
        <v>8172</v>
      </c>
      <c r="G122" s="48" t="s">
        <v>112</v>
      </c>
      <c r="H122" s="42"/>
      <c r="I122" s="48"/>
      <c r="K122" s="106"/>
      <c r="L122" s="106"/>
      <c r="M122" s="106"/>
    </row>
    <row r="123" ht="14.25" hidden="1" customHeight="1">
      <c r="A123" s="366">
        <v>504.0</v>
      </c>
      <c r="B123" s="381">
        <v>45427.0</v>
      </c>
      <c r="D123" s="48" t="s">
        <v>8173</v>
      </c>
      <c r="E123" s="50">
        <v>550.0</v>
      </c>
      <c r="F123" s="48" t="s">
        <v>8174</v>
      </c>
      <c r="G123" s="48" t="s">
        <v>117</v>
      </c>
      <c r="H123" s="42" t="s">
        <v>450</v>
      </c>
      <c r="I123" s="48"/>
      <c r="K123" s="106"/>
      <c r="L123" s="106"/>
      <c r="M123" s="106"/>
      <c r="P123" s="91">
        <f>E123*0.0248</f>
        <v>13.64</v>
      </c>
      <c r="Q123" s="91">
        <f t="shared" ref="Q123:Q124" si="13">E123-P123</f>
        <v>536.36</v>
      </c>
    </row>
    <row r="124" ht="14.25" hidden="1" customHeight="1">
      <c r="A124" s="366">
        <v>505.0</v>
      </c>
      <c r="B124" s="381">
        <v>45427.0</v>
      </c>
      <c r="D124" s="48" t="s">
        <v>8175</v>
      </c>
      <c r="E124" s="50">
        <v>400.0</v>
      </c>
      <c r="F124" s="48" t="s">
        <v>8176</v>
      </c>
      <c r="G124" s="48" t="s">
        <v>2477</v>
      </c>
      <c r="H124" s="42" t="s">
        <v>450</v>
      </c>
      <c r="K124" s="106"/>
      <c r="L124" s="106"/>
      <c r="M124" s="106"/>
      <c r="P124" s="122">
        <f>E124*0.015</f>
        <v>6</v>
      </c>
      <c r="Q124" s="122">
        <f t="shared" si="13"/>
        <v>394</v>
      </c>
    </row>
    <row r="125" ht="14.25" hidden="1" customHeight="1">
      <c r="A125" s="366">
        <v>506.0</v>
      </c>
      <c r="B125" s="381">
        <v>45427.0</v>
      </c>
      <c r="D125" s="48" t="s">
        <v>7956</v>
      </c>
      <c r="E125" s="50">
        <v>4400.0</v>
      </c>
      <c r="F125" s="48" t="s">
        <v>8177</v>
      </c>
      <c r="G125" s="48" t="s">
        <v>74</v>
      </c>
      <c r="H125" s="42" t="s">
        <v>450</v>
      </c>
      <c r="I125" s="48" t="s">
        <v>8178</v>
      </c>
      <c r="K125" s="106"/>
      <c r="L125" s="106"/>
      <c r="M125" s="106"/>
    </row>
    <row r="126" ht="14.25" hidden="1" customHeight="1">
      <c r="A126" s="366">
        <v>507.0</v>
      </c>
      <c r="B126" s="381">
        <v>45427.0</v>
      </c>
      <c r="D126" s="48" t="s">
        <v>7956</v>
      </c>
      <c r="E126" s="50">
        <v>42400.0</v>
      </c>
      <c r="F126" s="48" t="s">
        <v>8179</v>
      </c>
      <c r="G126" s="48" t="s">
        <v>74</v>
      </c>
      <c r="H126" s="42" t="s">
        <v>450</v>
      </c>
      <c r="I126" s="48" t="s">
        <v>8180</v>
      </c>
      <c r="K126" s="106"/>
      <c r="L126" s="106"/>
      <c r="M126" s="106"/>
    </row>
    <row r="127" ht="14.25" hidden="1" customHeight="1">
      <c r="A127" s="366">
        <v>508.0</v>
      </c>
      <c r="B127" s="381">
        <v>45427.0</v>
      </c>
      <c r="D127" s="48" t="s">
        <v>7956</v>
      </c>
      <c r="E127" s="50">
        <v>22400.0</v>
      </c>
      <c r="F127" s="48" t="s">
        <v>8181</v>
      </c>
      <c r="G127" s="48" t="s">
        <v>74</v>
      </c>
      <c r="H127" s="42" t="s">
        <v>450</v>
      </c>
      <c r="I127" s="48" t="s">
        <v>8180</v>
      </c>
      <c r="K127" s="106"/>
      <c r="L127" s="106"/>
      <c r="M127" s="106"/>
    </row>
    <row r="128" ht="14.25" hidden="1" customHeight="1">
      <c r="A128" s="366">
        <v>509.0</v>
      </c>
      <c r="B128" s="381">
        <v>45427.0</v>
      </c>
      <c r="D128" s="48" t="s">
        <v>8182</v>
      </c>
      <c r="E128" s="50">
        <v>50.0</v>
      </c>
      <c r="F128" s="48" t="s">
        <v>8183</v>
      </c>
      <c r="G128" s="48" t="s">
        <v>112</v>
      </c>
      <c r="H128" s="42" t="s">
        <v>450</v>
      </c>
      <c r="I128" s="48"/>
      <c r="K128" s="106"/>
      <c r="L128" s="106"/>
      <c r="M128" s="106"/>
    </row>
    <row r="129" ht="14.25" hidden="1" customHeight="1">
      <c r="A129" s="366">
        <v>510.0</v>
      </c>
      <c r="B129" s="381">
        <v>45427.0</v>
      </c>
      <c r="D129" s="48" t="s">
        <v>8184</v>
      </c>
      <c r="E129" s="50">
        <v>18000.0</v>
      </c>
      <c r="F129" s="48" t="s">
        <v>8185</v>
      </c>
      <c r="G129" s="48" t="s">
        <v>96</v>
      </c>
      <c r="H129" s="42" t="s">
        <v>450</v>
      </c>
      <c r="I129" s="48" t="s">
        <v>8186</v>
      </c>
      <c r="K129" s="106"/>
      <c r="L129" s="106"/>
      <c r="M129" s="106"/>
    </row>
    <row r="130" ht="14.25" hidden="1" customHeight="1">
      <c r="A130" s="366">
        <v>511.0</v>
      </c>
      <c r="B130" s="381">
        <v>45427.0</v>
      </c>
      <c r="D130" s="48" t="s">
        <v>572</v>
      </c>
      <c r="E130" s="116">
        <v>14330.36</v>
      </c>
      <c r="F130" s="48" t="s">
        <v>8187</v>
      </c>
      <c r="G130" s="48" t="s">
        <v>96</v>
      </c>
      <c r="H130" s="42" t="s">
        <v>450</v>
      </c>
      <c r="I130" s="48" t="s">
        <v>8188</v>
      </c>
      <c r="K130" s="106"/>
      <c r="L130" s="106"/>
      <c r="M130" s="106"/>
    </row>
    <row r="131" ht="14.25" hidden="1" customHeight="1">
      <c r="A131" s="366">
        <v>512.0</v>
      </c>
      <c r="B131" s="381">
        <v>45427.0</v>
      </c>
      <c r="D131" s="48" t="s">
        <v>8189</v>
      </c>
      <c r="E131" s="50">
        <v>550.0</v>
      </c>
      <c r="F131" s="48" t="s">
        <v>8190</v>
      </c>
      <c r="G131" s="48" t="s">
        <v>96</v>
      </c>
      <c r="H131" s="42" t="s">
        <v>450</v>
      </c>
      <c r="I131" s="48" t="s">
        <v>8191</v>
      </c>
      <c r="K131" s="106"/>
      <c r="L131" s="106"/>
      <c r="M131" s="106"/>
      <c r="N131" s="50"/>
    </row>
    <row r="132" ht="14.25" hidden="1" customHeight="1">
      <c r="A132" s="366">
        <v>513.0</v>
      </c>
      <c r="B132" s="381">
        <v>45427.0</v>
      </c>
      <c r="D132" s="48" t="s">
        <v>8192</v>
      </c>
      <c r="E132" s="50">
        <v>2640.0</v>
      </c>
      <c r="F132" s="48" t="s">
        <v>8193</v>
      </c>
      <c r="G132" s="48" t="s">
        <v>112</v>
      </c>
      <c r="H132" s="42" t="s">
        <v>450</v>
      </c>
      <c r="I132" s="48"/>
      <c r="K132" s="106"/>
      <c r="L132" s="106"/>
      <c r="M132" s="106"/>
    </row>
    <row r="133" ht="14.25" hidden="1" customHeight="1">
      <c r="A133" s="366">
        <v>514.0</v>
      </c>
      <c r="B133" s="381">
        <v>45427.0</v>
      </c>
      <c r="D133" s="48" t="s">
        <v>3930</v>
      </c>
      <c r="E133" s="50">
        <v>332.0</v>
      </c>
      <c r="F133" s="48" t="s">
        <v>8194</v>
      </c>
      <c r="G133" s="48" t="s">
        <v>112</v>
      </c>
      <c r="H133" s="42" t="s">
        <v>450</v>
      </c>
      <c r="I133" s="48"/>
      <c r="K133" s="106"/>
      <c r="L133" s="106"/>
      <c r="M133" s="106"/>
    </row>
    <row r="134" ht="14.25" hidden="1" customHeight="1">
      <c r="A134" s="366">
        <v>515.0</v>
      </c>
      <c r="B134" s="381">
        <v>45427.0</v>
      </c>
      <c r="D134" s="48" t="s">
        <v>8195</v>
      </c>
      <c r="E134" s="50">
        <v>550.0</v>
      </c>
      <c r="F134" s="48" t="s">
        <v>914</v>
      </c>
      <c r="G134" s="48" t="s">
        <v>117</v>
      </c>
      <c r="H134" s="42" t="s">
        <v>450</v>
      </c>
      <c r="I134" s="48"/>
      <c r="K134" s="106"/>
      <c r="L134" s="106"/>
      <c r="M134" s="106"/>
      <c r="P134" s="91">
        <f>E134*0.0285</f>
        <v>15.675</v>
      </c>
      <c r="Q134" s="91">
        <f>E134-P134</f>
        <v>534.325</v>
      </c>
    </row>
    <row r="135" ht="14.25" hidden="1" customHeight="1">
      <c r="A135" s="366">
        <v>516.0</v>
      </c>
      <c r="B135" s="84">
        <v>45428.0</v>
      </c>
      <c r="D135" s="48" t="s">
        <v>8196</v>
      </c>
      <c r="E135" s="50">
        <v>300.0</v>
      </c>
      <c r="F135" s="48" t="s">
        <v>8197</v>
      </c>
      <c r="G135" s="48" t="s">
        <v>112</v>
      </c>
      <c r="H135" s="42"/>
      <c r="I135" s="48"/>
      <c r="K135" s="106"/>
      <c r="L135" s="106"/>
      <c r="M135" s="106"/>
    </row>
    <row r="136" ht="14.25" hidden="1" customHeight="1">
      <c r="A136" s="366">
        <v>517.0</v>
      </c>
      <c r="B136" s="84">
        <v>45428.0</v>
      </c>
      <c r="D136" s="48" t="s">
        <v>8198</v>
      </c>
      <c r="E136" s="50">
        <v>3300.0</v>
      </c>
      <c r="F136" s="48" t="s">
        <v>8199</v>
      </c>
      <c r="G136" s="48" t="s">
        <v>117</v>
      </c>
      <c r="H136" s="42" t="s">
        <v>450</v>
      </c>
      <c r="I136" s="48"/>
      <c r="K136" s="106"/>
      <c r="L136" s="106"/>
      <c r="M136" s="106"/>
      <c r="P136" s="91">
        <f>E136*0.0285</f>
        <v>94.05</v>
      </c>
      <c r="Q136" s="91">
        <f>E136-P136</f>
        <v>3205.95</v>
      </c>
    </row>
    <row r="137" ht="14.25" hidden="1" customHeight="1">
      <c r="A137" s="366">
        <v>518.0</v>
      </c>
      <c r="B137" s="84">
        <v>45428.0</v>
      </c>
      <c r="D137" s="48" t="s">
        <v>8200</v>
      </c>
      <c r="E137" s="50">
        <v>24.0</v>
      </c>
      <c r="F137" s="48" t="s">
        <v>8201</v>
      </c>
      <c r="G137" s="48" t="s">
        <v>112</v>
      </c>
      <c r="H137" s="42" t="s">
        <v>127</v>
      </c>
      <c r="I137" s="48"/>
      <c r="K137" s="106"/>
      <c r="L137" s="106"/>
      <c r="M137" s="106"/>
    </row>
    <row r="138" ht="14.25" hidden="1" customHeight="1">
      <c r="A138" s="366">
        <v>519.0</v>
      </c>
      <c r="B138" s="84">
        <v>45428.0</v>
      </c>
      <c r="D138" s="48" t="s">
        <v>8195</v>
      </c>
      <c r="E138" s="50">
        <v>550.0</v>
      </c>
      <c r="F138" s="48" t="s">
        <v>914</v>
      </c>
      <c r="G138" s="48" t="s">
        <v>117</v>
      </c>
      <c r="H138" s="42" t="s">
        <v>450</v>
      </c>
      <c r="I138" s="48"/>
      <c r="K138" s="106"/>
      <c r="L138" s="106"/>
      <c r="M138" s="106"/>
      <c r="P138" s="91">
        <f>E138*0.0285</f>
        <v>15.675</v>
      </c>
      <c r="Q138" s="91">
        <f>E138-P138</f>
        <v>534.325</v>
      </c>
    </row>
    <row r="139" ht="14.25" hidden="1" customHeight="1">
      <c r="A139" s="366">
        <v>520.0</v>
      </c>
      <c r="B139" s="84">
        <v>45429.0</v>
      </c>
      <c r="D139" s="48" t="s">
        <v>8202</v>
      </c>
      <c r="E139" s="50">
        <v>400.0</v>
      </c>
      <c r="F139" s="48" t="s">
        <v>8203</v>
      </c>
      <c r="G139" s="48" t="s">
        <v>112</v>
      </c>
      <c r="H139" s="42" t="s">
        <v>127</v>
      </c>
      <c r="I139" s="48"/>
      <c r="K139" s="106"/>
      <c r="L139" s="106"/>
      <c r="M139" s="106"/>
    </row>
    <row r="140" ht="14.25" hidden="1" customHeight="1">
      <c r="A140" s="366">
        <v>521.0</v>
      </c>
      <c r="B140" s="84">
        <v>45429.0</v>
      </c>
      <c r="D140" s="48" t="s">
        <v>8204</v>
      </c>
      <c r="E140" s="50">
        <v>550.0</v>
      </c>
      <c r="F140" s="48" t="s">
        <v>914</v>
      </c>
      <c r="G140" s="48" t="s">
        <v>112</v>
      </c>
      <c r="H140" s="42"/>
      <c r="I140" s="48"/>
      <c r="K140" s="106"/>
      <c r="L140" s="106"/>
      <c r="M140" s="106"/>
    </row>
    <row r="141" ht="14.25" hidden="1" customHeight="1">
      <c r="A141" s="366">
        <v>522.0</v>
      </c>
      <c r="B141" s="84">
        <v>45429.0</v>
      </c>
      <c r="D141" s="48" t="s">
        <v>7971</v>
      </c>
      <c r="E141" s="50">
        <v>1250.0</v>
      </c>
      <c r="F141" s="48" t="s">
        <v>8205</v>
      </c>
      <c r="G141" s="48" t="s">
        <v>74</v>
      </c>
      <c r="H141" s="42" t="s">
        <v>450</v>
      </c>
      <c r="I141" s="48" t="s">
        <v>8206</v>
      </c>
      <c r="K141" s="106"/>
      <c r="L141" s="106"/>
      <c r="M141" s="106"/>
    </row>
    <row r="142" ht="14.25" hidden="1" customHeight="1">
      <c r="A142" s="366">
        <v>523.0</v>
      </c>
      <c r="B142" s="84">
        <v>45429.0</v>
      </c>
      <c r="D142" s="48" t="s">
        <v>8207</v>
      </c>
      <c r="E142" s="50">
        <v>300.0</v>
      </c>
      <c r="F142" s="48" t="s">
        <v>8197</v>
      </c>
      <c r="G142" s="48" t="s">
        <v>112</v>
      </c>
      <c r="H142" s="42"/>
      <c r="I142" s="42"/>
      <c r="K142" s="106"/>
      <c r="L142" s="106"/>
      <c r="M142" s="106"/>
    </row>
    <row r="143" ht="14.25" hidden="1" customHeight="1">
      <c r="A143" s="366">
        <v>524.0</v>
      </c>
      <c r="B143" s="84">
        <v>45429.0</v>
      </c>
      <c r="D143" s="48" t="s">
        <v>8195</v>
      </c>
      <c r="E143" s="50">
        <v>550.0</v>
      </c>
      <c r="F143" s="48" t="s">
        <v>914</v>
      </c>
      <c r="G143" s="48" t="s">
        <v>117</v>
      </c>
      <c r="H143" s="42" t="s">
        <v>450</v>
      </c>
      <c r="I143" s="48" t="s">
        <v>8208</v>
      </c>
      <c r="K143" s="106"/>
      <c r="L143" s="106"/>
      <c r="M143" s="106"/>
      <c r="P143" s="91">
        <f>E143*0.0285</f>
        <v>15.675</v>
      </c>
      <c r="Q143" s="91">
        <f>E143-P143</f>
        <v>534.325</v>
      </c>
    </row>
    <row r="144" ht="14.25" hidden="1" customHeight="1">
      <c r="A144" s="366">
        <v>525.0</v>
      </c>
      <c r="B144" s="84">
        <v>45429.0</v>
      </c>
      <c r="C144" s="48"/>
      <c r="D144" s="48" t="s">
        <v>8209</v>
      </c>
      <c r="E144" s="50">
        <v>550.0</v>
      </c>
      <c r="F144" s="48" t="s">
        <v>914</v>
      </c>
      <c r="G144" s="48" t="s">
        <v>112</v>
      </c>
      <c r="H144" s="42"/>
      <c r="I144" s="48"/>
      <c r="K144" s="106"/>
      <c r="L144" s="106"/>
      <c r="M144" s="106"/>
    </row>
    <row r="145" ht="14.25" hidden="1" customHeight="1">
      <c r="A145" s="366">
        <v>526.0</v>
      </c>
      <c r="B145" s="84">
        <v>45429.0</v>
      </c>
      <c r="D145" s="48" t="s">
        <v>8173</v>
      </c>
      <c r="E145" s="50">
        <v>5000.0</v>
      </c>
      <c r="F145" s="48" t="s">
        <v>8210</v>
      </c>
      <c r="G145" s="48" t="s">
        <v>117</v>
      </c>
      <c r="H145" s="42" t="s">
        <v>450</v>
      </c>
      <c r="I145" s="48" t="s">
        <v>8211</v>
      </c>
      <c r="K145" s="106"/>
      <c r="L145" s="106"/>
      <c r="M145" s="106"/>
      <c r="P145" s="91">
        <f>E145*0.0285</f>
        <v>142.5</v>
      </c>
      <c r="Q145" s="91">
        <f>E145-P145</f>
        <v>4857.5</v>
      </c>
    </row>
    <row r="146" ht="14.25" hidden="1" customHeight="1">
      <c r="A146" s="81">
        <v>527.0</v>
      </c>
      <c r="B146" s="84">
        <v>45430.0</v>
      </c>
      <c r="D146" s="48" t="s">
        <v>8209</v>
      </c>
      <c r="E146" s="50">
        <v>2600.0</v>
      </c>
      <c r="F146" s="48" t="s">
        <v>8212</v>
      </c>
      <c r="G146" s="48" t="s">
        <v>117</v>
      </c>
      <c r="H146" s="42" t="s">
        <v>450</v>
      </c>
      <c r="I146" s="48"/>
      <c r="K146" s="106"/>
      <c r="L146" s="106"/>
      <c r="M146" s="106"/>
    </row>
    <row r="147" ht="14.25" hidden="1" customHeight="1">
      <c r="A147" s="366">
        <v>528.0</v>
      </c>
      <c r="B147" s="84">
        <v>45432.0</v>
      </c>
      <c r="D147" s="48" t="s">
        <v>8213</v>
      </c>
      <c r="E147" s="50">
        <v>22400.0</v>
      </c>
      <c r="F147" s="48" t="s">
        <v>8214</v>
      </c>
      <c r="G147" s="48" t="s">
        <v>96</v>
      </c>
      <c r="H147" s="42" t="s">
        <v>450</v>
      </c>
      <c r="I147" s="48" t="s">
        <v>8215</v>
      </c>
      <c r="K147" s="106"/>
      <c r="L147" s="106"/>
      <c r="M147" s="106"/>
    </row>
    <row r="148" ht="14.25" hidden="1" customHeight="1">
      <c r="A148" s="81">
        <v>529.0</v>
      </c>
      <c r="B148" s="84">
        <v>45434.0</v>
      </c>
      <c r="D148" s="48" t="s">
        <v>679</v>
      </c>
      <c r="E148" s="50">
        <v>1000.0</v>
      </c>
      <c r="F148" s="48" t="s">
        <v>8216</v>
      </c>
      <c r="G148" s="48" t="s">
        <v>74</v>
      </c>
      <c r="H148" s="42" t="s">
        <v>450</v>
      </c>
      <c r="I148" s="48" t="s">
        <v>8217</v>
      </c>
      <c r="K148" s="106"/>
      <c r="L148" s="106"/>
      <c r="M148" s="106"/>
    </row>
    <row r="149" ht="14.25" hidden="1" customHeight="1">
      <c r="A149" s="366">
        <v>530.0</v>
      </c>
      <c r="B149" s="84">
        <v>45434.0</v>
      </c>
      <c r="D149" s="48" t="s">
        <v>4982</v>
      </c>
      <c r="E149" s="50">
        <v>3000.0</v>
      </c>
      <c r="F149" s="48" t="s">
        <v>8218</v>
      </c>
      <c r="G149" s="48" t="s">
        <v>74</v>
      </c>
      <c r="H149" s="42" t="s">
        <v>450</v>
      </c>
      <c r="I149" s="48" t="s">
        <v>8219</v>
      </c>
      <c r="K149" s="106"/>
      <c r="L149" s="106"/>
      <c r="M149" s="106"/>
    </row>
    <row r="150" ht="14.25" hidden="1" customHeight="1">
      <c r="A150" s="81">
        <v>531.0</v>
      </c>
      <c r="B150" s="84">
        <v>45434.0</v>
      </c>
      <c r="D150" s="48" t="s">
        <v>7956</v>
      </c>
      <c r="E150" s="50">
        <v>3000.0</v>
      </c>
      <c r="F150" s="48" t="s">
        <v>8220</v>
      </c>
      <c r="G150" s="48" t="s">
        <v>74</v>
      </c>
      <c r="H150" s="42" t="s">
        <v>450</v>
      </c>
      <c r="I150" s="48" t="s">
        <v>8221</v>
      </c>
      <c r="K150" s="106"/>
      <c r="L150" s="106"/>
      <c r="M150" s="106"/>
    </row>
    <row r="151" ht="14.25" hidden="1" customHeight="1">
      <c r="A151" s="366">
        <v>532.0</v>
      </c>
      <c r="B151" s="84">
        <v>45440.0</v>
      </c>
      <c r="D151" s="48" t="s">
        <v>83</v>
      </c>
      <c r="E151" s="50">
        <v>3000.0</v>
      </c>
      <c r="F151" s="48" t="s">
        <v>8222</v>
      </c>
      <c r="G151" s="48" t="s">
        <v>74</v>
      </c>
      <c r="H151" s="42" t="s">
        <v>450</v>
      </c>
      <c r="I151" s="48" t="s">
        <v>8223</v>
      </c>
      <c r="K151" s="106"/>
      <c r="L151" s="106"/>
      <c r="M151" s="106"/>
    </row>
    <row r="152" ht="14.25" hidden="1" customHeight="1">
      <c r="A152" s="81">
        <v>533.0</v>
      </c>
      <c r="B152" s="84">
        <v>45440.0</v>
      </c>
      <c r="D152" s="48" t="s">
        <v>8079</v>
      </c>
      <c r="E152" s="50">
        <v>2500.0</v>
      </c>
      <c r="F152" s="48" t="s">
        <v>8224</v>
      </c>
      <c r="G152" s="48" t="s">
        <v>74</v>
      </c>
      <c r="H152" s="42" t="s">
        <v>450</v>
      </c>
      <c r="I152" s="48" t="s">
        <v>8225</v>
      </c>
      <c r="K152" s="106"/>
      <c r="L152" s="106"/>
      <c r="M152" s="106"/>
    </row>
    <row r="153" ht="14.25" hidden="1" customHeight="1">
      <c r="A153" s="366">
        <v>534.0</v>
      </c>
      <c r="B153" s="84">
        <v>45440.0</v>
      </c>
      <c r="D153" s="48" t="s">
        <v>8226</v>
      </c>
      <c r="E153" s="50">
        <v>1300.0</v>
      </c>
      <c r="F153" s="48" t="s">
        <v>8227</v>
      </c>
      <c r="G153" s="48" t="s">
        <v>96</v>
      </c>
      <c r="H153" s="42"/>
      <c r="I153" s="48"/>
      <c r="K153" s="106"/>
      <c r="L153" s="106"/>
      <c r="M153" s="106"/>
    </row>
    <row r="154" ht="14.25" hidden="1" customHeight="1">
      <c r="A154" s="81">
        <v>535.0</v>
      </c>
      <c r="B154" s="84">
        <v>45441.0</v>
      </c>
      <c r="D154" s="48" t="s">
        <v>1185</v>
      </c>
      <c r="E154" s="116">
        <v>12801.79</v>
      </c>
      <c r="F154" s="48" t="s">
        <v>8228</v>
      </c>
      <c r="G154" s="48" t="s">
        <v>74</v>
      </c>
      <c r="H154" s="42" t="s">
        <v>450</v>
      </c>
      <c r="I154" s="48" t="s">
        <v>8229</v>
      </c>
      <c r="K154" s="106"/>
      <c r="L154" s="106"/>
      <c r="M154" s="106"/>
    </row>
    <row r="155" ht="14.25" hidden="1" customHeight="1">
      <c r="A155" s="366">
        <v>536.0</v>
      </c>
      <c r="B155" s="84">
        <v>45441.0</v>
      </c>
      <c r="D155" s="48" t="s">
        <v>5019</v>
      </c>
      <c r="E155" s="116">
        <v>65537.5</v>
      </c>
      <c r="F155" s="48" t="s">
        <v>8230</v>
      </c>
      <c r="G155" s="48" t="s">
        <v>74</v>
      </c>
      <c r="H155" s="42" t="s">
        <v>450</v>
      </c>
      <c r="I155" s="48" t="s">
        <v>8231</v>
      </c>
      <c r="K155" s="106"/>
      <c r="L155" s="106"/>
      <c r="M155" s="106"/>
    </row>
    <row r="156" ht="14.25" hidden="1" customHeight="1">
      <c r="A156" s="81">
        <v>537.0</v>
      </c>
      <c r="B156" s="84">
        <v>45443.0</v>
      </c>
      <c r="D156" s="48" t="s">
        <v>8232</v>
      </c>
      <c r="E156" s="50">
        <v>15000.0</v>
      </c>
      <c r="F156" s="48" t="s">
        <v>8233</v>
      </c>
      <c r="G156" s="48" t="s">
        <v>74</v>
      </c>
      <c r="H156" s="42" t="s">
        <v>450</v>
      </c>
      <c r="I156" s="48" t="s">
        <v>8234</v>
      </c>
      <c r="K156" s="106"/>
      <c r="L156" s="106"/>
      <c r="M156" s="106"/>
    </row>
    <row r="157" ht="14.25" hidden="1" customHeight="1">
      <c r="A157" s="366">
        <v>538.0</v>
      </c>
      <c r="B157" s="84">
        <v>45443.0</v>
      </c>
      <c r="D157" s="48" t="s">
        <v>8235</v>
      </c>
      <c r="E157" s="50">
        <v>15000.0</v>
      </c>
      <c r="F157" s="48" t="s">
        <v>8236</v>
      </c>
      <c r="G157" s="48" t="s">
        <v>74</v>
      </c>
      <c r="H157" s="42" t="s">
        <v>450</v>
      </c>
      <c r="I157" s="48" t="s">
        <v>8237</v>
      </c>
      <c r="K157" s="106"/>
      <c r="L157" s="106"/>
      <c r="M157" s="106"/>
    </row>
    <row r="158" ht="14.25" hidden="1" customHeight="1">
      <c r="A158" s="81">
        <v>539.0</v>
      </c>
      <c r="B158" s="84">
        <v>45446.0</v>
      </c>
      <c r="D158" s="48" t="s">
        <v>1185</v>
      </c>
      <c r="E158" s="116">
        <v>19298.21</v>
      </c>
      <c r="F158" s="48" t="s">
        <v>8238</v>
      </c>
      <c r="G158" s="48" t="s">
        <v>112</v>
      </c>
      <c r="H158" s="42"/>
      <c r="K158" s="106"/>
      <c r="L158" s="106"/>
      <c r="M158" s="106"/>
    </row>
    <row r="159" ht="14.25" hidden="1" customHeight="1">
      <c r="A159" s="366">
        <v>540.0</v>
      </c>
      <c r="B159" s="84">
        <v>45448.0</v>
      </c>
      <c r="D159" s="48" t="s">
        <v>8239</v>
      </c>
      <c r="E159" s="50">
        <v>1000.0</v>
      </c>
      <c r="F159" s="48" t="s">
        <v>8240</v>
      </c>
      <c r="G159" s="48" t="s">
        <v>74</v>
      </c>
      <c r="H159" s="42" t="s">
        <v>450</v>
      </c>
      <c r="I159" s="48" t="s">
        <v>8241</v>
      </c>
      <c r="K159" s="106"/>
      <c r="L159" s="106"/>
      <c r="M159" s="106"/>
    </row>
    <row r="160" ht="14.25" hidden="1" customHeight="1">
      <c r="A160" s="81">
        <v>541.0</v>
      </c>
      <c r="B160" s="84">
        <v>45448.0</v>
      </c>
      <c r="D160" s="48" t="s">
        <v>182</v>
      </c>
      <c r="E160" s="50">
        <v>1000.0</v>
      </c>
      <c r="F160" s="48" t="s">
        <v>8242</v>
      </c>
      <c r="G160" s="48" t="s">
        <v>74</v>
      </c>
      <c r="H160" s="42" t="s">
        <v>450</v>
      </c>
      <c r="I160" s="48" t="s">
        <v>8243</v>
      </c>
      <c r="K160" s="106"/>
      <c r="L160" s="106"/>
      <c r="M160" s="106"/>
    </row>
    <row r="161" ht="14.25" hidden="1" customHeight="1">
      <c r="A161" s="366">
        <v>542.0</v>
      </c>
      <c r="B161" s="84">
        <v>45448.0</v>
      </c>
      <c r="D161" s="48" t="s">
        <v>8244</v>
      </c>
      <c r="E161" s="50">
        <v>2500.0</v>
      </c>
      <c r="F161" s="48" t="s">
        <v>8245</v>
      </c>
      <c r="G161" s="48" t="s">
        <v>74</v>
      </c>
      <c r="H161" s="42" t="s">
        <v>450</v>
      </c>
      <c r="I161" s="48" t="s">
        <v>8246</v>
      </c>
      <c r="K161" s="106"/>
      <c r="L161" s="106"/>
      <c r="M161" s="106"/>
    </row>
    <row r="162" ht="14.25" hidden="1" customHeight="1">
      <c r="A162" s="81">
        <v>543.0</v>
      </c>
      <c r="B162" s="84">
        <v>45448.0</v>
      </c>
      <c r="D162" s="48" t="s">
        <v>8054</v>
      </c>
      <c r="E162" s="116">
        <v>2866.07</v>
      </c>
      <c r="F162" s="48" t="s">
        <v>8245</v>
      </c>
      <c r="G162" s="48" t="s">
        <v>74</v>
      </c>
      <c r="H162" s="42" t="s">
        <v>450</v>
      </c>
      <c r="I162" s="48" t="s">
        <v>8247</v>
      </c>
      <c r="K162" s="106"/>
      <c r="L162" s="106"/>
      <c r="M162" s="106"/>
    </row>
    <row r="163" ht="14.25" hidden="1" customHeight="1">
      <c r="A163" s="366">
        <v>544.0</v>
      </c>
      <c r="B163" s="84">
        <v>45448.0</v>
      </c>
      <c r="D163" s="48" t="s">
        <v>448</v>
      </c>
      <c r="E163" s="50">
        <v>2675.0</v>
      </c>
      <c r="F163" s="48" t="s">
        <v>8245</v>
      </c>
      <c r="G163" s="48" t="s">
        <v>74</v>
      </c>
      <c r="H163" s="42" t="s">
        <v>450</v>
      </c>
      <c r="I163" s="48" t="s">
        <v>8248</v>
      </c>
      <c r="K163" s="106"/>
      <c r="L163" s="106"/>
      <c r="M163" s="106"/>
    </row>
    <row r="164" ht="14.25" hidden="1" customHeight="1">
      <c r="A164" s="81">
        <v>545.0</v>
      </c>
      <c r="B164" s="84">
        <v>45448.0</v>
      </c>
      <c r="D164" s="48" t="s">
        <v>8249</v>
      </c>
      <c r="E164" s="116">
        <v>955.36</v>
      </c>
      <c r="F164" s="48" t="s">
        <v>8250</v>
      </c>
      <c r="G164" s="48" t="s">
        <v>74</v>
      </c>
      <c r="H164" s="42" t="s">
        <v>450</v>
      </c>
      <c r="I164" s="48" t="s">
        <v>8251</v>
      </c>
      <c r="K164" s="106"/>
      <c r="L164" s="106"/>
      <c r="M164" s="106"/>
    </row>
    <row r="165" ht="14.25" hidden="1" customHeight="1">
      <c r="A165" s="366">
        <v>546.0</v>
      </c>
      <c r="B165" s="84">
        <v>45448.0</v>
      </c>
      <c r="D165" s="48" t="s">
        <v>8041</v>
      </c>
      <c r="E165" s="50">
        <v>3000.0</v>
      </c>
      <c r="F165" s="48" t="s">
        <v>8252</v>
      </c>
      <c r="G165" s="48" t="s">
        <v>74</v>
      </c>
      <c r="H165" s="42" t="s">
        <v>450</v>
      </c>
      <c r="I165" s="48" t="s">
        <v>8253</v>
      </c>
      <c r="K165" s="106"/>
      <c r="L165" s="106"/>
      <c r="M165" s="106"/>
    </row>
    <row r="166" ht="14.25" hidden="1" customHeight="1">
      <c r="A166" s="81">
        <v>547.0</v>
      </c>
      <c r="B166" s="84">
        <v>45448.0</v>
      </c>
      <c r="D166" s="48" t="s">
        <v>157</v>
      </c>
      <c r="E166" s="50">
        <v>1375.0</v>
      </c>
      <c r="F166" s="48" t="s">
        <v>8254</v>
      </c>
      <c r="G166" s="48" t="s">
        <v>74</v>
      </c>
      <c r="H166" s="42" t="s">
        <v>450</v>
      </c>
      <c r="I166" s="48" t="s">
        <v>8255</v>
      </c>
      <c r="K166" s="106"/>
      <c r="L166" s="106"/>
      <c r="M166" s="106"/>
    </row>
    <row r="167" ht="14.25" hidden="1" customHeight="1">
      <c r="A167" s="366">
        <v>548.0</v>
      </c>
      <c r="B167" s="84">
        <v>45449.0</v>
      </c>
      <c r="D167" s="48" t="s">
        <v>8091</v>
      </c>
      <c r="E167" s="50">
        <v>187250.0</v>
      </c>
      <c r="F167" s="48" t="s">
        <v>8256</v>
      </c>
      <c r="G167" s="48" t="s">
        <v>74</v>
      </c>
      <c r="H167" s="42" t="s">
        <v>450</v>
      </c>
      <c r="I167" s="48" t="s">
        <v>8257</v>
      </c>
      <c r="K167" s="106"/>
      <c r="L167" s="106"/>
      <c r="M167" s="106"/>
    </row>
    <row r="168" ht="14.25" hidden="1" customHeight="1">
      <c r="A168" s="81">
        <v>549.0</v>
      </c>
      <c r="B168" s="84">
        <v>45453.0</v>
      </c>
      <c r="D168" s="48" t="s">
        <v>809</v>
      </c>
      <c r="E168" s="50">
        <v>70000.0</v>
      </c>
      <c r="F168" s="48" t="s">
        <v>8258</v>
      </c>
      <c r="G168" s="48" t="s">
        <v>74</v>
      </c>
      <c r="H168" s="42" t="s">
        <v>450</v>
      </c>
      <c r="I168" s="48" t="s">
        <v>8259</v>
      </c>
      <c r="K168" s="106"/>
      <c r="L168" s="106"/>
      <c r="M168" s="106"/>
    </row>
    <row r="169" ht="14.25" hidden="1" customHeight="1">
      <c r="A169" s="366">
        <v>550.0</v>
      </c>
      <c r="B169" s="84">
        <v>45454.0</v>
      </c>
      <c r="D169" s="48" t="s">
        <v>8260</v>
      </c>
      <c r="E169" s="50">
        <v>2600.0</v>
      </c>
      <c r="F169" s="48" t="s">
        <v>8261</v>
      </c>
      <c r="G169" s="48" t="s">
        <v>96</v>
      </c>
      <c r="H169" s="42" t="s">
        <v>450</v>
      </c>
      <c r="I169" s="48" t="s">
        <v>8262</v>
      </c>
      <c r="K169" s="106"/>
      <c r="L169" s="106"/>
      <c r="M169" s="106"/>
    </row>
    <row r="170" ht="14.25" hidden="1" customHeight="1">
      <c r="A170" s="366">
        <v>551.0</v>
      </c>
      <c r="B170" s="84">
        <v>45456.0</v>
      </c>
      <c r="D170" s="382" t="s">
        <v>8226</v>
      </c>
      <c r="E170" s="50">
        <v>1300.0</v>
      </c>
      <c r="F170" s="48" t="s">
        <v>8263</v>
      </c>
      <c r="G170" s="48" t="s">
        <v>112</v>
      </c>
      <c r="H170" s="42" t="s">
        <v>127</v>
      </c>
      <c r="I170" s="48"/>
      <c r="K170" s="106"/>
      <c r="L170" s="106"/>
      <c r="M170" s="106"/>
    </row>
    <row r="171" ht="14.25" hidden="1" customHeight="1">
      <c r="A171" s="366">
        <v>552.0</v>
      </c>
      <c r="B171" s="84">
        <v>45456.0</v>
      </c>
      <c r="D171" s="48" t="s">
        <v>182</v>
      </c>
      <c r="E171" s="50">
        <v>3680.0</v>
      </c>
      <c r="F171" s="48" t="s">
        <v>8264</v>
      </c>
      <c r="G171" s="48" t="s">
        <v>74</v>
      </c>
      <c r="H171" s="42" t="s">
        <v>450</v>
      </c>
      <c r="I171" s="101" t="s">
        <v>8265</v>
      </c>
      <c r="K171" s="106"/>
      <c r="L171" s="106"/>
      <c r="M171" s="106"/>
    </row>
    <row r="172" ht="14.25" hidden="1" customHeight="1">
      <c r="A172" s="366">
        <v>553.0</v>
      </c>
      <c r="B172" s="84">
        <v>45460.0</v>
      </c>
      <c r="D172" s="48" t="s">
        <v>5130</v>
      </c>
      <c r="E172" s="50">
        <v>2122.0</v>
      </c>
      <c r="F172" s="48" t="s">
        <v>8266</v>
      </c>
      <c r="G172" s="48" t="s">
        <v>74</v>
      </c>
      <c r="H172" s="101" t="s">
        <v>450</v>
      </c>
      <c r="I172" s="101" t="s">
        <v>8267</v>
      </c>
      <c r="K172" s="106"/>
      <c r="L172" s="106"/>
      <c r="M172" s="106"/>
    </row>
    <row r="173" ht="14.25" hidden="1" customHeight="1">
      <c r="A173" s="366">
        <v>554.0</v>
      </c>
      <c r="B173" s="84">
        <v>45460.0</v>
      </c>
      <c r="D173" s="48" t="s">
        <v>5130</v>
      </c>
      <c r="E173" s="50">
        <v>15000.0</v>
      </c>
      <c r="F173" s="100" t="s">
        <v>8268</v>
      </c>
      <c r="G173" s="48" t="s">
        <v>74</v>
      </c>
      <c r="H173" s="101" t="s">
        <v>450</v>
      </c>
      <c r="I173" s="101" t="s">
        <v>8269</v>
      </c>
      <c r="K173" s="106"/>
      <c r="L173" s="106"/>
      <c r="M173" s="106"/>
    </row>
    <row r="174" ht="14.25" hidden="1" customHeight="1">
      <c r="A174" s="366">
        <v>555.0</v>
      </c>
      <c r="B174" s="84">
        <v>45461.0</v>
      </c>
      <c r="C174" s="94" t="s">
        <v>8270</v>
      </c>
      <c r="D174" s="48" t="s">
        <v>8271</v>
      </c>
      <c r="E174" s="50">
        <v>3000.0</v>
      </c>
      <c r="F174" s="100" t="s">
        <v>8272</v>
      </c>
      <c r="G174" s="48" t="s">
        <v>74</v>
      </c>
      <c r="H174" s="101" t="s">
        <v>450</v>
      </c>
      <c r="I174" s="101" t="s">
        <v>8273</v>
      </c>
      <c r="K174" s="106"/>
      <c r="L174" s="106"/>
      <c r="M174" s="106"/>
    </row>
    <row r="175" ht="14.25" hidden="1" customHeight="1">
      <c r="A175" s="366">
        <v>556.0</v>
      </c>
      <c r="B175" s="84">
        <v>45462.0</v>
      </c>
      <c r="C175" s="94" t="s">
        <v>8274</v>
      </c>
      <c r="D175" s="94" t="s">
        <v>7971</v>
      </c>
      <c r="E175" s="50">
        <v>1250.0</v>
      </c>
      <c r="F175" s="100" t="s">
        <v>8275</v>
      </c>
      <c r="G175" s="101" t="s">
        <v>74</v>
      </c>
      <c r="H175" s="101" t="s">
        <v>450</v>
      </c>
      <c r="I175" s="101" t="s">
        <v>8276</v>
      </c>
      <c r="K175" s="106"/>
      <c r="L175" s="106"/>
      <c r="M175" s="106"/>
    </row>
    <row r="176" ht="14.25" hidden="1" customHeight="1">
      <c r="A176" s="366">
        <v>557.0</v>
      </c>
      <c r="B176" s="84">
        <v>45464.0</v>
      </c>
      <c r="C176" s="94" t="s">
        <v>8277</v>
      </c>
      <c r="D176" s="48" t="s">
        <v>3372</v>
      </c>
      <c r="E176" s="50">
        <v>4000.0</v>
      </c>
      <c r="F176" s="48" t="s">
        <v>8278</v>
      </c>
      <c r="G176" s="48" t="s">
        <v>74</v>
      </c>
      <c r="H176" s="101" t="s">
        <v>450</v>
      </c>
      <c r="I176" s="48" t="s">
        <v>8279</v>
      </c>
      <c r="K176" s="106"/>
      <c r="L176" s="106"/>
      <c r="M176" s="106"/>
    </row>
    <row r="177" ht="14.25" hidden="1" customHeight="1">
      <c r="A177" s="366">
        <v>558.0</v>
      </c>
      <c r="B177" s="84">
        <v>45464.0</v>
      </c>
      <c r="C177" s="94" t="s">
        <v>8280</v>
      </c>
      <c r="D177" s="94" t="s">
        <v>8281</v>
      </c>
      <c r="E177" s="50">
        <v>9000.0</v>
      </c>
      <c r="F177" s="100" t="s">
        <v>8282</v>
      </c>
      <c r="G177" s="48" t="s">
        <v>74</v>
      </c>
      <c r="H177" s="42" t="s">
        <v>450</v>
      </c>
      <c r="I177" s="48" t="s">
        <v>8283</v>
      </c>
      <c r="K177" s="106"/>
      <c r="L177" s="106"/>
      <c r="M177" s="106"/>
    </row>
    <row r="178" ht="14.25" hidden="1" customHeight="1">
      <c r="A178" s="366">
        <v>559.0</v>
      </c>
      <c r="B178" s="84">
        <v>45464.0</v>
      </c>
      <c r="C178" s="94" t="s">
        <v>8284</v>
      </c>
      <c r="D178" s="94" t="s">
        <v>1452</v>
      </c>
      <c r="E178" s="50">
        <v>2280.0</v>
      </c>
      <c r="F178" s="94" t="s">
        <v>8285</v>
      </c>
      <c r="G178" s="94" t="s">
        <v>219</v>
      </c>
      <c r="H178" s="48" t="s">
        <v>450</v>
      </c>
      <c r="I178" s="48" t="s">
        <v>8286</v>
      </c>
      <c r="K178" s="106"/>
      <c r="L178" s="106"/>
      <c r="M178" s="106"/>
    </row>
    <row r="179" ht="14.25" hidden="1" customHeight="1">
      <c r="A179" s="366">
        <v>559.0</v>
      </c>
      <c r="B179" s="84">
        <v>45467.0</v>
      </c>
      <c r="C179" s="94" t="s">
        <v>8287</v>
      </c>
      <c r="D179" s="94" t="s">
        <v>679</v>
      </c>
      <c r="E179" s="50">
        <v>1000.0</v>
      </c>
      <c r="F179" s="94" t="s">
        <v>8288</v>
      </c>
      <c r="G179" s="101" t="s">
        <v>74</v>
      </c>
      <c r="H179" s="94" t="s">
        <v>450</v>
      </c>
      <c r="I179" s="94" t="s">
        <v>8289</v>
      </c>
      <c r="K179" s="106"/>
      <c r="L179" s="371"/>
      <c r="M179" s="106"/>
    </row>
    <row r="180" ht="14.25" hidden="1" customHeight="1">
      <c r="A180" s="366">
        <v>561.0</v>
      </c>
      <c r="B180" s="84">
        <v>45467.0</v>
      </c>
      <c r="C180" s="94" t="s">
        <v>8290</v>
      </c>
      <c r="D180" s="94" t="s">
        <v>674</v>
      </c>
      <c r="E180" s="50">
        <v>3000.0</v>
      </c>
      <c r="F180" s="100" t="s">
        <v>8291</v>
      </c>
      <c r="G180" s="101" t="s">
        <v>74</v>
      </c>
      <c r="H180" s="94" t="s">
        <v>450</v>
      </c>
      <c r="I180" s="101" t="s">
        <v>8292</v>
      </c>
      <c r="K180" s="106"/>
      <c r="L180" s="106"/>
      <c r="M180" s="106"/>
    </row>
    <row r="181" ht="14.25" hidden="1" customHeight="1">
      <c r="A181" s="366">
        <v>562.0</v>
      </c>
      <c r="B181" s="84">
        <v>45467.0</v>
      </c>
      <c r="C181" s="48" t="s">
        <v>8293</v>
      </c>
      <c r="D181" s="48" t="s">
        <v>8294</v>
      </c>
      <c r="E181" s="50">
        <v>1300.0</v>
      </c>
      <c r="F181" s="48" t="s">
        <v>8295</v>
      </c>
      <c r="G181" s="48" t="s">
        <v>117</v>
      </c>
      <c r="H181" s="42" t="s">
        <v>450</v>
      </c>
      <c r="I181" s="48"/>
      <c r="K181" s="106"/>
      <c r="L181" s="106"/>
      <c r="M181" s="106"/>
      <c r="P181" s="48">
        <v>37.05</v>
      </c>
      <c r="Q181" s="201">
        <v>1262.95</v>
      </c>
    </row>
    <row r="182" ht="14.25" hidden="1" customHeight="1">
      <c r="A182" s="81">
        <v>563.0</v>
      </c>
      <c r="B182" s="84">
        <v>45458.0</v>
      </c>
      <c r="C182" s="48" t="s">
        <v>8296</v>
      </c>
      <c r="D182" s="48" t="s">
        <v>529</v>
      </c>
      <c r="E182" s="50">
        <v>3000.0</v>
      </c>
      <c r="F182" s="48" t="s">
        <v>8297</v>
      </c>
      <c r="G182" s="48" t="s">
        <v>74</v>
      </c>
      <c r="H182" s="42" t="s">
        <v>450</v>
      </c>
      <c r="I182" s="48" t="s">
        <v>8298</v>
      </c>
      <c r="K182" s="106"/>
      <c r="L182" s="106"/>
      <c r="M182" s="106"/>
    </row>
    <row r="183" ht="14.25" hidden="1" customHeight="1">
      <c r="A183" s="81">
        <v>564.0</v>
      </c>
      <c r="B183" s="84">
        <v>45463.0</v>
      </c>
      <c r="C183" s="48" t="s">
        <v>8299</v>
      </c>
      <c r="D183" s="48" t="s">
        <v>949</v>
      </c>
      <c r="E183" s="50">
        <v>4000.0</v>
      </c>
      <c r="F183" s="48" t="s">
        <v>8300</v>
      </c>
      <c r="G183" s="48" t="s">
        <v>219</v>
      </c>
      <c r="H183" s="42" t="s">
        <v>127</v>
      </c>
      <c r="I183" s="380" t="s">
        <v>8301</v>
      </c>
      <c r="K183" s="106"/>
      <c r="L183" s="106"/>
      <c r="M183" s="106"/>
    </row>
    <row r="184" ht="14.25" hidden="1" customHeight="1">
      <c r="A184" s="81">
        <v>565.0</v>
      </c>
      <c r="B184" s="84">
        <v>45469.0</v>
      </c>
      <c r="C184" s="94" t="s">
        <v>8302</v>
      </c>
      <c r="D184" s="94" t="s">
        <v>8079</v>
      </c>
      <c r="E184" s="50">
        <v>2500.0</v>
      </c>
      <c r="F184" s="94" t="s">
        <v>8303</v>
      </c>
      <c r="G184" s="101" t="s">
        <v>74</v>
      </c>
      <c r="H184" s="42" t="s">
        <v>450</v>
      </c>
      <c r="I184" s="48" t="s">
        <v>8304</v>
      </c>
      <c r="K184" s="106"/>
      <c r="L184" s="106"/>
      <c r="M184" s="106"/>
    </row>
    <row r="185" ht="14.25" hidden="1" customHeight="1">
      <c r="A185" s="81">
        <v>566.0</v>
      </c>
      <c r="B185" s="84">
        <v>45469.0</v>
      </c>
      <c r="C185" s="94" t="s">
        <v>8305</v>
      </c>
      <c r="D185" s="94" t="s">
        <v>83</v>
      </c>
      <c r="E185" s="50">
        <v>3000.0</v>
      </c>
      <c r="F185" s="94" t="s">
        <v>8306</v>
      </c>
      <c r="G185" s="101" t="s">
        <v>8307</v>
      </c>
      <c r="H185" s="101" t="s">
        <v>450</v>
      </c>
      <c r="I185" s="94" t="s">
        <v>8308</v>
      </c>
      <c r="K185" s="106"/>
      <c r="L185" s="106"/>
      <c r="M185" s="106"/>
    </row>
    <row r="186" ht="14.25" hidden="1" customHeight="1">
      <c r="A186" s="383">
        <v>567.0</v>
      </c>
      <c r="B186" s="384">
        <v>45471.0</v>
      </c>
      <c r="C186" s="166" t="s">
        <v>8309</v>
      </c>
      <c r="D186" s="166" t="s">
        <v>949</v>
      </c>
      <c r="E186" s="189">
        <v>36000.0</v>
      </c>
      <c r="F186" s="166" t="s">
        <v>8310</v>
      </c>
      <c r="G186" s="166" t="s">
        <v>117</v>
      </c>
      <c r="H186" s="223" t="s">
        <v>450</v>
      </c>
      <c r="I186" s="166"/>
      <c r="K186" s="385"/>
      <c r="L186" s="385"/>
      <c r="M186" s="385"/>
      <c r="N186" s="166"/>
      <c r="O186" s="166"/>
      <c r="P186" s="166">
        <v>1026.0</v>
      </c>
      <c r="Q186" s="386">
        <v>34974.0</v>
      </c>
      <c r="R186" s="166"/>
      <c r="S186" s="166"/>
      <c r="T186" s="166"/>
      <c r="U186" s="166"/>
      <c r="V186" s="166"/>
      <c r="W186" s="166"/>
      <c r="X186" s="166"/>
      <c r="Y186" s="166"/>
      <c r="Z186" s="166"/>
      <c r="AA186" s="166"/>
      <c r="AB186" s="166"/>
    </row>
    <row r="187" ht="14.25" hidden="1" customHeight="1">
      <c r="A187" s="81">
        <v>568.0</v>
      </c>
      <c r="B187" s="84">
        <v>45474.0</v>
      </c>
      <c r="C187" s="48" t="s">
        <v>8311</v>
      </c>
      <c r="D187" s="48" t="s">
        <v>8312</v>
      </c>
      <c r="E187" s="50">
        <v>2500.0</v>
      </c>
      <c r="F187" s="48" t="s">
        <v>8313</v>
      </c>
      <c r="G187" s="48" t="s">
        <v>112</v>
      </c>
      <c r="H187" s="42" t="s">
        <v>127</v>
      </c>
      <c r="K187" s="106"/>
      <c r="L187" s="106"/>
      <c r="M187" s="106"/>
    </row>
    <row r="188" ht="14.25" hidden="1" customHeight="1">
      <c r="A188" s="81">
        <v>569.0</v>
      </c>
      <c r="B188" s="84">
        <v>45475.0</v>
      </c>
      <c r="C188" s="48" t="s">
        <v>8314</v>
      </c>
      <c r="D188" s="48" t="s">
        <v>8315</v>
      </c>
      <c r="E188" s="116">
        <v>2866.07</v>
      </c>
      <c r="F188" s="48" t="s">
        <v>8316</v>
      </c>
      <c r="G188" s="48" t="s">
        <v>74</v>
      </c>
      <c r="H188" s="42" t="s">
        <v>450</v>
      </c>
      <c r="I188" s="48" t="s">
        <v>8317</v>
      </c>
      <c r="K188" s="106">
        <v>3000.0</v>
      </c>
      <c r="L188" s="106">
        <v>133.93</v>
      </c>
      <c r="M188" s="106">
        <f>K188-L188</f>
        <v>2866.07</v>
      </c>
      <c r="N188" s="106">
        <f>M188-E188</f>
        <v>0</v>
      </c>
    </row>
    <row r="189" ht="14.25" hidden="1" customHeight="1">
      <c r="A189" s="81">
        <v>570.0</v>
      </c>
      <c r="B189" s="84">
        <v>45475.0</v>
      </c>
      <c r="C189" s="48" t="s">
        <v>8318</v>
      </c>
      <c r="D189" s="48" t="s">
        <v>1856</v>
      </c>
      <c r="E189" s="50">
        <v>1000.0</v>
      </c>
      <c r="F189" s="48" t="s">
        <v>8319</v>
      </c>
      <c r="G189" s="48" t="s">
        <v>74</v>
      </c>
      <c r="H189" s="42" t="s">
        <v>450</v>
      </c>
      <c r="I189" s="48" t="s">
        <v>8320</v>
      </c>
      <c r="K189" s="106"/>
      <c r="L189" s="106"/>
      <c r="M189" s="106"/>
    </row>
    <row r="190" ht="14.25" hidden="1" customHeight="1">
      <c r="A190" s="81">
        <v>571.0</v>
      </c>
      <c r="B190" s="84">
        <v>45475.0</v>
      </c>
      <c r="C190" s="48" t="s">
        <v>8321</v>
      </c>
      <c r="D190" s="48" t="s">
        <v>1836</v>
      </c>
      <c r="E190" s="116">
        <v>955.36</v>
      </c>
      <c r="F190" s="48" t="s">
        <v>8322</v>
      </c>
      <c r="G190" s="48" t="s">
        <v>74</v>
      </c>
      <c r="H190" s="42" t="s">
        <v>450</v>
      </c>
      <c r="I190" s="48" t="s">
        <v>8323</v>
      </c>
      <c r="K190" s="106">
        <v>1000.0</v>
      </c>
      <c r="L190" s="106">
        <v>44.64</v>
      </c>
      <c r="M190" s="106">
        <f t="shared" ref="M190:M191" si="14">K190-L190</f>
        <v>955.36</v>
      </c>
      <c r="N190" s="106">
        <f t="shared" ref="N190:N191" si="15">M190-E190</f>
        <v>0</v>
      </c>
    </row>
    <row r="191" ht="14.25" hidden="1" customHeight="1">
      <c r="A191" s="81">
        <v>572.0</v>
      </c>
      <c r="B191" s="84">
        <v>45475.0</v>
      </c>
      <c r="C191" s="48" t="s">
        <v>8324</v>
      </c>
      <c r="D191" s="48" t="s">
        <v>448</v>
      </c>
      <c r="E191" s="50">
        <v>2675.0</v>
      </c>
      <c r="F191" s="48" t="s">
        <v>8325</v>
      </c>
      <c r="G191" s="48" t="s">
        <v>74</v>
      </c>
      <c r="H191" s="42" t="s">
        <v>450</v>
      </c>
      <c r="I191" s="48" t="s">
        <v>8326</v>
      </c>
      <c r="K191" s="106">
        <v>2800.0</v>
      </c>
      <c r="L191" s="106">
        <v>125.0</v>
      </c>
      <c r="M191" s="106">
        <f t="shared" si="14"/>
        <v>2675</v>
      </c>
      <c r="N191" s="106">
        <f t="shared" si="15"/>
        <v>0</v>
      </c>
    </row>
    <row r="192" ht="14.25" hidden="1" customHeight="1">
      <c r="A192" s="81">
        <v>573.0</v>
      </c>
      <c r="B192" s="84">
        <v>45475.0</v>
      </c>
      <c r="C192" s="48" t="s">
        <v>8327</v>
      </c>
      <c r="D192" s="48" t="s">
        <v>8328</v>
      </c>
      <c r="E192" s="50">
        <v>2500.0</v>
      </c>
      <c r="F192" s="100" t="s">
        <v>8316</v>
      </c>
      <c r="G192" s="48" t="s">
        <v>74</v>
      </c>
      <c r="H192" s="42" t="s">
        <v>450</v>
      </c>
      <c r="I192" s="48" t="s">
        <v>8329</v>
      </c>
      <c r="K192" s="106"/>
      <c r="L192" s="106"/>
      <c r="M192" s="106"/>
    </row>
    <row r="193" ht="14.25" hidden="1" customHeight="1">
      <c r="A193" s="81">
        <v>574.0</v>
      </c>
      <c r="B193" s="84">
        <v>45475.0</v>
      </c>
      <c r="C193" s="94" t="s">
        <v>8330</v>
      </c>
      <c r="D193" s="94" t="s">
        <v>809</v>
      </c>
      <c r="E193" s="50">
        <v>70000.0</v>
      </c>
      <c r="F193" s="100" t="s">
        <v>8331</v>
      </c>
      <c r="G193" s="48" t="s">
        <v>74</v>
      </c>
      <c r="H193" s="94" t="s">
        <v>450</v>
      </c>
      <c r="I193" s="101" t="s">
        <v>8332</v>
      </c>
      <c r="K193" s="106"/>
      <c r="L193" s="106"/>
      <c r="M193" s="106"/>
    </row>
    <row r="194" ht="14.25" hidden="1" customHeight="1">
      <c r="A194" s="81">
        <v>575.0</v>
      </c>
      <c r="B194" s="84">
        <v>45475.0</v>
      </c>
      <c r="C194" s="94" t="s">
        <v>8333</v>
      </c>
      <c r="D194" s="94" t="s">
        <v>1964</v>
      </c>
      <c r="E194" s="50">
        <v>1375.0</v>
      </c>
      <c r="F194" s="100" t="s">
        <v>8334</v>
      </c>
      <c r="G194" s="48" t="s">
        <v>74</v>
      </c>
      <c r="H194" s="94" t="s">
        <v>450</v>
      </c>
      <c r="I194" s="101" t="s">
        <v>8335</v>
      </c>
      <c r="K194" s="106"/>
      <c r="L194" s="106"/>
      <c r="M194" s="106"/>
    </row>
    <row r="195" ht="14.25" hidden="1" customHeight="1">
      <c r="A195" s="81">
        <v>576.0</v>
      </c>
      <c r="B195" s="84">
        <v>45475.0</v>
      </c>
      <c r="C195" s="94" t="s">
        <v>8336</v>
      </c>
      <c r="D195" s="94" t="s">
        <v>3104</v>
      </c>
      <c r="E195" s="50">
        <v>15000.0</v>
      </c>
      <c r="F195" s="100" t="s">
        <v>8337</v>
      </c>
      <c r="G195" s="48" t="s">
        <v>74</v>
      </c>
      <c r="H195" s="94" t="s">
        <v>450</v>
      </c>
      <c r="I195" s="101" t="s">
        <v>8338</v>
      </c>
      <c r="K195" s="106"/>
      <c r="L195" s="106"/>
      <c r="M195" s="106"/>
    </row>
    <row r="196" ht="14.25" hidden="1" customHeight="1">
      <c r="A196" s="81">
        <v>577.0</v>
      </c>
      <c r="B196" s="84">
        <v>45477.0</v>
      </c>
      <c r="C196" s="48" t="s">
        <v>8339</v>
      </c>
      <c r="D196" s="48" t="s">
        <v>899</v>
      </c>
      <c r="E196" s="116">
        <v>2388.39</v>
      </c>
      <c r="F196" s="48" t="s">
        <v>8340</v>
      </c>
      <c r="G196" s="48" t="s">
        <v>74</v>
      </c>
      <c r="H196" s="94" t="s">
        <v>450</v>
      </c>
      <c r="I196" s="48" t="s">
        <v>8341</v>
      </c>
      <c r="K196" s="106">
        <v>2500.0</v>
      </c>
      <c r="L196" s="106">
        <f>K196/1.12*0.05</f>
        <v>111.6071429</v>
      </c>
      <c r="M196" s="106">
        <f>K196-L196</f>
        <v>2388.392857</v>
      </c>
      <c r="N196" s="106">
        <f>M196-E196</f>
        <v>0.002857142857</v>
      </c>
    </row>
    <row r="197" ht="14.25" hidden="1" customHeight="1">
      <c r="A197" s="81">
        <v>578.0</v>
      </c>
      <c r="B197" s="84">
        <v>45477.0</v>
      </c>
      <c r="C197" s="48" t="s">
        <v>8342</v>
      </c>
      <c r="D197" s="48" t="s">
        <v>562</v>
      </c>
      <c r="E197" s="50">
        <v>3000.0</v>
      </c>
      <c r="F197" s="48" t="s">
        <v>8343</v>
      </c>
      <c r="G197" s="48" t="s">
        <v>74</v>
      </c>
      <c r="H197" s="42" t="s">
        <v>450</v>
      </c>
      <c r="I197" s="48" t="s">
        <v>8344</v>
      </c>
      <c r="K197" s="106"/>
      <c r="L197" s="106"/>
      <c r="M197" s="106"/>
    </row>
    <row r="198" ht="14.25" hidden="1" customHeight="1">
      <c r="A198" s="81">
        <v>579.0</v>
      </c>
      <c r="B198" s="84">
        <v>45478.0</v>
      </c>
      <c r="C198" s="94" t="s">
        <v>8345</v>
      </c>
      <c r="D198" s="48" t="s">
        <v>8346</v>
      </c>
      <c r="E198" s="50">
        <v>1050.0</v>
      </c>
      <c r="F198" s="48" t="s">
        <v>8347</v>
      </c>
      <c r="G198" s="48" t="s">
        <v>219</v>
      </c>
      <c r="H198" s="42" t="s">
        <v>132</v>
      </c>
      <c r="I198" s="196" t="s">
        <v>8348</v>
      </c>
      <c r="K198" s="106"/>
      <c r="L198" s="106"/>
      <c r="M198" s="106"/>
    </row>
    <row r="199" ht="14.25" hidden="1" customHeight="1">
      <c r="A199" s="81">
        <v>580.0</v>
      </c>
      <c r="B199" s="84">
        <v>45481.0</v>
      </c>
      <c r="C199" s="48" t="s">
        <v>8349</v>
      </c>
      <c r="D199" s="48" t="s">
        <v>305</v>
      </c>
      <c r="E199" s="50">
        <v>21045.22</v>
      </c>
      <c r="F199" s="48" t="s">
        <v>8350</v>
      </c>
      <c r="G199" s="48" t="s">
        <v>74</v>
      </c>
      <c r="H199" s="42" t="s">
        <v>450</v>
      </c>
      <c r="I199" s="48" t="s">
        <v>8351</v>
      </c>
      <c r="K199" s="106"/>
      <c r="L199" s="106"/>
      <c r="M199" s="106"/>
    </row>
    <row r="200" ht="14.25" hidden="1" customHeight="1">
      <c r="A200" s="81">
        <v>581.0</v>
      </c>
      <c r="B200" s="84">
        <v>45481.0</v>
      </c>
      <c r="C200" s="48" t="s">
        <v>8352</v>
      </c>
      <c r="D200" s="48" t="s">
        <v>5019</v>
      </c>
      <c r="E200" s="116">
        <v>69198.21</v>
      </c>
      <c r="F200" s="48" t="s">
        <v>8353</v>
      </c>
      <c r="G200" s="48" t="s">
        <v>74</v>
      </c>
      <c r="H200" s="42" t="s">
        <v>450</v>
      </c>
      <c r="I200" s="48" t="s">
        <v>8354</v>
      </c>
      <c r="K200" s="106">
        <v>70600.0</v>
      </c>
      <c r="L200" s="106">
        <f>K200/1.12*0.05</f>
        <v>3151.785714</v>
      </c>
      <c r="M200" s="106">
        <f>K200-L200</f>
        <v>67448.21429</v>
      </c>
      <c r="N200" s="106">
        <f>M200-E200</f>
        <v>-1749.995714</v>
      </c>
      <c r="O200" s="48" t="s">
        <v>8355</v>
      </c>
    </row>
    <row r="201" ht="14.25" hidden="1" customHeight="1">
      <c r="A201" s="81">
        <v>582.0</v>
      </c>
      <c r="B201" s="84">
        <v>45481.0</v>
      </c>
      <c r="C201" s="48" t="s">
        <v>8356</v>
      </c>
      <c r="D201" s="48" t="s">
        <v>5019</v>
      </c>
      <c r="E201" s="116">
        <v>67448.21</v>
      </c>
      <c r="F201" s="48" t="s">
        <v>8357</v>
      </c>
      <c r="G201" s="48" t="s">
        <v>74</v>
      </c>
      <c r="H201" s="42" t="s">
        <v>450</v>
      </c>
      <c r="I201" s="48" t="s">
        <v>8354</v>
      </c>
      <c r="K201" s="106"/>
      <c r="L201" s="106"/>
      <c r="M201" s="106"/>
    </row>
    <row r="202" ht="14.25" hidden="1" customHeight="1">
      <c r="A202" s="81">
        <v>583.0</v>
      </c>
      <c r="B202" s="84">
        <v>45482.0</v>
      </c>
      <c r="C202" s="48" t="s">
        <v>8358</v>
      </c>
      <c r="D202" s="48" t="s">
        <v>182</v>
      </c>
      <c r="E202" s="50">
        <v>1000.0</v>
      </c>
      <c r="F202" s="48" t="s">
        <v>8359</v>
      </c>
      <c r="G202" s="48" t="s">
        <v>74</v>
      </c>
      <c r="H202" s="42" t="s">
        <v>450</v>
      </c>
      <c r="I202" s="48" t="s">
        <v>8360</v>
      </c>
      <c r="K202" s="106"/>
      <c r="L202" s="106"/>
      <c r="M202" s="106"/>
    </row>
    <row r="203" ht="14.25" hidden="1" customHeight="1">
      <c r="A203" s="81">
        <v>584.0</v>
      </c>
      <c r="B203" s="84">
        <v>45483.0</v>
      </c>
      <c r="C203" s="48" t="s">
        <v>8361</v>
      </c>
      <c r="D203" s="48" t="s">
        <v>8362</v>
      </c>
      <c r="E203" s="50">
        <v>700.0</v>
      </c>
      <c r="F203" s="48" t="s">
        <v>8363</v>
      </c>
      <c r="G203" s="48" t="s">
        <v>96</v>
      </c>
      <c r="H203" s="42" t="s">
        <v>132</v>
      </c>
      <c r="I203" s="48" t="s">
        <v>8348</v>
      </c>
      <c r="K203" s="106"/>
      <c r="L203" s="106"/>
      <c r="M203" s="106"/>
    </row>
    <row r="204" ht="14.25" hidden="1" customHeight="1">
      <c r="A204" s="81">
        <v>585.0</v>
      </c>
      <c r="B204" s="84">
        <v>45484.0</v>
      </c>
      <c r="C204" s="48" t="s">
        <v>8364</v>
      </c>
      <c r="D204" s="48" t="s">
        <v>4882</v>
      </c>
      <c r="E204" s="116">
        <v>14330.36</v>
      </c>
      <c r="F204" s="48" t="s">
        <v>8365</v>
      </c>
      <c r="G204" s="48" t="s">
        <v>74</v>
      </c>
      <c r="H204" s="42" t="s">
        <v>450</v>
      </c>
      <c r="I204" s="48" t="s">
        <v>8366</v>
      </c>
      <c r="K204" s="106">
        <v>15000.0</v>
      </c>
      <c r="L204" s="106">
        <f>K204/1.12*0.05</f>
        <v>669.6428571</v>
      </c>
      <c r="M204" s="106">
        <f>K204-L204</f>
        <v>14330.35714</v>
      </c>
      <c r="N204" s="106">
        <f>M204-E204</f>
        <v>-0.002857142857</v>
      </c>
    </row>
    <row r="205" ht="14.25" hidden="1" customHeight="1">
      <c r="A205" s="81">
        <v>586.0</v>
      </c>
      <c r="B205" s="84">
        <v>45488.0</v>
      </c>
      <c r="C205" s="48" t="s">
        <v>8367</v>
      </c>
      <c r="D205" s="48" t="s">
        <v>8368</v>
      </c>
      <c r="E205" s="50">
        <v>1050.0</v>
      </c>
      <c r="F205" s="48" t="s">
        <v>8369</v>
      </c>
      <c r="G205" s="48" t="s">
        <v>117</v>
      </c>
      <c r="H205" s="42" t="s">
        <v>450</v>
      </c>
      <c r="I205" s="48"/>
      <c r="K205" s="106"/>
      <c r="L205" s="106"/>
      <c r="M205" s="106"/>
      <c r="P205" s="48">
        <f>E205*0.0285</f>
        <v>29.925</v>
      </c>
      <c r="Q205" s="118">
        <f>E205-P205</f>
        <v>1020.075</v>
      </c>
    </row>
    <row r="206" ht="14.25" hidden="1" customHeight="1">
      <c r="A206" s="81">
        <v>587.0</v>
      </c>
      <c r="B206" s="84">
        <v>45489.0</v>
      </c>
      <c r="C206" s="48" t="s">
        <v>8370</v>
      </c>
      <c r="D206" s="48" t="s">
        <v>8015</v>
      </c>
      <c r="E206" s="50">
        <v>3000.0</v>
      </c>
      <c r="F206" s="48" t="s">
        <v>8371</v>
      </c>
      <c r="G206" s="48" t="s">
        <v>74</v>
      </c>
      <c r="H206" s="42" t="s">
        <v>450</v>
      </c>
      <c r="I206" s="48" t="s">
        <v>8372</v>
      </c>
      <c r="K206" s="106"/>
      <c r="L206" s="106"/>
      <c r="M206" s="106"/>
    </row>
    <row r="207" ht="14.25" hidden="1" customHeight="1">
      <c r="A207" s="81">
        <v>588.0</v>
      </c>
      <c r="B207" s="84">
        <v>45489.0</v>
      </c>
      <c r="C207" s="48" t="s">
        <v>8373</v>
      </c>
      <c r="D207" s="48" t="s">
        <v>2743</v>
      </c>
      <c r="E207" s="50">
        <v>3000.0</v>
      </c>
      <c r="F207" s="50" t="s">
        <v>8374</v>
      </c>
      <c r="G207" s="42" t="s">
        <v>74</v>
      </c>
      <c r="H207" s="42" t="s">
        <v>450</v>
      </c>
      <c r="I207" s="42" t="s">
        <v>8375</v>
      </c>
      <c r="K207" s="106"/>
      <c r="L207" s="106"/>
      <c r="M207" s="106"/>
    </row>
    <row r="208" ht="14.25" hidden="1" customHeight="1">
      <c r="A208" s="81">
        <v>589.0</v>
      </c>
      <c r="B208" s="368">
        <v>45491.0</v>
      </c>
      <c r="C208" s="387" t="s">
        <v>8376</v>
      </c>
      <c r="D208" s="48" t="s">
        <v>352</v>
      </c>
      <c r="E208" s="50">
        <v>1600.0</v>
      </c>
      <c r="F208" s="50" t="s">
        <v>8377</v>
      </c>
      <c r="G208" s="42" t="s">
        <v>96</v>
      </c>
      <c r="H208" s="42" t="s">
        <v>450</v>
      </c>
      <c r="I208" s="42" t="s">
        <v>8378</v>
      </c>
      <c r="K208" s="106"/>
      <c r="L208" s="106"/>
      <c r="M208" s="106"/>
    </row>
    <row r="209" ht="14.25" hidden="1" customHeight="1">
      <c r="A209" s="81">
        <v>590.0</v>
      </c>
      <c r="B209" s="368">
        <v>45495.0</v>
      </c>
      <c r="C209" s="48" t="s">
        <v>8379</v>
      </c>
      <c r="D209" s="48" t="s">
        <v>115</v>
      </c>
      <c r="E209" s="50">
        <v>6250.0</v>
      </c>
      <c r="F209" s="48" t="s">
        <v>8380</v>
      </c>
      <c r="G209" s="48" t="s">
        <v>96</v>
      </c>
      <c r="H209" s="42" t="s">
        <v>132</v>
      </c>
      <c r="I209" s="48" t="s">
        <v>8381</v>
      </c>
      <c r="K209" s="106"/>
      <c r="L209" s="106"/>
      <c r="M209" s="106"/>
      <c r="N209" s="48"/>
      <c r="O209" s="118"/>
      <c r="P209" s="48"/>
    </row>
    <row r="210" ht="14.25" hidden="1" customHeight="1">
      <c r="A210" s="81">
        <v>591.0</v>
      </c>
      <c r="B210" s="368">
        <v>45496.0</v>
      </c>
      <c r="C210" s="48" t="s">
        <v>8382</v>
      </c>
      <c r="D210" s="48" t="s">
        <v>8383</v>
      </c>
      <c r="E210" s="116">
        <v>14330.36</v>
      </c>
      <c r="F210" s="48" t="s">
        <v>8384</v>
      </c>
      <c r="G210" s="48" t="s">
        <v>74</v>
      </c>
      <c r="H210" s="42" t="s">
        <v>450</v>
      </c>
      <c r="I210" s="48" t="s">
        <v>8385</v>
      </c>
      <c r="K210" s="106">
        <v>15000.0</v>
      </c>
      <c r="L210" s="106">
        <f>K210/1.12*0.05</f>
        <v>669.6428571</v>
      </c>
      <c r="M210" s="106">
        <f>K210-L210</f>
        <v>14330.35714</v>
      </c>
      <c r="N210" s="106">
        <f>M210-E210</f>
        <v>-0.002857142857</v>
      </c>
    </row>
    <row r="211" ht="14.25" hidden="1" customHeight="1">
      <c r="A211" s="81">
        <v>592.0</v>
      </c>
      <c r="B211" s="368">
        <v>45497.0</v>
      </c>
      <c r="C211" s="48" t="s">
        <v>8386</v>
      </c>
      <c r="D211" s="48" t="s">
        <v>8387</v>
      </c>
      <c r="E211" s="50">
        <v>1250.0</v>
      </c>
      <c r="F211" s="48" t="s">
        <v>8388</v>
      </c>
      <c r="G211" s="48" t="s">
        <v>74</v>
      </c>
      <c r="H211" s="42" t="s">
        <v>450</v>
      </c>
      <c r="I211" s="48" t="s">
        <v>8389</v>
      </c>
      <c r="K211" s="106"/>
      <c r="L211" s="106"/>
      <c r="M211" s="106"/>
    </row>
    <row r="212" ht="14.25" hidden="1" customHeight="1">
      <c r="A212" s="81">
        <v>593.0</v>
      </c>
      <c r="B212" s="368">
        <v>45497.0</v>
      </c>
      <c r="C212" s="48" t="s">
        <v>8390</v>
      </c>
      <c r="D212" s="48" t="s">
        <v>674</v>
      </c>
      <c r="E212" s="50">
        <v>3000.0</v>
      </c>
      <c r="F212" s="48" t="s">
        <v>8391</v>
      </c>
      <c r="G212" s="48" t="s">
        <v>74</v>
      </c>
      <c r="H212" s="42" t="s">
        <v>450</v>
      </c>
      <c r="I212" s="48" t="s">
        <v>8392</v>
      </c>
      <c r="K212" s="106"/>
      <c r="L212" s="106"/>
      <c r="M212" s="106"/>
    </row>
    <row r="213" ht="14.25" hidden="1" customHeight="1">
      <c r="A213" s="81">
        <v>594.0</v>
      </c>
      <c r="B213" s="368">
        <v>45497.0</v>
      </c>
      <c r="C213" s="48" t="s">
        <v>8393</v>
      </c>
      <c r="D213" s="48" t="s">
        <v>8394</v>
      </c>
      <c r="E213" s="50">
        <v>3000.0</v>
      </c>
      <c r="F213" s="48" t="s">
        <v>8395</v>
      </c>
      <c r="G213" s="48" t="s">
        <v>74</v>
      </c>
      <c r="H213" s="42" t="s">
        <v>450</v>
      </c>
      <c r="I213" s="48" t="s">
        <v>8396</v>
      </c>
      <c r="K213" s="106"/>
      <c r="L213" s="106"/>
      <c r="M213" s="106"/>
    </row>
    <row r="214" ht="14.25" hidden="1" customHeight="1">
      <c r="A214" s="81">
        <v>595.0</v>
      </c>
      <c r="B214" s="368">
        <v>45503.0</v>
      </c>
      <c r="C214" s="48" t="s">
        <v>8397</v>
      </c>
      <c r="D214" s="48" t="s">
        <v>562</v>
      </c>
      <c r="E214" s="50">
        <v>3000.0</v>
      </c>
      <c r="F214" s="48" t="s">
        <v>8371</v>
      </c>
      <c r="G214" s="48" t="s">
        <v>74</v>
      </c>
      <c r="H214" s="42" t="s">
        <v>450</v>
      </c>
      <c r="I214" s="48" t="s">
        <v>8398</v>
      </c>
      <c r="K214" s="106"/>
      <c r="L214" s="106"/>
      <c r="M214" s="106"/>
    </row>
    <row r="215" ht="14.25" hidden="1" customHeight="1">
      <c r="A215" s="81">
        <v>596.0</v>
      </c>
      <c r="B215" s="368">
        <v>45503.0</v>
      </c>
      <c r="C215" s="48" t="s">
        <v>8399</v>
      </c>
      <c r="D215" s="48" t="s">
        <v>899</v>
      </c>
      <c r="E215" s="116">
        <v>2388.39</v>
      </c>
      <c r="F215" s="48" t="s">
        <v>8400</v>
      </c>
      <c r="G215" s="48" t="s">
        <v>74</v>
      </c>
      <c r="H215" s="42" t="s">
        <v>450</v>
      </c>
      <c r="I215" s="48" t="s">
        <v>8401</v>
      </c>
      <c r="K215" s="106">
        <v>2500.0</v>
      </c>
      <c r="L215" s="106">
        <f>K215/1.12*0.05</f>
        <v>111.6071429</v>
      </c>
      <c r="M215" s="106">
        <f>K215-L215</f>
        <v>2388.392857</v>
      </c>
      <c r="N215" s="106">
        <f>M215-E215</f>
        <v>0.002857142857</v>
      </c>
    </row>
    <row r="216" ht="14.25" hidden="1" customHeight="1">
      <c r="A216" s="81">
        <v>597.0</v>
      </c>
      <c r="B216" s="368">
        <v>45504.0</v>
      </c>
      <c r="C216" s="48" t="s">
        <v>8402</v>
      </c>
      <c r="D216" s="48" t="s">
        <v>83</v>
      </c>
      <c r="E216" s="50">
        <v>3000.0</v>
      </c>
      <c r="F216" s="48" t="s">
        <v>8403</v>
      </c>
      <c r="G216" s="48" t="s">
        <v>74</v>
      </c>
      <c r="H216" s="42" t="s">
        <v>450</v>
      </c>
      <c r="I216" s="48" t="s">
        <v>8404</v>
      </c>
      <c r="K216" s="106"/>
      <c r="L216" s="106"/>
      <c r="M216" s="106"/>
    </row>
    <row r="217" ht="14.25" hidden="1" customHeight="1">
      <c r="A217" s="81">
        <v>598.0</v>
      </c>
      <c r="B217" s="368">
        <v>45504.0</v>
      </c>
      <c r="C217" s="48" t="s">
        <v>8405</v>
      </c>
      <c r="D217" s="48" t="s">
        <v>1964</v>
      </c>
      <c r="E217" s="50">
        <v>1375.0</v>
      </c>
      <c r="F217" s="48" t="s">
        <v>8406</v>
      </c>
      <c r="G217" s="48" t="s">
        <v>74</v>
      </c>
      <c r="H217" s="42" t="s">
        <v>450</v>
      </c>
      <c r="I217" s="48" t="s">
        <v>8407</v>
      </c>
      <c r="K217" s="106"/>
      <c r="L217" s="106"/>
      <c r="M217" s="106"/>
    </row>
    <row r="218" ht="14.25" hidden="1" customHeight="1">
      <c r="A218" s="81">
        <v>599.0</v>
      </c>
      <c r="B218" s="368">
        <v>45504.0</v>
      </c>
      <c r="C218" s="48" t="s">
        <v>8408</v>
      </c>
      <c r="D218" s="48" t="s">
        <v>679</v>
      </c>
      <c r="E218" s="50">
        <v>1000.0</v>
      </c>
      <c r="F218" s="48" t="s">
        <v>8409</v>
      </c>
      <c r="G218" s="48" t="s">
        <v>74</v>
      </c>
      <c r="H218" s="42" t="s">
        <v>450</v>
      </c>
      <c r="I218" s="48" t="s">
        <v>8410</v>
      </c>
      <c r="K218" s="106"/>
      <c r="L218" s="106"/>
      <c r="M218" s="106"/>
    </row>
    <row r="219" ht="14.25" hidden="1" customHeight="1">
      <c r="A219" s="81">
        <v>600.0</v>
      </c>
      <c r="B219" s="368">
        <v>45504.0</v>
      </c>
      <c r="C219" s="48" t="s">
        <v>8411</v>
      </c>
      <c r="D219" s="48" t="s">
        <v>8079</v>
      </c>
      <c r="E219" s="50">
        <v>2500.0</v>
      </c>
      <c r="F219" s="48" t="s">
        <v>8412</v>
      </c>
      <c r="G219" s="48" t="s">
        <v>74</v>
      </c>
      <c r="H219" s="42" t="s">
        <v>450</v>
      </c>
      <c r="I219" s="48" t="s">
        <v>8413</v>
      </c>
      <c r="K219" s="106"/>
      <c r="L219" s="106"/>
      <c r="M219" s="106"/>
    </row>
    <row r="220" ht="14.25" hidden="1" customHeight="1">
      <c r="A220" s="81">
        <v>601.0</v>
      </c>
      <c r="B220" s="368">
        <v>45504.0</v>
      </c>
      <c r="C220" s="48" t="s">
        <v>8414</v>
      </c>
      <c r="D220" s="48" t="s">
        <v>72</v>
      </c>
      <c r="E220" s="50">
        <v>3000.0</v>
      </c>
      <c r="F220" s="48" t="s">
        <v>8415</v>
      </c>
      <c r="G220" s="48" t="s">
        <v>74</v>
      </c>
      <c r="H220" s="42" t="s">
        <v>450</v>
      </c>
      <c r="I220" s="48" t="s">
        <v>8416</v>
      </c>
      <c r="K220" s="106"/>
      <c r="L220" s="106"/>
      <c r="M220" s="106"/>
    </row>
    <row r="221" ht="14.25" hidden="1" customHeight="1">
      <c r="A221" s="81">
        <v>602.0</v>
      </c>
      <c r="B221" s="368">
        <v>45504.0</v>
      </c>
      <c r="C221" s="48" t="s">
        <v>8417</v>
      </c>
      <c r="D221" s="48" t="s">
        <v>8418</v>
      </c>
      <c r="E221" s="50">
        <v>15000.0</v>
      </c>
      <c r="F221" s="48" t="s">
        <v>8419</v>
      </c>
      <c r="G221" s="48" t="s">
        <v>74</v>
      </c>
      <c r="H221" s="42" t="s">
        <v>450</v>
      </c>
      <c r="I221" s="48" t="s">
        <v>8420</v>
      </c>
      <c r="K221" s="106"/>
      <c r="L221" s="106"/>
      <c r="M221" s="106"/>
    </row>
    <row r="222" ht="14.25" hidden="1" customHeight="1">
      <c r="A222" s="81">
        <v>603.0</v>
      </c>
      <c r="B222" s="368">
        <v>45504.0</v>
      </c>
      <c r="C222" s="48" t="s">
        <v>8421</v>
      </c>
      <c r="D222" s="48" t="s">
        <v>6018</v>
      </c>
      <c r="E222" s="50">
        <v>15000.0</v>
      </c>
      <c r="F222" s="48" t="s">
        <v>8419</v>
      </c>
      <c r="G222" s="48" t="s">
        <v>74</v>
      </c>
      <c r="H222" s="197" t="s">
        <v>450</v>
      </c>
      <c r="I222" s="48" t="s">
        <v>8422</v>
      </c>
      <c r="K222" s="106"/>
      <c r="L222" s="106"/>
      <c r="M222" s="106"/>
    </row>
    <row r="223" ht="14.25" hidden="1" customHeight="1">
      <c r="A223" s="383">
        <v>604.0</v>
      </c>
      <c r="B223" s="388">
        <v>45504.0</v>
      </c>
      <c r="C223" s="166" t="s">
        <v>8423</v>
      </c>
      <c r="D223" s="166" t="s">
        <v>899</v>
      </c>
      <c r="E223" s="389">
        <v>3439.29</v>
      </c>
      <c r="F223" s="166" t="s">
        <v>8424</v>
      </c>
      <c r="G223" s="166" t="s">
        <v>74</v>
      </c>
      <c r="H223" s="223" t="s">
        <v>450</v>
      </c>
      <c r="I223" s="166" t="s">
        <v>8425</v>
      </c>
      <c r="K223" s="385">
        <v>3600.0</v>
      </c>
      <c r="L223" s="385">
        <f>K223/1.12*0.05</f>
        <v>160.7142857</v>
      </c>
      <c r="M223" s="385">
        <f>K223-L223</f>
        <v>3439.285714</v>
      </c>
      <c r="N223" s="385">
        <f>M223-E223</f>
        <v>-0.004285714286</v>
      </c>
      <c r="O223" s="166"/>
      <c r="P223" s="166"/>
      <c r="Q223" s="166"/>
      <c r="R223" s="166"/>
      <c r="S223" s="166"/>
      <c r="T223" s="166"/>
      <c r="U223" s="166"/>
      <c r="V223" s="166"/>
      <c r="W223" s="166"/>
      <c r="X223" s="166"/>
      <c r="Y223" s="166"/>
      <c r="Z223" s="166"/>
      <c r="AA223" s="166"/>
      <c r="AB223" s="166"/>
    </row>
    <row r="224" ht="14.25" hidden="1" customHeight="1">
      <c r="A224" s="81">
        <v>605.0</v>
      </c>
      <c r="B224" s="368">
        <v>45505.0</v>
      </c>
      <c r="C224" s="48" t="s">
        <v>8426</v>
      </c>
      <c r="D224" s="48" t="s">
        <v>8427</v>
      </c>
      <c r="E224" s="50">
        <v>2100.0</v>
      </c>
      <c r="F224" s="48" t="s">
        <v>8428</v>
      </c>
      <c r="G224" s="48" t="s">
        <v>96</v>
      </c>
      <c r="H224" s="42" t="s">
        <v>450</v>
      </c>
      <c r="I224" s="48" t="s">
        <v>8429</v>
      </c>
      <c r="K224" s="106"/>
      <c r="L224" s="106"/>
      <c r="M224" s="106"/>
    </row>
    <row r="225" ht="14.25" hidden="1" customHeight="1">
      <c r="A225" s="81">
        <v>606.0</v>
      </c>
      <c r="B225" s="368">
        <v>45506.0</v>
      </c>
      <c r="C225" s="48" t="s">
        <v>8430</v>
      </c>
      <c r="D225" s="48" t="s">
        <v>1185</v>
      </c>
      <c r="E225" s="116">
        <v>19298.21</v>
      </c>
      <c r="F225" s="48" t="s">
        <v>8431</v>
      </c>
      <c r="G225" s="48" t="s">
        <v>74</v>
      </c>
      <c r="H225" s="42" t="s">
        <v>127</v>
      </c>
      <c r="I225" s="48" t="s">
        <v>8432</v>
      </c>
      <c r="K225" s="106">
        <v>20200.0</v>
      </c>
      <c r="L225" s="106">
        <f>K225/1.12*0.05</f>
        <v>901.7857143</v>
      </c>
      <c r="M225" s="106">
        <f>K225-L225</f>
        <v>19298.21429</v>
      </c>
      <c r="N225" s="106">
        <f>M225-E225</f>
        <v>0.004285714287</v>
      </c>
    </row>
    <row r="226" ht="14.25" hidden="1" customHeight="1">
      <c r="A226" s="81">
        <v>607.0</v>
      </c>
      <c r="B226" s="368">
        <v>45506.0</v>
      </c>
      <c r="C226" s="48" t="s">
        <v>8433</v>
      </c>
      <c r="D226" s="48" t="s">
        <v>305</v>
      </c>
      <c r="E226" s="50">
        <v>22400.0</v>
      </c>
      <c r="F226" s="48" t="s">
        <v>8434</v>
      </c>
      <c r="G226" s="48" t="s">
        <v>74</v>
      </c>
      <c r="H226" s="42" t="s">
        <v>450</v>
      </c>
      <c r="I226" s="48" t="s">
        <v>8435</v>
      </c>
      <c r="K226" s="106"/>
      <c r="L226" s="106"/>
      <c r="M226" s="106"/>
    </row>
    <row r="227" ht="14.25" hidden="1" customHeight="1">
      <c r="A227" s="81">
        <v>608.0</v>
      </c>
      <c r="B227" s="368">
        <v>45506.0</v>
      </c>
      <c r="C227" s="48" t="s">
        <v>8436</v>
      </c>
      <c r="D227" s="48" t="s">
        <v>1856</v>
      </c>
      <c r="E227" s="50">
        <v>1000.0</v>
      </c>
      <c r="F227" s="48" t="s">
        <v>8437</v>
      </c>
      <c r="G227" s="48" t="s">
        <v>74</v>
      </c>
      <c r="H227" s="42" t="s">
        <v>450</v>
      </c>
      <c r="I227" s="48" t="s">
        <v>8438</v>
      </c>
      <c r="K227" s="106"/>
      <c r="L227" s="106"/>
      <c r="M227" s="106"/>
    </row>
    <row r="228" ht="14.25" hidden="1" customHeight="1">
      <c r="A228" s="81">
        <v>609.0</v>
      </c>
      <c r="B228" s="368">
        <v>45506.0</v>
      </c>
      <c r="C228" s="48" t="s">
        <v>8439</v>
      </c>
      <c r="D228" s="48" t="s">
        <v>173</v>
      </c>
      <c r="E228" s="116">
        <v>955.36</v>
      </c>
      <c r="F228" s="48" t="s">
        <v>8440</v>
      </c>
      <c r="G228" s="48" t="s">
        <v>74</v>
      </c>
      <c r="H228" s="42" t="s">
        <v>450</v>
      </c>
      <c r="I228" s="48" t="s">
        <v>8441</v>
      </c>
      <c r="K228" s="106">
        <v>1000.0</v>
      </c>
      <c r="L228" s="106">
        <f t="shared" ref="L228:L231" si="16">K228/1.12*0.05</f>
        <v>44.64285714</v>
      </c>
      <c r="M228" s="106">
        <f t="shared" ref="M228:M231" si="17">K228-L228</f>
        <v>955.3571429</v>
      </c>
      <c r="N228" s="106">
        <f>M228-E228</f>
        <v>-0.002857142857</v>
      </c>
    </row>
    <row r="229" ht="14.25" hidden="1" customHeight="1">
      <c r="A229" s="81">
        <v>610.0</v>
      </c>
      <c r="B229" s="368">
        <v>45506.0</v>
      </c>
      <c r="C229" s="48" t="s">
        <v>8442</v>
      </c>
      <c r="D229" s="48" t="s">
        <v>8443</v>
      </c>
      <c r="E229" s="116">
        <v>14330.36</v>
      </c>
      <c r="F229" s="48" t="s">
        <v>8444</v>
      </c>
      <c r="G229" s="48" t="s">
        <v>74</v>
      </c>
      <c r="H229" s="42" t="s">
        <v>450</v>
      </c>
      <c r="I229" s="48" t="s">
        <v>8445</v>
      </c>
      <c r="K229" s="106">
        <v>15000.0</v>
      </c>
      <c r="L229" s="106">
        <f t="shared" si="16"/>
        <v>669.6428571</v>
      </c>
      <c r="M229" s="106">
        <f t="shared" si="17"/>
        <v>14330.35714</v>
      </c>
      <c r="N229" s="50">
        <f>E229-M229</f>
        <v>0.002857142857</v>
      </c>
    </row>
    <row r="230" ht="14.25" hidden="1" customHeight="1">
      <c r="A230" s="81">
        <v>611.0</v>
      </c>
      <c r="B230" s="368">
        <v>45506.0</v>
      </c>
      <c r="C230" s="48" t="s">
        <v>8446</v>
      </c>
      <c r="D230" s="48" t="s">
        <v>8315</v>
      </c>
      <c r="E230" s="116">
        <v>2866.07</v>
      </c>
      <c r="F230" s="48" t="s">
        <v>8447</v>
      </c>
      <c r="G230" s="48" t="s">
        <v>74</v>
      </c>
      <c r="H230" s="42" t="s">
        <v>450</v>
      </c>
      <c r="I230" s="48" t="s">
        <v>8448</v>
      </c>
      <c r="K230" s="106">
        <v>3000.0</v>
      </c>
      <c r="L230" s="106">
        <f t="shared" si="16"/>
        <v>133.9285714</v>
      </c>
      <c r="M230" s="106">
        <f t="shared" si="17"/>
        <v>2866.071429</v>
      </c>
      <c r="N230" s="106">
        <f t="shared" ref="N230:N231" si="18">M230-E230</f>
        <v>0.001428571428</v>
      </c>
      <c r="O230" s="48" t="s">
        <v>8449</v>
      </c>
    </row>
    <row r="231" ht="14.25" hidden="1" customHeight="1">
      <c r="A231" s="81">
        <v>612.0</v>
      </c>
      <c r="B231" s="368">
        <v>45506.0</v>
      </c>
      <c r="C231" s="48" t="s">
        <v>8450</v>
      </c>
      <c r="D231" s="48" t="s">
        <v>448</v>
      </c>
      <c r="E231" s="116">
        <v>2675.0</v>
      </c>
      <c r="F231" s="48" t="s">
        <v>8451</v>
      </c>
      <c r="G231" s="48" t="s">
        <v>74</v>
      </c>
      <c r="H231" s="42" t="s">
        <v>450</v>
      </c>
      <c r="I231" s="48" t="s">
        <v>8452</v>
      </c>
      <c r="K231" s="106">
        <v>2800.0</v>
      </c>
      <c r="L231" s="106">
        <f t="shared" si="16"/>
        <v>125</v>
      </c>
      <c r="M231" s="106">
        <f t="shared" si="17"/>
        <v>2675</v>
      </c>
      <c r="N231" s="106">
        <f t="shared" si="18"/>
        <v>0</v>
      </c>
    </row>
    <row r="232" ht="14.25" hidden="1" customHeight="1">
      <c r="A232" s="81">
        <v>613.0</v>
      </c>
      <c r="B232" s="368">
        <v>45506.0</v>
      </c>
      <c r="C232" s="48" t="s">
        <v>8453</v>
      </c>
      <c r="D232" s="48" t="s">
        <v>8328</v>
      </c>
      <c r="E232" s="50">
        <v>2500.0</v>
      </c>
      <c r="F232" s="48" t="s">
        <v>8447</v>
      </c>
      <c r="G232" s="48" t="s">
        <v>74</v>
      </c>
      <c r="H232" s="42" t="s">
        <v>450</v>
      </c>
      <c r="I232" s="48" t="s">
        <v>8454</v>
      </c>
      <c r="K232" s="106"/>
      <c r="L232" s="106"/>
      <c r="M232" s="106"/>
      <c r="N232" s="48"/>
      <c r="O232" s="118"/>
    </row>
    <row r="233" ht="14.25" hidden="1" customHeight="1">
      <c r="A233" s="81">
        <v>614.0</v>
      </c>
      <c r="B233" s="368">
        <v>45508.0</v>
      </c>
      <c r="C233" s="48" t="s">
        <v>8455</v>
      </c>
      <c r="D233" s="48" t="s">
        <v>8456</v>
      </c>
      <c r="E233" s="50">
        <v>15000.0</v>
      </c>
      <c r="F233" s="48" t="s">
        <v>8457</v>
      </c>
      <c r="G233" s="48" t="s">
        <v>74</v>
      </c>
      <c r="H233" s="42" t="s">
        <v>450</v>
      </c>
      <c r="I233" s="48" t="s">
        <v>8458</v>
      </c>
      <c r="K233" s="106"/>
      <c r="L233" s="106"/>
      <c r="M233" s="106"/>
    </row>
    <row r="234" ht="14.25" hidden="1" customHeight="1">
      <c r="A234" s="81">
        <v>615.0</v>
      </c>
      <c r="B234" s="368">
        <v>45510.0</v>
      </c>
      <c r="C234" s="48" t="s">
        <v>8459</v>
      </c>
      <c r="D234" s="48" t="s">
        <v>182</v>
      </c>
      <c r="E234" s="50">
        <v>1000.0</v>
      </c>
      <c r="F234" s="48" t="s">
        <v>8437</v>
      </c>
      <c r="G234" s="48" t="s">
        <v>74</v>
      </c>
      <c r="H234" s="42" t="s">
        <v>450</v>
      </c>
      <c r="I234" s="48" t="s">
        <v>8460</v>
      </c>
      <c r="K234" s="106"/>
      <c r="L234" s="106"/>
      <c r="M234" s="106"/>
    </row>
    <row r="235" ht="14.25" hidden="1" customHeight="1">
      <c r="A235" s="81">
        <v>616.0</v>
      </c>
      <c r="B235" s="368">
        <v>45511.0</v>
      </c>
      <c r="C235" s="48" t="s">
        <v>8461</v>
      </c>
      <c r="D235" s="94" t="s">
        <v>809</v>
      </c>
      <c r="E235" s="50">
        <v>70000.0</v>
      </c>
      <c r="F235" s="100" t="s">
        <v>8462</v>
      </c>
      <c r="G235" s="48" t="s">
        <v>74</v>
      </c>
      <c r="H235" s="94" t="s">
        <v>450</v>
      </c>
      <c r="I235" s="48" t="s">
        <v>8463</v>
      </c>
      <c r="K235" s="106"/>
      <c r="L235" s="106"/>
      <c r="M235" s="106"/>
    </row>
    <row r="236" ht="14.25" hidden="1" customHeight="1">
      <c r="A236" s="81">
        <v>617.0</v>
      </c>
      <c r="B236" s="368">
        <v>45511.0</v>
      </c>
      <c r="C236" s="48" t="s">
        <v>8464</v>
      </c>
      <c r="D236" s="94" t="s">
        <v>809</v>
      </c>
      <c r="E236" s="50">
        <v>8700.0</v>
      </c>
      <c r="F236" s="100" t="s">
        <v>8465</v>
      </c>
      <c r="G236" s="48" t="s">
        <v>74</v>
      </c>
      <c r="H236" s="42" t="s">
        <v>450</v>
      </c>
      <c r="I236" s="48" t="s">
        <v>8466</v>
      </c>
      <c r="K236" s="106"/>
      <c r="L236" s="106"/>
      <c r="M236" s="106"/>
    </row>
    <row r="237" ht="14.25" hidden="1" customHeight="1">
      <c r="A237" s="81">
        <v>618.0</v>
      </c>
      <c r="B237" s="368">
        <v>45512.0</v>
      </c>
      <c r="C237" s="48" t="s">
        <v>8467</v>
      </c>
      <c r="D237" s="48" t="s">
        <v>352</v>
      </c>
      <c r="E237" s="50">
        <v>1400.0</v>
      </c>
      <c r="F237" s="48" t="s">
        <v>8468</v>
      </c>
      <c r="G237" s="48" t="s">
        <v>96</v>
      </c>
      <c r="H237" s="197" t="s">
        <v>450</v>
      </c>
      <c r="I237" s="48" t="s">
        <v>8469</v>
      </c>
      <c r="K237" s="106"/>
      <c r="L237" s="106"/>
      <c r="M237" s="106"/>
    </row>
    <row r="238" ht="14.25" hidden="1" customHeight="1">
      <c r="A238" s="81">
        <v>619.0</v>
      </c>
      <c r="B238" s="368">
        <v>45513.0</v>
      </c>
      <c r="C238" s="48" t="s">
        <v>8470</v>
      </c>
      <c r="D238" s="48" t="s">
        <v>7941</v>
      </c>
      <c r="E238" s="50">
        <v>3000.0</v>
      </c>
      <c r="F238" s="48" t="s">
        <v>8471</v>
      </c>
      <c r="G238" s="48" t="s">
        <v>74</v>
      </c>
      <c r="H238" s="42" t="s">
        <v>450</v>
      </c>
      <c r="I238" s="48" t="s">
        <v>8472</v>
      </c>
      <c r="K238" s="106"/>
      <c r="L238" s="106"/>
      <c r="M238" s="106"/>
    </row>
    <row r="239" ht="14.25" hidden="1" customHeight="1">
      <c r="A239" s="81">
        <v>620.0</v>
      </c>
      <c r="B239" s="368">
        <v>45513.0</v>
      </c>
      <c r="C239" s="48" t="s">
        <v>8473</v>
      </c>
      <c r="D239" s="48" t="s">
        <v>8474</v>
      </c>
      <c r="E239" s="50">
        <v>18000.0</v>
      </c>
      <c r="F239" s="48" t="s">
        <v>8475</v>
      </c>
      <c r="G239" s="48" t="s">
        <v>74</v>
      </c>
      <c r="H239" s="42" t="s">
        <v>450</v>
      </c>
      <c r="I239" s="48" t="s">
        <v>8476</v>
      </c>
      <c r="K239" s="106"/>
      <c r="L239" s="106"/>
      <c r="M239" s="106"/>
    </row>
    <row r="240" ht="14.25" hidden="1" customHeight="1">
      <c r="A240" s="81">
        <v>621.0</v>
      </c>
      <c r="B240" s="368">
        <v>45513.0</v>
      </c>
      <c r="C240" s="48" t="s">
        <v>8477</v>
      </c>
      <c r="D240" s="94" t="s">
        <v>90</v>
      </c>
      <c r="E240" s="116">
        <v>167650.89</v>
      </c>
      <c r="F240" s="48" t="s">
        <v>8478</v>
      </c>
      <c r="G240" s="48" t="s">
        <v>96</v>
      </c>
      <c r="H240" s="42" t="s">
        <v>450</v>
      </c>
      <c r="I240" s="48" t="s">
        <v>8479</v>
      </c>
      <c r="K240" s="106">
        <v>90700.0</v>
      </c>
      <c r="L240" s="106">
        <f>K240/1.12*0.05</f>
        <v>4049.107143</v>
      </c>
      <c r="M240" s="106">
        <f>K240-L240</f>
        <v>86650.89286</v>
      </c>
      <c r="N240" s="50">
        <f>E240-M240</f>
        <v>80999.99714</v>
      </c>
      <c r="O240" s="48" t="s">
        <v>8355</v>
      </c>
    </row>
    <row r="241" ht="14.25" hidden="1" customHeight="1">
      <c r="A241" s="81">
        <v>622.0</v>
      </c>
      <c r="B241" s="368">
        <v>45517.0</v>
      </c>
      <c r="C241" s="48" t="s">
        <v>8480</v>
      </c>
      <c r="D241" s="48" t="s">
        <v>182</v>
      </c>
      <c r="E241" s="50">
        <v>2100.0</v>
      </c>
      <c r="F241" s="48" t="s">
        <v>8481</v>
      </c>
      <c r="G241" s="48" t="s">
        <v>74</v>
      </c>
      <c r="H241" s="42" t="s">
        <v>450</v>
      </c>
      <c r="I241" s="48" t="s">
        <v>8482</v>
      </c>
      <c r="K241" s="106"/>
      <c r="L241" s="106"/>
      <c r="M241" s="106"/>
    </row>
    <row r="242" ht="14.25" hidden="1" customHeight="1">
      <c r="A242" s="81">
        <v>623.0</v>
      </c>
      <c r="B242" s="368">
        <v>45520.0</v>
      </c>
      <c r="C242" s="48" t="s">
        <v>8483</v>
      </c>
      <c r="D242" s="48" t="s">
        <v>8121</v>
      </c>
      <c r="E242" s="50">
        <v>2850.0</v>
      </c>
      <c r="F242" s="48" t="s">
        <v>8484</v>
      </c>
      <c r="G242" s="48" t="s">
        <v>96</v>
      </c>
      <c r="H242" s="42" t="s">
        <v>450</v>
      </c>
      <c r="I242" s="48" t="s">
        <v>8485</v>
      </c>
      <c r="K242" s="106"/>
      <c r="L242" s="106"/>
      <c r="M242" s="106"/>
    </row>
    <row r="243" ht="14.25" hidden="1" customHeight="1">
      <c r="A243" s="81">
        <v>624.0</v>
      </c>
      <c r="B243" s="368">
        <v>45520.0</v>
      </c>
      <c r="C243" s="48" t="s">
        <v>8486</v>
      </c>
      <c r="D243" s="48" t="s">
        <v>529</v>
      </c>
      <c r="E243" s="50">
        <v>3000.0</v>
      </c>
      <c r="F243" s="48" t="s">
        <v>8487</v>
      </c>
      <c r="G243" s="48" t="s">
        <v>8488</v>
      </c>
      <c r="H243" s="42" t="s">
        <v>450</v>
      </c>
      <c r="I243" s="48" t="s">
        <v>8489</v>
      </c>
      <c r="K243" s="106"/>
      <c r="L243" s="106"/>
      <c r="M243" s="106"/>
    </row>
    <row r="244" ht="14.25" hidden="1" customHeight="1">
      <c r="A244" s="81">
        <v>625.0</v>
      </c>
      <c r="B244" s="368">
        <v>45520.0</v>
      </c>
      <c r="C244" s="48" t="s">
        <v>8490</v>
      </c>
      <c r="D244" s="48" t="s">
        <v>562</v>
      </c>
      <c r="E244" s="50">
        <v>3000.0</v>
      </c>
      <c r="F244" s="48" t="s">
        <v>8491</v>
      </c>
      <c r="G244" s="48" t="s">
        <v>74</v>
      </c>
      <c r="H244" s="197" t="s">
        <v>450</v>
      </c>
      <c r="I244" s="48" t="s">
        <v>8492</v>
      </c>
      <c r="K244" s="106"/>
      <c r="L244" s="106"/>
      <c r="M244" s="106"/>
    </row>
    <row r="245" ht="14.25" hidden="1" customHeight="1">
      <c r="A245" s="81">
        <v>626.0</v>
      </c>
      <c r="B245" s="368">
        <v>45520.0</v>
      </c>
      <c r="C245" s="48" t="s">
        <v>8493</v>
      </c>
      <c r="D245" s="48" t="s">
        <v>8494</v>
      </c>
      <c r="E245" s="50">
        <v>15000.0</v>
      </c>
      <c r="F245" s="48" t="s">
        <v>8495</v>
      </c>
      <c r="G245" s="48" t="s">
        <v>74</v>
      </c>
      <c r="H245" s="42" t="s">
        <v>450</v>
      </c>
      <c r="I245" s="48" t="s">
        <v>8496</v>
      </c>
      <c r="K245" s="106"/>
      <c r="L245" s="106"/>
      <c r="M245" s="106"/>
    </row>
    <row r="246" ht="14.25" hidden="1" customHeight="1">
      <c r="A246" s="81">
        <v>627.0</v>
      </c>
      <c r="B246" s="84">
        <v>45517.0</v>
      </c>
      <c r="C246" s="196" t="s">
        <v>8497</v>
      </c>
      <c r="D246" s="48" t="s">
        <v>8498</v>
      </c>
      <c r="E246" s="50">
        <v>5000.0</v>
      </c>
      <c r="F246" s="48" t="s">
        <v>8499</v>
      </c>
      <c r="G246" s="48" t="s">
        <v>96</v>
      </c>
      <c r="H246" s="42" t="s">
        <v>132</v>
      </c>
      <c r="I246" s="48" t="s">
        <v>8381</v>
      </c>
      <c r="K246" s="106"/>
      <c r="L246" s="106"/>
      <c r="M246" s="106"/>
    </row>
    <row r="247" ht="14.25" hidden="1" customHeight="1">
      <c r="A247" s="81">
        <v>628.0</v>
      </c>
      <c r="B247" s="84">
        <v>45524.0</v>
      </c>
      <c r="C247" s="48" t="s">
        <v>8500</v>
      </c>
      <c r="D247" s="48" t="s">
        <v>8501</v>
      </c>
      <c r="E247" s="50">
        <v>5000.0</v>
      </c>
      <c r="F247" s="48" t="s">
        <v>8502</v>
      </c>
      <c r="G247" s="48" t="s">
        <v>96</v>
      </c>
      <c r="H247" s="42" t="s">
        <v>450</v>
      </c>
      <c r="I247" s="48" t="s">
        <v>8503</v>
      </c>
      <c r="K247" s="106"/>
      <c r="L247" s="106"/>
      <c r="M247" s="106"/>
    </row>
    <row r="248" ht="14.25" hidden="1" customHeight="1">
      <c r="A248" s="81">
        <v>629.0</v>
      </c>
      <c r="B248" s="84">
        <v>45524.0</v>
      </c>
      <c r="C248" s="48" t="s">
        <v>8504</v>
      </c>
      <c r="D248" s="94" t="s">
        <v>454</v>
      </c>
      <c r="E248" s="50">
        <v>123.22</v>
      </c>
      <c r="F248" s="48" t="s">
        <v>8505</v>
      </c>
      <c r="G248" s="48" t="s">
        <v>96</v>
      </c>
      <c r="H248" s="42" t="s">
        <v>450</v>
      </c>
      <c r="I248" s="101" t="s">
        <v>8506</v>
      </c>
      <c r="K248" s="106"/>
      <c r="L248" s="106"/>
      <c r="M248" s="106"/>
    </row>
    <row r="249" ht="14.25" hidden="1" customHeight="1">
      <c r="A249" s="81">
        <v>630.0</v>
      </c>
      <c r="B249" s="84">
        <v>45525.0</v>
      </c>
      <c r="C249" s="48" t="s">
        <v>8507</v>
      </c>
      <c r="D249" s="94" t="s">
        <v>695</v>
      </c>
      <c r="E249" s="50">
        <v>12700.0</v>
      </c>
      <c r="F249" s="48" t="s">
        <v>8508</v>
      </c>
      <c r="G249" s="48" t="s">
        <v>96</v>
      </c>
      <c r="H249" s="42" t="s">
        <v>450</v>
      </c>
      <c r="I249" s="48" t="s">
        <v>8509</v>
      </c>
      <c r="K249" s="106"/>
      <c r="L249" s="106"/>
      <c r="M249" s="106"/>
    </row>
    <row r="250" ht="14.25" hidden="1" customHeight="1">
      <c r="A250" s="81">
        <v>631.0</v>
      </c>
      <c r="B250" s="84">
        <v>45526.0</v>
      </c>
      <c r="C250" s="48" t="s">
        <v>8510</v>
      </c>
      <c r="D250" s="48" t="s">
        <v>8387</v>
      </c>
      <c r="E250" s="50">
        <v>1250.0</v>
      </c>
      <c r="F250" s="48" t="s">
        <v>8511</v>
      </c>
      <c r="G250" s="48" t="s">
        <v>74</v>
      </c>
      <c r="H250" s="42" t="s">
        <v>450</v>
      </c>
      <c r="I250" s="48" t="s">
        <v>8512</v>
      </c>
      <c r="K250" s="106"/>
      <c r="L250" s="106"/>
      <c r="M250" s="106"/>
    </row>
    <row r="251" ht="14.25" hidden="1" customHeight="1">
      <c r="A251" s="81">
        <v>632.0</v>
      </c>
      <c r="B251" s="84">
        <v>45526.0</v>
      </c>
      <c r="C251" s="48" t="s">
        <v>8513</v>
      </c>
      <c r="D251" s="48" t="s">
        <v>674</v>
      </c>
      <c r="E251" s="50">
        <v>3000.0</v>
      </c>
      <c r="F251" s="48" t="s">
        <v>8514</v>
      </c>
      <c r="G251" s="48" t="s">
        <v>74</v>
      </c>
      <c r="H251" s="42" t="s">
        <v>450</v>
      </c>
      <c r="I251" s="48" t="s">
        <v>8515</v>
      </c>
      <c r="K251" s="106"/>
      <c r="L251" s="106"/>
      <c r="M251" s="106"/>
    </row>
    <row r="252" ht="14.25" hidden="1" customHeight="1">
      <c r="A252" s="81">
        <v>633.0</v>
      </c>
      <c r="B252" s="84">
        <v>45526.0</v>
      </c>
      <c r="C252" s="48" t="s">
        <v>8516</v>
      </c>
      <c r="D252" s="48" t="s">
        <v>679</v>
      </c>
      <c r="E252" s="50">
        <v>1000.0</v>
      </c>
      <c r="F252" s="48" t="s">
        <v>8517</v>
      </c>
      <c r="G252" s="48" t="s">
        <v>74</v>
      </c>
      <c r="H252" s="42" t="s">
        <v>450</v>
      </c>
      <c r="I252" s="48" t="s">
        <v>8518</v>
      </c>
      <c r="K252" s="106"/>
      <c r="L252" s="106"/>
      <c r="M252" s="106"/>
    </row>
    <row r="253" ht="14.25" hidden="1" customHeight="1">
      <c r="A253" s="81">
        <v>634.0</v>
      </c>
      <c r="B253" s="84">
        <v>45527.0</v>
      </c>
      <c r="C253" s="48" t="s">
        <v>8519</v>
      </c>
      <c r="D253" s="48" t="s">
        <v>895</v>
      </c>
      <c r="E253" s="50">
        <v>67448.21</v>
      </c>
      <c r="F253" s="48" t="s">
        <v>8520</v>
      </c>
      <c r="G253" s="48" t="s">
        <v>74</v>
      </c>
      <c r="H253" s="42" t="s">
        <v>450</v>
      </c>
      <c r="I253" s="48" t="s">
        <v>8521</v>
      </c>
      <c r="K253" s="106">
        <v>70600.0</v>
      </c>
      <c r="L253" s="106">
        <f>K253/1.12*0.05</f>
        <v>3151.785714</v>
      </c>
      <c r="M253" s="106">
        <f>K253-L253</f>
        <v>67448.21429</v>
      </c>
      <c r="N253" s="50">
        <f>E253-M253</f>
        <v>-0.004285714283</v>
      </c>
    </row>
    <row r="254" ht="14.25" hidden="1" customHeight="1">
      <c r="A254" s="81">
        <v>635.0</v>
      </c>
      <c r="B254" s="84">
        <v>45533.0</v>
      </c>
      <c r="C254" s="48" t="s">
        <v>8522</v>
      </c>
      <c r="D254" s="48" t="s">
        <v>1964</v>
      </c>
      <c r="E254" s="50">
        <v>1375.0</v>
      </c>
      <c r="F254" s="48" t="s">
        <v>8523</v>
      </c>
      <c r="G254" s="48" t="s">
        <v>74</v>
      </c>
      <c r="H254" s="42" t="s">
        <v>450</v>
      </c>
      <c r="I254" s="48" t="s">
        <v>8524</v>
      </c>
      <c r="K254" s="106"/>
      <c r="L254" s="106"/>
      <c r="M254" s="106"/>
    </row>
    <row r="255" ht="14.25" hidden="1" customHeight="1">
      <c r="A255" s="81">
        <v>636.0</v>
      </c>
      <c r="B255" s="84">
        <v>45533.0</v>
      </c>
      <c r="C255" s="48" t="s">
        <v>8525</v>
      </c>
      <c r="D255" s="48" t="s">
        <v>83</v>
      </c>
      <c r="E255" s="50">
        <v>3000.0</v>
      </c>
      <c r="F255" s="48" t="s">
        <v>8526</v>
      </c>
      <c r="G255" s="48" t="s">
        <v>74</v>
      </c>
      <c r="H255" s="42" t="s">
        <v>450</v>
      </c>
      <c r="I255" s="48" t="s">
        <v>8527</v>
      </c>
      <c r="K255" s="106"/>
      <c r="L255" s="106"/>
      <c r="M255" s="106"/>
    </row>
    <row r="256" ht="14.25" hidden="1" customHeight="1">
      <c r="A256" s="81">
        <v>637.0</v>
      </c>
      <c r="B256" s="84">
        <v>45533.0</v>
      </c>
      <c r="C256" s="48" t="s">
        <v>8528</v>
      </c>
      <c r="D256" s="48" t="s">
        <v>8079</v>
      </c>
      <c r="E256" s="50">
        <v>2500.0</v>
      </c>
      <c r="F256" s="48" t="s">
        <v>8529</v>
      </c>
      <c r="G256" s="48" t="s">
        <v>74</v>
      </c>
      <c r="H256" s="42" t="s">
        <v>450</v>
      </c>
      <c r="I256" s="48" t="s">
        <v>8530</v>
      </c>
      <c r="K256" s="106"/>
      <c r="L256" s="106"/>
      <c r="M256" s="106"/>
    </row>
    <row r="257" ht="14.25" hidden="1" customHeight="1">
      <c r="A257" s="81">
        <v>638.0</v>
      </c>
      <c r="B257" s="84">
        <v>45533.0</v>
      </c>
      <c r="C257" s="48" t="s">
        <v>8531</v>
      </c>
      <c r="D257" s="48" t="s">
        <v>72</v>
      </c>
      <c r="E257" s="50">
        <v>3000.0</v>
      </c>
      <c r="F257" s="48" t="s">
        <v>8526</v>
      </c>
      <c r="G257" s="48" t="s">
        <v>74</v>
      </c>
      <c r="H257" s="42" t="s">
        <v>450</v>
      </c>
      <c r="I257" s="48" t="s">
        <v>8532</v>
      </c>
      <c r="K257" s="106"/>
      <c r="L257" s="106"/>
      <c r="M257" s="106"/>
    </row>
    <row r="258" ht="14.25" hidden="1" customHeight="1">
      <c r="A258" s="81">
        <v>639.0</v>
      </c>
      <c r="B258" s="84">
        <v>45533.0</v>
      </c>
      <c r="C258" s="48" t="s">
        <v>8533</v>
      </c>
      <c r="D258" s="48" t="s">
        <v>899</v>
      </c>
      <c r="E258" s="116">
        <v>2866.07</v>
      </c>
      <c r="F258" s="48" t="s">
        <v>8534</v>
      </c>
      <c r="G258" s="48" t="s">
        <v>74</v>
      </c>
      <c r="H258" s="42" t="s">
        <v>450</v>
      </c>
      <c r="I258" s="48" t="s">
        <v>8535</v>
      </c>
      <c r="K258" s="106"/>
      <c r="L258" s="106"/>
      <c r="M258" s="106"/>
    </row>
    <row r="259" ht="14.25" hidden="1" customHeight="1">
      <c r="A259" s="81">
        <v>640.0</v>
      </c>
      <c r="B259" s="84">
        <v>45538.0</v>
      </c>
      <c r="C259" s="48" t="s">
        <v>8536</v>
      </c>
      <c r="D259" s="48" t="s">
        <v>785</v>
      </c>
      <c r="E259" s="50">
        <v>1400.0</v>
      </c>
      <c r="F259" s="48" t="s">
        <v>8537</v>
      </c>
      <c r="G259" s="48" t="s">
        <v>96</v>
      </c>
      <c r="H259" s="42" t="s">
        <v>450</v>
      </c>
      <c r="I259" s="48" t="s">
        <v>2012</v>
      </c>
      <c r="K259" s="106"/>
      <c r="L259" s="106"/>
      <c r="M259" s="106"/>
    </row>
    <row r="260" ht="14.25" hidden="1" customHeight="1">
      <c r="A260" s="81">
        <v>641.0</v>
      </c>
      <c r="B260" s="84">
        <v>45540.0</v>
      </c>
      <c r="C260" s="48" t="s">
        <v>8538</v>
      </c>
      <c r="D260" s="48" t="s">
        <v>8315</v>
      </c>
      <c r="E260" s="116">
        <v>2866.07</v>
      </c>
      <c r="F260" s="48" t="s">
        <v>8539</v>
      </c>
      <c r="G260" s="48" t="s">
        <v>74</v>
      </c>
      <c r="H260" s="42" t="s">
        <v>450</v>
      </c>
      <c r="I260" s="48" t="s">
        <v>8540</v>
      </c>
      <c r="K260" s="106">
        <v>3000.0</v>
      </c>
      <c r="L260" s="106">
        <f t="shared" ref="L260:L262" si="19">K260/1.12*0.05</f>
        <v>133.9285714</v>
      </c>
      <c r="M260" s="106">
        <f t="shared" ref="M260:M262" si="20">K260-L260</f>
        <v>2866.071429</v>
      </c>
      <c r="N260" s="106">
        <f>M260-E260</f>
        <v>0.001428571428</v>
      </c>
    </row>
    <row r="261" ht="14.25" hidden="1" customHeight="1">
      <c r="A261" s="81">
        <v>642.0</v>
      </c>
      <c r="B261" s="84">
        <v>45540.0</v>
      </c>
      <c r="C261" s="48" t="s">
        <v>8541</v>
      </c>
      <c r="D261" s="48" t="s">
        <v>7937</v>
      </c>
      <c r="E261" s="116">
        <v>378000.0</v>
      </c>
      <c r="F261" s="48" t="s">
        <v>8542</v>
      </c>
      <c r="G261" s="48" t="s">
        <v>74</v>
      </c>
      <c r="H261" s="42" t="s">
        <v>450</v>
      </c>
      <c r="I261" s="101" t="s">
        <v>8543</v>
      </c>
      <c r="K261" s="106">
        <f>K262*2</f>
        <v>392000</v>
      </c>
      <c r="L261" s="106">
        <f t="shared" si="19"/>
        <v>17500</v>
      </c>
      <c r="M261" s="106">
        <f t="shared" si="20"/>
        <v>374500</v>
      </c>
      <c r="N261" s="50">
        <f>E261-M261</f>
        <v>3500</v>
      </c>
      <c r="O261" s="48" t="s">
        <v>8544</v>
      </c>
    </row>
    <row r="262" ht="14.25" hidden="1" customHeight="1">
      <c r="A262" s="81">
        <v>643.0</v>
      </c>
      <c r="B262" s="84">
        <v>45540.0</v>
      </c>
      <c r="C262" s="94" t="s">
        <v>8545</v>
      </c>
      <c r="D262" s="94" t="s">
        <v>629</v>
      </c>
      <c r="E262" s="116">
        <v>187250.0</v>
      </c>
      <c r="F262" s="100" t="s">
        <v>8546</v>
      </c>
      <c r="G262" s="101" t="s">
        <v>74</v>
      </c>
      <c r="H262" s="94" t="s">
        <v>450</v>
      </c>
      <c r="I262" s="101" t="s">
        <v>8547</v>
      </c>
      <c r="J262" s="98"/>
      <c r="K262" s="97">
        <v>196000.0</v>
      </c>
      <c r="L262" s="97">
        <f t="shared" si="19"/>
        <v>8750</v>
      </c>
      <c r="M262" s="97">
        <f t="shared" si="20"/>
        <v>187250</v>
      </c>
      <c r="N262" s="87"/>
    </row>
    <row r="263" ht="14.25" hidden="1" customHeight="1">
      <c r="A263" s="81">
        <v>644.0</v>
      </c>
      <c r="B263" s="84">
        <v>45542.0</v>
      </c>
      <c r="C263" s="390" t="s">
        <v>8548</v>
      </c>
      <c r="D263" s="48" t="s">
        <v>194</v>
      </c>
      <c r="E263" s="50">
        <v>20790.0</v>
      </c>
      <c r="F263" s="48" t="s">
        <v>8549</v>
      </c>
      <c r="G263" s="48" t="s">
        <v>112</v>
      </c>
      <c r="H263" s="42" t="s">
        <v>127</v>
      </c>
      <c r="I263" s="48"/>
      <c r="K263" s="106"/>
      <c r="L263" s="106"/>
      <c r="M263" s="106"/>
    </row>
    <row r="264" ht="14.25" hidden="1" customHeight="1">
      <c r="A264" s="81">
        <v>645.0</v>
      </c>
      <c r="B264" s="84">
        <v>45546.0</v>
      </c>
      <c r="C264" s="390" t="s">
        <v>8550</v>
      </c>
      <c r="D264" s="48" t="s">
        <v>785</v>
      </c>
      <c r="E264" s="50">
        <v>17010.0</v>
      </c>
      <c r="F264" s="48" t="s">
        <v>8551</v>
      </c>
      <c r="G264" s="48" t="s">
        <v>96</v>
      </c>
      <c r="H264" s="42" t="s">
        <v>450</v>
      </c>
      <c r="I264" s="48" t="s">
        <v>2012</v>
      </c>
      <c r="K264" s="106"/>
      <c r="L264" s="106"/>
      <c r="M264" s="106"/>
    </row>
    <row r="265" ht="14.25" hidden="1" customHeight="1">
      <c r="A265" s="81">
        <v>646.0</v>
      </c>
      <c r="B265" s="84">
        <v>45546.0</v>
      </c>
      <c r="C265" s="48" t="s">
        <v>8552</v>
      </c>
      <c r="D265" s="48" t="s">
        <v>8394</v>
      </c>
      <c r="E265" s="50">
        <v>3000.0</v>
      </c>
      <c r="F265" s="48" t="s">
        <v>8553</v>
      </c>
      <c r="G265" s="48" t="s">
        <v>74</v>
      </c>
      <c r="H265" s="42" t="s">
        <v>450</v>
      </c>
      <c r="I265" s="48" t="s">
        <v>8554</v>
      </c>
      <c r="K265" s="106"/>
      <c r="L265" s="106"/>
      <c r="M265" s="106"/>
    </row>
    <row r="266" ht="14.25" hidden="1" customHeight="1">
      <c r="A266" s="81">
        <v>647.0</v>
      </c>
      <c r="B266" s="84">
        <v>45546.0</v>
      </c>
      <c r="C266" s="48" t="s">
        <v>8555</v>
      </c>
      <c r="D266" s="48" t="s">
        <v>2743</v>
      </c>
      <c r="E266" s="50">
        <v>3000.0</v>
      </c>
      <c r="F266" s="48" t="s">
        <v>8556</v>
      </c>
      <c r="G266" s="48" t="s">
        <v>74</v>
      </c>
      <c r="H266" s="42" t="s">
        <v>450</v>
      </c>
      <c r="I266" s="48" t="s">
        <v>8557</v>
      </c>
      <c r="K266" s="106"/>
      <c r="L266" s="106"/>
      <c r="M266" s="106"/>
    </row>
    <row r="267" ht="14.25" hidden="1" customHeight="1">
      <c r="A267" s="81">
        <v>648.0</v>
      </c>
      <c r="B267" s="84">
        <v>45547.0</v>
      </c>
      <c r="C267" s="48" t="s">
        <v>8558</v>
      </c>
      <c r="D267" s="48" t="s">
        <v>8559</v>
      </c>
      <c r="E267" s="50">
        <v>1050.0</v>
      </c>
      <c r="F267" s="48" t="s">
        <v>8560</v>
      </c>
      <c r="G267" s="48" t="s">
        <v>96</v>
      </c>
      <c r="H267" s="42" t="s">
        <v>132</v>
      </c>
      <c r="I267" s="196">
        <v>4345.0</v>
      </c>
      <c r="K267" s="106"/>
      <c r="L267" s="106"/>
      <c r="M267" s="106"/>
    </row>
    <row r="268" ht="14.25" hidden="1" customHeight="1">
      <c r="A268" s="81">
        <v>649.0</v>
      </c>
      <c r="B268" s="84">
        <v>45548.0</v>
      </c>
      <c r="C268" s="94" t="s">
        <v>8561</v>
      </c>
      <c r="D268" s="94" t="s">
        <v>8394</v>
      </c>
      <c r="E268" s="50">
        <v>3000.0</v>
      </c>
      <c r="F268" s="100" t="s">
        <v>8562</v>
      </c>
      <c r="G268" s="48" t="s">
        <v>74</v>
      </c>
      <c r="H268" s="94" t="s">
        <v>450</v>
      </c>
      <c r="I268" s="48" t="s">
        <v>8563</v>
      </c>
      <c r="K268" s="106"/>
      <c r="L268" s="106"/>
      <c r="M268" s="106"/>
    </row>
    <row r="269" ht="14.25" hidden="1" customHeight="1">
      <c r="A269" s="81">
        <v>650.0</v>
      </c>
      <c r="B269" s="84">
        <v>45548.0</v>
      </c>
      <c r="C269" s="48" t="s">
        <v>8564</v>
      </c>
      <c r="D269" s="48" t="s">
        <v>8565</v>
      </c>
      <c r="E269" s="50">
        <v>1300.0</v>
      </c>
      <c r="F269" s="48" t="s">
        <v>8566</v>
      </c>
      <c r="G269" s="48" t="s">
        <v>96</v>
      </c>
      <c r="H269" s="42" t="s">
        <v>132</v>
      </c>
      <c r="I269" s="196">
        <v>331.0</v>
      </c>
      <c r="K269" s="106"/>
      <c r="L269" s="371"/>
      <c r="M269" s="106"/>
    </row>
    <row r="270" ht="14.25" hidden="1" customHeight="1">
      <c r="A270" s="81">
        <v>651.0</v>
      </c>
      <c r="B270" s="84">
        <v>45551.0</v>
      </c>
      <c r="C270" s="48" t="s">
        <v>8567</v>
      </c>
      <c r="D270" s="48" t="s">
        <v>562</v>
      </c>
      <c r="E270" s="50">
        <v>3000.0</v>
      </c>
      <c r="F270" s="48" t="s">
        <v>8568</v>
      </c>
      <c r="G270" s="48" t="s">
        <v>74</v>
      </c>
      <c r="H270" s="42" t="s">
        <v>127</v>
      </c>
      <c r="I270" s="48" t="s">
        <v>8569</v>
      </c>
      <c r="K270" s="106"/>
      <c r="L270" s="106"/>
      <c r="M270" s="106"/>
    </row>
    <row r="271" ht="14.25" hidden="1" customHeight="1">
      <c r="A271" s="81">
        <v>652.0</v>
      </c>
      <c r="B271" s="93">
        <v>45551.0</v>
      </c>
      <c r="C271" s="94" t="s">
        <v>8570</v>
      </c>
      <c r="D271" s="94" t="s">
        <v>8571</v>
      </c>
      <c r="E271" s="50">
        <v>18600.0</v>
      </c>
      <c r="F271" s="100" t="s">
        <v>8572</v>
      </c>
      <c r="G271" s="101" t="s">
        <v>74</v>
      </c>
      <c r="H271" s="94" t="s">
        <v>450</v>
      </c>
      <c r="I271" s="101" t="s">
        <v>8573</v>
      </c>
      <c r="K271" s="106"/>
      <c r="L271" s="106"/>
      <c r="M271" s="106"/>
    </row>
    <row r="272" ht="14.25" hidden="1" customHeight="1">
      <c r="A272" s="81">
        <v>653.0</v>
      </c>
      <c r="B272" s="93">
        <v>45551.0</v>
      </c>
      <c r="C272" s="94" t="s">
        <v>8574</v>
      </c>
      <c r="D272" s="94" t="s">
        <v>529</v>
      </c>
      <c r="E272" s="50">
        <v>3000.0</v>
      </c>
      <c r="F272" s="100" t="s">
        <v>8575</v>
      </c>
      <c r="G272" s="101" t="s">
        <v>74</v>
      </c>
      <c r="H272" s="94" t="s">
        <v>450</v>
      </c>
      <c r="I272" s="101" t="s">
        <v>8576</v>
      </c>
      <c r="K272" s="106"/>
      <c r="L272" s="106"/>
      <c r="M272" s="106"/>
    </row>
    <row r="273" ht="14.25" hidden="1" customHeight="1">
      <c r="A273" s="81">
        <v>654.0</v>
      </c>
      <c r="B273" s="93">
        <v>45552.0</v>
      </c>
      <c r="C273" s="48" t="s">
        <v>8577</v>
      </c>
      <c r="D273" s="48" t="s">
        <v>305</v>
      </c>
      <c r="E273" s="50">
        <v>2120.0</v>
      </c>
      <c r="F273" s="48" t="s">
        <v>8578</v>
      </c>
      <c r="G273" s="48" t="s">
        <v>74</v>
      </c>
      <c r="H273" s="42" t="s">
        <v>450</v>
      </c>
      <c r="I273" s="48" t="s">
        <v>8579</v>
      </c>
      <c r="K273" s="106"/>
      <c r="L273" s="106"/>
      <c r="M273" s="106"/>
    </row>
    <row r="274" ht="14.25" hidden="1" customHeight="1">
      <c r="A274" s="81">
        <v>655.0</v>
      </c>
      <c r="B274" s="93">
        <v>45552.0</v>
      </c>
      <c r="C274" s="48" t="s">
        <v>8580</v>
      </c>
      <c r="D274" s="48" t="s">
        <v>8559</v>
      </c>
      <c r="E274" s="50">
        <v>700.0</v>
      </c>
      <c r="F274" s="48" t="s">
        <v>8581</v>
      </c>
      <c r="G274" s="48" t="s">
        <v>96</v>
      </c>
      <c r="H274" s="42" t="s">
        <v>132</v>
      </c>
      <c r="I274" s="48"/>
      <c r="K274" s="106"/>
      <c r="L274" s="106"/>
      <c r="M274" s="106"/>
    </row>
    <row r="275" ht="14.25" hidden="1" customHeight="1">
      <c r="A275" s="81">
        <v>656.0</v>
      </c>
      <c r="B275" s="93">
        <v>45553.0</v>
      </c>
      <c r="C275" s="48" t="s">
        <v>8582</v>
      </c>
      <c r="D275" s="48" t="s">
        <v>785</v>
      </c>
      <c r="E275" s="50">
        <v>1800.0</v>
      </c>
      <c r="F275" s="48" t="s">
        <v>8583</v>
      </c>
      <c r="G275" s="48" t="s">
        <v>96</v>
      </c>
      <c r="H275" s="42" t="s">
        <v>450</v>
      </c>
      <c r="I275" s="48" t="s">
        <v>8584</v>
      </c>
      <c r="K275" s="106"/>
      <c r="L275" s="106"/>
      <c r="M275" s="106"/>
    </row>
    <row r="276" ht="14.25" hidden="1" customHeight="1">
      <c r="A276" s="81">
        <v>657.0</v>
      </c>
      <c r="B276" s="93">
        <v>45554.0</v>
      </c>
      <c r="C276" s="48" t="s">
        <v>8585</v>
      </c>
      <c r="D276" s="48" t="s">
        <v>2372</v>
      </c>
      <c r="E276" s="50">
        <v>7500.0</v>
      </c>
      <c r="F276" s="48" t="s">
        <v>8586</v>
      </c>
      <c r="G276" s="48" t="s">
        <v>74</v>
      </c>
      <c r="H276" s="42" t="s">
        <v>450</v>
      </c>
      <c r="I276" s="48" t="s">
        <v>8587</v>
      </c>
      <c r="K276" s="106"/>
      <c r="L276" s="106"/>
      <c r="M276" s="106"/>
    </row>
    <row r="277" ht="14.25" hidden="1" customHeight="1">
      <c r="A277" s="81">
        <v>658.0</v>
      </c>
      <c r="B277" s="93">
        <v>45555.0</v>
      </c>
      <c r="C277" s="48" t="s">
        <v>8588</v>
      </c>
      <c r="D277" s="48" t="s">
        <v>2372</v>
      </c>
      <c r="E277" s="50">
        <v>8250.0</v>
      </c>
      <c r="F277" s="48" t="s">
        <v>8589</v>
      </c>
      <c r="G277" s="48" t="s">
        <v>117</v>
      </c>
      <c r="H277" s="48" t="s">
        <v>450</v>
      </c>
      <c r="I277" s="48"/>
      <c r="K277" s="106"/>
      <c r="L277" s="106"/>
      <c r="M277" s="106"/>
      <c r="P277" s="391">
        <f>E277*0.0285</f>
        <v>235.125</v>
      </c>
      <c r="Q277" s="127">
        <f>E277-P277</f>
        <v>8014.875</v>
      </c>
    </row>
    <row r="278" ht="14.25" hidden="1" customHeight="1">
      <c r="A278" s="81">
        <v>659.0</v>
      </c>
      <c r="B278" s="93">
        <v>45555.0</v>
      </c>
      <c r="C278" s="48" t="s">
        <v>8590</v>
      </c>
      <c r="D278" s="48" t="s">
        <v>8387</v>
      </c>
      <c r="E278" s="50">
        <v>1250.0</v>
      </c>
      <c r="F278" s="48" t="s">
        <v>8591</v>
      </c>
      <c r="G278" s="48" t="s">
        <v>74</v>
      </c>
      <c r="H278" s="42" t="s">
        <v>450</v>
      </c>
      <c r="I278" s="48" t="s">
        <v>8592</v>
      </c>
      <c r="K278" s="106"/>
      <c r="L278" s="106"/>
      <c r="M278" s="106"/>
    </row>
    <row r="279" ht="14.25" hidden="1" customHeight="1">
      <c r="A279" s="81">
        <v>660.0</v>
      </c>
      <c r="B279" s="93">
        <v>45555.0</v>
      </c>
      <c r="C279" s="48" t="s">
        <v>8593</v>
      </c>
      <c r="D279" s="48" t="s">
        <v>629</v>
      </c>
      <c r="E279" s="116">
        <v>24840.0</v>
      </c>
      <c r="F279" s="48" t="s">
        <v>8594</v>
      </c>
      <c r="G279" s="48" t="s">
        <v>74</v>
      </c>
      <c r="H279" s="42" t="s">
        <v>450</v>
      </c>
      <c r="I279" s="48" t="s">
        <v>8595</v>
      </c>
      <c r="K279" s="106">
        <v>13440.0</v>
      </c>
      <c r="L279" s="106">
        <f t="shared" ref="L279:L281" si="21">K279/1.12*0.05</f>
        <v>600</v>
      </c>
      <c r="M279" s="106">
        <f t="shared" ref="M279:M281" si="22">K279-L279</f>
        <v>12840</v>
      </c>
      <c r="N279" s="50">
        <f t="shared" ref="N279:N280" si="23">E279-M279</f>
        <v>12000</v>
      </c>
      <c r="O279" s="48" t="s">
        <v>8355</v>
      </c>
    </row>
    <row r="280" ht="14.25" hidden="1" customHeight="1">
      <c r="A280" s="81">
        <v>661.0</v>
      </c>
      <c r="B280" s="93">
        <v>45555.0</v>
      </c>
      <c r="C280" s="48" t="s">
        <v>8596</v>
      </c>
      <c r="D280" s="48" t="s">
        <v>629</v>
      </c>
      <c r="E280" s="116">
        <v>100045.0</v>
      </c>
      <c r="F280" s="48" t="s">
        <v>8597</v>
      </c>
      <c r="G280" s="48" t="s">
        <v>74</v>
      </c>
      <c r="H280" s="42" t="s">
        <v>450</v>
      </c>
      <c r="I280" s="48" t="s">
        <v>8595</v>
      </c>
      <c r="K280" s="106">
        <v>104720.0</v>
      </c>
      <c r="L280" s="106">
        <f t="shared" si="21"/>
        <v>4675</v>
      </c>
      <c r="M280" s="106">
        <f t="shared" si="22"/>
        <v>100045</v>
      </c>
      <c r="N280" s="50">
        <f t="shared" si="23"/>
        <v>0</v>
      </c>
    </row>
    <row r="281" ht="14.25" hidden="1" customHeight="1">
      <c r="A281" s="81">
        <v>662.0</v>
      </c>
      <c r="B281" s="93">
        <v>45558.0</v>
      </c>
      <c r="C281" s="48" t="s">
        <v>8598</v>
      </c>
      <c r="D281" s="48" t="s">
        <v>899</v>
      </c>
      <c r="E281" s="116">
        <v>2866.07</v>
      </c>
      <c r="F281" s="48" t="s">
        <v>8599</v>
      </c>
      <c r="G281" s="48" t="s">
        <v>74</v>
      </c>
      <c r="H281" s="42" t="s">
        <v>127</v>
      </c>
      <c r="I281" s="48" t="s">
        <v>8600</v>
      </c>
      <c r="K281" s="106">
        <v>3000.0</v>
      </c>
      <c r="L281" s="106">
        <f t="shared" si="21"/>
        <v>133.9285714</v>
      </c>
      <c r="M281" s="106">
        <f t="shared" si="22"/>
        <v>2866.071429</v>
      </c>
    </row>
    <row r="282" ht="14.25" hidden="1" customHeight="1">
      <c r="A282" s="81">
        <v>663.0</v>
      </c>
      <c r="B282" s="93">
        <v>45558.0</v>
      </c>
      <c r="C282" s="48" t="s">
        <v>8601</v>
      </c>
      <c r="D282" s="48" t="s">
        <v>679</v>
      </c>
      <c r="E282" s="50">
        <v>1000.0</v>
      </c>
      <c r="F282" s="48" t="s">
        <v>8602</v>
      </c>
      <c r="G282" s="48" t="s">
        <v>74</v>
      </c>
      <c r="H282" s="42" t="s">
        <v>450</v>
      </c>
      <c r="I282" s="48" t="s">
        <v>8603</v>
      </c>
      <c r="K282" s="106"/>
      <c r="L282" s="106"/>
      <c r="M282" s="106"/>
      <c r="N282" s="106"/>
      <c r="O282" s="118"/>
      <c r="P282" s="118"/>
    </row>
    <row r="283" ht="14.25" hidden="1" customHeight="1">
      <c r="A283" s="81">
        <v>664.0</v>
      </c>
      <c r="B283" s="93">
        <v>45558.0</v>
      </c>
      <c r="C283" s="48" t="s">
        <v>8604</v>
      </c>
      <c r="D283" s="48" t="s">
        <v>895</v>
      </c>
      <c r="E283" s="116">
        <v>67448.21</v>
      </c>
      <c r="F283" s="48" t="s">
        <v>8605</v>
      </c>
      <c r="G283" s="48" t="s">
        <v>74</v>
      </c>
      <c r="H283" s="42" t="s">
        <v>450</v>
      </c>
      <c r="I283" s="48" t="s">
        <v>8606</v>
      </c>
      <c r="K283" s="106">
        <v>70600.0</v>
      </c>
      <c r="L283" s="106">
        <f>K283/1.12*0.05</f>
        <v>3151.785714</v>
      </c>
      <c r="M283" s="106">
        <f>K283-L283</f>
        <v>67448.21429</v>
      </c>
      <c r="N283" s="50">
        <f>E283-M283</f>
        <v>-0.004285714283</v>
      </c>
    </row>
    <row r="284" ht="14.25" hidden="1" customHeight="1">
      <c r="A284" s="81">
        <v>665.0</v>
      </c>
      <c r="B284" s="93">
        <v>45558.0</v>
      </c>
      <c r="C284" s="48" t="s">
        <v>8607</v>
      </c>
      <c r="D284" s="48" t="s">
        <v>674</v>
      </c>
      <c r="E284" s="50">
        <v>3000.0</v>
      </c>
      <c r="F284" s="48" t="s">
        <v>8608</v>
      </c>
      <c r="G284" s="48" t="s">
        <v>74</v>
      </c>
      <c r="H284" s="42" t="s">
        <v>450</v>
      </c>
      <c r="I284" s="48" t="s">
        <v>8609</v>
      </c>
      <c r="K284" s="106"/>
      <c r="L284" s="106"/>
      <c r="M284" s="106"/>
    </row>
    <row r="285" ht="14.25" hidden="1" customHeight="1">
      <c r="A285" s="81">
        <v>666.0</v>
      </c>
      <c r="B285" s="93">
        <v>45561.0</v>
      </c>
      <c r="C285" s="48" t="s">
        <v>8610</v>
      </c>
      <c r="D285" s="48" t="s">
        <v>8559</v>
      </c>
      <c r="E285" s="50">
        <v>1050.0</v>
      </c>
      <c r="F285" s="48" t="s">
        <v>8611</v>
      </c>
      <c r="G285" s="48" t="s">
        <v>96</v>
      </c>
      <c r="H285" s="42" t="s">
        <v>132</v>
      </c>
      <c r="I285" s="126" t="s">
        <v>493</v>
      </c>
      <c r="K285" s="106"/>
      <c r="L285" s="106"/>
      <c r="M285" s="106"/>
    </row>
    <row r="286" ht="14.25" hidden="1" customHeight="1">
      <c r="A286" s="81">
        <v>667.0</v>
      </c>
      <c r="B286" s="93">
        <v>45562.0</v>
      </c>
      <c r="C286" s="48" t="s">
        <v>8612</v>
      </c>
      <c r="D286" s="48" t="s">
        <v>4366</v>
      </c>
      <c r="E286" s="50">
        <v>1050.0</v>
      </c>
      <c r="F286" s="48" t="s">
        <v>8613</v>
      </c>
      <c r="G286" s="48" t="s">
        <v>96</v>
      </c>
      <c r="H286" s="42" t="s">
        <v>450</v>
      </c>
      <c r="I286" s="48" t="s">
        <v>8614</v>
      </c>
      <c r="K286" s="106"/>
      <c r="L286" s="106"/>
      <c r="M286" s="106"/>
    </row>
    <row r="287" ht="14.25" hidden="1" customHeight="1">
      <c r="A287" s="81">
        <v>668.0</v>
      </c>
      <c r="B287" s="93">
        <v>45562.0</v>
      </c>
      <c r="C287" s="48" t="s">
        <v>8277</v>
      </c>
      <c r="D287" s="48" t="s">
        <v>6181</v>
      </c>
      <c r="E287" s="50">
        <v>4000.0</v>
      </c>
      <c r="F287" s="48" t="s">
        <v>8615</v>
      </c>
      <c r="G287" s="48" t="s">
        <v>74</v>
      </c>
      <c r="H287" s="42" t="s">
        <v>450</v>
      </c>
      <c r="I287" s="48" t="s">
        <v>8616</v>
      </c>
      <c r="K287" s="106"/>
      <c r="L287" s="106"/>
      <c r="M287" s="106"/>
    </row>
    <row r="288" ht="14.25" hidden="1" customHeight="1">
      <c r="A288" s="81">
        <v>669.0</v>
      </c>
      <c r="B288" s="93">
        <v>45562.0</v>
      </c>
      <c r="C288" s="48" t="s">
        <v>8617</v>
      </c>
      <c r="D288" s="380" t="s">
        <v>7974</v>
      </c>
      <c r="E288" s="50">
        <v>2500.0</v>
      </c>
      <c r="F288" s="48" t="s">
        <v>8618</v>
      </c>
      <c r="G288" s="48" t="s">
        <v>74</v>
      </c>
      <c r="H288" s="42" t="s">
        <v>450</v>
      </c>
      <c r="I288" s="380" t="s">
        <v>8619</v>
      </c>
      <c r="K288" s="106"/>
      <c r="L288" s="106"/>
      <c r="M288" s="106"/>
    </row>
    <row r="289" ht="14.25" hidden="1" customHeight="1">
      <c r="A289" s="81">
        <v>670.0</v>
      </c>
      <c r="B289" s="93">
        <v>45562.0</v>
      </c>
      <c r="C289" s="48" t="s">
        <v>8620</v>
      </c>
      <c r="D289" s="48" t="s">
        <v>83</v>
      </c>
      <c r="E289" s="50">
        <v>3000.0</v>
      </c>
      <c r="F289" s="48" t="s">
        <v>8621</v>
      </c>
      <c r="G289" s="48" t="s">
        <v>74</v>
      </c>
      <c r="H289" s="42" t="s">
        <v>450</v>
      </c>
      <c r="I289" s="48" t="s">
        <v>8622</v>
      </c>
      <c r="K289" s="106"/>
      <c r="L289" s="106"/>
      <c r="M289" s="106"/>
    </row>
    <row r="290" ht="14.25" hidden="1" customHeight="1">
      <c r="A290" s="81">
        <v>671.0</v>
      </c>
      <c r="B290" s="93">
        <v>45566.0</v>
      </c>
      <c r="C290" s="48" t="s">
        <v>8623</v>
      </c>
      <c r="D290" s="48" t="s">
        <v>8624</v>
      </c>
      <c r="E290" s="50">
        <v>16500.0</v>
      </c>
      <c r="F290" s="48" t="s">
        <v>8625</v>
      </c>
      <c r="G290" s="48" t="s">
        <v>74</v>
      </c>
      <c r="H290" s="42" t="s">
        <v>450</v>
      </c>
      <c r="I290" s="48" t="s">
        <v>8626</v>
      </c>
      <c r="K290" s="106"/>
      <c r="L290" s="106"/>
      <c r="M290" s="106"/>
    </row>
    <row r="291" ht="14.25" hidden="1" customHeight="1">
      <c r="A291" s="81">
        <v>672.0</v>
      </c>
      <c r="B291" s="93">
        <v>45566.0</v>
      </c>
      <c r="C291" s="48" t="s">
        <v>8627</v>
      </c>
      <c r="D291" s="48" t="s">
        <v>305</v>
      </c>
      <c r="E291" s="50">
        <v>22400.0</v>
      </c>
      <c r="F291" s="48" t="s">
        <v>8628</v>
      </c>
      <c r="G291" s="48" t="s">
        <v>74</v>
      </c>
      <c r="H291" s="42" t="s">
        <v>450</v>
      </c>
      <c r="I291" s="48" t="s">
        <v>8629</v>
      </c>
      <c r="K291" s="106"/>
      <c r="L291" s="106"/>
      <c r="M291" s="106"/>
    </row>
    <row r="292" ht="14.25" hidden="1" customHeight="1">
      <c r="A292" s="81">
        <v>673.0</v>
      </c>
      <c r="B292" s="93">
        <v>45566.0</v>
      </c>
      <c r="C292" s="48" t="s">
        <v>8630</v>
      </c>
      <c r="D292" s="48" t="s">
        <v>8631</v>
      </c>
      <c r="E292" s="50">
        <v>1400.0</v>
      </c>
      <c r="F292" s="48" t="s">
        <v>8632</v>
      </c>
      <c r="G292" s="48" t="s">
        <v>112</v>
      </c>
      <c r="H292" s="48" t="s">
        <v>127</v>
      </c>
      <c r="I292" s="48"/>
      <c r="K292" s="106"/>
      <c r="L292" s="106"/>
      <c r="M292" s="106"/>
    </row>
    <row r="293" ht="14.25" hidden="1" customHeight="1">
      <c r="A293" s="81">
        <v>674.0</v>
      </c>
      <c r="B293" s="93">
        <v>45566.0</v>
      </c>
      <c r="C293" s="48" t="s">
        <v>8633</v>
      </c>
      <c r="D293" s="48" t="s">
        <v>1964</v>
      </c>
      <c r="E293" s="50">
        <v>1375.0</v>
      </c>
      <c r="F293" s="48" t="s">
        <v>8634</v>
      </c>
      <c r="G293" s="48" t="s">
        <v>74</v>
      </c>
      <c r="H293" s="42" t="s">
        <v>450</v>
      </c>
      <c r="I293" s="48" t="s">
        <v>8635</v>
      </c>
      <c r="K293" s="106"/>
      <c r="L293" s="106"/>
      <c r="M293" s="106"/>
    </row>
    <row r="294" ht="14.25" hidden="1" customHeight="1">
      <c r="A294" s="81">
        <v>675.0</v>
      </c>
      <c r="B294" s="93">
        <v>45566.0</v>
      </c>
      <c r="C294" s="48" t="s">
        <v>8636</v>
      </c>
      <c r="D294" s="48" t="s">
        <v>448</v>
      </c>
      <c r="E294" s="116">
        <v>2675.0</v>
      </c>
      <c r="F294" s="48" t="s">
        <v>8637</v>
      </c>
      <c r="G294" s="48" t="s">
        <v>74</v>
      </c>
      <c r="H294" s="42" t="s">
        <v>450</v>
      </c>
      <c r="I294" s="48" t="s">
        <v>8638</v>
      </c>
      <c r="K294" s="106">
        <v>2800.0</v>
      </c>
      <c r="L294" s="106">
        <f t="shared" ref="L294:L295" si="24">K294/1.12*0.05</f>
        <v>125</v>
      </c>
      <c r="M294" s="106">
        <f t="shared" ref="M294:M295" si="25">K294-L294</f>
        <v>2675</v>
      </c>
    </row>
    <row r="295" ht="14.25" hidden="1" customHeight="1">
      <c r="A295" s="81">
        <v>676.0</v>
      </c>
      <c r="B295" s="93">
        <v>45566.0</v>
      </c>
      <c r="C295" s="48" t="s">
        <v>8639</v>
      </c>
      <c r="D295" s="48" t="s">
        <v>1836</v>
      </c>
      <c r="E295" s="116">
        <v>955.36</v>
      </c>
      <c r="F295" s="48" t="s">
        <v>8640</v>
      </c>
      <c r="G295" s="48" t="s">
        <v>74</v>
      </c>
      <c r="H295" s="42" t="s">
        <v>450</v>
      </c>
      <c r="I295" s="48" t="s">
        <v>8641</v>
      </c>
      <c r="K295" s="106">
        <v>1000.0</v>
      </c>
      <c r="L295" s="106">
        <f t="shared" si="24"/>
        <v>44.64285714</v>
      </c>
      <c r="M295" s="106">
        <f t="shared" si="25"/>
        <v>955.3571429</v>
      </c>
      <c r="N295" s="50">
        <f>E295-M295</f>
        <v>0.002857142857</v>
      </c>
    </row>
    <row r="296" ht="14.25" hidden="1" customHeight="1">
      <c r="A296" s="81">
        <v>677.0</v>
      </c>
      <c r="B296" s="93">
        <v>45566.0</v>
      </c>
      <c r="C296" s="48" t="s">
        <v>8642</v>
      </c>
      <c r="D296" s="48" t="s">
        <v>8328</v>
      </c>
      <c r="E296" s="50">
        <v>2500.0</v>
      </c>
      <c r="F296" s="48" t="s">
        <v>8643</v>
      </c>
      <c r="G296" s="48" t="s">
        <v>74</v>
      </c>
      <c r="H296" s="42" t="s">
        <v>450</v>
      </c>
      <c r="I296" s="48" t="s">
        <v>8644</v>
      </c>
      <c r="K296" s="106"/>
      <c r="L296" s="106"/>
      <c r="M296" s="106"/>
    </row>
    <row r="297" ht="14.25" hidden="1" customHeight="1">
      <c r="A297" s="81">
        <v>678.0</v>
      </c>
      <c r="B297" s="93">
        <v>45576.0</v>
      </c>
      <c r="C297" s="94" t="s">
        <v>8645</v>
      </c>
      <c r="D297" s="94" t="s">
        <v>797</v>
      </c>
      <c r="E297" s="50">
        <v>340.0</v>
      </c>
      <c r="F297" s="100" t="s">
        <v>8646</v>
      </c>
      <c r="G297" s="101" t="s">
        <v>112</v>
      </c>
      <c r="H297" s="42" t="s">
        <v>127</v>
      </c>
      <c r="K297" s="106"/>
      <c r="L297" s="106"/>
      <c r="M297" s="106"/>
    </row>
    <row r="298" ht="14.25" hidden="1" customHeight="1">
      <c r="A298" s="81">
        <v>679.0</v>
      </c>
      <c r="B298" s="93">
        <v>45566.0</v>
      </c>
      <c r="C298" s="48" t="s">
        <v>8647</v>
      </c>
      <c r="D298" s="48" t="s">
        <v>809</v>
      </c>
      <c r="E298" s="50">
        <v>70000.0</v>
      </c>
      <c r="F298" s="48" t="s">
        <v>8648</v>
      </c>
      <c r="G298" s="48" t="s">
        <v>74</v>
      </c>
      <c r="H298" s="42" t="s">
        <v>450</v>
      </c>
      <c r="I298" s="48" t="s">
        <v>8649</v>
      </c>
      <c r="K298" s="106"/>
      <c r="L298" s="106"/>
      <c r="M298" s="106"/>
    </row>
    <row r="299" ht="14.25" hidden="1" customHeight="1">
      <c r="A299" s="81">
        <v>680.0</v>
      </c>
      <c r="B299" s="93">
        <v>45568.0</v>
      </c>
      <c r="C299" s="48" t="s">
        <v>8650</v>
      </c>
      <c r="D299" s="48" t="s">
        <v>1185</v>
      </c>
      <c r="E299" s="50">
        <v>19298.21</v>
      </c>
      <c r="F299" s="48" t="s">
        <v>8651</v>
      </c>
      <c r="G299" s="48" t="s">
        <v>74</v>
      </c>
      <c r="H299" s="42" t="s">
        <v>450</v>
      </c>
      <c r="I299" s="48" t="s">
        <v>8652</v>
      </c>
      <c r="K299" s="106">
        <v>20200.0</v>
      </c>
      <c r="L299" s="106">
        <f>K299/1.12*0.05</f>
        <v>901.7857143</v>
      </c>
      <c r="M299" s="106">
        <f>K299-L299</f>
        <v>19298.21429</v>
      </c>
      <c r="N299" s="50">
        <f>E299-M299</f>
        <v>-0.004285714287</v>
      </c>
    </row>
    <row r="300" ht="14.25" hidden="1" customHeight="1">
      <c r="A300" s="81">
        <v>681.0</v>
      </c>
      <c r="B300" s="93">
        <v>45568.0</v>
      </c>
      <c r="C300" s="48" t="s">
        <v>8653</v>
      </c>
      <c r="D300" s="48" t="s">
        <v>1856</v>
      </c>
      <c r="E300" s="50">
        <v>1000.0</v>
      </c>
      <c r="F300" s="48" t="s">
        <v>8654</v>
      </c>
      <c r="G300" s="48" t="s">
        <v>74</v>
      </c>
      <c r="H300" s="42" t="s">
        <v>450</v>
      </c>
      <c r="I300" s="48" t="s">
        <v>8655</v>
      </c>
      <c r="K300" s="106"/>
      <c r="L300" s="106"/>
      <c r="M300" s="106"/>
    </row>
    <row r="301" ht="14.25" hidden="1" customHeight="1">
      <c r="A301" s="81">
        <v>682.0</v>
      </c>
      <c r="B301" s="93">
        <v>45568.0</v>
      </c>
      <c r="C301" s="48" t="s">
        <v>8656</v>
      </c>
      <c r="D301" s="48" t="s">
        <v>182</v>
      </c>
      <c r="E301" s="50">
        <v>1250.0</v>
      </c>
      <c r="F301" s="48" t="s">
        <v>8657</v>
      </c>
      <c r="G301" s="48" t="s">
        <v>74</v>
      </c>
      <c r="H301" s="42" t="s">
        <v>450</v>
      </c>
      <c r="I301" s="48" t="s">
        <v>8658</v>
      </c>
      <c r="K301" s="106"/>
      <c r="L301" s="106"/>
      <c r="M301" s="106"/>
    </row>
    <row r="302" ht="14.25" hidden="1" customHeight="1">
      <c r="A302" s="81">
        <v>683.0</v>
      </c>
      <c r="B302" s="93">
        <v>45572.0</v>
      </c>
      <c r="C302" s="48" t="s">
        <v>8659</v>
      </c>
      <c r="D302" s="48" t="s">
        <v>8660</v>
      </c>
      <c r="E302" s="50">
        <v>5000.0</v>
      </c>
      <c r="F302" s="48" t="s">
        <v>8661</v>
      </c>
      <c r="G302" s="48" t="s">
        <v>74</v>
      </c>
      <c r="H302" s="42" t="s">
        <v>450</v>
      </c>
      <c r="I302" s="48" t="s">
        <v>8662</v>
      </c>
      <c r="K302" s="106"/>
      <c r="L302" s="106"/>
      <c r="M302" s="106"/>
    </row>
    <row r="303" ht="14.25" hidden="1" customHeight="1">
      <c r="A303" s="81">
        <v>684.0</v>
      </c>
      <c r="B303" s="93">
        <v>45577.0</v>
      </c>
      <c r="C303" s="48" t="s">
        <v>8663</v>
      </c>
      <c r="D303" s="48" t="s">
        <v>785</v>
      </c>
      <c r="E303" s="50">
        <v>1050.0</v>
      </c>
      <c r="F303" s="48" t="s">
        <v>8664</v>
      </c>
      <c r="G303" s="48" t="s">
        <v>2477</v>
      </c>
      <c r="H303" s="42" t="s">
        <v>450</v>
      </c>
      <c r="I303" s="48"/>
      <c r="K303" s="106"/>
      <c r="L303" s="106"/>
      <c r="M303" s="106"/>
      <c r="P303" s="392">
        <f>E303*0.015</f>
        <v>15.75</v>
      </c>
      <c r="Q303" s="393">
        <f>E303-P303</f>
        <v>1034.25</v>
      </c>
    </row>
    <row r="304" ht="14.25" hidden="1" customHeight="1">
      <c r="A304" s="81">
        <v>685.0</v>
      </c>
      <c r="B304" s="93">
        <v>45577.0</v>
      </c>
      <c r="C304" s="48" t="s">
        <v>8665</v>
      </c>
      <c r="D304" s="48" t="s">
        <v>194</v>
      </c>
      <c r="E304" s="50">
        <v>3770.0</v>
      </c>
      <c r="F304" s="48" t="s">
        <v>8666</v>
      </c>
      <c r="G304" s="48" t="s">
        <v>112</v>
      </c>
      <c r="H304" s="42" t="s">
        <v>450</v>
      </c>
      <c r="I304" s="48"/>
      <c r="K304" s="106"/>
      <c r="L304" s="106"/>
      <c r="M304" s="106"/>
    </row>
    <row r="305" ht="14.25" hidden="1" customHeight="1">
      <c r="A305" s="81">
        <v>686.0</v>
      </c>
      <c r="B305" s="93">
        <v>45579.0</v>
      </c>
      <c r="C305" s="48" t="s">
        <v>8667</v>
      </c>
      <c r="D305" s="48" t="s">
        <v>1742</v>
      </c>
      <c r="E305" s="50">
        <v>8550.0</v>
      </c>
      <c r="F305" s="48" t="s">
        <v>8668</v>
      </c>
      <c r="G305" s="48" t="s">
        <v>117</v>
      </c>
      <c r="H305" s="42" t="s">
        <v>450</v>
      </c>
      <c r="I305" s="48"/>
      <c r="K305" s="106"/>
      <c r="L305" s="106"/>
      <c r="M305" s="106"/>
      <c r="P305" s="48">
        <v>280.76</v>
      </c>
      <c r="Q305" s="118">
        <f t="shared" ref="Q305:Q306" si="26">E305-P305</f>
        <v>8269.24</v>
      </c>
    </row>
    <row r="306" ht="14.25" hidden="1" customHeight="1">
      <c r="A306" s="81">
        <v>687.0</v>
      </c>
      <c r="B306" s="93">
        <v>45579.0</v>
      </c>
      <c r="C306" s="48" t="s">
        <v>8669</v>
      </c>
      <c r="D306" s="48" t="s">
        <v>8670</v>
      </c>
      <c r="E306" s="50">
        <v>300.0</v>
      </c>
      <c r="F306" s="48" t="s">
        <v>8671</v>
      </c>
      <c r="G306" s="48" t="s">
        <v>117</v>
      </c>
      <c r="H306" s="42" t="s">
        <v>450</v>
      </c>
      <c r="I306" s="48"/>
      <c r="K306" s="106"/>
      <c r="L306" s="106"/>
      <c r="M306" s="106"/>
      <c r="P306" s="48">
        <f>E306*0.0285</f>
        <v>8.55</v>
      </c>
      <c r="Q306" s="50">
        <f t="shared" si="26"/>
        <v>291.45</v>
      </c>
    </row>
    <row r="307" ht="14.25" hidden="1" customHeight="1">
      <c r="A307" s="81">
        <v>688.0</v>
      </c>
      <c r="B307" s="93">
        <v>45579.0</v>
      </c>
      <c r="C307" s="48" t="s">
        <v>8672</v>
      </c>
      <c r="D307" s="48" t="s">
        <v>8673</v>
      </c>
      <c r="E307" s="50">
        <v>36.0</v>
      </c>
      <c r="F307" s="48" t="s">
        <v>8674</v>
      </c>
      <c r="G307" s="48" t="s">
        <v>112</v>
      </c>
      <c r="H307" s="42" t="s">
        <v>127</v>
      </c>
      <c r="I307" s="48"/>
      <c r="K307" s="106"/>
      <c r="L307" s="106"/>
      <c r="M307" s="106"/>
    </row>
    <row r="308" ht="14.25" hidden="1" customHeight="1">
      <c r="A308" s="81">
        <v>689.0</v>
      </c>
      <c r="B308" s="93">
        <v>45579.0</v>
      </c>
      <c r="C308" s="48" t="s">
        <v>8675</v>
      </c>
      <c r="D308" s="48" t="s">
        <v>8676</v>
      </c>
      <c r="E308" s="50">
        <v>300.0</v>
      </c>
      <c r="F308" s="48" t="s">
        <v>8677</v>
      </c>
      <c r="G308" s="48" t="s">
        <v>112</v>
      </c>
      <c r="H308" s="42" t="s">
        <v>127</v>
      </c>
      <c r="I308" s="48"/>
      <c r="K308" s="106"/>
      <c r="L308" s="106"/>
      <c r="M308" s="106"/>
    </row>
    <row r="309" ht="14.25" hidden="1" customHeight="1">
      <c r="A309" s="81">
        <v>690.0</v>
      </c>
      <c r="B309" s="368">
        <v>45580.0</v>
      </c>
      <c r="C309" s="48" t="s">
        <v>8678</v>
      </c>
      <c r="D309" s="48" t="s">
        <v>8679</v>
      </c>
      <c r="E309" s="50">
        <v>300.0</v>
      </c>
      <c r="F309" s="48" t="s">
        <v>8671</v>
      </c>
      <c r="G309" s="48" t="s">
        <v>112</v>
      </c>
      <c r="H309" s="42" t="s">
        <v>127</v>
      </c>
      <c r="I309" s="48"/>
      <c r="K309" s="106"/>
      <c r="L309" s="106"/>
      <c r="M309" s="106"/>
      <c r="N309" s="106"/>
      <c r="O309" s="50"/>
    </row>
    <row r="310" ht="14.25" hidden="1" customHeight="1">
      <c r="A310" s="81">
        <v>691.0</v>
      </c>
      <c r="B310" s="368">
        <v>45580.0</v>
      </c>
      <c r="C310" s="48" t="s">
        <v>8680</v>
      </c>
      <c r="D310" s="48" t="s">
        <v>8681</v>
      </c>
      <c r="E310" s="50">
        <v>20.0</v>
      </c>
      <c r="F310" s="48" t="s">
        <v>8682</v>
      </c>
      <c r="G310" s="48" t="s">
        <v>112</v>
      </c>
      <c r="H310" s="42" t="s">
        <v>127</v>
      </c>
      <c r="I310" s="48"/>
      <c r="K310" s="106"/>
      <c r="L310" s="106"/>
      <c r="M310" s="106"/>
    </row>
    <row r="311" ht="14.25" hidden="1" customHeight="1">
      <c r="A311" s="81">
        <v>692.0</v>
      </c>
      <c r="B311" s="368">
        <v>45580.0</v>
      </c>
      <c r="C311" s="48" t="s">
        <v>8683</v>
      </c>
      <c r="D311" s="48" t="s">
        <v>182</v>
      </c>
      <c r="E311" s="50">
        <v>2600.0</v>
      </c>
      <c r="F311" s="48" t="s">
        <v>4094</v>
      </c>
      <c r="G311" s="48" t="s">
        <v>112</v>
      </c>
      <c r="H311" s="42" t="s">
        <v>127</v>
      </c>
      <c r="I311" s="48"/>
      <c r="K311" s="106"/>
      <c r="L311" s="106"/>
      <c r="M311" s="106"/>
    </row>
    <row r="312" ht="14.25" hidden="1" customHeight="1">
      <c r="A312" s="81">
        <v>693.0</v>
      </c>
      <c r="B312" s="368">
        <v>45580.0</v>
      </c>
      <c r="C312" s="48" t="s">
        <v>8684</v>
      </c>
      <c r="D312" s="48" t="s">
        <v>8685</v>
      </c>
      <c r="E312" s="50">
        <v>700.0</v>
      </c>
      <c r="F312" s="48" t="s">
        <v>8686</v>
      </c>
      <c r="G312" s="48" t="s">
        <v>117</v>
      </c>
      <c r="H312" s="42" t="s">
        <v>450</v>
      </c>
      <c r="I312" s="48"/>
      <c r="K312" s="106"/>
      <c r="L312" s="106"/>
      <c r="M312" s="106"/>
      <c r="P312" s="48">
        <f t="shared" ref="P312:P314" si="27">E312*0.0285</f>
        <v>19.95</v>
      </c>
      <c r="Q312" s="50">
        <f t="shared" ref="Q312:Q313" si="28">E312-P312</f>
        <v>680.05</v>
      </c>
    </row>
    <row r="313" ht="14.25" hidden="1" customHeight="1">
      <c r="A313" s="81">
        <v>694.0</v>
      </c>
      <c r="B313" s="93">
        <v>45580.0</v>
      </c>
      <c r="C313" s="48" t="s">
        <v>8687</v>
      </c>
      <c r="D313" s="48" t="s">
        <v>8688</v>
      </c>
      <c r="E313" s="50">
        <v>2600.0</v>
      </c>
      <c r="F313" s="48" t="s">
        <v>8689</v>
      </c>
      <c r="G313" s="48" t="s">
        <v>117</v>
      </c>
      <c r="H313" s="42" t="s">
        <v>450</v>
      </c>
      <c r="I313" s="48"/>
      <c r="K313" s="106"/>
      <c r="L313" s="106"/>
      <c r="M313" s="106"/>
      <c r="P313" s="48">
        <f t="shared" si="27"/>
        <v>74.1</v>
      </c>
      <c r="Q313" s="50">
        <f t="shared" si="28"/>
        <v>2525.9</v>
      </c>
    </row>
    <row r="314" ht="14.25" hidden="1" customHeight="1">
      <c r="A314" s="81">
        <v>695.0</v>
      </c>
      <c r="B314" s="368">
        <v>45580.0</v>
      </c>
      <c r="C314" s="48" t="s">
        <v>8690</v>
      </c>
      <c r="D314" s="48" t="s">
        <v>8691</v>
      </c>
      <c r="E314" s="50">
        <v>550.0</v>
      </c>
      <c r="F314" s="48" t="s">
        <v>8692</v>
      </c>
      <c r="G314" s="48" t="s">
        <v>117</v>
      </c>
      <c r="H314" s="42" t="s">
        <v>450</v>
      </c>
      <c r="I314" s="48"/>
      <c r="K314" s="106"/>
      <c r="L314" s="106"/>
      <c r="M314" s="106"/>
      <c r="P314" s="48">
        <f t="shared" si="27"/>
        <v>15.675</v>
      </c>
      <c r="Q314" s="48">
        <v>534.32</v>
      </c>
    </row>
    <row r="315" ht="14.25" hidden="1" customHeight="1">
      <c r="A315" s="81">
        <v>696.0</v>
      </c>
      <c r="B315" s="368">
        <v>45580.0</v>
      </c>
      <c r="C315" s="48" t="s">
        <v>8693</v>
      </c>
      <c r="D315" s="48" t="s">
        <v>529</v>
      </c>
      <c r="E315" s="50">
        <v>3000.0</v>
      </c>
      <c r="F315" s="48" t="s">
        <v>8694</v>
      </c>
      <c r="G315" s="48" t="s">
        <v>74</v>
      </c>
      <c r="H315" s="42" t="s">
        <v>450</v>
      </c>
      <c r="I315" s="48" t="s">
        <v>8695</v>
      </c>
      <c r="K315" s="106"/>
      <c r="L315" s="106"/>
      <c r="M315" s="106"/>
    </row>
    <row r="316" ht="14.25" hidden="1" customHeight="1">
      <c r="A316" s="81">
        <v>697.0</v>
      </c>
      <c r="B316" s="93">
        <v>45580.0</v>
      </c>
      <c r="C316" s="48" t="s">
        <v>8696</v>
      </c>
      <c r="D316" s="48" t="s">
        <v>562</v>
      </c>
      <c r="E316" s="50">
        <v>1250.0</v>
      </c>
      <c r="F316" s="48" t="s">
        <v>8697</v>
      </c>
      <c r="G316" s="48" t="s">
        <v>74</v>
      </c>
      <c r="H316" s="42" t="s">
        <v>450</v>
      </c>
      <c r="I316" s="48" t="s">
        <v>8698</v>
      </c>
      <c r="K316" s="106"/>
      <c r="L316" s="106"/>
      <c r="M316" s="106"/>
    </row>
    <row r="317" ht="14.25" hidden="1" customHeight="1">
      <c r="A317" s="81">
        <v>698.0</v>
      </c>
      <c r="B317" s="368">
        <v>45580.0</v>
      </c>
      <c r="C317" s="48" t="s">
        <v>8699</v>
      </c>
      <c r="D317" s="48" t="s">
        <v>2717</v>
      </c>
      <c r="E317" s="50">
        <v>21000.0</v>
      </c>
      <c r="F317" s="48" t="s">
        <v>8700</v>
      </c>
      <c r="G317" s="48" t="s">
        <v>74</v>
      </c>
      <c r="H317" s="42" t="s">
        <v>450</v>
      </c>
      <c r="I317" s="48" t="s">
        <v>8701</v>
      </c>
      <c r="K317" s="106"/>
      <c r="L317" s="106"/>
      <c r="M317" s="106"/>
    </row>
    <row r="318" ht="14.25" hidden="1" customHeight="1">
      <c r="A318" s="81">
        <v>699.0</v>
      </c>
      <c r="B318" s="368">
        <v>45581.0</v>
      </c>
      <c r="C318" s="48" t="s">
        <v>8702</v>
      </c>
      <c r="D318" s="48" t="s">
        <v>8703</v>
      </c>
      <c r="E318" s="50">
        <v>5000.0</v>
      </c>
      <c r="F318" s="48" t="s">
        <v>8704</v>
      </c>
      <c r="G318" s="48" t="s">
        <v>117</v>
      </c>
      <c r="H318" s="42" t="s">
        <v>450</v>
      </c>
      <c r="I318" s="48"/>
      <c r="K318" s="106"/>
      <c r="L318" s="106"/>
      <c r="M318" s="106"/>
      <c r="P318" s="48">
        <f>E318*0.0285</f>
        <v>142.5</v>
      </c>
      <c r="Q318" s="50">
        <f>E318-P318</f>
        <v>4857.5</v>
      </c>
    </row>
    <row r="319" ht="14.25" hidden="1" customHeight="1">
      <c r="A319" s="81">
        <v>700.0</v>
      </c>
      <c r="B319" s="368">
        <v>45581.0</v>
      </c>
      <c r="C319" s="48" t="s">
        <v>8705</v>
      </c>
      <c r="D319" s="48" t="s">
        <v>8706</v>
      </c>
      <c r="E319" s="50">
        <v>15000.0</v>
      </c>
      <c r="F319" s="48" t="s">
        <v>8707</v>
      </c>
      <c r="G319" s="48" t="s">
        <v>96</v>
      </c>
      <c r="H319" s="42" t="s">
        <v>132</v>
      </c>
      <c r="I319" s="126" t="s">
        <v>8708</v>
      </c>
      <c r="K319" s="106"/>
      <c r="L319" s="106"/>
      <c r="M319" s="106"/>
    </row>
    <row r="320" ht="14.25" hidden="1" customHeight="1">
      <c r="A320" s="81">
        <v>701.0</v>
      </c>
      <c r="B320" s="93">
        <v>45581.0</v>
      </c>
      <c r="C320" s="48" t="s">
        <v>8709</v>
      </c>
      <c r="D320" s="48" t="s">
        <v>8710</v>
      </c>
      <c r="E320" s="50">
        <v>5200.0</v>
      </c>
      <c r="F320" s="48" t="s">
        <v>8711</v>
      </c>
      <c r="G320" s="48" t="s">
        <v>96</v>
      </c>
      <c r="H320" s="42" t="s">
        <v>450</v>
      </c>
      <c r="I320" s="48" t="s">
        <v>8712</v>
      </c>
      <c r="K320" s="106"/>
      <c r="L320" s="106"/>
      <c r="M320" s="106"/>
    </row>
    <row r="321" ht="14.25" hidden="1" customHeight="1">
      <c r="A321" s="81">
        <v>702.0</v>
      </c>
      <c r="B321" s="368">
        <v>45581.0</v>
      </c>
      <c r="C321" s="48" t="s">
        <v>8713</v>
      </c>
      <c r="D321" s="48" t="s">
        <v>4456</v>
      </c>
      <c r="E321" s="50">
        <v>10000.0</v>
      </c>
      <c r="F321" s="48" t="s">
        <v>8714</v>
      </c>
      <c r="G321" s="48" t="s">
        <v>96</v>
      </c>
      <c r="H321" s="42" t="s">
        <v>450</v>
      </c>
      <c r="I321" s="48" t="s">
        <v>8715</v>
      </c>
      <c r="K321" s="106"/>
      <c r="L321" s="106"/>
      <c r="M321" s="106"/>
    </row>
    <row r="322" ht="14.25" hidden="1" customHeight="1">
      <c r="A322" s="81">
        <v>703.0</v>
      </c>
      <c r="B322" s="93">
        <v>45581.0</v>
      </c>
      <c r="C322" s="48" t="s">
        <v>8716</v>
      </c>
      <c r="D322" s="48" t="s">
        <v>8717</v>
      </c>
      <c r="E322" s="50">
        <v>1400.0</v>
      </c>
      <c r="F322" s="48" t="s">
        <v>8718</v>
      </c>
      <c r="G322" s="48" t="s">
        <v>96</v>
      </c>
      <c r="H322" s="42" t="s">
        <v>132</v>
      </c>
      <c r="I322" s="126" t="s">
        <v>8719</v>
      </c>
      <c r="K322" s="106"/>
      <c r="L322" s="106"/>
      <c r="M322" s="106"/>
    </row>
    <row r="323" ht="14.25" hidden="1" customHeight="1">
      <c r="A323" s="81">
        <v>704.0</v>
      </c>
      <c r="B323" s="368">
        <v>45581.0</v>
      </c>
      <c r="C323" s="387" t="s">
        <v>8720</v>
      </c>
      <c r="D323" s="48" t="s">
        <v>3194</v>
      </c>
      <c r="E323" s="50">
        <v>6100.0</v>
      </c>
      <c r="F323" s="48" t="s">
        <v>8721</v>
      </c>
      <c r="G323" s="48" t="s">
        <v>96</v>
      </c>
      <c r="H323" s="42" t="s">
        <v>450</v>
      </c>
      <c r="I323" s="48" t="s">
        <v>8722</v>
      </c>
      <c r="K323" s="106"/>
      <c r="L323" s="106"/>
      <c r="M323" s="106"/>
    </row>
    <row r="324" ht="14.25" hidden="1" customHeight="1">
      <c r="A324" s="81">
        <v>705.0</v>
      </c>
      <c r="B324" s="93">
        <v>45581.0</v>
      </c>
      <c r="C324" s="48" t="s">
        <v>8723</v>
      </c>
      <c r="D324" s="48" t="s">
        <v>567</v>
      </c>
      <c r="E324" s="116">
        <v>343.92</v>
      </c>
      <c r="F324" s="48" t="s">
        <v>8724</v>
      </c>
      <c r="G324" s="48" t="s">
        <v>96</v>
      </c>
      <c r="H324" s="42" t="s">
        <v>450</v>
      </c>
      <c r="I324" s="48" t="s">
        <v>8725</v>
      </c>
      <c r="K324" s="106">
        <v>360.0</v>
      </c>
      <c r="L324" s="106">
        <f>K324/1.12*0.05</f>
        <v>16.07142857</v>
      </c>
      <c r="M324" s="106">
        <f>K324-L324</f>
        <v>343.9285714</v>
      </c>
      <c r="N324" s="106">
        <f>M324-E324</f>
        <v>0.008571428571</v>
      </c>
    </row>
    <row r="325" ht="14.25" hidden="1" customHeight="1">
      <c r="A325" s="81">
        <v>706.0</v>
      </c>
      <c r="B325" s="93">
        <v>45581.0</v>
      </c>
      <c r="C325" s="48" t="s">
        <v>8726</v>
      </c>
      <c r="D325" s="48" t="s">
        <v>8717</v>
      </c>
      <c r="E325" s="50">
        <v>1400.0</v>
      </c>
      <c r="F325" s="48" t="s">
        <v>8727</v>
      </c>
      <c r="G325" s="48" t="s">
        <v>96</v>
      </c>
      <c r="H325" s="42" t="s">
        <v>132</v>
      </c>
      <c r="I325" s="126" t="s">
        <v>8719</v>
      </c>
      <c r="K325" s="106"/>
      <c r="L325" s="106"/>
      <c r="M325" s="106"/>
    </row>
    <row r="326" ht="14.25" hidden="1" customHeight="1">
      <c r="A326" s="81">
        <v>707.0</v>
      </c>
      <c r="B326" s="368">
        <v>45581.0</v>
      </c>
      <c r="C326" s="48" t="s">
        <v>8728</v>
      </c>
      <c r="D326" s="48" t="s">
        <v>8729</v>
      </c>
      <c r="E326" s="50">
        <v>15000.0</v>
      </c>
      <c r="F326" s="48" t="s">
        <v>8730</v>
      </c>
      <c r="G326" s="48" t="s">
        <v>96</v>
      </c>
      <c r="H326" s="42" t="s">
        <v>450</v>
      </c>
      <c r="I326" s="48" t="s">
        <v>8731</v>
      </c>
      <c r="K326" s="106"/>
      <c r="L326" s="106"/>
      <c r="M326" s="106"/>
    </row>
    <row r="327" ht="14.25" hidden="1" customHeight="1">
      <c r="A327" s="81">
        <v>708.0</v>
      </c>
      <c r="B327" s="368">
        <v>45581.0</v>
      </c>
      <c r="C327" s="48" t="s">
        <v>8732</v>
      </c>
      <c r="D327" s="48" t="s">
        <v>331</v>
      </c>
      <c r="E327" s="50">
        <v>550.0</v>
      </c>
      <c r="F327" s="48" t="s">
        <v>8692</v>
      </c>
      <c r="G327" s="48" t="s">
        <v>117</v>
      </c>
      <c r="H327" s="42" t="s">
        <v>450</v>
      </c>
      <c r="K327" s="106"/>
      <c r="L327" s="106"/>
      <c r="M327" s="106"/>
      <c r="P327" s="48">
        <f t="shared" ref="P327:P329" si="29">E327*0.0285</f>
        <v>15.675</v>
      </c>
      <c r="Q327" s="48">
        <v>534.32</v>
      </c>
    </row>
    <row r="328" ht="14.25" hidden="1" customHeight="1">
      <c r="A328" s="81">
        <v>709.0</v>
      </c>
      <c r="B328" s="93">
        <v>45581.0</v>
      </c>
      <c r="C328" s="48" t="s">
        <v>8733</v>
      </c>
      <c r="D328" s="48" t="s">
        <v>8734</v>
      </c>
      <c r="E328" s="50">
        <v>2600.0</v>
      </c>
      <c r="F328" s="48" t="s">
        <v>8735</v>
      </c>
      <c r="G328" s="48" t="s">
        <v>117</v>
      </c>
      <c r="H328" s="42" t="s">
        <v>450</v>
      </c>
      <c r="K328" s="106"/>
      <c r="L328" s="106"/>
      <c r="M328" s="106"/>
      <c r="P328" s="48">
        <f t="shared" si="29"/>
        <v>74.1</v>
      </c>
      <c r="Q328" s="50">
        <f>E328-P328</f>
        <v>2525.9</v>
      </c>
    </row>
    <row r="329" ht="14.25" hidden="1" customHeight="1">
      <c r="A329" s="81">
        <v>710.0</v>
      </c>
      <c r="B329" s="93">
        <v>45582.0</v>
      </c>
      <c r="C329" s="48" t="s">
        <v>8736</v>
      </c>
      <c r="D329" s="48" t="s">
        <v>3323</v>
      </c>
      <c r="E329" s="50">
        <v>550.0</v>
      </c>
      <c r="F329" s="48" t="s">
        <v>8692</v>
      </c>
      <c r="G329" s="48" t="s">
        <v>117</v>
      </c>
      <c r="H329" s="42" t="s">
        <v>450</v>
      </c>
      <c r="K329" s="106"/>
      <c r="L329" s="106"/>
      <c r="M329" s="106"/>
      <c r="P329" s="48">
        <f t="shared" si="29"/>
        <v>15.675</v>
      </c>
      <c r="Q329" s="48">
        <v>534.32</v>
      </c>
    </row>
    <row r="330" ht="14.25" hidden="1" customHeight="1">
      <c r="A330" s="81">
        <v>711.0</v>
      </c>
      <c r="B330" s="93">
        <v>45581.0</v>
      </c>
      <c r="C330" s="48" t="s">
        <v>8737</v>
      </c>
      <c r="D330" s="48" t="s">
        <v>8738</v>
      </c>
      <c r="E330" s="50">
        <v>5000.0</v>
      </c>
      <c r="F330" s="48" t="s">
        <v>8739</v>
      </c>
      <c r="G330" s="48" t="s">
        <v>96</v>
      </c>
      <c r="H330" s="394" t="s">
        <v>450</v>
      </c>
      <c r="I330" s="48" t="s">
        <v>8740</v>
      </c>
      <c r="K330" s="106"/>
      <c r="L330" s="106"/>
      <c r="M330" s="106"/>
    </row>
    <row r="331" ht="14.25" hidden="1" customHeight="1">
      <c r="A331" s="81">
        <v>712.0</v>
      </c>
      <c r="B331" s="93">
        <v>45582.0</v>
      </c>
      <c r="C331" s="48" t="s">
        <v>8741</v>
      </c>
      <c r="D331" s="48" t="s">
        <v>5683</v>
      </c>
      <c r="E331" s="50">
        <v>300.0</v>
      </c>
      <c r="F331" s="48" t="s">
        <v>8671</v>
      </c>
      <c r="G331" s="48" t="s">
        <v>112</v>
      </c>
      <c r="H331" s="394" t="s">
        <v>450</v>
      </c>
      <c r="K331" s="106"/>
      <c r="L331" s="106"/>
      <c r="M331" s="106"/>
    </row>
    <row r="332" ht="14.25" hidden="1" customHeight="1">
      <c r="A332" s="81">
        <v>713.0</v>
      </c>
      <c r="B332" s="93">
        <v>45583.0</v>
      </c>
      <c r="C332" s="48" t="s">
        <v>8742</v>
      </c>
      <c r="D332" s="48" t="s">
        <v>8743</v>
      </c>
      <c r="E332" s="50">
        <v>300.0</v>
      </c>
      <c r="F332" s="48" t="s">
        <v>8671</v>
      </c>
      <c r="G332" s="48" t="s">
        <v>117</v>
      </c>
      <c r="H332" s="394" t="s">
        <v>450</v>
      </c>
      <c r="K332" s="106"/>
      <c r="L332" s="106"/>
      <c r="M332" s="106"/>
      <c r="P332" s="48">
        <f>E332*0.0285</f>
        <v>8.55</v>
      </c>
      <c r="Q332" s="50">
        <f>E332-P332</f>
        <v>291.45</v>
      </c>
    </row>
    <row r="333" ht="14.25" hidden="1" customHeight="1">
      <c r="A333" s="81">
        <v>714.0</v>
      </c>
      <c r="B333" s="93">
        <v>45583.0</v>
      </c>
      <c r="C333" s="48" t="s">
        <v>8744</v>
      </c>
      <c r="D333" s="48" t="s">
        <v>859</v>
      </c>
      <c r="E333" s="50">
        <v>1100.0</v>
      </c>
      <c r="F333" s="48" t="s">
        <v>8745</v>
      </c>
      <c r="G333" s="48" t="s">
        <v>112</v>
      </c>
      <c r="H333" s="42" t="s">
        <v>127</v>
      </c>
      <c r="J333" s="94"/>
      <c r="K333" s="106"/>
      <c r="L333" s="106"/>
      <c r="M333" s="106"/>
    </row>
    <row r="334" ht="14.25" hidden="1" customHeight="1">
      <c r="A334" s="81">
        <v>715.0</v>
      </c>
      <c r="B334" s="93">
        <v>45589.0</v>
      </c>
      <c r="C334" s="48" t="s">
        <v>8746</v>
      </c>
      <c r="D334" s="48" t="s">
        <v>674</v>
      </c>
      <c r="E334" s="50">
        <v>3000.0</v>
      </c>
      <c r="F334" s="48" t="s">
        <v>8745</v>
      </c>
      <c r="G334" s="48" t="s">
        <v>74</v>
      </c>
      <c r="H334" s="42" t="s">
        <v>450</v>
      </c>
      <c r="I334" s="48" t="s">
        <v>8747</v>
      </c>
      <c r="K334" s="106"/>
      <c r="L334" s="106"/>
      <c r="M334" s="106"/>
    </row>
    <row r="335" ht="14.25" hidden="1" customHeight="1">
      <c r="A335" s="81">
        <v>716.0</v>
      </c>
      <c r="B335" s="93">
        <v>45589.0</v>
      </c>
      <c r="C335" s="48" t="s">
        <v>8748</v>
      </c>
      <c r="D335" s="48" t="s">
        <v>8387</v>
      </c>
      <c r="E335" s="50">
        <v>1250.0</v>
      </c>
      <c r="F335" s="48" t="s">
        <v>8749</v>
      </c>
      <c r="G335" s="48" t="s">
        <v>74</v>
      </c>
      <c r="H335" s="42" t="s">
        <v>450</v>
      </c>
      <c r="I335" s="48" t="s">
        <v>8750</v>
      </c>
      <c r="K335" s="106"/>
      <c r="L335" s="106"/>
      <c r="M335" s="106"/>
    </row>
    <row r="336" ht="14.25" hidden="1" customHeight="1">
      <c r="A336" s="81">
        <v>717.0</v>
      </c>
      <c r="B336" s="93">
        <v>45589.0</v>
      </c>
      <c r="C336" s="48" t="s">
        <v>8751</v>
      </c>
      <c r="D336" s="48" t="s">
        <v>679</v>
      </c>
      <c r="E336" s="50">
        <v>1250.0</v>
      </c>
      <c r="F336" s="48" t="s">
        <v>8752</v>
      </c>
      <c r="G336" s="48" t="s">
        <v>74</v>
      </c>
      <c r="H336" s="42" t="s">
        <v>450</v>
      </c>
      <c r="I336" s="48" t="s">
        <v>8753</v>
      </c>
      <c r="K336" s="106"/>
      <c r="L336" s="106"/>
      <c r="M336" s="106"/>
    </row>
    <row r="337" ht="14.25" hidden="1" customHeight="1">
      <c r="A337" s="81">
        <v>718.0</v>
      </c>
      <c r="B337" s="93">
        <v>45589.0</v>
      </c>
      <c r="C337" s="48" t="s">
        <v>8754</v>
      </c>
      <c r="D337" s="48" t="s">
        <v>895</v>
      </c>
      <c r="E337" s="116">
        <v>67448.21</v>
      </c>
      <c r="F337" s="48" t="s">
        <v>8755</v>
      </c>
      <c r="G337" s="48" t="s">
        <v>74</v>
      </c>
      <c r="H337" s="42" t="s">
        <v>450</v>
      </c>
      <c r="I337" s="48" t="s">
        <v>8756</v>
      </c>
      <c r="K337" s="106">
        <v>70600.0</v>
      </c>
      <c r="L337" s="106">
        <f>K337/1.12*0.05</f>
        <v>3151.785714</v>
      </c>
      <c r="M337" s="106">
        <f>K337-L337</f>
        <v>67448.21429</v>
      </c>
      <c r="N337" s="50">
        <f>E337-M337</f>
        <v>-0.004285714283</v>
      </c>
    </row>
    <row r="338" ht="14.25" hidden="1" customHeight="1">
      <c r="A338" s="81">
        <v>719.0</v>
      </c>
      <c r="B338" s="93">
        <v>45590.0</v>
      </c>
      <c r="C338" s="48" t="s">
        <v>8757</v>
      </c>
      <c r="D338" s="48" t="s">
        <v>8758</v>
      </c>
      <c r="E338" s="50">
        <v>1050.0</v>
      </c>
      <c r="F338" s="48" t="s">
        <v>8759</v>
      </c>
      <c r="G338" s="48" t="s">
        <v>96</v>
      </c>
      <c r="H338" s="42" t="s">
        <v>132</v>
      </c>
      <c r="I338" s="126" t="s">
        <v>392</v>
      </c>
      <c r="K338" s="106"/>
      <c r="L338" s="106"/>
      <c r="M338" s="106"/>
    </row>
    <row r="339" ht="14.25" hidden="1" customHeight="1">
      <c r="A339" s="81">
        <v>720.0</v>
      </c>
      <c r="B339" s="93">
        <v>45590.0</v>
      </c>
      <c r="C339" s="48" t="s">
        <v>8760</v>
      </c>
      <c r="D339" s="48" t="s">
        <v>8624</v>
      </c>
      <c r="E339" s="50">
        <v>10400.0</v>
      </c>
      <c r="F339" s="48" t="s">
        <v>8761</v>
      </c>
      <c r="G339" s="48" t="s">
        <v>74</v>
      </c>
      <c r="H339" s="42" t="s">
        <v>450</v>
      </c>
      <c r="I339" s="48" t="s">
        <v>8762</v>
      </c>
      <c r="K339" s="106"/>
      <c r="L339" s="106"/>
      <c r="M339" s="106"/>
    </row>
    <row r="340" ht="14.25" hidden="1" customHeight="1">
      <c r="A340" s="81">
        <v>721.0</v>
      </c>
      <c r="B340" s="93">
        <v>45594.0</v>
      </c>
      <c r="C340" s="48" t="s">
        <v>8763</v>
      </c>
      <c r="D340" s="48" t="s">
        <v>72</v>
      </c>
      <c r="E340" s="50">
        <v>3000.0</v>
      </c>
      <c r="F340" s="48" t="s">
        <v>8764</v>
      </c>
      <c r="G340" s="48" t="s">
        <v>74</v>
      </c>
      <c r="H340" s="42" t="s">
        <v>450</v>
      </c>
      <c r="I340" s="48" t="s">
        <v>8765</v>
      </c>
      <c r="K340" s="106"/>
      <c r="L340" s="106"/>
      <c r="M340" s="106"/>
    </row>
    <row r="341" ht="14.25" hidden="1" customHeight="1">
      <c r="A341" s="81">
        <v>722.0</v>
      </c>
      <c r="B341" s="93">
        <v>45594.0</v>
      </c>
      <c r="C341" s="48" t="s">
        <v>8766</v>
      </c>
      <c r="D341" s="48" t="s">
        <v>83</v>
      </c>
      <c r="E341" s="50">
        <v>3000.0</v>
      </c>
      <c r="F341" s="48" t="s">
        <v>8764</v>
      </c>
      <c r="G341" s="48" t="s">
        <v>74</v>
      </c>
      <c r="H341" s="42" t="s">
        <v>450</v>
      </c>
      <c r="I341" s="48" t="s">
        <v>8767</v>
      </c>
      <c r="K341" s="106"/>
      <c r="L341" s="106"/>
      <c r="M341" s="106"/>
    </row>
    <row r="342" ht="14.25" hidden="1" customHeight="1">
      <c r="A342" s="81">
        <v>723.0</v>
      </c>
      <c r="B342" s="93">
        <v>45594.0</v>
      </c>
      <c r="C342" s="48" t="s">
        <v>8768</v>
      </c>
      <c r="D342" s="48" t="s">
        <v>695</v>
      </c>
      <c r="E342" s="50">
        <v>6700.0</v>
      </c>
      <c r="F342" s="48" t="s">
        <v>8769</v>
      </c>
      <c r="G342" s="48" t="s">
        <v>74</v>
      </c>
      <c r="H342" s="42" t="s">
        <v>450</v>
      </c>
      <c r="I342" s="48" t="s">
        <v>8770</v>
      </c>
      <c r="K342" s="106"/>
      <c r="L342" s="106"/>
      <c r="M342" s="106"/>
    </row>
    <row r="343" ht="14.25" hidden="1" customHeight="1">
      <c r="A343" s="81">
        <v>724.0</v>
      </c>
      <c r="B343" s="93">
        <v>45595.0</v>
      </c>
      <c r="C343" s="48" t="s">
        <v>8771</v>
      </c>
      <c r="D343" s="48" t="s">
        <v>8772</v>
      </c>
      <c r="E343" s="50">
        <v>2600.0</v>
      </c>
      <c r="F343" s="48" t="s">
        <v>8773</v>
      </c>
      <c r="G343" s="48" t="s">
        <v>96</v>
      </c>
      <c r="H343" s="42" t="s">
        <v>132</v>
      </c>
      <c r="I343" s="126" t="s">
        <v>392</v>
      </c>
      <c r="K343" s="106"/>
      <c r="L343" s="106"/>
      <c r="M343" s="106"/>
    </row>
    <row r="344" ht="14.25" hidden="1" customHeight="1">
      <c r="A344" s="81">
        <v>725.0</v>
      </c>
      <c r="B344" s="93">
        <v>45595.0</v>
      </c>
      <c r="C344" s="48" t="s">
        <v>8774</v>
      </c>
      <c r="D344" s="94" t="s">
        <v>305</v>
      </c>
      <c r="E344" s="50">
        <v>3000.0</v>
      </c>
      <c r="F344" s="48" t="s">
        <v>8775</v>
      </c>
      <c r="G344" s="48" t="s">
        <v>74</v>
      </c>
      <c r="H344" s="42" t="s">
        <v>450</v>
      </c>
      <c r="I344" s="48" t="s">
        <v>8776</v>
      </c>
      <c r="K344" s="106"/>
      <c r="L344" s="106"/>
      <c r="M344" s="106"/>
    </row>
    <row r="345" ht="14.25" hidden="1" customHeight="1">
      <c r="A345" s="81">
        <v>726.0</v>
      </c>
      <c r="B345" s="84">
        <v>45596.0</v>
      </c>
      <c r="C345" s="48" t="s">
        <v>8777</v>
      </c>
      <c r="D345" s="48" t="s">
        <v>8778</v>
      </c>
      <c r="E345" s="50">
        <v>15000.0</v>
      </c>
      <c r="F345" s="48" t="s">
        <v>8779</v>
      </c>
      <c r="G345" s="48" t="s">
        <v>74</v>
      </c>
      <c r="H345" s="42" t="s">
        <v>450</v>
      </c>
      <c r="I345" s="48" t="s">
        <v>8780</v>
      </c>
      <c r="K345" s="106"/>
      <c r="L345" s="106"/>
      <c r="M345" s="106"/>
    </row>
    <row r="346" ht="14.25" hidden="1" customHeight="1">
      <c r="A346" s="81">
        <v>727.0</v>
      </c>
      <c r="B346" s="84">
        <v>45600.0</v>
      </c>
      <c r="C346" s="94" t="s">
        <v>8781</v>
      </c>
      <c r="D346" s="94" t="s">
        <v>1964</v>
      </c>
      <c r="E346" s="100">
        <v>1375.0</v>
      </c>
      <c r="F346" s="100" t="s">
        <v>8782</v>
      </c>
      <c r="G346" s="48" t="s">
        <v>74</v>
      </c>
      <c r="H346" s="94" t="s">
        <v>450</v>
      </c>
      <c r="I346" s="94" t="s">
        <v>8783</v>
      </c>
      <c r="K346" s="106"/>
      <c r="L346" s="106"/>
      <c r="M346" s="106"/>
    </row>
    <row r="347" ht="14.25" hidden="1" customHeight="1">
      <c r="A347" s="81">
        <v>728.0</v>
      </c>
      <c r="B347" s="84">
        <v>45600.0</v>
      </c>
      <c r="C347" s="94" t="s">
        <v>8784</v>
      </c>
      <c r="D347" s="94" t="s">
        <v>305</v>
      </c>
      <c r="E347" s="100">
        <v>22400.0</v>
      </c>
      <c r="F347" s="100" t="s">
        <v>8785</v>
      </c>
      <c r="G347" s="101" t="s">
        <v>74</v>
      </c>
      <c r="H347" s="94" t="s">
        <v>450</v>
      </c>
      <c r="I347" s="101" t="s">
        <v>8786</v>
      </c>
      <c r="K347" s="106"/>
      <c r="L347" s="106"/>
      <c r="M347" s="106"/>
    </row>
    <row r="348" ht="14.25" hidden="1" customHeight="1">
      <c r="A348" s="81">
        <v>729.0</v>
      </c>
      <c r="B348" s="84">
        <v>45600.0</v>
      </c>
      <c r="C348" s="94" t="s">
        <v>8787</v>
      </c>
      <c r="D348" s="94" t="s">
        <v>448</v>
      </c>
      <c r="E348" s="395">
        <v>2675.0</v>
      </c>
      <c r="F348" s="100" t="s">
        <v>8788</v>
      </c>
      <c r="G348" s="101" t="s">
        <v>74</v>
      </c>
      <c r="H348" s="94" t="s">
        <v>450</v>
      </c>
      <c r="I348" s="101" t="s">
        <v>8789</v>
      </c>
      <c r="K348" s="97">
        <v>2800.0</v>
      </c>
      <c r="L348" s="97">
        <f>K348/1.12*0.05</f>
        <v>125</v>
      </c>
      <c r="M348" s="97">
        <f>K348-L348</f>
        <v>2675</v>
      </c>
    </row>
    <row r="349" ht="14.25" hidden="1" customHeight="1">
      <c r="A349" s="81">
        <v>730.0</v>
      </c>
      <c r="B349" s="84">
        <v>45600.0</v>
      </c>
      <c r="C349" s="94" t="s">
        <v>8790</v>
      </c>
      <c r="D349" s="94" t="s">
        <v>8328</v>
      </c>
      <c r="E349" s="100">
        <v>2500.0</v>
      </c>
      <c r="F349" s="100" t="s">
        <v>8791</v>
      </c>
      <c r="G349" s="101" t="s">
        <v>74</v>
      </c>
      <c r="H349" s="94" t="s">
        <v>450</v>
      </c>
      <c r="I349" s="101" t="s">
        <v>8792</v>
      </c>
      <c r="K349" s="106"/>
      <c r="L349" s="106"/>
      <c r="M349" s="106"/>
    </row>
    <row r="350" ht="14.25" hidden="1" customHeight="1">
      <c r="A350" s="81">
        <v>731.0</v>
      </c>
      <c r="B350" s="84">
        <v>45600.0</v>
      </c>
      <c r="C350" s="94" t="s">
        <v>8793</v>
      </c>
      <c r="D350" s="94" t="s">
        <v>809</v>
      </c>
      <c r="E350" s="100">
        <v>70000.0</v>
      </c>
      <c r="F350" s="100" t="s">
        <v>8794</v>
      </c>
      <c r="G350" s="101" t="s">
        <v>74</v>
      </c>
      <c r="H350" s="94" t="s">
        <v>450</v>
      </c>
      <c r="I350" s="101" t="s">
        <v>8795</v>
      </c>
      <c r="K350" s="106"/>
      <c r="L350" s="106"/>
      <c r="M350" s="106"/>
    </row>
    <row r="351" ht="14.25" hidden="1" customHeight="1">
      <c r="A351" s="81">
        <v>732.0</v>
      </c>
      <c r="B351" s="84">
        <v>45600.0</v>
      </c>
      <c r="C351" s="94" t="s">
        <v>8796</v>
      </c>
      <c r="D351" s="94" t="s">
        <v>1836</v>
      </c>
      <c r="E351" s="395">
        <v>955.36</v>
      </c>
      <c r="F351" s="100" t="s">
        <v>8797</v>
      </c>
      <c r="G351" s="101" t="s">
        <v>74</v>
      </c>
      <c r="H351" s="94" t="s">
        <v>450</v>
      </c>
      <c r="I351" s="101" t="s">
        <v>8798</v>
      </c>
      <c r="K351" s="106"/>
      <c r="L351" s="106"/>
      <c r="M351" s="106"/>
    </row>
    <row r="352" ht="14.25" hidden="1" customHeight="1">
      <c r="A352" s="81">
        <v>733.0</v>
      </c>
      <c r="B352" s="84">
        <v>45600.0</v>
      </c>
      <c r="C352" s="94" t="s">
        <v>8799</v>
      </c>
      <c r="D352" s="94" t="s">
        <v>1185</v>
      </c>
      <c r="E352" s="395">
        <v>19298.21</v>
      </c>
      <c r="F352" s="100" t="s">
        <v>8800</v>
      </c>
      <c r="G352" s="101" t="s">
        <v>74</v>
      </c>
      <c r="H352" s="94" t="s">
        <v>450</v>
      </c>
      <c r="I352" s="101" t="s">
        <v>8801</v>
      </c>
      <c r="K352" s="106"/>
      <c r="L352" s="106"/>
      <c r="M352" s="106"/>
    </row>
    <row r="353" ht="14.25" hidden="1" customHeight="1">
      <c r="A353" s="81">
        <v>734.0</v>
      </c>
      <c r="B353" s="84">
        <v>45600.0</v>
      </c>
      <c r="C353" s="94" t="s">
        <v>8802</v>
      </c>
      <c r="D353" s="94" t="s">
        <v>182</v>
      </c>
      <c r="E353" s="100">
        <v>1250.0</v>
      </c>
      <c r="F353" s="100" t="s">
        <v>8803</v>
      </c>
      <c r="G353" s="101" t="s">
        <v>74</v>
      </c>
      <c r="H353" s="94" t="s">
        <v>450</v>
      </c>
      <c r="I353" s="48" t="s">
        <v>8804</v>
      </c>
      <c r="K353" s="106"/>
      <c r="L353" s="106"/>
      <c r="M353" s="106"/>
    </row>
    <row r="354" ht="14.25" hidden="1" customHeight="1">
      <c r="A354" s="81">
        <v>735.0</v>
      </c>
      <c r="B354" s="84">
        <v>45600.0</v>
      </c>
      <c r="C354" s="94" t="s">
        <v>8805</v>
      </c>
      <c r="D354" s="94" t="s">
        <v>1856</v>
      </c>
      <c r="E354" s="100">
        <v>1500.0</v>
      </c>
      <c r="F354" s="100" t="s">
        <v>8806</v>
      </c>
      <c r="G354" s="101" t="s">
        <v>74</v>
      </c>
      <c r="H354" s="94" t="s">
        <v>450</v>
      </c>
      <c r="I354" s="101" t="s">
        <v>8807</v>
      </c>
      <c r="K354" s="106"/>
      <c r="L354" s="106"/>
      <c r="M354" s="106"/>
    </row>
    <row r="355" ht="14.25" hidden="1" customHeight="1">
      <c r="A355" s="81">
        <v>736.0</v>
      </c>
      <c r="B355" s="84">
        <v>45602.0</v>
      </c>
      <c r="C355" s="48" t="s">
        <v>8808</v>
      </c>
      <c r="D355" s="48" t="s">
        <v>7103</v>
      </c>
      <c r="E355" s="50">
        <v>16250.0</v>
      </c>
      <c r="F355" s="48" t="s">
        <v>8809</v>
      </c>
      <c r="G355" s="101" t="s">
        <v>74</v>
      </c>
      <c r="H355" s="94" t="s">
        <v>450</v>
      </c>
      <c r="I355" s="48" t="s">
        <v>8810</v>
      </c>
      <c r="K355" s="106"/>
      <c r="L355" s="106"/>
      <c r="M355" s="106"/>
    </row>
    <row r="356" ht="14.25" hidden="1" customHeight="1">
      <c r="A356" s="81">
        <v>737.0</v>
      </c>
      <c r="B356" s="84">
        <v>45602.0</v>
      </c>
      <c r="D356" s="48" t="s">
        <v>7103</v>
      </c>
      <c r="E356" s="50">
        <v>250.0</v>
      </c>
      <c r="F356" s="48" t="s">
        <v>8811</v>
      </c>
      <c r="G356" s="101" t="s">
        <v>74</v>
      </c>
      <c r="H356" s="94" t="s">
        <v>450</v>
      </c>
      <c r="I356" s="48" t="s">
        <v>8810</v>
      </c>
      <c r="K356" s="106"/>
      <c r="L356" s="106"/>
      <c r="M356" s="106"/>
    </row>
    <row r="357" ht="14.25" hidden="1" customHeight="1">
      <c r="A357" s="81">
        <v>738.0</v>
      </c>
      <c r="B357" s="84">
        <v>45602.0</v>
      </c>
      <c r="C357" s="48" t="s">
        <v>8812</v>
      </c>
      <c r="D357" s="48" t="s">
        <v>8501</v>
      </c>
      <c r="E357" s="50">
        <v>5000.0</v>
      </c>
      <c r="F357" s="48" t="s">
        <v>8813</v>
      </c>
      <c r="G357" s="48" t="s">
        <v>96</v>
      </c>
      <c r="H357" s="42" t="s">
        <v>450</v>
      </c>
      <c r="I357" s="48" t="s">
        <v>8814</v>
      </c>
      <c r="K357" s="106"/>
      <c r="L357" s="106"/>
      <c r="M357" s="106"/>
    </row>
    <row r="358" ht="14.25" hidden="1" customHeight="1">
      <c r="A358" s="81">
        <v>739.0</v>
      </c>
      <c r="B358" s="84">
        <v>45614.0</v>
      </c>
      <c r="C358" s="48" t="s">
        <v>8815</v>
      </c>
      <c r="D358" s="48" t="s">
        <v>8387</v>
      </c>
      <c r="E358" s="50">
        <v>1250.0</v>
      </c>
      <c r="F358" s="48" t="s">
        <v>8816</v>
      </c>
      <c r="G358" s="101" t="s">
        <v>74</v>
      </c>
      <c r="H358" s="42" t="s">
        <v>450</v>
      </c>
      <c r="I358" s="48" t="s">
        <v>8817</v>
      </c>
      <c r="K358" s="106"/>
      <c r="L358" s="106"/>
      <c r="M358" s="106"/>
    </row>
    <row r="359" ht="14.25" hidden="1" customHeight="1">
      <c r="A359" s="81">
        <v>740.0</v>
      </c>
      <c r="B359" s="84">
        <v>45614.0</v>
      </c>
      <c r="C359" s="48" t="s">
        <v>8818</v>
      </c>
      <c r="D359" s="48" t="s">
        <v>529</v>
      </c>
      <c r="E359" s="50">
        <v>3000.0</v>
      </c>
      <c r="F359" s="48" t="s">
        <v>8819</v>
      </c>
      <c r="G359" s="101" t="s">
        <v>74</v>
      </c>
      <c r="H359" s="42" t="s">
        <v>450</v>
      </c>
      <c r="I359" s="48" t="s">
        <v>8820</v>
      </c>
      <c r="K359" s="106"/>
      <c r="L359" s="106"/>
      <c r="M359" s="106"/>
    </row>
    <row r="360" ht="14.25" hidden="1" customHeight="1">
      <c r="A360" s="81">
        <v>741.0</v>
      </c>
      <c r="B360" s="84">
        <v>45615.0</v>
      </c>
      <c r="C360" s="48" t="s">
        <v>8821</v>
      </c>
      <c r="D360" s="48" t="s">
        <v>8822</v>
      </c>
      <c r="E360" s="50">
        <v>2600.0</v>
      </c>
      <c r="F360" s="48" t="s">
        <v>8823</v>
      </c>
      <c r="G360" s="48" t="s">
        <v>117</v>
      </c>
      <c r="H360" s="42" t="s">
        <v>450</v>
      </c>
      <c r="K360" s="106"/>
      <c r="L360" s="106"/>
      <c r="M360" s="106"/>
      <c r="P360" s="202">
        <v>85.38</v>
      </c>
      <c r="Q360" s="118">
        <f>E360-P360</f>
        <v>2514.62</v>
      </c>
    </row>
    <row r="361" ht="14.25" hidden="1" customHeight="1">
      <c r="A361" s="81">
        <v>742.0</v>
      </c>
      <c r="B361" s="84">
        <v>45616.0</v>
      </c>
      <c r="C361" s="48" t="s">
        <v>8824</v>
      </c>
      <c r="D361" s="48" t="s">
        <v>8825</v>
      </c>
      <c r="E361" s="50">
        <v>700.0</v>
      </c>
      <c r="F361" s="48" t="s">
        <v>8826</v>
      </c>
      <c r="G361" s="48" t="s">
        <v>96</v>
      </c>
      <c r="H361" s="42" t="s">
        <v>132</v>
      </c>
      <c r="I361" s="126" t="s">
        <v>392</v>
      </c>
      <c r="K361" s="106"/>
      <c r="L361" s="106"/>
      <c r="M361" s="106"/>
    </row>
    <row r="362" ht="14.25" hidden="1" customHeight="1">
      <c r="A362" s="81">
        <v>743.0</v>
      </c>
      <c r="B362" s="84">
        <v>45618.0</v>
      </c>
      <c r="C362" s="94" t="s">
        <v>8827</v>
      </c>
      <c r="D362" s="94" t="s">
        <v>895</v>
      </c>
      <c r="E362" s="395">
        <v>67448.21</v>
      </c>
      <c r="F362" s="100" t="s">
        <v>8828</v>
      </c>
      <c r="G362" s="48" t="s">
        <v>74</v>
      </c>
      <c r="H362" s="94" t="s">
        <v>450</v>
      </c>
      <c r="I362" s="101" t="s">
        <v>8829</v>
      </c>
      <c r="K362" s="106">
        <v>70600.0</v>
      </c>
      <c r="L362" s="106">
        <f t="shared" ref="L362:L363" si="30">K362/1.12*0.05</f>
        <v>3151.785714</v>
      </c>
      <c r="M362" s="106">
        <f t="shared" ref="M362:M363" si="31">K362-L362</f>
        <v>67448.21429</v>
      </c>
      <c r="N362" s="106">
        <f>E362-M362</f>
        <v>-0.004285714283</v>
      </c>
    </row>
    <row r="363" ht="14.25" hidden="1" customHeight="1">
      <c r="A363" s="81">
        <v>744.0</v>
      </c>
      <c r="B363" s="84">
        <v>45618.0</v>
      </c>
      <c r="C363" s="94" t="s">
        <v>8830</v>
      </c>
      <c r="D363" s="94" t="s">
        <v>899</v>
      </c>
      <c r="E363" s="395">
        <v>2866.07</v>
      </c>
      <c r="F363" s="100" t="s">
        <v>8831</v>
      </c>
      <c r="G363" s="48" t="s">
        <v>74</v>
      </c>
      <c r="H363" s="94" t="s">
        <v>450</v>
      </c>
      <c r="I363" s="101" t="s">
        <v>8832</v>
      </c>
      <c r="J363" s="94"/>
      <c r="K363" s="97">
        <v>3000.0</v>
      </c>
      <c r="L363" s="97">
        <f t="shared" si="30"/>
        <v>133.9285714</v>
      </c>
      <c r="M363" s="97">
        <f t="shared" si="31"/>
        <v>2866.071429</v>
      </c>
    </row>
    <row r="364" ht="14.25" hidden="1" customHeight="1">
      <c r="A364" s="81">
        <v>745.0</v>
      </c>
      <c r="B364" s="84">
        <v>45621.0</v>
      </c>
      <c r="C364" s="48" t="s">
        <v>8833</v>
      </c>
      <c r="D364" s="48" t="s">
        <v>679</v>
      </c>
      <c r="E364" s="50">
        <v>1250.0</v>
      </c>
      <c r="F364" s="48" t="s">
        <v>8834</v>
      </c>
      <c r="G364" s="48" t="s">
        <v>74</v>
      </c>
      <c r="H364" s="42" t="s">
        <v>450</v>
      </c>
      <c r="I364" s="48" t="s">
        <v>8835</v>
      </c>
      <c r="K364" s="106"/>
      <c r="L364" s="106"/>
      <c r="M364" s="106"/>
    </row>
    <row r="365" ht="14.25" hidden="1" customHeight="1">
      <c r="A365" s="81">
        <v>746.0</v>
      </c>
      <c r="B365" s="84">
        <v>45621.0</v>
      </c>
      <c r="C365" s="48" t="s">
        <v>8836</v>
      </c>
      <c r="D365" s="48" t="s">
        <v>674</v>
      </c>
      <c r="E365" s="50">
        <v>3000.0</v>
      </c>
      <c r="F365" s="48" t="s">
        <v>8837</v>
      </c>
      <c r="G365" s="48" t="s">
        <v>74</v>
      </c>
      <c r="H365" s="42" t="s">
        <v>450</v>
      </c>
      <c r="I365" s="48" t="s">
        <v>8838</v>
      </c>
      <c r="K365" s="106"/>
      <c r="L365" s="106"/>
      <c r="M365" s="106"/>
    </row>
    <row r="366" ht="14.25" hidden="1" customHeight="1">
      <c r="A366" s="81">
        <v>747.0</v>
      </c>
      <c r="B366" s="84">
        <v>45621.0</v>
      </c>
      <c r="C366" s="48" t="s">
        <v>8839</v>
      </c>
      <c r="D366" s="48" t="s">
        <v>7075</v>
      </c>
      <c r="E366" s="50">
        <v>16008.0</v>
      </c>
      <c r="F366" s="48" t="s">
        <v>8840</v>
      </c>
      <c r="G366" s="48" t="s">
        <v>74</v>
      </c>
      <c r="H366" s="42" t="s">
        <v>450</v>
      </c>
      <c r="I366" s="48" t="s">
        <v>8841</v>
      </c>
      <c r="K366" s="106"/>
      <c r="L366" s="106"/>
      <c r="M366" s="106"/>
    </row>
    <row r="367" ht="14.25" hidden="1" customHeight="1">
      <c r="A367" s="81">
        <v>748.0</v>
      </c>
      <c r="B367" s="84">
        <v>45622.0</v>
      </c>
      <c r="C367" s="48" t="s">
        <v>8842</v>
      </c>
      <c r="D367" s="48" t="s">
        <v>695</v>
      </c>
      <c r="E367" s="50">
        <v>6700.0</v>
      </c>
      <c r="F367" s="48" t="s">
        <v>8843</v>
      </c>
      <c r="G367" s="48" t="s">
        <v>74</v>
      </c>
      <c r="H367" s="42" t="s">
        <v>450</v>
      </c>
      <c r="I367" s="48" t="s">
        <v>8844</v>
      </c>
      <c r="K367" s="106"/>
      <c r="L367" s="106"/>
      <c r="M367" s="106"/>
    </row>
    <row r="368" ht="14.25" hidden="1" customHeight="1">
      <c r="A368" s="81">
        <v>749.0</v>
      </c>
      <c r="B368" s="84">
        <v>45622.0</v>
      </c>
      <c r="C368" s="48" t="s">
        <v>8845</v>
      </c>
      <c r="D368" s="48" t="s">
        <v>72</v>
      </c>
      <c r="E368" s="50">
        <v>3000.0</v>
      </c>
      <c r="F368" s="48" t="s">
        <v>8846</v>
      </c>
      <c r="G368" s="48" t="s">
        <v>74</v>
      </c>
      <c r="H368" s="42" t="s">
        <v>450</v>
      </c>
      <c r="I368" s="48" t="s">
        <v>8847</v>
      </c>
      <c r="K368" s="106"/>
      <c r="L368" s="106"/>
      <c r="M368" s="106"/>
    </row>
    <row r="369" ht="14.25" hidden="1" customHeight="1">
      <c r="A369" s="81">
        <v>750.0</v>
      </c>
      <c r="B369" s="84">
        <v>45622.0</v>
      </c>
      <c r="C369" s="48" t="s">
        <v>8848</v>
      </c>
      <c r="D369" s="48" t="s">
        <v>83</v>
      </c>
      <c r="E369" s="50">
        <v>3000.0</v>
      </c>
      <c r="F369" s="48" t="s">
        <v>8846</v>
      </c>
      <c r="G369" s="48" t="s">
        <v>74</v>
      </c>
      <c r="H369" s="42" t="s">
        <v>450</v>
      </c>
      <c r="I369" s="48" t="s">
        <v>8849</v>
      </c>
      <c r="K369" s="106"/>
      <c r="L369" s="106"/>
      <c r="M369" s="106"/>
    </row>
    <row r="370" ht="14.25" hidden="1" customHeight="1">
      <c r="A370" s="81">
        <v>751.0</v>
      </c>
      <c r="B370" s="84">
        <v>45622.0</v>
      </c>
      <c r="D370" s="48" t="s">
        <v>1856</v>
      </c>
      <c r="E370" s="50">
        <v>250.0</v>
      </c>
      <c r="F370" s="48" t="s">
        <v>8811</v>
      </c>
      <c r="G370" s="48" t="s">
        <v>74</v>
      </c>
      <c r="H370" s="42" t="s">
        <v>450</v>
      </c>
      <c r="I370" s="48" t="s">
        <v>8807</v>
      </c>
      <c r="K370" s="106"/>
      <c r="L370" s="106"/>
      <c r="M370" s="106"/>
    </row>
    <row r="371" ht="14.25" hidden="1" customHeight="1">
      <c r="A371" s="81">
        <v>752.0</v>
      </c>
      <c r="B371" s="84">
        <v>45623.0</v>
      </c>
      <c r="C371" s="48" t="s">
        <v>8850</v>
      </c>
      <c r="D371" s="48" t="s">
        <v>8851</v>
      </c>
      <c r="E371" s="50">
        <v>5000.0</v>
      </c>
      <c r="F371" s="48" t="s">
        <v>8852</v>
      </c>
      <c r="G371" s="48" t="s">
        <v>96</v>
      </c>
      <c r="H371" s="42" t="s">
        <v>450</v>
      </c>
      <c r="I371" s="48" t="s">
        <v>8853</v>
      </c>
      <c r="K371" s="106"/>
      <c r="L371" s="106"/>
      <c r="M371" s="106"/>
    </row>
    <row r="372" ht="14.25" hidden="1" customHeight="1">
      <c r="A372" s="81">
        <v>753.0</v>
      </c>
      <c r="B372" s="84">
        <v>45623.0</v>
      </c>
      <c r="D372" s="48" t="s">
        <v>2572</v>
      </c>
      <c r="E372" s="116">
        <v>62100.0</v>
      </c>
      <c r="F372" s="48" t="s">
        <v>8854</v>
      </c>
      <c r="G372" s="48" t="s">
        <v>74</v>
      </c>
      <c r="H372" s="42" t="s">
        <v>450</v>
      </c>
      <c r="I372" s="48" t="s">
        <v>8855</v>
      </c>
      <c r="K372" s="106">
        <v>33600.0</v>
      </c>
      <c r="L372" s="106">
        <f t="shared" ref="L372:L375" si="32">K372/1.12*0.05</f>
        <v>1500</v>
      </c>
      <c r="M372" s="106">
        <f t="shared" ref="M372:M375" si="33">K372-L372</f>
        <v>32100</v>
      </c>
      <c r="N372" s="50">
        <f>E372-M372</f>
        <v>30000</v>
      </c>
      <c r="O372" s="48" t="s">
        <v>8355</v>
      </c>
    </row>
    <row r="373" ht="14.25" hidden="1" customHeight="1">
      <c r="A373" s="81">
        <v>754.0</v>
      </c>
      <c r="B373" s="84">
        <v>45623.0</v>
      </c>
      <c r="D373" s="48" t="s">
        <v>2572</v>
      </c>
      <c r="E373" s="116">
        <v>16050.0</v>
      </c>
      <c r="F373" s="48" t="s">
        <v>8856</v>
      </c>
      <c r="G373" s="48" t="s">
        <v>74</v>
      </c>
      <c r="H373" s="42" t="s">
        <v>450</v>
      </c>
      <c r="I373" s="48" t="s">
        <v>8855</v>
      </c>
      <c r="K373" s="106">
        <v>16800.0</v>
      </c>
      <c r="L373" s="106">
        <f t="shared" si="32"/>
        <v>750</v>
      </c>
      <c r="M373" s="106">
        <f t="shared" si="33"/>
        <v>16050</v>
      </c>
    </row>
    <row r="374" ht="14.25" hidden="1" customHeight="1">
      <c r="A374" s="81">
        <v>755.0</v>
      </c>
      <c r="B374" s="84">
        <v>45623.0</v>
      </c>
      <c r="D374" s="48" t="s">
        <v>1039</v>
      </c>
      <c r="E374" s="116">
        <v>62100.0</v>
      </c>
      <c r="F374" s="48" t="s">
        <v>8854</v>
      </c>
      <c r="G374" s="48" t="s">
        <v>74</v>
      </c>
      <c r="H374" s="42" t="s">
        <v>450</v>
      </c>
      <c r="I374" s="48" t="s">
        <v>8857</v>
      </c>
      <c r="K374" s="106">
        <v>33600.0</v>
      </c>
      <c r="L374" s="106">
        <f t="shared" si="32"/>
        <v>1500</v>
      </c>
      <c r="M374" s="106">
        <f t="shared" si="33"/>
        <v>32100</v>
      </c>
      <c r="N374" s="50">
        <f>E374-M374</f>
        <v>30000</v>
      </c>
      <c r="O374" s="48" t="s">
        <v>8355</v>
      </c>
    </row>
    <row r="375" ht="14.25" hidden="1" customHeight="1">
      <c r="A375" s="81">
        <v>756.0</v>
      </c>
      <c r="B375" s="84">
        <v>45623.0</v>
      </c>
      <c r="D375" s="48" t="s">
        <v>1039</v>
      </c>
      <c r="E375" s="116">
        <v>16050.0</v>
      </c>
      <c r="F375" s="48" t="s">
        <v>8856</v>
      </c>
      <c r="G375" s="48" t="s">
        <v>74</v>
      </c>
      <c r="H375" s="42" t="s">
        <v>450</v>
      </c>
      <c r="I375" s="48" t="s">
        <v>8857</v>
      </c>
      <c r="K375" s="106">
        <v>16800.0</v>
      </c>
      <c r="L375" s="106">
        <f t="shared" si="32"/>
        <v>750</v>
      </c>
      <c r="M375" s="106">
        <f t="shared" si="33"/>
        <v>16050</v>
      </c>
    </row>
    <row r="376" ht="14.25" hidden="1" customHeight="1">
      <c r="A376" s="81">
        <v>757.0</v>
      </c>
      <c r="B376" s="84">
        <v>45624.0</v>
      </c>
      <c r="C376" s="48" t="s">
        <v>8858</v>
      </c>
      <c r="D376" s="48" t="s">
        <v>8859</v>
      </c>
      <c r="E376" s="50">
        <v>1300.0</v>
      </c>
      <c r="F376" s="48" t="s">
        <v>8860</v>
      </c>
      <c r="G376" s="48" t="s">
        <v>96</v>
      </c>
      <c r="H376" s="42" t="s">
        <v>132</v>
      </c>
      <c r="I376" s="126" t="s">
        <v>133</v>
      </c>
      <c r="K376" s="106"/>
      <c r="L376" s="106"/>
      <c r="M376" s="106"/>
    </row>
    <row r="377" ht="14.25" hidden="1" customHeight="1">
      <c r="A377" s="81">
        <v>758.0</v>
      </c>
      <c r="B377" s="84">
        <v>45628.0</v>
      </c>
      <c r="C377" s="48" t="s">
        <v>415</v>
      </c>
      <c r="D377" s="48" t="s">
        <v>8861</v>
      </c>
      <c r="E377" s="50">
        <v>4000.0</v>
      </c>
      <c r="F377" s="48" t="s">
        <v>8862</v>
      </c>
      <c r="G377" s="48" t="s">
        <v>117</v>
      </c>
      <c r="H377" s="42" t="s">
        <v>450</v>
      </c>
      <c r="K377" s="106"/>
      <c r="L377" s="106"/>
      <c r="M377" s="106"/>
      <c r="P377" s="202">
        <v>131.35</v>
      </c>
      <c r="Q377" s="118">
        <f>E377-P377</f>
        <v>3868.65</v>
      </c>
    </row>
    <row r="378" ht="14.25" hidden="1" customHeight="1">
      <c r="A378" s="81">
        <v>759.0</v>
      </c>
      <c r="B378" s="84">
        <v>45628.0</v>
      </c>
      <c r="C378" s="48" t="s">
        <v>8863</v>
      </c>
      <c r="D378" s="48" t="s">
        <v>448</v>
      </c>
      <c r="E378" s="50">
        <v>2675.0</v>
      </c>
      <c r="F378" s="48" t="s">
        <v>8864</v>
      </c>
      <c r="G378" s="48" t="s">
        <v>74</v>
      </c>
      <c r="H378" s="42" t="s">
        <v>450</v>
      </c>
      <c r="I378" s="48" t="s">
        <v>8865</v>
      </c>
      <c r="K378" s="106">
        <v>2800.0</v>
      </c>
      <c r="L378" s="106">
        <f>K378/1.12*0.05</f>
        <v>125</v>
      </c>
      <c r="M378" s="106">
        <f>K378-L378</f>
        <v>2675</v>
      </c>
      <c r="N378" s="50">
        <f>E378-M378</f>
        <v>0</v>
      </c>
    </row>
    <row r="379" ht="14.25" hidden="1" customHeight="1">
      <c r="A379" s="81">
        <v>760.0</v>
      </c>
      <c r="B379" s="84">
        <v>45628.0</v>
      </c>
      <c r="C379" s="48" t="s">
        <v>8866</v>
      </c>
      <c r="D379" s="48" t="s">
        <v>8328</v>
      </c>
      <c r="E379" s="50">
        <v>2500.0</v>
      </c>
      <c r="F379" s="48" t="s">
        <v>8867</v>
      </c>
      <c r="G379" s="48" t="s">
        <v>74</v>
      </c>
      <c r="H379" s="42" t="s">
        <v>450</v>
      </c>
      <c r="I379" s="48" t="s">
        <v>8868</v>
      </c>
      <c r="K379" s="106"/>
      <c r="L379" s="106"/>
      <c r="M379" s="106"/>
    </row>
    <row r="380" ht="14.25" hidden="1" customHeight="1">
      <c r="A380" s="81">
        <v>761.0</v>
      </c>
      <c r="B380" s="84">
        <v>45628.0</v>
      </c>
      <c r="C380" s="48" t="s">
        <v>8869</v>
      </c>
      <c r="D380" s="48" t="s">
        <v>1836</v>
      </c>
      <c r="E380" s="50">
        <v>955.36</v>
      </c>
      <c r="F380" s="48" t="s">
        <v>8870</v>
      </c>
      <c r="G380" s="48" t="s">
        <v>74</v>
      </c>
      <c r="H380" s="42" t="s">
        <v>450</v>
      </c>
      <c r="I380" s="48" t="s">
        <v>8871</v>
      </c>
      <c r="K380" s="106">
        <v>1000.0</v>
      </c>
      <c r="L380" s="106">
        <f>K380/1.12*0.05</f>
        <v>44.64285714</v>
      </c>
      <c r="M380" s="106">
        <f>K380-L380</f>
        <v>955.3571429</v>
      </c>
      <c r="N380" s="106">
        <f>M380-E380</f>
        <v>-0.002857142857</v>
      </c>
    </row>
    <row r="381" ht="14.25" hidden="1" customHeight="1">
      <c r="A381" s="81">
        <v>762.0</v>
      </c>
      <c r="B381" s="84">
        <v>45628.0</v>
      </c>
      <c r="C381" s="48" t="s">
        <v>8872</v>
      </c>
      <c r="D381" s="48" t="s">
        <v>1856</v>
      </c>
      <c r="E381" s="50">
        <v>1250.0</v>
      </c>
      <c r="F381" s="48" t="s">
        <v>8870</v>
      </c>
      <c r="G381" s="48" t="s">
        <v>74</v>
      </c>
      <c r="H381" s="42" t="s">
        <v>450</v>
      </c>
      <c r="I381" s="48" t="s">
        <v>8873</v>
      </c>
      <c r="K381" s="106"/>
      <c r="L381" s="106"/>
      <c r="M381" s="106"/>
    </row>
    <row r="382" ht="14.25" hidden="1" customHeight="1">
      <c r="A382" s="81">
        <v>763.0</v>
      </c>
      <c r="B382" s="84">
        <v>45628.0</v>
      </c>
      <c r="C382" s="94" t="s">
        <v>8874</v>
      </c>
      <c r="D382" s="94" t="s">
        <v>90</v>
      </c>
      <c r="E382" s="395">
        <v>86650.89</v>
      </c>
      <c r="F382" s="100" t="s">
        <v>8875</v>
      </c>
      <c r="G382" s="101" t="s">
        <v>74</v>
      </c>
      <c r="H382" s="42" t="s">
        <v>450</v>
      </c>
      <c r="I382" s="101" t="s">
        <v>8876</v>
      </c>
      <c r="K382" s="106"/>
      <c r="L382" s="106"/>
      <c r="M382" s="106"/>
    </row>
    <row r="383" ht="14.25" hidden="1" customHeight="1">
      <c r="A383" s="81">
        <v>764.0</v>
      </c>
      <c r="B383" s="84">
        <v>45629.0</v>
      </c>
      <c r="C383" s="94" t="s">
        <v>8877</v>
      </c>
      <c r="D383" s="94" t="s">
        <v>1185</v>
      </c>
      <c r="E383" s="395">
        <v>19298.21</v>
      </c>
      <c r="F383" s="100" t="s">
        <v>8878</v>
      </c>
      <c r="G383" s="101" t="s">
        <v>74</v>
      </c>
      <c r="H383" s="94" t="s">
        <v>450</v>
      </c>
      <c r="I383" s="101" t="s">
        <v>8879</v>
      </c>
      <c r="K383" s="106"/>
      <c r="L383" s="106"/>
      <c r="M383" s="106"/>
    </row>
    <row r="384" ht="14.25" hidden="1" customHeight="1">
      <c r="A384" s="81">
        <v>765.0</v>
      </c>
      <c r="B384" s="84">
        <v>45629.0</v>
      </c>
      <c r="C384" s="48" t="s">
        <v>8880</v>
      </c>
      <c r="D384" s="48" t="s">
        <v>8881</v>
      </c>
      <c r="E384" s="50">
        <v>2600.0</v>
      </c>
      <c r="F384" s="48" t="s">
        <v>8882</v>
      </c>
      <c r="G384" s="48" t="s">
        <v>74</v>
      </c>
      <c r="H384" s="42" t="s">
        <v>450</v>
      </c>
      <c r="I384" s="48" t="s">
        <v>8883</v>
      </c>
      <c r="K384" s="106"/>
      <c r="L384" s="106"/>
      <c r="M384" s="106"/>
    </row>
    <row r="385" ht="14.25" hidden="1" customHeight="1">
      <c r="A385" s="81">
        <v>766.0</v>
      </c>
      <c r="B385" s="84">
        <v>45630.0</v>
      </c>
      <c r="C385" s="48" t="s">
        <v>8884</v>
      </c>
      <c r="D385" s="48" t="s">
        <v>1452</v>
      </c>
      <c r="E385" s="50">
        <v>2850.0</v>
      </c>
      <c r="F385" s="48" t="s">
        <v>8885</v>
      </c>
      <c r="G385" s="48" t="s">
        <v>96</v>
      </c>
      <c r="H385" s="42" t="s">
        <v>450</v>
      </c>
      <c r="I385" s="48" t="s">
        <v>8886</v>
      </c>
      <c r="K385" s="106"/>
      <c r="L385" s="106"/>
      <c r="M385" s="106"/>
    </row>
    <row r="386" ht="14.25" hidden="1" customHeight="1">
      <c r="A386" s="81">
        <v>767.0</v>
      </c>
      <c r="B386" s="84">
        <v>45630.0</v>
      </c>
      <c r="C386" s="94" t="s">
        <v>8887</v>
      </c>
      <c r="D386" s="94" t="s">
        <v>8328</v>
      </c>
      <c r="E386" s="100">
        <v>15000.0</v>
      </c>
      <c r="F386" s="100" t="s">
        <v>343</v>
      </c>
      <c r="G386" s="101" t="s">
        <v>74</v>
      </c>
      <c r="H386" s="94" t="s">
        <v>450</v>
      </c>
      <c r="I386" s="101" t="s">
        <v>8888</v>
      </c>
      <c r="K386" s="106"/>
      <c r="L386" s="106"/>
      <c r="M386" s="106"/>
    </row>
    <row r="387" ht="14.25" hidden="1" customHeight="1">
      <c r="A387" s="81">
        <v>768.0</v>
      </c>
      <c r="B387" s="84">
        <v>45630.0</v>
      </c>
      <c r="C387" s="48" t="s">
        <v>8889</v>
      </c>
      <c r="D387" s="48" t="s">
        <v>7323</v>
      </c>
      <c r="E387" s="50">
        <v>15000.0</v>
      </c>
      <c r="F387" s="48" t="s">
        <v>8890</v>
      </c>
      <c r="G387" s="101" t="s">
        <v>74</v>
      </c>
      <c r="H387" s="94" t="s">
        <v>450</v>
      </c>
      <c r="I387" s="48" t="s">
        <v>8891</v>
      </c>
      <c r="K387" s="106"/>
      <c r="L387" s="106"/>
      <c r="M387" s="106"/>
    </row>
    <row r="388" ht="14.25" hidden="1" customHeight="1">
      <c r="A388" s="81">
        <v>769.0</v>
      </c>
      <c r="B388" s="84">
        <v>45631.0</v>
      </c>
      <c r="C388" s="94" t="s">
        <v>8892</v>
      </c>
      <c r="D388" s="94" t="s">
        <v>182</v>
      </c>
      <c r="E388" s="100">
        <v>1250.0</v>
      </c>
      <c r="F388" s="100" t="s">
        <v>8893</v>
      </c>
      <c r="G388" s="101" t="s">
        <v>74</v>
      </c>
      <c r="H388" s="94" t="s">
        <v>450</v>
      </c>
      <c r="I388" s="101" t="s">
        <v>8894</v>
      </c>
      <c r="K388" s="106"/>
      <c r="L388" s="106"/>
      <c r="M388" s="106"/>
    </row>
    <row r="389" ht="14.25" hidden="1" customHeight="1">
      <c r="A389" s="81">
        <v>770.0</v>
      </c>
      <c r="B389" s="84">
        <v>45632.0</v>
      </c>
      <c r="C389" s="48" t="s">
        <v>8895</v>
      </c>
      <c r="D389" s="94" t="s">
        <v>115</v>
      </c>
      <c r="E389" s="50">
        <v>10800.0</v>
      </c>
      <c r="F389" s="100" t="s">
        <v>8896</v>
      </c>
      <c r="G389" s="48" t="s">
        <v>96</v>
      </c>
      <c r="H389" s="42" t="s">
        <v>450</v>
      </c>
      <c r="I389" s="48" t="s">
        <v>8897</v>
      </c>
      <c r="K389" s="106"/>
      <c r="L389" s="106"/>
      <c r="M389" s="106"/>
    </row>
    <row r="390" ht="14.25" hidden="1" customHeight="1">
      <c r="A390" s="81">
        <v>771.0</v>
      </c>
      <c r="B390" s="84">
        <v>45632.0</v>
      </c>
      <c r="C390" s="396"/>
      <c r="D390" s="48" t="s">
        <v>8898</v>
      </c>
      <c r="E390" s="50">
        <v>1000.0</v>
      </c>
      <c r="F390" s="48" t="s">
        <v>8899</v>
      </c>
      <c r="G390" s="48" t="s">
        <v>96</v>
      </c>
      <c r="H390" s="42" t="s">
        <v>450</v>
      </c>
      <c r="I390" s="48" t="s">
        <v>8900</v>
      </c>
      <c r="K390" s="106"/>
      <c r="L390" s="106"/>
      <c r="M390" s="106"/>
    </row>
    <row r="391" ht="14.25" hidden="1" customHeight="1">
      <c r="A391" s="81">
        <v>772.0</v>
      </c>
      <c r="B391" s="84">
        <v>45632.0</v>
      </c>
      <c r="C391" s="396"/>
      <c r="D391" s="48" t="s">
        <v>567</v>
      </c>
      <c r="E391" s="50">
        <v>1000.0</v>
      </c>
      <c r="F391" s="48" t="s">
        <v>8899</v>
      </c>
      <c r="G391" s="48" t="s">
        <v>96</v>
      </c>
      <c r="H391" s="42" t="s">
        <v>450</v>
      </c>
      <c r="I391" s="48" t="s">
        <v>8901</v>
      </c>
      <c r="K391" s="106"/>
      <c r="L391" s="106"/>
      <c r="M391" s="106"/>
    </row>
    <row r="392" ht="14.25" hidden="1" customHeight="1">
      <c r="A392" s="81">
        <v>773.0</v>
      </c>
      <c r="B392" s="84">
        <v>45635.0</v>
      </c>
      <c r="C392" s="48" t="s">
        <v>889</v>
      </c>
      <c r="D392" s="48" t="s">
        <v>890</v>
      </c>
      <c r="E392" s="50">
        <v>21000.0</v>
      </c>
      <c r="F392" s="48" t="s">
        <v>8902</v>
      </c>
      <c r="G392" s="202" t="s">
        <v>8903</v>
      </c>
      <c r="H392" s="42" t="s">
        <v>450</v>
      </c>
      <c r="I392" s="48" t="s">
        <v>8904</v>
      </c>
      <c r="K392" s="106"/>
      <c r="L392" s="106"/>
      <c r="M392" s="106"/>
    </row>
    <row r="393" ht="14.25" hidden="1" customHeight="1">
      <c r="A393" s="81">
        <v>774.0</v>
      </c>
      <c r="B393" s="84">
        <v>45635.0</v>
      </c>
      <c r="C393" s="396"/>
      <c r="D393" s="48" t="s">
        <v>890</v>
      </c>
      <c r="E393" s="50">
        <v>23596.7</v>
      </c>
      <c r="F393" s="48" t="s">
        <v>8905</v>
      </c>
      <c r="G393" s="380" t="s">
        <v>8906</v>
      </c>
      <c r="H393" s="42"/>
      <c r="I393" s="48" t="s">
        <v>8907</v>
      </c>
      <c r="K393" s="106"/>
      <c r="L393" s="106"/>
      <c r="M393" s="106"/>
    </row>
    <row r="394" ht="14.25" hidden="1" customHeight="1">
      <c r="A394" s="81">
        <v>775.0</v>
      </c>
      <c r="B394" s="84">
        <v>45635.0</v>
      </c>
      <c r="C394" s="48" t="s">
        <v>8908</v>
      </c>
      <c r="D394" s="48" t="s">
        <v>8079</v>
      </c>
      <c r="E394" s="50">
        <v>2500.0</v>
      </c>
      <c r="F394" s="48" t="s">
        <v>8909</v>
      </c>
      <c r="G394" s="48" t="s">
        <v>74</v>
      </c>
      <c r="H394" s="42" t="s">
        <v>450</v>
      </c>
      <c r="I394" s="48" t="s">
        <v>8910</v>
      </c>
      <c r="K394" s="106"/>
      <c r="L394" s="106"/>
      <c r="M394" s="106"/>
    </row>
    <row r="395" ht="14.25" hidden="1" customHeight="1">
      <c r="A395" s="81">
        <v>776.0</v>
      </c>
      <c r="B395" s="84">
        <v>45636.0</v>
      </c>
      <c r="C395" s="48" t="s">
        <v>8911</v>
      </c>
      <c r="D395" s="48" t="s">
        <v>785</v>
      </c>
      <c r="E395" s="50">
        <v>2505.0</v>
      </c>
      <c r="F395" s="48" t="s">
        <v>8912</v>
      </c>
      <c r="G395" s="48" t="s">
        <v>96</v>
      </c>
      <c r="H395" s="42" t="s">
        <v>450</v>
      </c>
      <c r="I395" s="48" t="s">
        <v>8913</v>
      </c>
      <c r="K395" s="106"/>
      <c r="L395" s="106"/>
      <c r="M395" s="106"/>
    </row>
    <row r="396" ht="14.25" hidden="1" customHeight="1">
      <c r="A396" s="81">
        <v>777.0</v>
      </c>
      <c r="B396" s="84">
        <v>45638.0</v>
      </c>
      <c r="C396" s="48" t="s">
        <v>8914</v>
      </c>
      <c r="D396" s="48" t="s">
        <v>8915</v>
      </c>
      <c r="E396" s="50">
        <v>10500.0</v>
      </c>
      <c r="F396" s="48" t="s">
        <v>8916</v>
      </c>
      <c r="G396" s="48" t="s">
        <v>74</v>
      </c>
      <c r="H396" s="42" t="s">
        <v>450</v>
      </c>
      <c r="I396" s="48" t="s">
        <v>8917</v>
      </c>
      <c r="K396" s="106"/>
      <c r="L396" s="106"/>
      <c r="M396" s="106"/>
    </row>
    <row r="397" ht="14.25" hidden="1" customHeight="1">
      <c r="A397" s="81">
        <v>778.0</v>
      </c>
      <c r="B397" s="84">
        <v>45638.0</v>
      </c>
      <c r="C397" s="48" t="s">
        <v>8918</v>
      </c>
      <c r="D397" s="48" t="s">
        <v>8919</v>
      </c>
      <c r="E397" s="50">
        <v>15000.0</v>
      </c>
      <c r="F397" s="48" t="s">
        <v>8920</v>
      </c>
      <c r="G397" s="48" t="s">
        <v>74</v>
      </c>
      <c r="H397" s="42" t="s">
        <v>450</v>
      </c>
      <c r="I397" s="48" t="s">
        <v>8921</v>
      </c>
      <c r="K397" s="106"/>
      <c r="L397" s="106"/>
      <c r="M397" s="106"/>
    </row>
    <row r="398" ht="14.25" hidden="1" customHeight="1">
      <c r="A398" s="81">
        <v>779.0</v>
      </c>
      <c r="B398" s="84">
        <v>45642.0</v>
      </c>
      <c r="C398" s="48" t="s">
        <v>8922</v>
      </c>
      <c r="D398" s="48" t="s">
        <v>8923</v>
      </c>
      <c r="E398" s="50">
        <v>3200.0</v>
      </c>
      <c r="F398" s="48" t="s">
        <v>8924</v>
      </c>
      <c r="G398" s="48" t="s">
        <v>96</v>
      </c>
      <c r="H398" s="42" t="s">
        <v>132</v>
      </c>
      <c r="I398" s="126" t="s">
        <v>392</v>
      </c>
      <c r="K398" s="106"/>
      <c r="L398" s="106"/>
      <c r="M398" s="106"/>
    </row>
    <row r="399" ht="14.25" hidden="1" customHeight="1">
      <c r="A399" s="81">
        <v>780.0</v>
      </c>
      <c r="B399" s="84">
        <v>45642.0</v>
      </c>
      <c r="C399" s="48" t="s">
        <v>8925</v>
      </c>
      <c r="D399" s="48" t="s">
        <v>8926</v>
      </c>
      <c r="E399" s="50">
        <v>2750.0</v>
      </c>
      <c r="F399" s="48" t="s">
        <v>8927</v>
      </c>
      <c r="G399" s="48" t="s">
        <v>521</v>
      </c>
      <c r="H399" s="42" t="s">
        <v>450</v>
      </c>
      <c r="K399" s="106"/>
      <c r="L399" s="106"/>
      <c r="M399" s="106"/>
    </row>
    <row r="400" ht="14.25" hidden="1" customHeight="1">
      <c r="A400" s="81">
        <v>781.0</v>
      </c>
      <c r="B400" s="84">
        <v>45643.0</v>
      </c>
      <c r="C400" s="396"/>
      <c r="D400" s="48" t="s">
        <v>8928</v>
      </c>
      <c r="E400" s="50">
        <v>1758.35</v>
      </c>
      <c r="F400" s="48" t="s">
        <v>8929</v>
      </c>
      <c r="G400" s="48" t="s">
        <v>96</v>
      </c>
      <c r="H400" s="42" t="s">
        <v>127</v>
      </c>
      <c r="I400" s="126" t="s">
        <v>8930</v>
      </c>
      <c r="K400" s="106"/>
      <c r="L400" s="106"/>
      <c r="M400" s="106"/>
    </row>
    <row r="401" ht="14.25" hidden="1" customHeight="1">
      <c r="A401" s="81">
        <v>782.0</v>
      </c>
      <c r="B401" s="84">
        <v>45644.0</v>
      </c>
      <c r="C401" s="48" t="s">
        <v>8931</v>
      </c>
      <c r="D401" s="48" t="s">
        <v>8015</v>
      </c>
      <c r="E401" s="50">
        <v>3000.0</v>
      </c>
      <c r="F401" s="48" t="s">
        <v>8932</v>
      </c>
      <c r="G401" s="48" t="s">
        <v>74</v>
      </c>
      <c r="H401" s="42" t="s">
        <v>450</v>
      </c>
      <c r="I401" s="48" t="s">
        <v>8933</v>
      </c>
      <c r="K401" s="106"/>
      <c r="L401" s="106"/>
      <c r="M401" s="106"/>
    </row>
    <row r="402" ht="14.25" hidden="1" customHeight="1">
      <c r="A402" s="81">
        <v>783.0</v>
      </c>
      <c r="B402" s="84">
        <v>45646.0</v>
      </c>
      <c r="C402" s="48" t="s">
        <v>8934</v>
      </c>
      <c r="D402" s="48" t="s">
        <v>679</v>
      </c>
      <c r="E402" s="50">
        <v>1250.0</v>
      </c>
      <c r="F402" s="48" t="s">
        <v>8935</v>
      </c>
      <c r="G402" s="48" t="s">
        <v>74</v>
      </c>
      <c r="H402" s="42" t="s">
        <v>450</v>
      </c>
      <c r="I402" s="48" t="s">
        <v>8936</v>
      </c>
      <c r="K402" s="106"/>
      <c r="L402" s="106"/>
      <c r="M402" s="106"/>
    </row>
    <row r="403" ht="14.25" hidden="1" customHeight="1">
      <c r="A403" s="81">
        <v>784.0</v>
      </c>
      <c r="B403" s="84">
        <v>45646.0</v>
      </c>
      <c r="C403" s="48" t="s">
        <v>8937</v>
      </c>
      <c r="D403" s="48" t="s">
        <v>695</v>
      </c>
      <c r="E403" s="50">
        <v>6700.0</v>
      </c>
      <c r="F403" s="48" t="s">
        <v>8938</v>
      </c>
      <c r="G403" s="48" t="s">
        <v>74</v>
      </c>
      <c r="H403" s="42" t="s">
        <v>450</v>
      </c>
      <c r="I403" s="48" t="s">
        <v>8939</v>
      </c>
      <c r="K403" s="106"/>
      <c r="L403" s="106"/>
      <c r="M403" s="106"/>
    </row>
    <row r="404" ht="14.25" hidden="1" customHeight="1">
      <c r="A404" s="81">
        <v>785.0</v>
      </c>
      <c r="B404" s="84">
        <v>45646.0</v>
      </c>
      <c r="C404" s="48" t="s">
        <v>8940</v>
      </c>
      <c r="D404" s="48" t="s">
        <v>674</v>
      </c>
      <c r="E404" s="50">
        <v>3000.0</v>
      </c>
      <c r="F404" s="48" t="s">
        <v>8941</v>
      </c>
      <c r="G404" s="48" t="s">
        <v>74</v>
      </c>
      <c r="H404" s="42" t="s">
        <v>450</v>
      </c>
      <c r="I404" s="48" t="s">
        <v>8942</v>
      </c>
      <c r="K404" s="106"/>
      <c r="L404" s="106"/>
      <c r="M404" s="106"/>
    </row>
    <row r="405" ht="14.25" hidden="1" customHeight="1">
      <c r="A405" s="81">
        <v>786.0</v>
      </c>
      <c r="B405" s="84">
        <v>45646.0</v>
      </c>
      <c r="C405" s="48" t="s">
        <v>8277</v>
      </c>
      <c r="D405" s="48" t="s">
        <v>3372</v>
      </c>
      <c r="E405" s="50">
        <v>3000.0</v>
      </c>
      <c r="F405" s="48" t="s">
        <v>8943</v>
      </c>
      <c r="G405" s="48" t="s">
        <v>74</v>
      </c>
      <c r="H405" s="42" t="s">
        <v>450</v>
      </c>
      <c r="I405" s="48" t="s">
        <v>8944</v>
      </c>
      <c r="K405" s="106"/>
      <c r="L405" s="106"/>
      <c r="M405" s="106"/>
    </row>
    <row r="406" ht="14.25" hidden="1" customHeight="1">
      <c r="A406" s="81">
        <v>787.0</v>
      </c>
      <c r="B406" s="84">
        <v>45646.0</v>
      </c>
      <c r="C406" s="48" t="s">
        <v>8945</v>
      </c>
      <c r="D406" s="48" t="s">
        <v>8387</v>
      </c>
      <c r="E406" s="50">
        <v>1250.0</v>
      </c>
      <c r="F406" s="48" t="s">
        <v>8946</v>
      </c>
      <c r="G406" s="48" t="s">
        <v>74</v>
      </c>
      <c r="H406" s="42" t="s">
        <v>450</v>
      </c>
      <c r="I406" s="48" t="s">
        <v>8947</v>
      </c>
      <c r="K406" s="106"/>
      <c r="L406" s="106"/>
      <c r="M406" s="106"/>
    </row>
    <row r="407" ht="14.25" hidden="1" customHeight="1">
      <c r="A407" s="81">
        <v>788.0</v>
      </c>
      <c r="B407" s="84">
        <v>45649.0</v>
      </c>
      <c r="C407" s="48" t="s">
        <v>8948</v>
      </c>
      <c r="D407" s="48" t="s">
        <v>899</v>
      </c>
      <c r="E407" s="50">
        <v>2866.07</v>
      </c>
      <c r="F407" s="48" t="s">
        <v>8949</v>
      </c>
      <c r="G407" s="48" t="s">
        <v>74</v>
      </c>
      <c r="H407" s="42" t="s">
        <v>450</v>
      </c>
      <c r="I407" s="48" t="s">
        <v>8950</v>
      </c>
      <c r="K407" s="106"/>
      <c r="L407" s="106"/>
      <c r="M407" s="106"/>
    </row>
    <row r="408" ht="14.25" hidden="1" customHeight="1">
      <c r="A408" s="81">
        <v>789.0</v>
      </c>
      <c r="B408" s="84">
        <v>45649.0</v>
      </c>
      <c r="C408" s="48" t="s">
        <v>8951</v>
      </c>
      <c r="D408" s="48" t="s">
        <v>895</v>
      </c>
      <c r="E408" s="50">
        <v>67448.21</v>
      </c>
      <c r="F408" s="48" t="s">
        <v>8952</v>
      </c>
      <c r="G408" s="48" t="s">
        <v>74</v>
      </c>
      <c r="H408" s="42" t="s">
        <v>450</v>
      </c>
      <c r="I408" s="48" t="s">
        <v>8953</v>
      </c>
      <c r="K408" s="106"/>
      <c r="L408" s="106"/>
      <c r="M408" s="106"/>
    </row>
    <row r="409" ht="14.25" hidden="1" customHeight="1">
      <c r="A409" s="81">
        <v>790.0</v>
      </c>
      <c r="B409" s="84">
        <v>45649.0</v>
      </c>
      <c r="C409" s="48" t="s">
        <v>8954</v>
      </c>
      <c r="D409" s="48" t="s">
        <v>629</v>
      </c>
      <c r="E409" s="50">
        <v>200000.0</v>
      </c>
      <c r="F409" s="48" t="s">
        <v>8955</v>
      </c>
      <c r="G409" s="48" t="s">
        <v>74</v>
      </c>
      <c r="H409" s="42" t="s">
        <v>450</v>
      </c>
      <c r="I409" s="48" t="s">
        <v>631</v>
      </c>
      <c r="K409" s="106"/>
      <c r="L409" s="106"/>
      <c r="M409" s="106"/>
    </row>
    <row r="410" ht="14.25" hidden="1" customHeight="1">
      <c r="A410" s="81">
        <v>791.0</v>
      </c>
      <c r="B410" s="84">
        <v>45652.0</v>
      </c>
      <c r="D410" s="48" t="s">
        <v>8660</v>
      </c>
      <c r="E410" s="50">
        <v>9232.14</v>
      </c>
      <c r="F410" s="48" t="s">
        <v>8956</v>
      </c>
      <c r="G410" s="48" t="s">
        <v>74</v>
      </c>
      <c r="H410" s="42" t="s">
        <v>450</v>
      </c>
      <c r="K410" s="106"/>
      <c r="L410" s="106"/>
      <c r="M410" s="106"/>
    </row>
    <row r="411" ht="14.25" hidden="1" customHeight="1">
      <c r="A411" s="81">
        <v>792.0</v>
      </c>
      <c r="B411" s="84">
        <v>45652.0</v>
      </c>
      <c r="C411" s="48" t="s">
        <v>71</v>
      </c>
      <c r="D411" s="48" t="s">
        <v>72</v>
      </c>
      <c r="E411" s="50">
        <v>3000.0</v>
      </c>
      <c r="F411" s="48" t="s">
        <v>73</v>
      </c>
      <c r="G411" s="48" t="s">
        <v>74</v>
      </c>
      <c r="H411" s="42" t="s">
        <v>450</v>
      </c>
      <c r="I411" s="48" t="s">
        <v>75</v>
      </c>
      <c r="K411" s="106"/>
      <c r="L411" s="106"/>
      <c r="M411" s="106"/>
    </row>
    <row r="412" ht="14.25" hidden="1" customHeight="1">
      <c r="A412" s="81">
        <v>793.0</v>
      </c>
      <c r="B412" s="84"/>
      <c r="E412" s="50"/>
      <c r="H412" s="42"/>
      <c r="K412" s="106"/>
      <c r="L412" s="106"/>
      <c r="M412" s="106"/>
    </row>
    <row r="413" ht="14.25" hidden="1" customHeight="1">
      <c r="A413" s="383">
        <v>794.0</v>
      </c>
      <c r="B413" s="384">
        <v>45653.0</v>
      </c>
      <c r="C413" s="166"/>
      <c r="D413" s="166" t="s">
        <v>356</v>
      </c>
      <c r="E413" s="389">
        <v>40125.0</v>
      </c>
      <c r="F413" s="166" t="s">
        <v>148</v>
      </c>
      <c r="G413" s="166" t="s">
        <v>74</v>
      </c>
      <c r="H413" s="166" t="s">
        <v>450</v>
      </c>
      <c r="I413" s="166" t="s">
        <v>357</v>
      </c>
      <c r="K413" s="385">
        <v>42000.0</v>
      </c>
      <c r="L413" s="385">
        <f>K413/1.12*0.05</f>
        <v>1875</v>
      </c>
      <c r="M413" s="385">
        <f>K413-L413</f>
        <v>40125</v>
      </c>
      <c r="N413" s="166"/>
      <c r="O413" s="166"/>
      <c r="P413" s="166"/>
      <c r="Q413" s="166"/>
      <c r="R413" s="166"/>
      <c r="S413" s="166"/>
      <c r="T413" s="166"/>
      <c r="U413" s="166"/>
      <c r="V413" s="166"/>
      <c r="W413" s="166"/>
      <c r="X413" s="166"/>
      <c r="Y413" s="166"/>
      <c r="Z413" s="166"/>
      <c r="AA413" s="166"/>
      <c r="AB413" s="166"/>
    </row>
    <row r="414" ht="14.25" customHeight="1">
      <c r="A414" s="81"/>
      <c r="B414" s="84"/>
      <c r="D414" s="48"/>
      <c r="E414" s="50"/>
      <c r="F414" s="48"/>
      <c r="G414" s="48"/>
      <c r="H414" s="42"/>
      <c r="I414" s="48"/>
      <c r="K414" s="106"/>
      <c r="L414" s="106"/>
      <c r="M414" s="106"/>
    </row>
    <row r="415" ht="14.25" customHeight="1">
      <c r="A415" s="81">
        <v>795.0</v>
      </c>
      <c r="B415" s="84">
        <v>45659.0</v>
      </c>
      <c r="C415" s="48" t="s">
        <v>123</v>
      </c>
      <c r="D415" s="48" t="s">
        <v>124</v>
      </c>
      <c r="E415" s="50">
        <v>700.0</v>
      </c>
      <c r="F415" s="48" t="s">
        <v>8957</v>
      </c>
      <c r="G415" s="48" t="s">
        <v>96</v>
      </c>
      <c r="H415" s="42" t="s">
        <v>132</v>
      </c>
      <c r="I415" s="126" t="s">
        <v>392</v>
      </c>
      <c r="K415" s="106"/>
      <c r="L415" s="106"/>
      <c r="M415" s="106"/>
    </row>
    <row r="416" ht="14.25" customHeight="1">
      <c r="A416" s="81">
        <v>796.0</v>
      </c>
      <c r="B416" s="84">
        <v>45659.0</v>
      </c>
      <c r="C416" s="48" t="s">
        <v>172</v>
      </c>
      <c r="D416" s="48" t="s">
        <v>173</v>
      </c>
      <c r="E416" s="116">
        <v>955.36</v>
      </c>
      <c r="F416" s="48" t="s">
        <v>164</v>
      </c>
      <c r="G416" s="48" t="s">
        <v>74</v>
      </c>
      <c r="H416" s="48" t="s">
        <v>450</v>
      </c>
      <c r="I416" s="48" t="s">
        <v>174</v>
      </c>
      <c r="K416" s="106"/>
      <c r="L416" s="106"/>
      <c r="M416" s="106"/>
    </row>
    <row r="417" ht="14.25" customHeight="1">
      <c r="A417" s="81">
        <v>797.0</v>
      </c>
      <c r="B417" s="84">
        <v>45659.0</v>
      </c>
      <c r="C417" s="48" t="s">
        <v>167</v>
      </c>
      <c r="D417" s="48" t="s">
        <v>8958</v>
      </c>
      <c r="E417" s="50">
        <v>1250.0</v>
      </c>
      <c r="F417" s="48" t="s">
        <v>169</v>
      </c>
      <c r="G417" s="48" t="s">
        <v>74</v>
      </c>
      <c r="H417" s="48" t="s">
        <v>450</v>
      </c>
      <c r="I417" s="48" t="s">
        <v>170</v>
      </c>
      <c r="K417" s="106"/>
      <c r="L417" s="106"/>
      <c r="M417" s="106"/>
    </row>
    <row r="418" ht="14.25" customHeight="1">
      <c r="A418" s="81">
        <v>798.0</v>
      </c>
      <c r="B418" s="84">
        <v>45659.0</v>
      </c>
      <c r="C418" s="48" t="s">
        <v>162</v>
      </c>
      <c r="D418" s="48" t="s">
        <v>163</v>
      </c>
      <c r="E418" s="50">
        <v>1250.0</v>
      </c>
      <c r="F418" s="48" t="s">
        <v>164</v>
      </c>
      <c r="G418" s="48" t="s">
        <v>74</v>
      </c>
      <c r="H418" s="48" t="s">
        <v>450</v>
      </c>
      <c r="I418" s="48" t="s">
        <v>165</v>
      </c>
      <c r="K418" s="106"/>
      <c r="L418" s="106"/>
      <c r="M418" s="106"/>
    </row>
    <row r="419" ht="14.25" customHeight="1">
      <c r="A419" s="81">
        <v>799.0</v>
      </c>
      <c r="B419" s="84">
        <v>45659.0</v>
      </c>
      <c r="C419" s="397"/>
      <c r="D419" s="48" t="s">
        <v>163</v>
      </c>
      <c r="E419" s="50">
        <v>250.0</v>
      </c>
      <c r="F419" s="48" t="s">
        <v>8959</v>
      </c>
      <c r="G419" s="48" t="s">
        <v>74</v>
      </c>
      <c r="H419" s="48" t="s">
        <v>450</v>
      </c>
      <c r="I419" s="48" t="s">
        <v>165</v>
      </c>
      <c r="K419" s="106"/>
      <c r="L419" s="106"/>
      <c r="M419" s="106"/>
    </row>
    <row r="420" ht="14.25" customHeight="1">
      <c r="A420" s="81">
        <v>800.0</v>
      </c>
      <c r="B420" s="84">
        <v>45659.0</v>
      </c>
      <c r="C420" s="48" t="s">
        <v>156</v>
      </c>
      <c r="D420" s="48" t="s">
        <v>157</v>
      </c>
      <c r="E420" s="50">
        <v>1375.0</v>
      </c>
      <c r="F420" s="48" t="s">
        <v>158</v>
      </c>
      <c r="G420" s="48" t="s">
        <v>74</v>
      </c>
      <c r="H420" s="48" t="s">
        <v>450</v>
      </c>
      <c r="I420" s="48" t="s">
        <v>159</v>
      </c>
      <c r="K420" s="106"/>
      <c r="L420" s="106"/>
      <c r="M420" s="106"/>
    </row>
    <row r="421" ht="14.25" customHeight="1">
      <c r="A421" s="81">
        <v>801.0</v>
      </c>
      <c r="B421" s="84">
        <v>45659.0</v>
      </c>
      <c r="C421" s="48" t="s">
        <v>151</v>
      </c>
      <c r="D421" s="48" t="s">
        <v>152</v>
      </c>
      <c r="E421" s="50">
        <v>15000.0</v>
      </c>
      <c r="F421" s="48" t="s">
        <v>153</v>
      </c>
      <c r="G421" s="48" t="s">
        <v>74</v>
      </c>
      <c r="H421" s="48" t="s">
        <v>450</v>
      </c>
      <c r="I421" s="48" t="s">
        <v>154</v>
      </c>
      <c r="K421" s="106"/>
      <c r="L421" s="106"/>
      <c r="M421" s="106"/>
    </row>
    <row r="422" ht="14.25" customHeight="1">
      <c r="A422" s="81">
        <v>802.0</v>
      </c>
      <c r="B422" s="84">
        <v>45664.0</v>
      </c>
      <c r="C422" s="48" t="s">
        <v>368</v>
      </c>
      <c r="D422" s="48" t="s">
        <v>369</v>
      </c>
      <c r="E422" s="50">
        <v>8100.0</v>
      </c>
      <c r="F422" s="48" t="s">
        <v>8960</v>
      </c>
      <c r="G422" s="48" t="s">
        <v>96</v>
      </c>
      <c r="H422" s="48" t="s">
        <v>450</v>
      </c>
      <c r="I422" s="48" t="s">
        <v>8961</v>
      </c>
      <c r="K422" s="106"/>
      <c r="L422" s="106"/>
      <c r="M422" s="106"/>
    </row>
    <row r="423" ht="14.25" customHeight="1">
      <c r="A423" s="81">
        <v>803.0</v>
      </c>
      <c r="B423" s="84">
        <v>45665.0</v>
      </c>
      <c r="C423" s="48" t="s">
        <v>8962</v>
      </c>
      <c r="D423" s="48" t="s">
        <v>269</v>
      </c>
      <c r="E423" s="50">
        <v>110000.0</v>
      </c>
      <c r="F423" s="48" t="s">
        <v>8963</v>
      </c>
      <c r="G423" s="48" t="s">
        <v>96</v>
      </c>
      <c r="H423" s="48" t="s">
        <v>450</v>
      </c>
      <c r="I423" s="48" t="s">
        <v>8964</v>
      </c>
      <c r="K423" s="106"/>
      <c r="L423" s="106"/>
      <c r="M423" s="106"/>
    </row>
    <row r="424" ht="14.25" customHeight="1">
      <c r="A424" s="81">
        <v>804.0</v>
      </c>
      <c r="B424" s="84">
        <v>45665.0</v>
      </c>
      <c r="C424" s="48" t="s">
        <v>8965</v>
      </c>
      <c r="D424" s="48" t="s">
        <v>269</v>
      </c>
      <c r="E424" s="50">
        <v>148950.0</v>
      </c>
      <c r="F424" s="48" t="s">
        <v>8966</v>
      </c>
      <c r="G424" s="48" t="s">
        <v>96</v>
      </c>
      <c r="H424" s="48" t="s">
        <v>450</v>
      </c>
      <c r="I424" s="48" t="s">
        <v>8967</v>
      </c>
      <c r="K424" s="106">
        <v>123200.0</v>
      </c>
      <c r="L424" s="106">
        <f>K424/1.12*0.05</f>
        <v>5500</v>
      </c>
      <c r="M424" s="106">
        <f>K424-L424</f>
        <v>117700</v>
      </c>
      <c r="N424" s="50">
        <f>E424-M424</f>
        <v>31250</v>
      </c>
      <c r="O424" s="48" t="s">
        <v>8355</v>
      </c>
    </row>
    <row r="425" ht="14.25" customHeight="1">
      <c r="A425" s="81">
        <v>805.0</v>
      </c>
      <c r="B425" s="84">
        <v>45665.0</v>
      </c>
      <c r="C425" s="48" t="s">
        <v>359</v>
      </c>
      <c r="D425" s="48" t="s">
        <v>182</v>
      </c>
      <c r="E425" s="91">
        <v>1250.0</v>
      </c>
      <c r="F425" s="50" t="s">
        <v>360</v>
      </c>
      <c r="G425" s="42" t="s">
        <v>74</v>
      </c>
      <c r="H425" s="48" t="s">
        <v>450</v>
      </c>
      <c r="I425" s="42" t="s">
        <v>361</v>
      </c>
      <c r="K425" s="106"/>
      <c r="L425" s="106"/>
      <c r="M425" s="106"/>
    </row>
    <row r="426" ht="14.25" customHeight="1">
      <c r="A426" s="81">
        <v>806.0</v>
      </c>
      <c r="B426" s="84">
        <v>45666.0</v>
      </c>
      <c r="C426" s="48" t="s">
        <v>388</v>
      </c>
      <c r="D426" s="48" t="s">
        <v>8968</v>
      </c>
      <c r="E426" s="50">
        <v>1650.0</v>
      </c>
      <c r="F426" s="48" t="s">
        <v>8969</v>
      </c>
      <c r="G426" s="48" t="s">
        <v>96</v>
      </c>
      <c r="H426" s="48" t="s">
        <v>132</v>
      </c>
      <c r="I426" s="126" t="s">
        <v>392</v>
      </c>
      <c r="K426" s="106"/>
      <c r="L426" s="106"/>
      <c r="M426" s="106"/>
    </row>
    <row r="427" ht="14.25" customHeight="1">
      <c r="A427" s="81">
        <v>807.0</v>
      </c>
      <c r="B427" s="84">
        <v>45667.0</v>
      </c>
      <c r="C427" s="48" t="s">
        <v>447</v>
      </c>
      <c r="D427" s="48" t="s">
        <v>448</v>
      </c>
      <c r="E427" s="116">
        <v>3152.68</v>
      </c>
      <c r="F427" s="48" t="s">
        <v>449</v>
      </c>
      <c r="G427" s="48" t="s">
        <v>74</v>
      </c>
      <c r="H427" s="48" t="s">
        <v>450</v>
      </c>
      <c r="I427" s="48" t="s">
        <v>451</v>
      </c>
      <c r="K427" s="106">
        <v>3300.0</v>
      </c>
      <c r="L427" s="106">
        <f>K427/1.12*0.05</f>
        <v>147.3214286</v>
      </c>
      <c r="M427" s="106">
        <f>K427-L427</f>
        <v>3152.678571</v>
      </c>
    </row>
    <row r="428" ht="14.25" customHeight="1">
      <c r="A428" s="81">
        <v>808.0</v>
      </c>
      <c r="B428" s="84">
        <v>45668.0</v>
      </c>
      <c r="C428" s="202" t="s">
        <v>8970</v>
      </c>
      <c r="D428" s="48" t="s">
        <v>194</v>
      </c>
      <c r="E428" s="50">
        <v>9060.0</v>
      </c>
      <c r="F428" s="48" t="s">
        <v>8971</v>
      </c>
      <c r="G428" s="48" t="s">
        <v>112</v>
      </c>
      <c r="H428" s="42" t="s">
        <v>4830</v>
      </c>
      <c r="K428" s="106"/>
      <c r="L428" s="106"/>
      <c r="M428" s="106"/>
    </row>
    <row r="429" ht="14.25" customHeight="1">
      <c r="A429" s="81">
        <v>809.0</v>
      </c>
      <c r="B429" s="84">
        <v>45672.0</v>
      </c>
      <c r="C429" s="48" t="s">
        <v>528</v>
      </c>
      <c r="D429" s="48" t="s">
        <v>529</v>
      </c>
      <c r="E429" s="50">
        <v>3000.0</v>
      </c>
      <c r="F429" s="48" t="s">
        <v>530</v>
      </c>
      <c r="G429" s="48" t="s">
        <v>74</v>
      </c>
      <c r="H429" s="42" t="s">
        <v>68</v>
      </c>
      <c r="I429" s="48" t="s">
        <v>531</v>
      </c>
      <c r="K429" s="106"/>
      <c r="L429" s="106"/>
      <c r="M429" s="106"/>
    </row>
    <row r="430" ht="14.25" customHeight="1">
      <c r="A430" s="81">
        <v>810.0</v>
      </c>
      <c r="B430" s="84">
        <v>45672.0</v>
      </c>
      <c r="C430" s="48" t="s">
        <v>561</v>
      </c>
      <c r="D430" s="48" t="s">
        <v>562</v>
      </c>
      <c r="E430" s="50">
        <v>1250.0</v>
      </c>
      <c r="F430" s="48" t="s">
        <v>563</v>
      </c>
      <c r="G430" s="48" t="s">
        <v>74</v>
      </c>
      <c r="H430" s="42" t="s">
        <v>68</v>
      </c>
      <c r="I430" s="48" t="s">
        <v>564</v>
      </c>
      <c r="K430" s="106"/>
      <c r="L430" s="106"/>
      <c r="M430" s="106"/>
    </row>
    <row r="431" ht="14.25" customHeight="1">
      <c r="A431" s="81">
        <v>811.0</v>
      </c>
      <c r="B431" s="84">
        <v>45674.0</v>
      </c>
      <c r="C431" s="48" t="s">
        <v>583</v>
      </c>
      <c r="E431" s="50">
        <v>5000.0</v>
      </c>
      <c r="F431" s="48" t="s">
        <v>8972</v>
      </c>
      <c r="G431" s="48" t="s">
        <v>96</v>
      </c>
      <c r="H431" s="42" t="s">
        <v>132</v>
      </c>
      <c r="I431" s="126" t="s">
        <v>392</v>
      </c>
      <c r="K431" s="106"/>
      <c r="L431" s="106"/>
      <c r="M431" s="106"/>
    </row>
    <row r="432" ht="14.25" customHeight="1">
      <c r="A432" s="81">
        <v>812.0</v>
      </c>
      <c r="B432" s="84">
        <v>45674.0</v>
      </c>
      <c r="C432" s="48" t="s">
        <v>772</v>
      </c>
      <c r="D432" s="48" t="s">
        <v>8973</v>
      </c>
      <c r="E432" s="203">
        <v>1300.0</v>
      </c>
      <c r="F432" s="48" t="s">
        <v>8974</v>
      </c>
      <c r="G432" s="198" t="s">
        <v>67</v>
      </c>
      <c r="H432" s="42" t="s">
        <v>68</v>
      </c>
      <c r="K432" s="106"/>
      <c r="L432" s="106"/>
      <c r="M432" s="106"/>
      <c r="P432" s="198">
        <v>31.67</v>
      </c>
      <c r="Q432" s="203">
        <f>E432-P432</f>
        <v>1268.33</v>
      </c>
    </row>
    <row r="433" ht="14.25" customHeight="1">
      <c r="A433" s="81">
        <v>813.0</v>
      </c>
      <c r="B433" s="84">
        <v>45674.0</v>
      </c>
      <c r="C433" s="48" t="s">
        <v>8975</v>
      </c>
      <c r="D433" s="48" t="s">
        <v>572</v>
      </c>
      <c r="E433" s="116">
        <v>58995.0</v>
      </c>
      <c r="F433" s="48" t="s">
        <v>8976</v>
      </c>
      <c r="G433" s="48" t="s">
        <v>96</v>
      </c>
      <c r="H433" s="42" t="s">
        <v>68</v>
      </c>
      <c r="I433" s="48" t="s">
        <v>574</v>
      </c>
      <c r="K433" s="106">
        <v>31920.0</v>
      </c>
      <c r="L433" s="106">
        <f>K433/1.12*0.05</f>
        <v>1425</v>
      </c>
      <c r="M433" s="106">
        <f>K433-L433</f>
        <v>30495</v>
      </c>
      <c r="N433" s="50">
        <f>E433-M433</f>
        <v>28500</v>
      </c>
      <c r="O433" s="48" t="s">
        <v>8355</v>
      </c>
    </row>
    <row r="434" ht="14.25" customHeight="1">
      <c r="A434" s="81">
        <v>814.0</v>
      </c>
      <c r="B434" s="84">
        <v>45677.0</v>
      </c>
      <c r="C434" s="48" t="s">
        <v>1174</v>
      </c>
      <c r="D434" s="48" t="s">
        <v>1175</v>
      </c>
      <c r="E434" s="50">
        <v>14717.68</v>
      </c>
      <c r="F434" s="48" t="s">
        <v>1176</v>
      </c>
      <c r="G434" s="48" t="s">
        <v>74</v>
      </c>
      <c r="H434" s="42" t="s">
        <v>68</v>
      </c>
      <c r="I434" s="48" t="s">
        <v>1177</v>
      </c>
      <c r="K434" s="106"/>
      <c r="L434" s="106"/>
      <c r="M434" s="106"/>
    </row>
    <row r="435" ht="14.25" customHeight="1">
      <c r="A435" s="81">
        <v>815.0</v>
      </c>
      <c r="B435" s="84">
        <v>45677.0</v>
      </c>
      <c r="C435" s="48" t="s">
        <v>600</v>
      </c>
      <c r="D435" s="48" t="s">
        <v>83</v>
      </c>
      <c r="E435" s="50">
        <v>14072.56</v>
      </c>
      <c r="F435" s="48" t="s">
        <v>601</v>
      </c>
      <c r="G435" s="48" t="s">
        <v>96</v>
      </c>
      <c r="H435" s="42" t="s">
        <v>68</v>
      </c>
      <c r="I435" s="48" t="s">
        <v>602</v>
      </c>
      <c r="K435" s="106"/>
      <c r="L435" s="106"/>
      <c r="M435" s="106"/>
    </row>
    <row r="436" ht="14.25" customHeight="1">
      <c r="A436" s="81">
        <v>816.0</v>
      </c>
      <c r="B436" s="84">
        <v>45677.0</v>
      </c>
      <c r="C436" s="48" t="s">
        <v>1775</v>
      </c>
      <c r="D436" s="48" t="s">
        <v>1776</v>
      </c>
      <c r="E436" s="50">
        <v>12500.0</v>
      </c>
      <c r="F436" s="48" t="s">
        <v>8977</v>
      </c>
      <c r="G436" s="48" t="s">
        <v>74</v>
      </c>
      <c r="H436" s="42" t="s">
        <v>68</v>
      </c>
      <c r="I436" s="48" t="s">
        <v>1778</v>
      </c>
      <c r="K436" s="106"/>
      <c r="L436" s="106"/>
      <c r="M436" s="106"/>
    </row>
    <row r="437" ht="14.25" customHeight="1">
      <c r="A437" s="81">
        <v>817.0</v>
      </c>
      <c r="B437" s="84">
        <v>45688.0</v>
      </c>
      <c r="C437" s="48" t="s">
        <v>8978</v>
      </c>
      <c r="D437" s="48" t="s">
        <v>629</v>
      </c>
      <c r="E437" s="50">
        <v>500000.0</v>
      </c>
      <c r="F437" s="48" t="s">
        <v>8979</v>
      </c>
      <c r="G437" s="48" t="s">
        <v>74</v>
      </c>
      <c r="H437" s="42" t="s">
        <v>68</v>
      </c>
      <c r="K437" s="106"/>
      <c r="L437" s="106"/>
      <c r="M437" s="106"/>
    </row>
    <row r="438" ht="14.25" customHeight="1">
      <c r="A438" s="81">
        <v>818.0</v>
      </c>
      <c r="B438" s="84">
        <v>45685.0</v>
      </c>
      <c r="C438" s="48" t="s">
        <v>943</v>
      </c>
      <c r="D438" s="48" t="s">
        <v>944</v>
      </c>
      <c r="E438" s="50">
        <v>13709.6</v>
      </c>
      <c r="F438" s="48" t="s">
        <v>945</v>
      </c>
      <c r="G438" s="48" t="s">
        <v>96</v>
      </c>
      <c r="H438" s="42" t="s">
        <v>68</v>
      </c>
      <c r="I438" s="48" t="s">
        <v>8980</v>
      </c>
      <c r="K438" s="106"/>
      <c r="L438" s="106"/>
      <c r="M438" s="106"/>
    </row>
    <row r="439" ht="14.25" customHeight="1">
      <c r="A439" s="81">
        <v>819.0</v>
      </c>
      <c r="B439" s="84">
        <v>45685.0</v>
      </c>
      <c r="C439" s="48" t="s">
        <v>1155</v>
      </c>
      <c r="D439" s="48" t="s">
        <v>8981</v>
      </c>
      <c r="E439" s="50">
        <v>10000.0</v>
      </c>
      <c r="F439" s="48" t="s">
        <v>8982</v>
      </c>
      <c r="G439" s="48" t="s">
        <v>96</v>
      </c>
      <c r="H439" s="42" t="s">
        <v>68</v>
      </c>
      <c r="I439" s="48" t="s">
        <v>8980</v>
      </c>
      <c r="K439" s="106"/>
      <c r="L439" s="106"/>
      <c r="M439" s="106"/>
    </row>
    <row r="440" ht="14.25" customHeight="1">
      <c r="A440" s="81">
        <v>820.0</v>
      </c>
      <c r="B440" s="84">
        <v>45687.0</v>
      </c>
      <c r="C440" s="48" t="s">
        <v>884</v>
      </c>
      <c r="D440" s="48" t="s">
        <v>885</v>
      </c>
      <c r="E440" s="50">
        <v>18387.04</v>
      </c>
      <c r="F440" s="48" t="s">
        <v>886</v>
      </c>
      <c r="G440" s="48" t="s">
        <v>96</v>
      </c>
      <c r="H440" s="42" t="s">
        <v>132</v>
      </c>
      <c r="I440" s="126" t="s">
        <v>392</v>
      </c>
      <c r="K440" s="106"/>
      <c r="L440" s="106"/>
      <c r="M440" s="106"/>
    </row>
    <row r="441" ht="14.25" customHeight="1">
      <c r="A441" s="81">
        <v>821.0</v>
      </c>
      <c r="B441" s="84">
        <v>45687.0</v>
      </c>
      <c r="C441" s="48" t="s">
        <v>868</v>
      </c>
      <c r="D441" s="48" t="s">
        <v>8983</v>
      </c>
      <c r="E441" s="50">
        <v>15302.4</v>
      </c>
      <c r="F441" s="48" t="s">
        <v>847</v>
      </c>
      <c r="G441" s="48" t="s">
        <v>96</v>
      </c>
      <c r="H441" s="42" t="s">
        <v>132</v>
      </c>
      <c r="I441" s="126" t="s">
        <v>392</v>
      </c>
      <c r="K441" s="106"/>
      <c r="L441" s="106"/>
      <c r="M441" s="106"/>
    </row>
    <row r="442" ht="14.25" customHeight="1">
      <c r="A442" s="81">
        <v>822.0</v>
      </c>
      <c r="B442" s="84">
        <v>45691.0</v>
      </c>
      <c r="C442" s="48" t="s">
        <v>1093</v>
      </c>
      <c r="D442" s="48" t="s">
        <v>1094</v>
      </c>
      <c r="E442" s="50">
        <v>700.0</v>
      </c>
      <c r="F442" s="48" t="s">
        <v>8984</v>
      </c>
      <c r="G442" s="198" t="s">
        <v>67</v>
      </c>
      <c r="H442" s="42" t="s">
        <v>68</v>
      </c>
      <c r="K442" s="106"/>
      <c r="L442" s="106"/>
      <c r="M442" s="106"/>
      <c r="P442" s="222">
        <v>17.05</v>
      </c>
      <c r="Q442" s="204">
        <f>E442-P442</f>
        <v>682.95</v>
      </c>
    </row>
    <row r="443" ht="14.25" customHeight="1">
      <c r="A443" s="81">
        <v>823.0</v>
      </c>
      <c r="B443" s="84">
        <v>45692.0</v>
      </c>
      <c r="C443" s="48" t="s">
        <v>1189</v>
      </c>
      <c r="D443" s="48" t="s">
        <v>1190</v>
      </c>
      <c r="E443" s="50">
        <v>4700.0</v>
      </c>
      <c r="F443" s="48" t="s">
        <v>8985</v>
      </c>
      <c r="G443" s="48" t="s">
        <v>96</v>
      </c>
      <c r="H443" s="42" t="s">
        <v>68</v>
      </c>
      <c r="I443" s="48" t="s">
        <v>1193</v>
      </c>
      <c r="K443" s="106"/>
      <c r="L443" s="106"/>
      <c r="M443" s="106"/>
    </row>
    <row r="444" ht="14.25" customHeight="1">
      <c r="A444" s="81">
        <v>824.0</v>
      </c>
      <c r="B444" s="84">
        <v>45692.0</v>
      </c>
      <c r="C444" s="48" t="s">
        <v>1228</v>
      </c>
      <c r="D444" s="48" t="s">
        <v>182</v>
      </c>
      <c r="E444" s="50">
        <v>5510.0</v>
      </c>
      <c r="F444" s="48" t="s">
        <v>1229</v>
      </c>
      <c r="G444" s="48" t="s">
        <v>74</v>
      </c>
      <c r="H444" s="42" t="s">
        <v>68</v>
      </c>
      <c r="I444" s="48" t="s">
        <v>1230</v>
      </c>
      <c r="K444" s="106"/>
      <c r="L444" s="106"/>
      <c r="M444" s="106"/>
    </row>
    <row r="445" ht="14.25" customHeight="1">
      <c r="A445" s="81">
        <v>825.0</v>
      </c>
      <c r="B445" s="84">
        <v>45693.0</v>
      </c>
      <c r="C445" s="94" t="s">
        <v>1741</v>
      </c>
      <c r="D445" s="48" t="s">
        <v>1742</v>
      </c>
      <c r="E445" s="50">
        <v>1650.0</v>
      </c>
      <c r="F445" s="48" t="s">
        <v>8986</v>
      </c>
      <c r="G445" s="48" t="s">
        <v>96</v>
      </c>
      <c r="H445" s="42" t="s">
        <v>132</v>
      </c>
      <c r="I445" s="126" t="s">
        <v>392</v>
      </c>
      <c r="K445" s="106"/>
      <c r="L445" s="106"/>
      <c r="M445" s="106"/>
    </row>
    <row r="446" ht="14.25" customHeight="1">
      <c r="A446" s="81">
        <v>826.0</v>
      </c>
      <c r="B446" s="84">
        <v>45694.0</v>
      </c>
      <c r="C446" s="398"/>
      <c r="D446" s="94" t="s">
        <v>163</v>
      </c>
      <c r="E446" s="100">
        <v>250.0</v>
      </c>
      <c r="F446" s="100" t="s">
        <v>1053</v>
      </c>
      <c r="G446" s="101" t="s">
        <v>74</v>
      </c>
      <c r="H446" s="94" t="s">
        <v>68</v>
      </c>
      <c r="I446" s="101" t="s">
        <v>1072</v>
      </c>
      <c r="K446" s="106"/>
      <c r="L446" s="106"/>
      <c r="M446" s="106"/>
    </row>
    <row r="447" ht="14.25" customHeight="1">
      <c r="A447" s="81">
        <v>827.0</v>
      </c>
      <c r="B447" s="84">
        <v>45694.0</v>
      </c>
      <c r="C447" s="48" t="s">
        <v>1243</v>
      </c>
      <c r="D447" s="48" t="s">
        <v>8987</v>
      </c>
      <c r="E447" s="50">
        <v>2000.0</v>
      </c>
      <c r="F447" s="48" t="s">
        <v>8988</v>
      </c>
      <c r="G447" s="101" t="s">
        <v>74</v>
      </c>
      <c r="H447" s="42" t="s">
        <v>68</v>
      </c>
      <c r="K447" s="106"/>
      <c r="L447" s="106"/>
      <c r="M447" s="106"/>
    </row>
    <row r="448" ht="14.25" customHeight="1">
      <c r="A448" s="81">
        <v>828.0</v>
      </c>
      <c r="B448" s="84">
        <v>45695.0</v>
      </c>
      <c r="C448" s="48" t="s">
        <v>1352</v>
      </c>
      <c r="D448" s="48" t="s">
        <v>8989</v>
      </c>
      <c r="E448" s="50">
        <v>700.0</v>
      </c>
      <c r="F448" s="48" t="s">
        <v>8990</v>
      </c>
      <c r="G448" s="48" t="s">
        <v>96</v>
      </c>
      <c r="H448" s="42" t="s">
        <v>132</v>
      </c>
      <c r="I448" s="126" t="s">
        <v>392</v>
      </c>
      <c r="K448" s="106"/>
      <c r="L448" s="106"/>
      <c r="M448" s="106"/>
    </row>
    <row r="449" ht="14.25" customHeight="1">
      <c r="A449" s="81">
        <v>829.0</v>
      </c>
      <c r="B449" s="84">
        <v>45695.0</v>
      </c>
      <c r="C449" s="48" t="s">
        <v>1260</v>
      </c>
      <c r="D449" s="48" t="s">
        <v>8991</v>
      </c>
      <c r="E449" s="50">
        <v>1050.0</v>
      </c>
      <c r="F449" s="48" t="s">
        <v>8992</v>
      </c>
      <c r="G449" s="48" t="s">
        <v>96</v>
      </c>
      <c r="H449" s="197" t="s">
        <v>68</v>
      </c>
      <c r="I449" s="48" t="s">
        <v>1264</v>
      </c>
      <c r="K449" s="106"/>
      <c r="L449" s="106"/>
      <c r="M449" s="106"/>
    </row>
    <row r="450" ht="14.25" customHeight="1">
      <c r="A450" s="81">
        <v>830.0</v>
      </c>
      <c r="B450" s="84">
        <v>45699.0</v>
      </c>
      <c r="C450" s="94" t="s">
        <v>1255</v>
      </c>
      <c r="D450" s="94" t="s">
        <v>1256</v>
      </c>
      <c r="E450" s="395">
        <v>4490.18</v>
      </c>
      <c r="F450" s="100" t="s">
        <v>1257</v>
      </c>
      <c r="G450" s="101" t="s">
        <v>74</v>
      </c>
      <c r="H450" s="94" t="s">
        <v>68</v>
      </c>
      <c r="I450" s="101" t="s">
        <v>1258</v>
      </c>
      <c r="K450" s="106"/>
      <c r="L450" s="106"/>
      <c r="M450" s="106"/>
    </row>
    <row r="451" ht="14.25" customHeight="1">
      <c r="A451" s="81">
        <v>831.0</v>
      </c>
      <c r="B451" s="84">
        <v>45700.0</v>
      </c>
      <c r="C451" s="94" t="s">
        <v>1277</v>
      </c>
      <c r="D451" s="94" t="s">
        <v>1278</v>
      </c>
      <c r="E451" s="100">
        <v>18387.04</v>
      </c>
      <c r="F451" s="100" t="s">
        <v>8993</v>
      </c>
      <c r="G451" s="101" t="s">
        <v>74</v>
      </c>
      <c r="H451" s="94" t="s">
        <v>68</v>
      </c>
      <c r="I451" s="101" t="s">
        <v>1280</v>
      </c>
      <c r="K451" s="106"/>
      <c r="L451" s="106"/>
      <c r="M451" s="106"/>
    </row>
    <row r="452" ht="14.25" customHeight="1">
      <c r="A452" s="81">
        <v>832.0</v>
      </c>
      <c r="B452" s="84">
        <v>45702.0</v>
      </c>
      <c r="C452" s="94" t="s">
        <v>1455</v>
      </c>
      <c r="D452" s="48" t="s">
        <v>8121</v>
      </c>
      <c r="E452" s="50">
        <v>2850.0</v>
      </c>
      <c r="F452" s="48" t="s">
        <v>8994</v>
      </c>
      <c r="G452" s="48" t="s">
        <v>96</v>
      </c>
      <c r="H452" s="42" t="s">
        <v>68</v>
      </c>
      <c r="I452" s="48" t="s">
        <v>1458</v>
      </c>
      <c r="K452" s="106"/>
      <c r="L452" s="106"/>
      <c r="M452" s="106"/>
    </row>
    <row r="453" ht="14.25" customHeight="1">
      <c r="A453" s="81">
        <v>833.0</v>
      </c>
      <c r="B453" s="84">
        <v>45705.0</v>
      </c>
      <c r="C453" s="48" t="s">
        <v>1603</v>
      </c>
      <c r="D453" s="48" t="s">
        <v>1252</v>
      </c>
      <c r="E453" s="50">
        <v>2750.0</v>
      </c>
      <c r="F453" s="48" t="s">
        <v>8995</v>
      </c>
      <c r="G453" s="48" t="s">
        <v>96</v>
      </c>
      <c r="H453" s="42" t="s">
        <v>132</v>
      </c>
      <c r="I453" s="126" t="s">
        <v>607</v>
      </c>
      <c r="K453" s="106"/>
      <c r="L453" s="106"/>
      <c r="M453" s="106"/>
    </row>
    <row r="454" ht="14.25" customHeight="1">
      <c r="A454" s="81">
        <v>834.0</v>
      </c>
      <c r="B454" s="84">
        <v>45706.0</v>
      </c>
      <c r="C454" s="48" t="s">
        <v>1687</v>
      </c>
      <c r="D454" s="48" t="s">
        <v>1688</v>
      </c>
      <c r="E454" s="116">
        <v>14330.36</v>
      </c>
      <c r="F454" s="48" t="s">
        <v>1689</v>
      </c>
      <c r="G454" s="48" t="s">
        <v>74</v>
      </c>
      <c r="H454" s="42" t="s">
        <v>68</v>
      </c>
      <c r="I454" s="48" t="s">
        <v>1690</v>
      </c>
      <c r="K454" s="106">
        <v>15000.0</v>
      </c>
      <c r="L454" s="106">
        <f t="shared" ref="L454:L455" si="34">K454/1.12*0.05</f>
        <v>669.6428571</v>
      </c>
      <c r="M454" s="106">
        <f t="shared" ref="M454:M455" si="35">K454-L454</f>
        <v>14330.35714</v>
      </c>
    </row>
    <row r="455" ht="14.25" customHeight="1">
      <c r="A455" s="81">
        <v>835.0</v>
      </c>
      <c r="B455" s="84">
        <v>45706.0</v>
      </c>
      <c r="C455" s="48" t="s">
        <v>4846</v>
      </c>
      <c r="D455" s="48" t="s">
        <v>2637</v>
      </c>
      <c r="E455" s="116">
        <v>14330.36</v>
      </c>
      <c r="F455" s="48" t="s">
        <v>8996</v>
      </c>
      <c r="G455" s="48" t="s">
        <v>74</v>
      </c>
      <c r="H455" s="42" t="s">
        <v>68</v>
      </c>
      <c r="I455" s="48" t="s">
        <v>4848</v>
      </c>
      <c r="K455" s="106">
        <v>15000.0</v>
      </c>
      <c r="L455" s="106">
        <f t="shared" si="34"/>
        <v>669.6428571</v>
      </c>
      <c r="M455" s="106">
        <f t="shared" si="35"/>
        <v>14330.35714</v>
      </c>
    </row>
    <row r="456" ht="14.25" customHeight="1">
      <c r="A456" s="81">
        <v>836.0</v>
      </c>
      <c r="B456" s="84">
        <v>45706.0</v>
      </c>
      <c r="C456" s="94" t="s">
        <v>1409</v>
      </c>
      <c r="D456" s="94" t="s">
        <v>1410</v>
      </c>
      <c r="E456" s="100">
        <v>2100.0</v>
      </c>
      <c r="F456" s="100" t="s">
        <v>1411</v>
      </c>
      <c r="G456" s="101" t="s">
        <v>74</v>
      </c>
      <c r="H456" s="94" t="s">
        <v>68</v>
      </c>
      <c r="I456" s="101" t="s">
        <v>1412</v>
      </c>
      <c r="K456" s="106"/>
      <c r="L456" s="106"/>
      <c r="M456" s="106"/>
    </row>
    <row r="457" ht="14.25" customHeight="1">
      <c r="A457" s="81">
        <v>837.0</v>
      </c>
      <c r="B457" s="84">
        <v>45707.0</v>
      </c>
      <c r="C457" s="48" t="s">
        <v>1955</v>
      </c>
      <c r="D457" s="48" t="s">
        <v>8997</v>
      </c>
      <c r="E457" s="50">
        <v>4250.0</v>
      </c>
      <c r="F457" s="48" t="s">
        <v>8998</v>
      </c>
      <c r="G457" s="48" t="s">
        <v>96</v>
      </c>
      <c r="H457" s="42" t="s">
        <v>68</v>
      </c>
      <c r="I457" s="48" t="s">
        <v>1959</v>
      </c>
      <c r="K457" s="106"/>
      <c r="L457" s="106"/>
      <c r="M457" s="106"/>
    </row>
    <row r="458" ht="14.25" customHeight="1">
      <c r="A458" s="81">
        <v>838.0</v>
      </c>
      <c r="B458" s="84">
        <v>45708.0</v>
      </c>
      <c r="C458" s="48" t="s">
        <v>1950</v>
      </c>
      <c r="D458" s="48" t="s">
        <v>8999</v>
      </c>
      <c r="E458" s="50">
        <v>1050.0</v>
      </c>
      <c r="F458" s="48" t="s">
        <v>9000</v>
      </c>
      <c r="G458" s="48" t="s">
        <v>96</v>
      </c>
      <c r="H458" s="42" t="s">
        <v>132</v>
      </c>
      <c r="I458" s="126" t="s">
        <v>344</v>
      </c>
      <c r="K458" s="106"/>
      <c r="L458" s="106"/>
      <c r="M458" s="106"/>
    </row>
    <row r="459" ht="14.25" customHeight="1">
      <c r="A459" s="81">
        <v>839.0</v>
      </c>
      <c r="B459" s="84">
        <v>45712.0</v>
      </c>
      <c r="C459" s="94" t="s">
        <v>1667</v>
      </c>
      <c r="D459" s="48" t="s">
        <v>9001</v>
      </c>
      <c r="E459" s="50">
        <v>2100.0</v>
      </c>
      <c r="F459" s="48" t="s">
        <v>9002</v>
      </c>
      <c r="G459" s="48" t="s">
        <v>96</v>
      </c>
      <c r="H459" s="42" t="s">
        <v>68</v>
      </c>
      <c r="I459" s="48" t="s">
        <v>1670</v>
      </c>
      <c r="K459" s="106"/>
      <c r="L459" s="106"/>
      <c r="M459" s="106"/>
    </row>
    <row r="460" ht="14.25" customHeight="1">
      <c r="A460" s="81">
        <v>840.0</v>
      </c>
      <c r="B460" s="84">
        <v>45713.0</v>
      </c>
      <c r="C460" s="48" t="s">
        <v>1597</v>
      </c>
      <c r="D460" s="48" t="s">
        <v>1439</v>
      </c>
      <c r="E460" s="50">
        <v>1000.0</v>
      </c>
      <c r="F460" s="48" t="s">
        <v>9003</v>
      </c>
      <c r="G460" s="48" t="s">
        <v>96</v>
      </c>
      <c r="H460" s="42" t="s">
        <v>68</v>
      </c>
      <c r="I460" s="48" t="s">
        <v>1593</v>
      </c>
      <c r="K460" s="106"/>
      <c r="L460" s="106"/>
      <c r="M460" s="106"/>
    </row>
    <row r="461" ht="14.25" customHeight="1">
      <c r="A461" s="81">
        <v>841.0</v>
      </c>
      <c r="B461" s="84">
        <v>45714.0</v>
      </c>
      <c r="C461" s="48" t="s">
        <v>1678</v>
      </c>
      <c r="D461" s="48" t="s">
        <v>1679</v>
      </c>
      <c r="E461" s="50">
        <v>35000.0</v>
      </c>
      <c r="F461" s="48" t="s">
        <v>1694</v>
      </c>
      <c r="G461" s="48" t="s">
        <v>117</v>
      </c>
      <c r="H461" s="42" t="s">
        <v>68</v>
      </c>
      <c r="K461" s="106"/>
      <c r="L461" s="106"/>
      <c r="M461" s="106"/>
      <c r="P461" s="48">
        <v>1149.3</v>
      </c>
      <c r="Q461" s="50">
        <f>E461-P461</f>
        <v>33850.7</v>
      </c>
    </row>
    <row r="462" ht="14.25" customHeight="1">
      <c r="A462" s="81">
        <v>842.0</v>
      </c>
      <c r="B462" s="84">
        <v>45715.0</v>
      </c>
      <c r="C462" s="48" t="s">
        <v>1682</v>
      </c>
      <c r="D462" s="48" t="s">
        <v>1683</v>
      </c>
      <c r="E462" s="116">
        <v>13051.27</v>
      </c>
      <c r="F462" s="48" t="s">
        <v>1684</v>
      </c>
      <c r="G462" s="48" t="s">
        <v>96</v>
      </c>
      <c r="H462" s="42" t="s">
        <v>68</v>
      </c>
      <c r="I462" s="48" t="s">
        <v>1685</v>
      </c>
      <c r="K462" s="106">
        <v>13661.15</v>
      </c>
      <c r="L462" s="106">
        <f>K462/1.12*0.05</f>
        <v>609.8727679</v>
      </c>
      <c r="M462" s="106">
        <f>K462-L462</f>
        <v>13051.27723</v>
      </c>
      <c r="N462" s="50">
        <f>E462-M462</f>
        <v>-0.007232142856</v>
      </c>
    </row>
    <row r="463" ht="14.25" customHeight="1">
      <c r="A463" s="81">
        <v>843.0</v>
      </c>
      <c r="B463" s="84">
        <v>45715.0</v>
      </c>
      <c r="C463" s="48" t="s">
        <v>1520</v>
      </c>
      <c r="D463" s="48" t="s">
        <v>1521</v>
      </c>
      <c r="E463" s="50">
        <v>21000.0</v>
      </c>
      <c r="F463" s="48" t="s">
        <v>1522</v>
      </c>
      <c r="G463" s="48" t="s">
        <v>96</v>
      </c>
      <c r="H463" s="42" t="s">
        <v>132</v>
      </c>
      <c r="I463" s="126" t="s">
        <v>344</v>
      </c>
      <c r="K463" s="106"/>
      <c r="L463" s="106"/>
      <c r="M463" s="106"/>
    </row>
    <row r="464" ht="14.25" customHeight="1">
      <c r="A464" s="81">
        <v>844.0</v>
      </c>
      <c r="B464" s="84">
        <v>45716.0</v>
      </c>
      <c r="C464" s="48" t="s">
        <v>1692</v>
      </c>
      <c r="D464" s="48" t="s">
        <v>1693</v>
      </c>
      <c r="E464" s="50">
        <v>35000.0</v>
      </c>
      <c r="F464" s="48" t="s">
        <v>1694</v>
      </c>
      <c r="G464" s="48" t="s">
        <v>117</v>
      </c>
      <c r="H464" s="42" t="s">
        <v>68</v>
      </c>
      <c r="K464" s="106"/>
      <c r="L464" s="106"/>
      <c r="M464" s="106"/>
      <c r="P464" s="48">
        <v>1149.3</v>
      </c>
      <c r="Q464" s="50">
        <f>E464-P464</f>
        <v>33850.7</v>
      </c>
    </row>
    <row r="465" ht="14.25" customHeight="1">
      <c r="A465" s="81">
        <v>845.0</v>
      </c>
      <c r="B465" s="84">
        <v>45719.0</v>
      </c>
      <c r="C465" s="48" t="s">
        <v>1835</v>
      </c>
      <c r="D465" s="48" t="s">
        <v>1836</v>
      </c>
      <c r="E465" s="116">
        <v>955.36</v>
      </c>
      <c r="F465" s="48" t="s">
        <v>1837</v>
      </c>
      <c r="G465" s="48" t="s">
        <v>74</v>
      </c>
      <c r="H465" s="42" t="s">
        <v>68</v>
      </c>
      <c r="I465" s="48" t="s">
        <v>1838</v>
      </c>
      <c r="K465" s="106">
        <v>1000.0</v>
      </c>
      <c r="L465" s="106">
        <f t="shared" ref="L465:L466" si="36">K465/1.12*0.05</f>
        <v>44.64285714</v>
      </c>
      <c r="M465" s="106">
        <f t="shared" ref="M465:M466" si="37">K465-L465</f>
        <v>955.3571429</v>
      </c>
      <c r="N465" s="50">
        <f>E465-M465</f>
        <v>0.002857142857</v>
      </c>
    </row>
    <row r="466" ht="14.25" customHeight="1">
      <c r="A466" s="81">
        <v>846.0</v>
      </c>
      <c r="B466" s="84">
        <v>45719.0</v>
      </c>
      <c r="C466" s="48" t="s">
        <v>1840</v>
      </c>
      <c r="D466" s="48" t="s">
        <v>448</v>
      </c>
      <c r="E466" s="116">
        <v>3152.68</v>
      </c>
      <c r="F466" s="48" t="s">
        <v>1841</v>
      </c>
      <c r="G466" s="48" t="s">
        <v>74</v>
      </c>
      <c r="H466" s="42" t="s">
        <v>68</v>
      </c>
      <c r="K466" s="106">
        <v>3300.0</v>
      </c>
      <c r="L466" s="106">
        <f t="shared" si="36"/>
        <v>147.3214286</v>
      </c>
      <c r="M466" s="106">
        <f t="shared" si="37"/>
        <v>3152.678571</v>
      </c>
    </row>
    <row r="467" ht="14.25" customHeight="1">
      <c r="A467" s="81">
        <v>847.0</v>
      </c>
      <c r="B467" s="84">
        <v>45719.0</v>
      </c>
      <c r="C467" s="48" t="s">
        <v>1844</v>
      </c>
      <c r="D467" s="48" t="s">
        <v>8958</v>
      </c>
      <c r="E467" s="50">
        <v>1250.0</v>
      </c>
      <c r="F467" s="48" t="s">
        <v>1845</v>
      </c>
      <c r="G467" s="48" t="s">
        <v>74</v>
      </c>
      <c r="H467" s="42" t="s">
        <v>68</v>
      </c>
      <c r="I467" s="48" t="s">
        <v>1846</v>
      </c>
      <c r="K467" s="106"/>
      <c r="L467" s="106"/>
      <c r="M467" s="106"/>
    </row>
    <row r="468" ht="14.25" customHeight="1">
      <c r="A468" s="81">
        <v>848.0</v>
      </c>
      <c r="B468" s="84">
        <v>45719.0</v>
      </c>
      <c r="C468" s="48" t="s">
        <v>1848</v>
      </c>
      <c r="D468" s="48" t="s">
        <v>1119</v>
      </c>
      <c r="E468" s="50">
        <v>3500.0</v>
      </c>
      <c r="F468" s="48" t="s">
        <v>1849</v>
      </c>
      <c r="G468" s="48" t="s">
        <v>74</v>
      </c>
      <c r="H468" s="42" t="s">
        <v>68</v>
      </c>
      <c r="I468" s="48" t="s">
        <v>9004</v>
      </c>
      <c r="K468" s="106"/>
      <c r="L468" s="106"/>
      <c r="M468" s="106"/>
    </row>
    <row r="469" ht="14.25" customHeight="1">
      <c r="A469" s="81">
        <v>849.0</v>
      </c>
      <c r="B469" s="84">
        <v>45719.0</v>
      </c>
      <c r="C469" s="48" t="s">
        <v>1852</v>
      </c>
      <c r="D469" s="48" t="s">
        <v>182</v>
      </c>
      <c r="E469" s="50">
        <v>1250.0</v>
      </c>
      <c r="F469" s="48" t="s">
        <v>1845</v>
      </c>
      <c r="G469" s="48" t="s">
        <v>74</v>
      </c>
      <c r="H469" s="42" t="s">
        <v>68</v>
      </c>
      <c r="I469" s="48" t="s">
        <v>1853</v>
      </c>
      <c r="K469" s="106"/>
      <c r="L469" s="106"/>
      <c r="M469" s="106"/>
    </row>
    <row r="470" ht="14.25" customHeight="1">
      <c r="A470" s="81">
        <v>850.0</v>
      </c>
      <c r="B470" s="84">
        <v>45719.0</v>
      </c>
      <c r="C470" s="48" t="s">
        <v>1855</v>
      </c>
      <c r="D470" s="48" t="s">
        <v>1856</v>
      </c>
      <c r="E470" s="50">
        <v>1250.0</v>
      </c>
      <c r="F470" s="48" t="s">
        <v>1845</v>
      </c>
      <c r="G470" s="48" t="s">
        <v>74</v>
      </c>
      <c r="H470" s="42" t="s">
        <v>68</v>
      </c>
      <c r="I470" s="48" t="s">
        <v>9005</v>
      </c>
      <c r="K470" s="106"/>
      <c r="L470" s="106"/>
      <c r="M470" s="106"/>
    </row>
    <row r="471" ht="14.25" customHeight="1">
      <c r="A471" s="81">
        <v>851.0</v>
      </c>
      <c r="B471" s="84">
        <v>45719.0</v>
      </c>
      <c r="C471" s="399"/>
      <c r="D471" s="48" t="s">
        <v>1856</v>
      </c>
      <c r="E471" s="50">
        <v>250.0</v>
      </c>
      <c r="F471" s="48" t="s">
        <v>8959</v>
      </c>
      <c r="G471" s="48" t="s">
        <v>74</v>
      </c>
      <c r="H471" s="42" t="s">
        <v>68</v>
      </c>
      <c r="I471" s="48" t="s">
        <v>9005</v>
      </c>
      <c r="K471" s="106"/>
      <c r="L471" s="106"/>
      <c r="M471" s="106"/>
    </row>
    <row r="472" ht="14.25" customHeight="1">
      <c r="A472" s="81">
        <v>852.0</v>
      </c>
      <c r="B472" s="84">
        <v>45720.0</v>
      </c>
      <c r="C472" s="94" t="s">
        <v>2509</v>
      </c>
      <c r="D472" s="48" t="s">
        <v>1742</v>
      </c>
      <c r="E472" s="50">
        <v>1650.0</v>
      </c>
      <c r="F472" s="48" t="s">
        <v>9006</v>
      </c>
      <c r="G472" s="48" t="s">
        <v>117</v>
      </c>
      <c r="H472" s="42" t="s">
        <v>68</v>
      </c>
      <c r="K472" s="106"/>
      <c r="L472" s="106"/>
      <c r="M472" s="106"/>
      <c r="P472" s="48">
        <v>54.18</v>
      </c>
      <c r="Q472" s="118">
        <f t="shared" ref="Q472:Q473" si="38">E472-P472</f>
        <v>1595.82</v>
      </c>
    </row>
    <row r="473" ht="13.5" customHeight="1">
      <c r="A473" s="81">
        <v>853.0</v>
      </c>
      <c r="B473" s="84">
        <v>45720.0</v>
      </c>
      <c r="C473" s="48" t="s">
        <v>2501</v>
      </c>
      <c r="D473" s="48" t="s">
        <v>9007</v>
      </c>
      <c r="E473" s="50">
        <v>35000.0</v>
      </c>
      <c r="F473" s="48" t="s">
        <v>1694</v>
      </c>
      <c r="G473" s="48" t="s">
        <v>117</v>
      </c>
      <c r="H473" s="42" t="s">
        <v>68</v>
      </c>
      <c r="K473" s="106"/>
      <c r="L473" s="106"/>
      <c r="M473" s="106"/>
      <c r="P473" s="48">
        <v>1149.31</v>
      </c>
      <c r="Q473" s="50">
        <f t="shared" si="38"/>
        <v>33850.69</v>
      </c>
      <c r="R473" s="400">
        <f>SUM(Q472:Q473)</f>
        <v>35446.51</v>
      </c>
    </row>
    <row r="474" ht="14.25" customHeight="1">
      <c r="A474" s="81">
        <v>854.0</v>
      </c>
      <c r="B474" s="84">
        <v>45720.0</v>
      </c>
      <c r="C474" s="48" t="s">
        <v>1780</v>
      </c>
      <c r="D474" s="48" t="s">
        <v>1252</v>
      </c>
      <c r="E474" s="50">
        <v>2500.0</v>
      </c>
      <c r="F474" s="48" t="s">
        <v>9008</v>
      </c>
      <c r="G474" s="48" t="s">
        <v>96</v>
      </c>
      <c r="H474" s="42" t="s">
        <v>132</v>
      </c>
      <c r="I474" s="126" t="s">
        <v>607</v>
      </c>
      <c r="K474" s="106"/>
      <c r="L474" s="106"/>
      <c r="M474" s="106"/>
    </row>
    <row r="475" ht="14.25" customHeight="1">
      <c r="A475" s="81">
        <v>855.0</v>
      </c>
      <c r="B475" s="84">
        <v>45721.0</v>
      </c>
      <c r="C475" s="48" t="s">
        <v>9009</v>
      </c>
      <c r="D475" s="48" t="s">
        <v>629</v>
      </c>
      <c r="E475" s="50">
        <v>350000.0</v>
      </c>
      <c r="F475" s="48" t="s">
        <v>8979</v>
      </c>
      <c r="G475" s="48" t="s">
        <v>74</v>
      </c>
      <c r="H475" s="42" t="s">
        <v>68</v>
      </c>
      <c r="I475" s="48" t="s">
        <v>657</v>
      </c>
      <c r="K475" s="106"/>
      <c r="L475" s="106"/>
      <c r="M475" s="106"/>
    </row>
    <row r="476" ht="14.25" customHeight="1">
      <c r="A476" s="81">
        <v>856.0</v>
      </c>
      <c r="B476" s="84">
        <v>45721.0</v>
      </c>
      <c r="C476" s="48" t="s">
        <v>1829</v>
      </c>
      <c r="D476" s="48" t="s">
        <v>182</v>
      </c>
      <c r="E476" s="50">
        <v>2100.0</v>
      </c>
      <c r="F476" s="48" t="s">
        <v>195</v>
      </c>
      <c r="G476" s="48" t="s">
        <v>74</v>
      </c>
      <c r="H476" s="42" t="s">
        <v>68</v>
      </c>
      <c r="I476" s="48" t="s">
        <v>1830</v>
      </c>
      <c r="K476" s="106"/>
      <c r="L476" s="106"/>
      <c r="M476" s="106"/>
    </row>
    <row r="477" ht="14.25" customHeight="1">
      <c r="A477" s="81">
        <v>857.0</v>
      </c>
      <c r="B477" s="84">
        <v>45722.0</v>
      </c>
      <c r="C477" s="94" t="s">
        <v>2262</v>
      </c>
      <c r="D477" s="48" t="s">
        <v>9010</v>
      </c>
      <c r="E477" s="50">
        <v>3250.0</v>
      </c>
      <c r="F477" s="48" t="s">
        <v>9011</v>
      </c>
      <c r="G477" s="48" t="s">
        <v>96</v>
      </c>
      <c r="H477" s="42" t="s">
        <v>68</v>
      </c>
      <c r="I477" s="48" t="s">
        <v>9012</v>
      </c>
      <c r="K477" s="106"/>
      <c r="L477" s="106"/>
      <c r="M477" s="106"/>
    </row>
    <row r="478" ht="14.25" customHeight="1">
      <c r="A478" s="81">
        <v>858.0</v>
      </c>
      <c r="B478" s="84">
        <v>45726.0</v>
      </c>
      <c r="C478" s="94" t="s">
        <v>1860</v>
      </c>
      <c r="D478" s="48" t="s">
        <v>8110</v>
      </c>
      <c r="E478" s="50">
        <v>19298.21</v>
      </c>
      <c r="F478" s="48" t="s">
        <v>9013</v>
      </c>
      <c r="G478" s="48" t="s">
        <v>74</v>
      </c>
      <c r="H478" s="42" t="s">
        <v>68</v>
      </c>
      <c r="I478" s="48" t="s">
        <v>1862</v>
      </c>
      <c r="K478" s="106"/>
      <c r="L478" s="106"/>
      <c r="M478" s="106"/>
    </row>
    <row r="479" ht="14.25" customHeight="1">
      <c r="A479" s="81">
        <v>859.0</v>
      </c>
      <c r="B479" s="84">
        <v>45726.0</v>
      </c>
      <c r="C479" s="48" t="s">
        <v>2725</v>
      </c>
      <c r="D479" s="48" t="s">
        <v>5080</v>
      </c>
      <c r="E479" s="50">
        <v>10478.05</v>
      </c>
      <c r="F479" s="48" t="s">
        <v>9014</v>
      </c>
      <c r="G479" s="48" t="s">
        <v>74</v>
      </c>
      <c r="H479" s="42" t="s">
        <v>68</v>
      </c>
      <c r="I479" s="48" t="s">
        <v>9015</v>
      </c>
      <c r="K479" s="106"/>
      <c r="L479" s="106"/>
      <c r="M479" s="106"/>
    </row>
    <row r="480" ht="14.25" customHeight="1">
      <c r="A480" s="81">
        <v>860.0</v>
      </c>
      <c r="B480" s="84">
        <v>45726.0</v>
      </c>
      <c r="C480" s="48" t="s">
        <v>2038</v>
      </c>
      <c r="D480" s="48" t="s">
        <v>8987</v>
      </c>
      <c r="E480" s="50">
        <v>21400.0</v>
      </c>
      <c r="F480" s="48" t="s">
        <v>9016</v>
      </c>
      <c r="G480" s="48" t="s">
        <v>74</v>
      </c>
      <c r="H480" s="42" t="s">
        <v>68</v>
      </c>
      <c r="I480" s="48" t="s">
        <v>2040</v>
      </c>
      <c r="K480" s="106"/>
      <c r="L480" s="106"/>
      <c r="M480" s="106"/>
    </row>
    <row r="481" ht="14.25" customHeight="1">
      <c r="A481" s="81">
        <v>861.0</v>
      </c>
      <c r="B481" s="84">
        <v>45726.0</v>
      </c>
      <c r="C481" s="48" t="s">
        <v>2505</v>
      </c>
      <c r="D481" s="48" t="s">
        <v>2506</v>
      </c>
      <c r="E481" s="50">
        <v>12375.0</v>
      </c>
      <c r="F481" s="48" t="s">
        <v>9017</v>
      </c>
      <c r="G481" s="48" t="s">
        <v>96</v>
      </c>
      <c r="H481" s="42" t="s">
        <v>132</v>
      </c>
      <c r="I481" s="126" t="s">
        <v>392</v>
      </c>
      <c r="K481" s="106"/>
      <c r="L481" s="106"/>
      <c r="M481" s="106"/>
    </row>
    <row r="482" ht="14.25" customHeight="1">
      <c r="A482" s="81">
        <v>862.0</v>
      </c>
      <c r="B482" s="84">
        <v>45728.0</v>
      </c>
      <c r="C482" s="48" t="s">
        <v>9018</v>
      </c>
      <c r="D482" s="94" t="s">
        <v>629</v>
      </c>
      <c r="E482" s="116">
        <v>93150.0</v>
      </c>
      <c r="F482" s="48" t="s">
        <v>9019</v>
      </c>
      <c r="G482" s="48" t="s">
        <v>74</v>
      </c>
      <c r="H482" s="42" t="s">
        <v>68</v>
      </c>
      <c r="I482" s="48" t="s">
        <v>657</v>
      </c>
      <c r="K482" s="106"/>
      <c r="L482" s="106"/>
      <c r="M482" s="106"/>
    </row>
    <row r="483" ht="14.25" customHeight="1">
      <c r="A483" s="81">
        <v>863.0</v>
      </c>
      <c r="B483" s="84">
        <v>45733.0</v>
      </c>
      <c r="C483" s="48" t="s">
        <v>1930</v>
      </c>
      <c r="D483" s="48" t="s">
        <v>1931</v>
      </c>
      <c r="E483" s="50">
        <v>10500.0</v>
      </c>
      <c r="F483" s="48" t="s">
        <v>1932</v>
      </c>
      <c r="G483" s="48" t="s">
        <v>74</v>
      </c>
      <c r="H483" s="42" t="s">
        <v>68</v>
      </c>
      <c r="I483" s="48" t="s">
        <v>1933</v>
      </c>
      <c r="K483" s="106"/>
      <c r="L483" s="106"/>
      <c r="M483" s="106"/>
    </row>
    <row r="484" ht="14.25" customHeight="1">
      <c r="A484" s="81">
        <v>864.0</v>
      </c>
      <c r="B484" s="84">
        <v>45733.0</v>
      </c>
      <c r="C484" s="94" t="s">
        <v>2187</v>
      </c>
      <c r="D484" s="94" t="s">
        <v>701</v>
      </c>
      <c r="E484" s="100">
        <v>1250.0</v>
      </c>
      <c r="F484" s="48" t="s">
        <v>2188</v>
      </c>
      <c r="G484" s="48" t="s">
        <v>74</v>
      </c>
      <c r="H484" s="101" t="s">
        <v>68</v>
      </c>
      <c r="I484" s="101" t="s">
        <v>2189</v>
      </c>
      <c r="K484" s="106"/>
      <c r="L484" s="106"/>
      <c r="M484" s="106"/>
    </row>
    <row r="485" ht="14.25" customHeight="1">
      <c r="A485" s="81">
        <v>865.0</v>
      </c>
      <c r="B485" s="84">
        <v>45733.0</v>
      </c>
      <c r="C485" s="48" t="s">
        <v>1938</v>
      </c>
      <c r="D485" s="48" t="s">
        <v>529</v>
      </c>
      <c r="E485" s="50">
        <v>3000.0</v>
      </c>
      <c r="F485" s="48" t="s">
        <v>1939</v>
      </c>
      <c r="G485" s="48" t="s">
        <v>74</v>
      </c>
      <c r="H485" s="42" t="s">
        <v>68</v>
      </c>
      <c r="I485" s="48" t="s">
        <v>1940</v>
      </c>
      <c r="K485" s="106"/>
      <c r="L485" s="106"/>
      <c r="M485" s="106"/>
    </row>
    <row r="486" ht="14.25" customHeight="1">
      <c r="A486" s="81">
        <v>866.0</v>
      </c>
      <c r="B486" s="84">
        <v>45734.0</v>
      </c>
      <c r="C486" s="94" t="s">
        <v>2249</v>
      </c>
      <c r="D486" s="48" t="s">
        <v>2250</v>
      </c>
      <c r="E486" s="50">
        <v>3500.0</v>
      </c>
      <c r="F486" s="48" t="s">
        <v>9020</v>
      </c>
      <c r="G486" s="48" t="s">
        <v>96</v>
      </c>
      <c r="H486" s="42" t="s">
        <v>132</v>
      </c>
      <c r="I486" s="126" t="s">
        <v>392</v>
      </c>
      <c r="K486" s="106"/>
      <c r="L486" s="106"/>
      <c r="M486" s="106"/>
    </row>
    <row r="487" ht="14.25" customHeight="1">
      <c r="A487" s="81">
        <v>867.0</v>
      </c>
      <c r="B487" s="84">
        <v>45735.0</v>
      </c>
      <c r="C487" s="94" t="s">
        <v>2229</v>
      </c>
      <c r="D487" s="48" t="s">
        <v>2230</v>
      </c>
      <c r="E487" s="50">
        <v>5700.0</v>
      </c>
      <c r="F487" s="48" t="s">
        <v>9021</v>
      </c>
      <c r="G487" s="48" t="s">
        <v>117</v>
      </c>
      <c r="H487" s="42" t="s">
        <v>68</v>
      </c>
      <c r="K487" s="106"/>
      <c r="L487" s="106"/>
      <c r="M487" s="106"/>
      <c r="P487" s="48">
        <v>187.17</v>
      </c>
      <c r="Q487" s="118">
        <f>E487-P487</f>
        <v>5512.83</v>
      </c>
    </row>
    <row r="488" ht="14.25" customHeight="1">
      <c r="A488" s="81">
        <v>868.0</v>
      </c>
      <c r="B488" s="84">
        <v>45736.0</v>
      </c>
      <c r="C488" s="94" t="s">
        <v>1920</v>
      </c>
      <c r="D488" s="48" t="s">
        <v>674</v>
      </c>
      <c r="E488" s="50">
        <v>3000.0</v>
      </c>
      <c r="F488" s="48" t="s">
        <v>2195</v>
      </c>
      <c r="G488" s="48" t="s">
        <v>74</v>
      </c>
      <c r="H488" s="42" t="s">
        <v>68</v>
      </c>
      <c r="I488" s="48" t="s">
        <v>1940</v>
      </c>
      <c r="K488" s="106"/>
      <c r="L488" s="106"/>
      <c r="M488" s="106"/>
    </row>
    <row r="489" ht="14.25" customHeight="1">
      <c r="A489" s="81">
        <v>869.0</v>
      </c>
      <c r="B489" s="84">
        <v>45737.0</v>
      </c>
      <c r="C489" s="94" t="s">
        <v>2241</v>
      </c>
      <c r="D489" s="48" t="s">
        <v>2242</v>
      </c>
      <c r="E489" s="50">
        <v>9700.0</v>
      </c>
      <c r="F489" s="48" t="s">
        <v>9022</v>
      </c>
      <c r="G489" s="48" t="s">
        <v>96</v>
      </c>
      <c r="H489" s="42" t="s">
        <v>68</v>
      </c>
      <c r="I489" s="48" t="s">
        <v>2244</v>
      </c>
      <c r="K489" s="106"/>
      <c r="L489" s="106"/>
      <c r="M489" s="106"/>
    </row>
    <row r="490" ht="14.25" customHeight="1">
      <c r="A490" s="81">
        <v>870.0</v>
      </c>
      <c r="B490" s="84">
        <v>45742.0</v>
      </c>
      <c r="C490" s="48" t="s">
        <v>1885</v>
      </c>
      <c r="D490" s="48" t="s">
        <v>895</v>
      </c>
      <c r="E490" s="116">
        <v>67448.21</v>
      </c>
      <c r="F490" s="48" t="s">
        <v>9023</v>
      </c>
      <c r="G490" s="48" t="s">
        <v>74</v>
      </c>
      <c r="H490" s="42" t="s">
        <v>68</v>
      </c>
      <c r="I490" s="48" t="s">
        <v>8521</v>
      </c>
      <c r="K490" s="106">
        <v>70600.0</v>
      </c>
      <c r="L490" s="106">
        <f t="shared" ref="L490:L491" si="39">K490/1.12*0.05</f>
        <v>3151.785714</v>
      </c>
      <c r="M490" s="106">
        <f t="shared" ref="M490:M491" si="40">K490-L490</f>
        <v>67448.21429</v>
      </c>
      <c r="N490" s="50">
        <f t="shared" ref="N490:N491" si="41">E490-M490</f>
        <v>-0.004285714283</v>
      </c>
    </row>
    <row r="491" ht="14.25" customHeight="1">
      <c r="A491" s="81">
        <v>871.0</v>
      </c>
      <c r="B491" s="84">
        <v>45742.0</v>
      </c>
      <c r="C491" s="48" t="s">
        <v>2194</v>
      </c>
      <c r="D491" s="48" t="s">
        <v>899</v>
      </c>
      <c r="E491" s="116">
        <v>2866.07</v>
      </c>
      <c r="F491" s="48" t="s">
        <v>9024</v>
      </c>
      <c r="G491" s="48" t="s">
        <v>74</v>
      </c>
      <c r="H491" s="42" t="s">
        <v>68</v>
      </c>
      <c r="I491" s="48" t="s">
        <v>2196</v>
      </c>
      <c r="K491" s="106">
        <v>3000.0</v>
      </c>
      <c r="L491" s="106">
        <f t="shared" si="39"/>
        <v>133.9285714</v>
      </c>
      <c r="M491" s="106">
        <f t="shared" si="40"/>
        <v>2866.071429</v>
      </c>
      <c r="N491" s="50">
        <f t="shared" si="41"/>
        <v>-0.001428571428</v>
      </c>
    </row>
    <row r="492" ht="14.25" customHeight="1">
      <c r="A492" s="81">
        <v>872.0</v>
      </c>
      <c r="B492" s="84">
        <v>45742.0</v>
      </c>
      <c r="C492" s="94" t="s">
        <v>1517</v>
      </c>
      <c r="D492" s="48" t="s">
        <v>710</v>
      </c>
      <c r="E492" s="100">
        <v>300.0</v>
      </c>
      <c r="F492" s="94" t="s">
        <v>1518</v>
      </c>
      <c r="G492" s="101" t="s">
        <v>112</v>
      </c>
      <c r="H492" s="101" t="s">
        <v>127</v>
      </c>
      <c r="K492" s="106"/>
      <c r="L492" s="106"/>
      <c r="M492" s="106"/>
    </row>
    <row r="493" ht="14.25" customHeight="1">
      <c r="A493" s="81">
        <v>873.0</v>
      </c>
      <c r="B493" s="84">
        <v>45742.0</v>
      </c>
      <c r="C493" s="48" t="s">
        <v>1927</v>
      </c>
      <c r="D493" s="94" t="s">
        <v>710</v>
      </c>
      <c r="E493" s="100">
        <v>300.0</v>
      </c>
      <c r="F493" s="100" t="s">
        <v>1928</v>
      </c>
      <c r="G493" s="101" t="s">
        <v>112</v>
      </c>
      <c r="H493" s="101" t="s">
        <v>127</v>
      </c>
      <c r="K493" s="106"/>
      <c r="L493" s="106"/>
      <c r="M493" s="106"/>
    </row>
    <row r="494" ht="14.25" customHeight="1">
      <c r="A494" s="81">
        <v>874.0</v>
      </c>
      <c r="B494" s="84">
        <v>45743.0</v>
      </c>
      <c r="C494" s="48" t="s">
        <v>1970</v>
      </c>
      <c r="D494" s="94" t="s">
        <v>347</v>
      </c>
      <c r="E494" s="100">
        <v>5360.0</v>
      </c>
      <c r="F494" s="100" t="s">
        <v>9025</v>
      </c>
      <c r="G494" s="101" t="s">
        <v>96</v>
      </c>
      <c r="H494" s="101" t="s">
        <v>68</v>
      </c>
      <c r="I494" s="101" t="s">
        <v>1972</v>
      </c>
      <c r="K494" s="106"/>
      <c r="L494" s="106"/>
      <c r="M494" s="106"/>
      <c r="Q494" s="130"/>
    </row>
    <row r="495" ht="14.25" customHeight="1">
      <c r="A495" s="81">
        <v>875.0</v>
      </c>
      <c r="B495" s="84">
        <v>45743.0</v>
      </c>
      <c r="C495" s="48" t="s">
        <v>4291</v>
      </c>
      <c r="D495" s="48" t="s">
        <v>4292</v>
      </c>
      <c r="E495" s="50">
        <v>49680.0</v>
      </c>
      <c r="F495" s="48" t="s">
        <v>4293</v>
      </c>
      <c r="G495" s="48" t="s">
        <v>117</v>
      </c>
      <c r="H495" s="42" t="s">
        <v>68</v>
      </c>
      <c r="K495" s="106"/>
      <c r="L495" s="106"/>
      <c r="M495" s="106"/>
      <c r="P495" s="48">
        <v>1631.34</v>
      </c>
      <c r="Q495" s="201">
        <f>E495-P495</f>
        <v>48048.66</v>
      </c>
    </row>
    <row r="496" ht="14.25" customHeight="1">
      <c r="A496" s="81">
        <v>876.0</v>
      </c>
      <c r="B496" s="84">
        <v>45744.0</v>
      </c>
      <c r="C496" s="48" t="s">
        <v>2249</v>
      </c>
      <c r="D496" s="48" t="s">
        <v>2250</v>
      </c>
      <c r="E496" s="50">
        <v>7000.0</v>
      </c>
      <c r="F496" s="48" t="s">
        <v>9026</v>
      </c>
      <c r="G496" s="48" t="s">
        <v>9027</v>
      </c>
      <c r="H496" s="42" t="s">
        <v>132</v>
      </c>
      <c r="K496" s="106"/>
      <c r="L496" s="106"/>
      <c r="M496" s="106"/>
      <c r="Q496" s="130"/>
    </row>
    <row r="497" ht="14.25" customHeight="1">
      <c r="A497" s="81">
        <v>877.0</v>
      </c>
      <c r="B497" s="84">
        <v>45747.0</v>
      </c>
      <c r="C497" s="48" t="s">
        <v>9028</v>
      </c>
      <c r="D497" s="94" t="s">
        <v>629</v>
      </c>
      <c r="E497" s="50">
        <v>100000.0</v>
      </c>
      <c r="F497" s="48" t="s">
        <v>9029</v>
      </c>
      <c r="G497" s="48" t="s">
        <v>74</v>
      </c>
      <c r="H497" s="42" t="s">
        <v>68</v>
      </c>
      <c r="I497" s="48" t="s">
        <v>9030</v>
      </c>
      <c r="K497" s="106"/>
      <c r="L497" s="106"/>
      <c r="M497" s="106"/>
      <c r="Q497" s="130"/>
    </row>
    <row r="498" ht="14.25" customHeight="1">
      <c r="A498" s="81">
        <v>878.0</v>
      </c>
      <c r="B498" s="84">
        <v>45748.0</v>
      </c>
      <c r="C498" s="48" t="s">
        <v>2417</v>
      </c>
      <c r="D498" s="94" t="s">
        <v>804</v>
      </c>
      <c r="E498" s="395">
        <v>2006.25</v>
      </c>
      <c r="F498" s="100" t="s">
        <v>2418</v>
      </c>
      <c r="G498" s="101" t="s">
        <v>96</v>
      </c>
      <c r="H498" s="101" t="s">
        <v>68</v>
      </c>
      <c r="I498" s="101" t="s">
        <v>2044</v>
      </c>
      <c r="J498" s="94"/>
      <c r="K498" s="97">
        <v>2100.0</v>
      </c>
      <c r="L498" s="97">
        <f t="shared" ref="L498:L500" si="42">K498/1.12*0.05</f>
        <v>93.75</v>
      </c>
      <c r="M498" s="97">
        <f t="shared" ref="M498:M500" si="43">K498-L498</f>
        <v>2006.25</v>
      </c>
    </row>
    <row r="499" ht="14.25" customHeight="1">
      <c r="A499" s="81">
        <v>879.0</v>
      </c>
      <c r="B499" s="84">
        <v>45748.0</v>
      </c>
      <c r="C499" s="48" t="s">
        <v>2421</v>
      </c>
      <c r="D499" s="94" t="s">
        <v>804</v>
      </c>
      <c r="E499" s="395">
        <v>2006.25</v>
      </c>
      <c r="F499" s="100" t="s">
        <v>2422</v>
      </c>
      <c r="G499" s="101" t="s">
        <v>96</v>
      </c>
      <c r="H499" s="101" t="s">
        <v>68</v>
      </c>
      <c r="I499" s="101" t="s">
        <v>2044</v>
      </c>
      <c r="J499" s="94"/>
      <c r="K499" s="97">
        <v>2100.0</v>
      </c>
      <c r="L499" s="97">
        <f t="shared" si="42"/>
        <v>93.75</v>
      </c>
      <c r="M499" s="97">
        <f t="shared" si="43"/>
        <v>2006.25</v>
      </c>
    </row>
    <row r="500" ht="14.25" customHeight="1">
      <c r="A500" s="81">
        <v>880.0</v>
      </c>
      <c r="B500" s="84">
        <v>45748.0</v>
      </c>
      <c r="C500" s="48" t="s">
        <v>2042</v>
      </c>
      <c r="D500" s="94" t="s">
        <v>804</v>
      </c>
      <c r="E500" s="395">
        <v>2483.93</v>
      </c>
      <c r="F500" s="100" t="s">
        <v>9031</v>
      </c>
      <c r="G500" s="101" t="s">
        <v>96</v>
      </c>
      <c r="H500" s="101" t="s">
        <v>68</v>
      </c>
      <c r="I500" s="101" t="s">
        <v>2044</v>
      </c>
      <c r="J500" s="94"/>
      <c r="K500" s="106">
        <v>2600.0</v>
      </c>
      <c r="L500" s="106">
        <f t="shared" si="42"/>
        <v>116.0714286</v>
      </c>
      <c r="M500" s="106">
        <f t="shared" si="43"/>
        <v>2483.928571</v>
      </c>
    </row>
    <row r="501" ht="14.25" customHeight="1">
      <c r="A501" s="81">
        <v>881.0</v>
      </c>
      <c r="B501" s="84">
        <v>45748.0</v>
      </c>
      <c r="C501" s="94" t="s">
        <v>2350</v>
      </c>
      <c r="D501" s="94" t="s">
        <v>2351</v>
      </c>
      <c r="E501" s="100">
        <v>29061.27</v>
      </c>
      <c r="F501" s="100" t="s">
        <v>2352</v>
      </c>
      <c r="G501" s="101" t="s">
        <v>74</v>
      </c>
      <c r="H501" s="101" t="s">
        <v>68</v>
      </c>
      <c r="I501" s="101" t="s">
        <v>2353</v>
      </c>
      <c r="J501" s="94"/>
      <c r="K501" s="106"/>
      <c r="L501" s="106"/>
      <c r="M501" s="106"/>
    </row>
    <row r="502" ht="14.25" customHeight="1">
      <c r="A502" s="383">
        <v>882.0</v>
      </c>
      <c r="B502" s="384">
        <v>45757.0</v>
      </c>
      <c r="C502" s="166" t="s">
        <v>1723</v>
      </c>
      <c r="D502" s="167" t="s">
        <v>1712</v>
      </c>
      <c r="E502" s="169">
        <v>5000.0</v>
      </c>
      <c r="F502" s="166" t="s">
        <v>1724</v>
      </c>
      <c r="G502" s="170" t="s">
        <v>1008</v>
      </c>
      <c r="H502" s="170" t="s">
        <v>68</v>
      </c>
      <c r="I502" s="170"/>
      <c r="J502" s="94"/>
      <c r="K502" s="385"/>
      <c r="L502" s="385"/>
      <c r="M502" s="385"/>
      <c r="N502" s="166"/>
      <c r="O502" s="166"/>
      <c r="P502" s="166">
        <v>164.19</v>
      </c>
      <c r="Q502" s="385">
        <f>E502-P502</f>
        <v>4835.81</v>
      </c>
      <c r="R502" s="166"/>
      <c r="S502" s="166"/>
      <c r="T502" s="166"/>
      <c r="U502" s="166"/>
      <c r="V502" s="166"/>
      <c r="W502" s="166"/>
      <c r="X502" s="166"/>
      <c r="Y502" s="166"/>
      <c r="Z502" s="166"/>
      <c r="AA502" s="166"/>
      <c r="AB502" s="166"/>
    </row>
    <row r="503" ht="14.25" customHeight="1">
      <c r="A503" s="81"/>
      <c r="B503" s="84"/>
      <c r="C503" s="48"/>
      <c r="D503" s="48"/>
      <c r="E503" s="100"/>
      <c r="F503" s="100"/>
      <c r="G503" s="101"/>
      <c r="H503" s="101"/>
      <c r="K503" s="106"/>
      <c r="L503" s="106"/>
      <c r="M503" s="106"/>
    </row>
    <row r="504" ht="14.25" customHeight="1">
      <c r="A504" s="401" t="s">
        <v>9032</v>
      </c>
      <c r="B504" s="84">
        <v>45749.0</v>
      </c>
      <c r="C504" s="48" t="s">
        <v>2458</v>
      </c>
      <c r="D504" s="48" t="s">
        <v>1503</v>
      </c>
      <c r="E504" s="100">
        <v>300.0</v>
      </c>
      <c r="F504" s="100" t="s">
        <v>2459</v>
      </c>
      <c r="G504" s="101" t="s">
        <v>112</v>
      </c>
      <c r="H504" s="101" t="s">
        <v>127</v>
      </c>
      <c r="K504" s="106"/>
      <c r="L504" s="106"/>
      <c r="M504" s="106"/>
    </row>
    <row r="505" ht="14.25" customHeight="1">
      <c r="A505" s="401" t="s">
        <v>9033</v>
      </c>
      <c r="B505" s="84">
        <v>45749.0</v>
      </c>
      <c r="C505" s="94" t="s">
        <v>2550</v>
      </c>
      <c r="D505" s="48" t="s">
        <v>2551</v>
      </c>
      <c r="E505" s="91">
        <v>11200.0</v>
      </c>
      <c r="F505" s="50" t="s">
        <v>2552</v>
      </c>
      <c r="G505" s="101" t="s">
        <v>117</v>
      </c>
      <c r="H505" s="101" t="s">
        <v>68</v>
      </c>
      <c r="K505" s="106"/>
      <c r="L505" s="106"/>
      <c r="M505" s="106"/>
    </row>
    <row r="506" ht="14.25" customHeight="1">
      <c r="A506" s="401" t="s">
        <v>9034</v>
      </c>
      <c r="B506" s="84">
        <v>45749.0</v>
      </c>
      <c r="C506" s="94" t="s">
        <v>2550</v>
      </c>
      <c r="D506" s="48" t="s">
        <v>309</v>
      </c>
      <c r="E506" s="91">
        <v>11200.0</v>
      </c>
      <c r="F506" s="50" t="s">
        <v>2552</v>
      </c>
      <c r="G506" s="101" t="s">
        <v>117</v>
      </c>
      <c r="H506" s="101" t="s">
        <v>68</v>
      </c>
      <c r="K506" s="106"/>
      <c r="L506" s="106"/>
      <c r="M506" s="106"/>
    </row>
    <row r="507" ht="14.25" customHeight="1">
      <c r="A507" s="81" t="s">
        <v>9035</v>
      </c>
      <c r="B507" s="84">
        <v>45750.0</v>
      </c>
      <c r="C507" s="94" t="s">
        <v>2619</v>
      </c>
      <c r="D507" s="94" t="s">
        <v>2620</v>
      </c>
      <c r="E507" s="100">
        <v>11532.24</v>
      </c>
      <c r="F507" s="100" t="s">
        <v>1881</v>
      </c>
      <c r="G507" s="101" t="s">
        <v>112</v>
      </c>
      <c r="H507" s="101" t="s">
        <v>127</v>
      </c>
      <c r="K507" s="106"/>
      <c r="L507" s="106"/>
      <c r="M507" s="106"/>
    </row>
    <row r="508" ht="14.25" customHeight="1">
      <c r="A508" s="81" t="s">
        <v>9036</v>
      </c>
      <c r="B508" s="84">
        <v>45750.0</v>
      </c>
      <c r="C508" s="94" t="s">
        <v>2587</v>
      </c>
      <c r="D508" s="94" t="s">
        <v>1119</v>
      </c>
      <c r="E508" s="100">
        <v>3500.0</v>
      </c>
      <c r="F508" s="100" t="s">
        <v>2588</v>
      </c>
      <c r="G508" s="101" t="s">
        <v>74</v>
      </c>
      <c r="H508" s="101" t="s">
        <v>68</v>
      </c>
      <c r="I508" s="101" t="s">
        <v>2589</v>
      </c>
      <c r="K508" s="106"/>
      <c r="L508" s="106"/>
      <c r="M508" s="106"/>
    </row>
    <row r="509" ht="14.25" customHeight="1">
      <c r="A509" s="81" t="s">
        <v>9037</v>
      </c>
      <c r="B509" s="84"/>
      <c r="D509" s="48" t="s">
        <v>87</v>
      </c>
      <c r="E509" s="50"/>
      <c r="H509" s="42"/>
      <c r="K509" s="106"/>
      <c r="L509" s="106"/>
      <c r="M509" s="106"/>
    </row>
    <row r="510" ht="14.25" customHeight="1">
      <c r="A510" s="81" t="s">
        <v>9038</v>
      </c>
      <c r="B510" s="84">
        <v>45750.0</v>
      </c>
      <c r="C510" s="94" t="s">
        <v>2591</v>
      </c>
      <c r="D510" s="94" t="s">
        <v>168</v>
      </c>
      <c r="E510" s="100">
        <v>1250.0</v>
      </c>
      <c r="F510" s="100" t="s">
        <v>2592</v>
      </c>
      <c r="G510" s="101" t="s">
        <v>74</v>
      </c>
      <c r="H510" s="101" t="s">
        <v>68</v>
      </c>
      <c r="I510" s="101" t="s">
        <v>2593</v>
      </c>
      <c r="K510" s="106"/>
      <c r="L510" s="106"/>
      <c r="M510" s="106"/>
    </row>
    <row r="511" ht="14.25" customHeight="1">
      <c r="A511" s="81" t="s">
        <v>9039</v>
      </c>
      <c r="B511" s="84">
        <v>45750.0</v>
      </c>
      <c r="C511" s="94" t="s">
        <v>2622</v>
      </c>
      <c r="D511" s="94" t="s">
        <v>182</v>
      </c>
      <c r="E511" s="100">
        <v>1250.0</v>
      </c>
      <c r="F511" s="100" t="s">
        <v>2623</v>
      </c>
      <c r="G511" s="101" t="s">
        <v>74</v>
      </c>
      <c r="H511" s="101" t="s">
        <v>68</v>
      </c>
      <c r="I511" s="101" t="s">
        <v>2624</v>
      </c>
      <c r="K511" s="106"/>
      <c r="L511" s="106"/>
      <c r="M511" s="106"/>
    </row>
    <row r="512" ht="14.25" customHeight="1">
      <c r="A512" s="81" t="s">
        <v>9040</v>
      </c>
      <c r="B512" s="84">
        <v>45750.0</v>
      </c>
      <c r="C512" s="48" t="s">
        <v>2488</v>
      </c>
      <c r="D512" s="94" t="s">
        <v>1964</v>
      </c>
      <c r="E512" s="100">
        <v>1375.0</v>
      </c>
      <c r="F512" s="100" t="s">
        <v>2489</v>
      </c>
      <c r="G512" s="101" t="s">
        <v>74</v>
      </c>
      <c r="H512" s="101" t="s">
        <v>68</v>
      </c>
      <c r="I512" s="101" t="s">
        <v>2490</v>
      </c>
      <c r="K512" s="106"/>
      <c r="L512" s="106"/>
      <c r="M512" s="106"/>
    </row>
    <row r="513" ht="14.25" customHeight="1">
      <c r="A513" s="81" t="s">
        <v>9041</v>
      </c>
      <c r="B513" s="84"/>
      <c r="D513" s="48" t="s">
        <v>87</v>
      </c>
      <c r="E513" s="50"/>
      <c r="H513" s="42"/>
      <c r="K513" s="106"/>
      <c r="L513" s="106"/>
      <c r="M513" s="106"/>
    </row>
    <row r="514" ht="14.25" customHeight="1">
      <c r="A514" s="81" t="s">
        <v>9042</v>
      </c>
      <c r="B514" s="84">
        <v>45750.0</v>
      </c>
      <c r="C514" s="94" t="s">
        <v>2513</v>
      </c>
      <c r="D514" s="94" t="s">
        <v>182</v>
      </c>
      <c r="E514" s="100">
        <v>2600.0</v>
      </c>
      <c r="F514" s="100" t="s">
        <v>2514</v>
      </c>
      <c r="G514" s="101" t="s">
        <v>74</v>
      </c>
      <c r="H514" s="101" t="s">
        <v>68</v>
      </c>
      <c r="I514" s="101" t="s">
        <v>2515</v>
      </c>
      <c r="K514" s="106"/>
      <c r="L514" s="106"/>
      <c r="M514" s="106"/>
    </row>
    <row r="515" ht="14.25" customHeight="1">
      <c r="A515" s="81" t="s">
        <v>9043</v>
      </c>
      <c r="B515" s="84"/>
      <c r="D515" s="48" t="s">
        <v>87</v>
      </c>
      <c r="E515" s="50"/>
      <c r="H515" s="42"/>
      <c r="K515" s="106"/>
      <c r="L515" s="106"/>
      <c r="M515" s="106"/>
    </row>
    <row r="516" ht="14.25" customHeight="1">
      <c r="A516" s="81" t="s">
        <v>9044</v>
      </c>
      <c r="B516" s="84">
        <v>45750.0</v>
      </c>
      <c r="C516" s="94" t="s">
        <v>2595</v>
      </c>
      <c r="D516" s="94" t="s">
        <v>1836</v>
      </c>
      <c r="E516" s="395">
        <v>955.36</v>
      </c>
      <c r="F516" s="100" t="s">
        <v>2592</v>
      </c>
      <c r="G516" s="101" t="s">
        <v>74</v>
      </c>
      <c r="H516" s="101" t="s">
        <v>68</v>
      </c>
      <c r="I516" s="101" t="s">
        <v>2596</v>
      </c>
      <c r="K516" s="106"/>
      <c r="L516" s="106"/>
      <c r="M516" s="106"/>
    </row>
    <row r="517" ht="14.25" customHeight="1">
      <c r="A517" s="81" t="s">
        <v>9045</v>
      </c>
      <c r="B517" s="84">
        <v>45750.0</v>
      </c>
      <c r="C517" s="94" t="s">
        <v>2571</v>
      </c>
      <c r="D517" s="48" t="s">
        <v>2572</v>
      </c>
      <c r="E517" s="395">
        <v>32100.0</v>
      </c>
      <c r="F517" s="100" t="s">
        <v>2573</v>
      </c>
      <c r="G517" s="101" t="s">
        <v>74</v>
      </c>
      <c r="H517" s="101" t="s">
        <v>68</v>
      </c>
      <c r="I517" s="48" t="s">
        <v>2574</v>
      </c>
      <c r="K517" s="106"/>
      <c r="L517" s="106"/>
      <c r="M517" s="106"/>
    </row>
    <row r="518" ht="14.25" customHeight="1">
      <c r="A518" s="81" t="s">
        <v>9046</v>
      </c>
      <c r="B518" s="84">
        <v>45750.0</v>
      </c>
      <c r="C518" s="94" t="s">
        <v>2576</v>
      </c>
      <c r="D518" s="94" t="s">
        <v>143</v>
      </c>
      <c r="E518" s="395">
        <v>32100.0</v>
      </c>
      <c r="F518" s="100" t="s">
        <v>2573</v>
      </c>
      <c r="G518" s="101" t="s">
        <v>74</v>
      </c>
      <c r="H518" s="101" t="s">
        <v>68</v>
      </c>
      <c r="I518" s="101" t="s">
        <v>2577</v>
      </c>
      <c r="K518" s="106"/>
      <c r="L518" s="106"/>
      <c r="M518" s="106"/>
    </row>
    <row r="519" ht="14.25" customHeight="1">
      <c r="A519" s="81" t="s">
        <v>9047</v>
      </c>
      <c r="B519" s="84">
        <v>45750.0</v>
      </c>
      <c r="C519" s="48" t="s">
        <v>2535</v>
      </c>
      <c r="D519" s="48" t="s">
        <v>217</v>
      </c>
      <c r="E519" s="100">
        <v>1400.0</v>
      </c>
      <c r="F519" s="48" t="s">
        <v>2536</v>
      </c>
      <c r="G519" s="48" t="s">
        <v>96</v>
      </c>
      <c r="H519" s="101" t="s">
        <v>68</v>
      </c>
      <c r="I519" s="48" t="s">
        <v>2537</v>
      </c>
      <c r="K519" s="106"/>
      <c r="L519" s="106"/>
      <c r="M519" s="106"/>
    </row>
    <row r="520" ht="14.25" customHeight="1">
      <c r="A520" s="81" t="s">
        <v>9048</v>
      </c>
      <c r="B520" s="84">
        <v>45750.0</v>
      </c>
      <c r="C520" s="48" t="s">
        <v>2703</v>
      </c>
      <c r="D520" s="48" t="s">
        <v>2704</v>
      </c>
      <c r="E520" s="50">
        <v>9000.0</v>
      </c>
      <c r="F520" s="48" t="s">
        <v>9049</v>
      </c>
      <c r="G520" s="48" t="s">
        <v>96</v>
      </c>
      <c r="H520" s="42" t="s">
        <v>132</v>
      </c>
      <c r="K520" s="106"/>
      <c r="L520" s="106"/>
      <c r="M520" s="106"/>
    </row>
    <row r="521" ht="14.25" customHeight="1">
      <c r="A521" s="81" t="s">
        <v>9050</v>
      </c>
      <c r="B521" s="84">
        <v>45751.0</v>
      </c>
      <c r="C521" s="48" t="s">
        <v>2673</v>
      </c>
      <c r="D521" s="48" t="s">
        <v>823</v>
      </c>
      <c r="E521" s="50">
        <v>2900.0</v>
      </c>
      <c r="F521" s="48" t="s">
        <v>2674</v>
      </c>
      <c r="G521" s="48" t="s">
        <v>96</v>
      </c>
      <c r="H521" s="42" t="s">
        <v>132</v>
      </c>
      <c r="I521" s="126" t="s">
        <v>392</v>
      </c>
      <c r="K521" s="106"/>
      <c r="L521" s="106"/>
      <c r="M521" s="106"/>
    </row>
    <row r="522" ht="14.25" customHeight="1">
      <c r="A522" s="81" t="s">
        <v>9051</v>
      </c>
      <c r="B522" s="84">
        <v>45751.0</v>
      </c>
      <c r="C522" s="48" t="s">
        <v>3234</v>
      </c>
      <c r="D522" s="48" t="s">
        <v>312</v>
      </c>
      <c r="E522" s="50">
        <v>1400.0</v>
      </c>
      <c r="F522" s="48" t="s">
        <v>9052</v>
      </c>
      <c r="G522" s="48" t="s">
        <v>96</v>
      </c>
      <c r="H522" s="42" t="s">
        <v>68</v>
      </c>
      <c r="K522" s="106"/>
      <c r="L522" s="106"/>
      <c r="M522" s="106"/>
    </row>
    <row r="523" ht="14.25" customHeight="1">
      <c r="A523" s="81" t="s">
        <v>9053</v>
      </c>
      <c r="B523" s="84">
        <v>45750.0</v>
      </c>
      <c r="C523" s="94" t="s">
        <v>2567</v>
      </c>
      <c r="D523" s="94" t="s">
        <v>1044</v>
      </c>
      <c r="E523" s="395">
        <v>86650.89</v>
      </c>
      <c r="F523" s="100" t="s">
        <v>2568</v>
      </c>
      <c r="G523" s="101" t="s">
        <v>74</v>
      </c>
      <c r="H523" s="101" t="s">
        <v>68</v>
      </c>
      <c r="I523" s="101" t="s">
        <v>2569</v>
      </c>
      <c r="J523" s="98"/>
      <c r="K523" s="97">
        <v>90700.0</v>
      </c>
      <c r="L523" s="97">
        <f>K523/1.12*0.05</f>
        <v>4049.107143</v>
      </c>
      <c r="M523" s="97">
        <f>K523-L523</f>
        <v>86650.89286</v>
      </c>
      <c r="N523" s="87">
        <f>E523-M523</f>
        <v>-0.002857142856</v>
      </c>
    </row>
    <row r="524" ht="14.25" customHeight="1">
      <c r="A524" s="81" t="s">
        <v>9054</v>
      </c>
      <c r="B524" s="84">
        <v>45751.0</v>
      </c>
      <c r="C524" s="94" t="s">
        <v>2550</v>
      </c>
      <c r="D524" s="48" t="s">
        <v>2663</v>
      </c>
      <c r="E524" s="100">
        <v>11200.0</v>
      </c>
      <c r="F524" s="50" t="s">
        <v>2552</v>
      </c>
      <c r="G524" s="101" t="s">
        <v>96</v>
      </c>
      <c r="H524" s="101" t="s">
        <v>68</v>
      </c>
      <c r="I524" s="101" t="s">
        <v>2664</v>
      </c>
      <c r="K524" s="106"/>
      <c r="L524" s="106"/>
      <c r="M524" s="106"/>
    </row>
    <row r="525" ht="14.25" customHeight="1">
      <c r="A525" s="81" t="s">
        <v>9055</v>
      </c>
      <c r="B525" s="84">
        <v>45754.0</v>
      </c>
      <c r="C525" s="48" t="s">
        <v>2555</v>
      </c>
      <c r="D525" s="94" t="s">
        <v>1142</v>
      </c>
      <c r="E525" s="100">
        <f>236+250</f>
        <v>486</v>
      </c>
      <c r="F525" s="100" t="s">
        <v>2556</v>
      </c>
      <c r="G525" s="48" t="s">
        <v>112</v>
      </c>
      <c r="H525" s="42" t="s">
        <v>4830</v>
      </c>
      <c r="K525" s="106"/>
      <c r="L525" s="106"/>
      <c r="M525" s="106"/>
    </row>
    <row r="526" ht="14.25" customHeight="1">
      <c r="A526" s="81" t="s">
        <v>9056</v>
      </c>
      <c r="B526" s="84">
        <v>45754.0</v>
      </c>
      <c r="C526" s="48" t="s">
        <v>3715</v>
      </c>
      <c r="D526" s="48" t="s">
        <v>9057</v>
      </c>
      <c r="E526" s="50">
        <v>30709.6</v>
      </c>
      <c r="F526" s="48" t="s">
        <v>3717</v>
      </c>
      <c r="G526" s="48" t="s">
        <v>117</v>
      </c>
      <c r="H526" s="42" t="s">
        <v>68</v>
      </c>
      <c r="K526" s="106"/>
      <c r="L526" s="106"/>
      <c r="M526" s="106"/>
      <c r="P526" s="48">
        <v>1008.42</v>
      </c>
      <c r="Q526" s="50">
        <f t="shared" ref="Q526:Q527" si="44">E526-P526</f>
        <v>29701.18</v>
      </c>
    </row>
    <row r="527" ht="14.25" customHeight="1">
      <c r="A527" s="383" t="s">
        <v>9058</v>
      </c>
      <c r="B527" s="384">
        <v>45754.0</v>
      </c>
      <c r="C527" s="166" t="s">
        <v>2679</v>
      </c>
      <c r="D527" s="166" t="s">
        <v>949</v>
      </c>
      <c r="E527" s="189">
        <v>18000.0</v>
      </c>
      <c r="F527" s="166" t="s">
        <v>9059</v>
      </c>
      <c r="G527" s="166" t="s">
        <v>117</v>
      </c>
      <c r="H527" s="223" t="s">
        <v>68</v>
      </c>
      <c r="I527" s="166"/>
      <c r="K527" s="385"/>
      <c r="L527" s="385"/>
      <c r="M527" s="385"/>
      <c r="N527" s="166"/>
      <c r="O527" s="166"/>
      <c r="P527" s="166">
        <v>591.07</v>
      </c>
      <c r="Q527" s="189">
        <f t="shared" si="44"/>
        <v>17408.93</v>
      </c>
      <c r="R527" s="166"/>
      <c r="S527" s="166"/>
      <c r="T527" s="166"/>
      <c r="U527" s="166"/>
      <c r="V527" s="166"/>
      <c r="W527" s="166"/>
      <c r="X527" s="166"/>
      <c r="Y527" s="166"/>
      <c r="Z527" s="166"/>
      <c r="AA527" s="166"/>
      <c r="AB527" s="166"/>
    </row>
    <row r="528" ht="14.25" customHeight="1">
      <c r="A528" s="81"/>
      <c r="B528" s="84"/>
      <c r="E528" s="50"/>
      <c r="H528" s="42"/>
      <c r="K528" s="106"/>
      <c r="L528" s="106"/>
      <c r="M528" s="106"/>
    </row>
    <row r="529" ht="14.25" customHeight="1">
      <c r="A529" s="81">
        <v>883.0</v>
      </c>
      <c r="B529" s="84">
        <v>45758.0</v>
      </c>
      <c r="C529" s="48" t="s">
        <v>2465</v>
      </c>
      <c r="D529" s="94" t="s">
        <v>454</v>
      </c>
      <c r="E529" s="395">
        <v>5445.54</v>
      </c>
      <c r="F529" s="100" t="s">
        <v>2466</v>
      </c>
      <c r="G529" s="48" t="s">
        <v>96</v>
      </c>
      <c r="H529" s="101" t="s">
        <v>68</v>
      </c>
      <c r="I529" s="101" t="s">
        <v>2467</v>
      </c>
      <c r="K529" s="106"/>
      <c r="L529" s="106"/>
      <c r="M529" s="106"/>
    </row>
    <row r="530" ht="14.25" customHeight="1">
      <c r="A530" s="81">
        <v>884.0</v>
      </c>
      <c r="B530" s="84">
        <v>45758.0</v>
      </c>
      <c r="C530" s="48" t="s">
        <v>2493</v>
      </c>
      <c r="D530" s="94" t="s">
        <v>454</v>
      </c>
      <c r="E530" s="395">
        <v>2770.54</v>
      </c>
      <c r="F530" s="100" t="s">
        <v>2494</v>
      </c>
      <c r="G530" s="48" t="s">
        <v>96</v>
      </c>
      <c r="H530" s="101" t="s">
        <v>68</v>
      </c>
      <c r="I530" s="101" t="s">
        <v>2495</v>
      </c>
      <c r="K530" s="106"/>
      <c r="L530" s="106"/>
      <c r="M530" s="106"/>
    </row>
    <row r="531" ht="14.25" customHeight="1">
      <c r="A531" s="81">
        <v>885.0</v>
      </c>
      <c r="B531" s="84">
        <v>45758.0</v>
      </c>
      <c r="C531" s="94" t="s">
        <v>2779</v>
      </c>
      <c r="D531" s="94" t="s">
        <v>217</v>
      </c>
      <c r="E531" s="100">
        <v>2400.0</v>
      </c>
      <c r="F531" s="100" t="s">
        <v>2780</v>
      </c>
      <c r="G531" s="48" t="s">
        <v>96</v>
      </c>
      <c r="H531" s="101" t="s">
        <v>68</v>
      </c>
      <c r="I531" s="101" t="s">
        <v>2781</v>
      </c>
      <c r="K531" s="106"/>
      <c r="L531" s="106"/>
      <c r="M531" s="106"/>
    </row>
    <row r="532" ht="14.25" customHeight="1">
      <c r="A532" s="81">
        <v>886.0</v>
      </c>
      <c r="B532" s="84">
        <v>45758.0</v>
      </c>
      <c r="C532" s="48" t="s">
        <v>2867</v>
      </c>
      <c r="D532" s="48" t="s">
        <v>9060</v>
      </c>
      <c r="E532" s="50">
        <v>5000.0</v>
      </c>
      <c r="F532" s="48" t="s">
        <v>9061</v>
      </c>
      <c r="G532" s="48" t="s">
        <v>96</v>
      </c>
      <c r="H532" s="42" t="s">
        <v>132</v>
      </c>
      <c r="I532" s="196">
        <v>4348.0</v>
      </c>
      <c r="K532" s="106"/>
      <c r="L532" s="106"/>
      <c r="M532" s="106"/>
    </row>
    <row r="533" ht="14.25" customHeight="1">
      <c r="A533" s="81">
        <v>887.0</v>
      </c>
      <c r="B533" s="84">
        <v>45758.0</v>
      </c>
      <c r="C533" s="94" t="s">
        <v>2733</v>
      </c>
      <c r="D533" s="48" t="s">
        <v>347</v>
      </c>
      <c r="E533" s="50">
        <v>1400.0</v>
      </c>
      <c r="F533" s="106" t="s">
        <v>2734</v>
      </c>
      <c r="G533" s="48" t="s">
        <v>96</v>
      </c>
      <c r="H533" s="101" t="s">
        <v>68</v>
      </c>
      <c r="I533" s="101" t="s">
        <v>2735</v>
      </c>
      <c r="K533" s="106"/>
      <c r="L533" s="106"/>
      <c r="M533" s="106"/>
    </row>
    <row r="534" ht="14.25" customHeight="1">
      <c r="A534" s="81">
        <v>888.0</v>
      </c>
      <c r="B534" s="84">
        <v>45740.0</v>
      </c>
      <c r="C534" s="94" t="s">
        <v>2801</v>
      </c>
      <c r="D534" s="94" t="s">
        <v>2802</v>
      </c>
      <c r="E534" s="100">
        <v>94500.0</v>
      </c>
      <c r="F534" s="100" t="s">
        <v>2803</v>
      </c>
      <c r="G534" s="48" t="s">
        <v>96</v>
      </c>
      <c r="H534" s="101" t="s">
        <v>132</v>
      </c>
      <c r="I534" s="112" t="s">
        <v>133</v>
      </c>
      <c r="K534" s="106"/>
      <c r="L534" s="106"/>
      <c r="M534" s="106"/>
    </row>
    <row r="535" ht="14.25" customHeight="1">
      <c r="A535" s="81">
        <v>889.0</v>
      </c>
      <c r="B535" s="84">
        <v>45761.0</v>
      </c>
      <c r="C535" s="48" t="s">
        <v>3307</v>
      </c>
      <c r="D535" s="48" t="s">
        <v>1742</v>
      </c>
      <c r="E535" s="50">
        <v>1650.0</v>
      </c>
      <c r="F535" s="48" t="s">
        <v>9062</v>
      </c>
      <c r="G535" s="48" t="s">
        <v>96</v>
      </c>
      <c r="H535" s="42" t="s">
        <v>132</v>
      </c>
      <c r="K535" s="106"/>
      <c r="L535" s="106"/>
      <c r="M535" s="106"/>
    </row>
    <row r="536" ht="14.25" customHeight="1">
      <c r="A536" s="81">
        <v>890.0</v>
      </c>
      <c r="B536" s="84">
        <v>45761.0</v>
      </c>
      <c r="C536" s="48" t="s">
        <v>2893</v>
      </c>
      <c r="D536" s="48" t="s">
        <v>594</v>
      </c>
      <c r="E536" s="50">
        <v>2600.0</v>
      </c>
      <c r="F536" s="48" t="s">
        <v>9063</v>
      </c>
      <c r="G536" s="48" t="s">
        <v>96</v>
      </c>
      <c r="H536" s="42" t="s">
        <v>68</v>
      </c>
      <c r="I536" s="48" t="s">
        <v>2895</v>
      </c>
      <c r="K536" s="106"/>
      <c r="L536" s="106"/>
      <c r="M536" s="106"/>
    </row>
    <row r="537" ht="14.25" customHeight="1">
      <c r="A537" s="81">
        <v>891.0</v>
      </c>
      <c r="B537" s="84">
        <v>45761.0</v>
      </c>
      <c r="C537" s="48" t="s">
        <v>2816</v>
      </c>
      <c r="D537" s="94" t="s">
        <v>429</v>
      </c>
      <c r="E537" s="100">
        <v>10304.0</v>
      </c>
      <c r="F537" s="100" t="s">
        <v>9064</v>
      </c>
      <c r="G537" s="48" t="s">
        <v>96</v>
      </c>
      <c r="H537" s="101" t="s">
        <v>132</v>
      </c>
      <c r="I537" s="112" t="s">
        <v>392</v>
      </c>
      <c r="K537" s="106"/>
      <c r="L537" s="106"/>
      <c r="M537" s="106"/>
    </row>
    <row r="538" ht="14.25" customHeight="1">
      <c r="A538" s="81">
        <v>892.0</v>
      </c>
      <c r="B538" s="84">
        <v>45758.0</v>
      </c>
      <c r="C538" s="48" t="s">
        <v>9065</v>
      </c>
      <c r="D538" s="48" t="s">
        <v>616</v>
      </c>
      <c r="E538" s="50">
        <v>17480.0</v>
      </c>
      <c r="F538" s="48" t="s">
        <v>9066</v>
      </c>
      <c r="G538" s="48" t="s">
        <v>96</v>
      </c>
      <c r="H538" s="42" t="s">
        <v>68</v>
      </c>
      <c r="I538" s="48" t="s">
        <v>2433</v>
      </c>
      <c r="K538" s="106"/>
      <c r="L538" s="106"/>
      <c r="M538" s="106"/>
    </row>
    <row r="539" ht="14.25" customHeight="1">
      <c r="A539" s="81">
        <v>893.0</v>
      </c>
      <c r="B539" s="84">
        <v>45762.0</v>
      </c>
      <c r="C539" s="48" t="s">
        <v>2829</v>
      </c>
      <c r="D539" s="48" t="s">
        <v>1931</v>
      </c>
      <c r="E539" s="50">
        <v>2900.0</v>
      </c>
      <c r="F539" s="48" t="s">
        <v>2830</v>
      </c>
      <c r="G539" s="48" t="s">
        <v>117</v>
      </c>
      <c r="H539" s="42" t="s">
        <v>68</v>
      </c>
      <c r="K539" s="106"/>
      <c r="L539" s="106"/>
      <c r="M539" s="106"/>
    </row>
    <row r="540" ht="14.25" customHeight="1">
      <c r="A540" s="81">
        <v>894.0</v>
      </c>
      <c r="B540" s="84">
        <v>45762.0</v>
      </c>
      <c r="C540" s="48" t="s">
        <v>2823</v>
      </c>
      <c r="D540" s="48" t="s">
        <v>2824</v>
      </c>
      <c r="E540" s="50">
        <v>2062.5</v>
      </c>
      <c r="F540" s="48" t="s">
        <v>2825</v>
      </c>
      <c r="G540" s="48" t="s">
        <v>74</v>
      </c>
      <c r="H540" s="42" t="s">
        <v>68</v>
      </c>
      <c r="I540" s="48" t="s">
        <v>9067</v>
      </c>
      <c r="K540" s="106"/>
      <c r="L540" s="106"/>
      <c r="M540" s="106"/>
    </row>
    <row r="541" ht="14.25" customHeight="1">
      <c r="A541" s="81">
        <v>895.0</v>
      </c>
      <c r="B541" s="84">
        <v>45762.0</v>
      </c>
      <c r="C541" s="48" t="s">
        <v>3136</v>
      </c>
      <c r="D541" s="48" t="s">
        <v>1252</v>
      </c>
      <c r="E541" s="50">
        <v>4500.0</v>
      </c>
      <c r="F541" s="48" t="s">
        <v>9068</v>
      </c>
      <c r="G541" s="48" t="s">
        <v>96</v>
      </c>
      <c r="H541" s="42" t="s">
        <v>132</v>
      </c>
      <c r="I541" s="126" t="s">
        <v>133</v>
      </c>
      <c r="K541" s="106"/>
      <c r="L541" s="106"/>
      <c r="M541" s="106"/>
    </row>
    <row r="542" ht="14.25" customHeight="1">
      <c r="A542" s="81">
        <v>896.0</v>
      </c>
      <c r="B542" s="84">
        <v>45762.0</v>
      </c>
      <c r="C542" s="48" t="s">
        <v>2948</v>
      </c>
      <c r="D542" s="48" t="s">
        <v>9069</v>
      </c>
      <c r="E542" s="50">
        <v>1650.0</v>
      </c>
      <c r="F542" s="48" t="s">
        <v>9070</v>
      </c>
      <c r="G542" s="48" t="s">
        <v>117</v>
      </c>
      <c r="H542" s="42" t="s">
        <v>68</v>
      </c>
      <c r="K542" s="106"/>
      <c r="L542" s="106"/>
      <c r="M542" s="106"/>
      <c r="P542" s="97">
        <v>54.18</v>
      </c>
      <c r="Q542" s="50">
        <f>E542-P542</f>
        <v>1595.82</v>
      </c>
    </row>
    <row r="543" ht="14.25" customHeight="1">
      <c r="A543" s="81">
        <v>897.0</v>
      </c>
      <c r="B543" s="84">
        <v>45762.0</v>
      </c>
      <c r="C543" s="48" t="s">
        <v>2927</v>
      </c>
      <c r="D543" s="48" t="s">
        <v>2928</v>
      </c>
      <c r="E543" s="50">
        <v>28044.32</v>
      </c>
      <c r="F543" s="48" t="s">
        <v>2929</v>
      </c>
      <c r="G543" s="48" t="s">
        <v>117</v>
      </c>
      <c r="H543" s="42" t="s">
        <v>68</v>
      </c>
      <c r="K543" s="106"/>
      <c r="L543" s="106"/>
      <c r="M543" s="106"/>
    </row>
    <row r="544" ht="14.25" customHeight="1">
      <c r="A544" s="81">
        <v>898.0</v>
      </c>
      <c r="B544" s="84">
        <v>45762.0</v>
      </c>
      <c r="C544" s="48" t="s">
        <v>3589</v>
      </c>
      <c r="D544" s="48" t="s">
        <v>9071</v>
      </c>
      <c r="E544" s="50">
        <v>31500.0</v>
      </c>
      <c r="F544" s="48" t="s">
        <v>3591</v>
      </c>
      <c r="G544" s="48" t="s">
        <v>96</v>
      </c>
      <c r="H544" s="42" t="s">
        <v>132</v>
      </c>
      <c r="I544" s="126" t="s">
        <v>133</v>
      </c>
      <c r="K544" s="106"/>
      <c r="L544" s="106"/>
      <c r="M544" s="106"/>
    </row>
    <row r="545" ht="14.25" customHeight="1">
      <c r="A545" s="81">
        <v>899.0</v>
      </c>
      <c r="B545" s="84">
        <v>45763.0</v>
      </c>
      <c r="C545" s="48" t="s">
        <v>2819</v>
      </c>
      <c r="D545" s="48" t="s">
        <v>454</v>
      </c>
      <c r="E545" s="116">
        <v>4967.86</v>
      </c>
      <c r="F545" s="48" t="s">
        <v>2820</v>
      </c>
      <c r="G545" s="48" t="s">
        <v>96</v>
      </c>
      <c r="H545" s="42" t="s">
        <v>68</v>
      </c>
      <c r="I545" s="48" t="s">
        <v>2821</v>
      </c>
      <c r="K545" s="97">
        <v>5200.0</v>
      </c>
      <c r="L545" s="97">
        <f>K545/1.12*0.05</f>
        <v>232.1428571</v>
      </c>
      <c r="M545" s="97">
        <f>K545-L545</f>
        <v>4967.857143</v>
      </c>
    </row>
    <row r="546" ht="14.25" customHeight="1">
      <c r="A546" s="81">
        <v>900.0</v>
      </c>
      <c r="B546" s="84">
        <v>45761.0</v>
      </c>
      <c r="C546" s="48" t="s">
        <v>2832</v>
      </c>
      <c r="D546" s="48" t="s">
        <v>572</v>
      </c>
      <c r="E546" s="116">
        <v>30495.0</v>
      </c>
      <c r="F546" s="48" t="s">
        <v>2833</v>
      </c>
      <c r="G546" s="48" t="s">
        <v>96</v>
      </c>
      <c r="H546" s="42" t="s">
        <v>68</v>
      </c>
      <c r="I546" s="48" t="s">
        <v>2834</v>
      </c>
      <c r="K546" s="106"/>
      <c r="L546" s="106"/>
      <c r="M546" s="106"/>
    </row>
    <row r="547" ht="14.25" customHeight="1">
      <c r="A547" s="81">
        <v>901.0</v>
      </c>
      <c r="B547" s="84">
        <v>45763.0</v>
      </c>
      <c r="C547" s="48" t="s">
        <v>2737</v>
      </c>
      <c r="D547" s="48" t="s">
        <v>347</v>
      </c>
      <c r="E547" s="50">
        <v>800.0</v>
      </c>
      <c r="F547" s="106" t="s">
        <v>2738</v>
      </c>
      <c r="G547" s="101" t="s">
        <v>96</v>
      </c>
      <c r="H547" s="101" t="s">
        <v>68</v>
      </c>
      <c r="I547" s="48" t="s">
        <v>2739</v>
      </c>
      <c r="K547" s="106"/>
      <c r="L547" s="106"/>
      <c r="M547" s="106"/>
    </row>
    <row r="548" ht="14.25" customHeight="1">
      <c r="A548" s="81">
        <v>902.0</v>
      </c>
      <c r="B548" s="84">
        <v>45763.0</v>
      </c>
      <c r="C548" s="48" t="s">
        <v>1374</v>
      </c>
      <c r="D548" s="48" t="s">
        <v>629</v>
      </c>
      <c r="E548" s="50">
        <v>100000.0</v>
      </c>
      <c r="F548" s="48" t="s">
        <v>8979</v>
      </c>
      <c r="G548" s="48" t="s">
        <v>74</v>
      </c>
      <c r="H548" s="42" t="s">
        <v>68</v>
      </c>
      <c r="I548" s="48" t="s">
        <v>9072</v>
      </c>
      <c r="K548" s="106"/>
      <c r="L548" s="106"/>
      <c r="M548" s="106"/>
    </row>
    <row r="549" ht="14.25" customHeight="1">
      <c r="A549" s="81">
        <v>903.0</v>
      </c>
      <c r="B549" s="84">
        <v>45766.0</v>
      </c>
      <c r="C549" s="48" t="s">
        <v>1942</v>
      </c>
      <c r="D549" s="48" t="s">
        <v>337</v>
      </c>
      <c r="E549" s="395">
        <v>1194.2</v>
      </c>
      <c r="F549" s="100" t="s">
        <v>1943</v>
      </c>
      <c r="G549" s="101" t="s">
        <v>96</v>
      </c>
      <c r="H549" s="101" t="s">
        <v>68</v>
      </c>
      <c r="I549" s="101" t="s">
        <v>1944</v>
      </c>
      <c r="K549" s="106"/>
      <c r="L549" s="106"/>
      <c r="M549" s="106"/>
    </row>
    <row r="550" ht="14.25" customHeight="1">
      <c r="A550" s="81">
        <v>904.0</v>
      </c>
      <c r="B550" s="84">
        <v>45755.0</v>
      </c>
      <c r="C550" s="94" t="s">
        <v>2712</v>
      </c>
      <c r="D550" s="94" t="s">
        <v>1185</v>
      </c>
      <c r="E550" s="395">
        <v>19298.21</v>
      </c>
      <c r="F550" s="100" t="s">
        <v>2713</v>
      </c>
      <c r="G550" s="101" t="s">
        <v>74</v>
      </c>
      <c r="H550" s="101" t="s">
        <v>68</v>
      </c>
      <c r="I550" s="101" t="s">
        <v>2714</v>
      </c>
      <c r="K550" s="106"/>
      <c r="L550" s="106"/>
      <c r="M550" s="106"/>
    </row>
    <row r="551" ht="14.25" customHeight="1">
      <c r="A551" s="81">
        <v>905.0</v>
      </c>
      <c r="B551" s="84">
        <v>45755.0</v>
      </c>
      <c r="C551" s="94" t="s">
        <v>2716</v>
      </c>
      <c r="D551" s="94" t="s">
        <v>2717</v>
      </c>
      <c r="E551" s="395">
        <v>19125.0</v>
      </c>
      <c r="F551" s="100" t="s">
        <v>2718</v>
      </c>
      <c r="G551" s="101" t="s">
        <v>74</v>
      </c>
      <c r="H551" s="101" t="s">
        <v>68</v>
      </c>
      <c r="I551" s="101" t="s">
        <v>2719</v>
      </c>
      <c r="K551" s="106"/>
      <c r="L551" s="106"/>
      <c r="M551" s="106"/>
    </row>
    <row r="552" ht="14.25" customHeight="1">
      <c r="A552" s="81">
        <v>906.0</v>
      </c>
      <c r="B552" s="84">
        <v>45769.0</v>
      </c>
      <c r="C552" s="48" t="s">
        <v>2989</v>
      </c>
      <c r="D552" s="48" t="s">
        <v>2230</v>
      </c>
      <c r="E552" s="50">
        <v>9000.0</v>
      </c>
      <c r="F552" s="48" t="s">
        <v>9073</v>
      </c>
      <c r="G552" s="48" t="s">
        <v>117</v>
      </c>
      <c r="H552" s="42" t="s">
        <v>68</v>
      </c>
      <c r="K552" s="106"/>
      <c r="L552" s="106"/>
      <c r="M552" s="106"/>
      <c r="P552" s="48">
        <v>295.53</v>
      </c>
      <c r="Q552" s="118">
        <f>E552-P552</f>
        <v>8704.47</v>
      </c>
    </row>
    <row r="553" ht="14.25" customHeight="1">
      <c r="A553" s="81">
        <v>907.0</v>
      </c>
      <c r="B553" s="84">
        <v>45770.0</v>
      </c>
      <c r="C553" s="48" t="s">
        <v>2972</v>
      </c>
      <c r="D553" s="94" t="s">
        <v>2973</v>
      </c>
      <c r="E553" s="100">
        <v>5000.0</v>
      </c>
      <c r="F553" s="100" t="s">
        <v>2974</v>
      </c>
      <c r="G553" s="101" t="s">
        <v>2975</v>
      </c>
      <c r="H553" s="101" t="s">
        <v>68</v>
      </c>
      <c r="K553" s="106"/>
      <c r="L553" s="106"/>
      <c r="M553" s="106"/>
      <c r="P553" s="402" t="s">
        <v>2976</v>
      </c>
      <c r="Q553" s="202">
        <v>4901.49</v>
      </c>
      <c r="R553" s="392">
        <v>2901.49</v>
      </c>
    </row>
    <row r="554" ht="14.25" customHeight="1">
      <c r="A554" s="81">
        <v>908.0</v>
      </c>
      <c r="B554" s="84">
        <v>45770.0</v>
      </c>
      <c r="C554" s="48" t="s">
        <v>2729</v>
      </c>
      <c r="D554" s="94" t="s">
        <v>1760</v>
      </c>
      <c r="E554" s="100">
        <v>3000.0</v>
      </c>
      <c r="F554" s="100" t="s">
        <v>2730</v>
      </c>
      <c r="G554" s="101" t="s">
        <v>96</v>
      </c>
      <c r="H554" s="101" t="s">
        <v>68</v>
      </c>
      <c r="I554" s="101" t="s">
        <v>2731</v>
      </c>
      <c r="K554" s="106"/>
      <c r="L554" s="106"/>
      <c r="M554" s="106"/>
    </row>
    <row r="555" ht="14.25" customHeight="1">
      <c r="A555" s="81">
        <v>909.0</v>
      </c>
      <c r="B555" s="84">
        <v>45770.0</v>
      </c>
      <c r="C555" s="48" t="s">
        <v>3066</v>
      </c>
      <c r="D555" s="48" t="s">
        <v>3067</v>
      </c>
      <c r="E555" s="50">
        <v>5000.0</v>
      </c>
      <c r="F555" s="48" t="s">
        <v>3068</v>
      </c>
      <c r="G555" s="101" t="s">
        <v>96</v>
      </c>
      <c r="H555" s="42" t="s">
        <v>68</v>
      </c>
      <c r="I555" s="48" t="s">
        <v>3069</v>
      </c>
      <c r="K555" s="106"/>
      <c r="L555" s="106"/>
      <c r="M555" s="106"/>
    </row>
    <row r="556" ht="14.25" customHeight="1">
      <c r="A556" s="81">
        <v>910.0</v>
      </c>
      <c r="B556" s="84">
        <v>45770.0</v>
      </c>
      <c r="C556" s="48" t="s">
        <v>3046</v>
      </c>
      <c r="D556" s="48" t="s">
        <v>3047</v>
      </c>
      <c r="E556" s="50">
        <v>2100.0</v>
      </c>
      <c r="F556" s="48" t="s">
        <v>3048</v>
      </c>
      <c r="G556" s="101" t="s">
        <v>96</v>
      </c>
      <c r="H556" s="42" t="s">
        <v>68</v>
      </c>
      <c r="I556" s="48" t="s">
        <v>3049</v>
      </c>
      <c r="K556" s="106"/>
      <c r="L556" s="106"/>
      <c r="M556" s="106"/>
    </row>
    <row r="557" ht="14.25" customHeight="1">
      <c r="A557" s="81">
        <v>911.0</v>
      </c>
      <c r="B557" s="84">
        <v>45771.0</v>
      </c>
      <c r="C557" s="48" t="s">
        <v>3055</v>
      </c>
      <c r="D557" s="48" t="s">
        <v>9074</v>
      </c>
      <c r="E557" s="50">
        <v>4000.0</v>
      </c>
      <c r="F557" s="48" t="s">
        <v>9075</v>
      </c>
      <c r="G557" s="101" t="s">
        <v>96</v>
      </c>
      <c r="H557" s="42" t="s">
        <v>68</v>
      </c>
      <c r="I557" s="48" t="s">
        <v>3059</v>
      </c>
      <c r="K557" s="106"/>
      <c r="L557" s="106"/>
      <c r="M557" s="106"/>
    </row>
    <row r="558" ht="14.25" customHeight="1">
      <c r="A558" s="81">
        <v>912.0</v>
      </c>
      <c r="B558" s="84">
        <v>45771.0</v>
      </c>
      <c r="C558" s="94" t="s">
        <v>3020</v>
      </c>
      <c r="D558" s="94" t="s">
        <v>454</v>
      </c>
      <c r="E558" s="395">
        <v>8598.21</v>
      </c>
      <c r="F558" s="100" t="s">
        <v>3021</v>
      </c>
      <c r="G558" s="101" t="s">
        <v>96</v>
      </c>
      <c r="H558" s="101" t="s">
        <v>68</v>
      </c>
      <c r="I558" s="101" t="s">
        <v>3022</v>
      </c>
      <c r="J558" s="98"/>
      <c r="K558" s="97">
        <v>9000.0</v>
      </c>
      <c r="L558" s="97">
        <f t="shared" ref="L558:L561" si="45">K558/1.12*0.05</f>
        <v>401.7857143</v>
      </c>
      <c r="M558" s="97">
        <f t="shared" ref="M558:M561" si="46">K558-L558</f>
        <v>8598.214286</v>
      </c>
    </row>
    <row r="559" ht="14.25" customHeight="1">
      <c r="A559" s="81">
        <v>913.0</v>
      </c>
      <c r="B559" s="84">
        <v>45771.0</v>
      </c>
      <c r="C559" s="48" t="s">
        <v>2900</v>
      </c>
      <c r="D559" s="48" t="s">
        <v>454</v>
      </c>
      <c r="E559" s="116">
        <v>35252.68</v>
      </c>
      <c r="F559" s="48" t="s">
        <v>9076</v>
      </c>
      <c r="G559" s="101" t="s">
        <v>96</v>
      </c>
      <c r="H559" s="42" t="s">
        <v>68</v>
      </c>
      <c r="I559" s="48" t="s">
        <v>2902</v>
      </c>
      <c r="K559" s="106">
        <v>36900.0</v>
      </c>
      <c r="L559" s="106">
        <f t="shared" si="45"/>
        <v>1647.321429</v>
      </c>
      <c r="M559" s="106">
        <f t="shared" si="46"/>
        <v>35252.67857</v>
      </c>
    </row>
    <row r="560" ht="14.25" customHeight="1">
      <c r="A560" s="81">
        <v>914.0</v>
      </c>
      <c r="B560" s="84">
        <v>45772.0</v>
      </c>
      <c r="C560" s="48" t="s">
        <v>9077</v>
      </c>
      <c r="D560" s="94" t="s">
        <v>804</v>
      </c>
      <c r="E560" s="395">
        <v>3152.68</v>
      </c>
      <c r="F560" s="100" t="s">
        <v>2806</v>
      </c>
      <c r="G560" s="48" t="s">
        <v>96</v>
      </c>
      <c r="H560" s="101" t="s">
        <v>68</v>
      </c>
      <c r="I560" s="101" t="s">
        <v>2807</v>
      </c>
      <c r="J560" s="94"/>
      <c r="K560" s="97">
        <v>3300.0</v>
      </c>
      <c r="L560" s="97">
        <f t="shared" si="45"/>
        <v>147.3214286</v>
      </c>
      <c r="M560" s="97">
        <f t="shared" si="46"/>
        <v>3152.678571</v>
      </c>
    </row>
    <row r="561" ht="14.25" customHeight="1">
      <c r="A561" s="81">
        <v>915.0</v>
      </c>
      <c r="B561" s="84">
        <v>45772.0</v>
      </c>
      <c r="C561" s="48" t="s">
        <v>3071</v>
      </c>
      <c r="D561" s="94" t="s">
        <v>804</v>
      </c>
      <c r="E561" s="395">
        <v>25794.64</v>
      </c>
      <c r="F561" s="100" t="s">
        <v>3072</v>
      </c>
      <c r="G561" s="101" t="s">
        <v>96</v>
      </c>
      <c r="H561" s="101" t="s">
        <v>68</v>
      </c>
      <c r="I561" s="101" t="s">
        <v>2807</v>
      </c>
      <c r="J561" s="94"/>
      <c r="K561" s="97">
        <v>27000.0</v>
      </c>
      <c r="L561" s="97">
        <f t="shared" si="45"/>
        <v>1205.357143</v>
      </c>
      <c r="M561" s="97">
        <f t="shared" si="46"/>
        <v>25794.64286</v>
      </c>
      <c r="N561" s="87">
        <f>E561-M561</f>
        <v>-0.002857142859</v>
      </c>
    </row>
    <row r="562" ht="14.25" customHeight="1">
      <c r="A562" s="81">
        <v>916.0</v>
      </c>
      <c r="B562" s="84">
        <v>45772.0</v>
      </c>
      <c r="C562" s="48" t="s">
        <v>3520</v>
      </c>
      <c r="D562" s="48" t="s">
        <v>9078</v>
      </c>
      <c r="E562" s="50">
        <v>28677.4</v>
      </c>
      <c r="F562" s="48" t="s">
        <v>3522</v>
      </c>
      <c r="G562" s="101" t="s">
        <v>96</v>
      </c>
      <c r="H562" s="101" t="s">
        <v>132</v>
      </c>
      <c r="I562" s="126" t="s">
        <v>938</v>
      </c>
      <c r="K562" s="106"/>
      <c r="L562" s="106"/>
      <c r="M562" s="106"/>
    </row>
    <row r="563" ht="14.25" customHeight="1">
      <c r="A563" s="81">
        <v>917.0</v>
      </c>
      <c r="B563" s="84">
        <v>45775.0</v>
      </c>
      <c r="C563" s="94" t="s">
        <v>3108</v>
      </c>
      <c r="D563" s="94" t="s">
        <v>3109</v>
      </c>
      <c r="E563" s="100">
        <v>21000.0</v>
      </c>
      <c r="F563" s="100" t="s">
        <v>3110</v>
      </c>
      <c r="G563" s="48" t="s">
        <v>74</v>
      </c>
      <c r="H563" s="101" t="s">
        <v>68</v>
      </c>
      <c r="I563" s="101" t="s">
        <v>3111</v>
      </c>
      <c r="K563" s="106"/>
      <c r="L563" s="106"/>
      <c r="M563" s="106"/>
    </row>
    <row r="564" ht="14.25" customHeight="1">
      <c r="A564" s="81">
        <v>918.0</v>
      </c>
      <c r="B564" s="84">
        <v>45775.0</v>
      </c>
      <c r="C564" s="48" t="s">
        <v>3175</v>
      </c>
      <c r="D564" s="48" t="s">
        <v>9079</v>
      </c>
      <c r="E564" s="50">
        <v>28800.0</v>
      </c>
      <c r="F564" s="48" t="s">
        <v>3177</v>
      </c>
      <c r="G564" s="48" t="s">
        <v>117</v>
      </c>
      <c r="H564" s="101" t="s">
        <v>68</v>
      </c>
      <c r="L564" s="106"/>
      <c r="M564" s="106"/>
      <c r="P564" s="106">
        <v>945.72</v>
      </c>
      <c r="Q564" s="50">
        <f>E564-P564</f>
        <v>27854.28</v>
      </c>
    </row>
    <row r="565" ht="14.25" customHeight="1">
      <c r="A565" s="81">
        <v>919.0</v>
      </c>
      <c r="B565" s="84">
        <v>45776.0</v>
      </c>
      <c r="C565" s="48" t="s">
        <v>3193</v>
      </c>
      <c r="D565" s="48" t="s">
        <v>3194</v>
      </c>
      <c r="E565" s="50">
        <v>2100.0</v>
      </c>
      <c r="F565" s="48" t="s">
        <v>3195</v>
      </c>
      <c r="G565" s="48" t="s">
        <v>96</v>
      </c>
      <c r="H565" s="101" t="s">
        <v>68</v>
      </c>
      <c r="I565" s="48" t="s">
        <v>3196</v>
      </c>
      <c r="K565" s="106"/>
      <c r="L565" s="106"/>
      <c r="M565" s="106"/>
    </row>
    <row r="566" ht="14.25" customHeight="1">
      <c r="A566" s="81">
        <v>920.0</v>
      </c>
      <c r="B566" s="84">
        <v>45776.0</v>
      </c>
      <c r="C566" s="48" t="s">
        <v>2920</v>
      </c>
      <c r="D566" s="94" t="s">
        <v>695</v>
      </c>
      <c r="E566" s="100">
        <v>6700.0</v>
      </c>
      <c r="F566" s="100" t="s">
        <v>2921</v>
      </c>
      <c r="G566" s="101" t="s">
        <v>74</v>
      </c>
      <c r="H566" s="101" t="s">
        <v>68</v>
      </c>
      <c r="I566" s="101" t="s">
        <v>2922</v>
      </c>
      <c r="K566" s="106"/>
      <c r="L566" s="106"/>
      <c r="M566" s="106"/>
    </row>
    <row r="567" ht="14.25" customHeight="1">
      <c r="A567" s="81">
        <v>921.0</v>
      </c>
      <c r="B567" s="84">
        <v>45776.0</v>
      </c>
      <c r="C567" s="94" t="s">
        <v>3161</v>
      </c>
      <c r="D567" s="94" t="s">
        <v>674</v>
      </c>
      <c r="E567" s="100">
        <v>1250.0</v>
      </c>
      <c r="F567" s="100" t="s">
        <v>3162</v>
      </c>
      <c r="G567" s="101" t="s">
        <v>74</v>
      </c>
      <c r="H567" s="101" t="s">
        <v>68</v>
      </c>
      <c r="I567" s="101" t="s">
        <v>3163</v>
      </c>
      <c r="K567" s="106"/>
      <c r="L567" s="106"/>
      <c r="M567" s="106"/>
    </row>
    <row r="568" ht="14.25" customHeight="1">
      <c r="A568" s="81">
        <v>922.0</v>
      </c>
      <c r="B568" s="84">
        <v>45776.0</v>
      </c>
      <c r="C568" s="48" t="s">
        <v>2904</v>
      </c>
      <c r="D568" s="48" t="s">
        <v>701</v>
      </c>
      <c r="E568" s="50">
        <v>1250.0</v>
      </c>
      <c r="F568" s="48" t="s">
        <v>9080</v>
      </c>
      <c r="G568" s="48" t="s">
        <v>74</v>
      </c>
      <c r="H568" s="101" t="s">
        <v>68</v>
      </c>
      <c r="I568" s="48" t="s">
        <v>2906</v>
      </c>
      <c r="K568" s="106"/>
      <c r="L568" s="106"/>
      <c r="M568" s="106"/>
    </row>
    <row r="569" ht="14.25" customHeight="1">
      <c r="A569" s="81">
        <v>923.0</v>
      </c>
      <c r="B569" s="84">
        <v>45776.0</v>
      </c>
      <c r="C569" s="48" t="s">
        <v>2964</v>
      </c>
      <c r="D569" s="48" t="s">
        <v>895</v>
      </c>
      <c r="E569" s="116">
        <v>67448.21</v>
      </c>
      <c r="F569" s="48" t="s">
        <v>2965</v>
      </c>
      <c r="G569" s="48" t="s">
        <v>74</v>
      </c>
      <c r="H569" s="101" t="s">
        <v>68</v>
      </c>
      <c r="I569" s="48" t="s">
        <v>9081</v>
      </c>
      <c r="K569" s="106"/>
      <c r="L569" s="106"/>
      <c r="M569" s="106"/>
    </row>
    <row r="570" ht="14.25" customHeight="1">
      <c r="A570" s="81">
        <v>924.0</v>
      </c>
      <c r="B570" s="84">
        <v>45776.0</v>
      </c>
      <c r="C570" s="48" t="s">
        <v>2916</v>
      </c>
      <c r="D570" s="94" t="s">
        <v>899</v>
      </c>
      <c r="E570" s="395">
        <v>2866.07</v>
      </c>
      <c r="F570" s="100" t="s">
        <v>2917</v>
      </c>
      <c r="G570" s="48" t="s">
        <v>74</v>
      </c>
      <c r="H570" s="101" t="s">
        <v>68</v>
      </c>
      <c r="I570" s="101" t="s">
        <v>9082</v>
      </c>
      <c r="J570" s="94"/>
      <c r="K570" s="97">
        <v>3000.0</v>
      </c>
      <c r="L570" s="97">
        <f>K570/1.12*0.05</f>
        <v>133.9285714</v>
      </c>
      <c r="M570" s="97">
        <f>K570-L570</f>
        <v>2866.071429</v>
      </c>
      <c r="N570" s="87">
        <f>E570-M570</f>
        <v>-0.001428571428</v>
      </c>
    </row>
    <row r="571" ht="14.25" customHeight="1">
      <c r="A571" s="81">
        <v>925.0</v>
      </c>
      <c r="B571" s="84">
        <v>45776.0</v>
      </c>
      <c r="C571" s="48" t="s">
        <v>9083</v>
      </c>
      <c r="D571" s="48" t="s">
        <v>3535</v>
      </c>
      <c r="E571" s="50">
        <v>283028.58</v>
      </c>
      <c r="F571" s="48" t="s">
        <v>9084</v>
      </c>
      <c r="G571" s="48" t="s">
        <v>9085</v>
      </c>
      <c r="H571" s="101" t="s">
        <v>68</v>
      </c>
      <c r="I571" s="48" t="s">
        <v>9086</v>
      </c>
      <c r="K571" s="106"/>
      <c r="L571" s="106"/>
      <c r="M571" s="106"/>
    </row>
    <row r="572" ht="14.25" customHeight="1">
      <c r="A572" s="81">
        <v>926.0</v>
      </c>
      <c r="B572" s="84">
        <v>45776.0</v>
      </c>
      <c r="C572" s="48" t="s">
        <v>3534</v>
      </c>
      <c r="D572" s="48" t="s">
        <v>3535</v>
      </c>
      <c r="E572" s="50">
        <v>101600.0</v>
      </c>
      <c r="F572" s="48" t="s">
        <v>9087</v>
      </c>
      <c r="G572" s="48" t="s">
        <v>9088</v>
      </c>
      <c r="H572" s="101" t="s">
        <v>68</v>
      </c>
      <c r="I572" s="48" t="s">
        <v>3538</v>
      </c>
      <c r="K572" s="106"/>
      <c r="L572" s="106"/>
      <c r="M572" s="106"/>
    </row>
    <row r="573" ht="14.25" customHeight="1">
      <c r="A573" s="81">
        <v>927.0</v>
      </c>
      <c r="B573" s="84">
        <v>45776.0</v>
      </c>
      <c r="C573" s="48" t="s">
        <v>2924</v>
      </c>
      <c r="D573" s="48" t="s">
        <v>9089</v>
      </c>
      <c r="E573" s="50">
        <v>1250.0</v>
      </c>
      <c r="F573" s="48" t="s">
        <v>9090</v>
      </c>
      <c r="G573" s="48" t="s">
        <v>74</v>
      </c>
      <c r="H573" s="101" t="s">
        <v>68</v>
      </c>
      <c r="I573" s="48" t="s">
        <v>9091</v>
      </c>
      <c r="K573" s="106"/>
      <c r="L573" s="106"/>
      <c r="M573" s="106"/>
    </row>
    <row r="574" ht="14.25" customHeight="1">
      <c r="A574" s="81">
        <v>928.0</v>
      </c>
      <c r="B574" s="84">
        <v>45777.0</v>
      </c>
      <c r="C574" s="48" t="s">
        <v>2912</v>
      </c>
      <c r="D574" s="94" t="s">
        <v>454</v>
      </c>
      <c r="E574" s="395">
        <v>382.14</v>
      </c>
      <c r="F574" s="100" t="s">
        <v>2913</v>
      </c>
      <c r="G574" s="101" t="s">
        <v>96</v>
      </c>
      <c r="H574" s="101" t="s">
        <v>68</v>
      </c>
      <c r="I574" s="101" t="s">
        <v>2914</v>
      </c>
      <c r="J574" s="94"/>
      <c r="K574" s="97">
        <v>400.0</v>
      </c>
      <c r="L574" s="97">
        <f>K574/1.12*0.05</f>
        <v>17.85714286</v>
      </c>
      <c r="M574" s="97">
        <f>K574-L574</f>
        <v>382.1428571</v>
      </c>
      <c r="N574" s="87">
        <f>E574-M574</f>
        <v>-0.002857142857</v>
      </c>
    </row>
    <row r="575" ht="14.25" customHeight="1">
      <c r="A575" s="81">
        <v>929.0</v>
      </c>
      <c r="B575" s="84">
        <v>45778.0</v>
      </c>
      <c r="C575" s="94" t="s">
        <v>3225</v>
      </c>
      <c r="D575" s="94" t="s">
        <v>2250</v>
      </c>
      <c r="E575" s="100">
        <v>5500.0</v>
      </c>
      <c r="F575" s="100" t="s">
        <v>9092</v>
      </c>
      <c r="G575" s="101" t="s">
        <v>96</v>
      </c>
      <c r="H575" s="101" t="s">
        <v>132</v>
      </c>
      <c r="I575" s="112" t="s">
        <v>392</v>
      </c>
      <c r="K575" s="106"/>
      <c r="L575" s="106"/>
      <c r="M575" s="106"/>
    </row>
    <row r="576" ht="14.25" customHeight="1">
      <c r="A576" s="81">
        <v>930.0</v>
      </c>
      <c r="B576" s="84">
        <v>45782.0</v>
      </c>
      <c r="C576" s="48" t="s">
        <v>3314</v>
      </c>
      <c r="D576" s="48" t="s">
        <v>3315</v>
      </c>
      <c r="E576" s="203">
        <v>2000.0</v>
      </c>
      <c r="F576" s="48" t="s">
        <v>9093</v>
      </c>
      <c r="G576" s="198" t="s">
        <v>2634</v>
      </c>
      <c r="H576" s="101" t="s">
        <v>68</v>
      </c>
      <c r="K576" s="106"/>
      <c r="L576" s="106"/>
      <c r="M576" s="106"/>
    </row>
    <row r="577" ht="14.25" customHeight="1">
      <c r="A577" s="81">
        <v>931.0</v>
      </c>
      <c r="B577" s="84">
        <v>45782.0</v>
      </c>
      <c r="C577" s="48" t="s">
        <v>3578</v>
      </c>
      <c r="D577" s="48" t="s">
        <v>1224</v>
      </c>
      <c r="E577" s="50">
        <v>1200.0</v>
      </c>
      <c r="F577" s="48" t="s">
        <v>9094</v>
      </c>
      <c r="G577" s="198" t="s">
        <v>2634</v>
      </c>
      <c r="H577" s="101" t="s">
        <v>68</v>
      </c>
      <c r="K577" s="106"/>
      <c r="L577" s="106"/>
      <c r="M577" s="106"/>
    </row>
    <row r="578" ht="14.25" customHeight="1">
      <c r="A578" s="81">
        <v>932.0</v>
      </c>
      <c r="B578" s="84">
        <v>45783.0</v>
      </c>
      <c r="C578" s="48" t="s">
        <v>3352</v>
      </c>
      <c r="D578" s="48" t="s">
        <v>1119</v>
      </c>
      <c r="E578" s="50">
        <v>3500.0</v>
      </c>
      <c r="F578" s="48" t="s">
        <v>3353</v>
      </c>
      <c r="G578" s="48" t="s">
        <v>74</v>
      </c>
      <c r="H578" s="101" t="s">
        <v>68</v>
      </c>
      <c r="I578" s="48" t="s">
        <v>3354</v>
      </c>
      <c r="K578" s="106"/>
      <c r="L578" s="106"/>
      <c r="M578" s="106"/>
    </row>
    <row r="579" ht="14.25" customHeight="1">
      <c r="A579" s="81">
        <v>933.0</v>
      </c>
      <c r="B579" s="84">
        <v>45783.0</v>
      </c>
      <c r="C579" s="48" t="s">
        <v>3348</v>
      </c>
      <c r="D579" s="48" t="s">
        <v>448</v>
      </c>
      <c r="E579" s="116">
        <v>3152.68</v>
      </c>
      <c r="F579" s="48" t="s">
        <v>3349</v>
      </c>
      <c r="G579" s="48" t="s">
        <v>74</v>
      </c>
      <c r="H579" s="101" t="s">
        <v>68</v>
      </c>
      <c r="I579" s="48" t="s">
        <v>3350</v>
      </c>
      <c r="K579" s="106">
        <v>3300.0</v>
      </c>
      <c r="L579" s="106">
        <f t="shared" ref="L579:L583" si="47">K579/1.12*0.05</f>
        <v>147.3214286</v>
      </c>
      <c r="M579" s="106">
        <f t="shared" ref="M579:M583" si="48">K579-L579</f>
        <v>3152.678571</v>
      </c>
      <c r="N579" s="50">
        <f t="shared" ref="N579:N583" si="49">E579-M579</f>
        <v>0.001428571428</v>
      </c>
    </row>
    <row r="580" ht="14.25" customHeight="1">
      <c r="A580" s="81">
        <v>934.0</v>
      </c>
      <c r="B580" s="84">
        <v>45783.0</v>
      </c>
      <c r="C580" s="48" t="s">
        <v>3344</v>
      </c>
      <c r="D580" s="48" t="s">
        <v>1836</v>
      </c>
      <c r="E580" s="116">
        <v>955.36</v>
      </c>
      <c r="F580" s="48" t="s">
        <v>3692</v>
      </c>
      <c r="G580" s="48" t="s">
        <v>74</v>
      </c>
      <c r="H580" s="101" t="s">
        <v>68</v>
      </c>
      <c r="I580" s="48" t="s">
        <v>3346</v>
      </c>
      <c r="K580" s="106">
        <v>1000.0</v>
      </c>
      <c r="L580" s="106">
        <f t="shared" si="47"/>
        <v>44.64285714</v>
      </c>
      <c r="M580" s="106">
        <f t="shared" si="48"/>
        <v>955.3571429</v>
      </c>
      <c r="N580" s="50">
        <f t="shared" si="49"/>
        <v>0.002857142857</v>
      </c>
    </row>
    <row r="581" ht="14.25" customHeight="1">
      <c r="A581" s="81">
        <v>935.0</v>
      </c>
      <c r="B581" s="84">
        <v>45783.0</v>
      </c>
      <c r="C581" s="48" t="s">
        <v>3286</v>
      </c>
      <c r="D581" s="48" t="s">
        <v>3287</v>
      </c>
      <c r="E581" s="116">
        <v>86650.89</v>
      </c>
      <c r="F581" s="48" t="s">
        <v>9095</v>
      </c>
      <c r="G581" s="48" t="s">
        <v>74</v>
      </c>
      <c r="H581" s="101" t="s">
        <v>68</v>
      </c>
      <c r="I581" s="48" t="s">
        <v>3289</v>
      </c>
      <c r="K581" s="106">
        <v>90700.0</v>
      </c>
      <c r="L581" s="106">
        <f t="shared" si="47"/>
        <v>4049.107143</v>
      </c>
      <c r="M581" s="106">
        <f t="shared" si="48"/>
        <v>86650.89286</v>
      </c>
      <c r="N581" s="50">
        <f t="shared" si="49"/>
        <v>-0.002857142856</v>
      </c>
    </row>
    <row r="582" ht="14.25" customHeight="1">
      <c r="A582" s="81">
        <v>936.0</v>
      </c>
      <c r="B582" s="84">
        <v>45783.0</v>
      </c>
      <c r="C582" s="48" t="s">
        <v>3340</v>
      </c>
      <c r="D582" s="48" t="s">
        <v>143</v>
      </c>
      <c r="E582" s="116">
        <v>32100.0</v>
      </c>
      <c r="F582" s="48" t="s">
        <v>3337</v>
      </c>
      <c r="G582" s="48" t="s">
        <v>74</v>
      </c>
      <c r="H582" s="101" t="s">
        <v>68</v>
      </c>
      <c r="I582" s="48" t="s">
        <v>3341</v>
      </c>
      <c r="K582" s="106">
        <v>33600.0</v>
      </c>
      <c r="L582" s="106">
        <f t="shared" si="47"/>
        <v>1500</v>
      </c>
      <c r="M582" s="106">
        <f t="shared" si="48"/>
        <v>32100</v>
      </c>
      <c r="N582" s="50">
        <f t="shared" si="49"/>
        <v>0</v>
      </c>
    </row>
    <row r="583" ht="14.25" customHeight="1">
      <c r="A583" s="81">
        <v>937.0</v>
      </c>
      <c r="B583" s="84">
        <v>45783.0</v>
      </c>
      <c r="C583" s="48" t="s">
        <v>9096</v>
      </c>
      <c r="D583" s="48" t="s">
        <v>137</v>
      </c>
      <c r="E583" s="116">
        <v>32100.0</v>
      </c>
      <c r="F583" s="48" t="s">
        <v>3337</v>
      </c>
      <c r="G583" s="48" t="s">
        <v>74</v>
      </c>
      <c r="H583" s="101" t="s">
        <v>68</v>
      </c>
      <c r="I583" s="48" t="s">
        <v>3338</v>
      </c>
      <c r="K583" s="106">
        <v>33600.0</v>
      </c>
      <c r="L583" s="106">
        <f t="shared" si="47"/>
        <v>1500</v>
      </c>
      <c r="M583" s="106">
        <f t="shared" si="48"/>
        <v>32100</v>
      </c>
      <c r="N583" s="50">
        <f t="shared" si="49"/>
        <v>0</v>
      </c>
    </row>
    <row r="584" ht="14.25" customHeight="1">
      <c r="A584" s="81">
        <v>938.0</v>
      </c>
      <c r="B584" s="84">
        <v>45783.0</v>
      </c>
      <c r="C584" s="48" t="s">
        <v>3332</v>
      </c>
      <c r="D584" s="48" t="s">
        <v>168</v>
      </c>
      <c r="E584" s="50">
        <v>1250.0</v>
      </c>
      <c r="F584" s="48" t="s">
        <v>3333</v>
      </c>
      <c r="G584" s="48" t="s">
        <v>74</v>
      </c>
      <c r="H584" s="101" t="s">
        <v>68</v>
      </c>
      <c r="I584" s="48" t="s">
        <v>9097</v>
      </c>
      <c r="K584" s="106"/>
      <c r="L584" s="106"/>
      <c r="M584" s="106"/>
    </row>
    <row r="585" ht="14.25" customHeight="1">
      <c r="A585" s="81">
        <v>939.0</v>
      </c>
      <c r="B585" s="84">
        <v>45784.0</v>
      </c>
      <c r="C585" s="48" t="s">
        <v>9098</v>
      </c>
      <c r="D585" s="48" t="s">
        <v>182</v>
      </c>
      <c r="E585" s="50">
        <v>2600.0</v>
      </c>
      <c r="F585" s="48" t="s">
        <v>9099</v>
      </c>
      <c r="G585" s="48" t="s">
        <v>74</v>
      </c>
      <c r="H585" s="101" t="s">
        <v>68</v>
      </c>
      <c r="I585" s="48" t="s">
        <v>3433</v>
      </c>
      <c r="K585" s="106"/>
      <c r="L585" s="106"/>
      <c r="M585" s="106"/>
    </row>
    <row r="586" ht="14.25" customHeight="1">
      <c r="A586" s="81">
        <v>940.0</v>
      </c>
      <c r="E586" s="374"/>
      <c r="K586" s="106"/>
      <c r="L586" s="106"/>
      <c r="M586" s="106"/>
    </row>
    <row r="587" ht="14.25" customHeight="1">
      <c r="A587" s="81">
        <v>941.0</v>
      </c>
      <c r="B587" s="84">
        <v>45785.0</v>
      </c>
      <c r="C587" s="48" t="s">
        <v>3472</v>
      </c>
      <c r="D587" s="48" t="s">
        <v>3473</v>
      </c>
      <c r="E587" s="50">
        <v>241.07</v>
      </c>
      <c r="F587" s="48" t="s">
        <v>8959</v>
      </c>
      <c r="G587" s="48" t="s">
        <v>96</v>
      </c>
      <c r="H587" s="101" t="s">
        <v>132</v>
      </c>
      <c r="I587" s="126" t="s">
        <v>938</v>
      </c>
      <c r="K587" s="106"/>
      <c r="L587" s="106"/>
      <c r="M587" s="106"/>
    </row>
    <row r="588" ht="14.25" customHeight="1">
      <c r="A588" s="81">
        <v>942.0</v>
      </c>
      <c r="B588" s="84">
        <v>45786.0</v>
      </c>
      <c r="C588" s="48" t="s">
        <v>3549</v>
      </c>
      <c r="D588" s="48" t="s">
        <v>3550</v>
      </c>
      <c r="E588" s="50">
        <v>2600.0</v>
      </c>
      <c r="F588" s="48" t="s">
        <v>3551</v>
      </c>
      <c r="G588" s="48" t="s">
        <v>219</v>
      </c>
      <c r="H588" s="101" t="s">
        <v>132</v>
      </c>
      <c r="I588" s="126" t="s">
        <v>392</v>
      </c>
      <c r="K588" s="106"/>
      <c r="L588" s="106"/>
      <c r="M588" s="106"/>
    </row>
    <row r="589" ht="14.25" customHeight="1">
      <c r="A589" s="81">
        <v>943.0</v>
      </c>
      <c r="B589" s="84">
        <v>45786.0</v>
      </c>
      <c r="C589" s="48" t="s">
        <v>3540</v>
      </c>
      <c r="D589" s="48" t="s">
        <v>182</v>
      </c>
      <c r="E589" s="50">
        <v>1250.0</v>
      </c>
      <c r="F589" s="48" t="s">
        <v>3541</v>
      </c>
      <c r="G589" s="48" t="s">
        <v>74</v>
      </c>
      <c r="H589" s="101" t="s">
        <v>68</v>
      </c>
      <c r="I589" s="48" t="s">
        <v>3542</v>
      </c>
      <c r="K589" s="106"/>
      <c r="L589" s="106"/>
      <c r="M589" s="106"/>
    </row>
    <row r="590" ht="14.25" customHeight="1">
      <c r="A590" s="81">
        <v>944.0</v>
      </c>
      <c r="B590" s="93">
        <v>45786.0</v>
      </c>
      <c r="C590" s="48" t="s">
        <v>4087</v>
      </c>
      <c r="D590" s="48" t="s">
        <v>1742</v>
      </c>
      <c r="E590" s="50">
        <v>1650.0</v>
      </c>
      <c r="F590" s="48" t="s">
        <v>9100</v>
      </c>
      <c r="G590" s="101" t="s">
        <v>96</v>
      </c>
      <c r="H590" s="101" t="s">
        <v>68</v>
      </c>
      <c r="K590" s="106"/>
      <c r="L590" s="106"/>
      <c r="M590" s="106"/>
    </row>
    <row r="591" ht="14.25" customHeight="1">
      <c r="A591" s="81">
        <v>945.0</v>
      </c>
      <c r="B591" s="93">
        <v>45786.0</v>
      </c>
      <c r="C591" s="94" t="s">
        <v>3481</v>
      </c>
      <c r="D591" s="94" t="s">
        <v>3482</v>
      </c>
      <c r="E591" s="100">
        <v>2600.0</v>
      </c>
      <c r="F591" s="100" t="s">
        <v>3483</v>
      </c>
      <c r="G591" s="101" t="s">
        <v>96</v>
      </c>
      <c r="H591" s="101" t="s">
        <v>68</v>
      </c>
      <c r="I591" s="101" t="s">
        <v>3484</v>
      </c>
      <c r="K591" s="106"/>
      <c r="L591" s="106"/>
      <c r="M591" s="106"/>
    </row>
    <row r="592" ht="14.25" customHeight="1">
      <c r="A592" s="81">
        <v>946.0</v>
      </c>
      <c r="B592" s="84">
        <v>45790.0</v>
      </c>
      <c r="C592" s="94" t="s">
        <v>3512</v>
      </c>
      <c r="D592" s="94" t="s">
        <v>3513</v>
      </c>
      <c r="E592" s="395">
        <v>10085.08</v>
      </c>
      <c r="F592" s="100" t="s">
        <v>3514</v>
      </c>
      <c r="G592" s="101" t="s">
        <v>96</v>
      </c>
      <c r="H592" s="101" t="s">
        <v>68</v>
      </c>
      <c r="I592" s="101" t="s">
        <v>3515</v>
      </c>
      <c r="K592" s="97">
        <v>10556.35</v>
      </c>
      <c r="L592" s="97">
        <f t="shared" ref="L592:L593" si="50">K592/1.12*0.05</f>
        <v>471.265625</v>
      </c>
      <c r="M592" s="97">
        <f t="shared" ref="M592:M593" si="51">K592-L592</f>
        <v>10085.08438</v>
      </c>
      <c r="N592" s="87">
        <f t="shared" ref="N592:N593" si="52">E592-M592</f>
        <v>-0.004375</v>
      </c>
    </row>
    <row r="593" ht="14.25" customHeight="1">
      <c r="A593" s="81">
        <v>947.0</v>
      </c>
      <c r="B593" s="84">
        <v>45790.0</v>
      </c>
      <c r="C593" s="48" t="s">
        <v>3127</v>
      </c>
      <c r="D593" s="94" t="s">
        <v>454</v>
      </c>
      <c r="E593" s="395">
        <v>9553.57</v>
      </c>
      <c r="F593" s="100" t="s">
        <v>3128</v>
      </c>
      <c r="G593" s="101" t="s">
        <v>96</v>
      </c>
      <c r="H593" s="101" t="s">
        <v>68</v>
      </c>
      <c r="I593" s="101" t="s">
        <v>3129</v>
      </c>
      <c r="K593" s="97">
        <v>10000.0</v>
      </c>
      <c r="L593" s="97">
        <f t="shared" si="50"/>
        <v>446.4285714</v>
      </c>
      <c r="M593" s="97">
        <f t="shared" si="51"/>
        <v>9553.571429</v>
      </c>
      <c r="N593" s="87">
        <f t="shared" si="52"/>
        <v>-0.00142857143</v>
      </c>
    </row>
    <row r="594" ht="14.25" customHeight="1">
      <c r="A594" s="81">
        <v>948.0</v>
      </c>
      <c r="B594" s="84">
        <v>45790.0</v>
      </c>
      <c r="C594" s="48" t="s">
        <v>3267</v>
      </c>
      <c r="D594" s="48" t="s">
        <v>217</v>
      </c>
      <c r="E594" s="91">
        <v>4164.0</v>
      </c>
      <c r="F594" s="50" t="s">
        <v>3268</v>
      </c>
      <c r="G594" s="42" t="s">
        <v>96</v>
      </c>
      <c r="H594" s="42" t="s">
        <v>68</v>
      </c>
      <c r="I594" s="42" t="s">
        <v>3269</v>
      </c>
      <c r="K594" s="106"/>
      <c r="L594" s="106"/>
      <c r="M594" s="106"/>
    </row>
    <row r="595" ht="14.25" customHeight="1">
      <c r="A595" s="81">
        <v>949.0</v>
      </c>
      <c r="B595" s="84">
        <v>45790.0</v>
      </c>
      <c r="C595" s="94" t="s">
        <v>3525</v>
      </c>
      <c r="D595" s="94" t="s">
        <v>1964</v>
      </c>
      <c r="E595" s="100">
        <v>1375.0</v>
      </c>
      <c r="F595" s="100" t="s">
        <v>3526</v>
      </c>
      <c r="G595" s="101" t="s">
        <v>74</v>
      </c>
      <c r="H595" s="101" t="s">
        <v>68</v>
      </c>
      <c r="I595" s="101" t="s">
        <v>3527</v>
      </c>
      <c r="K595" s="106"/>
      <c r="L595" s="106"/>
      <c r="M595" s="106"/>
    </row>
    <row r="596" ht="14.25" customHeight="1">
      <c r="A596" s="81">
        <v>950.0</v>
      </c>
      <c r="B596" s="84">
        <v>45790.0</v>
      </c>
      <c r="C596" s="94" t="s">
        <v>3444</v>
      </c>
      <c r="D596" s="94" t="s">
        <v>3445</v>
      </c>
      <c r="E596" s="100">
        <v>28000.0</v>
      </c>
      <c r="F596" s="100" t="s">
        <v>3446</v>
      </c>
      <c r="G596" s="101" t="s">
        <v>96</v>
      </c>
      <c r="H596" s="101" t="s">
        <v>132</v>
      </c>
      <c r="I596" s="112" t="s">
        <v>392</v>
      </c>
      <c r="K596" s="106"/>
      <c r="L596" s="106"/>
      <c r="M596" s="106"/>
    </row>
    <row r="597" ht="14.25" customHeight="1">
      <c r="A597" s="81">
        <v>951.0</v>
      </c>
      <c r="B597" s="84">
        <v>45790.0</v>
      </c>
      <c r="C597" s="48" t="s">
        <v>3401</v>
      </c>
      <c r="D597" s="94" t="s">
        <v>454</v>
      </c>
      <c r="E597" s="395">
        <v>49009.82</v>
      </c>
      <c r="F597" s="100" t="s">
        <v>3402</v>
      </c>
      <c r="G597" s="101" t="s">
        <v>96</v>
      </c>
      <c r="H597" s="101" t="s">
        <v>68</v>
      </c>
      <c r="I597" s="101" t="s">
        <v>3403</v>
      </c>
      <c r="J597" s="98"/>
      <c r="K597" s="97">
        <v>51300.0</v>
      </c>
      <c r="L597" s="97">
        <f>K597/1.12*0.05</f>
        <v>2290.178571</v>
      </c>
      <c r="M597" s="97">
        <f>K597-L597</f>
        <v>49009.82143</v>
      </c>
      <c r="N597" s="87">
        <f>E597-M597</f>
        <v>-0.001428571428</v>
      </c>
    </row>
    <row r="598" ht="14.25" customHeight="1">
      <c r="A598" s="81">
        <v>952.0</v>
      </c>
      <c r="B598" s="84">
        <v>45790.0</v>
      </c>
      <c r="C598" s="94" t="s">
        <v>3569</v>
      </c>
      <c r="D598" s="94" t="s">
        <v>3570</v>
      </c>
      <c r="E598" s="100">
        <v>10556.56</v>
      </c>
      <c r="F598" s="100" t="s">
        <v>3514</v>
      </c>
      <c r="G598" s="101" t="s">
        <v>219</v>
      </c>
      <c r="H598" s="101" t="s">
        <v>132</v>
      </c>
      <c r="K598" s="106"/>
      <c r="L598" s="106"/>
      <c r="M598" s="106"/>
    </row>
    <row r="599" ht="14.25" customHeight="1">
      <c r="A599" s="81">
        <v>953.0</v>
      </c>
      <c r="B599" s="84">
        <v>45790.0</v>
      </c>
      <c r="C599" s="48" t="s">
        <v>3699</v>
      </c>
      <c r="D599" s="48" t="s">
        <v>3152</v>
      </c>
      <c r="E599" s="50">
        <v>1400.0</v>
      </c>
      <c r="F599" s="48" t="s">
        <v>9101</v>
      </c>
      <c r="G599" s="101" t="s">
        <v>219</v>
      </c>
      <c r="H599" s="101" t="s">
        <v>68</v>
      </c>
      <c r="I599" s="48" t="s">
        <v>3701</v>
      </c>
      <c r="K599" s="106"/>
      <c r="L599" s="106"/>
      <c r="M599" s="106"/>
    </row>
    <row r="600" ht="14.25" customHeight="1">
      <c r="A600" s="81">
        <v>954.0</v>
      </c>
      <c r="B600" s="84">
        <v>45791.0</v>
      </c>
      <c r="C600" s="48" t="s">
        <v>4045</v>
      </c>
      <c r="D600" s="48" t="s">
        <v>4046</v>
      </c>
      <c r="E600" s="50">
        <v>33600.0</v>
      </c>
      <c r="F600" s="48" t="s">
        <v>4047</v>
      </c>
      <c r="G600" s="48" t="s">
        <v>117</v>
      </c>
      <c r="H600" s="101" t="s">
        <v>68</v>
      </c>
      <c r="L600" s="106"/>
      <c r="M600" s="106"/>
      <c r="P600" s="106">
        <v>1103.32</v>
      </c>
      <c r="Q600" s="50">
        <f t="shared" ref="Q600:Q601" si="53">E600-P600</f>
        <v>32496.68</v>
      </c>
    </row>
    <row r="601" ht="14.25" customHeight="1">
      <c r="A601" s="81">
        <v>955.0</v>
      </c>
      <c r="B601" s="84">
        <v>45791.0</v>
      </c>
      <c r="C601" s="48" t="s">
        <v>9102</v>
      </c>
      <c r="D601" s="48" t="s">
        <v>4046</v>
      </c>
      <c r="E601" s="50">
        <v>33600.0</v>
      </c>
      <c r="F601" s="48" t="s">
        <v>9103</v>
      </c>
      <c r="G601" s="48" t="s">
        <v>117</v>
      </c>
      <c r="H601" s="101" t="s">
        <v>68</v>
      </c>
      <c r="K601" s="106"/>
      <c r="L601" s="106"/>
      <c r="M601" s="106"/>
      <c r="P601" s="106">
        <v>1103.32</v>
      </c>
      <c r="Q601" s="50">
        <f t="shared" si="53"/>
        <v>32496.68</v>
      </c>
      <c r="R601" s="393">
        <f>SUM(Q600:Q601)</f>
        <v>64993.36</v>
      </c>
    </row>
    <row r="602" ht="14.25" customHeight="1">
      <c r="A602" s="81">
        <v>956.0</v>
      </c>
      <c r="B602" s="84">
        <v>45791.0</v>
      </c>
      <c r="C602" s="94" t="s">
        <v>3582</v>
      </c>
      <c r="D602" s="94" t="s">
        <v>3583</v>
      </c>
      <c r="E602" s="100">
        <v>28800.0</v>
      </c>
      <c r="F602" s="100" t="s">
        <v>3584</v>
      </c>
      <c r="G602" s="48" t="s">
        <v>96</v>
      </c>
      <c r="H602" s="101" t="s">
        <v>132</v>
      </c>
      <c r="I602" s="112" t="s">
        <v>133</v>
      </c>
      <c r="K602" s="106"/>
      <c r="L602" s="106"/>
      <c r="M602" s="106"/>
    </row>
    <row r="603" ht="14.25" customHeight="1">
      <c r="A603" s="81">
        <v>957.0</v>
      </c>
      <c r="B603" s="84">
        <v>45791.0</v>
      </c>
      <c r="C603" s="48" t="s">
        <v>3593</v>
      </c>
      <c r="D603" s="48" t="s">
        <v>337</v>
      </c>
      <c r="E603" s="116">
        <v>1194.2</v>
      </c>
      <c r="F603" s="48" t="s">
        <v>3162</v>
      </c>
      <c r="G603" s="48" t="s">
        <v>96</v>
      </c>
      <c r="H603" s="101" t="s">
        <v>68</v>
      </c>
      <c r="I603" s="48" t="s">
        <v>3594</v>
      </c>
      <c r="K603" s="106">
        <v>1250.0</v>
      </c>
      <c r="L603" s="106">
        <f>K603/1.12*0.05</f>
        <v>55.80357143</v>
      </c>
      <c r="M603" s="106">
        <f>K603-L603</f>
        <v>1194.196429</v>
      </c>
      <c r="N603" s="50">
        <f>E603-M603</f>
        <v>0.003571428571</v>
      </c>
    </row>
    <row r="604" ht="14.25" customHeight="1">
      <c r="A604" s="81">
        <v>958.0</v>
      </c>
      <c r="B604" s="84">
        <v>45791.0</v>
      </c>
      <c r="C604" s="48" t="s">
        <v>9104</v>
      </c>
      <c r="D604" s="48" t="s">
        <v>1712</v>
      </c>
      <c r="E604" s="50">
        <v>10000.0</v>
      </c>
      <c r="F604" s="48" t="s">
        <v>9105</v>
      </c>
      <c r="G604" s="48" t="s">
        <v>96</v>
      </c>
      <c r="H604" s="101" t="s">
        <v>68</v>
      </c>
      <c r="I604" s="48" t="s">
        <v>1714</v>
      </c>
      <c r="K604" s="106"/>
      <c r="L604" s="106"/>
      <c r="M604" s="106"/>
    </row>
    <row r="605" ht="14.25" customHeight="1">
      <c r="A605" s="81">
        <v>959.0</v>
      </c>
      <c r="B605" s="84">
        <v>45792.0</v>
      </c>
      <c r="C605" s="48" t="s">
        <v>3638</v>
      </c>
      <c r="D605" s="48" t="s">
        <v>9106</v>
      </c>
      <c r="E605" s="203">
        <v>1400.0</v>
      </c>
      <c r="F605" s="48" t="s">
        <v>9107</v>
      </c>
      <c r="G605" s="198" t="s">
        <v>67</v>
      </c>
      <c r="H605" s="101" t="s">
        <v>68</v>
      </c>
      <c r="K605" s="106"/>
      <c r="L605" s="106"/>
      <c r="M605" s="106"/>
      <c r="P605" s="198">
        <v>34.11</v>
      </c>
      <c r="Q605" s="203">
        <f>E605-P605</f>
        <v>1365.89</v>
      </c>
    </row>
    <row r="606" ht="14.25" customHeight="1">
      <c r="A606" s="81">
        <v>960.0</v>
      </c>
      <c r="B606" s="84">
        <v>45792.0</v>
      </c>
      <c r="C606" s="48" t="s">
        <v>4317</v>
      </c>
      <c r="D606" s="48" t="s">
        <v>3067</v>
      </c>
      <c r="E606" s="50">
        <v>5000.0</v>
      </c>
      <c r="F606" s="48" t="s">
        <v>9108</v>
      </c>
      <c r="G606" s="48" t="s">
        <v>96</v>
      </c>
      <c r="H606" s="101" t="s">
        <v>68</v>
      </c>
      <c r="I606" s="48" t="s">
        <v>9109</v>
      </c>
      <c r="K606" s="106"/>
      <c r="L606" s="106"/>
      <c r="M606" s="106"/>
    </row>
    <row r="607" ht="14.25" customHeight="1">
      <c r="A607" s="81">
        <v>961.0</v>
      </c>
      <c r="B607" s="84">
        <v>45792.0</v>
      </c>
      <c r="C607" s="94" t="s">
        <v>3405</v>
      </c>
      <c r="D607" s="94" t="s">
        <v>572</v>
      </c>
      <c r="E607" s="395">
        <v>30495.0</v>
      </c>
      <c r="F607" s="100" t="s">
        <v>9110</v>
      </c>
      <c r="G607" s="48" t="s">
        <v>96</v>
      </c>
      <c r="H607" s="101" t="s">
        <v>68</v>
      </c>
      <c r="I607" s="101" t="s">
        <v>3407</v>
      </c>
      <c r="J607" s="98"/>
      <c r="K607" s="97">
        <v>31920.0</v>
      </c>
      <c r="L607" s="97">
        <f>K607/1.12*0.05</f>
        <v>1425</v>
      </c>
      <c r="M607" s="97">
        <f>K607-L607</f>
        <v>30495</v>
      </c>
    </row>
    <row r="608" ht="14.25" customHeight="1">
      <c r="A608" s="81">
        <v>962.0</v>
      </c>
      <c r="B608" s="84">
        <v>45792.0</v>
      </c>
      <c r="C608" s="94" t="s">
        <v>3629</v>
      </c>
      <c r="D608" s="94" t="s">
        <v>3630</v>
      </c>
      <c r="E608" s="100">
        <v>1400.0</v>
      </c>
      <c r="F608" s="100" t="s">
        <v>3631</v>
      </c>
      <c r="G608" s="101" t="s">
        <v>96</v>
      </c>
      <c r="H608" s="101" t="s">
        <v>132</v>
      </c>
      <c r="I608" s="112" t="s">
        <v>938</v>
      </c>
      <c r="K608" s="106"/>
      <c r="L608" s="106"/>
      <c r="M608" s="106"/>
    </row>
    <row r="609" ht="14.25" customHeight="1">
      <c r="A609" s="81">
        <v>963.0</v>
      </c>
      <c r="B609" s="84">
        <v>45792.0</v>
      </c>
      <c r="C609" s="48" t="s">
        <v>4111</v>
      </c>
      <c r="D609" s="48" t="s">
        <v>305</v>
      </c>
      <c r="E609" s="116">
        <v>21400.0</v>
      </c>
      <c r="F609" s="48" t="s">
        <v>9111</v>
      </c>
      <c r="G609" s="48" t="s">
        <v>74</v>
      </c>
      <c r="H609" s="101" t="s">
        <v>68</v>
      </c>
      <c r="I609" s="48" t="s">
        <v>9112</v>
      </c>
      <c r="K609" s="106">
        <v>22400.0</v>
      </c>
      <c r="L609" s="106">
        <f t="shared" ref="L609:L610" si="54">K609/1.12*0.05</f>
        <v>1000</v>
      </c>
      <c r="M609" s="106">
        <f t="shared" ref="M609:M610" si="55">K609-L609</f>
        <v>21400</v>
      </c>
    </row>
    <row r="610" ht="14.25" customHeight="1">
      <c r="A610" s="81">
        <v>964.0</v>
      </c>
      <c r="B610" s="84">
        <v>45792.0</v>
      </c>
      <c r="C610" s="48" t="s">
        <v>9113</v>
      </c>
      <c r="D610" s="48" t="s">
        <v>305</v>
      </c>
      <c r="E610" s="116">
        <v>21400.0</v>
      </c>
      <c r="F610" s="48" t="s">
        <v>9114</v>
      </c>
      <c r="G610" s="48" t="s">
        <v>74</v>
      </c>
      <c r="H610" s="101" t="s">
        <v>68</v>
      </c>
      <c r="I610" s="48" t="s">
        <v>9112</v>
      </c>
      <c r="K610" s="106">
        <v>22400.0</v>
      </c>
      <c r="L610" s="106">
        <f t="shared" si="54"/>
        <v>1000</v>
      </c>
      <c r="M610" s="106">
        <f t="shared" si="55"/>
        <v>21400</v>
      </c>
    </row>
    <row r="611" ht="14.25" customHeight="1">
      <c r="A611" s="81">
        <v>965.0</v>
      </c>
      <c r="B611" s="84">
        <v>45793.0</v>
      </c>
      <c r="C611" s="48" t="s">
        <v>9115</v>
      </c>
      <c r="D611" s="94" t="s">
        <v>1503</v>
      </c>
      <c r="E611" s="100">
        <v>300.0</v>
      </c>
      <c r="F611" s="100" t="s">
        <v>9116</v>
      </c>
      <c r="G611" s="48" t="s">
        <v>112</v>
      </c>
      <c r="H611" s="101" t="s">
        <v>127</v>
      </c>
      <c r="K611" s="106"/>
      <c r="L611" s="106"/>
      <c r="M611" s="106"/>
    </row>
    <row r="612" ht="14.25" customHeight="1">
      <c r="A612" s="81">
        <v>966.0</v>
      </c>
      <c r="B612" s="84">
        <v>45793.0</v>
      </c>
      <c r="C612" s="48" t="s">
        <v>9117</v>
      </c>
      <c r="D612" s="48" t="s">
        <v>616</v>
      </c>
      <c r="E612" s="50">
        <f>290+1400+72</f>
        <v>1762</v>
      </c>
      <c r="F612" s="48" t="s">
        <v>9118</v>
      </c>
      <c r="G612" s="48" t="s">
        <v>96</v>
      </c>
      <c r="H612" s="101" t="s">
        <v>68</v>
      </c>
      <c r="I612" s="48" t="s">
        <v>2910</v>
      </c>
      <c r="K612" s="106"/>
      <c r="L612" s="106"/>
      <c r="M612" s="106"/>
    </row>
    <row r="613" ht="14.25" customHeight="1">
      <c r="A613" s="81">
        <v>967.0</v>
      </c>
      <c r="B613" s="84">
        <v>45793.0</v>
      </c>
      <c r="C613" s="48" t="s">
        <v>3652</v>
      </c>
      <c r="D613" s="48" t="s">
        <v>9119</v>
      </c>
      <c r="E613" s="50">
        <v>5000.0</v>
      </c>
      <c r="F613" s="48" t="s">
        <v>9120</v>
      </c>
      <c r="G613" s="48" t="s">
        <v>219</v>
      </c>
      <c r="H613" s="101" t="s">
        <v>68</v>
      </c>
      <c r="K613" s="106"/>
      <c r="L613" s="106"/>
      <c r="M613" s="106"/>
    </row>
    <row r="614" ht="14.25" customHeight="1">
      <c r="A614" s="81">
        <v>968.0</v>
      </c>
      <c r="B614" s="84">
        <v>45796.0</v>
      </c>
      <c r="C614" s="48" t="s">
        <v>3609</v>
      </c>
      <c r="D614" s="94" t="s">
        <v>562</v>
      </c>
      <c r="E614" s="100">
        <v>1250.0</v>
      </c>
      <c r="F614" s="100" t="s">
        <v>3610</v>
      </c>
      <c r="G614" s="101" t="s">
        <v>74</v>
      </c>
      <c r="H614" s="101" t="s">
        <v>68</v>
      </c>
      <c r="I614" s="101" t="s">
        <v>3611</v>
      </c>
      <c r="K614" s="106"/>
      <c r="L614" s="106"/>
      <c r="M614" s="106"/>
    </row>
    <row r="615" ht="14.25" customHeight="1">
      <c r="A615" s="81">
        <v>969.0</v>
      </c>
      <c r="B615" s="84">
        <v>45796.0</v>
      </c>
      <c r="C615" s="48" t="s">
        <v>3711</v>
      </c>
      <c r="D615" s="48" t="s">
        <v>2230</v>
      </c>
      <c r="E615" s="50">
        <v>2100.0</v>
      </c>
      <c r="F615" s="48" t="s">
        <v>9121</v>
      </c>
      <c r="G615" s="48" t="s">
        <v>96</v>
      </c>
      <c r="H615" s="101" t="s">
        <v>68</v>
      </c>
      <c r="I615" s="403" t="s">
        <v>9122</v>
      </c>
      <c r="K615" s="106"/>
      <c r="L615" s="106"/>
      <c r="M615" s="106"/>
    </row>
    <row r="616" ht="14.25" customHeight="1">
      <c r="A616" s="81">
        <v>970.0</v>
      </c>
      <c r="B616" s="84">
        <v>45797.0</v>
      </c>
      <c r="C616" s="48" t="s">
        <v>3759</v>
      </c>
      <c r="D616" s="48" t="s">
        <v>594</v>
      </c>
      <c r="E616" s="50">
        <v>1400.0</v>
      </c>
      <c r="F616" s="48" t="s">
        <v>9123</v>
      </c>
      <c r="G616" s="48" t="s">
        <v>96</v>
      </c>
      <c r="H616" s="101" t="s">
        <v>68</v>
      </c>
      <c r="I616" s="48" t="s">
        <v>3761</v>
      </c>
      <c r="K616" s="106"/>
      <c r="L616" s="106"/>
      <c r="M616" s="106"/>
    </row>
    <row r="617" ht="14.25" customHeight="1">
      <c r="A617" s="81">
        <v>971.0</v>
      </c>
      <c r="B617" s="84">
        <v>45798.0</v>
      </c>
      <c r="C617" s="48" t="s">
        <v>3823</v>
      </c>
      <c r="D617" s="48" t="s">
        <v>94</v>
      </c>
      <c r="E617" s="116">
        <v>2866.07</v>
      </c>
      <c r="F617" s="48" t="s">
        <v>3824</v>
      </c>
      <c r="G617" s="48" t="s">
        <v>96</v>
      </c>
      <c r="H617" s="101" t="s">
        <v>68</v>
      </c>
      <c r="I617" s="48" t="s">
        <v>3825</v>
      </c>
      <c r="K617" s="106"/>
      <c r="L617" s="106"/>
      <c r="M617" s="106"/>
    </row>
    <row r="618" ht="14.25" customHeight="1">
      <c r="A618" s="81">
        <v>972.0</v>
      </c>
      <c r="B618" s="84">
        <v>45799.0</v>
      </c>
      <c r="C618" s="48" t="s">
        <v>9124</v>
      </c>
      <c r="D618" s="48" t="s">
        <v>1185</v>
      </c>
      <c r="E618" s="116">
        <v>21182.14</v>
      </c>
      <c r="F618" s="48" t="s">
        <v>9125</v>
      </c>
      <c r="G618" s="48" t="s">
        <v>74</v>
      </c>
      <c r="H618" s="101" t="s">
        <v>68</v>
      </c>
      <c r="I618" s="48" t="s">
        <v>9126</v>
      </c>
      <c r="K618" s="106">
        <v>21200.0</v>
      </c>
      <c r="L618" s="106">
        <f t="shared" ref="L618:L620" si="56">K618/1.12*0.05</f>
        <v>946.4285714</v>
      </c>
      <c r="M618" s="106">
        <f t="shared" ref="M618:M620" si="57">K618-L618</f>
        <v>20253.57143</v>
      </c>
      <c r="N618" s="50">
        <f t="shared" ref="N618:N619" si="58">E618-M618</f>
        <v>928.5685714</v>
      </c>
      <c r="O618" s="48" t="s">
        <v>9127</v>
      </c>
    </row>
    <row r="619" ht="14.25" customHeight="1">
      <c r="A619" s="81">
        <v>973.0</v>
      </c>
      <c r="B619" s="84">
        <v>45799.0</v>
      </c>
      <c r="C619" s="48" t="s">
        <v>4126</v>
      </c>
      <c r="D619" s="48" t="s">
        <v>1185</v>
      </c>
      <c r="E619" s="116">
        <v>20253.57</v>
      </c>
      <c r="F619" s="48" t="s">
        <v>9128</v>
      </c>
      <c r="G619" s="48" t="s">
        <v>74</v>
      </c>
      <c r="H619" s="101" t="s">
        <v>68</v>
      </c>
      <c r="I619" s="48" t="s">
        <v>9126</v>
      </c>
      <c r="K619" s="106">
        <v>21200.0</v>
      </c>
      <c r="L619" s="106">
        <f t="shared" si="56"/>
        <v>946.4285714</v>
      </c>
      <c r="M619" s="106">
        <f t="shared" si="57"/>
        <v>20253.57143</v>
      </c>
      <c r="N619" s="50">
        <f t="shared" si="58"/>
        <v>-0.001428571428</v>
      </c>
    </row>
    <row r="620" ht="14.25" customHeight="1">
      <c r="A620" s="81">
        <v>974.0</v>
      </c>
      <c r="B620" s="84">
        <v>45800.0</v>
      </c>
      <c r="C620" s="48" t="s">
        <v>9129</v>
      </c>
      <c r="D620" s="48" t="s">
        <v>804</v>
      </c>
      <c r="E620" s="116">
        <v>18256.88</v>
      </c>
      <c r="F620" s="48" t="s">
        <v>9130</v>
      </c>
      <c r="G620" s="48" t="s">
        <v>96</v>
      </c>
      <c r="H620" s="101" t="s">
        <v>68</v>
      </c>
      <c r="I620" s="48" t="s">
        <v>3262</v>
      </c>
      <c r="K620" s="106">
        <f>2950+2160+10000+4000</f>
        <v>19110</v>
      </c>
      <c r="L620" s="106">
        <f t="shared" si="56"/>
        <v>853.125</v>
      </c>
      <c r="M620" s="106">
        <f t="shared" si="57"/>
        <v>18256.875</v>
      </c>
    </row>
    <row r="621" ht="14.25" customHeight="1">
      <c r="A621" s="81">
        <v>975.0</v>
      </c>
      <c r="B621" s="84">
        <v>45800.0</v>
      </c>
      <c r="C621" s="48" t="s">
        <v>3795</v>
      </c>
      <c r="D621" s="94" t="s">
        <v>6817</v>
      </c>
      <c r="E621" s="100">
        <v>12375.0</v>
      </c>
      <c r="F621" s="100" t="s">
        <v>3797</v>
      </c>
      <c r="G621" s="101" t="s">
        <v>74</v>
      </c>
      <c r="H621" s="101" t="s">
        <v>68</v>
      </c>
      <c r="I621" s="101" t="s">
        <v>3798</v>
      </c>
      <c r="K621" s="106"/>
      <c r="L621" s="106"/>
      <c r="M621" s="106"/>
    </row>
    <row r="622" ht="14.25" customHeight="1">
      <c r="A622" s="81">
        <v>976.0</v>
      </c>
      <c r="B622" s="84">
        <v>45800.0</v>
      </c>
      <c r="C622" s="48" t="s">
        <v>3812</v>
      </c>
      <c r="D622" s="48" t="s">
        <v>785</v>
      </c>
      <c r="E622" s="100">
        <v>2100.0</v>
      </c>
      <c r="F622" s="48" t="s">
        <v>9131</v>
      </c>
      <c r="G622" s="48" t="s">
        <v>96</v>
      </c>
      <c r="H622" s="101" t="s">
        <v>68</v>
      </c>
      <c r="I622" s="48" t="s">
        <v>3815</v>
      </c>
      <c r="K622" s="106"/>
      <c r="L622" s="106"/>
      <c r="M622" s="106"/>
    </row>
    <row r="623" ht="14.25" customHeight="1">
      <c r="A623" s="81">
        <v>977.0</v>
      </c>
      <c r="B623" s="84">
        <v>45800.0</v>
      </c>
      <c r="C623" s="48" t="s">
        <v>3856</v>
      </c>
      <c r="D623" s="48" t="s">
        <v>2109</v>
      </c>
      <c r="E623" s="50">
        <v>5000.0</v>
      </c>
      <c r="F623" s="48" t="s">
        <v>9132</v>
      </c>
      <c r="G623" s="48" t="s">
        <v>96</v>
      </c>
      <c r="H623" s="101" t="s">
        <v>68</v>
      </c>
      <c r="I623" s="48" t="s">
        <v>9133</v>
      </c>
      <c r="K623" s="106"/>
      <c r="L623" s="106"/>
      <c r="M623" s="106"/>
    </row>
    <row r="624" ht="14.25" customHeight="1">
      <c r="A624" s="81">
        <v>978.0</v>
      </c>
      <c r="B624" s="84">
        <v>45803.0</v>
      </c>
      <c r="C624" s="48" t="s">
        <v>3872</v>
      </c>
      <c r="D624" s="48" t="s">
        <v>3639</v>
      </c>
      <c r="E624" s="50">
        <v>1400.0</v>
      </c>
      <c r="F624" s="48" t="s">
        <v>9134</v>
      </c>
      <c r="G624" s="48" t="s">
        <v>96</v>
      </c>
      <c r="H624" s="101" t="s">
        <v>132</v>
      </c>
      <c r="I624" s="126" t="s">
        <v>133</v>
      </c>
      <c r="K624" s="106"/>
      <c r="L624" s="106"/>
      <c r="M624" s="106"/>
    </row>
    <row r="625" ht="14.25" customHeight="1">
      <c r="A625" s="81">
        <v>979.0</v>
      </c>
      <c r="B625" s="84">
        <v>45803.0</v>
      </c>
      <c r="C625" s="48" t="s">
        <v>3856</v>
      </c>
      <c r="D625" s="48" t="s">
        <v>2109</v>
      </c>
      <c r="E625" s="50">
        <v>5000.0</v>
      </c>
      <c r="F625" s="48" t="s">
        <v>9135</v>
      </c>
      <c r="G625" s="48" t="s">
        <v>96</v>
      </c>
      <c r="H625" s="101" t="s">
        <v>68</v>
      </c>
      <c r="I625" s="48" t="s">
        <v>9136</v>
      </c>
      <c r="K625" s="106"/>
      <c r="L625" s="106"/>
      <c r="M625" s="106"/>
    </row>
    <row r="626" ht="14.25" customHeight="1">
      <c r="A626" s="81">
        <v>980.0</v>
      </c>
      <c r="B626" s="84">
        <v>45803.0</v>
      </c>
      <c r="C626" s="48" t="s">
        <v>3791</v>
      </c>
      <c r="D626" s="94" t="s">
        <v>899</v>
      </c>
      <c r="E626" s="395">
        <v>2866.07</v>
      </c>
      <c r="F626" s="100" t="s">
        <v>3792</v>
      </c>
      <c r="G626" s="101" t="s">
        <v>74</v>
      </c>
      <c r="H626" s="101" t="s">
        <v>68</v>
      </c>
      <c r="I626" s="101" t="s">
        <v>3793</v>
      </c>
      <c r="J626" s="48"/>
      <c r="K626" s="97">
        <v>3000.0</v>
      </c>
      <c r="L626" s="97">
        <f>K626/1.12*0.05</f>
        <v>133.9285714</v>
      </c>
      <c r="M626" s="97">
        <f>K626-L626</f>
        <v>2866.071429</v>
      </c>
    </row>
    <row r="627" ht="14.25" customHeight="1">
      <c r="A627" s="81">
        <v>981.0</v>
      </c>
      <c r="B627" s="84">
        <v>45803.0</v>
      </c>
      <c r="C627" s="94" t="s">
        <v>3935</v>
      </c>
      <c r="D627" s="48" t="s">
        <v>9137</v>
      </c>
      <c r="E627" s="50">
        <v>1400.0</v>
      </c>
      <c r="F627" s="48" t="s">
        <v>9138</v>
      </c>
      <c r="H627" s="48" t="s">
        <v>2477</v>
      </c>
      <c r="I627" s="101" t="s">
        <v>68</v>
      </c>
      <c r="L627" s="106"/>
      <c r="M627" s="106"/>
    </row>
    <row r="628" ht="14.25" customHeight="1">
      <c r="A628" s="81">
        <v>982.0</v>
      </c>
      <c r="B628" s="84">
        <v>45804.0</v>
      </c>
      <c r="C628" s="48" t="s">
        <v>3897</v>
      </c>
      <c r="D628" s="48" t="s">
        <v>2144</v>
      </c>
      <c r="E628" s="50">
        <v>2600.0</v>
      </c>
      <c r="F628" s="48" t="s">
        <v>9139</v>
      </c>
      <c r="G628" s="48" t="s">
        <v>96</v>
      </c>
      <c r="H628" s="101" t="s">
        <v>68</v>
      </c>
      <c r="I628" s="48" t="s">
        <v>3900</v>
      </c>
      <c r="K628" s="106"/>
      <c r="L628" s="106"/>
      <c r="M628" s="106"/>
    </row>
    <row r="629" ht="14.25" customHeight="1">
      <c r="A629" s="81">
        <v>983.0</v>
      </c>
      <c r="B629" s="84">
        <v>45804.0</v>
      </c>
      <c r="C629" s="94" t="s">
        <v>4025</v>
      </c>
      <c r="D629" s="48" t="s">
        <v>9140</v>
      </c>
      <c r="E629" s="50">
        <v>2600.0</v>
      </c>
      <c r="F629" s="48" t="s">
        <v>4027</v>
      </c>
      <c r="G629" s="48" t="s">
        <v>96</v>
      </c>
      <c r="H629" s="101" t="s">
        <v>68</v>
      </c>
      <c r="I629" s="48" t="s">
        <v>4028</v>
      </c>
      <c r="K629" s="106"/>
      <c r="L629" s="106"/>
      <c r="M629" s="106"/>
    </row>
    <row r="630" ht="14.25" customHeight="1">
      <c r="A630" s="81">
        <v>984.0</v>
      </c>
      <c r="B630" s="84">
        <v>45805.0</v>
      </c>
      <c r="C630" s="48" t="s">
        <v>3907</v>
      </c>
      <c r="D630" s="94" t="s">
        <v>429</v>
      </c>
      <c r="E630" s="100">
        <v>5985.0</v>
      </c>
      <c r="F630" s="100" t="s">
        <v>9141</v>
      </c>
      <c r="G630" s="48" t="s">
        <v>96</v>
      </c>
      <c r="H630" s="101" t="s">
        <v>132</v>
      </c>
      <c r="I630" s="126" t="s">
        <v>392</v>
      </c>
      <c r="K630" s="106"/>
      <c r="L630" s="106"/>
      <c r="M630" s="106"/>
    </row>
    <row r="631" ht="14.25" customHeight="1">
      <c r="A631" s="81">
        <v>985.0</v>
      </c>
      <c r="B631" s="84">
        <v>45806.0</v>
      </c>
      <c r="C631" s="48" t="s">
        <v>3691</v>
      </c>
      <c r="D631" s="48" t="s">
        <v>701</v>
      </c>
      <c r="E631" s="50">
        <v>1250.0</v>
      </c>
      <c r="F631" s="48" t="s">
        <v>9142</v>
      </c>
      <c r="G631" s="48" t="s">
        <v>74</v>
      </c>
      <c r="H631" s="101" t="s">
        <v>68</v>
      </c>
      <c r="I631" s="48" t="s">
        <v>3693</v>
      </c>
      <c r="K631" s="106"/>
      <c r="L631" s="106"/>
      <c r="M631" s="106"/>
    </row>
    <row r="632" ht="14.25" customHeight="1">
      <c r="A632" s="81">
        <v>986.0</v>
      </c>
      <c r="B632" s="84">
        <v>45806.0</v>
      </c>
      <c r="C632" s="48" t="s">
        <v>3695</v>
      </c>
      <c r="D632" s="94" t="s">
        <v>674</v>
      </c>
      <c r="E632" s="100">
        <v>1250.0</v>
      </c>
      <c r="F632" s="100" t="s">
        <v>3696</v>
      </c>
      <c r="G632" s="48" t="s">
        <v>74</v>
      </c>
      <c r="H632" s="101" t="s">
        <v>68</v>
      </c>
      <c r="I632" s="101" t="s">
        <v>9143</v>
      </c>
      <c r="K632" s="106"/>
      <c r="L632" s="106"/>
      <c r="M632" s="106"/>
    </row>
    <row r="633" ht="14.25" customHeight="1">
      <c r="A633" s="81">
        <v>987.0</v>
      </c>
      <c r="B633" s="84">
        <v>45806.0</v>
      </c>
      <c r="C633" s="48" t="s">
        <v>3707</v>
      </c>
      <c r="D633" s="48" t="s">
        <v>679</v>
      </c>
      <c r="E633" s="100">
        <v>1250.0</v>
      </c>
      <c r="F633" s="48" t="s">
        <v>3708</v>
      </c>
      <c r="G633" s="48" t="s">
        <v>74</v>
      </c>
      <c r="H633" s="101" t="s">
        <v>68</v>
      </c>
      <c r="I633" s="48" t="s">
        <v>3709</v>
      </c>
      <c r="K633" s="106"/>
      <c r="L633" s="106"/>
      <c r="M633" s="106"/>
    </row>
    <row r="634" ht="14.25" customHeight="1">
      <c r="A634" s="81">
        <v>988.0</v>
      </c>
      <c r="B634" s="84">
        <v>45806.0</v>
      </c>
      <c r="C634" s="94" t="s">
        <v>3745</v>
      </c>
      <c r="D634" s="94" t="s">
        <v>895</v>
      </c>
      <c r="E634" s="395">
        <v>67448.21</v>
      </c>
      <c r="F634" s="100" t="s">
        <v>3746</v>
      </c>
      <c r="G634" s="48" t="s">
        <v>74</v>
      </c>
      <c r="H634" s="101" t="s">
        <v>68</v>
      </c>
      <c r="I634" s="101" t="s">
        <v>3747</v>
      </c>
      <c r="K634" s="106"/>
      <c r="L634" s="106"/>
      <c r="M634" s="106"/>
    </row>
    <row r="635" ht="14.25" customHeight="1">
      <c r="A635" s="81">
        <v>989.0</v>
      </c>
      <c r="B635" s="84">
        <v>45806.0</v>
      </c>
      <c r="C635" s="48" t="s">
        <v>3787</v>
      </c>
      <c r="D635" s="94" t="s">
        <v>695</v>
      </c>
      <c r="E635" s="100">
        <v>6700.0</v>
      </c>
      <c r="F635" s="100" t="s">
        <v>3788</v>
      </c>
      <c r="G635" s="48" t="s">
        <v>74</v>
      </c>
      <c r="H635" s="101" t="s">
        <v>68</v>
      </c>
      <c r="I635" s="101" t="s">
        <v>3789</v>
      </c>
      <c r="K635" s="106"/>
      <c r="L635" s="106"/>
      <c r="M635" s="106"/>
    </row>
    <row r="636" ht="14.25" customHeight="1">
      <c r="A636" s="81">
        <v>990.0</v>
      </c>
      <c r="B636" s="84">
        <v>45806.0</v>
      </c>
      <c r="C636" s="94" t="s">
        <v>898</v>
      </c>
      <c r="D636" s="94" t="s">
        <v>899</v>
      </c>
      <c r="E636" s="395">
        <v>2866.07</v>
      </c>
      <c r="F636" s="100" t="s">
        <v>900</v>
      </c>
      <c r="G636" s="48" t="s">
        <v>74</v>
      </c>
      <c r="H636" s="94" t="s">
        <v>68</v>
      </c>
      <c r="I636" s="101" t="s">
        <v>901</v>
      </c>
      <c r="K636" s="106"/>
      <c r="L636" s="106"/>
      <c r="M636" s="106"/>
    </row>
    <row r="637" ht="14.25" customHeight="1">
      <c r="A637" s="81">
        <v>991.0</v>
      </c>
      <c r="B637" s="84">
        <v>45806.0</v>
      </c>
      <c r="C637" s="48" t="s">
        <v>4656</v>
      </c>
      <c r="D637" s="48" t="s">
        <v>1358</v>
      </c>
      <c r="E637" s="50">
        <v>21000.0</v>
      </c>
      <c r="F637" s="48" t="s">
        <v>4533</v>
      </c>
      <c r="G637" s="48" t="s">
        <v>4657</v>
      </c>
      <c r="H637" s="94" t="s">
        <v>68</v>
      </c>
      <c r="K637" s="106"/>
      <c r="L637" s="106"/>
      <c r="M637" s="106"/>
      <c r="P637" s="48">
        <v>689.58</v>
      </c>
      <c r="Q637" s="118">
        <f>E637-P637</f>
        <v>20310.42</v>
      </c>
    </row>
    <row r="638" ht="14.25" customHeight="1">
      <c r="A638" s="81">
        <v>992.0</v>
      </c>
      <c r="B638" s="84">
        <v>45807.0</v>
      </c>
      <c r="C638" s="94" t="s">
        <v>3974</v>
      </c>
      <c r="D638" s="94" t="s">
        <v>1964</v>
      </c>
      <c r="E638" s="100">
        <v>1375.0</v>
      </c>
      <c r="F638" s="100" t="s">
        <v>3975</v>
      </c>
      <c r="G638" s="101" t="s">
        <v>74</v>
      </c>
      <c r="H638" s="101" t="s">
        <v>68</v>
      </c>
      <c r="I638" s="101" t="s">
        <v>3976</v>
      </c>
      <c r="K638" s="106"/>
      <c r="L638" s="106"/>
      <c r="M638" s="106"/>
    </row>
    <row r="639" ht="14.25" customHeight="1">
      <c r="A639" s="81">
        <v>993.0</v>
      </c>
      <c r="B639" s="84">
        <v>45807.0</v>
      </c>
      <c r="C639" s="94" t="s">
        <v>3846</v>
      </c>
      <c r="D639" s="94" t="s">
        <v>3847</v>
      </c>
      <c r="E639" s="100">
        <v>9979.8</v>
      </c>
      <c r="F639" s="100" t="s">
        <v>3848</v>
      </c>
      <c r="G639" s="101" t="s">
        <v>74</v>
      </c>
      <c r="H639" s="101" t="s">
        <v>68</v>
      </c>
      <c r="I639" s="101" t="s">
        <v>3849</v>
      </c>
      <c r="K639" s="106"/>
      <c r="L639" s="106"/>
      <c r="M639" s="106"/>
    </row>
    <row r="640" ht="14.25" customHeight="1">
      <c r="A640" s="81">
        <v>994.0</v>
      </c>
      <c r="B640" s="84">
        <v>45810.0</v>
      </c>
      <c r="C640" s="48" t="s">
        <v>2722</v>
      </c>
      <c r="D640" s="48" t="s">
        <v>710</v>
      </c>
      <c r="E640" s="50">
        <v>300.0</v>
      </c>
      <c r="F640" s="106" t="s">
        <v>2723</v>
      </c>
      <c r="G640" s="101" t="s">
        <v>112</v>
      </c>
      <c r="H640" s="101" t="s">
        <v>127</v>
      </c>
      <c r="K640" s="106"/>
      <c r="L640" s="106"/>
      <c r="M640" s="106"/>
    </row>
    <row r="641" ht="14.25" customHeight="1">
      <c r="A641" s="81">
        <v>995.0</v>
      </c>
      <c r="B641" s="84">
        <v>45810.0</v>
      </c>
      <c r="C641" s="48" t="s">
        <v>3599</v>
      </c>
      <c r="D641" s="94" t="s">
        <v>710</v>
      </c>
      <c r="E641" s="100">
        <v>300.0</v>
      </c>
      <c r="F641" s="100" t="s">
        <v>3600</v>
      </c>
      <c r="G641" s="101" t="s">
        <v>112</v>
      </c>
      <c r="H641" s="101" t="s">
        <v>127</v>
      </c>
      <c r="K641" s="106"/>
      <c r="L641" s="106"/>
      <c r="M641" s="106"/>
    </row>
    <row r="642" ht="14.25" customHeight="1">
      <c r="A642" s="81">
        <v>996.0</v>
      </c>
      <c r="B642" s="84">
        <v>45810.0</v>
      </c>
      <c r="C642" s="48" t="s">
        <v>3779</v>
      </c>
      <c r="D642" s="94" t="s">
        <v>3104</v>
      </c>
      <c r="E642" s="203">
        <v>360.0</v>
      </c>
      <c r="F642" s="100" t="s">
        <v>3780</v>
      </c>
      <c r="G642" s="145" t="s">
        <v>2036</v>
      </c>
      <c r="H642" s="101" t="s">
        <v>68</v>
      </c>
      <c r="I642" s="101"/>
      <c r="J642" s="94"/>
      <c r="K642" s="97"/>
      <c r="L642" s="97"/>
      <c r="M642" s="97"/>
      <c r="N642" s="87"/>
      <c r="O642" s="97"/>
      <c r="P642" s="131">
        <v>8.77</v>
      </c>
      <c r="Q642" s="131">
        <f>E642-P642</f>
        <v>351.23</v>
      </c>
    </row>
    <row r="643" ht="14.25" customHeight="1">
      <c r="A643" s="81">
        <v>997.0</v>
      </c>
      <c r="B643" s="84">
        <v>45810.0</v>
      </c>
      <c r="C643" s="48" t="s">
        <v>4141</v>
      </c>
      <c r="D643" s="48" t="s">
        <v>4142</v>
      </c>
      <c r="E643" s="50">
        <v>5000.0</v>
      </c>
      <c r="F643" s="48" t="s">
        <v>4143</v>
      </c>
      <c r="G643" s="48" t="s">
        <v>112</v>
      </c>
      <c r="H643" s="94" t="s">
        <v>127</v>
      </c>
      <c r="K643" s="106"/>
      <c r="L643" s="106"/>
      <c r="M643" s="106"/>
    </row>
    <row r="644" ht="14.25" customHeight="1">
      <c r="A644" s="81">
        <v>998.0</v>
      </c>
      <c r="B644" s="84">
        <v>45810.0</v>
      </c>
      <c r="C644" s="48" t="s">
        <v>4038</v>
      </c>
      <c r="D644" s="48" t="s">
        <v>3535</v>
      </c>
      <c r="E644" s="50">
        <v>101600.0</v>
      </c>
      <c r="F644" s="48" t="s">
        <v>9144</v>
      </c>
      <c r="G644" s="48" t="s">
        <v>96</v>
      </c>
      <c r="H644" s="94" t="s">
        <v>68</v>
      </c>
      <c r="I644" s="48" t="s">
        <v>9145</v>
      </c>
      <c r="K644" s="106"/>
      <c r="L644" s="106"/>
      <c r="M644" s="106"/>
    </row>
    <row r="645" ht="14.25" customHeight="1">
      <c r="A645" s="81">
        <v>999.0</v>
      </c>
      <c r="B645" s="84">
        <v>45811.0</v>
      </c>
      <c r="C645" s="48" t="s">
        <v>4093</v>
      </c>
      <c r="D645" s="48" t="s">
        <v>182</v>
      </c>
      <c r="E645" s="50">
        <v>2600.0</v>
      </c>
      <c r="F645" s="48" t="s">
        <v>9146</v>
      </c>
      <c r="G645" s="48" t="s">
        <v>74</v>
      </c>
      <c r="H645" s="94" t="s">
        <v>68</v>
      </c>
      <c r="K645" s="106"/>
      <c r="L645" s="106"/>
      <c r="M645" s="106"/>
    </row>
    <row r="646" ht="14.25" customHeight="1">
      <c r="A646" s="81">
        <v>1000.0</v>
      </c>
      <c r="B646" s="84">
        <v>45811.0</v>
      </c>
      <c r="C646" s="48" t="s">
        <v>4048</v>
      </c>
      <c r="D646" s="48" t="s">
        <v>2572</v>
      </c>
      <c r="E646" s="116">
        <v>32100.0</v>
      </c>
      <c r="F646" s="48" t="s">
        <v>9147</v>
      </c>
      <c r="G646" s="48" t="s">
        <v>74</v>
      </c>
      <c r="H646" s="94" t="s">
        <v>68</v>
      </c>
      <c r="K646" s="106">
        <v>33600.0</v>
      </c>
      <c r="L646" s="106">
        <f t="shared" ref="L646:L648" si="59">K646/1.12*0.05</f>
        <v>1500</v>
      </c>
      <c r="M646" s="106">
        <f t="shared" ref="M646:M648" si="60">K646-L646</f>
        <v>32100</v>
      </c>
      <c r="N646" s="50">
        <f t="shared" ref="N646:N648" si="61">E646-M646</f>
        <v>0</v>
      </c>
    </row>
    <row r="647" ht="14.25" customHeight="1">
      <c r="A647" s="81">
        <v>1001.0</v>
      </c>
      <c r="B647" s="84">
        <v>45811.0</v>
      </c>
      <c r="C647" s="48" t="s">
        <v>4051</v>
      </c>
      <c r="D647" s="48" t="s">
        <v>1039</v>
      </c>
      <c r="E647" s="116">
        <v>32100.0</v>
      </c>
      <c r="F647" s="48" t="s">
        <v>9147</v>
      </c>
      <c r="G647" s="48" t="s">
        <v>74</v>
      </c>
      <c r="H647" s="94" t="s">
        <v>68</v>
      </c>
      <c r="K647" s="106">
        <v>33600.0</v>
      </c>
      <c r="L647" s="106">
        <f t="shared" si="59"/>
        <v>1500</v>
      </c>
      <c r="M647" s="106">
        <f t="shared" si="60"/>
        <v>32100</v>
      </c>
      <c r="N647" s="50">
        <f t="shared" si="61"/>
        <v>0</v>
      </c>
    </row>
    <row r="648" ht="14.25" customHeight="1">
      <c r="A648" s="81">
        <v>1002.0</v>
      </c>
      <c r="B648" s="84">
        <v>45811.0</v>
      </c>
      <c r="C648" s="48" t="s">
        <v>4041</v>
      </c>
      <c r="D648" s="48" t="s">
        <v>4042</v>
      </c>
      <c r="E648" s="116">
        <v>86650.89</v>
      </c>
      <c r="F648" s="48" t="s">
        <v>4043</v>
      </c>
      <c r="G648" s="48" t="s">
        <v>74</v>
      </c>
      <c r="H648" s="94" t="s">
        <v>68</v>
      </c>
      <c r="I648" s="196"/>
      <c r="K648" s="106">
        <v>90700.0</v>
      </c>
      <c r="L648" s="106">
        <f t="shared" si="59"/>
        <v>4049.107143</v>
      </c>
      <c r="M648" s="106">
        <f t="shared" si="60"/>
        <v>86650.89286</v>
      </c>
      <c r="N648" s="50">
        <f t="shared" si="61"/>
        <v>-0.002857142856</v>
      </c>
    </row>
    <row r="649" ht="14.25" customHeight="1">
      <c r="A649" s="81">
        <v>1003.0</v>
      </c>
      <c r="B649" s="84">
        <v>45812.0</v>
      </c>
      <c r="C649" s="48" t="s">
        <v>3602</v>
      </c>
      <c r="D649" s="94" t="s">
        <v>710</v>
      </c>
      <c r="E649" s="100">
        <v>21000.0</v>
      </c>
      <c r="F649" s="100" t="s">
        <v>3603</v>
      </c>
      <c r="G649" s="101" t="s">
        <v>112</v>
      </c>
      <c r="H649" s="101" t="s">
        <v>127</v>
      </c>
      <c r="I649" s="196"/>
      <c r="K649" s="106"/>
      <c r="L649" s="106"/>
      <c r="M649" s="106"/>
    </row>
    <row r="650" ht="14.25" customHeight="1">
      <c r="A650" s="81">
        <v>1004.0</v>
      </c>
      <c r="B650" s="84">
        <v>45812.0</v>
      </c>
      <c r="C650" s="94" t="s">
        <v>4129</v>
      </c>
      <c r="D650" s="94" t="s">
        <v>1083</v>
      </c>
      <c r="E650" s="100">
        <v>2600.0</v>
      </c>
      <c r="F650" s="100" t="s">
        <v>4130</v>
      </c>
      <c r="G650" s="101" t="s">
        <v>96</v>
      </c>
      <c r="H650" s="101" t="s">
        <v>68</v>
      </c>
      <c r="I650" s="404" t="s">
        <v>4131</v>
      </c>
      <c r="K650" s="106"/>
      <c r="L650" s="106"/>
      <c r="M650" s="106"/>
    </row>
    <row r="651" ht="14.25" customHeight="1">
      <c r="A651" s="81">
        <v>1005.0</v>
      </c>
      <c r="B651" s="84">
        <v>45812.0</v>
      </c>
      <c r="C651" s="94" t="s">
        <v>4060</v>
      </c>
      <c r="D651" s="94" t="s">
        <v>1119</v>
      </c>
      <c r="E651" s="100">
        <v>3500.0</v>
      </c>
      <c r="F651" s="100" t="s">
        <v>4061</v>
      </c>
      <c r="G651" s="101" t="s">
        <v>74</v>
      </c>
      <c r="H651" s="101" t="s">
        <v>68</v>
      </c>
      <c r="I651" s="404" t="s">
        <v>4062</v>
      </c>
      <c r="K651" s="106"/>
      <c r="L651" s="106"/>
      <c r="M651" s="106"/>
    </row>
    <row r="652" ht="14.25" customHeight="1">
      <c r="A652" s="81">
        <v>1006.0</v>
      </c>
      <c r="B652" s="84">
        <v>45812.0</v>
      </c>
      <c r="C652" s="94" t="s">
        <v>4057</v>
      </c>
      <c r="D652" s="94" t="s">
        <v>448</v>
      </c>
      <c r="E652" s="395">
        <v>3152.68</v>
      </c>
      <c r="F652" s="100" t="s">
        <v>4058</v>
      </c>
      <c r="G652" s="101" t="s">
        <v>74</v>
      </c>
      <c r="H652" s="101" t="s">
        <v>68</v>
      </c>
      <c r="I652" s="404" t="s">
        <v>4059</v>
      </c>
      <c r="J652" s="94"/>
      <c r="K652" s="97">
        <v>3300.0</v>
      </c>
      <c r="L652" s="97">
        <f>K652/1.12*0.05</f>
        <v>147.3214286</v>
      </c>
      <c r="M652" s="97">
        <f>K652-L652</f>
        <v>3152.678571</v>
      </c>
      <c r="N652" s="87">
        <f>E652-M652</f>
        <v>0.001428571428</v>
      </c>
    </row>
    <row r="653" ht="14.25" customHeight="1">
      <c r="A653" s="81">
        <v>1007.0</v>
      </c>
      <c r="B653" s="84">
        <v>45812.0</v>
      </c>
      <c r="C653" s="94" t="s">
        <v>4063</v>
      </c>
      <c r="D653" s="94" t="s">
        <v>168</v>
      </c>
      <c r="E653" s="100">
        <v>1250.0</v>
      </c>
      <c r="F653" s="100" t="s">
        <v>4064</v>
      </c>
      <c r="G653" s="101" t="s">
        <v>74</v>
      </c>
      <c r="H653" s="101" t="s">
        <v>68</v>
      </c>
      <c r="I653" s="404" t="s">
        <v>4065</v>
      </c>
      <c r="K653" s="106"/>
      <c r="L653" s="106"/>
      <c r="M653" s="106"/>
    </row>
    <row r="654" ht="14.25" customHeight="1">
      <c r="A654" s="81">
        <v>1008.0</v>
      </c>
      <c r="B654" s="84">
        <v>45812.0</v>
      </c>
      <c r="C654" s="94" t="s">
        <v>4066</v>
      </c>
      <c r="D654" s="94" t="s">
        <v>1836</v>
      </c>
      <c r="E654" s="395">
        <v>955.36</v>
      </c>
      <c r="F654" s="100" t="s">
        <v>4067</v>
      </c>
      <c r="G654" s="101" t="s">
        <v>74</v>
      </c>
      <c r="H654" s="101" t="s">
        <v>68</v>
      </c>
      <c r="I654" s="404" t="s">
        <v>4068</v>
      </c>
      <c r="J654" s="94"/>
      <c r="K654" s="97">
        <v>1000.0</v>
      </c>
      <c r="L654" s="97">
        <f>K654/1.12*0.05</f>
        <v>44.64285714</v>
      </c>
      <c r="M654" s="97">
        <f>K654-L654</f>
        <v>955.3571429</v>
      </c>
      <c r="N654" s="87">
        <f>E654-M654</f>
        <v>0.002857142857</v>
      </c>
    </row>
    <row r="655" ht="14.25" customHeight="1">
      <c r="A655" s="81">
        <v>1009.0</v>
      </c>
      <c r="B655" s="84">
        <v>45812.0</v>
      </c>
      <c r="C655" s="94" t="s">
        <v>4071</v>
      </c>
      <c r="D655" s="94" t="s">
        <v>1856</v>
      </c>
      <c r="E655" s="100">
        <v>1250.0</v>
      </c>
      <c r="F655" s="100" t="s">
        <v>4072</v>
      </c>
      <c r="G655" s="101" t="s">
        <v>74</v>
      </c>
      <c r="H655" s="101" t="s">
        <v>68</v>
      </c>
      <c r="I655" s="404" t="s">
        <v>4073</v>
      </c>
      <c r="K655" s="106"/>
      <c r="L655" s="106"/>
      <c r="M655" s="106"/>
    </row>
    <row r="656" ht="14.25" customHeight="1">
      <c r="A656" s="81">
        <v>1010.0</v>
      </c>
      <c r="B656" s="84">
        <v>45812.0</v>
      </c>
      <c r="C656" s="48" t="s">
        <v>9148</v>
      </c>
      <c r="D656" s="48" t="s">
        <v>629</v>
      </c>
      <c r="E656" s="50">
        <v>200000.0</v>
      </c>
      <c r="F656" s="48" t="s">
        <v>9029</v>
      </c>
      <c r="G656" s="101" t="s">
        <v>74</v>
      </c>
      <c r="H656" s="101" t="s">
        <v>68</v>
      </c>
      <c r="I656" s="196" t="s">
        <v>9149</v>
      </c>
      <c r="K656" s="106"/>
      <c r="L656" s="106"/>
      <c r="M656" s="106"/>
      <c r="P656" s="130"/>
      <c r="Q656" s="130"/>
    </row>
    <row r="657" ht="14.25" customHeight="1">
      <c r="A657" s="81">
        <v>1011.0</v>
      </c>
      <c r="B657" s="84">
        <v>45814.0</v>
      </c>
      <c r="C657" s="48" t="s">
        <v>4151</v>
      </c>
      <c r="D657" s="48" t="s">
        <v>4121</v>
      </c>
      <c r="E657" s="203">
        <v>720.0</v>
      </c>
      <c r="F657" s="48" t="s">
        <v>9150</v>
      </c>
      <c r="G657" s="145" t="s">
        <v>2036</v>
      </c>
      <c r="H657" s="101" t="s">
        <v>68</v>
      </c>
      <c r="I657" s="196"/>
      <c r="K657" s="106"/>
      <c r="L657" s="106"/>
      <c r="M657" s="106"/>
      <c r="P657" s="134">
        <v>17.54</v>
      </c>
      <c r="Q657" s="134">
        <f>E657-P657</f>
        <v>702.46</v>
      </c>
    </row>
    <row r="658" ht="14.25" customHeight="1">
      <c r="A658" s="81">
        <v>1012.0</v>
      </c>
      <c r="B658" s="84">
        <v>45814.0</v>
      </c>
      <c r="C658" s="48" t="s">
        <v>4177</v>
      </c>
      <c r="D658" s="48" t="s">
        <v>2637</v>
      </c>
      <c r="E658" s="50">
        <v>720.0</v>
      </c>
      <c r="F658" s="48" t="s">
        <v>9151</v>
      </c>
      <c r="G658" s="48" t="s">
        <v>112</v>
      </c>
      <c r="H658" s="101" t="s">
        <v>127</v>
      </c>
      <c r="I658" s="196"/>
      <c r="K658" s="106"/>
      <c r="L658" s="106"/>
      <c r="M658" s="106"/>
      <c r="P658" s="130"/>
      <c r="Q658" s="130"/>
    </row>
    <row r="659" ht="14.25" customHeight="1">
      <c r="A659" s="81">
        <v>1013.0</v>
      </c>
      <c r="B659" s="84">
        <v>45814.0</v>
      </c>
      <c r="C659" s="94" t="s">
        <v>4148</v>
      </c>
      <c r="D659" s="94" t="s">
        <v>352</v>
      </c>
      <c r="E659" s="100">
        <v>2600.0</v>
      </c>
      <c r="F659" s="100" t="s">
        <v>4149</v>
      </c>
      <c r="G659" s="101" t="s">
        <v>96</v>
      </c>
      <c r="H659" s="101" t="s">
        <v>68</v>
      </c>
      <c r="I659" s="404" t="s">
        <v>4150</v>
      </c>
      <c r="K659" s="106"/>
      <c r="L659" s="106"/>
      <c r="M659" s="106"/>
      <c r="P659" s="130"/>
      <c r="Q659" s="130"/>
    </row>
    <row r="660" ht="14.25" customHeight="1">
      <c r="A660" s="81">
        <v>1014.0</v>
      </c>
      <c r="B660" s="84">
        <v>45817.0</v>
      </c>
      <c r="C660" s="48" t="s">
        <v>4666</v>
      </c>
      <c r="D660" s="48" t="s">
        <v>4667</v>
      </c>
      <c r="E660" s="50">
        <v>8250.0</v>
      </c>
      <c r="F660" s="48" t="s">
        <v>4668</v>
      </c>
      <c r="G660" s="48" t="s">
        <v>96</v>
      </c>
      <c r="H660" s="101" t="s">
        <v>68</v>
      </c>
      <c r="I660" s="196" t="s">
        <v>4669</v>
      </c>
      <c r="K660" s="106"/>
      <c r="L660" s="106"/>
      <c r="M660" s="106"/>
      <c r="P660" s="130"/>
      <c r="Q660" s="130"/>
    </row>
    <row r="661" ht="14.25" customHeight="1">
      <c r="A661" s="81">
        <v>1015.0</v>
      </c>
      <c r="B661" s="84">
        <v>45817.0</v>
      </c>
      <c r="C661" s="48" t="s">
        <v>4399</v>
      </c>
      <c r="D661" s="48" t="s">
        <v>4400</v>
      </c>
      <c r="E661" s="50">
        <v>6000.0</v>
      </c>
      <c r="F661" s="48" t="s">
        <v>9152</v>
      </c>
      <c r="G661" s="48" t="s">
        <v>96</v>
      </c>
      <c r="H661" s="101" t="s">
        <v>68</v>
      </c>
      <c r="I661" s="196" t="s">
        <v>4403</v>
      </c>
      <c r="K661" s="106"/>
      <c r="L661" s="106"/>
      <c r="M661" s="106"/>
      <c r="P661" s="130"/>
      <c r="Q661" s="130"/>
    </row>
    <row r="662" ht="14.25" customHeight="1">
      <c r="A662" s="81">
        <v>1016.0</v>
      </c>
      <c r="B662" s="84">
        <v>45817.0</v>
      </c>
      <c r="C662" s="48" t="s">
        <v>4219</v>
      </c>
      <c r="D662" s="48" t="s">
        <v>4220</v>
      </c>
      <c r="E662" s="50">
        <v>4500.0</v>
      </c>
      <c r="F662" s="48" t="s">
        <v>4221</v>
      </c>
      <c r="G662" s="48" t="s">
        <v>96</v>
      </c>
      <c r="H662" s="101" t="s">
        <v>132</v>
      </c>
      <c r="I662" s="196"/>
      <c r="K662" s="106"/>
      <c r="L662" s="106"/>
      <c r="M662" s="106"/>
      <c r="P662" s="130"/>
      <c r="Q662" s="130"/>
    </row>
    <row r="663" ht="14.25" customHeight="1">
      <c r="A663" s="81">
        <v>1017.0</v>
      </c>
      <c r="B663" s="84">
        <v>45817.0</v>
      </c>
      <c r="C663" s="94" t="s">
        <v>4212</v>
      </c>
      <c r="D663" s="48" t="s">
        <v>4446</v>
      </c>
      <c r="E663" s="50">
        <v>4000.0</v>
      </c>
      <c r="F663" s="48" t="s">
        <v>9153</v>
      </c>
      <c r="G663" s="145" t="s">
        <v>2036</v>
      </c>
      <c r="H663" s="101" t="s">
        <v>68</v>
      </c>
      <c r="I663" s="196"/>
      <c r="K663" s="106"/>
      <c r="L663" s="106"/>
      <c r="M663" s="106"/>
      <c r="P663" s="134">
        <v>97.46</v>
      </c>
      <c r="Q663" s="134">
        <f t="shared" ref="Q663:Q665" si="62">E663-P663</f>
        <v>3902.54</v>
      </c>
    </row>
    <row r="664" ht="14.25" customHeight="1">
      <c r="A664" s="81">
        <v>1018.0</v>
      </c>
      <c r="B664" s="84">
        <v>45818.0</v>
      </c>
      <c r="C664" s="48" t="s">
        <v>1726</v>
      </c>
      <c r="D664" s="94" t="s">
        <v>1712</v>
      </c>
      <c r="E664" s="100">
        <v>5000.0</v>
      </c>
      <c r="F664" s="100" t="s">
        <v>1727</v>
      </c>
      <c r="G664" s="101" t="s">
        <v>2463</v>
      </c>
      <c r="H664" s="101" t="s">
        <v>68</v>
      </c>
      <c r="I664" s="196"/>
      <c r="K664" s="106"/>
      <c r="L664" s="106"/>
      <c r="M664" s="106"/>
      <c r="P664" s="130">
        <v>164.19</v>
      </c>
      <c r="Q664" s="130">
        <f t="shared" si="62"/>
        <v>4835.81</v>
      </c>
    </row>
    <row r="665" ht="14.25" customHeight="1">
      <c r="A665" s="81">
        <v>1019.0</v>
      </c>
      <c r="B665" s="84">
        <v>45818.0</v>
      </c>
      <c r="C665" s="48" t="s">
        <v>2461</v>
      </c>
      <c r="D665" s="94" t="s">
        <v>1712</v>
      </c>
      <c r="E665" s="100">
        <v>5000.0</v>
      </c>
      <c r="F665" s="100" t="s">
        <v>2462</v>
      </c>
      <c r="G665" s="101" t="s">
        <v>2463</v>
      </c>
      <c r="H665" s="101" t="s">
        <v>68</v>
      </c>
      <c r="I665" s="404"/>
      <c r="J665" s="94"/>
      <c r="K665" s="50"/>
      <c r="L665" s="50"/>
      <c r="M665" s="50"/>
      <c r="N665" s="87"/>
      <c r="O665" s="97"/>
      <c r="P665" s="405">
        <v>164.19</v>
      </c>
      <c r="Q665" s="405">
        <f t="shared" si="62"/>
        <v>4835.81</v>
      </c>
    </row>
    <row r="666" ht="14.25" customHeight="1">
      <c r="A666" s="81">
        <v>1020.0</v>
      </c>
      <c r="B666" s="84">
        <v>45818.0</v>
      </c>
      <c r="C666" s="94" t="s">
        <v>4189</v>
      </c>
      <c r="D666" s="94" t="s">
        <v>4190</v>
      </c>
      <c r="E666" s="100">
        <v>10443.52</v>
      </c>
      <c r="F666" s="100" t="s">
        <v>4191</v>
      </c>
      <c r="G666" s="101" t="s">
        <v>96</v>
      </c>
      <c r="H666" s="101" t="s">
        <v>68</v>
      </c>
      <c r="I666" s="404" t="s">
        <v>4192</v>
      </c>
      <c r="K666" s="106"/>
      <c r="L666" s="106"/>
      <c r="M666" s="106"/>
      <c r="P666" s="130"/>
      <c r="Q666" s="130"/>
    </row>
    <row r="667" ht="14.25" customHeight="1">
      <c r="A667" s="81">
        <v>1021.0</v>
      </c>
      <c r="B667" s="84">
        <v>45819.0</v>
      </c>
      <c r="C667" s="48" t="s">
        <v>4215</v>
      </c>
      <c r="D667" s="48" t="s">
        <v>4216</v>
      </c>
      <c r="E667" s="50">
        <v>700.0</v>
      </c>
      <c r="F667" s="48" t="s">
        <v>9154</v>
      </c>
      <c r="G667" s="101" t="s">
        <v>96</v>
      </c>
      <c r="H667" s="101" t="s">
        <v>68</v>
      </c>
      <c r="I667" s="196" t="s">
        <v>4218</v>
      </c>
      <c r="K667" s="106"/>
      <c r="L667" s="106"/>
      <c r="M667" s="106"/>
      <c r="P667" s="130"/>
      <c r="Q667" s="130"/>
    </row>
    <row r="668" ht="14.25" customHeight="1">
      <c r="A668" s="81">
        <v>1022.0</v>
      </c>
      <c r="B668" s="84">
        <v>45819.0</v>
      </c>
      <c r="C668" s="94" t="s">
        <v>4146</v>
      </c>
      <c r="D668" s="94" t="s">
        <v>182</v>
      </c>
      <c r="E668" s="100">
        <v>1250.0</v>
      </c>
      <c r="F668" s="100" t="s">
        <v>4105</v>
      </c>
      <c r="G668" s="101" t="s">
        <v>74</v>
      </c>
      <c r="H668" s="101" t="s">
        <v>68</v>
      </c>
      <c r="I668" s="404" t="s">
        <v>4147</v>
      </c>
      <c r="K668" s="106"/>
      <c r="L668" s="106"/>
      <c r="M668" s="106"/>
      <c r="P668" s="130"/>
      <c r="Q668" s="130"/>
    </row>
    <row r="669" ht="14.25" customHeight="1">
      <c r="A669" s="81">
        <v>1023.0</v>
      </c>
      <c r="B669" s="84">
        <v>45819.0</v>
      </c>
      <c r="C669" s="94" t="s">
        <v>4104</v>
      </c>
      <c r="D669" s="94" t="s">
        <v>1651</v>
      </c>
      <c r="E669" s="395">
        <v>8359.37</v>
      </c>
      <c r="F669" s="100" t="s">
        <v>4105</v>
      </c>
      <c r="G669" s="101" t="s">
        <v>74</v>
      </c>
      <c r="H669" s="101" t="s">
        <v>68</v>
      </c>
      <c r="I669" s="404" t="s">
        <v>4106</v>
      </c>
      <c r="K669" s="97">
        <v>8750.0</v>
      </c>
      <c r="L669" s="97">
        <f>K669/1.12*0.05</f>
        <v>390.625</v>
      </c>
      <c r="M669" s="97">
        <f>K669-L669</f>
        <v>8359.375</v>
      </c>
      <c r="N669" s="87">
        <f>E669-M669</f>
        <v>-0.004999999999</v>
      </c>
      <c r="P669" s="130"/>
      <c r="Q669" s="130"/>
    </row>
    <row r="670" ht="14.25" customHeight="1">
      <c r="A670" s="81">
        <v>1024.0</v>
      </c>
      <c r="B670" s="84">
        <v>45820.0</v>
      </c>
      <c r="C670" s="48" t="s">
        <v>4271</v>
      </c>
      <c r="D670" s="48" t="s">
        <v>2306</v>
      </c>
      <c r="E670" s="50">
        <v>24000.0</v>
      </c>
      <c r="F670" s="48" t="s">
        <v>4272</v>
      </c>
      <c r="G670" s="48" t="s">
        <v>117</v>
      </c>
      <c r="H670" s="101" t="s">
        <v>68</v>
      </c>
      <c r="I670" s="196"/>
      <c r="K670" s="106"/>
      <c r="L670" s="106"/>
      <c r="M670" s="106"/>
      <c r="P670" s="130">
        <f>E670-Q670</f>
        <v>788.09</v>
      </c>
      <c r="Q670" s="130">
        <v>23211.91</v>
      </c>
    </row>
    <row r="671" ht="14.25" customHeight="1">
      <c r="A671" s="81">
        <v>1025.0</v>
      </c>
      <c r="B671" s="84">
        <v>45821.0</v>
      </c>
      <c r="C671" s="48" t="s">
        <v>4069</v>
      </c>
      <c r="D671" s="48" t="s">
        <v>1503</v>
      </c>
      <c r="E671" s="50">
        <v>300.0</v>
      </c>
      <c r="F671" s="48" t="s">
        <v>9155</v>
      </c>
      <c r="G671" s="48" t="s">
        <v>112</v>
      </c>
      <c r="H671" s="101" t="s">
        <v>127</v>
      </c>
      <c r="I671" s="196"/>
      <c r="K671" s="106"/>
      <c r="L671" s="106"/>
      <c r="M671" s="106"/>
      <c r="P671" s="130"/>
      <c r="Q671" s="130"/>
    </row>
    <row r="672" ht="14.25" customHeight="1">
      <c r="A672" s="81">
        <v>1026.0</v>
      </c>
      <c r="B672" s="93">
        <v>45821.0</v>
      </c>
      <c r="C672" s="48" t="s">
        <v>4325</v>
      </c>
      <c r="D672" s="48" t="s">
        <v>4326</v>
      </c>
      <c r="E672" s="50">
        <v>150.0</v>
      </c>
      <c r="F672" s="48" t="s">
        <v>3660</v>
      </c>
      <c r="G672" s="48" t="s">
        <v>112</v>
      </c>
      <c r="H672" s="101" t="s">
        <v>127</v>
      </c>
      <c r="I672" s="196"/>
      <c r="K672" s="106"/>
      <c r="L672" s="106"/>
      <c r="M672" s="106"/>
      <c r="P672" s="130"/>
      <c r="Q672" s="130"/>
    </row>
    <row r="673" ht="14.25" customHeight="1">
      <c r="A673" s="81">
        <v>1027.0</v>
      </c>
      <c r="B673" s="93">
        <v>45821.0</v>
      </c>
      <c r="C673" s="48" t="s">
        <v>4525</v>
      </c>
      <c r="D673" s="48" t="s">
        <v>4526</v>
      </c>
      <c r="E673" s="50">
        <v>2500.0</v>
      </c>
      <c r="F673" s="48" t="s">
        <v>9156</v>
      </c>
      <c r="G673" s="48" t="s">
        <v>96</v>
      </c>
      <c r="H673" s="101" t="s">
        <v>68</v>
      </c>
      <c r="I673" s="196" t="s">
        <v>4529</v>
      </c>
      <c r="K673" s="106"/>
      <c r="L673" s="106"/>
      <c r="M673" s="106"/>
      <c r="P673" s="130"/>
      <c r="Q673" s="130"/>
    </row>
    <row r="674" ht="14.25" customHeight="1">
      <c r="A674" s="81">
        <v>1028.0</v>
      </c>
      <c r="B674" s="93">
        <v>45824.0</v>
      </c>
      <c r="C674" s="48" t="s">
        <v>4209</v>
      </c>
      <c r="D674" s="48" t="s">
        <v>4210</v>
      </c>
      <c r="E674" s="50">
        <v>2600.0</v>
      </c>
      <c r="F674" s="48" t="s">
        <v>9157</v>
      </c>
      <c r="G674" s="145" t="s">
        <v>2036</v>
      </c>
      <c r="H674" s="101" t="s">
        <v>68</v>
      </c>
      <c r="I674" s="196"/>
      <c r="K674" s="106"/>
      <c r="L674" s="106"/>
      <c r="M674" s="106"/>
      <c r="P674" s="130"/>
      <c r="Q674" s="130"/>
    </row>
    <row r="675" ht="14.25" customHeight="1">
      <c r="A675" s="81">
        <v>1029.0</v>
      </c>
      <c r="B675" s="93">
        <v>45825.0</v>
      </c>
      <c r="C675" s="94" t="s">
        <v>1304</v>
      </c>
      <c r="D675" s="94" t="s">
        <v>454</v>
      </c>
      <c r="E675" s="395">
        <v>58811.79</v>
      </c>
      <c r="F675" s="100" t="s">
        <v>1305</v>
      </c>
      <c r="G675" s="101" t="s">
        <v>96</v>
      </c>
      <c r="H675" s="94" t="s">
        <v>68</v>
      </c>
      <c r="I675" s="404" t="s">
        <v>1306</v>
      </c>
      <c r="J675" s="94"/>
      <c r="K675" s="97">
        <v>61560.0</v>
      </c>
      <c r="L675" s="97">
        <f>K675/1.12*0.05</f>
        <v>2748.214286</v>
      </c>
      <c r="M675" s="97">
        <f>K675-L675</f>
        <v>58811.78571</v>
      </c>
      <c r="N675" s="87">
        <f>E675-M675</f>
        <v>0.004285714283</v>
      </c>
      <c r="P675" s="130"/>
      <c r="Q675" s="130"/>
    </row>
    <row r="676" ht="14.25" customHeight="1">
      <c r="A676" s="81">
        <v>1030.0</v>
      </c>
      <c r="B676" s="93">
        <v>45825.0</v>
      </c>
      <c r="C676" s="48" t="s">
        <v>4317</v>
      </c>
      <c r="D676" s="48" t="s">
        <v>3067</v>
      </c>
      <c r="E676" s="50">
        <v>4000.0</v>
      </c>
      <c r="F676" s="48" t="s">
        <v>4318</v>
      </c>
      <c r="G676" s="48" t="s">
        <v>96</v>
      </c>
      <c r="H676" s="101" t="s">
        <v>68</v>
      </c>
      <c r="I676" s="196" t="s">
        <v>9158</v>
      </c>
      <c r="K676" s="106"/>
      <c r="L676" s="106"/>
      <c r="M676" s="106"/>
      <c r="P676" s="130"/>
      <c r="Q676" s="130"/>
    </row>
    <row r="677" ht="14.25" customHeight="1">
      <c r="A677" s="81">
        <v>1031.0</v>
      </c>
      <c r="B677" s="93">
        <v>45825.0</v>
      </c>
      <c r="C677" s="48" t="s">
        <v>9159</v>
      </c>
      <c r="D677" s="48" t="s">
        <v>9160</v>
      </c>
      <c r="E677" s="50">
        <v>21000.0</v>
      </c>
      <c r="F677" s="48" t="s">
        <v>9161</v>
      </c>
      <c r="G677" s="48" t="s">
        <v>9162</v>
      </c>
      <c r="H677" s="101" t="s">
        <v>68</v>
      </c>
      <c r="I677" s="196"/>
      <c r="K677" s="106"/>
      <c r="L677" s="106"/>
      <c r="M677" s="106"/>
      <c r="P677" s="48">
        <v>689.58</v>
      </c>
      <c r="Q677" s="118">
        <f>E677-P677</f>
        <v>20310.42</v>
      </c>
    </row>
    <row r="678" ht="14.25" customHeight="1">
      <c r="A678" s="81">
        <v>1032.0</v>
      </c>
      <c r="B678" s="93">
        <v>45825.0</v>
      </c>
      <c r="C678" s="48" t="s">
        <v>4280</v>
      </c>
      <c r="D678" s="48" t="s">
        <v>4097</v>
      </c>
      <c r="E678" s="50">
        <v>700.0</v>
      </c>
      <c r="F678" s="48" t="s">
        <v>4281</v>
      </c>
      <c r="G678" s="48" t="s">
        <v>96</v>
      </c>
      <c r="H678" s="101" t="s">
        <v>68</v>
      </c>
      <c r="I678" s="196" t="s">
        <v>4282</v>
      </c>
      <c r="K678" s="106"/>
      <c r="L678" s="106"/>
      <c r="M678" s="106"/>
    </row>
    <row r="679" ht="14.25" customHeight="1">
      <c r="A679" s="81">
        <v>1033.0</v>
      </c>
      <c r="B679" s="93">
        <v>45825.0</v>
      </c>
      <c r="C679" s="48" t="s">
        <v>4411</v>
      </c>
      <c r="D679" s="48" t="s">
        <v>4097</v>
      </c>
      <c r="E679" s="50">
        <v>700.0</v>
      </c>
      <c r="F679" s="48" t="s">
        <v>4412</v>
      </c>
      <c r="G679" s="48" t="s">
        <v>96</v>
      </c>
      <c r="H679" s="101" t="s">
        <v>68</v>
      </c>
      <c r="I679" s="196" t="s">
        <v>4282</v>
      </c>
      <c r="K679" s="106"/>
      <c r="L679" s="106"/>
      <c r="M679" s="106"/>
    </row>
    <row r="680" ht="14.25" customHeight="1">
      <c r="A680" s="81">
        <v>1034.0</v>
      </c>
      <c r="B680" s="93">
        <v>45825.0</v>
      </c>
      <c r="C680" s="48" t="s">
        <v>4331</v>
      </c>
      <c r="D680" s="48" t="s">
        <v>4332</v>
      </c>
      <c r="E680" s="50">
        <v>10800.0</v>
      </c>
      <c r="F680" s="48" t="s">
        <v>4333</v>
      </c>
      <c r="G680" s="48" t="s">
        <v>96</v>
      </c>
      <c r="H680" s="101" t="s">
        <v>68</v>
      </c>
      <c r="I680" s="196" t="s">
        <v>4334</v>
      </c>
      <c r="K680" s="106"/>
      <c r="L680" s="106"/>
      <c r="M680" s="106"/>
    </row>
    <row r="681" ht="14.25" customHeight="1">
      <c r="A681" s="81">
        <v>1035.0</v>
      </c>
      <c r="B681" s="93">
        <v>45825.0</v>
      </c>
      <c r="C681" s="94" t="s">
        <v>4102</v>
      </c>
      <c r="D681" s="94" t="s">
        <v>4103</v>
      </c>
      <c r="E681" s="100">
        <v>105.0</v>
      </c>
      <c r="F681" s="100" t="s">
        <v>3660</v>
      </c>
      <c r="G681" s="101" t="s">
        <v>112</v>
      </c>
      <c r="H681" s="101" t="s">
        <v>127</v>
      </c>
      <c r="I681" s="196"/>
      <c r="K681" s="106"/>
      <c r="L681" s="106"/>
      <c r="M681" s="106"/>
    </row>
    <row r="682" ht="14.25" customHeight="1">
      <c r="A682" s="81">
        <v>1036.0</v>
      </c>
      <c r="B682" s="93">
        <v>45826.0</v>
      </c>
      <c r="C682" s="94" t="s">
        <v>4107</v>
      </c>
      <c r="D682" s="94" t="s">
        <v>3583</v>
      </c>
      <c r="E682" s="100">
        <v>2200.0</v>
      </c>
      <c r="F682" s="100" t="s">
        <v>4108</v>
      </c>
      <c r="G682" s="101" t="s">
        <v>96</v>
      </c>
      <c r="H682" s="101" t="s">
        <v>132</v>
      </c>
      <c r="I682" s="406" t="s">
        <v>344</v>
      </c>
      <c r="K682" s="106"/>
      <c r="L682" s="106"/>
      <c r="M682" s="106"/>
    </row>
    <row r="683" ht="14.25" customHeight="1">
      <c r="A683" s="81">
        <v>1037.0</v>
      </c>
      <c r="B683" s="93">
        <v>45826.0</v>
      </c>
      <c r="C683" s="48" t="s">
        <v>3783</v>
      </c>
      <c r="D683" s="94" t="s">
        <v>1300</v>
      </c>
      <c r="E683" s="395">
        <v>3582.59</v>
      </c>
      <c r="F683" s="100" t="s">
        <v>3784</v>
      </c>
      <c r="G683" s="101" t="s">
        <v>96</v>
      </c>
      <c r="H683" s="101" t="s">
        <v>68</v>
      </c>
      <c r="I683" s="404" t="s">
        <v>3785</v>
      </c>
      <c r="J683" s="94"/>
      <c r="K683" s="97">
        <v>3750.0</v>
      </c>
      <c r="L683" s="97">
        <f>K683/1.12*0.05</f>
        <v>167.4107143</v>
      </c>
      <c r="M683" s="97">
        <f>K683-L683</f>
        <v>3582.589286</v>
      </c>
    </row>
    <row r="684" ht="14.25" customHeight="1">
      <c r="A684" s="81">
        <v>1038.0</v>
      </c>
      <c r="B684" s="93">
        <v>45826.0</v>
      </c>
      <c r="C684" s="48" t="s">
        <v>4302</v>
      </c>
      <c r="D684" s="94" t="s">
        <v>1931</v>
      </c>
      <c r="E684" s="100">
        <v>10500.0</v>
      </c>
      <c r="F684" s="100" t="s">
        <v>4303</v>
      </c>
      <c r="G684" s="101" t="s">
        <v>74</v>
      </c>
      <c r="H684" s="101" t="s">
        <v>68</v>
      </c>
      <c r="I684" s="404" t="s">
        <v>4304</v>
      </c>
      <c r="K684" s="106"/>
      <c r="L684" s="106"/>
      <c r="M684" s="106"/>
    </row>
    <row r="685" ht="14.25" customHeight="1">
      <c r="A685" s="81">
        <v>1039.0</v>
      </c>
      <c r="B685" s="93">
        <v>45827.0</v>
      </c>
      <c r="C685" s="48" t="s">
        <v>4445</v>
      </c>
      <c r="D685" s="48" t="s">
        <v>4446</v>
      </c>
      <c r="E685" s="50">
        <v>3400.0</v>
      </c>
      <c r="F685" s="48" t="s">
        <v>9163</v>
      </c>
      <c r="G685" s="48" t="s">
        <v>96</v>
      </c>
      <c r="H685" s="101" t="s">
        <v>132</v>
      </c>
      <c r="I685" s="251" t="s">
        <v>392</v>
      </c>
      <c r="K685" s="106"/>
      <c r="L685" s="106"/>
      <c r="M685" s="106"/>
    </row>
    <row r="686" ht="14.25" customHeight="1">
      <c r="A686" s="81">
        <v>1040.0</v>
      </c>
      <c r="B686" s="93">
        <v>45827.0</v>
      </c>
      <c r="C686" s="48" t="s">
        <v>4362</v>
      </c>
      <c r="D686" s="48" t="s">
        <v>4363</v>
      </c>
      <c r="E686" s="203">
        <v>1120.0</v>
      </c>
      <c r="F686" s="48" t="s">
        <v>4364</v>
      </c>
      <c r="G686" s="145" t="s">
        <v>2036</v>
      </c>
      <c r="H686" s="101" t="s">
        <v>68</v>
      </c>
      <c r="I686" s="196"/>
      <c r="K686" s="106"/>
      <c r="L686" s="106"/>
      <c r="M686" s="106"/>
      <c r="P686" s="198">
        <v>27.29</v>
      </c>
      <c r="Q686" s="203">
        <f>E686-P686</f>
        <v>1092.71</v>
      </c>
    </row>
    <row r="687" ht="14.25" customHeight="1">
      <c r="A687" s="81">
        <v>1041.0</v>
      </c>
      <c r="B687" s="93">
        <v>45827.0</v>
      </c>
      <c r="C687" s="94" t="s">
        <v>4257</v>
      </c>
      <c r="D687" s="94" t="s">
        <v>529</v>
      </c>
      <c r="E687" s="100">
        <v>3000.0</v>
      </c>
      <c r="F687" s="100" t="s">
        <v>4258</v>
      </c>
      <c r="G687" s="101" t="s">
        <v>74</v>
      </c>
      <c r="H687" s="101" t="s">
        <v>68</v>
      </c>
      <c r="I687" s="404" t="s">
        <v>4259</v>
      </c>
      <c r="K687" s="106"/>
      <c r="L687" s="106"/>
      <c r="M687" s="106"/>
    </row>
    <row r="688" ht="14.25" customHeight="1">
      <c r="A688" s="81">
        <v>1042.0</v>
      </c>
      <c r="B688" s="93">
        <v>45827.0</v>
      </c>
      <c r="C688" s="94" t="s">
        <v>4296</v>
      </c>
      <c r="D688" s="94" t="s">
        <v>890</v>
      </c>
      <c r="E688" s="100">
        <v>23596.7</v>
      </c>
      <c r="F688" s="100" t="s">
        <v>4297</v>
      </c>
      <c r="G688" s="101" t="s">
        <v>74</v>
      </c>
      <c r="H688" s="42" t="s">
        <v>68</v>
      </c>
      <c r="I688" s="404" t="s">
        <v>4298</v>
      </c>
      <c r="J688" s="94"/>
      <c r="K688" s="106"/>
      <c r="L688" s="106"/>
      <c r="M688" s="106"/>
    </row>
    <row r="689" ht="14.25" customHeight="1">
      <c r="A689" s="81">
        <v>1043.0</v>
      </c>
      <c r="B689" s="93">
        <v>45827.0</v>
      </c>
      <c r="C689" s="48" t="s">
        <v>4909</v>
      </c>
      <c r="D689" s="48" t="s">
        <v>4910</v>
      </c>
      <c r="E689" s="50">
        <v>11700.0</v>
      </c>
      <c r="F689" s="48" t="s">
        <v>9164</v>
      </c>
      <c r="G689" s="48" t="s">
        <v>96</v>
      </c>
      <c r="H689" s="42" t="s">
        <v>68</v>
      </c>
      <c r="I689" s="196" t="s">
        <v>9165</v>
      </c>
      <c r="K689" s="106"/>
      <c r="L689" s="106"/>
      <c r="M689" s="106"/>
    </row>
    <row r="690" ht="14.25" customHeight="1">
      <c r="A690" s="81">
        <v>1044.0</v>
      </c>
      <c r="B690" s="93">
        <v>45828.0</v>
      </c>
      <c r="C690" s="48" t="s">
        <v>4365</v>
      </c>
      <c r="D690" s="48" t="s">
        <v>4366</v>
      </c>
      <c r="E690" s="50">
        <v>1120.0</v>
      </c>
      <c r="F690" s="48" t="s">
        <v>4367</v>
      </c>
      <c r="G690" s="48" t="s">
        <v>96</v>
      </c>
      <c r="H690" s="101" t="s">
        <v>132</v>
      </c>
      <c r="I690" s="251" t="s">
        <v>133</v>
      </c>
      <c r="K690" s="106"/>
      <c r="L690" s="106"/>
      <c r="M690" s="106"/>
    </row>
    <row r="691" ht="14.25" customHeight="1">
      <c r="A691" s="81">
        <v>1045.0</v>
      </c>
      <c r="B691" s="93">
        <v>45831.0</v>
      </c>
      <c r="C691" s="48" t="s">
        <v>4372</v>
      </c>
      <c r="D691" s="48" t="s">
        <v>4373</v>
      </c>
      <c r="E691" s="50">
        <v>22016.1</v>
      </c>
      <c r="F691" s="48" t="s">
        <v>4374</v>
      </c>
      <c r="G691" s="48" t="s">
        <v>96</v>
      </c>
      <c r="H691" s="42" t="s">
        <v>68</v>
      </c>
      <c r="I691" s="196" t="s">
        <v>4375</v>
      </c>
      <c r="K691" s="106"/>
      <c r="L691" s="106"/>
      <c r="M691" s="106"/>
    </row>
    <row r="692" ht="14.25" customHeight="1">
      <c r="A692" s="81">
        <v>1046.0</v>
      </c>
      <c r="B692" s="93">
        <v>45831.0</v>
      </c>
      <c r="C692" s="94" t="s">
        <v>4260</v>
      </c>
      <c r="D692" s="94" t="s">
        <v>562</v>
      </c>
      <c r="E692" s="100">
        <v>1250.0</v>
      </c>
      <c r="F692" s="100" t="s">
        <v>4261</v>
      </c>
      <c r="G692" s="101" t="s">
        <v>74</v>
      </c>
      <c r="H692" s="101" t="s">
        <v>68</v>
      </c>
      <c r="I692" s="404" t="s">
        <v>4262</v>
      </c>
      <c r="J692" s="94"/>
      <c r="K692" s="106"/>
      <c r="L692" s="106"/>
      <c r="M692" s="106"/>
    </row>
    <row r="693" ht="14.25" customHeight="1">
      <c r="A693" s="81">
        <v>1047.0</v>
      </c>
      <c r="B693" s="93">
        <v>45831.0</v>
      </c>
      <c r="C693" s="48" t="s">
        <v>4381</v>
      </c>
      <c r="D693" s="48" t="s">
        <v>594</v>
      </c>
      <c r="E693" s="203">
        <v>1120.0</v>
      </c>
      <c r="F693" s="48" t="s">
        <v>9166</v>
      </c>
      <c r="G693" s="145" t="s">
        <v>2036</v>
      </c>
      <c r="H693" s="101" t="s">
        <v>68</v>
      </c>
      <c r="I693" s="196"/>
      <c r="K693" s="106"/>
      <c r="L693" s="106"/>
      <c r="M693" s="106"/>
      <c r="P693" s="198">
        <v>27.29</v>
      </c>
      <c r="Q693" s="203">
        <f>E693-P693</f>
        <v>1092.71</v>
      </c>
    </row>
    <row r="694" ht="14.25" customHeight="1">
      <c r="A694" s="81">
        <v>1048.0</v>
      </c>
      <c r="B694" s="93">
        <v>45831.0</v>
      </c>
      <c r="C694" s="94" t="s">
        <v>4424</v>
      </c>
      <c r="D694" s="94" t="s">
        <v>94</v>
      </c>
      <c r="E694" s="395">
        <v>2866.07</v>
      </c>
      <c r="F694" s="100" t="s">
        <v>4425</v>
      </c>
      <c r="G694" s="101" t="s">
        <v>96</v>
      </c>
      <c r="H694" s="42" t="s">
        <v>68</v>
      </c>
      <c r="I694" s="404" t="s">
        <v>4426</v>
      </c>
      <c r="J694" s="94"/>
      <c r="K694" s="97">
        <v>3000.0</v>
      </c>
      <c r="L694" s="97">
        <f>K694/1.12*0.05</f>
        <v>133.9285714</v>
      </c>
      <c r="M694" s="97">
        <f>K694-L694</f>
        <v>2866.071429</v>
      </c>
      <c r="N694" s="87">
        <f>E694-M694</f>
        <v>-0.001428571428</v>
      </c>
      <c r="O694" s="97"/>
    </row>
    <row r="695" ht="14.25" customHeight="1">
      <c r="A695" s="81">
        <v>1049.0</v>
      </c>
      <c r="B695" s="93">
        <v>45832.0</v>
      </c>
      <c r="C695" s="48" t="s">
        <v>4479</v>
      </c>
      <c r="D695" s="48" t="s">
        <v>4366</v>
      </c>
      <c r="E695" s="50">
        <v>1680.0</v>
      </c>
      <c r="F695" s="48" t="s">
        <v>4480</v>
      </c>
      <c r="G695" s="101" t="s">
        <v>96</v>
      </c>
      <c r="H695" s="101" t="s">
        <v>132</v>
      </c>
      <c r="I695" s="251" t="s">
        <v>133</v>
      </c>
      <c r="K695" s="106"/>
      <c r="L695" s="106"/>
      <c r="M695" s="106"/>
    </row>
    <row r="696" ht="14.25" customHeight="1">
      <c r="A696" s="81">
        <v>1050.0</v>
      </c>
      <c r="B696" s="93">
        <v>45832.0</v>
      </c>
      <c r="C696" s="48" t="s">
        <v>4986</v>
      </c>
      <c r="D696" s="48" t="s">
        <v>1435</v>
      </c>
      <c r="E696" s="50">
        <v>23951.55</v>
      </c>
      <c r="F696" s="48" t="s">
        <v>9167</v>
      </c>
      <c r="G696" s="101" t="s">
        <v>96</v>
      </c>
      <c r="H696" s="101" t="s">
        <v>132</v>
      </c>
      <c r="I696" s="251" t="s">
        <v>392</v>
      </c>
      <c r="K696" s="106"/>
      <c r="L696" s="106"/>
      <c r="M696" s="106"/>
    </row>
    <row r="697" ht="14.25" customHeight="1">
      <c r="A697" s="81">
        <v>1051.0</v>
      </c>
      <c r="B697" s="93">
        <v>45832.0</v>
      </c>
      <c r="C697" s="94" t="s">
        <v>4347</v>
      </c>
      <c r="D697" s="94" t="s">
        <v>899</v>
      </c>
      <c r="E697" s="395">
        <v>2866.07</v>
      </c>
      <c r="F697" s="100" t="s">
        <v>4348</v>
      </c>
      <c r="G697" s="101" t="s">
        <v>74</v>
      </c>
      <c r="H697" s="101" t="s">
        <v>68</v>
      </c>
      <c r="I697" s="404" t="s">
        <v>4349</v>
      </c>
      <c r="J697" s="94"/>
      <c r="K697" s="97">
        <v>3000.0</v>
      </c>
      <c r="L697" s="97">
        <f>K697/1.12*0.05</f>
        <v>133.9285714</v>
      </c>
      <c r="M697" s="97">
        <f>K697-L697</f>
        <v>2866.071429</v>
      </c>
      <c r="N697" s="87">
        <f>E697-M697</f>
        <v>-0.001428571428</v>
      </c>
    </row>
    <row r="698" ht="14.25" customHeight="1">
      <c r="A698" s="81">
        <v>1052.0</v>
      </c>
      <c r="B698" s="93">
        <v>45833.0</v>
      </c>
      <c r="C698" s="48" t="s">
        <v>9168</v>
      </c>
      <c r="D698" s="94" t="s">
        <v>4410</v>
      </c>
      <c r="E698" s="100">
        <v>6080.0</v>
      </c>
      <c r="F698" s="100" t="s">
        <v>9169</v>
      </c>
      <c r="G698" s="101" t="s">
        <v>117</v>
      </c>
      <c r="H698" s="42" t="s">
        <v>68</v>
      </c>
      <c r="I698" s="196"/>
      <c r="K698" s="106"/>
      <c r="L698" s="106"/>
      <c r="M698" s="106"/>
      <c r="P698" s="130">
        <f>35.46+164.19</f>
        <v>199.65</v>
      </c>
      <c r="Q698" s="130">
        <f>1044.54+4835.81</f>
        <v>5880.35</v>
      </c>
    </row>
    <row r="699" ht="14.25" customHeight="1">
      <c r="A699" s="81">
        <v>1053.0</v>
      </c>
      <c r="B699" s="93">
        <v>45833.0</v>
      </c>
      <c r="C699" s="94" t="s">
        <v>4470</v>
      </c>
      <c r="D699" s="48" t="s">
        <v>4373</v>
      </c>
      <c r="E699" s="50">
        <v>2080.0</v>
      </c>
      <c r="F699" s="48" t="s">
        <v>9170</v>
      </c>
      <c r="G699" s="48" t="s">
        <v>96</v>
      </c>
      <c r="H699" s="101" t="s">
        <v>132</v>
      </c>
      <c r="I699" s="196"/>
      <c r="K699" s="106"/>
      <c r="L699" s="106"/>
      <c r="M699" s="106"/>
    </row>
    <row r="700" ht="14.25" customHeight="1">
      <c r="A700" s="81">
        <v>1054.0</v>
      </c>
      <c r="B700" s="93">
        <v>45833.0</v>
      </c>
      <c r="C700" s="48" t="s">
        <v>4520</v>
      </c>
      <c r="D700" s="48" t="s">
        <v>1742</v>
      </c>
      <c r="E700" s="50">
        <v>1650.0</v>
      </c>
      <c r="F700" s="48" t="s">
        <v>9171</v>
      </c>
      <c r="G700" s="48" t="s">
        <v>96</v>
      </c>
      <c r="H700" s="42" t="s">
        <v>68</v>
      </c>
      <c r="I700" s="196" t="s">
        <v>4521</v>
      </c>
      <c r="K700" s="106"/>
      <c r="L700" s="106"/>
      <c r="M700" s="106"/>
    </row>
    <row r="701" ht="14.25" customHeight="1">
      <c r="A701" s="81">
        <v>1055.0</v>
      </c>
      <c r="B701" s="93">
        <v>45834.0</v>
      </c>
      <c r="C701" s="48" t="s">
        <v>4427</v>
      </c>
      <c r="D701" s="94" t="s">
        <v>3372</v>
      </c>
      <c r="E701" s="395">
        <v>1194.2</v>
      </c>
      <c r="F701" s="100" t="s">
        <v>4428</v>
      </c>
      <c r="G701" s="48" t="s">
        <v>96</v>
      </c>
      <c r="H701" s="42" t="s">
        <v>132</v>
      </c>
      <c r="I701" s="406" t="s">
        <v>344</v>
      </c>
      <c r="J701" s="94"/>
      <c r="K701" s="97">
        <v>1250.0</v>
      </c>
      <c r="L701" s="97">
        <f>K701/1.12*0.05</f>
        <v>55.80357143</v>
      </c>
      <c r="M701" s="97">
        <f>K701-L701</f>
        <v>1194.196429</v>
      </c>
      <c r="N701" s="87">
        <f>E701-M701</f>
        <v>0.003571428571</v>
      </c>
    </row>
    <row r="702" ht="14.25" customHeight="1">
      <c r="A702" s="81">
        <v>1056.0</v>
      </c>
      <c r="B702" s="93">
        <v>45835.0</v>
      </c>
      <c r="C702" s="196" t="s">
        <v>4886</v>
      </c>
      <c r="D702" s="48" t="s">
        <v>9172</v>
      </c>
      <c r="E702" s="116">
        <v>22964.64</v>
      </c>
      <c r="F702" s="48" t="s">
        <v>4888</v>
      </c>
      <c r="G702" s="48" t="s">
        <v>96</v>
      </c>
      <c r="H702" s="42" t="s">
        <v>68</v>
      </c>
      <c r="I702" s="196" t="s">
        <v>9173</v>
      </c>
      <c r="K702" s="106"/>
      <c r="L702" s="106"/>
      <c r="M702" s="106"/>
    </row>
    <row r="703" ht="14.25" customHeight="1">
      <c r="A703" s="81">
        <v>1057.0</v>
      </c>
      <c r="B703" s="93">
        <v>45835.0</v>
      </c>
      <c r="C703" s="48" t="s">
        <v>4780</v>
      </c>
      <c r="D703" s="48" t="s">
        <v>2704</v>
      </c>
      <c r="E703" s="50">
        <v>7200.0</v>
      </c>
      <c r="F703" s="48" t="s">
        <v>4781</v>
      </c>
      <c r="G703" s="48" t="s">
        <v>96</v>
      </c>
      <c r="H703" s="42" t="s">
        <v>132</v>
      </c>
      <c r="I703" s="251" t="s">
        <v>392</v>
      </c>
      <c r="K703" s="106"/>
      <c r="L703" s="106"/>
      <c r="M703" s="106"/>
    </row>
    <row r="704" ht="14.25" customHeight="1">
      <c r="A704" s="81">
        <v>1058.0</v>
      </c>
      <c r="B704" s="93">
        <v>45838.0</v>
      </c>
      <c r="C704" s="48" t="s">
        <v>4744</v>
      </c>
      <c r="D704" s="48" t="s">
        <v>9174</v>
      </c>
      <c r="E704" s="50">
        <v>1100.0</v>
      </c>
      <c r="F704" s="48" t="s">
        <v>4745</v>
      </c>
      <c r="G704" s="48" t="s">
        <v>117</v>
      </c>
      <c r="H704" s="42" t="s">
        <v>68</v>
      </c>
      <c r="I704" s="196"/>
      <c r="K704" s="106"/>
      <c r="L704" s="106"/>
      <c r="M704" s="106"/>
      <c r="P704" s="50">
        <f>E704-Q704</f>
        <v>36.12</v>
      </c>
      <c r="Q704" s="48">
        <v>1063.88</v>
      </c>
    </row>
    <row r="705" ht="14.25" customHeight="1">
      <c r="A705" s="383">
        <v>1059.0</v>
      </c>
      <c r="B705" s="165">
        <v>45838.0</v>
      </c>
      <c r="C705" s="166" t="s">
        <v>4881</v>
      </c>
      <c r="D705" s="166" t="s">
        <v>4882</v>
      </c>
      <c r="E705" s="389">
        <v>23094.13</v>
      </c>
      <c r="F705" s="166" t="s">
        <v>9175</v>
      </c>
      <c r="G705" s="166" t="s">
        <v>74</v>
      </c>
      <c r="H705" s="223" t="s">
        <v>68</v>
      </c>
      <c r="I705" s="407" t="s">
        <v>4884</v>
      </c>
      <c r="K705" s="385"/>
      <c r="L705" s="385"/>
      <c r="M705" s="385"/>
      <c r="N705" s="166"/>
      <c r="O705" s="166"/>
      <c r="P705" s="166"/>
      <c r="Q705" s="166"/>
      <c r="R705" s="166"/>
      <c r="S705" s="166"/>
      <c r="T705" s="166"/>
      <c r="U705" s="166"/>
      <c r="V705" s="166"/>
      <c r="W705" s="166"/>
      <c r="X705" s="166"/>
      <c r="Y705" s="166"/>
      <c r="Z705" s="166"/>
      <c r="AA705" s="166"/>
      <c r="AB705" s="166"/>
    </row>
    <row r="706" ht="14.25" customHeight="1">
      <c r="A706" s="81"/>
      <c r="B706" s="84"/>
      <c r="E706" s="50"/>
      <c r="H706" s="42"/>
      <c r="I706" s="196"/>
      <c r="K706" s="106"/>
      <c r="L706" s="106"/>
      <c r="M706" s="106"/>
    </row>
    <row r="707" ht="14.25" customHeight="1">
      <c r="A707" s="81">
        <v>1060.0</v>
      </c>
      <c r="B707" s="93">
        <v>45839.0</v>
      </c>
      <c r="C707" s="48" t="s">
        <v>4509</v>
      </c>
      <c r="D707" s="48" t="s">
        <v>1764</v>
      </c>
      <c r="E707" s="50">
        <v>300.0</v>
      </c>
      <c r="F707" s="100" t="s">
        <v>4301</v>
      </c>
      <c r="G707" s="48" t="s">
        <v>112</v>
      </c>
      <c r="H707" s="101" t="s">
        <v>127</v>
      </c>
      <c r="I707" s="196"/>
      <c r="K707" s="106"/>
      <c r="L707" s="106"/>
      <c r="M707" s="106"/>
    </row>
    <row r="708" ht="14.25" customHeight="1">
      <c r="A708" s="81">
        <v>1061.0</v>
      </c>
      <c r="B708" s="93">
        <v>45839.0</v>
      </c>
      <c r="C708" s="48" t="s">
        <v>4510</v>
      </c>
      <c r="D708" s="48" t="s">
        <v>4511</v>
      </c>
      <c r="E708" s="50">
        <v>300.0</v>
      </c>
      <c r="F708" s="100" t="s">
        <v>4301</v>
      </c>
      <c r="G708" s="48" t="s">
        <v>112</v>
      </c>
      <c r="H708" s="101" t="s">
        <v>127</v>
      </c>
      <c r="I708" s="196"/>
      <c r="K708" s="106"/>
      <c r="L708" s="106"/>
      <c r="M708" s="106"/>
    </row>
    <row r="709" ht="14.25" customHeight="1">
      <c r="A709" s="81">
        <v>1062.0</v>
      </c>
      <c r="B709" s="93">
        <v>45839.0</v>
      </c>
      <c r="C709" s="48" t="s">
        <v>4516</v>
      </c>
      <c r="D709" s="48" t="s">
        <v>4517</v>
      </c>
      <c r="E709" s="50">
        <v>550.0</v>
      </c>
      <c r="F709" s="100" t="s">
        <v>4290</v>
      </c>
      <c r="G709" s="48" t="s">
        <v>112</v>
      </c>
      <c r="H709" s="101" t="s">
        <v>127</v>
      </c>
      <c r="I709" s="196"/>
      <c r="K709" s="106"/>
      <c r="L709" s="106"/>
      <c r="M709" s="106"/>
    </row>
    <row r="710" ht="14.25" customHeight="1">
      <c r="A710" s="81">
        <v>1063.0</v>
      </c>
      <c r="B710" s="93">
        <v>45839.0</v>
      </c>
      <c r="C710" s="48" t="s">
        <v>4518</v>
      </c>
      <c r="D710" s="48" t="s">
        <v>4519</v>
      </c>
      <c r="E710" s="50">
        <v>550.0</v>
      </c>
      <c r="F710" s="100" t="s">
        <v>4290</v>
      </c>
      <c r="G710" s="48" t="s">
        <v>112</v>
      </c>
      <c r="H710" s="101" t="s">
        <v>127</v>
      </c>
      <c r="I710" s="196"/>
      <c r="K710" s="106"/>
      <c r="L710" s="106"/>
      <c r="M710" s="106"/>
    </row>
    <row r="711" ht="14.25" customHeight="1">
      <c r="A711" s="81">
        <v>1064.0</v>
      </c>
      <c r="B711" s="93">
        <v>45839.0</v>
      </c>
      <c r="C711" s="48" t="s">
        <v>4520</v>
      </c>
      <c r="D711" s="48" t="s">
        <v>1742</v>
      </c>
      <c r="E711" s="50">
        <v>3300.0</v>
      </c>
      <c r="F711" s="48" t="s">
        <v>2510</v>
      </c>
      <c r="G711" s="48" t="s">
        <v>3309</v>
      </c>
      <c r="H711" s="42" t="s">
        <v>68</v>
      </c>
      <c r="I711" s="196" t="s">
        <v>4521</v>
      </c>
      <c r="K711" s="106"/>
      <c r="L711" s="106"/>
      <c r="M711" s="106"/>
    </row>
    <row r="712" ht="14.25" customHeight="1">
      <c r="A712" s="81">
        <v>1065.0</v>
      </c>
      <c r="B712" s="93">
        <v>45839.0</v>
      </c>
      <c r="C712" s="48" t="s">
        <v>4522</v>
      </c>
      <c r="D712" s="48" t="s">
        <v>4391</v>
      </c>
      <c r="E712" s="50">
        <v>5720.0</v>
      </c>
      <c r="F712" s="48" t="s">
        <v>4523</v>
      </c>
      <c r="G712" s="48" t="s">
        <v>117</v>
      </c>
      <c r="H712" s="42" t="s">
        <v>68</v>
      </c>
      <c r="I712" s="196"/>
      <c r="K712" s="106"/>
      <c r="L712" s="106"/>
      <c r="M712" s="106"/>
    </row>
    <row r="713" ht="14.25" customHeight="1">
      <c r="A713" s="81">
        <v>1066.0</v>
      </c>
      <c r="B713" s="93">
        <v>45839.0</v>
      </c>
      <c r="C713" s="48" t="s">
        <v>4524</v>
      </c>
      <c r="D713" s="48" t="s">
        <v>4487</v>
      </c>
      <c r="E713" s="50">
        <v>300.0</v>
      </c>
      <c r="F713" s="100" t="s">
        <v>4301</v>
      </c>
      <c r="G713" s="48" t="s">
        <v>117</v>
      </c>
      <c r="H713" s="42" t="s">
        <v>68</v>
      </c>
      <c r="I713" s="196"/>
      <c r="K713" s="106"/>
      <c r="L713" s="106"/>
      <c r="M713" s="106"/>
    </row>
    <row r="714" ht="14.25" customHeight="1">
      <c r="A714" s="81">
        <v>1067.0</v>
      </c>
      <c r="B714" s="93">
        <v>45839.0</v>
      </c>
      <c r="C714" s="94" t="s">
        <v>4525</v>
      </c>
      <c r="D714" s="48" t="s">
        <v>4526</v>
      </c>
      <c r="E714" s="50">
        <v>3050.0</v>
      </c>
      <c r="F714" s="48" t="s">
        <v>4527</v>
      </c>
      <c r="G714" s="48" t="s">
        <v>117</v>
      </c>
      <c r="H714" s="42" t="s">
        <v>68</v>
      </c>
      <c r="I714" s="196"/>
      <c r="K714" s="106"/>
      <c r="L714" s="106"/>
      <c r="M714" s="106"/>
    </row>
    <row r="715" ht="14.25" customHeight="1">
      <c r="A715" s="81">
        <v>1068.0</v>
      </c>
      <c r="B715" s="93">
        <v>45839.0</v>
      </c>
      <c r="C715" s="94" t="s">
        <v>4530</v>
      </c>
      <c r="D715" s="48" t="s">
        <v>594</v>
      </c>
      <c r="E715" s="50">
        <v>550.0</v>
      </c>
      <c r="F715" s="100" t="s">
        <v>4290</v>
      </c>
      <c r="G715" s="48" t="s">
        <v>112</v>
      </c>
      <c r="H715" s="101" t="s">
        <v>127</v>
      </c>
      <c r="I715" s="196"/>
      <c r="K715" s="106"/>
      <c r="L715" s="106"/>
      <c r="M715" s="106"/>
    </row>
    <row r="716" ht="14.25" customHeight="1">
      <c r="A716" s="81">
        <v>1069.0</v>
      </c>
      <c r="B716" s="93">
        <v>45839.0</v>
      </c>
      <c r="C716" s="48" t="s">
        <v>9176</v>
      </c>
      <c r="D716" s="48" t="s">
        <v>5421</v>
      </c>
      <c r="E716" s="50">
        <v>23241.8</v>
      </c>
      <c r="F716" s="48" t="s">
        <v>9177</v>
      </c>
      <c r="G716" s="48" t="s">
        <v>96</v>
      </c>
      <c r="H716" s="42" t="s">
        <v>132</v>
      </c>
      <c r="I716" s="251" t="s">
        <v>392</v>
      </c>
      <c r="K716" s="106"/>
      <c r="L716" s="106"/>
      <c r="M716" s="106"/>
    </row>
    <row r="717" ht="14.25" customHeight="1">
      <c r="A717" s="81">
        <v>1070.0</v>
      </c>
      <c r="B717" s="93">
        <v>45839.0</v>
      </c>
      <c r="C717" s="48" t="s">
        <v>4531</v>
      </c>
      <c r="D717" s="48" t="s">
        <v>4532</v>
      </c>
      <c r="E717" s="50">
        <v>21000.0</v>
      </c>
      <c r="F717" s="48" t="s">
        <v>4533</v>
      </c>
      <c r="G717" s="48" t="s">
        <v>96</v>
      </c>
      <c r="H717" s="42" t="s">
        <v>68</v>
      </c>
      <c r="I717" s="196" t="s">
        <v>4534</v>
      </c>
      <c r="K717" s="106"/>
      <c r="L717" s="106"/>
      <c r="M717" s="106"/>
    </row>
    <row r="718" ht="14.25" customHeight="1">
      <c r="A718" s="81">
        <v>1071.0</v>
      </c>
      <c r="B718" s="93">
        <v>45840.0</v>
      </c>
      <c r="C718" s="48" t="s">
        <v>9178</v>
      </c>
      <c r="D718" s="48" t="s">
        <v>804</v>
      </c>
      <c r="E718" s="116">
        <v>38887.81</v>
      </c>
      <c r="F718" s="48" t="s">
        <v>9179</v>
      </c>
      <c r="G718" s="48" t="s">
        <v>96</v>
      </c>
      <c r="H718" s="42" t="s">
        <v>68</v>
      </c>
      <c r="I718" s="196" t="s">
        <v>3399</v>
      </c>
      <c r="K718" s="106">
        <f>1500+18000+500+18000+2705</f>
        <v>40705</v>
      </c>
      <c r="L718" s="106">
        <f>K718/1.12*0.05</f>
        <v>1817.1875</v>
      </c>
      <c r="M718" s="106">
        <f>K718-L718</f>
        <v>38887.8125</v>
      </c>
      <c r="N718" s="50">
        <f>E718-M718</f>
        <v>-0.002500000002</v>
      </c>
    </row>
    <row r="719" ht="14.25" customHeight="1">
      <c r="A719" s="81">
        <v>1072.0</v>
      </c>
      <c r="B719" s="93">
        <v>45840.0</v>
      </c>
      <c r="C719" s="94" t="s">
        <v>4535</v>
      </c>
      <c r="D719" s="48" t="s">
        <v>2810</v>
      </c>
      <c r="E719" s="50">
        <v>40.0</v>
      </c>
      <c r="F719" s="48" t="s">
        <v>4536</v>
      </c>
      <c r="G719" s="48" t="s">
        <v>112</v>
      </c>
      <c r="H719" s="101" t="s">
        <v>127</v>
      </c>
      <c r="I719" s="196"/>
      <c r="K719" s="106"/>
      <c r="L719" s="106"/>
      <c r="M719" s="106"/>
    </row>
    <row r="720" ht="14.25" customHeight="1">
      <c r="A720" s="81">
        <v>1073.0</v>
      </c>
      <c r="B720" s="93">
        <v>45840.0</v>
      </c>
      <c r="C720" s="94" t="s">
        <v>4537</v>
      </c>
      <c r="D720" s="48" t="s">
        <v>4434</v>
      </c>
      <c r="E720" s="50">
        <v>550.0</v>
      </c>
      <c r="F720" s="100" t="s">
        <v>4290</v>
      </c>
      <c r="G720" s="48" t="s">
        <v>112</v>
      </c>
      <c r="H720" s="101" t="s">
        <v>127</v>
      </c>
      <c r="I720" s="196"/>
      <c r="K720" s="106"/>
      <c r="L720" s="106"/>
      <c r="M720" s="106"/>
    </row>
    <row r="721" ht="14.25" customHeight="1">
      <c r="A721" s="81">
        <v>1074.0</v>
      </c>
      <c r="B721" s="93">
        <v>45840.0</v>
      </c>
      <c r="C721" s="94" t="s">
        <v>4605</v>
      </c>
      <c r="D721" s="48" t="s">
        <v>4606</v>
      </c>
      <c r="E721" s="116">
        <v>7924.07</v>
      </c>
      <c r="F721" s="48" t="s">
        <v>4607</v>
      </c>
      <c r="G721" s="48" t="s">
        <v>96</v>
      </c>
      <c r="H721" s="42" t="s">
        <v>68</v>
      </c>
      <c r="I721" s="196" t="s">
        <v>4608</v>
      </c>
      <c r="K721" s="106">
        <v>8294.35</v>
      </c>
      <c r="L721" s="106">
        <f>K721/1.12*0.05</f>
        <v>370.2834821</v>
      </c>
      <c r="M721" s="106">
        <f>K721-L721</f>
        <v>7924.066518</v>
      </c>
      <c r="N721" s="50">
        <f>E721-M721</f>
        <v>0.003482142856</v>
      </c>
    </row>
    <row r="722" ht="14.25" customHeight="1">
      <c r="A722" s="81">
        <v>1075.0</v>
      </c>
      <c r="B722" s="93">
        <v>45840.0</v>
      </c>
      <c r="C722" s="48" t="s">
        <v>4601</v>
      </c>
      <c r="D722" s="48" t="s">
        <v>4602</v>
      </c>
      <c r="E722" s="50">
        <v>1080.0</v>
      </c>
      <c r="F722" s="48" t="s">
        <v>4603</v>
      </c>
      <c r="G722" s="48" t="s">
        <v>96</v>
      </c>
      <c r="H722" s="42" t="s">
        <v>68</v>
      </c>
      <c r="I722" s="196" t="s">
        <v>4604</v>
      </c>
      <c r="K722" s="106"/>
      <c r="L722" s="106"/>
      <c r="M722" s="106"/>
    </row>
    <row r="723" ht="14.25" customHeight="1">
      <c r="A723" s="81">
        <v>1076.0</v>
      </c>
      <c r="B723" s="93">
        <v>45840.0</v>
      </c>
      <c r="C723" s="94" t="s">
        <v>4538</v>
      </c>
      <c r="D723" s="48" t="s">
        <v>594</v>
      </c>
      <c r="E723" s="50">
        <v>5000.0</v>
      </c>
      <c r="F723" s="48" t="s">
        <v>4539</v>
      </c>
      <c r="G723" s="48" t="s">
        <v>96</v>
      </c>
      <c r="H723" s="42" t="s">
        <v>68</v>
      </c>
      <c r="I723" s="196" t="s">
        <v>4540</v>
      </c>
      <c r="K723" s="106"/>
      <c r="L723" s="106"/>
      <c r="M723" s="106"/>
    </row>
    <row r="724" ht="14.25" customHeight="1">
      <c r="A724" s="81">
        <v>1077.0</v>
      </c>
      <c r="B724" s="93">
        <v>45840.0</v>
      </c>
      <c r="C724" s="48" t="s">
        <v>4455</v>
      </c>
      <c r="D724" s="94" t="s">
        <v>4456</v>
      </c>
      <c r="E724" s="100">
        <v>7786.8</v>
      </c>
      <c r="F724" s="100" t="s">
        <v>4457</v>
      </c>
      <c r="G724" s="48" t="s">
        <v>96</v>
      </c>
      <c r="H724" s="42" t="s">
        <v>68</v>
      </c>
      <c r="I724" s="404" t="s">
        <v>4459</v>
      </c>
      <c r="K724" s="106"/>
      <c r="L724" s="106"/>
      <c r="M724" s="106"/>
    </row>
    <row r="725" ht="14.25" customHeight="1">
      <c r="A725" s="81">
        <v>1078.0</v>
      </c>
      <c r="B725" s="93">
        <v>45840.0</v>
      </c>
      <c r="C725" s="94" t="s">
        <v>4488</v>
      </c>
      <c r="D725" s="94" t="s">
        <v>1964</v>
      </c>
      <c r="E725" s="100">
        <v>1375.0</v>
      </c>
      <c r="F725" s="100" t="s">
        <v>4489</v>
      </c>
      <c r="G725" s="101" t="s">
        <v>74</v>
      </c>
      <c r="H725" s="42" t="s">
        <v>68</v>
      </c>
      <c r="I725" s="404" t="s">
        <v>4490</v>
      </c>
      <c r="K725" s="106"/>
      <c r="L725" s="106"/>
      <c r="M725" s="106"/>
    </row>
    <row r="726" ht="14.25" customHeight="1">
      <c r="A726" s="81">
        <v>1079.0</v>
      </c>
      <c r="B726" s="93">
        <v>45840.0</v>
      </c>
      <c r="C726" s="48" t="s">
        <v>4541</v>
      </c>
      <c r="D726" s="48" t="s">
        <v>269</v>
      </c>
      <c r="E726" s="116">
        <v>117700.0</v>
      </c>
      <c r="F726" s="48" t="s">
        <v>4542</v>
      </c>
      <c r="G726" s="48" t="s">
        <v>96</v>
      </c>
      <c r="H726" s="42" t="s">
        <v>68</v>
      </c>
      <c r="I726" s="196" t="s">
        <v>4543</v>
      </c>
      <c r="K726" s="106">
        <v>123200.0</v>
      </c>
      <c r="L726" s="106">
        <f>K726/1.12*0.05</f>
        <v>5500</v>
      </c>
      <c r="M726" s="106">
        <f>K726-L726</f>
        <v>117700</v>
      </c>
      <c r="N726" s="50">
        <f>E726-M726</f>
        <v>0</v>
      </c>
    </row>
    <row r="727" ht="14.25" customHeight="1">
      <c r="A727" s="81">
        <v>1080.0</v>
      </c>
      <c r="B727" s="93">
        <v>45840.0</v>
      </c>
      <c r="C727" s="94" t="s">
        <v>4544</v>
      </c>
      <c r="D727" s="48" t="s">
        <v>4545</v>
      </c>
      <c r="E727" s="50">
        <v>300.0</v>
      </c>
      <c r="F727" s="48" t="s">
        <v>4301</v>
      </c>
      <c r="G727" s="48" t="s">
        <v>112</v>
      </c>
      <c r="H727" s="101" t="s">
        <v>127</v>
      </c>
      <c r="I727" s="196"/>
      <c r="K727" s="106"/>
      <c r="L727" s="106"/>
      <c r="M727" s="106"/>
    </row>
    <row r="728" ht="14.25" customHeight="1">
      <c r="A728" s="81">
        <v>1081.0</v>
      </c>
      <c r="B728" s="93">
        <v>45840.0</v>
      </c>
      <c r="D728" s="48" t="s">
        <v>1742</v>
      </c>
      <c r="E728" s="50">
        <v>1680.0</v>
      </c>
      <c r="F728" s="48" t="s">
        <v>9180</v>
      </c>
      <c r="G728" s="48" t="s">
        <v>96</v>
      </c>
      <c r="H728" s="42" t="s">
        <v>68</v>
      </c>
      <c r="I728" s="196" t="s">
        <v>9181</v>
      </c>
      <c r="K728" s="106"/>
      <c r="L728" s="106"/>
      <c r="M728" s="106"/>
    </row>
    <row r="729" ht="14.25" customHeight="1">
      <c r="A729" s="81">
        <v>1082.0</v>
      </c>
      <c r="B729" s="93">
        <v>45841.0</v>
      </c>
      <c r="C729" s="94" t="s">
        <v>4580</v>
      </c>
      <c r="D729" s="48" t="s">
        <v>487</v>
      </c>
      <c r="E729" s="50">
        <v>300.0</v>
      </c>
      <c r="F729" s="48" t="s">
        <v>4301</v>
      </c>
      <c r="G729" s="48" t="s">
        <v>117</v>
      </c>
      <c r="H729" s="42" t="s">
        <v>4830</v>
      </c>
      <c r="I729" s="196"/>
      <c r="K729" s="106"/>
      <c r="L729" s="106"/>
      <c r="M729" s="106"/>
    </row>
    <row r="730" ht="14.25" customHeight="1">
      <c r="A730" s="81">
        <v>1083.0</v>
      </c>
      <c r="B730" s="93">
        <v>45841.0</v>
      </c>
      <c r="C730" s="94" t="s">
        <v>4583</v>
      </c>
      <c r="D730" s="48" t="s">
        <v>325</v>
      </c>
      <c r="E730" s="50">
        <v>1200.0</v>
      </c>
      <c r="F730" s="48" t="s">
        <v>4749</v>
      </c>
      <c r="G730" s="48" t="s">
        <v>3018</v>
      </c>
      <c r="H730" s="42" t="s">
        <v>68</v>
      </c>
      <c r="I730" s="196"/>
      <c r="K730" s="106"/>
      <c r="L730" s="106"/>
      <c r="M730" s="106"/>
      <c r="P730" s="48">
        <v>39.41</v>
      </c>
      <c r="Q730" s="50">
        <f>E730-P730</f>
        <v>1160.59</v>
      </c>
    </row>
    <row r="731" ht="14.25" customHeight="1">
      <c r="A731" s="81">
        <v>1084.0</v>
      </c>
      <c r="B731" s="93">
        <v>45841.0</v>
      </c>
      <c r="C731" s="48" t="s">
        <v>4546</v>
      </c>
      <c r="D731" s="48" t="s">
        <v>1836</v>
      </c>
      <c r="E731" s="116">
        <v>955.36</v>
      </c>
      <c r="F731" s="48" t="s">
        <v>9182</v>
      </c>
      <c r="G731" s="48" t="s">
        <v>74</v>
      </c>
      <c r="H731" s="42" t="s">
        <v>68</v>
      </c>
      <c r="I731" s="196" t="s">
        <v>4548</v>
      </c>
      <c r="K731" s="106">
        <v>1000.0</v>
      </c>
      <c r="L731" s="106">
        <f t="shared" ref="L731:L733" si="63">K731/1.12*0.05</f>
        <v>44.64285714</v>
      </c>
      <c r="M731" s="106">
        <f t="shared" ref="M731:M733" si="64">K731-L731</f>
        <v>955.3571429</v>
      </c>
      <c r="N731" s="50">
        <f t="shared" ref="N731:N733" si="65">E731-M731</f>
        <v>0.002857142857</v>
      </c>
    </row>
    <row r="732" ht="14.25" customHeight="1">
      <c r="A732" s="81">
        <v>1085.0</v>
      </c>
      <c r="B732" s="93">
        <v>45841.0</v>
      </c>
      <c r="C732" s="48" t="s">
        <v>4549</v>
      </c>
      <c r="D732" s="48" t="s">
        <v>2572</v>
      </c>
      <c r="E732" s="116">
        <v>32100.0</v>
      </c>
      <c r="F732" s="48" t="s">
        <v>4547</v>
      </c>
      <c r="G732" s="48" t="s">
        <v>74</v>
      </c>
      <c r="H732" s="42" t="s">
        <v>68</v>
      </c>
      <c r="I732" s="196" t="s">
        <v>4550</v>
      </c>
      <c r="K732" s="106">
        <v>33600.0</v>
      </c>
      <c r="L732" s="106">
        <f t="shared" si="63"/>
        <v>1500</v>
      </c>
      <c r="M732" s="106">
        <f t="shared" si="64"/>
        <v>32100</v>
      </c>
      <c r="N732" s="50">
        <f t="shared" si="65"/>
        <v>0</v>
      </c>
    </row>
    <row r="733" ht="14.25" customHeight="1">
      <c r="A733" s="81">
        <v>1086.0</v>
      </c>
      <c r="B733" s="93">
        <v>45841.0</v>
      </c>
      <c r="C733" s="48" t="s">
        <v>4551</v>
      </c>
      <c r="D733" s="48" t="s">
        <v>143</v>
      </c>
      <c r="E733" s="116">
        <v>32100.0</v>
      </c>
      <c r="F733" s="48" t="s">
        <v>4547</v>
      </c>
      <c r="G733" s="48" t="s">
        <v>74</v>
      </c>
      <c r="H733" s="42" t="s">
        <v>68</v>
      </c>
      <c r="I733" s="196" t="s">
        <v>4552</v>
      </c>
      <c r="K733" s="106">
        <v>33600.0</v>
      </c>
      <c r="L733" s="106">
        <f t="shared" si="63"/>
        <v>1500</v>
      </c>
      <c r="M733" s="106">
        <f t="shared" si="64"/>
        <v>32100</v>
      </c>
      <c r="N733" s="50">
        <f t="shared" si="65"/>
        <v>0</v>
      </c>
    </row>
    <row r="734" ht="14.25" customHeight="1">
      <c r="A734" s="81">
        <v>1087.0</v>
      </c>
      <c r="B734" s="93">
        <v>45840.0</v>
      </c>
      <c r="C734" s="48" t="s">
        <v>4553</v>
      </c>
      <c r="D734" s="48" t="s">
        <v>168</v>
      </c>
      <c r="E734" s="50">
        <v>1250.0</v>
      </c>
      <c r="F734" s="48" t="s">
        <v>4554</v>
      </c>
      <c r="G734" s="48" t="s">
        <v>74</v>
      </c>
      <c r="H734" s="42" t="s">
        <v>68</v>
      </c>
      <c r="I734" s="196" t="s">
        <v>4555</v>
      </c>
      <c r="K734" s="106"/>
      <c r="L734" s="106"/>
      <c r="M734" s="106"/>
    </row>
    <row r="735" ht="14.25" customHeight="1">
      <c r="A735" s="81">
        <v>1088.0</v>
      </c>
      <c r="B735" s="93">
        <v>45840.0</v>
      </c>
      <c r="C735" s="48" t="s">
        <v>4556</v>
      </c>
      <c r="D735" s="48" t="s">
        <v>1119</v>
      </c>
      <c r="E735" s="50">
        <v>3500.0</v>
      </c>
      <c r="F735" s="48" t="s">
        <v>4557</v>
      </c>
      <c r="G735" s="48" t="s">
        <v>74</v>
      </c>
      <c r="H735" s="42" t="s">
        <v>68</v>
      </c>
      <c r="I735" s="196" t="s">
        <v>4558</v>
      </c>
      <c r="K735" s="106"/>
      <c r="L735" s="106"/>
      <c r="M735" s="106"/>
    </row>
    <row r="736" ht="14.25" customHeight="1">
      <c r="A736" s="81">
        <v>1089.0</v>
      </c>
      <c r="B736" s="93">
        <v>45840.0</v>
      </c>
      <c r="C736" s="48" t="s">
        <v>4575</v>
      </c>
      <c r="D736" s="48" t="s">
        <v>448</v>
      </c>
      <c r="E736" s="116">
        <v>3152.68</v>
      </c>
      <c r="F736" s="48" t="s">
        <v>4576</v>
      </c>
      <c r="G736" s="48" t="s">
        <v>74</v>
      </c>
      <c r="H736" s="42" t="s">
        <v>68</v>
      </c>
      <c r="I736" s="196" t="s">
        <v>4577</v>
      </c>
      <c r="K736" s="106">
        <v>3300.0</v>
      </c>
      <c r="L736" s="106">
        <f t="shared" ref="L736:L737" si="66">K736/1.12*0.05</f>
        <v>147.3214286</v>
      </c>
      <c r="M736" s="106">
        <f t="shared" ref="M736:M737" si="67">K736-L736</f>
        <v>3152.678571</v>
      </c>
      <c r="N736" s="50">
        <f t="shared" ref="N736:N737" si="68">E736-M736</f>
        <v>0.001428571428</v>
      </c>
    </row>
    <row r="737" ht="14.25" customHeight="1">
      <c r="A737" s="81">
        <v>1090.0</v>
      </c>
      <c r="B737" s="93">
        <v>45840.0</v>
      </c>
      <c r="C737" s="48" t="s">
        <v>4559</v>
      </c>
      <c r="D737" s="48" t="s">
        <v>4042</v>
      </c>
      <c r="E737" s="116">
        <v>86650.89</v>
      </c>
      <c r="F737" s="48" t="s">
        <v>4560</v>
      </c>
      <c r="G737" s="48" t="s">
        <v>74</v>
      </c>
      <c r="H737" s="42" t="s">
        <v>68</v>
      </c>
      <c r="I737" s="196" t="s">
        <v>4561</v>
      </c>
      <c r="K737" s="106">
        <v>90700.0</v>
      </c>
      <c r="L737" s="106">
        <f t="shared" si="66"/>
        <v>4049.107143</v>
      </c>
      <c r="M737" s="106">
        <f t="shared" si="67"/>
        <v>86650.89286</v>
      </c>
      <c r="N737" s="50">
        <f t="shared" si="68"/>
        <v>-0.002857142856</v>
      </c>
    </row>
    <row r="738" ht="14.25" customHeight="1">
      <c r="A738" s="81">
        <v>1091.0</v>
      </c>
      <c r="B738" s="93">
        <v>45842.0</v>
      </c>
      <c r="C738" s="94" t="s">
        <v>4690</v>
      </c>
      <c r="D738" s="94" t="s">
        <v>4565</v>
      </c>
      <c r="E738" s="100">
        <v>14560.0</v>
      </c>
      <c r="F738" s="100" t="s">
        <v>4691</v>
      </c>
      <c r="G738" s="101" t="s">
        <v>112</v>
      </c>
      <c r="H738" s="101" t="s">
        <v>127</v>
      </c>
      <c r="I738" s="196"/>
      <c r="K738" s="106"/>
      <c r="L738" s="106"/>
      <c r="M738" s="106"/>
    </row>
    <row r="739" ht="14.25" customHeight="1">
      <c r="A739" s="81">
        <v>1092.0</v>
      </c>
      <c r="B739" s="93">
        <v>45845.0</v>
      </c>
      <c r="C739" s="48" t="s">
        <v>4789</v>
      </c>
      <c r="D739" s="48" t="s">
        <v>3253</v>
      </c>
      <c r="E739" s="50">
        <v>1200.0</v>
      </c>
      <c r="F739" s="48" t="s">
        <v>4749</v>
      </c>
      <c r="G739" s="48" t="s">
        <v>4791</v>
      </c>
      <c r="H739" s="42" t="s">
        <v>68</v>
      </c>
      <c r="I739" s="196"/>
      <c r="K739" s="106"/>
      <c r="L739" s="106"/>
      <c r="M739" s="106"/>
      <c r="P739" s="48">
        <v>39.4</v>
      </c>
      <c r="Q739" s="50">
        <f t="shared" ref="Q739:Q740" si="69">E739-P739</f>
        <v>1160.6</v>
      </c>
    </row>
    <row r="740" ht="14.25" customHeight="1">
      <c r="A740" s="81">
        <v>1093.0</v>
      </c>
      <c r="B740" s="93">
        <v>45845.0</v>
      </c>
      <c r="C740" s="48" t="s">
        <v>4850</v>
      </c>
      <c r="D740" s="48" t="s">
        <v>4851</v>
      </c>
      <c r="E740" s="50">
        <v>24217.65</v>
      </c>
      <c r="F740" s="48" t="s">
        <v>4852</v>
      </c>
      <c r="G740" s="48" t="s">
        <v>4791</v>
      </c>
      <c r="H740" s="42" t="s">
        <v>68</v>
      </c>
      <c r="I740" s="196"/>
      <c r="K740" s="106"/>
      <c r="L740" s="106"/>
      <c r="M740" s="106"/>
      <c r="P740" s="48">
        <v>795.24</v>
      </c>
      <c r="Q740" s="50">
        <f t="shared" si="69"/>
        <v>23422.41</v>
      </c>
    </row>
    <row r="741" ht="14.25" customHeight="1">
      <c r="A741" s="81">
        <v>1094.0</v>
      </c>
      <c r="B741" s="93">
        <v>45845.0</v>
      </c>
      <c r="C741" s="48" t="s">
        <v>4886</v>
      </c>
      <c r="D741" s="48" t="s">
        <v>4887</v>
      </c>
      <c r="E741" s="116">
        <v>129.49</v>
      </c>
      <c r="F741" s="48" t="s">
        <v>9183</v>
      </c>
      <c r="G741" s="48" t="s">
        <v>96</v>
      </c>
      <c r="H741" s="42" t="s">
        <v>68</v>
      </c>
      <c r="I741" s="196" t="s">
        <v>9184</v>
      </c>
      <c r="K741" s="106"/>
      <c r="L741" s="106"/>
      <c r="M741" s="106"/>
    </row>
    <row r="742" ht="14.25" customHeight="1">
      <c r="A742" s="81">
        <v>1095.0</v>
      </c>
      <c r="B742" s="93">
        <v>45845.0</v>
      </c>
      <c r="C742" s="94" t="s">
        <v>4632</v>
      </c>
      <c r="D742" s="94" t="s">
        <v>454</v>
      </c>
      <c r="E742" s="395">
        <v>32243.3</v>
      </c>
      <c r="F742" s="100" t="s">
        <v>4633</v>
      </c>
      <c r="G742" s="101" t="s">
        <v>96</v>
      </c>
      <c r="H742" s="42" t="s">
        <v>68</v>
      </c>
      <c r="I742" s="404" t="s">
        <v>4634</v>
      </c>
      <c r="J742" s="94"/>
      <c r="K742" s="97">
        <v>33750.0</v>
      </c>
      <c r="L742" s="97">
        <f>K742/1.12*0.05</f>
        <v>1506.696429</v>
      </c>
      <c r="M742" s="97">
        <f>K742-L742</f>
        <v>32243.30357</v>
      </c>
      <c r="N742" s="87">
        <f>E742-M742</f>
        <v>-0.003571428573</v>
      </c>
    </row>
    <row r="743" ht="14.25" customHeight="1">
      <c r="A743" s="81">
        <v>1096.0</v>
      </c>
      <c r="B743" s="93">
        <v>45845.0</v>
      </c>
      <c r="C743" s="94" t="s">
        <v>4700</v>
      </c>
      <c r="D743" s="94" t="s">
        <v>1856</v>
      </c>
      <c r="E743" s="100">
        <v>1250.0</v>
      </c>
      <c r="F743" s="100" t="s">
        <v>4701</v>
      </c>
      <c r="G743" s="101" t="s">
        <v>74</v>
      </c>
      <c r="H743" s="101" t="s">
        <v>68</v>
      </c>
      <c r="I743" s="404" t="s">
        <v>4702</v>
      </c>
      <c r="K743" s="106"/>
      <c r="L743" s="106"/>
      <c r="M743" s="106"/>
    </row>
    <row r="744" ht="14.25" customHeight="1">
      <c r="A744" s="81">
        <v>1097.0</v>
      </c>
      <c r="B744" s="93">
        <v>45845.0</v>
      </c>
      <c r="C744" s="94" t="s">
        <v>4649</v>
      </c>
      <c r="D744" s="94" t="s">
        <v>305</v>
      </c>
      <c r="E744" s="395">
        <v>21400.0</v>
      </c>
      <c r="F744" s="100" t="s">
        <v>4650</v>
      </c>
      <c r="G744" s="101" t="s">
        <v>74</v>
      </c>
      <c r="H744" s="42" t="s">
        <v>68</v>
      </c>
      <c r="I744" s="404" t="s">
        <v>4651</v>
      </c>
      <c r="J744" s="94"/>
      <c r="K744" s="97">
        <v>22400.0</v>
      </c>
      <c r="L744" s="97">
        <f t="shared" ref="L744:L745" si="70">K744/1.12*0.05</f>
        <v>1000</v>
      </c>
      <c r="M744" s="97">
        <f t="shared" ref="M744:M745" si="71">K744-L744</f>
        <v>21400</v>
      </c>
      <c r="N744" s="106">
        <f t="shared" ref="N744:N745" si="72">E744-M744</f>
        <v>0</v>
      </c>
    </row>
    <row r="745" ht="14.25" customHeight="1">
      <c r="A745" s="401" t="s">
        <v>9185</v>
      </c>
      <c r="B745" s="93">
        <v>45846.0</v>
      </c>
      <c r="C745" s="48" t="s">
        <v>9186</v>
      </c>
      <c r="D745" s="48" t="s">
        <v>8383</v>
      </c>
      <c r="E745" s="116">
        <v>22161.84</v>
      </c>
      <c r="F745" s="48" t="s">
        <v>9187</v>
      </c>
      <c r="G745" s="48" t="s">
        <v>112</v>
      </c>
      <c r="H745" s="42" t="s">
        <v>4830</v>
      </c>
      <c r="I745" s="196"/>
      <c r="K745" s="106">
        <v>23197.45</v>
      </c>
      <c r="L745" s="106">
        <f t="shared" si="70"/>
        <v>1035.600446</v>
      </c>
      <c r="M745" s="106">
        <f t="shared" si="71"/>
        <v>22161.84955</v>
      </c>
      <c r="N745" s="50">
        <f t="shared" si="72"/>
        <v>-0.009553571428</v>
      </c>
    </row>
    <row r="746" ht="14.25" customHeight="1">
      <c r="A746" s="81" t="s">
        <v>9188</v>
      </c>
      <c r="B746" s="93">
        <v>45846.0</v>
      </c>
      <c r="C746" s="48" t="s">
        <v>4783</v>
      </c>
      <c r="D746" s="48" t="s">
        <v>4784</v>
      </c>
      <c r="E746" s="50">
        <v>9846.75</v>
      </c>
      <c r="F746" s="48" t="s">
        <v>4785</v>
      </c>
      <c r="G746" s="48" t="s">
        <v>4786</v>
      </c>
      <c r="H746" s="42" t="s">
        <v>68</v>
      </c>
      <c r="I746" s="196" t="s">
        <v>9189</v>
      </c>
      <c r="K746" s="106"/>
      <c r="L746" s="106"/>
      <c r="M746" s="106"/>
    </row>
    <row r="747" ht="14.25" customHeight="1">
      <c r="A747" s="81" t="s">
        <v>9190</v>
      </c>
      <c r="B747" s="93">
        <v>45846.0</v>
      </c>
      <c r="C747" s="48" t="s">
        <v>9191</v>
      </c>
      <c r="D747" s="48" t="s">
        <v>4902</v>
      </c>
      <c r="E747" s="50">
        <v>108814.87</v>
      </c>
      <c r="F747" s="48" t="s">
        <v>9192</v>
      </c>
      <c r="G747" s="48" t="s">
        <v>96</v>
      </c>
      <c r="H747" s="42" t="s">
        <v>68</v>
      </c>
      <c r="I747" s="196" t="s">
        <v>4904</v>
      </c>
      <c r="K747" s="106"/>
      <c r="L747" s="106"/>
      <c r="M747" s="106"/>
    </row>
    <row r="748" ht="14.25" customHeight="1">
      <c r="A748" s="81" t="s">
        <v>9193</v>
      </c>
      <c r="B748" s="93">
        <v>45846.0</v>
      </c>
      <c r="C748" s="94" t="s">
        <v>4512</v>
      </c>
      <c r="D748" s="94" t="s">
        <v>4513</v>
      </c>
      <c r="E748" s="395">
        <v>12381.43</v>
      </c>
      <c r="F748" s="100" t="s">
        <v>4514</v>
      </c>
      <c r="G748" s="101" t="s">
        <v>74</v>
      </c>
      <c r="H748" s="42" t="s">
        <v>68</v>
      </c>
      <c r="I748" s="404" t="s">
        <v>9194</v>
      </c>
      <c r="J748" s="94"/>
      <c r="K748" s="97">
        <v>12960.0</v>
      </c>
      <c r="L748" s="97">
        <f>K748/1.12*0.05</f>
        <v>578.5714286</v>
      </c>
      <c r="M748" s="97">
        <f>K748-L748</f>
        <v>12381.42857</v>
      </c>
    </row>
    <row r="749" ht="14.25" customHeight="1">
      <c r="A749" s="81" t="s">
        <v>9195</v>
      </c>
      <c r="B749" s="93">
        <v>45846.0</v>
      </c>
      <c r="C749" s="94" t="s">
        <v>4704</v>
      </c>
      <c r="D749" s="94" t="s">
        <v>3104</v>
      </c>
      <c r="E749" s="100">
        <v>24616.8</v>
      </c>
      <c r="F749" s="100" t="s">
        <v>4705</v>
      </c>
      <c r="G749" s="48" t="s">
        <v>96</v>
      </c>
      <c r="H749" s="101" t="s">
        <v>132</v>
      </c>
      <c r="I749" s="196"/>
      <c r="K749" s="106"/>
      <c r="L749" s="106"/>
      <c r="M749" s="106"/>
    </row>
    <row r="750" ht="14.25" customHeight="1">
      <c r="A750" s="81" t="s">
        <v>9196</v>
      </c>
      <c r="B750" s="93">
        <v>45846.0</v>
      </c>
      <c r="C750" s="48" t="s">
        <v>4677</v>
      </c>
      <c r="D750" s="48" t="s">
        <v>9197</v>
      </c>
      <c r="E750" s="50">
        <v>1680.0</v>
      </c>
      <c r="F750" s="48" t="s">
        <v>9198</v>
      </c>
      <c r="G750" s="48" t="s">
        <v>96</v>
      </c>
      <c r="H750" s="42" t="s">
        <v>68</v>
      </c>
      <c r="I750" s="196" t="s">
        <v>4680</v>
      </c>
      <c r="K750" s="106"/>
      <c r="L750" s="106"/>
      <c r="M750" s="106"/>
    </row>
    <row r="751" ht="14.25" customHeight="1">
      <c r="A751" s="81" t="s">
        <v>9199</v>
      </c>
      <c r="B751" s="93">
        <v>45847.0</v>
      </c>
      <c r="C751" s="48" t="s">
        <v>4803</v>
      </c>
      <c r="D751" s="48" t="s">
        <v>4804</v>
      </c>
      <c r="E751" s="203">
        <v>1120.0</v>
      </c>
      <c r="F751" s="48" t="s">
        <v>9200</v>
      </c>
      <c r="G751" s="145" t="s">
        <v>2036</v>
      </c>
      <c r="H751" s="101" t="s">
        <v>68</v>
      </c>
      <c r="I751" s="196"/>
      <c r="K751" s="106"/>
      <c r="L751" s="106"/>
      <c r="M751" s="106"/>
      <c r="P751" s="198">
        <v>27.29</v>
      </c>
      <c r="Q751" s="204">
        <f>E751-P751</f>
        <v>1092.71</v>
      </c>
    </row>
    <row r="752" ht="14.25" customHeight="1">
      <c r="A752" s="81" t="s">
        <v>9201</v>
      </c>
      <c r="B752" s="93">
        <v>45847.0</v>
      </c>
      <c r="C752" s="48" t="s">
        <v>4807</v>
      </c>
      <c r="D752" s="48" t="s">
        <v>4808</v>
      </c>
      <c r="E752" s="50">
        <v>31258.14</v>
      </c>
      <c r="F752" s="48" t="s">
        <v>9202</v>
      </c>
      <c r="G752" s="48" t="s">
        <v>96</v>
      </c>
      <c r="H752" s="42" t="s">
        <v>68</v>
      </c>
      <c r="I752" s="196" t="s">
        <v>4810</v>
      </c>
      <c r="K752" s="106"/>
      <c r="L752" s="106"/>
      <c r="M752" s="106"/>
    </row>
    <row r="753" ht="14.25" customHeight="1">
      <c r="A753" s="81" t="s">
        <v>9203</v>
      </c>
      <c r="B753" s="93">
        <v>45847.0</v>
      </c>
      <c r="C753" s="48" t="s">
        <v>4812</v>
      </c>
      <c r="D753" s="48" t="s">
        <v>9204</v>
      </c>
      <c r="E753" s="50">
        <v>31258.14</v>
      </c>
      <c r="F753" s="48" t="s">
        <v>9202</v>
      </c>
      <c r="G753" s="48" t="s">
        <v>96</v>
      </c>
      <c r="H753" s="42" t="s">
        <v>68</v>
      </c>
      <c r="I753" s="196" t="s">
        <v>4810</v>
      </c>
      <c r="K753" s="106"/>
      <c r="L753" s="106"/>
      <c r="M753" s="106"/>
    </row>
    <row r="754" ht="14.25" customHeight="1">
      <c r="A754" s="81" t="s">
        <v>9205</v>
      </c>
      <c r="B754" s="93">
        <v>45847.0</v>
      </c>
      <c r="C754" s="48" t="s">
        <v>4815</v>
      </c>
      <c r="D754" s="48" t="s">
        <v>9206</v>
      </c>
      <c r="E754" s="50">
        <v>31258.14</v>
      </c>
      <c r="F754" s="48" t="s">
        <v>9202</v>
      </c>
      <c r="G754" s="48" t="s">
        <v>96</v>
      </c>
      <c r="H754" s="42" t="s">
        <v>68</v>
      </c>
      <c r="I754" s="196" t="s">
        <v>4810</v>
      </c>
      <c r="K754" s="106"/>
      <c r="L754" s="106"/>
      <c r="M754" s="106"/>
    </row>
    <row r="755" ht="14.25" customHeight="1">
      <c r="A755" s="81" t="s">
        <v>9207</v>
      </c>
      <c r="B755" s="93">
        <v>45847.0</v>
      </c>
      <c r="C755" s="48" t="s">
        <v>4455</v>
      </c>
      <c r="D755" s="94" t="s">
        <v>4456</v>
      </c>
      <c r="E755" s="100">
        <v>213.2</v>
      </c>
      <c r="F755" s="100" t="s">
        <v>4457</v>
      </c>
      <c r="G755" s="145" t="s">
        <v>67</v>
      </c>
      <c r="H755" s="42" t="s">
        <v>68</v>
      </c>
      <c r="I755" s="404"/>
      <c r="K755" s="106"/>
      <c r="L755" s="106"/>
      <c r="M755" s="106"/>
    </row>
    <row r="756" ht="14.25" customHeight="1">
      <c r="A756" s="81" t="s">
        <v>9208</v>
      </c>
      <c r="B756" s="93">
        <v>45847.0</v>
      </c>
      <c r="D756" s="48" t="s">
        <v>9209</v>
      </c>
      <c r="E756" s="50">
        <v>4000.0</v>
      </c>
      <c r="F756" s="48" t="s">
        <v>9210</v>
      </c>
      <c r="G756" s="48" t="s">
        <v>96</v>
      </c>
      <c r="H756" s="42" t="s">
        <v>68</v>
      </c>
      <c r="I756" s="196" t="s">
        <v>9211</v>
      </c>
      <c r="K756" s="106"/>
      <c r="L756" s="106"/>
      <c r="M756" s="106"/>
    </row>
    <row r="757" ht="14.25" customHeight="1">
      <c r="A757" s="81" t="s">
        <v>9212</v>
      </c>
      <c r="B757" s="93">
        <v>45847.0</v>
      </c>
      <c r="C757" s="48" t="s">
        <v>4862</v>
      </c>
      <c r="D757" s="48" t="s">
        <v>4863</v>
      </c>
      <c r="E757" s="50">
        <v>1680.0</v>
      </c>
      <c r="F757" s="48" t="s">
        <v>9213</v>
      </c>
      <c r="G757" s="48" t="s">
        <v>96</v>
      </c>
      <c r="H757" s="42" t="s">
        <v>68</v>
      </c>
      <c r="I757" s="196" t="s">
        <v>5876</v>
      </c>
      <c r="K757" s="106"/>
      <c r="L757" s="106"/>
      <c r="M757" s="106"/>
    </row>
    <row r="758" ht="14.25" customHeight="1">
      <c r="A758" s="81" t="s">
        <v>9214</v>
      </c>
      <c r="B758" s="93">
        <v>45847.0</v>
      </c>
      <c r="C758" s="94" t="s">
        <v>4707</v>
      </c>
      <c r="D758" s="94" t="s">
        <v>1185</v>
      </c>
      <c r="E758" s="395">
        <v>20253.57</v>
      </c>
      <c r="F758" s="100" t="s">
        <v>4708</v>
      </c>
      <c r="G758" s="101" t="s">
        <v>74</v>
      </c>
      <c r="H758" s="101" t="s">
        <v>68</v>
      </c>
      <c r="I758" s="404" t="s">
        <v>4709</v>
      </c>
      <c r="J758" s="94"/>
      <c r="K758" s="97">
        <v>21200.0</v>
      </c>
      <c r="L758" s="97">
        <f>K758/1.12*0.05</f>
        <v>946.4285714</v>
      </c>
      <c r="M758" s="97">
        <f>K758-L758</f>
        <v>20253.57143</v>
      </c>
      <c r="N758" s="87">
        <f>E758-M758</f>
        <v>-0.001428571428</v>
      </c>
    </row>
    <row r="759" ht="14.25" customHeight="1">
      <c r="A759" s="81" t="s">
        <v>9215</v>
      </c>
      <c r="B759" s="93">
        <v>45848.0</v>
      </c>
      <c r="C759" s="48" t="s">
        <v>4989</v>
      </c>
      <c r="D759" s="48" t="s">
        <v>4990</v>
      </c>
      <c r="E759" s="50">
        <v>23995.0</v>
      </c>
      <c r="F759" s="48" t="s">
        <v>9216</v>
      </c>
      <c r="G759" s="48" t="s">
        <v>96</v>
      </c>
      <c r="H759" s="101" t="s">
        <v>68</v>
      </c>
      <c r="I759" s="196" t="s">
        <v>4992</v>
      </c>
      <c r="K759" s="106"/>
      <c r="L759" s="106"/>
      <c r="M759" s="106"/>
    </row>
    <row r="760" ht="14.25" customHeight="1">
      <c r="A760" s="81" t="s">
        <v>9217</v>
      </c>
      <c r="B760" s="93">
        <v>45849.0</v>
      </c>
      <c r="C760" s="48" t="s">
        <v>9218</v>
      </c>
      <c r="D760" s="48" t="s">
        <v>9219</v>
      </c>
      <c r="E760" s="116">
        <v>22331.47</v>
      </c>
      <c r="F760" s="48" t="s">
        <v>9220</v>
      </c>
      <c r="G760" s="48" t="s">
        <v>96</v>
      </c>
      <c r="H760" s="101" t="s">
        <v>68</v>
      </c>
      <c r="I760" s="196" t="s">
        <v>9221</v>
      </c>
      <c r="K760" s="106">
        <v>23375.0</v>
      </c>
      <c r="L760" s="106">
        <f>K760/1.12*0.05</f>
        <v>1043.526786</v>
      </c>
      <c r="M760" s="106">
        <f>K760-L760</f>
        <v>22331.47321</v>
      </c>
      <c r="N760" s="50">
        <f>E760-M760</f>
        <v>-0.003214285713</v>
      </c>
    </row>
    <row r="761" ht="14.25" customHeight="1">
      <c r="A761" s="81" t="s">
        <v>9222</v>
      </c>
      <c r="B761" s="93">
        <v>45849.0</v>
      </c>
      <c r="C761" s="48" t="s">
        <v>4909</v>
      </c>
      <c r="D761" s="48" t="s">
        <v>4910</v>
      </c>
      <c r="E761" s="50">
        <v>11700.0</v>
      </c>
      <c r="F761" s="48" t="s">
        <v>9223</v>
      </c>
      <c r="G761" s="48" t="s">
        <v>96</v>
      </c>
      <c r="H761" s="42" t="s">
        <v>68</v>
      </c>
      <c r="I761" s="196" t="s">
        <v>9224</v>
      </c>
      <c r="K761" s="106"/>
      <c r="L761" s="106"/>
      <c r="M761" s="106"/>
    </row>
    <row r="762" ht="14.25" customHeight="1">
      <c r="A762" s="81">
        <v>1115.0</v>
      </c>
      <c r="B762" s="93">
        <v>45852.0</v>
      </c>
      <c r="C762" s="94" t="s">
        <v>4715</v>
      </c>
      <c r="D762" s="94" t="s">
        <v>899</v>
      </c>
      <c r="E762" s="395">
        <v>3041.78</v>
      </c>
      <c r="F762" s="100" t="s">
        <v>4716</v>
      </c>
      <c r="G762" s="101" t="s">
        <v>74</v>
      </c>
      <c r="H762" s="101" t="s">
        <v>68</v>
      </c>
      <c r="I762" s="404" t="s">
        <v>4717</v>
      </c>
      <c r="J762" s="94"/>
      <c r="K762" s="97">
        <f>3000+183.92</f>
        <v>3183.92</v>
      </c>
      <c r="L762" s="97">
        <f>K762/1.12*0.05</f>
        <v>142.1392857</v>
      </c>
      <c r="M762" s="97">
        <f>K762-L762</f>
        <v>3041.780714</v>
      </c>
      <c r="N762" s="87">
        <f>E762-M762</f>
        <v>-0.0007142857144</v>
      </c>
    </row>
    <row r="763" ht="14.25" customHeight="1">
      <c r="A763" s="81">
        <v>1116.0</v>
      </c>
      <c r="B763" s="93">
        <v>45852.0</v>
      </c>
      <c r="C763" s="48" t="s">
        <v>4973</v>
      </c>
      <c r="D763" s="48" t="s">
        <v>2704</v>
      </c>
      <c r="E763" s="50">
        <v>7200.0</v>
      </c>
      <c r="F763" s="48" t="s">
        <v>4974</v>
      </c>
      <c r="G763" s="48" t="s">
        <v>96</v>
      </c>
      <c r="H763" s="101" t="s">
        <v>132</v>
      </c>
      <c r="I763" s="251" t="s">
        <v>392</v>
      </c>
      <c r="K763" s="106"/>
      <c r="L763" s="106"/>
      <c r="M763" s="106"/>
    </row>
    <row r="764" ht="14.25" customHeight="1">
      <c r="A764" s="81">
        <v>1117.0</v>
      </c>
      <c r="B764" s="93">
        <v>45853.0</v>
      </c>
      <c r="C764" s="48" t="s">
        <v>9225</v>
      </c>
      <c r="D764" s="48" t="s">
        <v>9226</v>
      </c>
      <c r="E764" s="50">
        <v>21907.63</v>
      </c>
      <c r="F764" s="48" t="s">
        <v>9227</v>
      </c>
      <c r="G764" s="48" t="s">
        <v>96</v>
      </c>
      <c r="H764" s="101" t="s">
        <v>68</v>
      </c>
      <c r="I764" s="196"/>
      <c r="K764" s="106"/>
      <c r="L764" s="106"/>
      <c r="M764" s="106"/>
    </row>
    <row r="765" ht="14.25" customHeight="1">
      <c r="A765" s="81">
        <v>1118.0</v>
      </c>
      <c r="B765" s="93">
        <v>45854.0</v>
      </c>
      <c r="C765" s="48" t="s">
        <v>9228</v>
      </c>
      <c r="D765" s="48" t="s">
        <v>895</v>
      </c>
      <c r="E765" s="50">
        <v>19845.0</v>
      </c>
      <c r="F765" s="48" t="s">
        <v>9229</v>
      </c>
      <c r="G765" s="101" t="s">
        <v>74</v>
      </c>
      <c r="H765" s="101" t="s">
        <v>127</v>
      </c>
      <c r="I765" s="196" t="s">
        <v>9230</v>
      </c>
      <c r="K765" s="106"/>
      <c r="L765" s="106"/>
      <c r="M765" s="106"/>
    </row>
    <row r="766" ht="14.25" customHeight="1">
      <c r="A766" s="81">
        <v>1119.0</v>
      </c>
      <c r="B766" s="93">
        <v>45854.0</v>
      </c>
      <c r="C766" s="48" t="s">
        <v>5004</v>
      </c>
      <c r="D766" s="48" t="s">
        <v>9231</v>
      </c>
      <c r="E766" s="50">
        <v>2080.0</v>
      </c>
      <c r="F766" s="48" t="s">
        <v>9232</v>
      </c>
      <c r="G766" s="48" t="s">
        <v>96</v>
      </c>
      <c r="H766" s="101" t="s">
        <v>68</v>
      </c>
      <c r="I766" s="196" t="s">
        <v>9233</v>
      </c>
      <c r="K766" s="106"/>
      <c r="L766" s="106"/>
      <c r="M766" s="106"/>
    </row>
    <row r="767" ht="14.25" customHeight="1">
      <c r="A767" s="81">
        <v>1120.0</v>
      </c>
      <c r="B767" s="93">
        <v>45854.0</v>
      </c>
      <c r="C767" s="48" t="s">
        <v>5807</v>
      </c>
      <c r="D767" s="48" t="s">
        <v>9234</v>
      </c>
      <c r="E767" s="50">
        <v>3760.0</v>
      </c>
      <c r="F767" s="48" t="s">
        <v>5809</v>
      </c>
      <c r="G767" s="48" t="s">
        <v>96</v>
      </c>
      <c r="H767" s="101" t="s">
        <v>68</v>
      </c>
      <c r="I767" s="196" t="s">
        <v>5810</v>
      </c>
      <c r="K767" s="106"/>
      <c r="L767" s="106"/>
      <c r="M767" s="106"/>
    </row>
    <row r="768" ht="14.25" customHeight="1">
      <c r="A768" s="81">
        <v>1121.0</v>
      </c>
      <c r="B768" s="93">
        <v>45854.0</v>
      </c>
      <c r="C768" s="48" t="s">
        <v>4943</v>
      </c>
      <c r="D768" s="48" t="s">
        <v>4944</v>
      </c>
      <c r="E768" s="50">
        <v>1680.0</v>
      </c>
      <c r="F768" s="48" t="s">
        <v>4945</v>
      </c>
      <c r="G768" s="145" t="s">
        <v>67</v>
      </c>
      <c r="H768" s="101" t="s">
        <v>68</v>
      </c>
      <c r="I768" s="196"/>
      <c r="K768" s="106"/>
      <c r="L768" s="106"/>
      <c r="M768" s="106"/>
      <c r="P768" s="198">
        <v>40.93</v>
      </c>
      <c r="Q768" s="203">
        <f>E768-P768</f>
        <v>1639.07</v>
      </c>
    </row>
    <row r="769" ht="14.25" customHeight="1">
      <c r="A769" s="81">
        <v>1122.0</v>
      </c>
      <c r="B769" s="93">
        <v>45856.0</v>
      </c>
      <c r="C769" s="48" t="s">
        <v>9235</v>
      </c>
      <c r="D769" s="48" t="s">
        <v>5047</v>
      </c>
      <c r="E769" s="50">
        <v>16500.0</v>
      </c>
      <c r="F769" s="48" t="s">
        <v>5048</v>
      </c>
      <c r="G769" s="48" t="s">
        <v>96</v>
      </c>
      <c r="H769" s="101" t="s">
        <v>68</v>
      </c>
      <c r="I769" s="196" t="s">
        <v>5049</v>
      </c>
      <c r="K769" s="106"/>
      <c r="L769" s="106"/>
      <c r="M769" s="106"/>
    </row>
    <row r="770" ht="14.25" customHeight="1">
      <c r="A770" s="81">
        <v>1123.0</v>
      </c>
      <c r="B770" s="93">
        <v>45856.0</v>
      </c>
      <c r="C770" s="48" t="s">
        <v>9236</v>
      </c>
      <c r="D770" s="48" t="s">
        <v>9237</v>
      </c>
      <c r="E770" s="50">
        <v>5000.0</v>
      </c>
      <c r="F770" s="48" t="s">
        <v>9238</v>
      </c>
      <c r="G770" s="48" t="s">
        <v>96</v>
      </c>
      <c r="H770" s="101" t="s">
        <v>68</v>
      </c>
      <c r="I770" s="196" t="s">
        <v>5077</v>
      </c>
      <c r="K770" s="106"/>
      <c r="L770" s="106"/>
      <c r="M770" s="106"/>
    </row>
    <row r="771" ht="14.25" customHeight="1">
      <c r="A771" s="81">
        <v>1124.0</v>
      </c>
      <c r="B771" s="93">
        <v>45859.0</v>
      </c>
      <c r="C771" s="48" t="s">
        <v>5202</v>
      </c>
      <c r="D771" s="48" t="s">
        <v>5203</v>
      </c>
      <c r="E771" s="50">
        <v>1120.0</v>
      </c>
      <c r="F771" s="48" t="s">
        <v>9239</v>
      </c>
      <c r="G771" s="48" t="s">
        <v>117</v>
      </c>
      <c r="H771" s="101" t="s">
        <v>68</v>
      </c>
      <c r="I771" s="196"/>
      <c r="K771" s="106"/>
      <c r="L771" s="106"/>
      <c r="M771" s="106"/>
      <c r="P771" s="48">
        <v>36.78</v>
      </c>
      <c r="Q771" s="48">
        <v>1083.22</v>
      </c>
    </row>
    <row r="772" ht="14.25" customHeight="1">
      <c r="A772" s="401" t="s">
        <v>9240</v>
      </c>
      <c r="B772" s="93">
        <v>45859.0</v>
      </c>
      <c r="C772" s="94" t="s">
        <v>5032</v>
      </c>
      <c r="D772" s="48" t="s">
        <v>5033</v>
      </c>
      <c r="E772" s="50">
        <v>9960.0</v>
      </c>
      <c r="F772" s="48" t="s">
        <v>9241</v>
      </c>
      <c r="G772" s="48" t="s">
        <v>117</v>
      </c>
      <c r="H772" s="101" t="s">
        <v>68</v>
      </c>
      <c r="I772" s="196"/>
      <c r="K772" s="106"/>
      <c r="L772" s="106"/>
      <c r="M772" s="106"/>
      <c r="P772" s="48">
        <v>327.06</v>
      </c>
      <c r="Q772" s="48">
        <v>9632.94</v>
      </c>
      <c r="R772" s="400">
        <f>Q772+Q771+SI!Q1542</f>
        <v>17679.73</v>
      </c>
    </row>
    <row r="773" ht="14.25" customHeight="1">
      <c r="A773" s="81" t="s">
        <v>9242</v>
      </c>
      <c r="B773" s="93">
        <v>45860.0</v>
      </c>
      <c r="C773" s="48" t="s">
        <v>3144</v>
      </c>
      <c r="D773" s="94" t="s">
        <v>1712</v>
      </c>
      <c r="E773" s="100">
        <v>5000.0</v>
      </c>
      <c r="F773" s="100" t="s">
        <v>3145</v>
      </c>
      <c r="G773" s="101" t="s">
        <v>3146</v>
      </c>
      <c r="H773" s="101" t="s">
        <v>68</v>
      </c>
      <c r="I773" s="404"/>
      <c r="J773" s="94"/>
      <c r="K773" s="97"/>
      <c r="L773" s="97"/>
      <c r="M773" s="97"/>
      <c r="N773" s="87"/>
      <c r="O773" s="97"/>
      <c r="P773" s="97">
        <v>164.19</v>
      </c>
      <c r="Q773" s="97">
        <f t="shared" ref="Q773:Q774" si="73">E773-P773</f>
        <v>4835.81</v>
      </c>
    </row>
    <row r="774" ht="14.25" customHeight="1">
      <c r="A774" s="81" t="s">
        <v>9243</v>
      </c>
      <c r="B774" s="93">
        <v>45860.0</v>
      </c>
      <c r="C774" s="166" t="s">
        <v>4506</v>
      </c>
      <c r="D774" s="166" t="s">
        <v>4507</v>
      </c>
      <c r="E774" s="169">
        <v>3960.0</v>
      </c>
      <c r="F774" s="169" t="s">
        <v>4508</v>
      </c>
      <c r="G774" s="170" t="s">
        <v>3146</v>
      </c>
      <c r="H774" s="42" t="s">
        <v>68</v>
      </c>
      <c r="I774" s="408"/>
      <c r="J774" s="94"/>
      <c r="K774" s="173"/>
      <c r="L774" s="173"/>
      <c r="M774" s="173"/>
      <c r="N774" s="190"/>
      <c r="O774" s="173"/>
      <c r="P774" s="173">
        <v>130.04</v>
      </c>
      <c r="Q774" s="173">
        <f t="shared" si="73"/>
        <v>3829.96</v>
      </c>
    </row>
    <row r="775" ht="14.25" customHeight="1">
      <c r="A775" s="81" t="s">
        <v>9244</v>
      </c>
      <c r="B775" s="84">
        <v>45860.0</v>
      </c>
      <c r="C775" s="48" t="s">
        <v>9245</v>
      </c>
      <c r="D775" s="48" t="s">
        <v>804</v>
      </c>
      <c r="E775" s="50">
        <v>4471.07</v>
      </c>
      <c r="F775" s="48" t="s">
        <v>9246</v>
      </c>
      <c r="G775" s="48" t="s">
        <v>96</v>
      </c>
      <c r="H775" s="42" t="s">
        <v>68</v>
      </c>
      <c r="I775" s="196" t="s">
        <v>4731</v>
      </c>
      <c r="K775" s="106"/>
      <c r="L775" s="106"/>
      <c r="M775" s="106"/>
    </row>
    <row r="776" ht="14.25" customHeight="1">
      <c r="A776" s="81" t="s">
        <v>9247</v>
      </c>
      <c r="B776" s="84">
        <v>45860.0</v>
      </c>
      <c r="C776" s="48" t="s">
        <v>5095</v>
      </c>
      <c r="D776" s="48" t="s">
        <v>9248</v>
      </c>
      <c r="E776" s="50">
        <v>1680.0</v>
      </c>
      <c r="F776" s="48" t="s">
        <v>9249</v>
      </c>
      <c r="G776" s="48" t="s">
        <v>96</v>
      </c>
      <c r="H776" s="42" t="s">
        <v>68</v>
      </c>
      <c r="I776" s="196"/>
      <c r="K776" s="106"/>
      <c r="L776" s="106"/>
      <c r="M776" s="106"/>
    </row>
    <row r="777" ht="14.25" customHeight="1">
      <c r="A777" s="81" t="s">
        <v>9250</v>
      </c>
      <c r="B777" s="84">
        <v>45861.0</v>
      </c>
      <c r="C777" s="48" t="s">
        <v>9251</v>
      </c>
      <c r="D777" s="48" t="s">
        <v>9252</v>
      </c>
      <c r="E777" s="50">
        <v>2388.4</v>
      </c>
      <c r="F777" s="48" t="s">
        <v>9253</v>
      </c>
      <c r="G777" s="48" t="s">
        <v>96</v>
      </c>
      <c r="H777" s="42" t="s">
        <v>68</v>
      </c>
      <c r="I777" s="196" t="s">
        <v>9254</v>
      </c>
      <c r="K777" s="106"/>
      <c r="L777" s="106"/>
      <c r="M777" s="106"/>
    </row>
    <row r="778" ht="14.25" customHeight="1">
      <c r="A778" s="81" t="s">
        <v>9255</v>
      </c>
      <c r="B778" s="84">
        <v>45862.0</v>
      </c>
      <c r="C778" s="48" t="s">
        <v>9256</v>
      </c>
      <c r="D778" s="48" t="s">
        <v>9257</v>
      </c>
      <c r="E778" s="50">
        <v>1120.0</v>
      </c>
      <c r="F778" s="48" t="s">
        <v>9258</v>
      </c>
      <c r="G778" s="48" t="s">
        <v>96</v>
      </c>
      <c r="H778" s="42" t="s">
        <v>68</v>
      </c>
      <c r="I778" s="196" t="s">
        <v>4934</v>
      </c>
      <c r="K778" s="106"/>
      <c r="L778" s="106"/>
      <c r="M778" s="106"/>
    </row>
    <row r="779" ht="14.25" customHeight="1">
      <c r="A779" s="81" t="s">
        <v>9259</v>
      </c>
      <c r="B779" s="84">
        <v>45863.0</v>
      </c>
      <c r="D779" s="48" t="s">
        <v>1742</v>
      </c>
      <c r="E779" s="50">
        <v>6720.0</v>
      </c>
      <c r="F779" s="48" t="s">
        <v>9260</v>
      </c>
      <c r="G779" s="48" t="s">
        <v>96</v>
      </c>
      <c r="H779" s="42" t="s">
        <v>68</v>
      </c>
      <c r="I779" s="196" t="s">
        <v>9261</v>
      </c>
      <c r="K779" s="106"/>
      <c r="L779" s="106"/>
      <c r="M779" s="106"/>
    </row>
    <row r="780" ht="14.25" customHeight="1">
      <c r="A780" s="81" t="s">
        <v>9262</v>
      </c>
      <c r="B780" s="84">
        <v>45863.0</v>
      </c>
      <c r="C780" s="48" t="s">
        <v>4502</v>
      </c>
      <c r="D780" s="48" t="s">
        <v>4503</v>
      </c>
      <c r="E780" s="50">
        <v>9270.05</v>
      </c>
      <c r="F780" s="48" t="s">
        <v>9263</v>
      </c>
      <c r="G780" s="48" t="s">
        <v>96</v>
      </c>
      <c r="H780" s="42" t="s">
        <v>68</v>
      </c>
      <c r="I780" s="196" t="s">
        <v>9264</v>
      </c>
      <c r="K780" s="106"/>
      <c r="L780" s="106"/>
      <c r="M780" s="106"/>
    </row>
    <row r="781" ht="14.25" customHeight="1">
      <c r="A781" s="81" t="s">
        <v>9265</v>
      </c>
      <c r="B781" s="84">
        <v>45863.0</v>
      </c>
      <c r="C781" s="48" t="s">
        <v>4994</v>
      </c>
      <c r="D781" s="48" t="s">
        <v>679</v>
      </c>
      <c r="E781" s="50">
        <v>1250.0</v>
      </c>
      <c r="F781" s="48" t="s">
        <v>9266</v>
      </c>
      <c r="G781" s="48" t="s">
        <v>74</v>
      </c>
      <c r="H781" s="42" t="s">
        <v>68</v>
      </c>
      <c r="I781" s="196">
        <v>626172.0</v>
      </c>
      <c r="K781" s="106"/>
      <c r="L781" s="106"/>
      <c r="M781" s="106"/>
    </row>
    <row r="782" ht="14.25" customHeight="1">
      <c r="A782" s="81" t="s">
        <v>9267</v>
      </c>
      <c r="B782" s="84">
        <v>45863.0</v>
      </c>
      <c r="C782" s="48" t="s">
        <v>4981</v>
      </c>
      <c r="D782" s="48" t="s">
        <v>9268</v>
      </c>
      <c r="E782" s="50">
        <v>1250.0</v>
      </c>
      <c r="F782" s="48" t="s">
        <v>9269</v>
      </c>
      <c r="G782" s="48" t="s">
        <v>74</v>
      </c>
      <c r="H782" s="42" t="s">
        <v>68</v>
      </c>
      <c r="I782" s="196" t="s">
        <v>9270</v>
      </c>
      <c r="K782" s="106"/>
      <c r="L782" s="106"/>
      <c r="M782" s="106"/>
    </row>
    <row r="783" ht="14.25" customHeight="1">
      <c r="A783" s="81" t="s">
        <v>9271</v>
      </c>
      <c r="B783" s="84">
        <v>45863.0</v>
      </c>
      <c r="C783" s="48" t="s">
        <v>4960</v>
      </c>
      <c r="D783" s="48" t="s">
        <v>9272</v>
      </c>
      <c r="E783" s="50">
        <v>1194.2</v>
      </c>
      <c r="F783" s="48" t="s">
        <v>9273</v>
      </c>
      <c r="G783" s="48" t="s">
        <v>74</v>
      </c>
      <c r="H783" s="42" t="s">
        <v>132</v>
      </c>
      <c r="I783" s="196">
        <v>6.000217413E9</v>
      </c>
      <c r="K783" s="106"/>
      <c r="L783" s="106"/>
      <c r="M783" s="106"/>
    </row>
    <row r="784" ht="14.25" customHeight="1">
      <c r="A784" s="81" t="s">
        <v>9274</v>
      </c>
      <c r="B784" s="84">
        <v>45863.0</v>
      </c>
      <c r="C784" s="48" t="s">
        <v>4936</v>
      </c>
      <c r="D784" s="48" t="s">
        <v>701</v>
      </c>
      <c r="E784" s="50">
        <v>1250.0</v>
      </c>
      <c r="F784" s="48" t="s">
        <v>9275</v>
      </c>
      <c r="G784" s="48" t="s">
        <v>74</v>
      </c>
      <c r="H784" s="42" t="s">
        <v>132</v>
      </c>
      <c r="I784" s="196"/>
      <c r="K784" s="106"/>
      <c r="L784" s="106"/>
      <c r="M784" s="106"/>
    </row>
    <row r="785" ht="14.25" customHeight="1">
      <c r="A785" s="81" t="s">
        <v>9276</v>
      </c>
      <c r="B785" s="84">
        <v>45866.0</v>
      </c>
      <c r="D785" s="48" t="s">
        <v>3716</v>
      </c>
      <c r="E785" s="203">
        <v>1080.0</v>
      </c>
      <c r="F785" s="48" t="s">
        <v>9277</v>
      </c>
      <c r="G785" s="48" t="s">
        <v>9278</v>
      </c>
      <c r="H785" s="42" t="s">
        <v>68</v>
      </c>
      <c r="I785" s="196"/>
      <c r="K785" s="106"/>
      <c r="L785" s="106"/>
      <c r="M785" s="106"/>
      <c r="P785" s="222">
        <v>26.31</v>
      </c>
      <c r="Q785" s="222">
        <v>1053.69</v>
      </c>
    </row>
    <row r="786" ht="14.25" customHeight="1">
      <c r="A786" s="81" t="s">
        <v>9279</v>
      </c>
      <c r="B786" s="84">
        <v>45867.0</v>
      </c>
      <c r="D786" s="48" t="s">
        <v>269</v>
      </c>
      <c r="E786" s="50">
        <v>117700.0</v>
      </c>
      <c r="F786" s="48" t="s">
        <v>9280</v>
      </c>
      <c r="G786" s="48" t="s">
        <v>96</v>
      </c>
      <c r="H786" s="42" t="s">
        <v>68</v>
      </c>
      <c r="I786" s="196" t="s">
        <v>9281</v>
      </c>
      <c r="K786" s="106"/>
      <c r="L786" s="106"/>
      <c r="M786" s="106"/>
    </row>
    <row r="787" ht="14.25" customHeight="1">
      <c r="A787" s="81" t="s">
        <v>9282</v>
      </c>
      <c r="B787" s="84">
        <v>45867.0</v>
      </c>
      <c r="D787" s="48" t="s">
        <v>9283</v>
      </c>
      <c r="E787" s="50">
        <v>8250.0</v>
      </c>
      <c r="F787" s="48" t="s">
        <v>9284</v>
      </c>
      <c r="G787" s="48" t="s">
        <v>96</v>
      </c>
      <c r="H787" s="42" t="s">
        <v>68</v>
      </c>
      <c r="I787" s="48" t="s">
        <v>5132</v>
      </c>
      <c r="K787" s="106"/>
      <c r="L787" s="106"/>
      <c r="M787" s="106"/>
    </row>
    <row r="788" ht="14.25" customHeight="1">
      <c r="A788" s="81" t="s">
        <v>9285</v>
      </c>
      <c r="B788" s="84">
        <v>45867.0</v>
      </c>
      <c r="D788" s="48" t="s">
        <v>9286</v>
      </c>
      <c r="E788" s="50">
        <v>6000.0</v>
      </c>
      <c r="F788" s="48" t="s">
        <v>9287</v>
      </c>
      <c r="G788" s="48" t="s">
        <v>96</v>
      </c>
      <c r="H788" s="42" t="s">
        <v>68</v>
      </c>
      <c r="I788" s="196" t="s">
        <v>9288</v>
      </c>
      <c r="K788" s="106"/>
      <c r="L788" s="106"/>
      <c r="M788" s="106"/>
    </row>
    <row r="789" ht="14.25" customHeight="1">
      <c r="A789" s="81" t="s">
        <v>9289</v>
      </c>
      <c r="B789" s="84">
        <v>45867.0</v>
      </c>
      <c r="C789" s="94" t="s">
        <v>5142</v>
      </c>
      <c r="D789" s="48" t="s">
        <v>4664</v>
      </c>
      <c r="E789" s="50">
        <v>6000.0</v>
      </c>
      <c r="F789" s="48" t="s">
        <v>9290</v>
      </c>
      <c r="G789" s="48" t="s">
        <v>117</v>
      </c>
      <c r="H789" s="42" t="s">
        <v>68</v>
      </c>
      <c r="I789" s="196"/>
      <c r="K789" s="106"/>
      <c r="L789" s="106"/>
      <c r="M789" s="106"/>
    </row>
    <row r="790" ht="14.25" customHeight="1">
      <c r="A790" s="81" t="s">
        <v>9291</v>
      </c>
      <c r="B790" s="84">
        <v>45867.0</v>
      </c>
      <c r="D790" s="48" t="s">
        <v>4391</v>
      </c>
      <c r="E790" s="50">
        <v>5000.0</v>
      </c>
      <c r="F790" s="48" t="s">
        <v>5244</v>
      </c>
      <c r="G790" s="48" t="s">
        <v>117</v>
      </c>
      <c r="H790" s="42" t="s">
        <v>68</v>
      </c>
      <c r="I790" s="196"/>
      <c r="K790" s="106"/>
      <c r="L790" s="106"/>
      <c r="M790" s="106"/>
      <c r="P790" s="48">
        <v>164.18</v>
      </c>
      <c r="Q790" s="50">
        <f>E790-P790</f>
        <v>4835.82</v>
      </c>
    </row>
    <row r="791" ht="14.25" customHeight="1">
      <c r="A791" s="81" t="s">
        <v>9292</v>
      </c>
      <c r="B791" s="84">
        <v>45867.0</v>
      </c>
      <c r="D791" s="48" t="s">
        <v>9293</v>
      </c>
      <c r="E791" s="50">
        <v>2640.0</v>
      </c>
      <c r="F791" s="48" t="s">
        <v>9294</v>
      </c>
      <c r="G791" s="48" t="s">
        <v>219</v>
      </c>
      <c r="H791" s="42" t="s">
        <v>132</v>
      </c>
      <c r="I791" s="196">
        <v>33.0</v>
      </c>
      <c r="K791" s="106"/>
      <c r="L791" s="106"/>
      <c r="M791" s="106"/>
    </row>
    <row r="792" ht="14.25" customHeight="1">
      <c r="A792" s="81" t="s">
        <v>9295</v>
      </c>
      <c r="B792" s="84">
        <v>45869.0</v>
      </c>
      <c r="D792" s="48" t="s">
        <v>3535</v>
      </c>
      <c r="E792" s="50">
        <v>101600.0</v>
      </c>
      <c r="F792" s="48" t="s">
        <v>9296</v>
      </c>
      <c r="G792" s="48" t="s">
        <v>219</v>
      </c>
      <c r="H792" s="42" t="s">
        <v>68</v>
      </c>
      <c r="I792" s="196" t="s">
        <v>5329</v>
      </c>
      <c r="K792" s="106"/>
      <c r="L792" s="106"/>
      <c r="M792" s="106"/>
    </row>
    <row r="793" ht="14.25" customHeight="1">
      <c r="A793" s="81" t="s">
        <v>9297</v>
      </c>
      <c r="B793" s="84">
        <v>45869.0</v>
      </c>
      <c r="D793" s="48" t="s">
        <v>899</v>
      </c>
      <c r="E793" s="50">
        <v>2866.07</v>
      </c>
      <c r="F793" s="48" t="s">
        <v>9298</v>
      </c>
      <c r="G793" s="48" t="s">
        <v>74</v>
      </c>
      <c r="H793" s="42"/>
      <c r="I793" s="196" t="s">
        <v>9299</v>
      </c>
      <c r="K793" s="106"/>
      <c r="L793" s="106"/>
      <c r="M793" s="106"/>
    </row>
    <row r="794" ht="14.25" customHeight="1">
      <c r="A794" s="81" t="s">
        <v>9300</v>
      </c>
      <c r="B794" s="84">
        <v>45869.0</v>
      </c>
      <c r="D794" s="48" t="s">
        <v>5408</v>
      </c>
      <c r="E794" s="50">
        <v>20461.8</v>
      </c>
      <c r="F794" s="48" t="s">
        <v>9301</v>
      </c>
      <c r="G794" s="48" t="s">
        <v>96</v>
      </c>
      <c r="H794" s="42" t="s">
        <v>132</v>
      </c>
      <c r="I794" s="196">
        <v>3345.0</v>
      </c>
      <c r="K794" s="106"/>
      <c r="L794" s="106"/>
      <c r="M794" s="106"/>
    </row>
    <row r="795" ht="14.25" customHeight="1">
      <c r="A795" s="81" t="s">
        <v>9302</v>
      </c>
      <c r="B795" s="84">
        <v>45869.0</v>
      </c>
      <c r="D795" s="48" t="s">
        <v>5408</v>
      </c>
      <c r="E795" s="50">
        <v>2780.0</v>
      </c>
      <c r="F795" s="48" t="s">
        <v>9303</v>
      </c>
      <c r="G795" s="48" t="s">
        <v>96</v>
      </c>
      <c r="H795" s="42" t="s">
        <v>68</v>
      </c>
      <c r="I795" s="196" t="s">
        <v>9304</v>
      </c>
      <c r="K795" s="106"/>
      <c r="L795" s="106"/>
      <c r="M795" s="106"/>
    </row>
    <row r="796" ht="14.25" customHeight="1">
      <c r="A796" s="81" t="s">
        <v>9305</v>
      </c>
      <c r="B796" s="84">
        <v>45869.0</v>
      </c>
      <c r="D796" s="48" t="s">
        <v>9306</v>
      </c>
      <c r="E796" s="50">
        <v>23375.0</v>
      </c>
      <c r="F796" s="48" t="s">
        <v>9301</v>
      </c>
      <c r="G796" s="48" t="s">
        <v>96</v>
      </c>
      <c r="H796" s="42" t="s">
        <v>68</v>
      </c>
      <c r="I796" s="196" t="s">
        <v>5278</v>
      </c>
      <c r="K796" s="106"/>
      <c r="L796" s="106"/>
      <c r="M796" s="106"/>
    </row>
    <row r="797" ht="14.25" customHeight="1">
      <c r="A797" s="81" t="s">
        <v>9307</v>
      </c>
      <c r="B797" s="84">
        <v>45869.0</v>
      </c>
      <c r="D797" s="48" t="s">
        <v>1964</v>
      </c>
      <c r="E797" s="50">
        <v>1375.0</v>
      </c>
      <c r="F797" s="48" t="s">
        <v>5956</v>
      </c>
      <c r="G797" s="48" t="s">
        <v>74</v>
      </c>
      <c r="H797" s="42"/>
      <c r="I797" s="196">
        <v>5565.0</v>
      </c>
      <c r="K797" s="106"/>
      <c r="L797" s="106"/>
      <c r="M797" s="106"/>
    </row>
    <row r="798" ht="14.25" customHeight="1">
      <c r="A798" s="81" t="s">
        <v>9308</v>
      </c>
      <c r="B798" s="84">
        <v>45873.0</v>
      </c>
      <c r="D798" s="48" t="s">
        <v>9309</v>
      </c>
      <c r="E798" s="50">
        <v>5600.0</v>
      </c>
      <c r="F798" s="48" t="s">
        <v>9310</v>
      </c>
      <c r="G798" s="48" t="s">
        <v>112</v>
      </c>
      <c r="H798" s="42"/>
      <c r="I798" s="217" t="s">
        <v>5259</v>
      </c>
      <c r="K798" s="106"/>
      <c r="L798" s="106"/>
      <c r="M798" s="106"/>
    </row>
    <row r="799" ht="14.25" customHeight="1">
      <c r="A799" s="81" t="s">
        <v>9311</v>
      </c>
      <c r="B799" s="84">
        <v>45873.0</v>
      </c>
      <c r="D799" s="48" t="s">
        <v>4391</v>
      </c>
      <c r="E799" s="50">
        <v>1120.0</v>
      </c>
      <c r="F799" s="48" t="s">
        <v>5232</v>
      </c>
      <c r="G799" s="48" t="s">
        <v>117</v>
      </c>
      <c r="H799" s="42" t="s">
        <v>68</v>
      </c>
      <c r="I799" s="196" t="s">
        <v>9312</v>
      </c>
      <c r="K799" s="106"/>
      <c r="L799" s="106"/>
      <c r="M799" s="106"/>
    </row>
    <row r="800" ht="14.25" customHeight="1">
      <c r="A800" s="81" t="s">
        <v>9313</v>
      </c>
      <c r="B800" s="93">
        <v>45874.0</v>
      </c>
      <c r="C800" s="94"/>
      <c r="D800" s="94" t="s">
        <v>529</v>
      </c>
      <c r="E800" s="100">
        <v>3000.0</v>
      </c>
      <c r="F800" s="48" t="s">
        <v>9314</v>
      </c>
      <c r="G800" s="48" t="s">
        <v>74</v>
      </c>
      <c r="H800" s="42" t="s">
        <v>68</v>
      </c>
      <c r="I800" s="196" t="s">
        <v>9315</v>
      </c>
      <c r="K800" s="106"/>
      <c r="L800" s="106"/>
      <c r="M800" s="106"/>
    </row>
    <row r="801" ht="14.25" customHeight="1">
      <c r="A801" s="81" t="s">
        <v>9316</v>
      </c>
      <c r="B801" s="93">
        <v>45874.0</v>
      </c>
      <c r="D801" s="48" t="s">
        <v>2572</v>
      </c>
      <c r="E801" s="50">
        <v>32100.0</v>
      </c>
      <c r="F801" s="48" t="s">
        <v>5370</v>
      </c>
      <c r="G801" s="48" t="s">
        <v>74</v>
      </c>
      <c r="H801" s="42" t="s">
        <v>68</v>
      </c>
      <c r="I801" s="196" t="s">
        <v>5363</v>
      </c>
      <c r="K801" s="106"/>
      <c r="L801" s="106"/>
      <c r="M801" s="106"/>
    </row>
    <row r="802" ht="14.25" customHeight="1">
      <c r="A802" s="81" t="s">
        <v>9317</v>
      </c>
      <c r="B802" s="93">
        <v>45874.0</v>
      </c>
      <c r="D802" s="48" t="s">
        <v>143</v>
      </c>
      <c r="E802" s="50">
        <v>32100.0</v>
      </c>
      <c r="F802" s="48" t="s">
        <v>5370</v>
      </c>
      <c r="G802" s="48" t="s">
        <v>74</v>
      </c>
      <c r="H802" s="42" t="s">
        <v>68</v>
      </c>
      <c r="I802" s="196" t="s">
        <v>5374</v>
      </c>
      <c r="K802" s="106"/>
      <c r="L802" s="106"/>
      <c r="M802" s="106"/>
    </row>
    <row r="803" ht="14.25" customHeight="1">
      <c r="A803" s="81" t="s">
        <v>9318</v>
      </c>
      <c r="B803" s="93">
        <v>45874.0</v>
      </c>
      <c r="D803" s="48" t="s">
        <v>1119</v>
      </c>
      <c r="E803" s="50">
        <v>3500.0</v>
      </c>
      <c r="F803" s="48" t="s">
        <v>5385</v>
      </c>
      <c r="G803" s="48" t="s">
        <v>74</v>
      </c>
      <c r="H803" s="42" t="s">
        <v>4830</v>
      </c>
      <c r="I803" s="196" t="s">
        <v>9319</v>
      </c>
      <c r="K803" s="106"/>
      <c r="L803" s="106"/>
      <c r="M803" s="106"/>
    </row>
    <row r="804" ht="14.25" customHeight="1">
      <c r="A804" s="81" t="s">
        <v>9320</v>
      </c>
      <c r="B804" s="93">
        <v>45874.0</v>
      </c>
      <c r="D804" s="48" t="s">
        <v>1836</v>
      </c>
      <c r="E804" s="50">
        <v>955.36</v>
      </c>
      <c r="F804" s="48" t="s">
        <v>9321</v>
      </c>
      <c r="G804" s="48" t="s">
        <v>74</v>
      </c>
      <c r="H804" s="42" t="s">
        <v>68</v>
      </c>
      <c r="I804" s="251" t="s">
        <v>9322</v>
      </c>
      <c r="K804" s="106"/>
      <c r="L804" s="106"/>
      <c r="M804" s="106"/>
    </row>
    <row r="805" ht="14.25" customHeight="1">
      <c r="A805" s="81" t="s">
        <v>9323</v>
      </c>
      <c r="B805" s="93">
        <v>45874.0</v>
      </c>
      <c r="D805" s="48" t="s">
        <v>9324</v>
      </c>
      <c r="E805" s="50">
        <v>1250.0</v>
      </c>
      <c r="F805" s="48" t="s">
        <v>9321</v>
      </c>
      <c r="G805" s="48" t="s">
        <v>74</v>
      </c>
      <c r="H805" s="42" t="s">
        <v>68</v>
      </c>
      <c r="I805" s="251" t="s">
        <v>9325</v>
      </c>
      <c r="K805" s="106"/>
      <c r="L805" s="106"/>
      <c r="M805" s="106"/>
    </row>
    <row r="806" ht="14.25" customHeight="1">
      <c r="A806" s="81" t="s">
        <v>9326</v>
      </c>
      <c r="B806" s="93">
        <v>45874.0</v>
      </c>
      <c r="D806" s="48" t="s">
        <v>4042</v>
      </c>
      <c r="E806" s="50">
        <v>86650.89</v>
      </c>
      <c r="F806" s="48" t="s">
        <v>9327</v>
      </c>
      <c r="G806" s="48" t="s">
        <v>74</v>
      </c>
      <c r="H806" s="42" t="s">
        <v>68</v>
      </c>
      <c r="I806" s="196" t="s">
        <v>5363</v>
      </c>
      <c r="K806" s="106"/>
      <c r="L806" s="106"/>
      <c r="M806" s="106"/>
    </row>
    <row r="807" ht="14.25" customHeight="1">
      <c r="A807" s="81" t="s">
        <v>9328</v>
      </c>
      <c r="B807" s="93">
        <v>45874.0</v>
      </c>
      <c r="D807" s="48" t="s">
        <v>448</v>
      </c>
      <c r="E807" s="50">
        <v>3152.68</v>
      </c>
      <c r="F807" s="48" t="s">
        <v>9329</v>
      </c>
      <c r="G807" s="48" t="s">
        <v>74</v>
      </c>
      <c r="H807" s="42" t="s">
        <v>132</v>
      </c>
      <c r="I807" s="251" t="s">
        <v>9330</v>
      </c>
      <c r="K807" s="106"/>
      <c r="L807" s="106"/>
      <c r="M807" s="106"/>
    </row>
    <row r="808" ht="14.25" customHeight="1">
      <c r="A808" s="81" t="s">
        <v>9331</v>
      </c>
      <c r="B808" s="93">
        <v>45874.0</v>
      </c>
      <c r="D808" s="48" t="s">
        <v>5389</v>
      </c>
      <c r="E808" s="91">
        <v>17500.0</v>
      </c>
      <c r="F808" s="48" t="s">
        <v>5390</v>
      </c>
      <c r="G808" s="48" t="s">
        <v>74</v>
      </c>
      <c r="H808" s="42" t="s">
        <v>68</v>
      </c>
      <c r="I808" s="48" t="s">
        <v>9332</v>
      </c>
      <c r="K808" s="106"/>
      <c r="L808" s="106"/>
      <c r="M808" s="106"/>
    </row>
    <row r="809" ht="14.25" customHeight="1">
      <c r="A809" s="81" t="s">
        <v>9333</v>
      </c>
      <c r="B809" s="93">
        <v>45874.0</v>
      </c>
      <c r="D809" s="48" t="s">
        <v>6024</v>
      </c>
      <c r="E809" s="91">
        <v>21400.0</v>
      </c>
      <c r="F809" s="48" t="s">
        <v>9334</v>
      </c>
      <c r="G809" s="48" t="s">
        <v>74</v>
      </c>
      <c r="H809" s="42" t="s">
        <v>68</v>
      </c>
      <c r="I809" s="48" t="s">
        <v>9335</v>
      </c>
      <c r="K809" s="106"/>
      <c r="L809" s="106"/>
      <c r="M809" s="106"/>
    </row>
    <row r="810" ht="14.25" customHeight="1">
      <c r="A810" s="81" t="s">
        <v>9336</v>
      </c>
      <c r="B810" s="93">
        <v>45874.0</v>
      </c>
      <c r="D810" s="48" t="s">
        <v>4565</v>
      </c>
      <c r="E810" s="50">
        <v>57600.0</v>
      </c>
      <c r="F810" s="48" t="s">
        <v>9337</v>
      </c>
      <c r="G810" s="48" t="s">
        <v>96</v>
      </c>
      <c r="H810" s="42"/>
      <c r="I810" s="196"/>
      <c r="K810" s="106"/>
      <c r="L810" s="106"/>
      <c r="M810" s="106"/>
    </row>
    <row r="811" ht="14.25" customHeight="1">
      <c r="A811" s="81" t="s">
        <v>9338</v>
      </c>
      <c r="B811" s="93">
        <v>45875.0</v>
      </c>
      <c r="D811" s="48" t="s">
        <v>9248</v>
      </c>
      <c r="E811" s="50">
        <v>1680.0</v>
      </c>
      <c r="F811" s="48" t="s">
        <v>9339</v>
      </c>
      <c r="G811" s="48" t="s">
        <v>96</v>
      </c>
      <c r="H811" s="42" t="s">
        <v>132</v>
      </c>
      <c r="I811" s="251" t="s">
        <v>392</v>
      </c>
      <c r="K811" s="106"/>
      <c r="L811" s="106"/>
      <c r="M811" s="106"/>
    </row>
    <row r="812" ht="14.25" customHeight="1">
      <c r="A812" s="81" t="s">
        <v>9340</v>
      </c>
      <c r="B812" s="84">
        <f t="shared" ref="B812:B816" si="74">B$811</f>
        <v>45875</v>
      </c>
      <c r="D812" s="48" t="s">
        <v>594</v>
      </c>
      <c r="E812" s="50">
        <v>2100.0</v>
      </c>
      <c r="F812" s="48" t="s">
        <v>9341</v>
      </c>
      <c r="G812" s="48" t="s">
        <v>96</v>
      </c>
      <c r="H812" s="42" t="s">
        <v>68</v>
      </c>
      <c r="I812" s="196" t="s">
        <v>9342</v>
      </c>
      <c r="K812" s="106"/>
      <c r="L812" s="106"/>
      <c r="M812" s="106"/>
    </row>
    <row r="813" ht="14.25" customHeight="1">
      <c r="A813" s="81" t="s">
        <v>9343</v>
      </c>
      <c r="B813" s="84">
        <f t="shared" si="74"/>
        <v>45875</v>
      </c>
      <c r="D813" s="48" t="s">
        <v>352</v>
      </c>
      <c r="E813" s="50">
        <v>2600.0</v>
      </c>
      <c r="F813" s="48" t="s">
        <v>9344</v>
      </c>
      <c r="G813" s="48" t="s">
        <v>96</v>
      </c>
      <c r="H813" s="42" t="s">
        <v>68</v>
      </c>
      <c r="I813" s="196" t="s">
        <v>9345</v>
      </c>
      <c r="K813" s="106"/>
      <c r="L813" s="106"/>
      <c r="M813" s="106"/>
    </row>
    <row r="814" ht="14.25" customHeight="1">
      <c r="A814" s="81" t="s">
        <v>9346</v>
      </c>
      <c r="B814" s="84">
        <f t="shared" si="74"/>
        <v>45875</v>
      </c>
      <c r="D814" s="48" t="s">
        <v>9347</v>
      </c>
      <c r="E814" s="50">
        <v>7250.0</v>
      </c>
      <c r="F814" s="48" t="s">
        <v>9348</v>
      </c>
      <c r="G814" s="48" t="s">
        <v>96</v>
      </c>
      <c r="H814" s="42" t="s">
        <v>132</v>
      </c>
      <c r="I814" s="251" t="s">
        <v>493</v>
      </c>
      <c r="K814" s="106"/>
      <c r="L814" s="106"/>
      <c r="M814" s="106"/>
    </row>
    <row r="815" ht="14.25" customHeight="1">
      <c r="A815" s="81" t="s">
        <v>9349</v>
      </c>
      <c r="B815" s="84">
        <f t="shared" si="74"/>
        <v>45875</v>
      </c>
      <c r="D815" s="94" t="s">
        <v>5487</v>
      </c>
      <c r="E815" s="100">
        <v>23330.5</v>
      </c>
      <c r="F815" s="100" t="s">
        <v>9350</v>
      </c>
      <c r="G815" s="101" t="s">
        <v>96</v>
      </c>
      <c r="H815" s="42" t="s">
        <v>68</v>
      </c>
      <c r="I815" s="101" t="s">
        <v>9351</v>
      </c>
      <c r="K815" s="106"/>
      <c r="L815" s="106"/>
      <c r="M815" s="106"/>
    </row>
    <row r="816" ht="14.25" customHeight="1">
      <c r="A816" s="81" t="s">
        <v>9352</v>
      </c>
      <c r="B816" s="84">
        <f t="shared" si="74"/>
        <v>45875</v>
      </c>
      <c r="D816" s="48" t="s">
        <v>9353</v>
      </c>
      <c r="E816" s="203">
        <v>1400.0</v>
      </c>
      <c r="F816" s="48" t="s">
        <v>9354</v>
      </c>
      <c r="G816" s="48" t="s">
        <v>5140</v>
      </c>
      <c r="H816" s="42"/>
      <c r="I816" s="196"/>
      <c r="K816" s="106"/>
      <c r="L816" s="106"/>
      <c r="M816" s="106"/>
    </row>
    <row r="817" ht="14.25" customHeight="1">
      <c r="A817" s="81" t="s">
        <v>9355</v>
      </c>
      <c r="B817" s="84">
        <v>45876.0</v>
      </c>
      <c r="D817" s="48" t="s">
        <v>9356</v>
      </c>
      <c r="E817" s="50">
        <v>6250.0</v>
      </c>
      <c r="F817" s="48" t="s">
        <v>9357</v>
      </c>
      <c r="G817" s="48" t="s">
        <v>96</v>
      </c>
      <c r="H817" s="42" t="s">
        <v>68</v>
      </c>
      <c r="I817" s="196" t="s">
        <v>5476</v>
      </c>
      <c r="K817" s="106"/>
      <c r="L817" s="106"/>
      <c r="M817" s="106"/>
    </row>
    <row r="818" ht="14.25" customHeight="1">
      <c r="A818" s="81" t="s">
        <v>9358</v>
      </c>
      <c r="B818" s="84">
        <f>B$817</f>
        <v>45876</v>
      </c>
      <c r="D818" s="48" t="s">
        <v>6024</v>
      </c>
      <c r="E818" s="50">
        <v>3706.79</v>
      </c>
      <c r="F818" s="48" t="s">
        <v>9359</v>
      </c>
      <c r="G818" s="48" t="s">
        <v>96</v>
      </c>
      <c r="H818" s="42" t="s">
        <v>68</v>
      </c>
      <c r="I818" s="196" t="s">
        <v>5236</v>
      </c>
      <c r="K818" s="106"/>
      <c r="L818" s="106"/>
      <c r="M818" s="106"/>
    </row>
    <row r="819" ht="14.25" customHeight="1">
      <c r="A819" s="81" t="s">
        <v>9360</v>
      </c>
      <c r="B819" s="84">
        <v>45877.0</v>
      </c>
      <c r="D819" s="48" t="s">
        <v>9361</v>
      </c>
      <c r="E819" s="50">
        <v>1500.0</v>
      </c>
      <c r="F819" s="48" t="s">
        <v>9362</v>
      </c>
      <c r="G819" s="48" t="s">
        <v>96</v>
      </c>
      <c r="H819" s="42" t="s">
        <v>68</v>
      </c>
      <c r="I819" s="196" t="s">
        <v>9363</v>
      </c>
      <c r="K819" s="106"/>
      <c r="L819" s="106"/>
      <c r="M819" s="106"/>
    </row>
    <row r="820" ht="14.25" customHeight="1">
      <c r="A820" s="81" t="s">
        <v>9364</v>
      </c>
      <c r="B820" s="84">
        <f t="shared" ref="B820:B822" si="75">B$819</f>
        <v>45877</v>
      </c>
      <c r="D820" s="48" t="s">
        <v>3214</v>
      </c>
      <c r="E820" s="50">
        <v>5000.0</v>
      </c>
      <c r="F820" s="48" t="s">
        <v>9365</v>
      </c>
      <c r="G820" s="48" t="s">
        <v>96</v>
      </c>
      <c r="H820" s="42" t="s">
        <v>68</v>
      </c>
      <c r="I820" s="196" t="s">
        <v>9366</v>
      </c>
      <c r="K820" s="106"/>
      <c r="L820" s="106"/>
      <c r="M820" s="106"/>
    </row>
    <row r="821" ht="14.25" customHeight="1">
      <c r="A821" s="81" t="s">
        <v>9367</v>
      </c>
      <c r="B821" s="84">
        <f t="shared" si="75"/>
        <v>45877</v>
      </c>
      <c r="D821" s="48" t="s">
        <v>9368</v>
      </c>
      <c r="E821" s="50">
        <v>4000.0</v>
      </c>
      <c r="F821" s="48" t="s">
        <v>5609</v>
      </c>
      <c r="G821" s="48" t="s">
        <v>96</v>
      </c>
      <c r="H821" s="42" t="s">
        <v>68</v>
      </c>
      <c r="I821" s="196" t="s">
        <v>5610</v>
      </c>
      <c r="K821" s="106"/>
      <c r="L821" s="106"/>
      <c r="M821" s="106"/>
    </row>
    <row r="822" ht="14.25" customHeight="1">
      <c r="A822" s="81" t="s">
        <v>9369</v>
      </c>
      <c r="B822" s="84">
        <f t="shared" si="75"/>
        <v>45877</v>
      </c>
      <c r="D822" s="48" t="s">
        <v>710</v>
      </c>
      <c r="E822" s="50">
        <v>820.0</v>
      </c>
      <c r="F822" s="100" t="s">
        <v>9370</v>
      </c>
      <c r="G822" s="48" t="s">
        <v>112</v>
      </c>
      <c r="H822" s="42" t="s">
        <v>4830</v>
      </c>
      <c r="I822" s="196"/>
      <c r="K822" s="106"/>
      <c r="L822" s="106"/>
      <c r="M822" s="106"/>
    </row>
    <row r="823" ht="14.25" customHeight="1">
      <c r="A823" s="81" t="s">
        <v>9371</v>
      </c>
      <c r="B823" s="84">
        <v>45878.0</v>
      </c>
      <c r="D823" s="48" t="s">
        <v>9372</v>
      </c>
      <c r="E823" s="50">
        <v>22000.0</v>
      </c>
      <c r="F823" s="48" t="s">
        <v>5960</v>
      </c>
      <c r="G823" s="48" t="s">
        <v>74</v>
      </c>
      <c r="H823" s="42"/>
      <c r="I823" s="196" t="s">
        <v>9373</v>
      </c>
      <c r="K823" s="106"/>
      <c r="L823" s="106"/>
      <c r="M823" s="106"/>
    </row>
    <row r="824" ht="14.25" customHeight="1">
      <c r="A824" s="81" t="s">
        <v>9374</v>
      </c>
      <c r="B824" s="84">
        <f t="shared" ref="B824:B826" si="76">B$823</f>
        <v>45878</v>
      </c>
      <c r="D824" s="48" t="s">
        <v>6018</v>
      </c>
      <c r="E824" s="50">
        <v>22000.0</v>
      </c>
      <c r="F824" s="48" t="s">
        <v>5960</v>
      </c>
      <c r="G824" s="48" t="s">
        <v>74</v>
      </c>
      <c r="H824" s="42"/>
      <c r="I824" s="196" t="s">
        <v>9375</v>
      </c>
      <c r="K824" s="106"/>
      <c r="L824" s="106"/>
      <c r="M824" s="106"/>
    </row>
    <row r="825" ht="14.25" customHeight="1">
      <c r="A825" s="81" t="s">
        <v>9376</v>
      </c>
      <c r="B825" s="84">
        <f t="shared" si="76"/>
        <v>45878</v>
      </c>
      <c r="D825" s="48" t="s">
        <v>9377</v>
      </c>
      <c r="E825" s="50">
        <v>40000.0</v>
      </c>
      <c r="F825" s="48" t="s">
        <v>9378</v>
      </c>
      <c r="G825" s="48" t="s">
        <v>117</v>
      </c>
      <c r="H825" s="42" t="s">
        <v>68</v>
      </c>
      <c r="I825" s="196"/>
      <c r="K825" s="106"/>
      <c r="L825" s="106"/>
      <c r="M825" s="106"/>
      <c r="P825" s="130">
        <v>1313.49</v>
      </c>
      <c r="Q825" s="201">
        <f>E825-P825</f>
        <v>38686.51</v>
      </c>
    </row>
    <row r="826" ht="14.25" customHeight="1">
      <c r="A826" s="81" t="s">
        <v>9379</v>
      </c>
      <c r="B826" s="84">
        <f t="shared" si="76"/>
        <v>45878</v>
      </c>
      <c r="D826" s="48" t="s">
        <v>9380</v>
      </c>
      <c r="E826" s="50">
        <v>1080.0</v>
      </c>
      <c r="F826" s="48" t="s">
        <v>9381</v>
      </c>
      <c r="G826" s="48" t="s">
        <v>117</v>
      </c>
      <c r="H826" s="42" t="s">
        <v>68</v>
      </c>
      <c r="I826" s="196"/>
      <c r="K826" s="106"/>
      <c r="L826" s="106"/>
      <c r="M826" s="106"/>
      <c r="P826" s="130">
        <v>35.46</v>
      </c>
      <c r="Q826" s="201">
        <v>1044.54</v>
      </c>
    </row>
    <row r="827" ht="14.25" customHeight="1">
      <c r="A827" s="81" t="s">
        <v>9382</v>
      </c>
      <c r="B827" s="84">
        <v>45880.0</v>
      </c>
      <c r="D827" s="48" t="s">
        <v>454</v>
      </c>
      <c r="E827" s="50">
        <v>4776.79</v>
      </c>
      <c r="F827" s="48" t="s">
        <v>9383</v>
      </c>
      <c r="G827" s="48" t="s">
        <v>96</v>
      </c>
      <c r="H827" s="42" t="s">
        <v>68</v>
      </c>
      <c r="I827" s="196" t="s">
        <v>9384</v>
      </c>
      <c r="K827" s="106"/>
      <c r="L827" s="106"/>
      <c r="M827" s="106"/>
    </row>
    <row r="828" ht="14.25" customHeight="1">
      <c r="A828" s="81" t="s">
        <v>9385</v>
      </c>
      <c r="B828" s="84">
        <f t="shared" ref="B828:B836" si="77">B$827</f>
        <v>45880</v>
      </c>
      <c r="D828" s="48" t="s">
        <v>94</v>
      </c>
      <c r="E828" s="50">
        <v>3343.75</v>
      </c>
      <c r="F828" s="48" t="s">
        <v>9386</v>
      </c>
      <c r="G828" s="48" t="s">
        <v>96</v>
      </c>
      <c r="H828" s="42" t="s">
        <v>68</v>
      </c>
      <c r="I828" s="196" t="s">
        <v>9387</v>
      </c>
      <c r="K828" s="106"/>
      <c r="L828" s="106"/>
      <c r="M828" s="106"/>
    </row>
    <row r="829" ht="14.25" customHeight="1">
      <c r="A829" s="81" t="s">
        <v>9388</v>
      </c>
      <c r="B829" s="84">
        <f t="shared" si="77"/>
        <v>45880</v>
      </c>
      <c r="D829" s="48" t="s">
        <v>94</v>
      </c>
      <c r="E829" s="50">
        <v>3014.05</v>
      </c>
      <c r="F829" s="48" t="s">
        <v>9389</v>
      </c>
      <c r="G829" s="48" t="s">
        <v>96</v>
      </c>
      <c r="H829" s="42" t="s">
        <v>68</v>
      </c>
      <c r="I829" s="196" t="s">
        <v>9390</v>
      </c>
      <c r="K829" s="106"/>
      <c r="L829" s="106"/>
      <c r="M829" s="106"/>
    </row>
    <row r="830" ht="14.25" customHeight="1">
      <c r="A830" s="81" t="s">
        <v>9391</v>
      </c>
      <c r="B830" s="84">
        <f t="shared" si="77"/>
        <v>45880</v>
      </c>
      <c r="D830" s="48" t="s">
        <v>5602</v>
      </c>
      <c r="E830" s="50">
        <v>1400.0</v>
      </c>
      <c r="F830" s="48" t="s">
        <v>5603</v>
      </c>
      <c r="G830" s="48" t="s">
        <v>96</v>
      </c>
      <c r="H830" s="42" t="s">
        <v>132</v>
      </c>
      <c r="I830" s="251" t="s">
        <v>392</v>
      </c>
      <c r="K830" s="106"/>
      <c r="L830" s="106"/>
      <c r="M830" s="106"/>
    </row>
    <row r="831" ht="14.25" customHeight="1">
      <c r="A831" s="81" t="s">
        <v>9392</v>
      </c>
      <c r="B831" s="84">
        <f t="shared" si="77"/>
        <v>45880</v>
      </c>
      <c r="D831" s="48" t="s">
        <v>9393</v>
      </c>
      <c r="E831" s="50">
        <v>700.0</v>
      </c>
      <c r="F831" s="48" t="s">
        <v>9394</v>
      </c>
      <c r="G831" s="48" t="s">
        <v>96</v>
      </c>
      <c r="H831" s="42" t="s">
        <v>132</v>
      </c>
      <c r="I831" s="251" t="s">
        <v>392</v>
      </c>
      <c r="K831" s="106"/>
      <c r="L831" s="106"/>
      <c r="M831" s="106"/>
    </row>
    <row r="832" ht="14.25" customHeight="1">
      <c r="A832" s="81" t="s">
        <v>9395</v>
      </c>
      <c r="B832" s="84">
        <f t="shared" si="77"/>
        <v>45880</v>
      </c>
      <c r="D832" s="48" t="s">
        <v>269</v>
      </c>
      <c r="E832" s="50">
        <v>117700.0</v>
      </c>
      <c r="F832" s="48" t="s">
        <v>9396</v>
      </c>
      <c r="G832" s="48" t="s">
        <v>96</v>
      </c>
      <c r="H832" s="42" t="s">
        <v>68</v>
      </c>
      <c r="I832" s="196" t="s">
        <v>5976</v>
      </c>
      <c r="K832" s="106"/>
      <c r="L832" s="106"/>
      <c r="M832" s="106"/>
    </row>
    <row r="833" ht="14.25" customHeight="1">
      <c r="A833" s="81" t="s">
        <v>9397</v>
      </c>
      <c r="B833" s="84">
        <f t="shared" si="77"/>
        <v>45880</v>
      </c>
      <c r="D833" s="48" t="s">
        <v>182</v>
      </c>
      <c r="E833" s="50">
        <v>1250.0</v>
      </c>
      <c r="F833" s="48" t="s">
        <v>9321</v>
      </c>
      <c r="G833" s="48" t="s">
        <v>74</v>
      </c>
      <c r="H833" s="42" t="s">
        <v>68</v>
      </c>
      <c r="I833" s="196" t="s">
        <v>5480</v>
      </c>
      <c r="K833" s="106"/>
      <c r="L833" s="106"/>
      <c r="M833" s="106"/>
    </row>
    <row r="834" ht="14.25" customHeight="1">
      <c r="A834" s="81" t="s">
        <v>9398</v>
      </c>
      <c r="B834" s="84">
        <f t="shared" si="77"/>
        <v>45880</v>
      </c>
      <c r="D834" s="48" t="s">
        <v>1856</v>
      </c>
      <c r="E834" s="50">
        <v>1250.0</v>
      </c>
      <c r="F834" s="48" t="s">
        <v>5394</v>
      </c>
      <c r="G834" s="48" t="s">
        <v>74</v>
      </c>
      <c r="H834" s="42" t="s">
        <v>132</v>
      </c>
      <c r="I834" s="196">
        <v>1.000167442E9</v>
      </c>
      <c r="K834" s="106"/>
      <c r="L834" s="106"/>
      <c r="M834" s="106"/>
    </row>
    <row r="835" ht="14.25" customHeight="1">
      <c r="A835" s="81" t="s">
        <v>9399</v>
      </c>
      <c r="B835" s="84">
        <f t="shared" si="77"/>
        <v>45880</v>
      </c>
      <c r="D835" s="48" t="s">
        <v>9400</v>
      </c>
      <c r="E835" s="50">
        <v>6398.76</v>
      </c>
      <c r="F835" s="48" t="s">
        <v>9401</v>
      </c>
      <c r="G835" s="48" t="s">
        <v>74</v>
      </c>
      <c r="H835" s="42" t="s">
        <v>132</v>
      </c>
      <c r="I835" s="196"/>
      <c r="K835" s="106"/>
      <c r="L835" s="106"/>
      <c r="M835" s="106"/>
    </row>
    <row r="836" ht="14.25" customHeight="1">
      <c r="A836" s="81" t="s">
        <v>9402</v>
      </c>
      <c r="B836" s="84">
        <f t="shared" si="77"/>
        <v>45880</v>
      </c>
      <c r="D836" s="48" t="s">
        <v>1185</v>
      </c>
      <c r="E836" s="50">
        <v>20253.57</v>
      </c>
      <c r="F836" s="48" t="s">
        <v>9403</v>
      </c>
      <c r="G836" s="48" t="s">
        <v>74</v>
      </c>
      <c r="H836" s="42" t="s">
        <v>132</v>
      </c>
      <c r="I836" s="196"/>
      <c r="K836" s="106"/>
      <c r="L836" s="106"/>
      <c r="M836" s="106"/>
    </row>
    <row r="837" ht="14.25" customHeight="1">
      <c r="A837" s="81" t="s">
        <v>9404</v>
      </c>
      <c r="B837" s="84">
        <v>45881.0</v>
      </c>
      <c r="D837" s="48" t="s">
        <v>4507</v>
      </c>
      <c r="E837" s="50">
        <v>1890.0</v>
      </c>
      <c r="F837" s="48" t="s">
        <v>9405</v>
      </c>
      <c r="G837" s="48" t="s">
        <v>96</v>
      </c>
      <c r="H837" s="42" t="s">
        <v>68</v>
      </c>
      <c r="I837" s="196" t="s">
        <v>9406</v>
      </c>
      <c r="K837" s="106"/>
      <c r="L837" s="106"/>
      <c r="M837" s="106"/>
    </row>
    <row r="838" ht="14.25" customHeight="1">
      <c r="A838" s="81" t="s">
        <v>9407</v>
      </c>
      <c r="B838" s="84">
        <f t="shared" ref="B838:B840" si="78">B$837</f>
        <v>45881</v>
      </c>
      <c r="D838" s="48" t="s">
        <v>9293</v>
      </c>
      <c r="E838" s="50">
        <v>1400.0</v>
      </c>
      <c r="F838" s="48" t="s">
        <v>9408</v>
      </c>
      <c r="G838" s="48" t="s">
        <v>96</v>
      </c>
      <c r="H838" s="42" t="s">
        <v>132</v>
      </c>
      <c r="I838" s="251" t="s">
        <v>344</v>
      </c>
      <c r="K838" s="106"/>
      <c r="L838" s="106"/>
      <c r="M838" s="106"/>
    </row>
    <row r="839" ht="14.25" customHeight="1">
      <c r="A839" s="81" t="s">
        <v>9409</v>
      </c>
      <c r="B839" s="84">
        <f t="shared" si="78"/>
        <v>45881</v>
      </c>
      <c r="D839" s="48" t="s">
        <v>5389</v>
      </c>
      <c r="E839" s="50">
        <v>17500.0</v>
      </c>
      <c r="F839" s="48" t="s">
        <v>9410</v>
      </c>
      <c r="G839" s="48" t="s">
        <v>74</v>
      </c>
      <c r="H839" s="42" t="s">
        <v>68</v>
      </c>
      <c r="I839" s="196" t="s">
        <v>9411</v>
      </c>
      <c r="K839" s="106"/>
      <c r="L839" s="106"/>
      <c r="M839" s="106"/>
    </row>
    <row r="840" ht="14.25" customHeight="1">
      <c r="A840" s="81" t="s">
        <v>9412</v>
      </c>
      <c r="B840" s="84">
        <f t="shared" si="78"/>
        <v>45881</v>
      </c>
      <c r="D840" s="48" t="s">
        <v>9413</v>
      </c>
      <c r="E840" s="50">
        <v>2600.0</v>
      </c>
      <c r="F840" s="48" t="s">
        <v>5635</v>
      </c>
      <c r="G840" s="48" t="s">
        <v>96</v>
      </c>
      <c r="H840" s="42" t="s">
        <v>68</v>
      </c>
      <c r="I840" s="196" t="s">
        <v>5636</v>
      </c>
      <c r="K840" s="106"/>
      <c r="L840" s="106"/>
      <c r="M840" s="106"/>
    </row>
    <row r="841" ht="14.25" customHeight="1">
      <c r="A841" s="81" t="s">
        <v>9414</v>
      </c>
      <c r="B841" s="84">
        <v>45882.0</v>
      </c>
      <c r="D841" s="48" t="s">
        <v>4784</v>
      </c>
      <c r="E841" s="50">
        <v>330.0</v>
      </c>
      <c r="F841" s="48" t="s">
        <v>9415</v>
      </c>
      <c r="G841" s="48" t="s">
        <v>112</v>
      </c>
      <c r="H841" s="42" t="s">
        <v>4830</v>
      </c>
      <c r="I841" s="196"/>
      <c r="K841" s="106"/>
      <c r="L841" s="106"/>
      <c r="M841" s="106"/>
    </row>
    <row r="842" ht="14.25" customHeight="1">
      <c r="A842" s="81" t="s">
        <v>9416</v>
      </c>
      <c r="B842" s="84">
        <v>45883.0</v>
      </c>
      <c r="D842" s="48" t="s">
        <v>3067</v>
      </c>
      <c r="E842" s="50">
        <v>2600.0</v>
      </c>
      <c r="F842" s="48" t="s">
        <v>9417</v>
      </c>
      <c r="G842" s="48" t="s">
        <v>117</v>
      </c>
      <c r="H842" s="42" t="s">
        <v>68</v>
      </c>
      <c r="I842" s="196"/>
      <c r="K842" s="106"/>
      <c r="L842" s="106"/>
      <c r="M842" s="106"/>
    </row>
    <row r="843" ht="14.25" customHeight="1">
      <c r="A843" s="81" t="s">
        <v>9418</v>
      </c>
      <c r="B843" s="84">
        <f t="shared" ref="B843:B844" si="79">B$842</f>
        <v>45883</v>
      </c>
      <c r="D843" s="48" t="s">
        <v>9419</v>
      </c>
      <c r="E843" s="50">
        <v>38250.0</v>
      </c>
      <c r="F843" s="48" t="s">
        <v>9420</v>
      </c>
      <c r="G843" s="48" t="s">
        <v>9420</v>
      </c>
      <c r="H843" s="42" t="s">
        <v>68</v>
      </c>
      <c r="I843" s="196" t="s">
        <v>9421</v>
      </c>
      <c r="K843" s="106"/>
      <c r="L843" s="106"/>
      <c r="M843" s="106"/>
      <c r="P843" s="48">
        <v>1182.14</v>
      </c>
      <c r="Q843" s="130">
        <f>36000-P843</f>
        <v>34817.86</v>
      </c>
    </row>
    <row r="844" ht="14.25" customHeight="1">
      <c r="A844" s="81" t="s">
        <v>9422</v>
      </c>
      <c r="B844" s="84">
        <f t="shared" si="79"/>
        <v>45883</v>
      </c>
      <c r="D844" s="48" t="s">
        <v>9423</v>
      </c>
      <c r="E844" s="50">
        <v>2600.0</v>
      </c>
      <c r="F844" s="48" t="s">
        <v>9424</v>
      </c>
      <c r="G844" s="48" t="s">
        <v>96</v>
      </c>
      <c r="H844" s="42" t="s">
        <v>68</v>
      </c>
      <c r="I844" s="196" t="s">
        <v>5693</v>
      </c>
      <c r="K844" s="106"/>
      <c r="L844" s="106"/>
      <c r="M844" s="106"/>
    </row>
    <row r="845" ht="14.25" customHeight="1">
      <c r="A845" s="81" t="s">
        <v>9425</v>
      </c>
      <c r="B845" s="381">
        <v>45888.0</v>
      </c>
      <c r="C845" s="48" t="s">
        <v>9426</v>
      </c>
      <c r="D845" s="48" t="s">
        <v>804</v>
      </c>
      <c r="E845" s="50">
        <v>5426.43</v>
      </c>
      <c r="F845" s="48" t="s">
        <v>9427</v>
      </c>
      <c r="G845" s="48" t="s">
        <v>96</v>
      </c>
      <c r="H845" s="42" t="s">
        <v>68</v>
      </c>
      <c r="I845" s="196"/>
      <c r="K845" s="106"/>
      <c r="L845" s="106"/>
      <c r="M845" s="106"/>
    </row>
    <row r="846" ht="14.25" customHeight="1">
      <c r="A846" s="81" t="s">
        <v>9428</v>
      </c>
      <c r="B846" s="84">
        <f>B$842</f>
        <v>45883</v>
      </c>
      <c r="D846" s="48" t="s">
        <v>9361</v>
      </c>
      <c r="E846" s="50">
        <v>500.0</v>
      </c>
      <c r="F846" s="48" t="s">
        <v>9429</v>
      </c>
      <c r="G846" s="48" t="s">
        <v>112</v>
      </c>
      <c r="H846" s="42" t="s">
        <v>4830</v>
      </c>
      <c r="I846" s="196"/>
      <c r="K846" s="106"/>
      <c r="L846" s="106"/>
      <c r="M846" s="106"/>
    </row>
    <row r="847" ht="14.25" customHeight="1">
      <c r="A847" s="81" t="s">
        <v>9430</v>
      </c>
      <c r="B847" s="84">
        <v>45884.0</v>
      </c>
      <c r="D847" s="48" t="s">
        <v>5629</v>
      </c>
      <c r="E847" s="50">
        <v>16483.8</v>
      </c>
      <c r="F847" s="48" t="s">
        <v>9431</v>
      </c>
      <c r="G847" s="48" t="s">
        <v>219</v>
      </c>
      <c r="H847" s="42" t="s">
        <v>68</v>
      </c>
      <c r="I847" s="196" t="s">
        <v>9432</v>
      </c>
      <c r="K847" s="106"/>
      <c r="L847" s="106"/>
      <c r="M847" s="106"/>
    </row>
    <row r="848" ht="14.25" customHeight="1">
      <c r="A848" s="81" t="s">
        <v>63</v>
      </c>
      <c r="B848" s="84">
        <f>B$847</f>
        <v>45884</v>
      </c>
      <c r="D848" s="48" t="s">
        <v>5699</v>
      </c>
      <c r="E848" s="203">
        <v>2750.0</v>
      </c>
      <c r="F848" s="48" t="s">
        <v>9433</v>
      </c>
      <c r="G848" s="48" t="s">
        <v>9434</v>
      </c>
      <c r="H848" s="42" t="s">
        <v>68</v>
      </c>
      <c r="I848" s="196"/>
      <c r="K848" s="106"/>
      <c r="L848" s="106"/>
      <c r="M848" s="106"/>
      <c r="P848" s="409">
        <v>67.0</v>
      </c>
      <c r="Q848" s="410">
        <f>E848-P848</f>
        <v>2683</v>
      </c>
    </row>
    <row r="849" ht="14.25" customHeight="1">
      <c r="A849" s="81" t="s">
        <v>70</v>
      </c>
      <c r="B849" s="84">
        <v>45887.0</v>
      </c>
      <c r="D849" s="48" t="s">
        <v>9257</v>
      </c>
      <c r="E849" s="50">
        <v>10960.0</v>
      </c>
      <c r="F849" s="48" t="s">
        <v>9435</v>
      </c>
      <c r="G849" s="48" t="s">
        <v>96</v>
      </c>
      <c r="H849" s="42" t="s">
        <v>68</v>
      </c>
      <c r="I849" s="196" t="s">
        <v>5107</v>
      </c>
      <c r="K849" s="106"/>
      <c r="L849" s="106"/>
      <c r="M849" s="106"/>
    </row>
    <row r="850" ht="14.25" customHeight="1">
      <c r="A850" s="81" t="s">
        <v>77</v>
      </c>
      <c r="B850" s="84">
        <v>45887.0</v>
      </c>
      <c r="D850" s="48" t="s">
        <v>5348</v>
      </c>
      <c r="E850" s="50">
        <v>3582.59</v>
      </c>
      <c r="F850" s="48" t="s">
        <v>5349</v>
      </c>
      <c r="G850" s="48" t="s">
        <v>96</v>
      </c>
      <c r="H850" s="42" t="s">
        <v>68</v>
      </c>
      <c r="I850" s="196" t="s">
        <v>9436</v>
      </c>
      <c r="K850" s="106"/>
      <c r="L850" s="106"/>
      <c r="M850" s="106"/>
    </row>
    <row r="851" ht="14.25" customHeight="1">
      <c r="A851" s="81" t="s">
        <v>81</v>
      </c>
      <c r="B851" s="84">
        <v>45887.0</v>
      </c>
      <c r="D851" s="48" t="s">
        <v>454</v>
      </c>
      <c r="E851" s="50">
        <v>525.46</v>
      </c>
      <c r="F851" s="48" t="s">
        <v>9437</v>
      </c>
      <c r="G851" s="48" t="s">
        <v>96</v>
      </c>
      <c r="H851" s="42" t="s">
        <v>68</v>
      </c>
      <c r="I851" s="196" t="s">
        <v>9438</v>
      </c>
      <c r="K851" s="106"/>
      <c r="L851" s="106"/>
      <c r="M851" s="106"/>
    </row>
    <row r="852" ht="14.25" customHeight="1">
      <c r="A852" s="81" t="s">
        <v>86</v>
      </c>
      <c r="B852" s="84">
        <v>45887.0</v>
      </c>
      <c r="D852" s="48" t="s">
        <v>454</v>
      </c>
      <c r="E852" s="50">
        <v>5445.54</v>
      </c>
      <c r="F852" s="48" t="s">
        <v>9439</v>
      </c>
      <c r="G852" s="48" t="s">
        <v>96</v>
      </c>
      <c r="H852" s="42" t="s">
        <v>68</v>
      </c>
      <c r="I852" s="196" t="s">
        <v>5152</v>
      </c>
      <c r="K852" s="106"/>
      <c r="L852" s="106"/>
      <c r="M852" s="106"/>
    </row>
    <row r="853" ht="14.25" customHeight="1">
      <c r="A853" s="81" t="s">
        <v>88</v>
      </c>
      <c r="B853" s="84">
        <v>45887.0</v>
      </c>
      <c r="D853" s="48" t="s">
        <v>562</v>
      </c>
      <c r="E853" s="50">
        <v>1250.0</v>
      </c>
      <c r="F853" s="48" t="s">
        <v>9440</v>
      </c>
      <c r="G853" s="48" t="s">
        <v>96</v>
      </c>
      <c r="H853" s="42" t="s">
        <v>68</v>
      </c>
      <c r="I853" s="251" t="s">
        <v>9441</v>
      </c>
      <c r="K853" s="106"/>
      <c r="L853" s="106"/>
      <c r="M853" s="106"/>
    </row>
    <row r="854" ht="14.25" customHeight="1">
      <c r="A854" s="81" t="s">
        <v>92</v>
      </c>
      <c r="B854" s="84">
        <v>45888.0</v>
      </c>
      <c r="D854" s="48" t="s">
        <v>5621</v>
      </c>
      <c r="E854" s="50">
        <v>687.86</v>
      </c>
      <c r="F854" s="48" t="s">
        <v>9442</v>
      </c>
      <c r="G854" s="48" t="s">
        <v>96</v>
      </c>
      <c r="H854" s="42" t="s">
        <v>68</v>
      </c>
      <c r="I854" s="196" t="s">
        <v>9443</v>
      </c>
      <c r="K854" s="106"/>
      <c r="L854" s="106"/>
      <c r="M854" s="106"/>
    </row>
    <row r="855" ht="14.25" customHeight="1">
      <c r="A855" s="81" t="s">
        <v>98</v>
      </c>
      <c r="B855" s="84">
        <f t="shared" ref="B855:B859" si="80">B$854</f>
        <v>45888</v>
      </c>
      <c r="D855" s="48" t="s">
        <v>9268</v>
      </c>
      <c r="E855" s="50">
        <v>1250.0</v>
      </c>
      <c r="F855" s="48" t="s">
        <v>9444</v>
      </c>
      <c r="G855" s="48" t="s">
        <v>74</v>
      </c>
      <c r="H855" s="42" t="s">
        <v>68</v>
      </c>
      <c r="I855" s="196" t="s">
        <v>5772</v>
      </c>
      <c r="K855" s="106"/>
      <c r="L855" s="106"/>
      <c r="M855" s="106"/>
    </row>
    <row r="856" ht="14.25" customHeight="1">
      <c r="A856" s="81" t="s">
        <v>103</v>
      </c>
      <c r="B856" s="84">
        <f t="shared" si="80"/>
        <v>45888</v>
      </c>
      <c r="D856" s="48" t="s">
        <v>529</v>
      </c>
      <c r="E856" s="50">
        <v>3000.0</v>
      </c>
      <c r="F856" s="48" t="s">
        <v>5677</v>
      </c>
      <c r="G856" s="48" t="s">
        <v>74</v>
      </c>
      <c r="H856" s="42" t="s">
        <v>68</v>
      </c>
      <c r="I856" s="196" t="s">
        <v>9445</v>
      </c>
      <c r="K856" s="106"/>
      <c r="L856" s="106"/>
      <c r="M856" s="106"/>
    </row>
    <row r="857" ht="14.25" customHeight="1">
      <c r="A857" s="81" t="s">
        <v>108</v>
      </c>
      <c r="B857" s="84">
        <f t="shared" si="80"/>
        <v>45888</v>
      </c>
      <c r="D857" s="48" t="s">
        <v>9272</v>
      </c>
      <c r="E857" s="50">
        <v>1194.2</v>
      </c>
      <c r="F857" s="48" t="s">
        <v>5767</v>
      </c>
      <c r="G857" s="48" t="s">
        <v>74</v>
      </c>
      <c r="H857" s="42" t="s">
        <v>68</v>
      </c>
      <c r="I857" s="196" t="s">
        <v>5768</v>
      </c>
      <c r="K857" s="106"/>
      <c r="L857" s="106"/>
      <c r="M857" s="106"/>
    </row>
    <row r="858" ht="14.25" customHeight="1">
      <c r="A858" s="81" t="s">
        <v>113</v>
      </c>
      <c r="B858" s="84">
        <f t="shared" si="80"/>
        <v>45888</v>
      </c>
      <c r="D858" s="48" t="s">
        <v>701</v>
      </c>
      <c r="E858" s="50">
        <v>1250.0</v>
      </c>
      <c r="F858" s="48" t="s">
        <v>5763</v>
      </c>
      <c r="G858" s="48" t="s">
        <v>74</v>
      </c>
      <c r="H858" s="42" t="s">
        <v>68</v>
      </c>
      <c r="I858" s="196" t="s">
        <v>9446</v>
      </c>
      <c r="K858" s="106"/>
      <c r="L858" s="106"/>
      <c r="M858" s="106"/>
    </row>
    <row r="859" ht="14.25" customHeight="1">
      <c r="A859" s="81" t="s">
        <v>118</v>
      </c>
      <c r="B859" s="84">
        <f t="shared" si="80"/>
        <v>45888</v>
      </c>
      <c r="D859" s="48" t="s">
        <v>5203</v>
      </c>
      <c r="E859" s="50">
        <v>700.0</v>
      </c>
      <c r="F859" s="48" t="s">
        <v>9447</v>
      </c>
      <c r="G859" s="48" t="s">
        <v>117</v>
      </c>
      <c r="H859" s="42" t="s">
        <v>68</v>
      </c>
      <c r="I859" s="196"/>
      <c r="K859" s="106"/>
      <c r="L859" s="106"/>
      <c r="M859" s="106"/>
      <c r="P859" s="48">
        <v>22.98</v>
      </c>
      <c r="Q859" s="130">
        <f>E859-P859</f>
        <v>677.02</v>
      </c>
    </row>
    <row r="860" ht="14.25" customHeight="1">
      <c r="A860" s="81" t="s">
        <v>122</v>
      </c>
      <c r="B860" s="84">
        <v>45889.0</v>
      </c>
      <c r="D860" s="48" t="s">
        <v>5780</v>
      </c>
      <c r="E860" s="50">
        <v>200000.0</v>
      </c>
      <c r="F860" s="48" t="s">
        <v>9448</v>
      </c>
      <c r="G860" s="48" t="s">
        <v>74</v>
      </c>
      <c r="H860" s="42" t="s">
        <v>68</v>
      </c>
      <c r="I860" s="196" t="s">
        <v>9449</v>
      </c>
      <c r="K860" s="106"/>
      <c r="L860" s="106"/>
      <c r="M860" s="106"/>
    </row>
    <row r="861" ht="14.25" customHeight="1">
      <c r="A861" s="81" t="s">
        <v>128</v>
      </c>
      <c r="B861" s="84">
        <v>45889.0</v>
      </c>
      <c r="D861" s="48" t="s">
        <v>4507</v>
      </c>
      <c r="E861" s="50">
        <v>1890.0</v>
      </c>
      <c r="F861" s="48" t="s">
        <v>9450</v>
      </c>
      <c r="G861" s="48" t="s">
        <v>96</v>
      </c>
      <c r="H861" s="42" t="s">
        <v>132</v>
      </c>
      <c r="I861" s="251" t="s">
        <v>392</v>
      </c>
      <c r="K861" s="106"/>
      <c r="L861" s="106"/>
      <c r="M861" s="106"/>
    </row>
    <row r="862" ht="14.25" customHeight="1">
      <c r="A862" s="81" t="s">
        <v>136</v>
      </c>
      <c r="B862" s="84">
        <v>45889.0</v>
      </c>
      <c r="D862" s="48" t="s">
        <v>9451</v>
      </c>
      <c r="E862" s="50">
        <v>22000.0</v>
      </c>
      <c r="F862" s="48" t="s">
        <v>5960</v>
      </c>
      <c r="G862" s="48" t="s">
        <v>96</v>
      </c>
      <c r="H862" s="42" t="s">
        <v>132</v>
      </c>
      <c r="I862" s="251" t="s">
        <v>392</v>
      </c>
      <c r="K862" s="106"/>
      <c r="L862" s="106"/>
      <c r="M862" s="106"/>
    </row>
    <row r="863" ht="14.25" customHeight="1">
      <c r="A863" s="81" t="s">
        <v>142</v>
      </c>
      <c r="B863" s="84">
        <v>45889.0</v>
      </c>
      <c r="D863" s="48" t="s">
        <v>5842</v>
      </c>
      <c r="E863" s="50">
        <v>2100.0</v>
      </c>
      <c r="F863" s="48" t="s">
        <v>9452</v>
      </c>
      <c r="G863" s="48" t="s">
        <v>96</v>
      </c>
      <c r="H863" s="42" t="s">
        <v>132</v>
      </c>
      <c r="I863" s="251" t="s">
        <v>392</v>
      </c>
      <c r="K863" s="106"/>
      <c r="L863" s="106"/>
      <c r="M863" s="106"/>
    </row>
    <row r="864" ht="14.25" customHeight="1">
      <c r="A864" s="81" t="s">
        <v>145</v>
      </c>
      <c r="B864" s="84">
        <v>45891.0</v>
      </c>
      <c r="D864" s="48" t="s">
        <v>9453</v>
      </c>
      <c r="E864" s="50">
        <v>1400.0</v>
      </c>
      <c r="F864" s="48" t="s">
        <v>9454</v>
      </c>
      <c r="G864" s="48" t="s">
        <v>96</v>
      </c>
      <c r="H864" s="42" t="s">
        <v>68</v>
      </c>
      <c r="I864" s="196" t="s">
        <v>5671</v>
      </c>
      <c r="K864" s="106"/>
      <c r="L864" s="106"/>
      <c r="M864" s="106"/>
    </row>
    <row r="865" ht="14.25" customHeight="1">
      <c r="A865" s="81" t="s">
        <v>150</v>
      </c>
      <c r="B865" s="84">
        <v>45891.0</v>
      </c>
      <c r="D865" s="48" t="s">
        <v>5699</v>
      </c>
      <c r="E865" s="411">
        <v>5000.0</v>
      </c>
      <c r="F865" s="48" t="s">
        <v>9455</v>
      </c>
      <c r="G865" s="48" t="s">
        <v>67</v>
      </c>
      <c r="H865" s="42" t="s">
        <v>68</v>
      </c>
      <c r="I865" s="196"/>
      <c r="K865" s="106"/>
      <c r="L865" s="106"/>
      <c r="M865" s="106"/>
      <c r="P865" s="222">
        <v>121.82</v>
      </c>
      <c r="Q865" s="134">
        <f>E865-P865</f>
        <v>4878.18</v>
      </c>
    </row>
    <row r="866" ht="14.25" customHeight="1">
      <c r="A866" s="81" t="s">
        <v>155</v>
      </c>
      <c r="B866" s="84">
        <v>45891.0</v>
      </c>
      <c r="D866" s="48" t="s">
        <v>9456</v>
      </c>
      <c r="E866" s="50">
        <v>1337.5</v>
      </c>
      <c r="F866" s="48" t="s">
        <v>5886</v>
      </c>
      <c r="G866" s="48" t="s">
        <v>96</v>
      </c>
      <c r="H866" s="42" t="s">
        <v>132</v>
      </c>
      <c r="I866" s="196"/>
      <c r="K866" s="106"/>
      <c r="L866" s="106"/>
      <c r="M866" s="106"/>
    </row>
    <row r="867" ht="14.25" customHeight="1">
      <c r="A867" s="81" t="s">
        <v>161</v>
      </c>
      <c r="B867" s="84">
        <v>45894.0</v>
      </c>
      <c r="D867" s="94" t="s">
        <v>594</v>
      </c>
      <c r="E867" s="100">
        <v>2180.0</v>
      </c>
      <c r="F867" s="100" t="s">
        <v>5838</v>
      </c>
      <c r="H867" s="42"/>
      <c r="I867" s="196"/>
      <c r="K867" s="106"/>
      <c r="L867" s="106"/>
      <c r="M867" s="106"/>
    </row>
    <row r="868" ht="14.25" customHeight="1">
      <c r="A868" s="81" t="s">
        <v>166</v>
      </c>
      <c r="B868" s="84">
        <v>45895.0</v>
      </c>
      <c r="D868" s="48" t="s">
        <v>899</v>
      </c>
      <c r="E868" s="50">
        <v>3916.96</v>
      </c>
      <c r="F868" s="48" t="s">
        <v>9457</v>
      </c>
      <c r="G868" s="48" t="s">
        <v>74</v>
      </c>
      <c r="H868" s="42" t="s">
        <v>68</v>
      </c>
      <c r="I868" s="196" t="s">
        <v>9458</v>
      </c>
      <c r="K868" s="106"/>
      <c r="L868" s="106"/>
      <c r="M868" s="106"/>
    </row>
    <row r="869" ht="14.25" customHeight="1">
      <c r="A869" s="81" t="s">
        <v>171</v>
      </c>
      <c r="B869" s="84">
        <v>45896.0</v>
      </c>
      <c r="D869" s="48" t="s">
        <v>454</v>
      </c>
      <c r="E869" s="50">
        <v>3821.43</v>
      </c>
      <c r="F869" s="48" t="s">
        <v>9459</v>
      </c>
      <c r="G869" s="48" t="s">
        <v>96</v>
      </c>
      <c r="H869" s="42" t="s">
        <v>68</v>
      </c>
      <c r="I869" s="196" t="s">
        <v>9460</v>
      </c>
      <c r="K869" s="106"/>
      <c r="L869" s="106"/>
      <c r="M869" s="106"/>
    </row>
    <row r="870" ht="14.25" customHeight="1">
      <c r="A870" s="81" t="s">
        <v>175</v>
      </c>
      <c r="B870" s="84">
        <v>45896.0</v>
      </c>
      <c r="D870" s="48" t="s">
        <v>454</v>
      </c>
      <c r="E870" s="50">
        <v>8598.21</v>
      </c>
      <c r="F870" s="48" t="s">
        <v>5522</v>
      </c>
      <c r="G870" s="48" t="s">
        <v>96</v>
      </c>
      <c r="H870" s="42" t="s">
        <v>68</v>
      </c>
      <c r="I870" s="196" t="s">
        <v>9461</v>
      </c>
      <c r="K870" s="106"/>
      <c r="L870" s="106"/>
      <c r="M870" s="106"/>
    </row>
    <row r="871" ht="14.25" customHeight="1">
      <c r="A871" s="81" t="s">
        <v>179</v>
      </c>
      <c r="B871" s="84">
        <v>45896.0</v>
      </c>
      <c r="D871" s="48" t="s">
        <v>9462</v>
      </c>
      <c r="E871" s="50">
        <v>4700.0</v>
      </c>
      <c r="F871" s="48" t="s">
        <v>9463</v>
      </c>
      <c r="H871" s="42"/>
      <c r="I871" s="196"/>
      <c r="K871" s="106"/>
      <c r="L871" s="106"/>
      <c r="M871" s="106"/>
    </row>
    <row r="872" ht="14.25" customHeight="1">
      <c r="A872" s="81" t="s">
        <v>180</v>
      </c>
      <c r="B872" s="84">
        <v>45897.0</v>
      </c>
      <c r="D872" s="48" t="s">
        <v>9464</v>
      </c>
      <c r="E872" s="50">
        <v>2500.0</v>
      </c>
      <c r="F872" s="48" t="s">
        <v>9465</v>
      </c>
      <c r="G872" s="48" t="s">
        <v>219</v>
      </c>
      <c r="H872" s="42" t="s">
        <v>68</v>
      </c>
      <c r="I872" s="196" t="s">
        <v>9466</v>
      </c>
      <c r="K872" s="106"/>
      <c r="L872" s="106"/>
      <c r="M872" s="106"/>
    </row>
    <row r="873" ht="14.25" customHeight="1">
      <c r="A873" s="81" t="s">
        <v>184</v>
      </c>
      <c r="B873" s="84">
        <v>45897.0</v>
      </c>
      <c r="D873" s="48" t="s">
        <v>5929</v>
      </c>
      <c r="E873" s="50">
        <v>700.0</v>
      </c>
      <c r="F873" s="48" t="s">
        <v>9467</v>
      </c>
      <c r="G873" s="48" t="s">
        <v>219</v>
      </c>
      <c r="H873" s="42" t="s">
        <v>132</v>
      </c>
      <c r="I873" s="196"/>
      <c r="K873" s="106"/>
      <c r="L873" s="106"/>
      <c r="M873" s="106"/>
    </row>
    <row r="874" ht="14.25" customHeight="1">
      <c r="A874" s="81" t="s">
        <v>188</v>
      </c>
      <c r="B874" s="84">
        <v>45897.0</v>
      </c>
      <c r="D874" s="48" t="s">
        <v>895</v>
      </c>
      <c r="E874" s="50">
        <v>67473.0</v>
      </c>
      <c r="F874" s="48" t="s">
        <v>9468</v>
      </c>
      <c r="G874" s="48" t="s">
        <v>1966</v>
      </c>
      <c r="H874" s="42"/>
      <c r="I874" s="196" t="s">
        <v>9469</v>
      </c>
      <c r="K874" s="106"/>
      <c r="L874" s="106"/>
      <c r="M874" s="106"/>
    </row>
    <row r="875" ht="14.25" customHeight="1">
      <c r="A875" s="81" t="s">
        <v>192</v>
      </c>
      <c r="B875" s="84">
        <v>45897.0</v>
      </c>
      <c r="D875" s="48" t="s">
        <v>679</v>
      </c>
      <c r="E875" s="50">
        <v>1250.0</v>
      </c>
      <c r="F875" s="48" t="s">
        <v>5776</v>
      </c>
      <c r="G875" s="48" t="s">
        <v>1966</v>
      </c>
      <c r="H875" s="42"/>
      <c r="I875" s="196" t="s">
        <v>5777</v>
      </c>
      <c r="K875" s="106"/>
      <c r="L875" s="106"/>
      <c r="M875" s="106"/>
    </row>
    <row r="876" ht="14.25" customHeight="1">
      <c r="A876" s="81" t="s">
        <v>196</v>
      </c>
      <c r="B876" s="84">
        <v>45897.0</v>
      </c>
      <c r="D876" s="48" t="s">
        <v>94</v>
      </c>
      <c r="E876" s="50">
        <v>3343.75</v>
      </c>
      <c r="F876" s="48" t="s">
        <v>9470</v>
      </c>
      <c r="G876" s="48" t="s">
        <v>1966</v>
      </c>
      <c r="H876" s="42"/>
      <c r="I876" s="196" t="s">
        <v>9471</v>
      </c>
      <c r="K876" s="106"/>
      <c r="L876" s="106"/>
      <c r="M876" s="106"/>
    </row>
    <row r="877" ht="14.25" customHeight="1">
      <c r="A877" s="81" t="s">
        <v>200</v>
      </c>
      <c r="B877" s="84">
        <v>45898.0</v>
      </c>
      <c r="D877" s="48" t="s">
        <v>4902</v>
      </c>
      <c r="E877" s="50">
        <v>31920.0</v>
      </c>
      <c r="F877" s="48" t="s">
        <v>9472</v>
      </c>
      <c r="G877" s="48" t="s">
        <v>219</v>
      </c>
      <c r="H877" s="42" t="s">
        <v>68</v>
      </c>
      <c r="I877" s="196" t="s">
        <v>5950</v>
      </c>
      <c r="K877" s="106"/>
      <c r="L877" s="106"/>
      <c r="M877" s="106"/>
    </row>
    <row r="878" ht="14.25" customHeight="1">
      <c r="A878" s="81" t="s">
        <v>204</v>
      </c>
      <c r="B878" s="84">
        <v>45898.0</v>
      </c>
      <c r="D878" s="48" t="s">
        <v>5921</v>
      </c>
      <c r="E878" s="50">
        <v>22331.47</v>
      </c>
      <c r="F878" s="48" t="s">
        <v>5277</v>
      </c>
      <c r="G878" s="48" t="s">
        <v>1966</v>
      </c>
      <c r="H878" s="42" t="s">
        <v>132</v>
      </c>
      <c r="I878" s="251" t="s">
        <v>938</v>
      </c>
      <c r="K878" s="106"/>
      <c r="L878" s="106"/>
      <c r="M878" s="106"/>
    </row>
    <row r="879" ht="14.25" customHeight="1">
      <c r="A879" s="81" t="s">
        <v>206</v>
      </c>
      <c r="B879" s="84">
        <v>45901.0</v>
      </c>
      <c r="D879" s="48" t="s">
        <v>9473</v>
      </c>
      <c r="E879" s="203">
        <v>11500.0</v>
      </c>
      <c r="F879" s="48" t="s">
        <v>9474</v>
      </c>
      <c r="G879" s="48" t="s">
        <v>67</v>
      </c>
      <c r="H879" s="42" t="s">
        <v>68</v>
      </c>
      <c r="I879" s="196"/>
      <c r="K879" s="106"/>
      <c r="L879" s="106"/>
      <c r="M879" s="106"/>
      <c r="P879" s="222">
        <v>280.19</v>
      </c>
      <c r="Q879" s="134">
        <f>E879-P879</f>
        <v>11219.81</v>
      </c>
    </row>
    <row r="880" ht="14.25" customHeight="1">
      <c r="A880" s="81" t="s">
        <v>208</v>
      </c>
      <c r="B880" s="84">
        <v>45901.0</v>
      </c>
      <c r="D880" s="48" t="s">
        <v>9475</v>
      </c>
      <c r="E880" s="50">
        <v>1375.0</v>
      </c>
      <c r="F880" s="48" t="s">
        <v>5979</v>
      </c>
      <c r="G880" s="48" t="s">
        <v>1966</v>
      </c>
      <c r="H880" s="42" t="s">
        <v>132</v>
      </c>
      <c r="I880" s="251" t="s">
        <v>9476</v>
      </c>
      <c r="K880" s="106"/>
      <c r="L880" s="106"/>
      <c r="M880" s="106"/>
    </row>
    <row r="881" ht="14.25" customHeight="1">
      <c r="A881" s="81" t="s">
        <v>212</v>
      </c>
      <c r="B881" s="84">
        <v>45901.0</v>
      </c>
      <c r="D881" s="48" t="s">
        <v>448</v>
      </c>
      <c r="E881" s="50">
        <v>3152.0</v>
      </c>
      <c r="F881" s="48" t="s">
        <v>9477</v>
      </c>
      <c r="G881" s="48" t="s">
        <v>1966</v>
      </c>
      <c r="H881" s="42" t="s">
        <v>132</v>
      </c>
      <c r="I881" s="196"/>
      <c r="K881" s="106"/>
      <c r="L881" s="106"/>
      <c r="M881" s="106"/>
    </row>
    <row r="882" ht="14.25" customHeight="1">
      <c r="A882" s="81" t="s">
        <v>215</v>
      </c>
      <c r="B882" s="84">
        <v>45901.0</v>
      </c>
      <c r="D882" s="48" t="s">
        <v>168</v>
      </c>
      <c r="E882" s="50">
        <v>1250.0</v>
      </c>
      <c r="F882" s="48" t="s">
        <v>5996</v>
      </c>
      <c r="G882" s="48" t="s">
        <v>1966</v>
      </c>
      <c r="H882" s="42"/>
      <c r="I882" s="196"/>
      <c r="K882" s="106"/>
      <c r="L882" s="106"/>
      <c r="M882" s="106"/>
    </row>
    <row r="883" ht="14.25" customHeight="1">
      <c r="A883" s="81" t="s">
        <v>221</v>
      </c>
      <c r="B883" s="84">
        <v>45901.0</v>
      </c>
      <c r="D883" s="48" t="s">
        <v>1119</v>
      </c>
      <c r="E883" s="50">
        <v>3500.0</v>
      </c>
      <c r="F883" s="48" t="s">
        <v>9478</v>
      </c>
      <c r="G883" s="48" t="s">
        <v>1966</v>
      </c>
      <c r="H883" s="42"/>
      <c r="I883" s="196"/>
      <c r="K883" s="106"/>
      <c r="L883" s="106"/>
      <c r="M883" s="106"/>
    </row>
    <row r="884" ht="14.25" customHeight="1">
      <c r="A884" s="81" t="s">
        <v>226</v>
      </c>
      <c r="B884" s="84">
        <v>45901.0</v>
      </c>
      <c r="D884" s="48" t="s">
        <v>9479</v>
      </c>
      <c r="E884" s="50">
        <v>5000.0</v>
      </c>
      <c r="F884" s="48" t="s">
        <v>9480</v>
      </c>
      <c r="G884" s="48" t="s">
        <v>219</v>
      </c>
      <c r="H884" s="42" t="s">
        <v>68</v>
      </c>
      <c r="I884" s="196"/>
      <c r="K884" s="106"/>
      <c r="L884" s="106"/>
      <c r="M884" s="106"/>
    </row>
    <row r="885" ht="14.25" customHeight="1">
      <c r="A885" s="81" t="s">
        <v>232</v>
      </c>
      <c r="B885" s="84">
        <v>45902.0</v>
      </c>
      <c r="D885" s="48" t="s">
        <v>3639</v>
      </c>
      <c r="E885" s="50">
        <v>2600.0</v>
      </c>
      <c r="F885" s="48" t="s">
        <v>9481</v>
      </c>
      <c r="G885" s="48" t="s">
        <v>96</v>
      </c>
      <c r="H885" s="42" t="s">
        <v>68</v>
      </c>
      <c r="I885" s="196" t="s">
        <v>9482</v>
      </c>
      <c r="K885" s="106"/>
      <c r="L885" s="106"/>
      <c r="M885" s="106"/>
    </row>
    <row r="886" ht="14.25" customHeight="1">
      <c r="A886" s="81" t="s">
        <v>236</v>
      </c>
      <c r="B886" s="84">
        <v>45901.0</v>
      </c>
      <c r="D886" s="48" t="s">
        <v>6063</v>
      </c>
      <c r="E886" s="50">
        <v>20551.64</v>
      </c>
      <c r="F886" s="48" t="s">
        <v>9483</v>
      </c>
      <c r="G886" s="48" t="s">
        <v>96</v>
      </c>
      <c r="H886" s="42" t="s">
        <v>68</v>
      </c>
      <c r="I886" s="196"/>
      <c r="K886" s="106"/>
      <c r="L886" s="106"/>
      <c r="M886" s="106"/>
    </row>
    <row r="887" ht="14.25" customHeight="1">
      <c r="A887" s="81" t="s">
        <v>240</v>
      </c>
      <c r="B887" s="84">
        <v>45903.0</v>
      </c>
      <c r="D887" s="48" t="s">
        <v>6021</v>
      </c>
      <c r="E887" s="50">
        <v>23375.0</v>
      </c>
      <c r="F887" s="48" t="s">
        <v>5277</v>
      </c>
      <c r="G887" s="48" t="s">
        <v>96</v>
      </c>
      <c r="H887" s="42" t="s">
        <v>132</v>
      </c>
      <c r="I887" s="196"/>
      <c r="K887" s="106"/>
      <c r="L887" s="106"/>
      <c r="M887" s="106"/>
    </row>
    <row r="888" ht="14.25" customHeight="1">
      <c r="A888" s="81" t="s">
        <v>244</v>
      </c>
      <c r="B888" s="84">
        <v>45903.0</v>
      </c>
      <c r="D888" s="48" t="s">
        <v>1712</v>
      </c>
      <c r="E888" s="50">
        <v>10000.0</v>
      </c>
      <c r="F888" s="48" t="s">
        <v>9484</v>
      </c>
      <c r="G888" s="48" t="s">
        <v>117</v>
      </c>
      <c r="H888" s="42" t="s">
        <v>68</v>
      </c>
      <c r="I888" s="196"/>
      <c r="K888" s="106"/>
      <c r="L888" s="106"/>
      <c r="M888" s="106"/>
    </row>
    <row r="889" ht="14.25" customHeight="1">
      <c r="A889" s="81" t="s">
        <v>248</v>
      </c>
      <c r="B889" s="84">
        <v>45904.0</v>
      </c>
      <c r="D889" s="48" t="s">
        <v>6083</v>
      </c>
      <c r="E889" s="50">
        <v>21112.85</v>
      </c>
      <c r="F889" s="48" t="s">
        <v>9485</v>
      </c>
      <c r="G889" s="48" t="s">
        <v>96</v>
      </c>
      <c r="H889" s="42" t="s">
        <v>132</v>
      </c>
      <c r="I889" s="196"/>
      <c r="K889" s="106"/>
      <c r="L889" s="106"/>
      <c r="M889" s="106"/>
    </row>
    <row r="890" ht="14.25" customHeight="1">
      <c r="A890" s="81" t="s">
        <v>253</v>
      </c>
      <c r="B890" s="84">
        <v>45905.0</v>
      </c>
      <c r="D890" s="48" t="s">
        <v>9486</v>
      </c>
      <c r="E890" s="50">
        <v>1250.0</v>
      </c>
      <c r="F890" s="48" t="s">
        <v>5996</v>
      </c>
      <c r="G890" s="48" t="s">
        <v>74</v>
      </c>
      <c r="H890" s="42" t="s">
        <v>68</v>
      </c>
      <c r="I890" s="196" t="s">
        <v>9487</v>
      </c>
      <c r="K890" s="106"/>
      <c r="L890" s="106"/>
      <c r="M890" s="106"/>
    </row>
    <row r="891" ht="14.25" customHeight="1">
      <c r="A891" s="81" t="s">
        <v>257</v>
      </c>
      <c r="B891" s="84">
        <v>45905.0</v>
      </c>
      <c r="D891" s="48" t="s">
        <v>5413</v>
      </c>
      <c r="E891" s="50">
        <v>1250.0</v>
      </c>
      <c r="F891" s="48" t="s">
        <v>6002</v>
      </c>
      <c r="G891" s="48" t="s">
        <v>1966</v>
      </c>
      <c r="H891" s="42" t="s">
        <v>132</v>
      </c>
      <c r="I891" s="251" t="s">
        <v>9488</v>
      </c>
      <c r="K891" s="106"/>
      <c r="L891" s="106"/>
      <c r="M891" s="106"/>
    </row>
    <row r="892" ht="14.25" customHeight="1">
      <c r="A892" s="81" t="s">
        <v>262</v>
      </c>
      <c r="B892" s="84">
        <v>45905.0</v>
      </c>
      <c r="D892" s="48" t="s">
        <v>5393</v>
      </c>
      <c r="E892" s="50">
        <v>1194.2</v>
      </c>
      <c r="F892" s="48" t="s">
        <v>9489</v>
      </c>
      <c r="G892" s="48" t="s">
        <v>74</v>
      </c>
      <c r="H892" s="42" t="s">
        <v>68</v>
      </c>
      <c r="I892" s="251" t="s">
        <v>9490</v>
      </c>
      <c r="K892" s="106"/>
      <c r="L892" s="106"/>
      <c r="M892" s="106"/>
    </row>
    <row r="893" ht="14.25" customHeight="1">
      <c r="A893" s="81" t="s">
        <v>267</v>
      </c>
      <c r="B893" s="84">
        <v>45905.0</v>
      </c>
      <c r="D893" s="48" t="s">
        <v>9491</v>
      </c>
      <c r="E893" s="50">
        <v>812.0</v>
      </c>
      <c r="F893" s="48" t="s">
        <v>9492</v>
      </c>
      <c r="G893" s="48" t="s">
        <v>74</v>
      </c>
      <c r="H893" s="42" t="s">
        <v>68</v>
      </c>
      <c r="I893" s="196"/>
      <c r="K893" s="106"/>
      <c r="L893" s="106"/>
      <c r="M893" s="106"/>
    </row>
    <row r="894" ht="14.25" customHeight="1">
      <c r="A894" s="81" t="s">
        <v>272</v>
      </c>
      <c r="B894" s="84">
        <v>45905.0</v>
      </c>
      <c r="D894" s="48" t="s">
        <v>9493</v>
      </c>
      <c r="E894" s="50">
        <v>5000.0</v>
      </c>
      <c r="F894" s="48" t="s">
        <v>9494</v>
      </c>
      <c r="G894" s="48" t="s">
        <v>96</v>
      </c>
      <c r="H894" s="42" t="s">
        <v>68</v>
      </c>
      <c r="I894" s="196" t="s">
        <v>9495</v>
      </c>
      <c r="K894" s="106"/>
      <c r="L894" s="106"/>
      <c r="M894" s="106"/>
    </row>
    <row r="895" ht="14.25" customHeight="1">
      <c r="A895" s="81" t="s">
        <v>274</v>
      </c>
      <c r="B895" s="84">
        <v>45906.0</v>
      </c>
      <c r="D895" s="48" t="s">
        <v>1503</v>
      </c>
      <c r="E895" s="50">
        <v>300.0</v>
      </c>
      <c r="F895" s="48" t="s">
        <v>9496</v>
      </c>
      <c r="G895" s="48" t="s">
        <v>112</v>
      </c>
      <c r="H895" s="42" t="s">
        <v>4830</v>
      </c>
      <c r="I895" s="196"/>
      <c r="K895" s="106"/>
      <c r="L895" s="106"/>
      <c r="M895" s="106"/>
    </row>
    <row r="896" ht="14.25" customHeight="1">
      <c r="A896" s="81" t="s">
        <v>278</v>
      </c>
      <c r="B896" s="84">
        <v>45909.0</v>
      </c>
      <c r="D896" s="48" t="s">
        <v>6364</v>
      </c>
      <c r="E896" s="50">
        <v>101600.0</v>
      </c>
      <c r="F896" s="48" t="s">
        <v>9497</v>
      </c>
      <c r="G896" s="48" t="s">
        <v>96</v>
      </c>
      <c r="H896" s="42" t="s">
        <v>68</v>
      </c>
      <c r="I896" s="196" t="s">
        <v>9498</v>
      </c>
      <c r="K896" s="106"/>
      <c r="L896" s="106"/>
      <c r="M896" s="106"/>
    </row>
    <row r="897" ht="14.25" customHeight="1">
      <c r="A897" s="81" t="s">
        <v>281</v>
      </c>
      <c r="B897" s="84">
        <v>45909.0</v>
      </c>
      <c r="D897" s="48" t="s">
        <v>9499</v>
      </c>
      <c r="E897" s="50">
        <v>700.0</v>
      </c>
      <c r="F897" s="48" t="s">
        <v>9500</v>
      </c>
      <c r="G897" s="48" t="s">
        <v>96</v>
      </c>
      <c r="H897" s="42" t="s">
        <v>68</v>
      </c>
      <c r="I897" s="196" t="s">
        <v>9501</v>
      </c>
      <c r="K897" s="106"/>
      <c r="L897" s="106"/>
      <c r="M897" s="106"/>
    </row>
    <row r="898" ht="14.25" customHeight="1">
      <c r="A898" s="81" t="s">
        <v>284</v>
      </c>
      <c r="B898" s="84">
        <v>45909.0</v>
      </c>
      <c r="D898" s="48" t="s">
        <v>2572</v>
      </c>
      <c r="E898" s="50">
        <v>32100.0</v>
      </c>
      <c r="F898" s="48" t="s">
        <v>9502</v>
      </c>
      <c r="G898" s="48" t="s">
        <v>74</v>
      </c>
      <c r="H898" s="42" t="s">
        <v>68</v>
      </c>
      <c r="I898" s="251" t="s">
        <v>9503</v>
      </c>
      <c r="K898" s="106"/>
      <c r="L898" s="106"/>
      <c r="M898" s="106"/>
    </row>
    <row r="899" ht="14.25" customHeight="1">
      <c r="A899" s="81" t="s">
        <v>288</v>
      </c>
      <c r="B899" s="84">
        <v>45910.0</v>
      </c>
      <c r="D899" s="48" t="s">
        <v>143</v>
      </c>
      <c r="E899" s="50">
        <v>32100.0</v>
      </c>
      <c r="F899" s="48" t="s">
        <v>9502</v>
      </c>
      <c r="G899" s="48" t="s">
        <v>74</v>
      </c>
      <c r="H899" s="42" t="s">
        <v>68</v>
      </c>
      <c r="I899" s="251" t="s">
        <v>9504</v>
      </c>
      <c r="K899" s="106"/>
      <c r="L899" s="106"/>
      <c r="M899" s="106"/>
    </row>
    <row r="900" ht="14.25" customHeight="1">
      <c r="A900" s="81" t="s">
        <v>289</v>
      </c>
      <c r="B900" s="84">
        <v>45910.0</v>
      </c>
      <c r="D900" s="48" t="s">
        <v>1185</v>
      </c>
      <c r="E900" s="50">
        <v>20253.57</v>
      </c>
      <c r="F900" s="48" t="s">
        <v>9505</v>
      </c>
      <c r="G900" s="48" t="s">
        <v>74</v>
      </c>
      <c r="H900" s="42" t="s">
        <v>68</v>
      </c>
      <c r="I900" s="251" t="s">
        <v>9506</v>
      </c>
      <c r="K900" s="106"/>
      <c r="L900" s="106"/>
      <c r="M900" s="106"/>
    </row>
    <row r="901" ht="14.25" customHeight="1">
      <c r="A901" s="81" t="s">
        <v>292</v>
      </c>
      <c r="B901" s="84">
        <v>45912.0</v>
      </c>
      <c r="D901" s="48" t="s">
        <v>9507</v>
      </c>
      <c r="E901" s="50">
        <v>525.45</v>
      </c>
      <c r="F901" s="48" t="s">
        <v>9508</v>
      </c>
      <c r="G901" s="48" t="s">
        <v>74</v>
      </c>
      <c r="H901" s="42" t="s">
        <v>68</v>
      </c>
      <c r="I901" s="196" t="s">
        <v>9509</v>
      </c>
      <c r="K901" s="106"/>
      <c r="L901" s="106"/>
      <c r="M901" s="106"/>
    </row>
    <row r="902" ht="14.25" customHeight="1">
      <c r="A902" s="81" t="s">
        <v>296</v>
      </c>
      <c r="B902" s="84">
        <v>45912.0</v>
      </c>
      <c r="D902" s="48" t="s">
        <v>9510</v>
      </c>
      <c r="E902" s="50">
        <v>4700.0</v>
      </c>
      <c r="F902" s="48" t="s">
        <v>9511</v>
      </c>
      <c r="G902" s="48" t="s">
        <v>96</v>
      </c>
      <c r="H902" s="42" t="s">
        <v>68</v>
      </c>
      <c r="I902" s="196" t="s">
        <v>9512</v>
      </c>
      <c r="K902" s="106"/>
      <c r="L902" s="106"/>
      <c r="M902" s="106"/>
    </row>
    <row r="903" ht="14.25" customHeight="1">
      <c r="A903" s="81" t="s">
        <v>300</v>
      </c>
      <c r="B903" s="84">
        <v>45912.0</v>
      </c>
      <c r="D903" s="48" t="s">
        <v>5621</v>
      </c>
      <c r="E903" s="50">
        <v>50264.11</v>
      </c>
      <c r="F903" s="48" t="s">
        <v>9513</v>
      </c>
      <c r="G903" s="48" t="s">
        <v>219</v>
      </c>
      <c r="H903" s="42" t="s">
        <v>68</v>
      </c>
      <c r="I903" s="196" t="s">
        <v>6140</v>
      </c>
      <c r="K903" s="106"/>
      <c r="L903" s="106"/>
      <c r="M903" s="106"/>
    </row>
    <row r="904" ht="14.25" customHeight="1">
      <c r="A904" s="81" t="s">
        <v>303</v>
      </c>
      <c r="B904" s="84">
        <v>45912.0</v>
      </c>
      <c r="D904" s="48" t="s">
        <v>5621</v>
      </c>
      <c r="E904" s="50">
        <v>1719.64</v>
      </c>
      <c r="F904" s="48" t="s">
        <v>9514</v>
      </c>
      <c r="G904" s="48" t="s">
        <v>96</v>
      </c>
      <c r="H904" s="42" t="s">
        <v>68</v>
      </c>
      <c r="I904" s="196" t="s">
        <v>6213</v>
      </c>
      <c r="K904" s="106"/>
      <c r="L904" s="106"/>
      <c r="M904" s="106"/>
    </row>
    <row r="905" ht="14.25" customHeight="1">
      <c r="A905" s="81" t="s">
        <v>308</v>
      </c>
      <c r="B905" s="84">
        <v>45916.0</v>
      </c>
      <c r="D905" s="48" t="s">
        <v>6032</v>
      </c>
      <c r="E905" s="50">
        <v>4776.79</v>
      </c>
      <c r="F905" s="48" t="s">
        <v>6033</v>
      </c>
      <c r="G905" s="48" t="s">
        <v>96</v>
      </c>
      <c r="H905" s="42" t="s">
        <v>450</v>
      </c>
      <c r="I905" s="196" t="s">
        <v>9515</v>
      </c>
      <c r="K905" s="106"/>
      <c r="L905" s="106"/>
      <c r="M905" s="106"/>
    </row>
    <row r="906" ht="14.25" customHeight="1">
      <c r="A906" s="81" t="s">
        <v>310</v>
      </c>
      <c r="B906" s="84">
        <v>45917.0</v>
      </c>
      <c r="D906" s="48" t="s">
        <v>9516</v>
      </c>
      <c r="E906" s="50">
        <v>4700.0</v>
      </c>
      <c r="F906" s="48" t="s">
        <v>9517</v>
      </c>
      <c r="G906" s="48" t="s">
        <v>117</v>
      </c>
      <c r="H906" s="42"/>
      <c r="I906" s="196"/>
      <c r="K906" s="106"/>
      <c r="L906" s="106"/>
      <c r="M906" s="106"/>
      <c r="P906" s="48">
        <v>154.33</v>
      </c>
      <c r="Q906" s="130">
        <f>E906-P906</f>
        <v>4545.67</v>
      </c>
    </row>
    <row r="907" ht="14.25" customHeight="1">
      <c r="A907" s="81" t="s">
        <v>315</v>
      </c>
      <c r="B907" s="84">
        <v>45925.0</v>
      </c>
      <c r="D907" s="48" t="s">
        <v>9518</v>
      </c>
      <c r="E907" s="50">
        <v>2500.0</v>
      </c>
      <c r="F907" s="48" t="s">
        <v>9519</v>
      </c>
      <c r="G907" s="48" t="s">
        <v>219</v>
      </c>
      <c r="H907" s="42" t="s">
        <v>450</v>
      </c>
      <c r="I907" s="196" t="s">
        <v>9520</v>
      </c>
      <c r="K907" s="106"/>
      <c r="L907" s="106"/>
      <c r="M907" s="106"/>
    </row>
    <row r="908" ht="14.25" customHeight="1">
      <c r="A908" s="81" t="s">
        <v>319</v>
      </c>
      <c r="B908" s="84">
        <v>45918.0</v>
      </c>
      <c r="D908" s="48" t="s">
        <v>9521</v>
      </c>
      <c r="E908" s="50">
        <v>1400.0</v>
      </c>
      <c r="F908" s="48" t="s">
        <v>9522</v>
      </c>
      <c r="G908" s="48" t="s">
        <v>96</v>
      </c>
      <c r="H908" s="42" t="s">
        <v>132</v>
      </c>
      <c r="I908" s="196"/>
      <c r="K908" s="106"/>
      <c r="L908" s="106"/>
      <c r="M908" s="106"/>
    </row>
    <row r="909" ht="14.25" customHeight="1">
      <c r="A909" s="81" t="s">
        <v>323</v>
      </c>
      <c r="B909" s="84">
        <v>45922.0</v>
      </c>
      <c r="D909" s="48" t="s">
        <v>6142</v>
      </c>
      <c r="E909" s="50">
        <v>20625.0</v>
      </c>
      <c r="F909" s="48" t="s">
        <v>9523</v>
      </c>
      <c r="G909" s="48" t="s">
        <v>117</v>
      </c>
      <c r="H909" s="42" t="s">
        <v>450</v>
      </c>
      <c r="I909" s="196"/>
      <c r="K909" s="106"/>
      <c r="L909" s="106"/>
      <c r="M909" s="106"/>
      <c r="P909" s="48">
        <v>677.27</v>
      </c>
      <c r="Q909" s="130">
        <f>E909-P909</f>
        <v>19947.73</v>
      </c>
    </row>
    <row r="910" ht="14.25" customHeight="1">
      <c r="A910" s="81" t="s">
        <v>326</v>
      </c>
      <c r="B910" s="84">
        <v>45923.0</v>
      </c>
      <c r="D910" s="48" t="s">
        <v>9524</v>
      </c>
      <c r="E910" s="50">
        <v>2000.0</v>
      </c>
      <c r="F910" s="48" t="s">
        <v>9525</v>
      </c>
      <c r="G910" s="48" t="s">
        <v>96</v>
      </c>
      <c r="H910" s="42" t="s">
        <v>132</v>
      </c>
      <c r="I910" s="196"/>
      <c r="K910" s="106"/>
      <c r="L910" s="106"/>
      <c r="M910" s="106"/>
    </row>
    <row r="911" ht="14.25" customHeight="1">
      <c r="A911" s="81" t="s">
        <v>329</v>
      </c>
      <c r="B911" s="84">
        <v>45923.0</v>
      </c>
      <c r="D911" s="48" t="s">
        <v>594</v>
      </c>
      <c r="E911" s="50">
        <v>3050.0</v>
      </c>
      <c r="F911" s="48" t="s">
        <v>9526</v>
      </c>
      <c r="G911" s="48" t="s">
        <v>67</v>
      </c>
      <c r="H911" s="42" t="s">
        <v>450</v>
      </c>
      <c r="I911" s="196"/>
      <c r="K911" s="106"/>
      <c r="L911" s="106"/>
      <c r="M911" s="106"/>
    </row>
    <row r="912" ht="14.25" customHeight="1">
      <c r="A912" s="81" t="s">
        <v>332</v>
      </c>
      <c r="B912" s="84">
        <v>45923.0</v>
      </c>
      <c r="D912" s="48" t="s">
        <v>899</v>
      </c>
      <c r="E912" s="50">
        <v>3916.96</v>
      </c>
      <c r="F912" s="48" t="s">
        <v>9527</v>
      </c>
      <c r="G912" s="48" t="s">
        <v>74</v>
      </c>
      <c r="H912" s="42" t="s">
        <v>450</v>
      </c>
      <c r="I912" s="196" t="s">
        <v>9528</v>
      </c>
      <c r="K912" s="106"/>
      <c r="L912" s="106"/>
      <c r="M912" s="106"/>
    </row>
    <row r="913" ht="14.25" customHeight="1">
      <c r="A913" s="81" t="s">
        <v>335</v>
      </c>
      <c r="B913" s="84">
        <v>45923.0</v>
      </c>
      <c r="D913" s="48" t="s">
        <v>562</v>
      </c>
      <c r="E913" s="50">
        <v>1250.0</v>
      </c>
      <c r="F913" s="48" t="s">
        <v>9529</v>
      </c>
      <c r="G913" s="48" t="s">
        <v>74</v>
      </c>
      <c r="H913" s="42" t="s">
        <v>450</v>
      </c>
      <c r="I913" s="196" t="s">
        <v>9530</v>
      </c>
      <c r="K913" s="106"/>
      <c r="L913" s="106"/>
      <c r="M913" s="106"/>
    </row>
    <row r="914" ht="14.25" customHeight="1">
      <c r="A914" s="81" t="s">
        <v>340</v>
      </c>
      <c r="B914" s="84">
        <v>45923.0</v>
      </c>
      <c r="D914" s="48" t="s">
        <v>5759</v>
      </c>
      <c r="E914" s="50">
        <v>2600.0</v>
      </c>
      <c r="F914" s="48" t="s">
        <v>9531</v>
      </c>
      <c r="G914" s="48" t="s">
        <v>927</v>
      </c>
      <c r="H914" s="42" t="s">
        <v>450</v>
      </c>
      <c r="I914" s="196"/>
      <c r="K914" s="106"/>
      <c r="L914" s="106"/>
      <c r="M914" s="106"/>
    </row>
    <row r="915" ht="14.25" customHeight="1">
      <c r="A915" s="81" t="s">
        <v>345</v>
      </c>
      <c r="B915" s="84">
        <v>45923.0</v>
      </c>
      <c r="D915" s="48" t="s">
        <v>594</v>
      </c>
      <c r="E915" s="50">
        <v>2100.0</v>
      </c>
      <c r="F915" s="48" t="s">
        <v>9532</v>
      </c>
      <c r="G915" s="48" t="s">
        <v>67</v>
      </c>
      <c r="H915" s="42" t="s">
        <v>450</v>
      </c>
      <c r="I915" s="196"/>
      <c r="K915" s="106"/>
      <c r="L915" s="106"/>
      <c r="M915" s="106"/>
    </row>
    <row r="916" ht="16.5" customHeight="1">
      <c r="A916" s="81" t="s">
        <v>350</v>
      </c>
      <c r="B916" s="84">
        <v>45923.0</v>
      </c>
      <c r="D916" s="48" t="s">
        <v>9533</v>
      </c>
      <c r="E916" s="50">
        <v>2600.0</v>
      </c>
      <c r="F916" s="48" t="s">
        <v>9534</v>
      </c>
      <c r="G916" s="48" t="s">
        <v>9535</v>
      </c>
      <c r="H916" s="42" t="s">
        <v>450</v>
      </c>
      <c r="I916" s="196"/>
      <c r="K916" s="106"/>
      <c r="L916" s="106"/>
      <c r="M916" s="106"/>
      <c r="P916" s="48">
        <v>85.39</v>
      </c>
      <c r="Q916" s="130">
        <f>E916-P916</f>
        <v>2514.61</v>
      </c>
    </row>
    <row r="917" ht="14.25" customHeight="1">
      <c r="A917" s="81" t="s">
        <v>354</v>
      </c>
      <c r="B917" s="84">
        <v>45924.0</v>
      </c>
      <c r="D917" s="48" t="s">
        <v>804</v>
      </c>
      <c r="E917" s="50">
        <v>7929.46</v>
      </c>
      <c r="F917" s="48" t="s">
        <v>9536</v>
      </c>
      <c r="G917" s="48" t="s">
        <v>9537</v>
      </c>
      <c r="H917" s="42" t="s">
        <v>450</v>
      </c>
      <c r="I917" s="196" t="s">
        <v>9538</v>
      </c>
      <c r="K917" s="106"/>
      <c r="L917" s="106"/>
      <c r="M917" s="106"/>
    </row>
    <row r="918" ht="14.25" customHeight="1">
      <c r="A918" s="81" t="s">
        <v>358</v>
      </c>
      <c r="B918" s="84">
        <v>45924.0</v>
      </c>
      <c r="D918" s="48" t="s">
        <v>9539</v>
      </c>
      <c r="E918" s="50">
        <v>2350.0</v>
      </c>
      <c r="F918" s="48" t="s">
        <v>9540</v>
      </c>
      <c r="G918" s="48" t="s">
        <v>96</v>
      </c>
      <c r="H918" s="42" t="s">
        <v>450</v>
      </c>
      <c r="I918" s="196" t="s">
        <v>9541</v>
      </c>
      <c r="K918" s="106"/>
      <c r="L918" s="106"/>
      <c r="M918" s="106"/>
    </row>
    <row r="919" ht="14.25" customHeight="1">
      <c r="A919" s="81" t="s">
        <v>362</v>
      </c>
      <c r="B919" s="84">
        <v>45924.0</v>
      </c>
      <c r="D919" s="48" t="s">
        <v>9542</v>
      </c>
      <c r="E919" s="50">
        <v>2388.4</v>
      </c>
      <c r="F919" s="48" t="s">
        <v>9543</v>
      </c>
      <c r="G919" s="48" t="s">
        <v>96</v>
      </c>
      <c r="H919" s="42" t="s">
        <v>450</v>
      </c>
      <c r="I919" s="196" t="s">
        <v>6182</v>
      </c>
      <c r="K919" s="106"/>
      <c r="L919" s="106"/>
      <c r="M919" s="106"/>
    </row>
    <row r="920" ht="14.25" customHeight="1">
      <c r="A920" s="81" t="s">
        <v>366</v>
      </c>
      <c r="B920" s="84">
        <v>45925.0</v>
      </c>
      <c r="D920" s="48" t="s">
        <v>9544</v>
      </c>
      <c r="E920" s="50">
        <v>2600.0</v>
      </c>
      <c r="F920" s="48" t="s">
        <v>9545</v>
      </c>
      <c r="G920" s="48" t="s">
        <v>96</v>
      </c>
      <c r="H920" s="42" t="s">
        <v>450</v>
      </c>
      <c r="I920" s="196" t="s">
        <v>9546</v>
      </c>
      <c r="K920" s="106"/>
      <c r="L920" s="106"/>
      <c r="M920" s="106"/>
    </row>
    <row r="921" ht="14.25" customHeight="1">
      <c r="A921" s="81" t="s">
        <v>367</v>
      </c>
      <c r="B921" s="84">
        <v>45925.0</v>
      </c>
      <c r="D921" s="48" t="s">
        <v>6114</v>
      </c>
      <c r="E921" s="50">
        <v>18700.0</v>
      </c>
      <c r="F921" s="48" t="s">
        <v>6115</v>
      </c>
      <c r="G921" s="48" t="s">
        <v>112</v>
      </c>
      <c r="H921" s="42" t="s">
        <v>127</v>
      </c>
      <c r="I921" s="196"/>
      <c r="K921" s="106"/>
      <c r="L921" s="106"/>
      <c r="M921" s="106"/>
    </row>
    <row r="922" ht="14.25" customHeight="1">
      <c r="A922" s="81" t="s">
        <v>372</v>
      </c>
      <c r="B922" s="84">
        <v>45925.0</v>
      </c>
      <c r="D922" s="48" t="s">
        <v>9547</v>
      </c>
      <c r="E922" s="50">
        <v>360.0</v>
      </c>
      <c r="F922" s="48" t="s">
        <v>9548</v>
      </c>
      <c r="G922" s="48" t="s">
        <v>96</v>
      </c>
      <c r="H922" s="42" t="s">
        <v>450</v>
      </c>
      <c r="I922" s="196" t="s">
        <v>9549</v>
      </c>
      <c r="K922" s="106"/>
      <c r="L922" s="106"/>
      <c r="M922" s="106"/>
    </row>
    <row r="923" ht="14.25" customHeight="1">
      <c r="A923" s="81" t="s">
        <v>375</v>
      </c>
      <c r="B923" s="84">
        <v>45925.0</v>
      </c>
      <c r="D923" s="48" t="s">
        <v>9550</v>
      </c>
      <c r="E923" s="50">
        <v>5000.0</v>
      </c>
      <c r="F923" s="48" t="s">
        <v>9551</v>
      </c>
      <c r="G923" s="48" t="s">
        <v>96</v>
      </c>
      <c r="H923" s="42" t="s">
        <v>450</v>
      </c>
      <c r="I923" s="196" t="s">
        <v>9552</v>
      </c>
      <c r="K923" s="106"/>
      <c r="L923" s="106"/>
      <c r="M923" s="106"/>
    </row>
    <row r="924" ht="14.25" customHeight="1">
      <c r="A924" s="81" t="s">
        <v>378</v>
      </c>
      <c r="B924" s="84">
        <v>45926.0</v>
      </c>
      <c r="D924" s="48" t="s">
        <v>269</v>
      </c>
      <c r="E924" s="50">
        <v>117700.0</v>
      </c>
      <c r="F924" s="48" t="s">
        <v>9553</v>
      </c>
      <c r="G924" s="48" t="s">
        <v>96</v>
      </c>
      <c r="H924" s="42" t="s">
        <v>450</v>
      </c>
      <c r="I924" s="196" t="s">
        <v>6168</v>
      </c>
      <c r="K924" s="106"/>
      <c r="L924" s="106"/>
      <c r="M924" s="106"/>
    </row>
    <row r="925" ht="14.25" customHeight="1">
      <c r="A925" s="81" t="s">
        <v>383</v>
      </c>
      <c r="B925" s="84">
        <v>45926.0</v>
      </c>
      <c r="D925" s="48" t="s">
        <v>9554</v>
      </c>
      <c r="E925" s="50">
        <v>18814.13</v>
      </c>
      <c r="F925" s="48" t="s">
        <v>9555</v>
      </c>
      <c r="G925" s="48" t="s">
        <v>96</v>
      </c>
      <c r="H925" s="42" t="s">
        <v>450</v>
      </c>
      <c r="I925" s="196" t="s">
        <v>9556</v>
      </c>
      <c r="K925" s="106"/>
      <c r="L925" s="106"/>
      <c r="M925" s="106"/>
    </row>
    <row r="926" ht="14.25" customHeight="1">
      <c r="A926" s="81" t="s">
        <v>387</v>
      </c>
      <c r="B926" s="84">
        <v>45929.0</v>
      </c>
      <c r="D926" s="48" t="s">
        <v>9557</v>
      </c>
      <c r="E926" s="50">
        <v>5000.0</v>
      </c>
      <c r="F926" s="48" t="s">
        <v>9558</v>
      </c>
      <c r="G926" s="48" t="s">
        <v>96</v>
      </c>
      <c r="H926" s="42" t="s">
        <v>132</v>
      </c>
      <c r="I926" s="196"/>
      <c r="K926" s="106"/>
      <c r="L926" s="106"/>
      <c r="M926" s="106"/>
    </row>
    <row r="927" ht="14.25" customHeight="1">
      <c r="A927" s="81" t="s">
        <v>393</v>
      </c>
      <c r="B927" s="84">
        <v>45930.0</v>
      </c>
      <c r="C927" s="278" t="s">
        <v>9559</v>
      </c>
      <c r="D927" s="48" t="s">
        <v>9560</v>
      </c>
      <c r="E927" s="50">
        <v>31920.0</v>
      </c>
      <c r="F927" s="48" t="s">
        <v>9561</v>
      </c>
      <c r="G927" s="48" t="s">
        <v>96</v>
      </c>
      <c r="H927" s="42" t="s">
        <v>450</v>
      </c>
      <c r="I927" s="196" t="s">
        <v>6210</v>
      </c>
      <c r="K927" s="106"/>
      <c r="L927" s="106"/>
      <c r="M927" s="106"/>
    </row>
    <row r="928" ht="14.25" customHeight="1">
      <c r="A928" s="81" t="s">
        <v>398</v>
      </c>
      <c r="B928" s="84">
        <v>45930.0</v>
      </c>
      <c r="D928" s="48" t="s">
        <v>9562</v>
      </c>
      <c r="E928" s="50">
        <v>360.0</v>
      </c>
      <c r="F928" s="48" t="s">
        <v>9563</v>
      </c>
      <c r="G928" s="48" t="s">
        <v>5305</v>
      </c>
      <c r="H928" s="42" t="s">
        <v>450</v>
      </c>
      <c r="I928" s="196"/>
      <c r="K928" s="106"/>
      <c r="L928" s="106"/>
      <c r="M928" s="106"/>
    </row>
    <row r="929" ht="14.25" customHeight="1">
      <c r="A929" s="81" t="s">
        <v>399</v>
      </c>
      <c r="B929" s="84">
        <v>45930.0</v>
      </c>
      <c r="D929" s="48" t="s">
        <v>2372</v>
      </c>
      <c r="E929" s="50">
        <v>9625.0</v>
      </c>
      <c r="F929" s="48" t="s">
        <v>9564</v>
      </c>
      <c r="G929" s="48" t="s">
        <v>96</v>
      </c>
      <c r="H929" s="42" t="s">
        <v>450</v>
      </c>
      <c r="I929" s="196" t="s">
        <v>6131</v>
      </c>
      <c r="K929" s="106"/>
      <c r="L929" s="106"/>
      <c r="M929" s="106"/>
    </row>
    <row r="930" ht="14.25" customHeight="1">
      <c r="A930" s="81" t="s">
        <v>403</v>
      </c>
      <c r="B930" s="84">
        <v>45930.0</v>
      </c>
      <c r="D930" s="48" t="s">
        <v>9565</v>
      </c>
      <c r="E930" s="50">
        <v>1375.0</v>
      </c>
      <c r="F930" s="48" t="s">
        <v>9566</v>
      </c>
      <c r="G930" s="48" t="s">
        <v>74</v>
      </c>
      <c r="H930" s="42" t="s">
        <v>450</v>
      </c>
      <c r="I930" s="196" t="s">
        <v>9567</v>
      </c>
      <c r="K930" s="106"/>
      <c r="L930" s="106"/>
      <c r="M930" s="106"/>
    </row>
    <row r="931" ht="14.25" customHeight="1">
      <c r="A931" s="81" t="s">
        <v>407</v>
      </c>
      <c r="B931" s="84">
        <v>45930.0</v>
      </c>
      <c r="C931" s="278" t="s">
        <v>6507</v>
      </c>
      <c r="D931" s="48" t="s">
        <v>9568</v>
      </c>
      <c r="E931" s="50">
        <v>52500.0</v>
      </c>
      <c r="F931" s="48" t="s">
        <v>9569</v>
      </c>
      <c r="G931" s="278" t="s">
        <v>117</v>
      </c>
      <c r="H931" s="227" t="s">
        <v>450</v>
      </c>
      <c r="I931" s="196"/>
      <c r="K931" s="106"/>
      <c r="L931" s="106"/>
      <c r="M931" s="106"/>
      <c r="P931" s="48">
        <v>1723.95</v>
      </c>
      <c r="Q931" s="130">
        <f>E931-P931</f>
        <v>50776.05</v>
      </c>
    </row>
    <row r="932" ht="14.25" customHeight="1">
      <c r="A932" s="81" t="s">
        <v>411</v>
      </c>
      <c r="B932" s="84">
        <v>45930.0</v>
      </c>
      <c r="C932" s="278" t="s">
        <v>9570</v>
      </c>
      <c r="D932" s="48" t="s">
        <v>1503</v>
      </c>
      <c r="E932" s="50">
        <v>300.0</v>
      </c>
      <c r="F932" s="48" t="s">
        <v>9571</v>
      </c>
      <c r="G932" s="48" t="s">
        <v>112</v>
      </c>
      <c r="H932" s="42" t="s">
        <v>450</v>
      </c>
      <c r="I932" s="196"/>
      <c r="K932" s="106"/>
      <c r="L932" s="106"/>
      <c r="M932" s="106"/>
    </row>
    <row r="933" ht="14.25" customHeight="1">
      <c r="A933" s="81" t="s">
        <v>414</v>
      </c>
      <c r="B933" s="84">
        <v>45930.0</v>
      </c>
      <c r="D933" s="48" t="s">
        <v>9572</v>
      </c>
      <c r="E933" s="50">
        <v>5000.0</v>
      </c>
      <c r="F933" s="48" t="s">
        <v>9573</v>
      </c>
      <c r="G933" s="48" t="s">
        <v>96</v>
      </c>
      <c r="H933" s="42" t="s">
        <v>450</v>
      </c>
      <c r="I933" s="196" t="s">
        <v>9574</v>
      </c>
      <c r="K933" s="106"/>
      <c r="L933" s="106"/>
      <c r="M933" s="106"/>
    </row>
    <row r="934" ht="14.25" customHeight="1">
      <c r="A934" s="81" t="s">
        <v>419</v>
      </c>
      <c r="B934" s="84">
        <v>45931.0</v>
      </c>
      <c r="D934" s="48" t="s">
        <v>9575</v>
      </c>
      <c r="E934" s="50">
        <v>52500.0</v>
      </c>
      <c r="F934" s="48" t="s">
        <v>9576</v>
      </c>
      <c r="G934" s="48" t="s">
        <v>117</v>
      </c>
      <c r="H934" s="42" t="s">
        <v>450</v>
      </c>
      <c r="I934" s="196"/>
      <c r="K934" s="106"/>
      <c r="L934" s="106"/>
      <c r="M934" s="106"/>
      <c r="P934" s="48">
        <v>1723.95</v>
      </c>
      <c r="Q934" s="130">
        <f t="shared" ref="Q934:Q935" si="81">E934-P934</f>
        <v>50776.05</v>
      </c>
    </row>
    <row r="935" ht="14.25" customHeight="1">
      <c r="A935" s="81" t="s">
        <v>422</v>
      </c>
      <c r="B935" s="84">
        <v>45932.0</v>
      </c>
      <c r="D935" s="48" t="s">
        <v>6337</v>
      </c>
      <c r="E935" s="50">
        <v>700.0</v>
      </c>
      <c r="F935" s="48" t="s">
        <v>9577</v>
      </c>
      <c r="G935" s="48" t="s">
        <v>5214</v>
      </c>
      <c r="H935" s="42" t="s">
        <v>450</v>
      </c>
      <c r="I935" s="196"/>
      <c r="K935" s="106"/>
      <c r="L935" s="106"/>
      <c r="M935" s="106"/>
      <c r="P935" s="412">
        <v>17.06</v>
      </c>
      <c r="Q935" s="412">
        <f t="shared" si="81"/>
        <v>682.94</v>
      </c>
    </row>
    <row r="936" ht="14.25" customHeight="1">
      <c r="A936" s="81" t="s">
        <v>425</v>
      </c>
      <c r="B936" s="84">
        <v>45932.0</v>
      </c>
      <c r="D936" s="48" t="s">
        <v>9578</v>
      </c>
      <c r="E936" s="50">
        <v>2750.0</v>
      </c>
      <c r="F936" s="48" t="s">
        <v>9579</v>
      </c>
      <c r="G936" s="48" t="s">
        <v>96</v>
      </c>
      <c r="H936" s="42" t="s">
        <v>450</v>
      </c>
      <c r="I936" s="196" t="s">
        <v>9580</v>
      </c>
      <c r="K936" s="106"/>
      <c r="L936" s="106"/>
      <c r="M936" s="106"/>
    </row>
    <row r="937" ht="14.25" customHeight="1">
      <c r="A937" s="81" t="s">
        <v>427</v>
      </c>
      <c r="B937" s="84">
        <v>45932.0</v>
      </c>
      <c r="C937" s="278" t="s">
        <v>9581</v>
      </c>
      <c r="D937" s="48" t="s">
        <v>9582</v>
      </c>
      <c r="E937" s="50">
        <v>28800.0</v>
      </c>
      <c r="F937" s="48" t="s">
        <v>9583</v>
      </c>
      <c r="G937" s="48" t="s">
        <v>112</v>
      </c>
      <c r="H937" s="42" t="s">
        <v>127</v>
      </c>
      <c r="I937" s="196"/>
      <c r="K937" s="106"/>
      <c r="L937" s="106"/>
      <c r="M937" s="106"/>
    </row>
    <row r="938" ht="14.25" customHeight="1">
      <c r="A938" s="81" t="s">
        <v>432</v>
      </c>
      <c r="B938" s="84">
        <v>45932.0</v>
      </c>
      <c r="D938" s="48" t="s">
        <v>9584</v>
      </c>
      <c r="E938" s="50">
        <v>3000.0</v>
      </c>
      <c r="F938" s="48" t="s">
        <v>9585</v>
      </c>
      <c r="G938" s="48" t="s">
        <v>117</v>
      </c>
      <c r="H938" s="42" t="s">
        <v>450</v>
      </c>
      <c r="I938" s="196"/>
      <c r="K938" s="106"/>
      <c r="L938" s="106"/>
      <c r="M938" s="106"/>
      <c r="P938" s="48">
        <v>98.51</v>
      </c>
      <c r="Q938" s="130">
        <f>E938-P938</f>
        <v>2901.49</v>
      </c>
    </row>
    <row r="939" ht="14.25" customHeight="1">
      <c r="A939" s="81" t="s">
        <v>436</v>
      </c>
      <c r="B939" s="84">
        <v>45933.0</v>
      </c>
      <c r="D939" s="48" t="s">
        <v>3214</v>
      </c>
      <c r="E939" s="50">
        <v>5000.0</v>
      </c>
      <c r="F939" s="48" t="s">
        <v>9586</v>
      </c>
      <c r="G939" s="48" t="s">
        <v>96</v>
      </c>
      <c r="H939" s="42" t="s">
        <v>450</v>
      </c>
      <c r="I939" s="196" t="s">
        <v>9587</v>
      </c>
      <c r="K939" s="106"/>
      <c r="L939" s="106"/>
      <c r="M939" s="106"/>
    </row>
    <row r="940" ht="14.25" customHeight="1">
      <c r="A940" s="81" t="s">
        <v>439</v>
      </c>
      <c r="B940" s="84">
        <v>45933.0</v>
      </c>
      <c r="D940" s="48" t="s">
        <v>9272</v>
      </c>
      <c r="E940" s="50">
        <v>1194.2</v>
      </c>
      <c r="F940" s="48" t="s">
        <v>9588</v>
      </c>
      <c r="G940" s="48" t="s">
        <v>74</v>
      </c>
      <c r="H940" s="42" t="s">
        <v>450</v>
      </c>
      <c r="I940" s="196" t="s">
        <v>9589</v>
      </c>
      <c r="K940" s="106"/>
      <c r="L940" s="106"/>
      <c r="M940" s="106"/>
    </row>
    <row r="941" ht="14.25" customHeight="1">
      <c r="A941" s="81" t="s">
        <v>440</v>
      </c>
      <c r="B941" s="84">
        <v>45933.0</v>
      </c>
      <c r="D941" s="48" t="s">
        <v>679</v>
      </c>
      <c r="E941" s="50">
        <v>1250.0</v>
      </c>
      <c r="F941" s="48" t="s">
        <v>9590</v>
      </c>
      <c r="G941" s="48" t="s">
        <v>74</v>
      </c>
      <c r="H941" s="42" t="s">
        <v>450</v>
      </c>
      <c r="I941" s="196" t="s">
        <v>9591</v>
      </c>
      <c r="K941" s="106"/>
      <c r="L941" s="106"/>
      <c r="M941" s="106"/>
    </row>
    <row r="942" ht="14.25" customHeight="1">
      <c r="A942" s="81" t="s">
        <v>445</v>
      </c>
      <c r="B942" s="84">
        <v>45933.0</v>
      </c>
      <c r="D942" s="48" t="s">
        <v>6090</v>
      </c>
      <c r="E942" s="50">
        <v>1250.0</v>
      </c>
      <c r="F942" s="48" t="s">
        <v>6090</v>
      </c>
      <c r="G942" s="48" t="s">
        <v>74</v>
      </c>
      <c r="H942" s="42" t="s">
        <v>450</v>
      </c>
      <c r="I942" s="196" t="s">
        <v>9592</v>
      </c>
      <c r="K942" s="106"/>
      <c r="L942" s="106"/>
      <c r="M942" s="106"/>
    </row>
    <row r="943" ht="14.25" customHeight="1">
      <c r="A943" s="81" t="s">
        <v>446</v>
      </c>
      <c r="B943" s="84">
        <v>45933.0</v>
      </c>
      <c r="D943" s="48" t="s">
        <v>9268</v>
      </c>
      <c r="E943" s="50">
        <v>1250.0</v>
      </c>
      <c r="F943" s="48" t="s">
        <v>9593</v>
      </c>
      <c r="G943" s="48" t="s">
        <v>74</v>
      </c>
      <c r="H943" s="42" t="s">
        <v>450</v>
      </c>
      <c r="I943" s="196" t="s">
        <v>9594</v>
      </c>
      <c r="K943" s="106"/>
      <c r="L943" s="106"/>
      <c r="M943" s="106"/>
    </row>
    <row r="944" ht="14.25" customHeight="1">
      <c r="A944" s="81" t="s">
        <v>452</v>
      </c>
      <c r="B944" s="84">
        <v>45933.0</v>
      </c>
      <c r="D944" s="48" t="s">
        <v>895</v>
      </c>
      <c r="E944" s="50">
        <v>67473.0</v>
      </c>
      <c r="F944" s="48" t="s">
        <v>9595</v>
      </c>
      <c r="G944" s="48" t="s">
        <v>74</v>
      </c>
      <c r="H944" s="42" t="s">
        <v>450</v>
      </c>
      <c r="I944" s="196" t="s">
        <v>9596</v>
      </c>
      <c r="K944" s="106"/>
      <c r="L944" s="106"/>
      <c r="M944" s="106"/>
    </row>
    <row r="945" ht="14.25" customHeight="1">
      <c r="A945" s="81" t="s">
        <v>457</v>
      </c>
      <c r="B945" s="84">
        <v>45933.0</v>
      </c>
      <c r="D945" s="48" t="s">
        <v>529</v>
      </c>
      <c r="E945" s="50">
        <v>3000.0</v>
      </c>
      <c r="F945" s="48" t="s">
        <v>6071</v>
      </c>
      <c r="G945" s="48" t="s">
        <v>74</v>
      </c>
      <c r="H945" s="42" t="s">
        <v>450</v>
      </c>
      <c r="I945" s="196" t="s">
        <v>9597</v>
      </c>
      <c r="K945" s="106"/>
      <c r="L945" s="106"/>
      <c r="M945" s="106"/>
    </row>
    <row r="946" ht="14.25" customHeight="1">
      <c r="A946" s="81" t="s">
        <v>461</v>
      </c>
      <c r="B946" s="84">
        <v>45936.0</v>
      </c>
      <c r="D946" s="48" t="s">
        <v>4042</v>
      </c>
      <c r="E946" s="413">
        <v>91054.54</v>
      </c>
      <c r="F946" s="48" t="s">
        <v>9598</v>
      </c>
      <c r="G946" s="48" t="s">
        <v>96</v>
      </c>
      <c r="H946" s="42" t="s">
        <v>450</v>
      </c>
      <c r="I946" s="196" t="s">
        <v>6161</v>
      </c>
      <c r="K946" s="106"/>
      <c r="L946" s="106"/>
      <c r="M946" s="106"/>
    </row>
    <row r="947" ht="14.25" customHeight="1">
      <c r="A947" s="81" t="s">
        <v>465</v>
      </c>
      <c r="B947" s="84">
        <v>45936.0</v>
      </c>
      <c r="D947" s="48" t="s">
        <v>9599</v>
      </c>
      <c r="E947" s="50">
        <v>360.0</v>
      </c>
      <c r="F947" s="48" t="s">
        <v>9600</v>
      </c>
      <c r="G947" s="48" t="s">
        <v>96</v>
      </c>
      <c r="H947" s="42" t="s">
        <v>450</v>
      </c>
      <c r="I947" s="196" t="s">
        <v>9601</v>
      </c>
      <c r="K947" s="106"/>
      <c r="L947" s="106"/>
      <c r="M947" s="106"/>
    </row>
    <row r="948" ht="14.25" customHeight="1">
      <c r="A948" s="81" t="s">
        <v>469</v>
      </c>
      <c r="B948" s="84">
        <v>45936.0</v>
      </c>
      <c r="D948" s="48" t="s">
        <v>2572</v>
      </c>
      <c r="E948" s="50">
        <v>32100.0</v>
      </c>
      <c r="F948" s="48" t="s">
        <v>9602</v>
      </c>
      <c r="G948" s="48" t="s">
        <v>74</v>
      </c>
      <c r="H948" s="42" t="s">
        <v>450</v>
      </c>
      <c r="I948" s="196" t="s">
        <v>9603</v>
      </c>
      <c r="K948" s="106"/>
      <c r="L948" s="106"/>
      <c r="M948" s="106"/>
    </row>
    <row r="949" ht="14.25" customHeight="1">
      <c r="A949" s="81" t="s">
        <v>473</v>
      </c>
      <c r="B949" s="84">
        <v>45936.0</v>
      </c>
      <c r="D949" s="48" t="s">
        <v>143</v>
      </c>
      <c r="E949" s="50">
        <v>32100.0</v>
      </c>
      <c r="F949" s="48" t="s">
        <v>9602</v>
      </c>
      <c r="G949" s="48" t="s">
        <v>74</v>
      </c>
      <c r="H949" s="42" t="s">
        <v>450</v>
      </c>
      <c r="I949" s="196" t="s">
        <v>9604</v>
      </c>
      <c r="K949" s="106"/>
      <c r="L949" s="106"/>
      <c r="M949" s="106"/>
    </row>
    <row r="950" ht="14.25" customHeight="1">
      <c r="A950" s="81" t="s">
        <v>476</v>
      </c>
      <c r="B950" s="84">
        <v>45936.0</v>
      </c>
      <c r="D950" s="48" t="s">
        <v>448</v>
      </c>
      <c r="E950" s="50">
        <v>3152.68</v>
      </c>
      <c r="F950" s="48" t="s">
        <v>9605</v>
      </c>
      <c r="G950" s="48" t="s">
        <v>74</v>
      </c>
      <c r="H950" s="42" t="s">
        <v>450</v>
      </c>
      <c r="I950" s="196" t="s">
        <v>9606</v>
      </c>
      <c r="K950" s="106"/>
      <c r="L950" s="106"/>
      <c r="M950" s="106"/>
    </row>
    <row r="951" ht="14.25" customHeight="1">
      <c r="A951" s="81" t="s">
        <v>480</v>
      </c>
      <c r="B951" s="84">
        <v>45936.0</v>
      </c>
      <c r="D951" s="48" t="s">
        <v>9607</v>
      </c>
      <c r="E951" s="50">
        <v>3500.0</v>
      </c>
      <c r="F951" s="48" t="s">
        <v>9608</v>
      </c>
      <c r="G951" s="48" t="s">
        <v>74</v>
      </c>
      <c r="H951" s="42" t="s">
        <v>450</v>
      </c>
      <c r="I951" s="196" t="s">
        <v>9609</v>
      </c>
      <c r="K951" s="106"/>
      <c r="L951" s="106"/>
      <c r="M951" s="106"/>
    </row>
    <row r="952" ht="14.25" customHeight="1">
      <c r="A952" s="81" t="s">
        <v>485</v>
      </c>
      <c r="B952" s="84">
        <v>45936.0</v>
      </c>
      <c r="D952" s="48" t="s">
        <v>168</v>
      </c>
      <c r="E952" s="50">
        <v>1250.0</v>
      </c>
      <c r="F952" s="48" t="s">
        <v>6215</v>
      </c>
      <c r="G952" s="48" t="s">
        <v>74</v>
      </c>
      <c r="H952" s="42" t="s">
        <v>450</v>
      </c>
      <c r="I952" s="196" t="s">
        <v>6179</v>
      </c>
      <c r="K952" s="106"/>
      <c r="L952" s="106"/>
      <c r="M952" s="106"/>
    </row>
    <row r="953" ht="14.25" customHeight="1">
      <c r="A953" s="81" t="s">
        <v>489</v>
      </c>
      <c r="B953" s="84">
        <v>45936.0</v>
      </c>
      <c r="D953" s="48" t="s">
        <v>4042</v>
      </c>
      <c r="E953" s="413">
        <v>95134.83</v>
      </c>
      <c r="F953" s="48" t="s">
        <v>9610</v>
      </c>
      <c r="G953" s="48" t="s">
        <v>96</v>
      </c>
      <c r="H953" s="42" t="s">
        <v>450</v>
      </c>
      <c r="I953" s="196" t="s">
        <v>9611</v>
      </c>
      <c r="K953" s="106"/>
      <c r="L953" s="106"/>
      <c r="M953" s="106"/>
    </row>
    <row r="954" ht="14.25" customHeight="1">
      <c r="A954" s="81" t="s">
        <v>494</v>
      </c>
      <c r="B954" s="84">
        <v>45937.0</v>
      </c>
      <c r="D954" s="48" t="s">
        <v>9612</v>
      </c>
      <c r="E954" s="50">
        <v>20802.4</v>
      </c>
      <c r="F954" s="48" t="s">
        <v>9613</v>
      </c>
      <c r="G954" s="48" t="s">
        <v>96</v>
      </c>
      <c r="H954" s="42" t="s">
        <v>450</v>
      </c>
      <c r="I954" s="196" t="s">
        <v>6186</v>
      </c>
      <c r="K954" s="106"/>
      <c r="L954" s="106"/>
      <c r="M954" s="106"/>
    </row>
    <row r="955" ht="14.25" customHeight="1">
      <c r="A955" s="81" t="s">
        <v>499</v>
      </c>
      <c r="B955" s="84">
        <v>45937.0</v>
      </c>
      <c r="D955" s="48" t="s">
        <v>9539</v>
      </c>
      <c r="E955" s="50">
        <v>65.0</v>
      </c>
      <c r="F955" s="48" t="s">
        <v>9614</v>
      </c>
      <c r="G955" s="48" t="s">
        <v>96</v>
      </c>
      <c r="H955" s="42" t="s">
        <v>450</v>
      </c>
      <c r="I955" s="196" t="s">
        <v>9615</v>
      </c>
      <c r="K955" s="106"/>
      <c r="L955" s="106"/>
      <c r="M955" s="106"/>
    </row>
    <row r="956" ht="14.25" customHeight="1">
      <c r="A956" s="81" t="s">
        <v>503</v>
      </c>
      <c r="B956" s="84">
        <v>45907.0</v>
      </c>
      <c r="D956" s="48" t="s">
        <v>9361</v>
      </c>
      <c r="E956" s="50">
        <v>2800.0</v>
      </c>
      <c r="F956" s="48" t="s">
        <v>9616</v>
      </c>
      <c r="G956" s="48" t="s">
        <v>96</v>
      </c>
      <c r="H956" s="42" t="s">
        <v>450</v>
      </c>
      <c r="I956" s="196" t="s">
        <v>9617</v>
      </c>
      <c r="K956" s="106"/>
      <c r="L956" s="106"/>
      <c r="M956" s="106"/>
    </row>
    <row r="957" ht="14.25" customHeight="1">
      <c r="A957" s="81" t="s">
        <v>506</v>
      </c>
      <c r="B957" s="84">
        <v>45908.0</v>
      </c>
      <c r="D957" s="48" t="s">
        <v>9618</v>
      </c>
      <c r="E957" s="50">
        <v>20225.7</v>
      </c>
      <c r="F957" s="48" t="s">
        <v>9619</v>
      </c>
      <c r="G957" s="48" t="s">
        <v>96</v>
      </c>
      <c r="H957" s="42" t="s">
        <v>450</v>
      </c>
      <c r="I957" s="196" t="s">
        <v>6197</v>
      </c>
      <c r="K957" s="106"/>
      <c r="L957" s="106"/>
      <c r="M957" s="106"/>
    </row>
    <row r="958" ht="14.25" customHeight="1">
      <c r="A958" s="81" t="s">
        <v>510</v>
      </c>
      <c r="B958" s="84">
        <v>45938.0</v>
      </c>
      <c r="D958" s="48" t="s">
        <v>9620</v>
      </c>
      <c r="E958" s="50">
        <v>2250.0</v>
      </c>
      <c r="F958" s="48" t="s">
        <v>9621</v>
      </c>
      <c r="G958" s="48" t="s">
        <v>5305</v>
      </c>
      <c r="H958" s="42" t="s">
        <v>450</v>
      </c>
      <c r="I958" s="196"/>
      <c r="K958" s="106"/>
      <c r="L958" s="106"/>
      <c r="M958" s="106"/>
    </row>
    <row r="959" ht="14.25" customHeight="1">
      <c r="A959" s="81" t="s">
        <v>513</v>
      </c>
      <c r="B959" s="84">
        <v>45938.0</v>
      </c>
      <c r="D959" s="48" t="s">
        <v>9578</v>
      </c>
      <c r="E959" s="50">
        <v>550.0</v>
      </c>
      <c r="F959" s="48" t="s">
        <v>9622</v>
      </c>
      <c r="G959" s="48" t="s">
        <v>96</v>
      </c>
      <c r="H959" s="42" t="s">
        <v>450</v>
      </c>
      <c r="I959" s="196" t="s">
        <v>9623</v>
      </c>
      <c r="K959" s="106"/>
      <c r="L959" s="106"/>
      <c r="M959" s="106"/>
    </row>
    <row r="960" ht="14.25" customHeight="1">
      <c r="A960" s="81" t="s">
        <v>518</v>
      </c>
      <c r="B960" s="84">
        <v>45938.0</v>
      </c>
      <c r="D960" s="48" t="s">
        <v>9599</v>
      </c>
      <c r="E960" s="50">
        <v>180.0</v>
      </c>
      <c r="F960" s="48" t="s">
        <v>9624</v>
      </c>
      <c r="G960" s="48" t="s">
        <v>96</v>
      </c>
      <c r="H960" s="42" t="s">
        <v>450</v>
      </c>
      <c r="I960" s="196" t="s">
        <v>9625</v>
      </c>
      <c r="K960" s="106"/>
      <c r="L960" s="106"/>
      <c r="M960" s="106"/>
    </row>
    <row r="961" ht="14.25" customHeight="1">
      <c r="A961" s="81" t="s">
        <v>522</v>
      </c>
      <c r="B961" s="84">
        <v>45938.0</v>
      </c>
      <c r="D961" s="48" t="s">
        <v>9533</v>
      </c>
      <c r="E961" s="50">
        <v>2600.0</v>
      </c>
      <c r="F961" s="48" t="s">
        <v>9626</v>
      </c>
      <c r="G961" s="48" t="s">
        <v>117</v>
      </c>
      <c r="H961" s="42" t="s">
        <v>450</v>
      </c>
      <c r="I961" s="196"/>
      <c r="K961" s="106"/>
      <c r="L961" s="106"/>
      <c r="M961" s="106"/>
    </row>
    <row r="962" ht="14.25" customHeight="1">
      <c r="A962" s="81" t="s">
        <v>525</v>
      </c>
      <c r="B962" s="84">
        <v>45938.0</v>
      </c>
      <c r="D962" s="48" t="s">
        <v>3109</v>
      </c>
      <c r="E962" s="50">
        <v>10500.0</v>
      </c>
      <c r="F962" s="48" t="s">
        <v>9627</v>
      </c>
      <c r="G962" s="48" t="s">
        <v>96</v>
      </c>
      <c r="H962" s="42" t="s">
        <v>450</v>
      </c>
      <c r="I962" s="196" t="s">
        <v>6158</v>
      </c>
      <c r="K962" s="106"/>
      <c r="L962" s="106"/>
      <c r="M962" s="106"/>
    </row>
    <row r="963" ht="14.25" customHeight="1">
      <c r="A963" s="81" t="s">
        <v>527</v>
      </c>
      <c r="B963" s="84">
        <v>45940.0</v>
      </c>
      <c r="D963" s="48" t="s">
        <v>6024</v>
      </c>
      <c r="E963" s="50">
        <v>21400.0</v>
      </c>
      <c r="F963" s="48" t="s">
        <v>9628</v>
      </c>
      <c r="G963" s="48" t="s">
        <v>74</v>
      </c>
      <c r="H963" s="42" t="s">
        <v>450</v>
      </c>
      <c r="I963" s="196" t="s">
        <v>9629</v>
      </c>
      <c r="K963" s="106"/>
      <c r="L963" s="106"/>
      <c r="M963" s="106"/>
    </row>
    <row r="964" ht="14.25" customHeight="1">
      <c r="A964" s="81" t="s">
        <v>532</v>
      </c>
      <c r="B964" s="84">
        <v>45940.0</v>
      </c>
      <c r="D964" s="48" t="s">
        <v>5408</v>
      </c>
      <c r="E964" s="50">
        <v>3100.0</v>
      </c>
      <c r="F964" s="48" t="s">
        <v>9630</v>
      </c>
      <c r="G964" s="48" t="s">
        <v>96</v>
      </c>
      <c r="H964" s="42" t="s">
        <v>132</v>
      </c>
      <c r="I964" s="251" t="s">
        <v>392</v>
      </c>
      <c r="K964" s="106"/>
      <c r="L964" s="106"/>
      <c r="M964" s="106"/>
    </row>
    <row r="965" ht="14.25" customHeight="1">
      <c r="A965" s="81" t="s">
        <v>538</v>
      </c>
      <c r="B965" s="84">
        <v>45940.0</v>
      </c>
      <c r="D965" s="48" t="s">
        <v>1185</v>
      </c>
      <c r="E965" s="413">
        <v>20253.57</v>
      </c>
      <c r="F965" s="48" t="s">
        <v>6257</v>
      </c>
      <c r="G965" s="48" t="s">
        <v>74</v>
      </c>
      <c r="H965" s="42" t="s">
        <v>450</v>
      </c>
      <c r="I965" s="196" t="s">
        <v>9631</v>
      </c>
      <c r="K965" s="414">
        <v>21200.0</v>
      </c>
      <c r="L965" s="106">
        <f>K965/1.12*0.05</f>
        <v>946.4285714</v>
      </c>
      <c r="M965" s="106">
        <f>K965-L965</f>
        <v>20253.57143</v>
      </c>
    </row>
    <row r="966" ht="14.25" customHeight="1">
      <c r="A966" s="81" t="s">
        <v>542</v>
      </c>
      <c r="B966" s="84">
        <v>45943.0</v>
      </c>
      <c r="D966" s="48" t="s">
        <v>5720</v>
      </c>
      <c r="E966" s="50">
        <v>35000.0</v>
      </c>
      <c r="F966" s="48" t="s">
        <v>9632</v>
      </c>
      <c r="G966" s="48" t="s">
        <v>117</v>
      </c>
      <c r="H966" s="42" t="s">
        <v>450</v>
      </c>
      <c r="I966" s="196"/>
      <c r="K966" s="106"/>
      <c r="L966" s="106"/>
      <c r="M966" s="106"/>
    </row>
    <row r="967" ht="14.25" customHeight="1">
      <c r="A967" s="81" t="s">
        <v>545</v>
      </c>
      <c r="B967" s="84">
        <v>45945.0</v>
      </c>
      <c r="D967" s="48" t="s">
        <v>4507</v>
      </c>
      <c r="E967" s="50">
        <v>3150.0</v>
      </c>
      <c r="F967" s="48" t="s">
        <v>9633</v>
      </c>
      <c r="G967" s="48" t="s">
        <v>96</v>
      </c>
      <c r="H967" s="42" t="s">
        <v>450</v>
      </c>
      <c r="I967" s="196" t="s">
        <v>9634</v>
      </c>
      <c r="K967" s="106"/>
      <c r="L967" s="106"/>
      <c r="M967" s="106"/>
    </row>
    <row r="968" ht="14.25" customHeight="1">
      <c r="A968" s="81" t="s">
        <v>549</v>
      </c>
      <c r="B968" s="84">
        <v>45945.0</v>
      </c>
      <c r="D968" s="48" t="s">
        <v>9635</v>
      </c>
      <c r="E968" s="295">
        <v>2100.0</v>
      </c>
      <c r="F968" s="278" t="s">
        <v>9636</v>
      </c>
      <c r="G968" s="278" t="s">
        <v>96</v>
      </c>
      <c r="H968" s="227" t="s">
        <v>450</v>
      </c>
      <c r="I968" s="196"/>
      <c r="K968" s="106"/>
      <c r="L968" s="106"/>
      <c r="M968" s="106"/>
    </row>
    <row r="969" ht="14.25" customHeight="1">
      <c r="A969" s="81" t="s">
        <v>554</v>
      </c>
      <c r="B969" s="415">
        <v>45945.0</v>
      </c>
      <c r="D969" s="278" t="s">
        <v>454</v>
      </c>
      <c r="E969" s="295">
        <v>9553.57</v>
      </c>
      <c r="F969" s="278" t="s">
        <v>9637</v>
      </c>
      <c r="G969" s="278" t="s">
        <v>96</v>
      </c>
      <c r="H969" s="227" t="s">
        <v>450</v>
      </c>
      <c r="I969" s="290" t="s">
        <v>9638</v>
      </c>
      <c r="K969" s="106"/>
      <c r="L969" s="106"/>
      <c r="M969" s="106"/>
    </row>
    <row r="970" ht="14.25" customHeight="1">
      <c r="A970" s="81" t="s">
        <v>560</v>
      </c>
      <c r="B970" s="415">
        <v>45945.0</v>
      </c>
      <c r="D970" s="278" t="s">
        <v>710</v>
      </c>
      <c r="E970" s="295">
        <v>900.0</v>
      </c>
      <c r="F970" s="278" t="s">
        <v>9639</v>
      </c>
      <c r="G970" s="278" t="s">
        <v>318</v>
      </c>
      <c r="H970" s="227" t="s">
        <v>127</v>
      </c>
      <c r="I970" s="196"/>
      <c r="K970" s="106"/>
      <c r="L970" s="106"/>
      <c r="M970" s="106"/>
    </row>
    <row r="971" ht="14.25" customHeight="1">
      <c r="A971" s="81" t="s">
        <v>565</v>
      </c>
      <c r="B971" s="415">
        <v>45946.0</v>
      </c>
      <c r="D971" s="278" t="s">
        <v>9640</v>
      </c>
      <c r="E971" s="295">
        <v>1050.0</v>
      </c>
      <c r="F971" s="278" t="s">
        <v>9641</v>
      </c>
      <c r="G971" s="278" t="s">
        <v>219</v>
      </c>
      <c r="H971" s="227" t="s">
        <v>450</v>
      </c>
      <c r="I971" s="290" t="s">
        <v>9642</v>
      </c>
      <c r="K971" s="106"/>
      <c r="L971" s="106"/>
      <c r="M971" s="106"/>
    </row>
    <row r="972" ht="14.25" customHeight="1">
      <c r="A972" s="81" t="s">
        <v>570</v>
      </c>
      <c r="B972" s="415">
        <v>45947.0</v>
      </c>
      <c r="D972" s="278" t="s">
        <v>6252</v>
      </c>
      <c r="E972" s="295">
        <v>19026.18</v>
      </c>
      <c r="F972" s="278" t="s">
        <v>6253</v>
      </c>
      <c r="G972" s="278" t="s">
        <v>96</v>
      </c>
      <c r="H972" s="227" t="s">
        <v>450</v>
      </c>
      <c r="I972" s="290" t="s">
        <v>6254</v>
      </c>
      <c r="K972" s="106"/>
      <c r="L972" s="106"/>
      <c r="M972" s="106"/>
    </row>
    <row r="973" ht="14.25" customHeight="1">
      <c r="A973" s="81" t="s">
        <v>575</v>
      </c>
      <c r="B973" s="415">
        <v>45947.0</v>
      </c>
      <c r="D973" s="278" t="s">
        <v>529</v>
      </c>
      <c r="E973" s="295">
        <v>3000.0</v>
      </c>
      <c r="F973" s="278" t="s">
        <v>9643</v>
      </c>
      <c r="G973" s="278" t="s">
        <v>74</v>
      </c>
      <c r="H973" s="227" t="s">
        <v>450</v>
      </c>
      <c r="I973" s="290" t="s">
        <v>9644</v>
      </c>
      <c r="K973" s="106"/>
      <c r="L973" s="106"/>
      <c r="M973" s="106"/>
    </row>
    <row r="974" ht="14.25" customHeight="1">
      <c r="A974" s="81" t="s">
        <v>578</v>
      </c>
      <c r="B974" s="415">
        <v>45947.0</v>
      </c>
      <c r="D974" s="278" t="s">
        <v>6051</v>
      </c>
      <c r="E974" s="295">
        <v>1194.2</v>
      </c>
      <c r="F974" s="278" t="s">
        <v>6215</v>
      </c>
      <c r="G974" s="278" t="s">
        <v>74</v>
      </c>
      <c r="H974" s="227" t="s">
        <v>450</v>
      </c>
      <c r="I974" s="290" t="s">
        <v>9645</v>
      </c>
      <c r="K974" s="106"/>
      <c r="L974" s="106"/>
      <c r="M974" s="106"/>
    </row>
    <row r="975" ht="14.25" customHeight="1">
      <c r="A975" s="81" t="s">
        <v>582</v>
      </c>
      <c r="B975" s="415">
        <v>45950.0</v>
      </c>
      <c r="D975" s="278" t="s">
        <v>562</v>
      </c>
      <c r="E975" s="295">
        <v>1375.0</v>
      </c>
      <c r="F975" s="278" t="s">
        <v>6263</v>
      </c>
      <c r="G975" s="278" t="s">
        <v>74</v>
      </c>
      <c r="H975" s="227" t="s">
        <v>450</v>
      </c>
      <c r="I975" s="290" t="s">
        <v>9646</v>
      </c>
      <c r="K975" s="106"/>
      <c r="L975" s="106"/>
      <c r="M975" s="106"/>
    </row>
    <row r="976" ht="14.25" customHeight="1">
      <c r="A976" s="81" t="s">
        <v>587</v>
      </c>
      <c r="B976" s="415">
        <v>45951.0</v>
      </c>
      <c r="D976" s="278" t="s">
        <v>454</v>
      </c>
      <c r="E976" s="295">
        <v>2483.93</v>
      </c>
      <c r="F976" s="278" t="s">
        <v>9647</v>
      </c>
      <c r="G976" s="278" t="s">
        <v>96</v>
      </c>
      <c r="H976" s="227" t="s">
        <v>450</v>
      </c>
      <c r="I976" s="290" t="s">
        <v>6205</v>
      </c>
      <c r="K976" s="106"/>
      <c r="L976" s="106"/>
      <c r="M976" s="106"/>
    </row>
    <row r="977" ht="14.25" customHeight="1">
      <c r="A977" s="81" t="s">
        <v>589</v>
      </c>
      <c r="B977" s="415">
        <v>45951.0</v>
      </c>
      <c r="D977" s="278" t="s">
        <v>9648</v>
      </c>
      <c r="E977" s="295">
        <v>4700.0</v>
      </c>
      <c r="F977" s="278" t="s">
        <v>9649</v>
      </c>
      <c r="G977" s="278" t="s">
        <v>96</v>
      </c>
      <c r="H977" s="227" t="s">
        <v>450</v>
      </c>
      <c r="I977" s="290" t="s">
        <v>9650</v>
      </c>
      <c r="K977" s="106"/>
      <c r="L977" s="106"/>
      <c r="M977" s="106"/>
    </row>
    <row r="978" ht="14.25" customHeight="1">
      <c r="A978" s="81" t="s">
        <v>592</v>
      </c>
      <c r="B978" s="415">
        <v>45951.0</v>
      </c>
      <c r="D978" s="278" t="s">
        <v>9651</v>
      </c>
      <c r="E978" s="295">
        <v>18000.0</v>
      </c>
      <c r="F978" s="278" t="s">
        <v>9652</v>
      </c>
      <c r="G978" s="278" t="s">
        <v>117</v>
      </c>
      <c r="H978" s="227" t="s">
        <v>450</v>
      </c>
      <c r="I978" s="196"/>
      <c r="K978" s="106"/>
      <c r="L978" s="106"/>
      <c r="M978" s="106"/>
      <c r="P978" s="374">
        <f>E978-Q978</f>
        <v>591.07</v>
      </c>
      <c r="Q978" s="278">
        <v>17408.93</v>
      </c>
    </row>
    <row r="979" ht="14.25" customHeight="1">
      <c r="A979" s="81" t="s">
        <v>599</v>
      </c>
      <c r="B979" s="415">
        <v>45953.0</v>
      </c>
      <c r="D979" s="278" t="s">
        <v>899</v>
      </c>
      <c r="E979" s="295">
        <v>3916.96</v>
      </c>
      <c r="F979" s="278" t="s">
        <v>9653</v>
      </c>
      <c r="G979" s="278" t="s">
        <v>74</v>
      </c>
      <c r="H979" s="227" t="s">
        <v>450</v>
      </c>
      <c r="I979" s="196"/>
      <c r="K979" s="106"/>
      <c r="L979" s="106"/>
      <c r="M979" s="106"/>
    </row>
    <row r="980" ht="13.5" customHeight="1">
      <c r="A980" s="81" t="s">
        <v>603</v>
      </c>
      <c r="B980" s="415">
        <v>45953.0</v>
      </c>
      <c r="D980" s="278" t="s">
        <v>9654</v>
      </c>
      <c r="E980" s="295">
        <v>14732.16</v>
      </c>
      <c r="F980" s="278" t="s">
        <v>9655</v>
      </c>
      <c r="G980" s="278" t="s">
        <v>96</v>
      </c>
      <c r="H980" s="227" t="s">
        <v>450</v>
      </c>
      <c r="I980" s="290" t="s">
        <v>6938</v>
      </c>
      <c r="K980" s="106"/>
      <c r="L980" s="106"/>
      <c r="M980" s="106"/>
    </row>
    <row r="981" ht="14.25" customHeight="1">
      <c r="A981" s="81" t="s">
        <v>608</v>
      </c>
      <c r="B981" s="415">
        <v>45957.0</v>
      </c>
      <c r="D981" s="278" t="s">
        <v>9656</v>
      </c>
      <c r="E981" s="295">
        <v>4000.0</v>
      </c>
      <c r="F981" s="278" t="s">
        <v>9657</v>
      </c>
      <c r="G981" s="278" t="s">
        <v>117</v>
      </c>
      <c r="H981" s="227" t="s">
        <v>450</v>
      </c>
      <c r="I981" s="196"/>
      <c r="K981" s="106"/>
      <c r="L981" s="106"/>
      <c r="M981" s="106"/>
    </row>
    <row r="982" ht="14.25" customHeight="1">
      <c r="A982" s="81" t="s">
        <v>597</v>
      </c>
      <c r="B982" s="415">
        <v>45953.0</v>
      </c>
      <c r="D982" s="278" t="s">
        <v>1931</v>
      </c>
      <c r="E982" s="295">
        <v>12306.4</v>
      </c>
      <c r="F982" s="278" t="s">
        <v>9658</v>
      </c>
      <c r="G982" s="278" t="s">
        <v>74</v>
      </c>
      <c r="H982" s="227" t="s">
        <v>450</v>
      </c>
      <c r="I982" s="196"/>
      <c r="K982" s="106"/>
      <c r="L982" s="106"/>
      <c r="M982" s="106"/>
    </row>
    <row r="983" ht="14.25" customHeight="1">
      <c r="A983" s="81" t="s">
        <v>611</v>
      </c>
      <c r="B983" s="415">
        <v>45958.0</v>
      </c>
      <c r="D983" s="278" t="s">
        <v>1358</v>
      </c>
      <c r="E983" s="295">
        <v>1400.0</v>
      </c>
      <c r="F983" s="278" t="s">
        <v>6311</v>
      </c>
      <c r="G983" s="278" t="s">
        <v>117</v>
      </c>
      <c r="H983" s="227" t="s">
        <v>450</v>
      </c>
      <c r="I983" s="290" t="s">
        <v>9659</v>
      </c>
      <c r="K983" s="106"/>
      <c r="L983" s="106"/>
      <c r="M983" s="106"/>
    </row>
    <row r="984" ht="14.25" customHeight="1">
      <c r="A984" s="81" t="s">
        <v>614</v>
      </c>
      <c r="B984" s="415">
        <v>45959.0</v>
      </c>
      <c r="D984" s="278" t="s">
        <v>5775</v>
      </c>
      <c r="E984" s="295">
        <v>1375.0</v>
      </c>
      <c r="F984" s="278" t="s">
        <v>6353</v>
      </c>
      <c r="G984" s="278" t="s">
        <v>74</v>
      </c>
      <c r="H984" s="227" t="s">
        <v>450</v>
      </c>
      <c r="I984" s="290" t="s">
        <v>6354</v>
      </c>
      <c r="K984" s="106"/>
      <c r="L984" s="106"/>
      <c r="M984" s="106"/>
    </row>
    <row r="985" ht="14.25" customHeight="1">
      <c r="A985" s="81" t="s">
        <v>619</v>
      </c>
      <c r="B985" s="415">
        <v>45959.0</v>
      </c>
      <c r="D985" s="278" t="s">
        <v>9268</v>
      </c>
      <c r="E985" s="295">
        <v>1250.0</v>
      </c>
      <c r="F985" s="278" t="s">
        <v>6248</v>
      </c>
      <c r="G985" s="278" t="s">
        <v>74</v>
      </c>
      <c r="H985" s="227" t="s">
        <v>450</v>
      </c>
      <c r="I985" s="290" t="s">
        <v>9660</v>
      </c>
      <c r="K985" s="106"/>
      <c r="L985" s="106"/>
      <c r="M985" s="106"/>
    </row>
    <row r="986" ht="14.25" customHeight="1">
      <c r="A986" s="81" t="s">
        <v>622</v>
      </c>
      <c r="B986" s="415">
        <v>45959.0</v>
      </c>
      <c r="D986" s="278" t="s">
        <v>701</v>
      </c>
      <c r="E986" s="295">
        <v>1250.0</v>
      </c>
      <c r="F986" s="278" t="s">
        <v>9661</v>
      </c>
      <c r="G986" s="278" t="s">
        <v>74</v>
      </c>
      <c r="H986" s="227" t="s">
        <v>450</v>
      </c>
      <c r="I986" s="290" t="s">
        <v>9662</v>
      </c>
      <c r="K986" s="106"/>
      <c r="L986" s="106"/>
      <c r="M986" s="106"/>
    </row>
    <row r="987" ht="14.25" customHeight="1">
      <c r="A987" s="81" t="s">
        <v>627</v>
      </c>
      <c r="B987" s="415">
        <v>45959.0</v>
      </c>
      <c r="D987" s="278" t="s">
        <v>5479</v>
      </c>
      <c r="E987" s="295">
        <v>1375.0</v>
      </c>
      <c r="F987" s="278" t="s">
        <v>6215</v>
      </c>
      <c r="G987" s="278" t="s">
        <v>74</v>
      </c>
      <c r="H987" s="227" t="s">
        <v>450</v>
      </c>
      <c r="I987" s="290" t="s">
        <v>6358</v>
      </c>
      <c r="K987" s="106"/>
      <c r="L987" s="106"/>
      <c r="M987" s="106"/>
    </row>
    <row r="988" ht="14.25" customHeight="1">
      <c r="A988" s="81" t="s">
        <v>632</v>
      </c>
      <c r="B988" s="415">
        <v>45959.0</v>
      </c>
      <c r="D988" s="278" t="s">
        <v>9272</v>
      </c>
      <c r="E988" s="295">
        <v>1194.2</v>
      </c>
      <c r="F988" s="278" t="s">
        <v>9663</v>
      </c>
      <c r="G988" s="278" t="s">
        <v>74</v>
      </c>
      <c r="H988" s="227" t="s">
        <v>450</v>
      </c>
      <c r="I988" s="290" t="s">
        <v>9664</v>
      </c>
      <c r="K988" s="106"/>
      <c r="L988" s="106"/>
      <c r="M988" s="106"/>
    </row>
    <row r="989" ht="14.25" customHeight="1">
      <c r="A989" s="81" t="s">
        <v>637</v>
      </c>
      <c r="B989" s="415">
        <v>45959.0</v>
      </c>
      <c r="D989" s="278" t="s">
        <v>454</v>
      </c>
      <c r="E989" s="295">
        <v>2483.93</v>
      </c>
      <c r="F989" s="278" t="s">
        <v>9665</v>
      </c>
      <c r="G989" s="278" t="s">
        <v>96</v>
      </c>
      <c r="H989" s="227" t="s">
        <v>450</v>
      </c>
      <c r="I989" s="290" t="s">
        <v>9666</v>
      </c>
      <c r="K989" s="106"/>
      <c r="L989" s="106"/>
      <c r="M989" s="106"/>
    </row>
    <row r="990" ht="14.25" customHeight="1">
      <c r="A990" s="81" t="s">
        <v>642</v>
      </c>
      <c r="B990" s="415">
        <v>45959.0</v>
      </c>
      <c r="C990" s="415"/>
      <c r="D990" s="278" t="s">
        <v>454</v>
      </c>
      <c r="E990" s="295">
        <v>5445.54</v>
      </c>
      <c r="F990" s="278" t="s">
        <v>9667</v>
      </c>
      <c r="G990" s="278" t="s">
        <v>96</v>
      </c>
      <c r="H990" s="227" t="s">
        <v>450</v>
      </c>
      <c r="I990" s="290" t="s">
        <v>9668</v>
      </c>
      <c r="K990" s="106"/>
      <c r="L990" s="106"/>
      <c r="M990" s="106"/>
    </row>
    <row r="991" ht="14.25" customHeight="1">
      <c r="A991" s="81" t="s">
        <v>643</v>
      </c>
      <c r="B991" s="415">
        <v>45959.0</v>
      </c>
      <c r="D991" s="278" t="s">
        <v>454</v>
      </c>
      <c r="E991" s="295">
        <v>5445.54</v>
      </c>
      <c r="F991" s="278" t="s">
        <v>9669</v>
      </c>
      <c r="G991" s="278" t="s">
        <v>96</v>
      </c>
      <c r="H991" s="227" t="s">
        <v>450</v>
      </c>
      <c r="I991" s="290" t="s">
        <v>6202</v>
      </c>
      <c r="K991" s="106"/>
      <c r="L991" s="106"/>
      <c r="M991" s="106"/>
    </row>
    <row r="992" ht="14.25" customHeight="1">
      <c r="A992" s="81" t="s">
        <v>648</v>
      </c>
      <c r="B992" s="415">
        <v>45959.0</v>
      </c>
      <c r="D992" s="278" t="s">
        <v>3176</v>
      </c>
      <c r="E992" s="295">
        <v>27514.29</v>
      </c>
      <c r="F992" s="278" t="s">
        <v>6334</v>
      </c>
      <c r="G992" s="278" t="s">
        <v>9670</v>
      </c>
      <c r="H992" s="227" t="s">
        <v>132</v>
      </c>
      <c r="I992" s="416" t="s">
        <v>938</v>
      </c>
      <c r="K992" s="106"/>
      <c r="L992" s="106"/>
      <c r="M992" s="106"/>
    </row>
    <row r="993" ht="14.25" customHeight="1">
      <c r="A993" s="81" t="s">
        <v>653</v>
      </c>
      <c r="B993" s="415">
        <v>45959.0</v>
      </c>
      <c r="D993" s="278" t="s">
        <v>6337</v>
      </c>
      <c r="E993" s="295">
        <v>2800.0</v>
      </c>
      <c r="F993" s="278" t="s">
        <v>6338</v>
      </c>
      <c r="G993" s="278" t="s">
        <v>96</v>
      </c>
      <c r="H993" s="227" t="s">
        <v>450</v>
      </c>
      <c r="I993" s="290" t="s">
        <v>6339</v>
      </c>
      <c r="K993" s="106"/>
      <c r="L993" s="106"/>
      <c r="M993" s="106"/>
    </row>
    <row r="994" ht="14.25" customHeight="1">
      <c r="A994" s="81" t="s">
        <v>658</v>
      </c>
      <c r="B994" s="415">
        <v>45959.0</v>
      </c>
      <c r="D994" s="278" t="s">
        <v>9671</v>
      </c>
      <c r="E994" s="295">
        <v>11200.0</v>
      </c>
      <c r="F994" s="278" t="s">
        <v>9672</v>
      </c>
      <c r="G994" s="278" t="s">
        <v>219</v>
      </c>
      <c r="H994" s="227" t="s">
        <v>132</v>
      </c>
      <c r="I994" s="416" t="s">
        <v>392</v>
      </c>
      <c r="K994" s="106"/>
      <c r="L994" s="106"/>
      <c r="M994" s="106"/>
    </row>
    <row r="995" ht="14.25" customHeight="1">
      <c r="A995" s="81" t="s">
        <v>661</v>
      </c>
      <c r="B995" s="415">
        <v>45959.0</v>
      </c>
      <c r="D995" s="278" t="s">
        <v>9673</v>
      </c>
      <c r="E995" s="295">
        <v>360.0</v>
      </c>
      <c r="F995" s="278" t="s">
        <v>9674</v>
      </c>
      <c r="G995" s="278" t="s">
        <v>5140</v>
      </c>
      <c r="H995" s="227" t="s">
        <v>450</v>
      </c>
      <c r="I995" s="196"/>
      <c r="K995" s="106"/>
      <c r="L995" s="106"/>
      <c r="M995" s="106"/>
    </row>
    <row r="996" ht="14.25" customHeight="1">
      <c r="A996" s="81" t="s">
        <v>666</v>
      </c>
      <c r="B996" s="415">
        <v>45959.0</v>
      </c>
      <c r="D996" s="278" t="s">
        <v>4902</v>
      </c>
      <c r="E996" s="295">
        <v>31920.0</v>
      </c>
      <c r="F996" s="278" t="s">
        <v>9675</v>
      </c>
      <c r="G996" s="278" t="s">
        <v>96</v>
      </c>
      <c r="H996" s="227" t="s">
        <v>450</v>
      </c>
      <c r="I996" s="290" t="s">
        <v>6370</v>
      </c>
      <c r="K996" s="106"/>
      <c r="L996" s="106"/>
      <c r="M996" s="106"/>
    </row>
    <row r="997" ht="14.25" customHeight="1">
      <c r="A997" s="81" t="s">
        <v>668</v>
      </c>
      <c r="B997" s="415">
        <v>45959.0</v>
      </c>
      <c r="D997" s="278" t="s">
        <v>895</v>
      </c>
      <c r="E997" s="295">
        <v>67473.0</v>
      </c>
      <c r="F997" s="278" t="s">
        <v>6250</v>
      </c>
      <c r="G997" s="278" t="s">
        <v>74</v>
      </c>
      <c r="H997" s="227" t="s">
        <v>450</v>
      </c>
      <c r="I997" s="290" t="s">
        <v>9676</v>
      </c>
      <c r="K997" s="106"/>
      <c r="L997" s="106"/>
      <c r="M997" s="106"/>
    </row>
    <row r="998" ht="14.25" customHeight="1">
      <c r="A998" s="81" t="s">
        <v>672</v>
      </c>
      <c r="B998" s="415">
        <v>45960.0</v>
      </c>
      <c r="D998" s="278" t="s">
        <v>7267</v>
      </c>
      <c r="E998" s="295">
        <v>4850.0</v>
      </c>
      <c r="F998" s="278" t="s">
        <v>9677</v>
      </c>
      <c r="G998" s="278" t="s">
        <v>96</v>
      </c>
      <c r="H998" s="227" t="s">
        <v>450</v>
      </c>
      <c r="I998" s="290" t="s">
        <v>9678</v>
      </c>
      <c r="K998" s="106"/>
      <c r="L998" s="106"/>
      <c r="M998" s="106"/>
    </row>
    <row r="999" ht="14.25" customHeight="1">
      <c r="A999" s="81" t="s">
        <v>677</v>
      </c>
      <c r="B999" s="415">
        <v>45960.0</v>
      </c>
      <c r="D999" s="278" t="s">
        <v>9679</v>
      </c>
      <c r="E999" s="295">
        <v>2600.0</v>
      </c>
      <c r="F999" s="278" t="s">
        <v>9680</v>
      </c>
      <c r="G999" s="278" t="s">
        <v>112</v>
      </c>
      <c r="H999" s="227" t="s">
        <v>127</v>
      </c>
      <c r="I999" s="196"/>
      <c r="K999" s="106"/>
      <c r="L999" s="106"/>
      <c r="M999" s="106"/>
    </row>
    <row r="1000" ht="14.25" customHeight="1">
      <c r="A1000" s="81" t="s">
        <v>682</v>
      </c>
      <c r="B1000" s="415">
        <v>45964.0</v>
      </c>
      <c r="D1000" s="278" t="s">
        <v>5510</v>
      </c>
      <c r="E1000" s="295">
        <v>3000.0</v>
      </c>
      <c r="F1000" s="278" t="s">
        <v>9681</v>
      </c>
      <c r="G1000" s="278" t="s">
        <v>112</v>
      </c>
      <c r="H1000" s="227" t="s">
        <v>127</v>
      </c>
      <c r="I1000" s="196"/>
      <c r="K1000" s="106"/>
      <c r="L1000" s="106"/>
      <c r="M1000" s="106"/>
    </row>
    <row r="1001" ht="14.25" customHeight="1">
      <c r="A1001" s="81" t="s">
        <v>685</v>
      </c>
      <c r="B1001" s="415">
        <v>45964.0</v>
      </c>
      <c r="D1001" s="278" t="s">
        <v>5240</v>
      </c>
      <c r="E1001" s="295">
        <v>550.0</v>
      </c>
      <c r="F1001" s="278" t="s">
        <v>2857</v>
      </c>
      <c r="G1001" s="278" t="s">
        <v>112</v>
      </c>
      <c r="H1001" s="227" t="s">
        <v>127</v>
      </c>
      <c r="I1001" s="196"/>
      <c r="K1001" s="106"/>
      <c r="L1001" s="106"/>
      <c r="M1001" s="106"/>
    </row>
    <row r="1002" ht="14.25" customHeight="1">
      <c r="A1002" s="81" t="s">
        <v>688</v>
      </c>
      <c r="B1002" s="415">
        <v>45964.0</v>
      </c>
      <c r="D1002" s="278" t="s">
        <v>6024</v>
      </c>
      <c r="E1002" s="295">
        <v>4776.79</v>
      </c>
      <c r="F1002" s="278" t="s">
        <v>9682</v>
      </c>
      <c r="G1002" s="278" t="s">
        <v>74</v>
      </c>
      <c r="H1002" s="227" t="s">
        <v>450</v>
      </c>
      <c r="I1002" s="290" t="s">
        <v>9683</v>
      </c>
      <c r="K1002" s="106"/>
      <c r="L1002" s="106"/>
      <c r="M1002" s="106"/>
    </row>
    <row r="1003" ht="14.25" customHeight="1">
      <c r="A1003" s="81" t="s">
        <v>690</v>
      </c>
      <c r="B1003" s="415">
        <v>45964.0</v>
      </c>
      <c r="D1003" s="278" t="s">
        <v>9684</v>
      </c>
      <c r="E1003" s="295">
        <v>300.0</v>
      </c>
      <c r="F1003" s="278" t="s">
        <v>2026</v>
      </c>
      <c r="G1003" s="278" t="s">
        <v>112</v>
      </c>
      <c r="H1003" s="227" t="s">
        <v>127</v>
      </c>
      <c r="I1003" s="196"/>
      <c r="K1003" s="106"/>
      <c r="L1003" s="106"/>
      <c r="M1003" s="106"/>
    </row>
    <row r="1004" ht="14.25" customHeight="1">
      <c r="A1004" s="81" t="s">
        <v>693</v>
      </c>
      <c r="B1004" s="415">
        <v>45962.0</v>
      </c>
      <c r="D1004" s="278" t="s">
        <v>3535</v>
      </c>
      <c r="E1004" s="295">
        <v>101600.0</v>
      </c>
      <c r="F1004" s="278" t="s">
        <v>9685</v>
      </c>
      <c r="G1004" s="278" t="s">
        <v>96</v>
      </c>
      <c r="H1004" s="227" t="s">
        <v>450</v>
      </c>
      <c r="I1004" s="290" t="s">
        <v>9686</v>
      </c>
      <c r="K1004" s="106"/>
      <c r="L1004" s="106"/>
      <c r="M1004" s="106"/>
    </row>
    <row r="1005" ht="14.25" customHeight="1">
      <c r="A1005" s="81" t="s">
        <v>699</v>
      </c>
      <c r="B1005" s="415">
        <v>45964.0</v>
      </c>
      <c r="D1005" s="278" t="s">
        <v>1358</v>
      </c>
      <c r="E1005" s="295">
        <v>1400.0</v>
      </c>
      <c r="F1005" s="278" t="s">
        <v>9687</v>
      </c>
      <c r="G1005" s="278" t="s">
        <v>117</v>
      </c>
      <c r="H1005" s="227" t="s">
        <v>450</v>
      </c>
      <c r="I1005" s="196"/>
      <c r="K1005" s="106"/>
      <c r="L1005" s="106"/>
      <c r="M1005" s="106"/>
      <c r="P1005" s="278">
        <v>45.97</v>
      </c>
      <c r="Q1005" s="374">
        <f>E1005-P1005</f>
        <v>1354.03</v>
      </c>
    </row>
    <row r="1006" ht="14.25" customHeight="1">
      <c r="A1006" s="81" t="s">
        <v>704</v>
      </c>
      <c r="B1006" s="415">
        <v>45964.0</v>
      </c>
      <c r="D1006" s="278" t="s">
        <v>9688</v>
      </c>
      <c r="E1006" s="295">
        <v>300.0</v>
      </c>
      <c r="F1006" s="278" t="s">
        <v>2026</v>
      </c>
      <c r="G1006" s="278" t="s">
        <v>5305</v>
      </c>
      <c r="H1006" s="227" t="s">
        <v>450</v>
      </c>
      <c r="I1006" s="196"/>
      <c r="K1006" s="106"/>
      <c r="L1006" s="106"/>
      <c r="M1006" s="106"/>
    </row>
    <row r="1007" ht="14.25" customHeight="1">
      <c r="A1007" s="81" t="s">
        <v>708</v>
      </c>
      <c r="B1007" s="415">
        <v>45964.0</v>
      </c>
      <c r="D1007" s="278" t="s">
        <v>3535</v>
      </c>
      <c r="E1007" s="295">
        <v>101600.0</v>
      </c>
      <c r="F1007" s="278" t="s">
        <v>9689</v>
      </c>
      <c r="G1007" s="278" t="s">
        <v>9690</v>
      </c>
      <c r="H1007" s="227" t="s">
        <v>450</v>
      </c>
      <c r="I1007" s="290" t="s">
        <v>6366</v>
      </c>
      <c r="K1007" s="106"/>
      <c r="L1007" s="106"/>
      <c r="M1007" s="106"/>
    </row>
    <row r="1008" ht="14.25" customHeight="1">
      <c r="A1008" s="81" t="s">
        <v>711</v>
      </c>
      <c r="B1008" s="415">
        <v>45964.0</v>
      </c>
      <c r="D1008" s="278" t="s">
        <v>454</v>
      </c>
      <c r="E1008" s="295">
        <v>8579.11</v>
      </c>
      <c r="F1008" s="278" t="s">
        <v>9691</v>
      </c>
      <c r="G1008" s="278" t="s">
        <v>9690</v>
      </c>
      <c r="H1008" s="227" t="s">
        <v>450</v>
      </c>
      <c r="I1008" s="290" t="s">
        <v>6270</v>
      </c>
      <c r="K1008" s="106"/>
      <c r="L1008" s="106"/>
      <c r="M1008" s="106"/>
    </row>
    <row r="1009" ht="14.25" customHeight="1">
      <c r="A1009" s="81" t="s">
        <v>713</v>
      </c>
      <c r="B1009" s="415">
        <v>45964.0</v>
      </c>
      <c r="D1009" s="278" t="s">
        <v>4255</v>
      </c>
      <c r="E1009" s="295">
        <v>3000.0</v>
      </c>
      <c r="F1009" s="278" t="s">
        <v>9692</v>
      </c>
      <c r="G1009" s="278" t="s">
        <v>117</v>
      </c>
      <c r="H1009" s="227" t="s">
        <v>450</v>
      </c>
      <c r="I1009" s="196"/>
      <c r="K1009" s="106"/>
      <c r="L1009" s="106"/>
      <c r="M1009" s="106"/>
    </row>
    <row r="1010" ht="14.25" customHeight="1">
      <c r="A1010" s="81" t="s">
        <v>715</v>
      </c>
      <c r="B1010" s="415">
        <v>45964.0</v>
      </c>
      <c r="D1010" s="278" t="s">
        <v>9693</v>
      </c>
      <c r="E1010" s="295">
        <v>550.0</v>
      </c>
      <c r="F1010" s="278" t="s">
        <v>2857</v>
      </c>
      <c r="G1010" s="278" t="s">
        <v>9694</v>
      </c>
      <c r="H1010" s="227" t="s">
        <v>450</v>
      </c>
      <c r="I1010" s="196"/>
      <c r="K1010" s="106"/>
      <c r="L1010" s="106"/>
      <c r="M1010" s="106"/>
    </row>
    <row r="1011" ht="14.25" customHeight="1">
      <c r="A1011" s="81" t="s">
        <v>718</v>
      </c>
      <c r="B1011" s="415">
        <v>45965.0</v>
      </c>
      <c r="D1011" s="278" t="s">
        <v>9695</v>
      </c>
      <c r="E1011" s="295">
        <v>550.0</v>
      </c>
      <c r="F1011" s="278" t="s">
        <v>2857</v>
      </c>
      <c r="G1011" s="278" t="s">
        <v>117</v>
      </c>
      <c r="H1011" s="227" t="s">
        <v>450</v>
      </c>
      <c r="I1011" s="196"/>
      <c r="K1011" s="106"/>
      <c r="L1011" s="106"/>
      <c r="M1011" s="106"/>
    </row>
    <row r="1012" ht="14.25" customHeight="1">
      <c r="A1012" s="81" t="s">
        <v>721</v>
      </c>
      <c r="B1012" s="415">
        <v>45964.0</v>
      </c>
      <c r="D1012" s="278" t="s">
        <v>9696</v>
      </c>
      <c r="E1012" s="295">
        <v>550.0</v>
      </c>
      <c r="F1012" s="278" t="s">
        <v>2857</v>
      </c>
      <c r="G1012" s="278" t="s">
        <v>117</v>
      </c>
      <c r="H1012" s="227" t="s">
        <v>450</v>
      </c>
      <c r="I1012" s="196"/>
      <c r="K1012" s="106"/>
      <c r="L1012" s="106"/>
      <c r="M1012" s="106"/>
    </row>
    <row r="1013" ht="14.25" customHeight="1">
      <c r="A1013" s="81" t="s">
        <v>722</v>
      </c>
      <c r="B1013" s="415">
        <v>45965.0</v>
      </c>
      <c r="D1013" s="278" t="s">
        <v>804</v>
      </c>
      <c r="E1013" s="295">
        <v>4776.79</v>
      </c>
      <c r="F1013" s="278" t="s">
        <v>9697</v>
      </c>
      <c r="G1013" s="278" t="s">
        <v>96</v>
      </c>
      <c r="H1013" s="227" t="s">
        <v>450</v>
      </c>
      <c r="I1013" s="290" t="s">
        <v>9698</v>
      </c>
      <c r="K1013" s="106"/>
      <c r="L1013" s="106"/>
      <c r="M1013" s="106"/>
    </row>
    <row r="1014" ht="14.25" customHeight="1">
      <c r="A1014" s="81" t="s">
        <v>724</v>
      </c>
      <c r="B1014" s="415">
        <v>45965.0</v>
      </c>
      <c r="D1014" s="278" t="s">
        <v>454</v>
      </c>
      <c r="E1014" s="295">
        <v>4757.68</v>
      </c>
      <c r="F1014" s="278" t="s">
        <v>9699</v>
      </c>
      <c r="G1014" s="278" t="s">
        <v>96</v>
      </c>
      <c r="H1014" s="227" t="s">
        <v>450</v>
      </c>
      <c r="I1014" s="290" t="s">
        <v>9700</v>
      </c>
      <c r="K1014" s="106"/>
      <c r="L1014" s="106"/>
      <c r="M1014" s="106"/>
    </row>
    <row r="1015" ht="14.25" customHeight="1">
      <c r="A1015" s="81" t="s">
        <v>727</v>
      </c>
      <c r="B1015" s="415">
        <v>45965.0</v>
      </c>
      <c r="D1015" s="278" t="s">
        <v>9701</v>
      </c>
      <c r="E1015" s="295">
        <v>2100.0</v>
      </c>
      <c r="F1015" s="278" t="s">
        <v>9702</v>
      </c>
      <c r="G1015" s="278" t="s">
        <v>96</v>
      </c>
      <c r="H1015" s="227" t="s">
        <v>450</v>
      </c>
      <c r="I1015" s="290" t="s">
        <v>9703</v>
      </c>
      <c r="K1015" s="106"/>
      <c r="L1015" s="106"/>
      <c r="M1015" s="106"/>
    </row>
    <row r="1016" ht="14.25" customHeight="1">
      <c r="A1016" s="81" t="s">
        <v>731</v>
      </c>
      <c r="B1016" s="415">
        <v>45965.0</v>
      </c>
      <c r="D1016" s="278" t="s">
        <v>94</v>
      </c>
      <c r="E1016" s="295">
        <v>3343.75</v>
      </c>
      <c r="F1016" s="278" t="s">
        <v>9704</v>
      </c>
      <c r="G1016" s="278" t="s">
        <v>74</v>
      </c>
      <c r="H1016" s="227" t="s">
        <v>132</v>
      </c>
      <c r="I1016" s="290" t="s">
        <v>9705</v>
      </c>
      <c r="K1016" s="106"/>
      <c r="L1016" s="106"/>
      <c r="M1016" s="106"/>
    </row>
    <row r="1017" ht="14.25" customHeight="1">
      <c r="A1017" s="81" t="s">
        <v>733</v>
      </c>
      <c r="B1017" s="415">
        <v>45965.0</v>
      </c>
      <c r="D1017" s="278" t="s">
        <v>9475</v>
      </c>
      <c r="E1017" s="295">
        <v>1375.0</v>
      </c>
      <c r="F1017" s="278" t="s">
        <v>9706</v>
      </c>
      <c r="G1017" s="278" t="s">
        <v>74</v>
      </c>
      <c r="H1017" s="227" t="s">
        <v>450</v>
      </c>
      <c r="I1017" s="290" t="s">
        <v>9707</v>
      </c>
      <c r="K1017" s="106"/>
      <c r="L1017" s="106"/>
      <c r="M1017" s="106"/>
    </row>
    <row r="1018" ht="14.25" customHeight="1">
      <c r="A1018" s="81" t="s">
        <v>735</v>
      </c>
      <c r="B1018" s="415">
        <v>45966.0</v>
      </c>
      <c r="C1018" s="278" t="s">
        <v>6516</v>
      </c>
      <c r="D1018" s="278" t="s">
        <v>6517</v>
      </c>
      <c r="E1018" s="295">
        <v>5000.0</v>
      </c>
      <c r="F1018" s="278" t="s">
        <v>9708</v>
      </c>
      <c r="G1018" s="278" t="s">
        <v>96</v>
      </c>
      <c r="H1018" s="227" t="s">
        <v>132</v>
      </c>
      <c r="I1018" s="416" t="s">
        <v>938</v>
      </c>
      <c r="K1018" s="106"/>
      <c r="L1018" s="106"/>
      <c r="M1018" s="106"/>
    </row>
    <row r="1019" ht="14.25" customHeight="1">
      <c r="A1019" s="81" t="s">
        <v>740</v>
      </c>
      <c r="B1019" s="415">
        <v>45966.0</v>
      </c>
      <c r="D1019" s="278" t="s">
        <v>9671</v>
      </c>
      <c r="E1019" s="295">
        <v>11200.0</v>
      </c>
      <c r="F1019" s="278" t="s">
        <v>9709</v>
      </c>
      <c r="G1019" s="278" t="s">
        <v>96</v>
      </c>
      <c r="H1019" s="227" t="s">
        <v>132</v>
      </c>
      <c r="I1019" s="416" t="s">
        <v>392</v>
      </c>
      <c r="K1019" s="106"/>
      <c r="L1019" s="106"/>
      <c r="M1019" s="106"/>
    </row>
    <row r="1020" ht="14.25" customHeight="1">
      <c r="A1020" s="81" t="s">
        <v>744</v>
      </c>
      <c r="B1020" s="415">
        <v>45967.0</v>
      </c>
      <c r="D1020" s="278" t="s">
        <v>6024</v>
      </c>
      <c r="E1020" s="295">
        <v>21400.0</v>
      </c>
      <c r="F1020" s="278" t="s">
        <v>6417</v>
      </c>
      <c r="G1020" s="278" t="s">
        <v>74</v>
      </c>
      <c r="H1020" s="227" t="s">
        <v>450</v>
      </c>
      <c r="I1020" s="290" t="s">
        <v>9710</v>
      </c>
      <c r="K1020" s="106"/>
      <c r="L1020" s="106"/>
      <c r="M1020" s="106"/>
    </row>
    <row r="1021" ht="14.25" customHeight="1">
      <c r="A1021" s="81" t="s">
        <v>747</v>
      </c>
      <c r="B1021" s="415">
        <v>45968.0</v>
      </c>
      <c r="D1021" s="278" t="s">
        <v>6024</v>
      </c>
      <c r="E1021" s="295">
        <v>4776.76</v>
      </c>
      <c r="F1021" s="278" t="s">
        <v>6331</v>
      </c>
      <c r="G1021" s="278" t="s">
        <v>74</v>
      </c>
      <c r="H1021" s="227" t="s">
        <v>450</v>
      </c>
      <c r="I1021" s="290" t="s">
        <v>9683</v>
      </c>
      <c r="K1021" s="106"/>
      <c r="L1021" s="106"/>
      <c r="M1021" s="106"/>
    </row>
    <row r="1022" ht="14.25" customHeight="1">
      <c r="A1022" s="81" t="s">
        <v>750</v>
      </c>
      <c r="B1022" s="415">
        <v>45968.0</v>
      </c>
      <c r="C1022" s="278" t="s">
        <v>6503</v>
      </c>
      <c r="D1022" s="278" t="s">
        <v>4042</v>
      </c>
      <c r="E1022" s="295">
        <v>91045.54</v>
      </c>
      <c r="F1022" s="278" t="s">
        <v>9711</v>
      </c>
      <c r="G1022" s="278" t="s">
        <v>74</v>
      </c>
      <c r="H1022" s="227" t="s">
        <v>450</v>
      </c>
      <c r="I1022" s="290" t="s">
        <v>9712</v>
      </c>
      <c r="K1022" s="106"/>
      <c r="L1022" s="106"/>
      <c r="M1022" s="106"/>
    </row>
    <row r="1023" ht="14.25" customHeight="1">
      <c r="A1023" s="81" t="s">
        <v>753</v>
      </c>
      <c r="B1023" s="415">
        <v>45968.0</v>
      </c>
      <c r="D1023" s="278" t="s">
        <v>9713</v>
      </c>
      <c r="E1023" s="295">
        <v>5000.0</v>
      </c>
      <c r="F1023" s="278" t="s">
        <v>9714</v>
      </c>
      <c r="G1023" s="278" t="s">
        <v>96</v>
      </c>
      <c r="H1023" s="227" t="s">
        <v>450</v>
      </c>
      <c r="I1023" s="290" t="s">
        <v>9715</v>
      </c>
      <c r="K1023" s="106"/>
      <c r="L1023" s="106"/>
      <c r="M1023" s="106"/>
    </row>
    <row r="1024" ht="14.25" customHeight="1">
      <c r="A1024" s="81" t="s">
        <v>755</v>
      </c>
      <c r="B1024" s="415">
        <v>45968.0</v>
      </c>
      <c r="D1024" s="278" t="s">
        <v>9716</v>
      </c>
      <c r="E1024" s="295">
        <v>4000.0</v>
      </c>
      <c r="F1024" s="278" t="s">
        <v>9717</v>
      </c>
      <c r="G1024" s="278" t="s">
        <v>96</v>
      </c>
      <c r="H1024" s="227" t="s">
        <v>450</v>
      </c>
      <c r="I1024" s="290" t="s">
        <v>6409</v>
      </c>
      <c r="K1024" s="106"/>
      <c r="L1024" s="106"/>
      <c r="M1024" s="106"/>
    </row>
    <row r="1025" ht="14.25" customHeight="1">
      <c r="A1025" s="81" t="s">
        <v>757</v>
      </c>
      <c r="B1025" s="415">
        <v>45969.0</v>
      </c>
      <c r="D1025" s="278" t="s">
        <v>1119</v>
      </c>
      <c r="E1025" s="295">
        <v>16500.0</v>
      </c>
      <c r="F1025" s="278" t="s">
        <v>9718</v>
      </c>
      <c r="G1025" s="278" t="s">
        <v>74</v>
      </c>
      <c r="H1025" s="227" t="s">
        <v>450</v>
      </c>
      <c r="I1025" s="290" t="s">
        <v>9719</v>
      </c>
      <c r="K1025" s="106"/>
      <c r="L1025" s="106"/>
      <c r="M1025" s="106"/>
    </row>
    <row r="1026" ht="14.25" customHeight="1">
      <c r="A1026" s="81" t="s">
        <v>761</v>
      </c>
      <c r="B1026" s="415">
        <v>45978.0</v>
      </c>
      <c r="D1026" s="278" t="s">
        <v>9720</v>
      </c>
      <c r="E1026" s="295">
        <v>1194.0</v>
      </c>
      <c r="F1026" s="278" t="s">
        <v>6391</v>
      </c>
      <c r="G1026" s="278" t="s">
        <v>96</v>
      </c>
      <c r="H1026" s="227" t="s">
        <v>450</v>
      </c>
      <c r="I1026" s="290" t="s">
        <v>6435</v>
      </c>
      <c r="K1026" s="106"/>
      <c r="L1026" s="106"/>
      <c r="M1026" s="106"/>
    </row>
    <row r="1027" ht="14.25" customHeight="1">
      <c r="A1027" s="81" t="s">
        <v>765</v>
      </c>
      <c r="B1027" s="415">
        <v>45978.0</v>
      </c>
      <c r="D1027" s="278" t="s">
        <v>3583</v>
      </c>
      <c r="E1027" s="295">
        <v>28800.0</v>
      </c>
      <c r="F1027" s="278" t="s">
        <v>9721</v>
      </c>
      <c r="G1027" s="417"/>
      <c r="H1027" s="283"/>
      <c r="I1027" s="418"/>
      <c r="K1027" s="106"/>
      <c r="L1027" s="106"/>
      <c r="M1027" s="106"/>
    </row>
    <row r="1028" ht="14.25" customHeight="1">
      <c r="A1028" s="81" t="s">
        <v>766</v>
      </c>
      <c r="B1028" s="415">
        <v>45973.0</v>
      </c>
      <c r="D1028" s="278" t="s">
        <v>9722</v>
      </c>
      <c r="E1028" s="295">
        <v>16500.0</v>
      </c>
      <c r="F1028" s="278" t="s">
        <v>9655</v>
      </c>
      <c r="G1028" s="278" t="s">
        <v>96</v>
      </c>
      <c r="H1028" s="227" t="s">
        <v>450</v>
      </c>
      <c r="I1028" s="290" t="s">
        <v>6964</v>
      </c>
      <c r="K1028" s="106"/>
      <c r="L1028" s="106"/>
      <c r="M1028" s="106"/>
    </row>
    <row r="1029" ht="14.25" customHeight="1">
      <c r="A1029" s="81" t="s">
        <v>770</v>
      </c>
      <c r="B1029" s="415">
        <v>45974.0</v>
      </c>
      <c r="D1029" s="278" t="s">
        <v>5534</v>
      </c>
      <c r="E1029" s="295">
        <v>25400.0</v>
      </c>
      <c r="F1029" s="278" t="s">
        <v>9723</v>
      </c>
      <c r="G1029" s="278" t="s">
        <v>117</v>
      </c>
      <c r="H1029" s="227" t="s">
        <v>450</v>
      </c>
      <c r="I1029" s="290" t="s">
        <v>9724</v>
      </c>
      <c r="K1029" s="106"/>
      <c r="L1029" s="106"/>
      <c r="M1029" s="106"/>
    </row>
    <row r="1030" ht="14.25" customHeight="1">
      <c r="A1030" s="81" t="s">
        <v>771</v>
      </c>
      <c r="B1030" s="415">
        <v>45974.0</v>
      </c>
      <c r="C1030" s="278" t="s">
        <v>6611</v>
      </c>
      <c r="D1030" s="278" t="s">
        <v>5534</v>
      </c>
      <c r="E1030" s="295">
        <v>9300.0</v>
      </c>
      <c r="F1030" s="192" t="s">
        <v>9725</v>
      </c>
      <c r="G1030" s="162" t="s">
        <v>117</v>
      </c>
      <c r="H1030" s="227" t="s">
        <v>450</v>
      </c>
      <c r="I1030" s="196"/>
      <c r="K1030" s="106"/>
      <c r="L1030" s="106"/>
      <c r="M1030" s="106"/>
    </row>
    <row r="1031" ht="14.25" customHeight="1">
      <c r="A1031" s="81" t="s">
        <v>776</v>
      </c>
      <c r="B1031" s="415">
        <v>45975.0</v>
      </c>
      <c r="D1031" s="278" t="s">
        <v>9726</v>
      </c>
      <c r="E1031" s="295">
        <v>11200.0</v>
      </c>
      <c r="F1031" s="278" t="s">
        <v>9727</v>
      </c>
      <c r="G1031" s="278" t="s">
        <v>96</v>
      </c>
      <c r="H1031" s="227" t="s">
        <v>450</v>
      </c>
      <c r="I1031" s="290" t="s">
        <v>9728</v>
      </c>
      <c r="K1031" s="106"/>
      <c r="L1031" s="106"/>
      <c r="M1031" s="106"/>
    </row>
    <row r="1032" ht="14.25" customHeight="1">
      <c r="A1032" s="81" t="s">
        <v>778</v>
      </c>
      <c r="B1032" s="415">
        <v>45975.0</v>
      </c>
      <c r="D1032" s="278" t="s">
        <v>9729</v>
      </c>
      <c r="E1032" s="295">
        <v>8980.36</v>
      </c>
      <c r="F1032" s="278" t="s">
        <v>9730</v>
      </c>
      <c r="G1032" s="278" t="s">
        <v>96</v>
      </c>
      <c r="H1032" s="227" t="s">
        <v>450</v>
      </c>
      <c r="I1032" s="290" t="s">
        <v>9731</v>
      </c>
      <c r="K1032" s="106"/>
      <c r="L1032" s="106"/>
      <c r="M1032" s="106"/>
    </row>
    <row r="1033" ht="14.25" customHeight="1">
      <c r="A1033" s="81" t="s">
        <v>783</v>
      </c>
      <c r="B1033" s="415">
        <v>45975.0</v>
      </c>
      <c r="D1033" s="278" t="s">
        <v>4507</v>
      </c>
      <c r="E1033" s="295">
        <v>2835.0</v>
      </c>
      <c r="F1033" s="278" t="s">
        <v>9732</v>
      </c>
      <c r="G1033" s="278" t="s">
        <v>96</v>
      </c>
      <c r="H1033" s="227" t="s">
        <v>450</v>
      </c>
      <c r="I1033" s="290" t="s">
        <v>9733</v>
      </c>
      <c r="K1033" s="106"/>
      <c r="L1033" s="106"/>
      <c r="M1033" s="106"/>
    </row>
    <row r="1034" ht="14.25" customHeight="1">
      <c r="A1034" s="81" t="s">
        <v>788</v>
      </c>
      <c r="B1034" s="415">
        <v>45978.0</v>
      </c>
      <c r="D1034" s="278" t="s">
        <v>6181</v>
      </c>
      <c r="E1034" s="295">
        <v>1194.2</v>
      </c>
      <c r="F1034" s="278" t="s">
        <v>2026</v>
      </c>
      <c r="G1034" s="278" t="s">
        <v>96</v>
      </c>
      <c r="H1034" s="227" t="s">
        <v>450</v>
      </c>
      <c r="I1034" s="290" t="s">
        <v>6435</v>
      </c>
      <c r="K1034" s="106"/>
      <c r="L1034" s="106"/>
      <c r="M1034" s="106"/>
    </row>
    <row r="1035" ht="14.25" customHeight="1">
      <c r="A1035" s="81" t="s">
        <v>791</v>
      </c>
      <c r="B1035" s="84"/>
      <c r="D1035" s="278" t="s">
        <v>562</v>
      </c>
      <c r="E1035" s="295">
        <v>1375.0</v>
      </c>
      <c r="F1035" s="278" t="s">
        <v>9734</v>
      </c>
      <c r="G1035" s="278" t="s">
        <v>74</v>
      </c>
      <c r="H1035" s="227" t="s">
        <v>450</v>
      </c>
      <c r="I1035" s="290" t="s">
        <v>6445</v>
      </c>
      <c r="K1035" s="106"/>
      <c r="L1035" s="106"/>
      <c r="M1035" s="106"/>
    </row>
    <row r="1036" ht="14.25" customHeight="1">
      <c r="A1036" s="81" t="s">
        <v>795</v>
      </c>
      <c r="B1036" s="415">
        <v>45978.0</v>
      </c>
      <c r="D1036" s="278" t="s">
        <v>9735</v>
      </c>
      <c r="E1036" s="295">
        <v>7500.0</v>
      </c>
      <c r="F1036" s="278" t="s">
        <v>9736</v>
      </c>
      <c r="G1036" s="278" t="s">
        <v>5214</v>
      </c>
      <c r="H1036" s="227" t="s">
        <v>450</v>
      </c>
      <c r="I1036" s="196"/>
      <c r="K1036" s="106"/>
      <c r="L1036" s="106"/>
      <c r="M1036" s="106"/>
    </row>
    <row r="1037" ht="14.25" customHeight="1">
      <c r="A1037" s="81" t="s">
        <v>799</v>
      </c>
      <c r="B1037" s="415">
        <v>45978.0</v>
      </c>
      <c r="D1037" s="278" t="s">
        <v>9737</v>
      </c>
      <c r="E1037" s="295">
        <v>9000.0</v>
      </c>
      <c r="F1037" s="278" t="s">
        <v>9738</v>
      </c>
      <c r="G1037" s="278" t="s">
        <v>96</v>
      </c>
      <c r="H1037" s="227" t="s">
        <v>450</v>
      </c>
      <c r="I1037" s="290" t="s">
        <v>9739</v>
      </c>
      <c r="K1037" s="106"/>
      <c r="L1037" s="106"/>
      <c r="M1037" s="106"/>
    </row>
    <row r="1038" ht="14.25" customHeight="1">
      <c r="A1038" s="81" t="s">
        <v>802</v>
      </c>
      <c r="B1038" s="415">
        <v>45978.0</v>
      </c>
      <c r="D1038" s="278" t="s">
        <v>9740</v>
      </c>
      <c r="E1038" s="295">
        <v>10000.0</v>
      </c>
      <c r="F1038" s="278" t="s">
        <v>9741</v>
      </c>
      <c r="G1038" s="278" t="s">
        <v>96</v>
      </c>
      <c r="H1038" s="227" t="s">
        <v>450</v>
      </c>
      <c r="I1038" s="290" t="s">
        <v>9742</v>
      </c>
      <c r="K1038" s="106"/>
      <c r="L1038" s="106"/>
      <c r="M1038" s="106"/>
    </row>
    <row r="1039" ht="14.25" customHeight="1">
      <c r="A1039" s="81" t="s">
        <v>807</v>
      </c>
      <c r="B1039" s="415">
        <v>45978.0</v>
      </c>
      <c r="D1039" s="278" t="s">
        <v>9743</v>
      </c>
      <c r="E1039" s="295">
        <v>9000.0</v>
      </c>
      <c r="F1039" s="278" t="s">
        <v>9744</v>
      </c>
      <c r="G1039" s="278" t="s">
        <v>96</v>
      </c>
      <c r="H1039" s="227" t="s">
        <v>450</v>
      </c>
      <c r="I1039" s="290" t="s">
        <v>9745</v>
      </c>
      <c r="K1039" s="106"/>
      <c r="L1039" s="106"/>
      <c r="M1039" s="106"/>
    </row>
    <row r="1040" ht="14.25" customHeight="1">
      <c r="A1040" s="81" t="s">
        <v>811</v>
      </c>
      <c r="B1040" s="415">
        <v>45978.0</v>
      </c>
      <c r="D1040" s="278" t="s">
        <v>9557</v>
      </c>
      <c r="E1040" s="295">
        <v>9000.0</v>
      </c>
      <c r="F1040" s="278" t="s">
        <v>9746</v>
      </c>
      <c r="G1040" s="278" t="s">
        <v>96</v>
      </c>
      <c r="H1040" s="227" t="s">
        <v>132</v>
      </c>
      <c r="I1040" s="416" t="s">
        <v>392</v>
      </c>
      <c r="K1040" s="106"/>
      <c r="L1040" s="106"/>
      <c r="M1040" s="106"/>
    </row>
    <row r="1041" ht="14.25" customHeight="1">
      <c r="A1041" s="81" t="s">
        <v>815</v>
      </c>
      <c r="B1041" s="415">
        <v>45978.0</v>
      </c>
      <c r="C1041" s="278" t="s">
        <v>6678</v>
      </c>
      <c r="D1041" s="278" t="s">
        <v>6679</v>
      </c>
      <c r="E1041" s="295">
        <v>16500.0</v>
      </c>
      <c r="F1041" s="278" t="s">
        <v>9747</v>
      </c>
      <c r="G1041" s="278" t="s">
        <v>96</v>
      </c>
      <c r="H1041" s="227" t="s">
        <v>450</v>
      </c>
      <c r="I1041" s="290" t="s">
        <v>9748</v>
      </c>
      <c r="K1041" s="106"/>
      <c r="L1041" s="106"/>
      <c r="M1041" s="106"/>
    </row>
    <row r="1042" ht="14.25" customHeight="1">
      <c r="A1042" s="81" t="s">
        <v>817</v>
      </c>
      <c r="B1042" s="415">
        <v>45978.0</v>
      </c>
      <c r="D1042" s="278" t="s">
        <v>6102</v>
      </c>
      <c r="E1042" s="295">
        <v>550.0</v>
      </c>
      <c r="F1042" s="278" t="s">
        <v>9749</v>
      </c>
      <c r="G1042" s="278" t="s">
        <v>5214</v>
      </c>
      <c r="H1042" s="227" t="s">
        <v>450</v>
      </c>
      <c r="I1042" s="196"/>
      <c r="K1042" s="106"/>
      <c r="L1042" s="106"/>
      <c r="M1042" s="106"/>
    </row>
    <row r="1043" ht="14.25" customHeight="1">
      <c r="A1043" s="81" t="s">
        <v>821</v>
      </c>
      <c r="B1043" s="415">
        <v>45979.0</v>
      </c>
      <c r="D1043" s="278" t="s">
        <v>9750</v>
      </c>
      <c r="E1043" s="295">
        <v>1400.0</v>
      </c>
      <c r="F1043" s="278" t="s">
        <v>9751</v>
      </c>
      <c r="G1043" s="278" t="s">
        <v>96</v>
      </c>
      <c r="H1043" s="227" t="s">
        <v>450</v>
      </c>
      <c r="I1043" s="290" t="s">
        <v>9752</v>
      </c>
      <c r="K1043" s="106"/>
      <c r="L1043" s="106"/>
      <c r="M1043" s="106"/>
    </row>
    <row r="1044" ht="14.25" customHeight="1">
      <c r="A1044" s="81" t="s">
        <v>825</v>
      </c>
      <c r="B1044" s="415">
        <v>45979.0</v>
      </c>
      <c r="D1044" s="278" t="s">
        <v>9753</v>
      </c>
      <c r="E1044" s="295">
        <v>6687.5</v>
      </c>
      <c r="F1044" s="278" t="s">
        <v>9754</v>
      </c>
      <c r="G1044" s="278" t="s">
        <v>96</v>
      </c>
      <c r="H1044" s="227" t="s">
        <v>450</v>
      </c>
      <c r="I1044" s="290" t="s">
        <v>6483</v>
      </c>
      <c r="K1044" s="106"/>
      <c r="L1044" s="106"/>
      <c r="M1044" s="106"/>
    </row>
    <row r="1045" ht="14.25" customHeight="1">
      <c r="A1045" s="81" t="s">
        <v>829</v>
      </c>
      <c r="B1045" s="415">
        <v>45979.0</v>
      </c>
      <c r="C1045" s="278" t="s">
        <v>6530</v>
      </c>
      <c r="D1045" s="278" t="s">
        <v>9722</v>
      </c>
      <c r="E1045" s="295">
        <v>5700.0</v>
      </c>
      <c r="F1045" s="278" t="s">
        <v>6532</v>
      </c>
      <c r="G1045" s="278" t="s">
        <v>96</v>
      </c>
      <c r="H1045" s="227" t="s">
        <v>450</v>
      </c>
      <c r="I1045" s="290" t="s">
        <v>9755</v>
      </c>
      <c r="K1045" s="106"/>
      <c r="L1045" s="106"/>
      <c r="M1045" s="106"/>
    </row>
    <row r="1046" ht="14.25" customHeight="1">
      <c r="A1046" s="81" t="s">
        <v>832</v>
      </c>
      <c r="B1046" s="415">
        <v>45980.0</v>
      </c>
      <c r="D1046" s="278" t="s">
        <v>9729</v>
      </c>
      <c r="E1046" s="295">
        <v>2675.0</v>
      </c>
      <c r="F1046" s="278" t="s">
        <v>9756</v>
      </c>
      <c r="G1046" s="278" t="s">
        <v>96</v>
      </c>
      <c r="H1046" s="227" t="s">
        <v>450</v>
      </c>
      <c r="I1046" s="290" t="s">
        <v>9757</v>
      </c>
      <c r="K1046" s="106"/>
      <c r="L1046" s="106"/>
      <c r="M1046" s="106"/>
    </row>
    <row r="1047" ht="14.25" customHeight="1">
      <c r="A1047" s="81" t="s">
        <v>836</v>
      </c>
      <c r="B1047" s="415">
        <v>45980.0</v>
      </c>
      <c r="C1047" s="278" t="s">
        <v>6622</v>
      </c>
      <c r="D1047" s="278" t="s">
        <v>5336</v>
      </c>
      <c r="E1047" s="295">
        <v>17769.64</v>
      </c>
      <c r="F1047" s="278" t="s">
        <v>9758</v>
      </c>
      <c r="G1047" s="278" t="s">
        <v>96</v>
      </c>
      <c r="H1047" s="227" t="s">
        <v>450</v>
      </c>
      <c r="I1047" s="290" t="s">
        <v>9759</v>
      </c>
      <c r="K1047" s="106"/>
      <c r="L1047" s="106"/>
      <c r="M1047" s="106"/>
    </row>
    <row r="1048" ht="14.25" customHeight="1">
      <c r="A1048" s="81" t="s">
        <v>841</v>
      </c>
      <c r="B1048" s="415">
        <v>45980.0</v>
      </c>
      <c r="D1048" s="278" t="s">
        <v>5336</v>
      </c>
      <c r="E1048" s="295">
        <v>117700.0</v>
      </c>
      <c r="F1048" s="278" t="s">
        <v>9727</v>
      </c>
      <c r="G1048" s="278" t="s">
        <v>96</v>
      </c>
      <c r="H1048" s="227" t="s">
        <v>450</v>
      </c>
      <c r="I1048" s="290" t="s">
        <v>9760</v>
      </c>
      <c r="K1048" s="106"/>
      <c r="L1048" s="106"/>
      <c r="M1048" s="106"/>
    </row>
    <row r="1049" ht="14.25" customHeight="1">
      <c r="A1049" s="81" t="s">
        <v>844</v>
      </c>
      <c r="B1049" s="415">
        <v>45980.0</v>
      </c>
      <c r="D1049" s="278" t="s">
        <v>3583</v>
      </c>
      <c r="E1049" s="295">
        <v>30450.0</v>
      </c>
      <c r="F1049" s="278" t="s">
        <v>9761</v>
      </c>
      <c r="G1049" s="278" t="s">
        <v>74</v>
      </c>
      <c r="H1049" s="227" t="s">
        <v>132</v>
      </c>
      <c r="I1049" s="416" t="s">
        <v>938</v>
      </c>
      <c r="K1049" s="106"/>
      <c r="L1049" s="106"/>
      <c r="M1049" s="106"/>
    </row>
    <row r="1050" ht="14.25" customHeight="1">
      <c r="A1050" s="81" t="s">
        <v>848</v>
      </c>
      <c r="B1050" s="415">
        <v>45980.0</v>
      </c>
      <c r="D1050" s="278" t="s">
        <v>9762</v>
      </c>
      <c r="E1050" s="295">
        <v>16500.0</v>
      </c>
      <c r="F1050" s="278" t="s">
        <v>9763</v>
      </c>
      <c r="G1050" s="278" t="s">
        <v>96</v>
      </c>
      <c r="H1050" s="227" t="s">
        <v>132</v>
      </c>
      <c r="I1050" s="416" t="s">
        <v>392</v>
      </c>
      <c r="K1050" s="106"/>
      <c r="L1050" s="106"/>
      <c r="M1050" s="106"/>
    </row>
    <row r="1051" ht="14.25" customHeight="1">
      <c r="A1051" s="81" t="s">
        <v>852</v>
      </c>
      <c r="B1051" s="415">
        <v>45980.0</v>
      </c>
      <c r="D1051" s="278" t="s">
        <v>9735</v>
      </c>
      <c r="E1051" s="295">
        <v>2500.0</v>
      </c>
      <c r="F1051" s="278" t="s">
        <v>9764</v>
      </c>
      <c r="G1051" s="278" t="s">
        <v>112</v>
      </c>
      <c r="H1051" s="227" t="s">
        <v>127</v>
      </c>
      <c r="I1051" s="196"/>
      <c r="K1051" s="106"/>
      <c r="L1051" s="106"/>
      <c r="M1051" s="106"/>
    </row>
    <row r="1052" ht="14.25" customHeight="1">
      <c r="A1052" s="81" t="s">
        <v>853</v>
      </c>
      <c r="B1052" s="415">
        <v>45981.0</v>
      </c>
      <c r="D1052" s="278" t="s">
        <v>9765</v>
      </c>
      <c r="E1052" s="295">
        <v>1400.0</v>
      </c>
      <c r="F1052" s="278" t="s">
        <v>9766</v>
      </c>
      <c r="G1052" s="278" t="s">
        <v>117</v>
      </c>
      <c r="H1052" s="227" t="s">
        <v>450</v>
      </c>
      <c r="I1052" s="196"/>
      <c r="K1052" s="106"/>
      <c r="L1052" s="106"/>
      <c r="M1052" s="106"/>
    </row>
    <row r="1053" ht="14.25" customHeight="1">
      <c r="A1053" s="81" t="s">
        <v>857</v>
      </c>
      <c r="B1053" s="415">
        <v>45981.0</v>
      </c>
      <c r="D1053" s="278" t="s">
        <v>9735</v>
      </c>
      <c r="E1053" s="295">
        <v>2500.0</v>
      </c>
      <c r="F1053" s="278" t="s">
        <v>9767</v>
      </c>
      <c r="G1053" s="278" t="s">
        <v>96</v>
      </c>
      <c r="H1053" s="227" t="s">
        <v>450</v>
      </c>
      <c r="I1053" s="290" t="s">
        <v>9768</v>
      </c>
      <c r="K1053" s="106"/>
      <c r="L1053" s="106"/>
      <c r="M1053" s="106"/>
    </row>
    <row r="1054" ht="14.25" customHeight="1">
      <c r="A1054" s="81" t="s">
        <v>860</v>
      </c>
      <c r="B1054" s="415">
        <v>45982.0</v>
      </c>
      <c r="D1054" s="278" t="s">
        <v>9769</v>
      </c>
      <c r="E1054" s="295">
        <v>16500.0</v>
      </c>
      <c r="F1054" s="278" t="s">
        <v>9770</v>
      </c>
      <c r="G1054" s="278" t="s">
        <v>117</v>
      </c>
      <c r="H1054" s="227" t="s">
        <v>450</v>
      </c>
      <c r="I1054" s="196"/>
      <c r="K1054" s="106"/>
      <c r="L1054" s="106"/>
      <c r="M1054" s="106"/>
    </row>
    <row r="1055" ht="14.25" customHeight="1">
      <c r="A1055" s="81" t="s">
        <v>862</v>
      </c>
      <c r="B1055" s="415">
        <v>45982.0</v>
      </c>
      <c r="D1055" s="278" t="s">
        <v>1982</v>
      </c>
      <c r="E1055" s="295">
        <v>16500.0</v>
      </c>
      <c r="F1055" s="278" t="s">
        <v>9770</v>
      </c>
      <c r="G1055" s="278" t="s">
        <v>117</v>
      </c>
      <c r="H1055" s="227" t="s">
        <v>450</v>
      </c>
      <c r="I1055" s="196"/>
      <c r="K1055" s="106"/>
      <c r="L1055" s="106"/>
      <c r="M1055" s="106"/>
    </row>
    <row r="1056" ht="14.25" customHeight="1">
      <c r="A1056" s="81" t="s">
        <v>867</v>
      </c>
      <c r="B1056" s="415">
        <v>45983.0</v>
      </c>
      <c r="D1056" s="278" t="s">
        <v>9771</v>
      </c>
      <c r="E1056" s="295">
        <v>700.0</v>
      </c>
      <c r="F1056" s="278" t="s">
        <v>9772</v>
      </c>
      <c r="G1056" s="278" t="s">
        <v>112</v>
      </c>
      <c r="H1056" s="227" t="s">
        <v>127</v>
      </c>
      <c r="I1056" s="196"/>
      <c r="K1056" s="106"/>
      <c r="L1056" s="106"/>
      <c r="M1056" s="106"/>
    </row>
    <row r="1057" ht="14.25" customHeight="1">
      <c r="A1057" s="81" t="s">
        <v>871</v>
      </c>
      <c r="B1057" s="415">
        <v>45986.0</v>
      </c>
      <c r="D1057" s="278" t="s">
        <v>9773</v>
      </c>
      <c r="E1057" s="295">
        <v>4500.0</v>
      </c>
      <c r="F1057" s="278" t="s">
        <v>9774</v>
      </c>
      <c r="G1057" s="278" t="s">
        <v>96</v>
      </c>
      <c r="H1057" s="227" t="s">
        <v>132</v>
      </c>
      <c r="I1057" s="416" t="s">
        <v>344</v>
      </c>
      <c r="K1057" s="106"/>
      <c r="L1057" s="106"/>
      <c r="M1057" s="106"/>
    </row>
    <row r="1058" ht="14.25" customHeight="1">
      <c r="A1058" s="81" t="s">
        <v>872</v>
      </c>
      <c r="B1058" s="415">
        <v>45986.0</v>
      </c>
      <c r="C1058" s="419" t="s">
        <v>6542</v>
      </c>
      <c r="D1058" s="278" t="s">
        <v>9775</v>
      </c>
      <c r="E1058" s="295">
        <v>18762.08</v>
      </c>
      <c r="F1058" s="278" t="s">
        <v>9776</v>
      </c>
      <c r="G1058" s="278" t="s">
        <v>96</v>
      </c>
      <c r="H1058" s="227" t="s">
        <v>132</v>
      </c>
      <c r="I1058" s="416" t="s">
        <v>344</v>
      </c>
      <c r="K1058" s="106"/>
      <c r="L1058" s="106"/>
      <c r="M1058" s="106"/>
    </row>
    <row r="1059" ht="14.25" customHeight="1">
      <c r="A1059" s="81" t="s">
        <v>876</v>
      </c>
      <c r="B1059" s="415">
        <v>45986.0</v>
      </c>
      <c r="D1059" s="278" t="s">
        <v>9777</v>
      </c>
      <c r="E1059" s="295">
        <v>16500.0</v>
      </c>
      <c r="F1059" s="278" t="s">
        <v>9778</v>
      </c>
      <c r="G1059" s="278" t="s">
        <v>96</v>
      </c>
      <c r="H1059" s="227" t="s">
        <v>132</v>
      </c>
      <c r="I1059" s="416" t="s">
        <v>344</v>
      </c>
      <c r="K1059" s="106"/>
      <c r="L1059" s="106"/>
      <c r="M1059" s="106"/>
    </row>
    <row r="1060" ht="14.25" customHeight="1">
      <c r="A1060" s="81" t="s">
        <v>879</v>
      </c>
      <c r="B1060" s="415">
        <v>45986.0</v>
      </c>
      <c r="D1060" s="278" t="s">
        <v>6594</v>
      </c>
      <c r="E1060" s="295">
        <v>7165.18</v>
      </c>
      <c r="F1060" s="278" t="s">
        <v>9779</v>
      </c>
      <c r="G1060" s="278" t="s">
        <v>96</v>
      </c>
      <c r="H1060" s="227" t="s">
        <v>450</v>
      </c>
      <c r="I1060" s="290" t="s">
        <v>9780</v>
      </c>
      <c r="K1060" s="106"/>
      <c r="L1060" s="106"/>
      <c r="M1060" s="106"/>
    </row>
    <row r="1061" ht="14.25" customHeight="1">
      <c r="A1061" s="81" t="s">
        <v>883</v>
      </c>
      <c r="B1061" s="415">
        <v>45986.0</v>
      </c>
      <c r="C1061" s="278" t="s">
        <v>6512</v>
      </c>
      <c r="D1061" s="278" t="s">
        <v>9781</v>
      </c>
      <c r="E1061" s="295">
        <v>286.61</v>
      </c>
      <c r="F1061" s="278" t="s">
        <v>9782</v>
      </c>
      <c r="G1061" s="278" t="s">
        <v>74</v>
      </c>
      <c r="H1061" s="227" t="s">
        <v>450</v>
      </c>
      <c r="I1061" s="290" t="s">
        <v>9783</v>
      </c>
      <c r="K1061" s="106"/>
      <c r="L1061" s="106"/>
      <c r="M1061" s="106"/>
    </row>
    <row r="1062" ht="14.25" customHeight="1">
      <c r="A1062" s="81" t="s">
        <v>887</v>
      </c>
      <c r="B1062" s="415">
        <v>45986.0</v>
      </c>
      <c r="D1062" s="278" t="s">
        <v>9784</v>
      </c>
      <c r="E1062" s="295">
        <v>7500.0</v>
      </c>
      <c r="F1062" s="278" t="s">
        <v>9785</v>
      </c>
      <c r="G1062" s="278" t="s">
        <v>96</v>
      </c>
      <c r="H1062" s="227" t="s">
        <v>450</v>
      </c>
      <c r="I1062" s="290" t="s">
        <v>9786</v>
      </c>
      <c r="K1062" s="106"/>
      <c r="L1062" s="106"/>
      <c r="M1062" s="106"/>
    </row>
    <row r="1063" ht="14.25" customHeight="1">
      <c r="A1063" s="81" t="s">
        <v>888</v>
      </c>
      <c r="B1063" s="415">
        <v>45986.0</v>
      </c>
      <c r="D1063" s="278" t="s">
        <v>9787</v>
      </c>
      <c r="E1063" s="295">
        <v>3000.0</v>
      </c>
      <c r="F1063" s="278" t="s">
        <v>6441</v>
      </c>
      <c r="G1063" s="278" t="s">
        <v>74</v>
      </c>
      <c r="H1063" s="227" t="s">
        <v>450</v>
      </c>
      <c r="I1063" s="290" t="s">
        <v>9788</v>
      </c>
      <c r="K1063" s="106"/>
      <c r="L1063" s="106"/>
      <c r="M1063" s="106"/>
    </row>
    <row r="1064" ht="14.25" customHeight="1">
      <c r="A1064" s="81" t="s">
        <v>893</v>
      </c>
      <c r="B1064" s="415">
        <v>45986.0</v>
      </c>
      <c r="D1064" s="278" t="s">
        <v>9789</v>
      </c>
      <c r="E1064" s="295">
        <v>16500.0</v>
      </c>
      <c r="F1064" s="278" t="s">
        <v>9790</v>
      </c>
      <c r="G1064" s="278" t="s">
        <v>74</v>
      </c>
      <c r="H1064" s="227" t="s">
        <v>450</v>
      </c>
      <c r="I1064" s="290" t="s">
        <v>9791</v>
      </c>
      <c r="K1064" s="106"/>
      <c r="L1064" s="106"/>
      <c r="M1064" s="106"/>
    </row>
    <row r="1065" ht="14.25" customHeight="1">
      <c r="A1065" s="81" t="s">
        <v>897</v>
      </c>
      <c r="B1065" s="415">
        <v>45986.0</v>
      </c>
      <c r="D1065" s="278" t="s">
        <v>9789</v>
      </c>
      <c r="E1065" s="295">
        <v>3500.0</v>
      </c>
      <c r="F1065" s="278" t="s">
        <v>9792</v>
      </c>
      <c r="G1065" s="278" t="s">
        <v>74</v>
      </c>
      <c r="H1065" s="227" t="s">
        <v>450</v>
      </c>
      <c r="I1065" s="290" t="s">
        <v>9793</v>
      </c>
      <c r="K1065" s="106"/>
      <c r="L1065" s="106"/>
      <c r="M1065" s="106"/>
    </row>
    <row r="1066" ht="14.25" customHeight="1">
      <c r="A1066" s="81" t="s">
        <v>902</v>
      </c>
      <c r="B1066" s="415">
        <v>45986.0</v>
      </c>
      <c r="D1066" s="278" t="s">
        <v>5380</v>
      </c>
      <c r="E1066" s="295">
        <v>3152.68</v>
      </c>
      <c r="F1066" s="278" t="s">
        <v>9794</v>
      </c>
      <c r="G1066" s="278" t="s">
        <v>74</v>
      </c>
      <c r="H1066" s="227" t="s">
        <v>132</v>
      </c>
      <c r="I1066" s="290" t="s">
        <v>9795</v>
      </c>
      <c r="K1066" s="106"/>
      <c r="L1066" s="106"/>
      <c r="M1066" s="106"/>
    </row>
    <row r="1067" ht="14.25" customHeight="1">
      <c r="A1067" s="81" t="s">
        <v>905</v>
      </c>
      <c r="B1067" s="415">
        <v>45986.0</v>
      </c>
      <c r="D1067" s="278" t="s">
        <v>168</v>
      </c>
      <c r="E1067" s="295">
        <v>1250.0</v>
      </c>
      <c r="F1067" s="278" t="s">
        <v>9796</v>
      </c>
      <c r="G1067" s="278" t="s">
        <v>74</v>
      </c>
      <c r="H1067" s="227" t="s">
        <v>450</v>
      </c>
      <c r="I1067" s="290" t="s">
        <v>9797</v>
      </c>
      <c r="K1067" s="106"/>
      <c r="L1067" s="106"/>
      <c r="M1067" s="106"/>
    </row>
    <row r="1068" ht="14.25" customHeight="1">
      <c r="A1068" s="81" t="s">
        <v>906</v>
      </c>
      <c r="B1068" s="415">
        <v>45986.0</v>
      </c>
      <c r="D1068" s="278" t="s">
        <v>6357</v>
      </c>
      <c r="E1068" s="295">
        <v>1375.0</v>
      </c>
      <c r="F1068" s="278" t="s">
        <v>9796</v>
      </c>
      <c r="G1068" s="278" t="s">
        <v>74</v>
      </c>
      <c r="H1068" s="227" t="s">
        <v>450</v>
      </c>
      <c r="I1068" s="290" t="s">
        <v>9798</v>
      </c>
      <c r="K1068" s="106"/>
      <c r="L1068" s="106"/>
      <c r="M1068" s="106"/>
    </row>
    <row r="1069" ht="14.25" customHeight="1">
      <c r="A1069" s="81" t="s">
        <v>911</v>
      </c>
      <c r="B1069" s="415">
        <v>45986.0</v>
      </c>
      <c r="D1069" s="278" t="s">
        <v>5393</v>
      </c>
      <c r="E1069" s="295">
        <v>1194.2</v>
      </c>
      <c r="F1069" s="278" t="s">
        <v>9796</v>
      </c>
      <c r="G1069" s="278" t="s">
        <v>74</v>
      </c>
      <c r="H1069" s="227" t="s">
        <v>450</v>
      </c>
      <c r="I1069" s="290" t="s">
        <v>9799</v>
      </c>
      <c r="K1069" s="106"/>
      <c r="L1069" s="106"/>
      <c r="M1069" s="106"/>
    </row>
    <row r="1070" ht="14.25" customHeight="1">
      <c r="A1070" s="81" t="s">
        <v>915</v>
      </c>
      <c r="B1070" s="415">
        <v>45986.0</v>
      </c>
      <c r="D1070" s="278" t="s">
        <v>6256</v>
      </c>
      <c r="E1070" s="295">
        <v>20253.57</v>
      </c>
      <c r="F1070" s="278" t="s">
        <v>9800</v>
      </c>
      <c r="G1070" s="278" t="s">
        <v>74</v>
      </c>
      <c r="H1070" s="227" t="s">
        <v>450</v>
      </c>
      <c r="I1070" s="290" t="s">
        <v>9801</v>
      </c>
      <c r="K1070" s="106"/>
      <c r="L1070" s="106"/>
      <c r="M1070" s="106"/>
    </row>
    <row r="1071" ht="14.25" customHeight="1">
      <c r="A1071" s="81" t="s">
        <v>920</v>
      </c>
      <c r="B1071" s="415">
        <v>45986.0</v>
      </c>
      <c r="D1071" s="278" t="s">
        <v>9802</v>
      </c>
      <c r="E1071" s="295">
        <v>10000.0</v>
      </c>
      <c r="F1071" s="278" t="s">
        <v>9803</v>
      </c>
      <c r="G1071" s="278" t="s">
        <v>117</v>
      </c>
      <c r="H1071" s="227" t="s">
        <v>450</v>
      </c>
      <c r="I1071" s="196"/>
      <c r="K1071" s="106"/>
      <c r="L1071" s="106"/>
      <c r="M1071" s="106"/>
      <c r="P1071" s="278">
        <v>328.37</v>
      </c>
      <c r="Q1071" s="374">
        <f>E1071-P1071</f>
        <v>9671.63</v>
      </c>
    </row>
    <row r="1072" ht="14.25" customHeight="1">
      <c r="A1072" s="81" t="s">
        <v>923</v>
      </c>
      <c r="B1072" s="415">
        <v>45986.0</v>
      </c>
      <c r="C1072" s="278" t="s">
        <v>6522</v>
      </c>
      <c r="D1072" s="278" t="s">
        <v>701</v>
      </c>
      <c r="E1072" s="295">
        <v>1854.0</v>
      </c>
      <c r="F1072" s="278" t="s">
        <v>6523</v>
      </c>
      <c r="G1072" s="278" t="s">
        <v>74</v>
      </c>
      <c r="H1072" s="227" t="s">
        <v>450</v>
      </c>
      <c r="I1072" s="290" t="s">
        <v>9804</v>
      </c>
      <c r="K1072" s="106"/>
      <c r="L1072" s="106"/>
      <c r="M1072" s="106"/>
    </row>
    <row r="1073" ht="14.25" customHeight="1">
      <c r="A1073" s="81" t="s">
        <v>928</v>
      </c>
      <c r="B1073" s="415">
        <v>45986.0</v>
      </c>
      <c r="D1073" s="278" t="s">
        <v>5766</v>
      </c>
      <c r="E1073" s="295">
        <v>1250.0</v>
      </c>
      <c r="F1073" s="278" t="s">
        <v>9796</v>
      </c>
      <c r="G1073" s="278" t="s">
        <v>74</v>
      </c>
      <c r="H1073" s="227" t="s">
        <v>450</v>
      </c>
      <c r="I1073" s="290" t="s">
        <v>9805</v>
      </c>
      <c r="K1073" s="106"/>
      <c r="L1073" s="106"/>
      <c r="M1073" s="106"/>
    </row>
    <row r="1074" ht="14.25" customHeight="1">
      <c r="A1074" s="81" t="s">
        <v>931</v>
      </c>
      <c r="B1074" s="415">
        <v>45986.0</v>
      </c>
      <c r="C1074" s="278" t="s">
        <v>6526</v>
      </c>
      <c r="D1074" s="278" t="s">
        <v>9806</v>
      </c>
      <c r="E1074" s="295">
        <v>1814.48</v>
      </c>
      <c r="F1074" s="278" t="s">
        <v>6527</v>
      </c>
      <c r="G1074" s="278" t="s">
        <v>74</v>
      </c>
      <c r="H1074" s="227" t="s">
        <v>450</v>
      </c>
      <c r="I1074" s="290" t="s">
        <v>6528</v>
      </c>
      <c r="K1074" s="106"/>
      <c r="L1074" s="106"/>
      <c r="M1074" s="106"/>
    </row>
    <row r="1075" ht="14.25" customHeight="1">
      <c r="A1075" s="81" t="s">
        <v>934</v>
      </c>
      <c r="B1075" s="415">
        <v>45986.0</v>
      </c>
      <c r="C1075" s="278" t="s">
        <v>6516</v>
      </c>
      <c r="D1075" s="278" t="s">
        <v>6517</v>
      </c>
      <c r="E1075" s="295">
        <v>5000.0</v>
      </c>
      <c r="F1075" s="278" t="s">
        <v>9807</v>
      </c>
      <c r="G1075" s="278" t="s">
        <v>74</v>
      </c>
      <c r="H1075" s="227" t="s">
        <v>450</v>
      </c>
      <c r="I1075" s="290" t="s">
        <v>9808</v>
      </c>
      <c r="K1075" s="106"/>
      <c r="L1075" s="106"/>
      <c r="M1075" s="106"/>
    </row>
    <row r="1076" ht="14.25" customHeight="1">
      <c r="A1076" s="81" t="s">
        <v>939</v>
      </c>
      <c r="B1076" s="415">
        <v>45986.0</v>
      </c>
      <c r="D1076" s="278" t="s">
        <v>1503</v>
      </c>
      <c r="E1076" s="295">
        <v>300.0</v>
      </c>
      <c r="F1076" s="278" t="s">
        <v>6221</v>
      </c>
      <c r="G1076" s="278" t="s">
        <v>112</v>
      </c>
      <c r="H1076" s="227" t="s">
        <v>450</v>
      </c>
      <c r="I1076" s="196"/>
      <c r="K1076" s="106"/>
      <c r="L1076" s="106"/>
      <c r="M1076" s="106"/>
    </row>
    <row r="1077" ht="14.25" customHeight="1">
      <c r="A1077" s="81" t="s">
        <v>942</v>
      </c>
      <c r="B1077" s="415">
        <v>45987.0</v>
      </c>
      <c r="D1077" s="278" t="s">
        <v>9735</v>
      </c>
      <c r="E1077" s="295">
        <v>2500.0</v>
      </c>
      <c r="F1077" s="278" t="s">
        <v>9809</v>
      </c>
      <c r="G1077" s="278" t="s">
        <v>96</v>
      </c>
      <c r="H1077" s="227" t="s">
        <v>450</v>
      </c>
      <c r="I1077" s="290" t="s">
        <v>9810</v>
      </c>
      <c r="K1077" s="106"/>
      <c r="L1077" s="106"/>
      <c r="M1077" s="106"/>
    </row>
    <row r="1078" ht="14.25" customHeight="1">
      <c r="A1078" s="81" t="s">
        <v>947</v>
      </c>
      <c r="B1078" s="415">
        <v>45987.0</v>
      </c>
      <c r="D1078" s="278" t="s">
        <v>6083</v>
      </c>
      <c r="E1078" s="295">
        <v>2800.0</v>
      </c>
      <c r="F1078" s="278" t="s">
        <v>9811</v>
      </c>
      <c r="G1078" s="278" t="s">
        <v>74</v>
      </c>
      <c r="H1078" s="227" t="s">
        <v>450</v>
      </c>
      <c r="I1078" s="290" t="s">
        <v>9812</v>
      </c>
      <c r="K1078" s="106"/>
      <c r="L1078" s="106"/>
      <c r="M1078" s="106"/>
    </row>
    <row r="1079" ht="14.25" customHeight="1">
      <c r="A1079" s="81" t="s">
        <v>951</v>
      </c>
      <c r="B1079" s="415">
        <v>45987.0</v>
      </c>
      <c r="D1079" s="278" t="s">
        <v>9813</v>
      </c>
      <c r="E1079" s="295">
        <v>16500.0</v>
      </c>
      <c r="F1079" s="278" t="s">
        <v>9814</v>
      </c>
      <c r="G1079" s="278" t="s">
        <v>74</v>
      </c>
      <c r="H1079" s="227" t="s">
        <v>450</v>
      </c>
      <c r="I1079" s="290" t="s">
        <v>9815</v>
      </c>
      <c r="K1079" s="106"/>
      <c r="L1079" s="106"/>
      <c r="M1079" s="106"/>
    </row>
    <row r="1080" ht="14.25" customHeight="1">
      <c r="A1080" s="81" t="s">
        <v>954</v>
      </c>
      <c r="B1080" s="415">
        <v>45987.0</v>
      </c>
      <c r="C1080" s="278" t="s">
        <v>6660</v>
      </c>
      <c r="D1080" s="278" t="s">
        <v>5413</v>
      </c>
      <c r="E1080" s="295">
        <v>1080.5</v>
      </c>
      <c r="F1080" s="278" t="s">
        <v>9816</v>
      </c>
      <c r="G1080" s="278" t="s">
        <v>96</v>
      </c>
      <c r="H1080" s="227" t="s">
        <v>132</v>
      </c>
      <c r="I1080" s="416" t="s">
        <v>344</v>
      </c>
      <c r="K1080" s="106"/>
      <c r="L1080" s="106"/>
      <c r="M1080" s="106"/>
    </row>
    <row r="1081" ht="14.25" customHeight="1">
      <c r="A1081" s="81" t="s">
        <v>958</v>
      </c>
      <c r="B1081" s="415">
        <v>45987.0</v>
      </c>
      <c r="D1081" s="278" t="s">
        <v>5413</v>
      </c>
      <c r="E1081" s="295">
        <v>16500.0</v>
      </c>
      <c r="F1081" s="278" t="s">
        <v>9817</v>
      </c>
      <c r="G1081" s="278" t="s">
        <v>96</v>
      </c>
      <c r="H1081" s="227" t="s">
        <v>132</v>
      </c>
      <c r="I1081" s="416" t="s">
        <v>344</v>
      </c>
      <c r="K1081" s="106"/>
      <c r="L1081" s="106"/>
      <c r="M1081" s="106"/>
    </row>
    <row r="1082" ht="14.25" customHeight="1">
      <c r="A1082" s="81" t="s">
        <v>961</v>
      </c>
      <c r="B1082" s="415">
        <v>45987.0</v>
      </c>
      <c r="D1082" s="278" t="s">
        <v>6345</v>
      </c>
      <c r="E1082" s="295">
        <v>27517.8</v>
      </c>
      <c r="F1082" s="278" t="s">
        <v>9818</v>
      </c>
      <c r="G1082" s="278" t="s">
        <v>96</v>
      </c>
      <c r="H1082" s="227" t="s">
        <v>450</v>
      </c>
      <c r="I1082" s="290" t="s">
        <v>9819</v>
      </c>
      <c r="K1082" s="106"/>
      <c r="L1082" s="106"/>
      <c r="M1082" s="106"/>
    </row>
    <row r="1083" ht="14.25" customHeight="1">
      <c r="A1083" s="81" t="s">
        <v>965</v>
      </c>
      <c r="B1083" s="415">
        <v>45987.0</v>
      </c>
      <c r="C1083" s="419" t="s">
        <v>6542</v>
      </c>
      <c r="D1083" s="278" t="s">
        <v>9775</v>
      </c>
      <c r="E1083" s="295">
        <v>18762.08</v>
      </c>
      <c r="F1083" s="278" t="s">
        <v>9820</v>
      </c>
      <c r="G1083" s="278" t="s">
        <v>96</v>
      </c>
      <c r="H1083" s="227" t="s">
        <v>132</v>
      </c>
      <c r="I1083" s="416" t="s">
        <v>344</v>
      </c>
      <c r="K1083" s="106"/>
      <c r="L1083" s="106"/>
      <c r="M1083" s="106"/>
    </row>
    <row r="1084" ht="14.25" customHeight="1">
      <c r="A1084" s="81" t="s">
        <v>968</v>
      </c>
      <c r="B1084" s="415">
        <v>45987.0</v>
      </c>
      <c r="C1084" s="278" t="s">
        <v>6499</v>
      </c>
      <c r="D1084" s="278" t="s">
        <v>9821</v>
      </c>
      <c r="E1084" s="295">
        <v>6700.0</v>
      </c>
      <c r="F1084" s="278" t="s">
        <v>9822</v>
      </c>
      <c r="G1084" s="278" t="s">
        <v>96</v>
      </c>
      <c r="H1084" s="227" t="s">
        <v>132</v>
      </c>
      <c r="I1084" s="416" t="s">
        <v>392</v>
      </c>
      <c r="K1084" s="106"/>
      <c r="L1084" s="106"/>
      <c r="M1084" s="106"/>
    </row>
    <row r="1085" ht="14.25" customHeight="1">
      <c r="A1085" s="81" t="s">
        <v>972</v>
      </c>
      <c r="B1085" s="415">
        <v>45987.0</v>
      </c>
      <c r="D1085" s="278" t="s">
        <v>9823</v>
      </c>
      <c r="E1085" s="295">
        <v>700.0</v>
      </c>
      <c r="F1085" s="278" t="s">
        <v>9824</v>
      </c>
      <c r="G1085" s="278" t="s">
        <v>96</v>
      </c>
      <c r="H1085" s="227" t="s">
        <v>450</v>
      </c>
      <c r="I1085" s="290" t="s">
        <v>9825</v>
      </c>
      <c r="K1085" s="106"/>
      <c r="L1085" s="106"/>
      <c r="M1085" s="106"/>
    </row>
    <row r="1086" ht="14.25" customHeight="1">
      <c r="A1086" s="81" t="s">
        <v>976</v>
      </c>
      <c r="B1086" s="415">
        <v>45987.0</v>
      </c>
      <c r="D1086" s="278" t="s">
        <v>6102</v>
      </c>
      <c r="E1086" s="295">
        <v>3916.96</v>
      </c>
      <c r="F1086" s="278" t="s">
        <v>9826</v>
      </c>
      <c r="G1086" s="278" t="s">
        <v>74</v>
      </c>
      <c r="H1086" s="227" t="s">
        <v>450</v>
      </c>
      <c r="I1086" s="290" t="s">
        <v>6783</v>
      </c>
      <c r="K1086" s="106"/>
      <c r="L1086" s="106"/>
      <c r="M1086" s="106"/>
    </row>
    <row r="1087" ht="14.25" customHeight="1">
      <c r="A1087" s="81" t="s">
        <v>980</v>
      </c>
      <c r="B1087" s="415">
        <v>45989.0</v>
      </c>
      <c r="C1087" s="278" t="s">
        <v>6538</v>
      </c>
      <c r="D1087" s="230" t="s">
        <v>6539</v>
      </c>
      <c r="E1087" s="192">
        <v>20669.35</v>
      </c>
      <c r="F1087" s="192" t="s">
        <v>6143</v>
      </c>
      <c r="G1087" s="162" t="s">
        <v>96</v>
      </c>
      <c r="H1087" s="227" t="s">
        <v>450</v>
      </c>
      <c r="I1087" s="162" t="s">
        <v>6540</v>
      </c>
      <c r="K1087" s="106"/>
      <c r="L1087" s="106"/>
      <c r="M1087" s="106"/>
    </row>
    <row r="1088" ht="14.25" customHeight="1">
      <c r="A1088" s="81" t="s">
        <v>985</v>
      </c>
      <c r="B1088" s="415">
        <v>45989.0</v>
      </c>
      <c r="C1088" s="278" t="s">
        <v>6598</v>
      </c>
      <c r="D1088" s="278" t="s">
        <v>9827</v>
      </c>
      <c r="E1088" s="295">
        <v>31920.0</v>
      </c>
      <c r="F1088" s="278" t="s">
        <v>6599</v>
      </c>
      <c r="G1088" s="278" t="s">
        <v>96</v>
      </c>
      <c r="H1088" s="227" t="s">
        <v>450</v>
      </c>
      <c r="I1088" s="290" t="s">
        <v>6600</v>
      </c>
      <c r="K1088" s="106"/>
      <c r="L1088" s="106"/>
      <c r="M1088" s="106"/>
    </row>
    <row r="1089" ht="14.25" customHeight="1">
      <c r="A1089" s="81" t="s">
        <v>990</v>
      </c>
      <c r="B1089" s="415">
        <v>45989.0</v>
      </c>
      <c r="D1089" s="278" t="s">
        <v>9828</v>
      </c>
      <c r="E1089" s="295">
        <v>9000.0</v>
      </c>
      <c r="F1089" s="278" t="s">
        <v>9829</v>
      </c>
      <c r="G1089" s="278" t="s">
        <v>96</v>
      </c>
      <c r="H1089" s="227" t="s">
        <v>132</v>
      </c>
      <c r="I1089" s="196"/>
      <c r="K1089" s="106"/>
      <c r="L1089" s="106"/>
      <c r="M1089" s="106"/>
    </row>
    <row r="1090" ht="14.25" customHeight="1">
      <c r="A1090" s="81" t="s">
        <v>995</v>
      </c>
      <c r="B1090" s="415">
        <v>45989.0</v>
      </c>
      <c r="D1090" s="278" t="s">
        <v>94</v>
      </c>
      <c r="E1090" s="295">
        <v>3343.75</v>
      </c>
      <c r="F1090" s="278" t="s">
        <v>9830</v>
      </c>
      <c r="G1090" s="278" t="s">
        <v>74</v>
      </c>
      <c r="H1090" s="227" t="s">
        <v>132</v>
      </c>
      <c r="I1090" s="290" t="s">
        <v>9831</v>
      </c>
      <c r="K1090" s="106"/>
      <c r="L1090" s="106"/>
      <c r="M1090" s="106"/>
    </row>
    <row r="1091" ht="14.25" customHeight="1">
      <c r="A1091" s="81" t="s">
        <v>998</v>
      </c>
      <c r="B1091" s="415">
        <v>45989.0</v>
      </c>
      <c r="D1091" s="278" t="s">
        <v>5775</v>
      </c>
      <c r="E1091" s="295">
        <v>1375.0</v>
      </c>
      <c r="F1091" s="278" t="s">
        <v>9832</v>
      </c>
      <c r="G1091" s="278" t="s">
        <v>74</v>
      </c>
      <c r="H1091" s="227" t="s">
        <v>450</v>
      </c>
      <c r="I1091" s="290" t="s">
        <v>9833</v>
      </c>
      <c r="K1091" s="106"/>
      <c r="L1091" s="106"/>
      <c r="M1091" s="106"/>
    </row>
    <row r="1092" ht="14.25" customHeight="1">
      <c r="A1092" s="81" t="s">
        <v>1001</v>
      </c>
      <c r="B1092" s="415">
        <v>45989.0</v>
      </c>
      <c r="C1092" s="278" t="s">
        <v>6556</v>
      </c>
      <c r="D1092" s="278" t="s">
        <v>9834</v>
      </c>
      <c r="E1092" s="295">
        <v>67473.0</v>
      </c>
      <c r="F1092" s="278" t="s">
        <v>9835</v>
      </c>
      <c r="G1092" s="278" t="s">
        <v>74</v>
      </c>
      <c r="H1092" s="227" t="s">
        <v>450</v>
      </c>
      <c r="I1092" s="290" t="s">
        <v>9836</v>
      </c>
      <c r="K1092" s="106"/>
      <c r="L1092" s="106"/>
      <c r="M1092" s="106"/>
    </row>
    <row r="1093" ht="14.25" customHeight="1">
      <c r="A1093" s="81" t="s">
        <v>1006</v>
      </c>
      <c r="B1093" s="415">
        <v>45989.0</v>
      </c>
      <c r="C1093" s="278" t="s">
        <v>6551</v>
      </c>
      <c r="D1093" s="278" t="s">
        <v>6552</v>
      </c>
      <c r="E1093" s="295">
        <v>319.36</v>
      </c>
      <c r="F1093" s="278" t="s">
        <v>6553</v>
      </c>
      <c r="G1093" s="278" t="s">
        <v>96</v>
      </c>
      <c r="H1093" s="227" t="s">
        <v>450</v>
      </c>
      <c r="I1093" s="290" t="s">
        <v>6554</v>
      </c>
      <c r="K1093" s="106"/>
      <c r="L1093" s="106"/>
      <c r="M1093" s="106"/>
    </row>
    <row r="1094" ht="14.25" customHeight="1">
      <c r="A1094" s="81" t="s">
        <v>1009</v>
      </c>
      <c r="B1094" s="415">
        <v>45990.0</v>
      </c>
      <c r="D1094" s="278" t="s">
        <v>9499</v>
      </c>
      <c r="E1094" s="295">
        <v>84164.0</v>
      </c>
      <c r="F1094" s="278" t="s">
        <v>9837</v>
      </c>
      <c r="G1094" s="278" t="s">
        <v>74</v>
      </c>
      <c r="H1094" s="227" t="s">
        <v>450</v>
      </c>
      <c r="I1094" s="196"/>
      <c r="K1094" s="106"/>
      <c r="L1094" s="106"/>
      <c r="M1094" s="106"/>
    </row>
    <row r="1095" ht="14.25" customHeight="1">
      <c r="A1095" s="81" t="s">
        <v>1011</v>
      </c>
      <c r="B1095" s="415">
        <v>45992.0</v>
      </c>
      <c r="D1095" s="278" t="s">
        <v>5240</v>
      </c>
      <c r="E1095" s="295">
        <v>550.0</v>
      </c>
      <c r="F1095" s="278" t="s">
        <v>2857</v>
      </c>
      <c r="G1095" s="278" t="s">
        <v>112</v>
      </c>
      <c r="H1095" s="227" t="s">
        <v>127</v>
      </c>
      <c r="I1095" s="196"/>
      <c r="K1095" s="106"/>
      <c r="L1095" s="106"/>
      <c r="M1095" s="106"/>
    </row>
    <row r="1096" ht="14.25" customHeight="1">
      <c r="A1096" s="81" t="s">
        <v>1014</v>
      </c>
      <c r="B1096" s="415">
        <v>45992.0</v>
      </c>
      <c r="D1096" s="278" t="s">
        <v>110</v>
      </c>
      <c r="E1096" s="295">
        <v>550.0</v>
      </c>
      <c r="F1096" s="278" t="s">
        <v>2857</v>
      </c>
      <c r="G1096" s="278" t="s">
        <v>112</v>
      </c>
      <c r="H1096" s="227" t="s">
        <v>127</v>
      </c>
      <c r="I1096" s="196"/>
      <c r="K1096" s="106"/>
      <c r="L1096" s="106"/>
      <c r="M1096" s="106"/>
    </row>
    <row r="1097" ht="14.25" customHeight="1">
      <c r="A1097" s="81" t="s">
        <v>1018</v>
      </c>
      <c r="B1097" s="415">
        <v>45992.0</v>
      </c>
      <c r="D1097" s="278" t="s">
        <v>9838</v>
      </c>
      <c r="E1097" s="295">
        <v>540.0</v>
      </c>
      <c r="F1097" s="278" t="s">
        <v>9839</v>
      </c>
      <c r="G1097" s="278" t="s">
        <v>117</v>
      </c>
      <c r="H1097" s="227" t="s">
        <v>450</v>
      </c>
      <c r="I1097" s="196"/>
      <c r="K1097" s="106"/>
      <c r="L1097" s="106"/>
      <c r="M1097" s="106"/>
    </row>
    <row r="1098" ht="14.25" customHeight="1">
      <c r="A1098" s="81" t="s">
        <v>1022</v>
      </c>
      <c r="B1098" s="415">
        <v>45992.0</v>
      </c>
      <c r="D1098" s="278" t="s">
        <v>5268</v>
      </c>
      <c r="E1098" s="295">
        <v>500.0</v>
      </c>
      <c r="F1098" s="278" t="s">
        <v>2857</v>
      </c>
      <c r="G1098" s="278" t="s">
        <v>112</v>
      </c>
      <c r="H1098" s="227" t="s">
        <v>127</v>
      </c>
      <c r="I1098" s="196"/>
      <c r="K1098" s="106"/>
      <c r="L1098" s="106"/>
      <c r="M1098" s="106"/>
    </row>
    <row r="1099" ht="14.25" customHeight="1">
      <c r="A1099" s="81" t="s">
        <v>1027</v>
      </c>
      <c r="B1099" s="415">
        <v>45992.0</v>
      </c>
      <c r="D1099" s="278" t="s">
        <v>710</v>
      </c>
      <c r="E1099" s="295">
        <v>466.0</v>
      </c>
      <c r="F1099" s="278" t="s">
        <v>9840</v>
      </c>
      <c r="G1099" s="278" t="s">
        <v>112</v>
      </c>
      <c r="H1099" s="227" t="s">
        <v>127</v>
      </c>
      <c r="I1099" s="196"/>
      <c r="K1099" s="106"/>
      <c r="L1099" s="106"/>
      <c r="M1099" s="106"/>
    </row>
    <row r="1100" ht="14.25" customHeight="1">
      <c r="A1100" s="81" t="s">
        <v>1031</v>
      </c>
      <c r="B1100" s="415">
        <v>45992.0</v>
      </c>
      <c r="D1100" s="278" t="s">
        <v>9841</v>
      </c>
      <c r="E1100" s="295">
        <v>4700.0</v>
      </c>
      <c r="F1100" s="278" t="s">
        <v>9842</v>
      </c>
      <c r="G1100" s="278" t="s">
        <v>5214</v>
      </c>
      <c r="H1100" s="227" t="s">
        <v>450</v>
      </c>
      <c r="I1100" s="196"/>
      <c r="K1100" s="106"/>
      <c r="L1100" s="106"/>
      <c r="M1100" s="106"/>
    </row>
    <row r="1101" ht="14.25" customHeight="1">
      <c r="A1101" s="81" t="s">
        <v>1033</v>
      </c>
      <c r="B1101" s="415">
        <v>45992.0</v>
      </c>
      <c r="D1101" s="278" t="s">
        <v>9843</v>
      </c>
      <c r="E1101" s="295">
        <v>1080.0</v>
      </c>
      <c r="F1101" s="278" t="s">
        <v>9844</v>
      </c>
      <c r="G1101" s="278" t="s">
        <v>96</v>
      </c>
      <c r="H1101" s="227" t="s">
        <v>450</v>
      </c>
      <c r="I1101" s="196"/>
      <c r="K1101" s="106"/>
      <c r="L1101" s="106"/>
      <c r="M1101" s="106"/>
    </row>
    <row r="1102" ht="14.25" customHeight="1">
      <c r="A1102" s="81" t="s">
        <v>1037</v>
      </c>
      <c r="B1102" s="415">
        <v>45992.0</v>
      </c>
      <c r="D1102" s="278" t="s">
        <v>9845</v>
      </c>
      <c r="E1102" s="295">
        <v>550.0</v>
      </c>
      <c r="F1102" s="278" t="s">
        <v>2857</v>
      </c>
      <c r="G1102" s="278" t="s">
        <v>927</v>
      </c>
      <c r="H1102" s="227" t="s">
        <v>450</v>
      </c>
      <c r="I1102" s="196"/>
      <c r="K1102" s="106"/>
      <c r="L1102" s="106"/>
      <c r="M1102" s="106"/>
    </row>
    <row r="1103" ht="11.25" customHeight="1">
      <c r="A1103" s="81" t="s">
        <v>1042</v>
      </c>
      <c r="B1103" s="415">
        <v>45992.0</v>
      </c>
      <c r="D1103" s="278" t="s">
        <v>9846</v>
      </c>
      <c r="E1103" s="295">
        <v>550.0</v>
      </c>
      <c r="F1103" s="278" t="s">
        <v>2857</v>
      </c>
      <c r="G1103" s="278" t="s">
        <v>117</v>
      </c>
      <c r="H1103" s="227" t="s">
        <v>450</v>
      </c>
      <c r="I1103" s="196"/>
      <c r="K1103" s="106"/>
      <c r="L1103" s="106"/>
      <c r="M1103" s="106"/>
    </row>
    <row r="1104" ht="14.25" customHeight="1">
      <c r="A1104" s="81" t="s">
        <v>1046</v>
      </c>
      <c r="B1104" s="415">
        <v>45993.0</v>
      </c>
      <c r="C1104" s="278" t="s">
        <v>6607</v>
      </c>
      <c r="D1104" s="278" t="s">
        <v>9847</v>
      </c>
      <c r="E1104" s="295">
        <v>11200.0</v>
      </c>
      <c r="F1104" s="278" t="s">
        <v>9848</v>
      </c>
      <c r="G1104" s="278" t="s">
        <v>117</v>
      </c>
      <c r="H1104" s="227" t="s">
        <v>450</v>
      </c>
      <c r="I1104" s="196"/>
      <c r="K1104" s="106"/>
      <c r="L1104" s="106"/>
      <c r="M1104" s="106"/>
    </row>
    <row r="1105" ht="14.25" customHeight="1">
      <c r="A1105" s="81" t="s">
        <v>1051</v>
      </c>
      <c r="B1105" s="415">
        <v>45993.0</v>
      </c>
      <c r="C1105" s="278" t="s">
        <v>6607</v>
      </c>
      <c r="D1105" s="278" t="s">
        <v>9849</v>
      </c>
      <c r="E1105" s="295">
        <v>11200.0</v>
      </c>
      <c r="F1105" s="278" t="s">
        <v>9848</v>
      </c>
      <c r="G1105" s="278" t="s">
        <v>117</v>
      </c>
      <c r="H1105" s="227" t="s">
        <v>450</v>
      </c>
      <c r="I1105" s="196"/>
      <c r="K1105" s="106"/>
      <c r="L1105" s="106"/>
      <c r="M1105" s="106"/>
    </row>
    <row r="1106" ht="14.25" customHeight="1">
      <c r="A1106" s="81" t="s">
        <v>1055</v>
      </c>
      <c r="B1106" s="415">
        <v>45993.0</v>
      </c>
      <c r="D1106" s="278" t="s">
        <v>9850</v>
      </c>
      <c r="E1106" s="295">
        <v>4700.0</v>
      </c>
      <c r="F1106" s="278" t="s">
        <v>9851</v>
      </c>
      <c r="G1106" s="278" t="s">
        <v>96</v>
      </c>
      <c r="H1106" s="227" t="s">
        <v>450</v>
      </c>
      <c r="I1106" s="290" t="s">
        <v>9852</v>
      </c>
      <c r="K1106" s="106"/>
      <c r="L1106" s="106"/>
      <c r="M1106" s="106"/>
    </row>
    <row r="1107" ht="14.25" customHeight="1">
      <c r="A1107" s="81" t="s">
        <v>1059</v>
      </c>
      <c r="B1107" s="415">
        <v>45993.0</v>
      </c>
      <c r="D1107" s="278" t="s">
        <v>9853</v>
      </c>
      <c r="E1107" s="295">
        <v>1400.0</v>
      </c>
      <c r="F1107" s="278" t="s">
        <v>9854</v>
      </c>
      <c r="G1107" s="278" t="s">
        <v>96</v>
      </c>
      <c r="H1107" s="227" t="s">
        <v>450</v>
      </c>
      <c r="I1107" s="290" t="s">
        <v>9855</v>
      </c>
      <c r="K1107" s="106"/>
      <c r="L1107" s="106"/>
      <c r="M1107" s="106"/>
    </row>
    <row r="1108" ht="14.25" customHeight="1">
      <c r="A1108" s="81" t="s">
        <v>1061</v>
      </c>
      <c r="B1108" s="415">
        <v>45993.0</v>
      </c>
      <c r="D1108" s="278" t="s">
        <v>9735</v>
      </c>
      <c r="E1108" s="295">
        <v>1400.0</v>
      </c>
      <c r="F1108" s="278" t="s">
        <v>9856</v>
      </c>
      <c r="G1108" s="278" t="s">
        <v>96</v>
      </c>
      <c r="H1108" s="227" t="s">
        <v>450</v>
      </c>
      <c r="I1108" s="290" t="s">
        <v>9855</v>
      </c>
      <c r="K1108" s="106"/>
      <c r="L1108" s="106"/>
      <c r="M1108" s="106"/>
    </row>
    <row r="1109" ht="14.25" customHeight="1">
      <c r="A1109" s="81" t="s">
        <v>1065</v>
      </c>
      <c r="B1109" s="415">
        <v>45993.0</v>
      </c>
      <c r="D1109" s="278" t="s">
        <v>6337</v>
      </c>
      <c r="E1109" s="295">
        <v>2100.0</v>
      </c>
      <c r="F1109" s="278" t="s">
        <v>9857</v>
      </c>
      <c r="G1109" s="278" t="s">
        <v>96</v>
      </c>
      <c r="H1109" s="227" t="s">
        <v>450</v>
      </c>
      <c r="I1109" s="278" t="s">
        <v>9858</v>
      </c>
      <c r="K1109" s="106"/>
      <c r="L1109" s="106"/>
      <c r="M1109" s="106"/>
    </row>
    <row r="1110" ht="14.25" customHeight="1">
      <c r="A1110" s="81" t="s">
        <v>1070</v>
      </c>
      <c r="B1110" s="264">
        <v>45993.0</v>
      </c>
      <c r="D1110" s="278" t="s">
        <v>6337</v>
      </c>
      <c r="E1110" s="295">
        <v>2100.0</v>
      </c>
      <c r="F1110" s="278" t="s">
        <v>9859</v>
      </c>
      <c r="G1110" s="278" t="s">
        <v>96</v>
      </c>
      <c r="H1110" s="227" t="s">
        <v>450</v>
      </c>
      <c r="I1110" s="290" t="s">
        <v>9860</v>
      </c>
      <c r="K1110" s="106"/>
      <c r="L1110" s="106"/>
      <c r="M1110" s="106"/>
    </row>
    <row r="1111" ht="14.25" customHeight="1">
      <c r="A1111" s="81" t="s">
        <v>1073</v>
      </c>
      <c r="B1111" s="264">
        <v>45993.0</v>
      </c>
      <c r="C1111" s="278" t="s">
        <v>6581</v>
      </c>
      <c r="D1111" s="278" t="s">
        <v>9565</v>
      </c>
      <c r="E1111" s="295">
        <v>1552.4</v>
      </c>
      <c r="F1111" s="278" t="s">
        <v>9861</v>
      </c>
      <c r="G1111" s="278" t="s">
        <v>74</v>
      </c>
      <c r="H1111" s="227" t="s">
        <v>450</v>
      </c>
      <c r="I1111" s="290" t="s">
        <v>9862</v>
      </c>
      <c r="K1111" s="106"/>
      <c r="L1111" s="106"/>
      <c r="M1111" s="106"/>
    </row>
    <row r="1112" ht="14.25" customHeight="1">
      <c r="A1112" s="81" t="s">
        <v>1075</v>
      </c>
      <c r="B1112" s="264">
        <v>45993.0</v>
      </c>
      <c r="C1112" s="278" t="s">
        <v>6642</v>
      </c>
      <c r="D1112" s="278" t="s">
        <v>168</v>
      </c>
      <c r="E1112" s="295">
        <v>1250.0</v>
      </c>
      <c r="F1112" s="278" t="s">
        <v>6643</v>
      </c>
      <c r="G1112" s="278" t="s">
        <v>74</v>
      </c>
      <c r="H1112" s="227" t="s">
        <v>450</v>
      </c>
      <c r="I1112" s="290" t="s">
        <v>6644</v>
      </c>
      <c r="K1112" s="106"/>
      <c r="L1112" s="106"/>
      <c r="M1112" s="106"/>
    </row>
    <row r="1113" ht="14.25" customHeight="1">
      <c r="A1113" s="81" t="s">
        <v>1080</v>
      </c>
      <c r="B1113" s="264">
        <v>45993.0</v>
      </c>
      <c r="C1113" s="278" t="s">
        <v>6649</v>
      </c>
      <c r="D1113" s="278" t="s">
        <v>5479</v>
      </c>
      <c r="E1113" s="295">
        <v>1375.0</v>
      </c>
      <c r="F1113" s="278" t="s">
        <v>6643</v>
      </c>
      <c r="G1113" s="278" t="s">
        <v>74</v>
      </c>
      <c r="H1113" s="227" t="s">
        <v>450</v>
      </c>
      <c r="I1113" s="290" t="s">
        <v>6650</v>
      </c>
      <c r="K1113" s="106"/>
      <c r="L1113" s="106"/>
      <c r="M1113" s="106"/>
    </row>
    <row r="1114" ht="14.25" customHeight="1">
      <c r="A1114" s="81" t="s">
        <v>1081</v>
      </c>
      <c r="B1114" s="264">
        <v>45993.0</v>
      </c>
      <c r="C1114" s="278" t="s">
        <v>6646</v>
      </c>
      <c r="D1114" s="278" t="s">
        <v>9863</v>
      </c>
      <c r="E1114" s="295">
        <v>1194.2</v>
      </c>
      <c r="F1114" s="278" t="s">
        <v>9864</v>
      </c>
      <c r="G1114" s="278" t="s">
        <v>74</v>
      </c>
      <c r="H1114" s="227" t="s">
        <v>450</v>
      </c>
      <c r="I1114" s="290" t="s">
        <v>6647</v>
      </c>
      <c r="K1114" s="106"/>
      <c r="L1114" s="106"/>
      <c r="M1114" s="106"/>
    </row>
    <row r="1115" ht="14.25" customHeight="1">
      <c r="A1115" s="81" t="s">
        <v>1086</v>
      </c>
      <c r="B1115" s="264">
        <v>45993.0</v>
      </c>
      <c r="C1115" s="278" t="s">
        <v>6625</v>
      </c>
      <c r="D1115" s="278" t="s">
        <v>9789</v>
      </c>
      <c r="E1115" s="295">
        <v>3500.0</v>
      </c>
      <c r="F1115" s="278" t="s">
        <v>6626</v>
      </c>
      <c r="G1115" s="278" t="s">
        <v>74</v>
      </c>
      <c r="H1115" s="227" t="s">
        <v>450</v>
      </c>
      <c r="I1115" s="290" t="s">
        <v>9865</v>
      </c>
      <c r="K1115" s="106"/>
      <c r="L1115" s="106"/>
      <c r="M1115" s="106"/>
    </row>
    <row r="1116" ht="14.25" customHeight="1">
      <c r="A1116" s="81" t="s">
        <v>1089</v>
      </c>
      <c r="B1116" s="264">
        <v>45994.0</v>
      </c>
      <c r="D1116" s="278" t="s">
        <v>9866</v>
      </c>
      <c r="E1116" s="295">
        <v>15763.39</v>
      </c>
      <c r="F1116" s="278" t="s">
        <v>9655</v>
      </c>
      <c r="G1116" s="278" t="s">
        <v>96</v>
      </c>
      <c r="H1116" s="227" t="s">
        <v>132</v>
      </c>
      <c r="I1116" s="416" t="s">
        <v>392</v>
      </c>
      <c r="K1116" s="106"/>
      <c r="L1116" s="106"/>
      <c r="M1116" s="106"/>
    </row>
    <row r="1117" ht="14.25" customHeight="1">
      <c r="A1117" s="81" t="s">
        <v>1092</v>
      </c>
      <c r="B1117" s="264">
        <v>45994.0</v>
      </c>
      <c r="C1117" s="278" t="s">
        <v>6593</v>
      </c>
      <c r="D1117" s="278" t="s">
        <v>6594</v>
      </c>
      <c r="E1117" s="295">
        <v>91045.54</v>
      </c>
      <c r="F1117" s="278" t="s">
        <v>6595</v>
      </c>
      <c r="G1117" s="278" t="s">
        <v>74</v>
      </c>
      <c r="H1117" s="227" t="s">
        <v>450</v>
      </c>
      <c r="I1117" s="290" t="s">
        <v>6596</v>
      </c>
      <c r="K1117" s="106"/>
      <c r="L1117" s="106"/>
      <c r="M1117" s="106"/>
    </row>
    <row r="1118" ht="14.25" customHeight="1">
      <c r="A1118" s="81" t="s">
        <v>1097</v>
      </c>
      <c r="B1118" s="264">
        <v>45995.0</v>
      </c>
      <c r="D1118" s="278" t="s">
        <v>9713</v>
      </c>
      <c r="E1118" s="295">
        <v>4419.64</v>
      </c>
      <c r="F1118" s="278" t="s">
        <v>9867</v>
      </c>
      <c r="G1118" s="278" t="s">
        <v>96</v>
      </c>
      <c r="H1118" s="227" t="s">
        <v>132</v>
      </c>
      <c r="I1118" s="416" t="s">
        <v>392</v>
      </c>
      <c r="K1118" s="106"/>
      <c r="L1118" s="106"/>
      <c r="M1118" s="106"/>
    </row>
    <row r="1119" ht="14.25" customHeight="1">
      <c r="A1119" s="81" t="s">
        <v>1101</v>
      </c>
      <c r="B1119" s="264">
        <v>45995.0</v>
      </c>
      <c r="D1119" s="278" t="s">
        <v>9868</v>
      </c>
      <c r="E1119" s="295">
        <v>16500.0</v>
      </c>
      <c r="F1119" s="278" t="s">
        <v>9655</v>
      </c>
      <c r="G1119" s="278" t="s">
        <v>74</v>
      </c>
      <c r="H1119" s="227" t="s">
        <v>132</v>
      </c>
      <c r="I1119" s="416" t="s">
        <v>6976</v>
      </c>
      <c r="K1119" s="106"/>
      <c r="L1119" s="106"/>
      <c r="M1119" s="106"/>
    </row>
    <row r="1120" ht="14.25" customHeight="1">
      <c r="A1120" s="81" t="s">
        <v>1103</v>
      </c>
      <c r="B1120" s="264">
        <v>45995.0</v>
      </c>
      <c r="D1120" s="278" t="s">
        <v>9869</v>
      </c>
      <c r="E1120" s="295">
        <v>15125.0</v>
      </c>
      <c r="F1120" s="278" t="s">
        <v>9655</v>
      </c>
      <c r="G1120" s="278" t="s">
        <v>74</v>
      </c>
      <c r="H1120" s="227" t="s">
        <v>132</v>
      </c>
      <c r="I1120" s="416" t="s">
        <v>6976</v>
      </c>
      <c r="K1120" s="106"/>
      <c r="L1120" s="106"/>
      <c r="M1120" s="106"/>
    </row>
    <row r="1121" ht="14.25" customHeight="1">
      <c r="A1121" s="81" t="s">
        <v>1105</v>
      </c>
      <c r="B1121" s="264">
        <v>45995.0</v>
      </c>
      <c r="D1121" s="278" t="s">
        <v>9869</v>
      </c>
      <c r="E1121" s="295">
        <v>1375.0</v>
      </c>
      <c r="F1121" s="278" t="s">
        <v>9870</v>
      </c>
      <c r="G1121" s="278" t="s">
        <v>74</v>
      </c>
      <c r="H1121" s="227" t="s">
        <v>132</v>
      </c>
      <c r="I1121" s="416" t="s">
        <v>6976</v>
      </c>
      <c r="K1121" s="106"/>
      <c r="L1121" s="106"/>
      <c r="M1121" s="106"/>
    </row>
    <row r="1122" ht="14.25" customHeight="1">
      <c r="A1122" s="81" t="s">
        <v>1108</v>
      </c>
      <c r="B1122" s="264">
        <v>45995.0</v>
      </c>
      <c r="C1122" s="278" t="s">
        <v>6607</v>
      </c>
      <c r="D1122" s="278" t="s">
        <v>9871</v>
      </c>
      <c r="E1122" s="295">
        <v>11200.0</v>
      </c>
      <c r="F1122" s="278" t="s">
        <v>9848</v>
      </c>
      <c r="G1122" s="278" t="s">
        <v>96</v>
      </c>
      <c r="H1122" s="227" t="s">
        <v>132</v>
      </c>
      <c r="I1122" s="416" t="s">
        <v>392</v>
      </c>
      <c r="K1122" s="106"/>
      <c r="L1122" s="106"/>
      <c r="M1122" s="106"/>
    </row>
    <row r="1123" ht="14.25" customHeight="1">
      <c r="A1123" s="81" t="s">
        <v>1113</v>
      </c>
      <c r="B1123" s="264">
        <v>45995.0</v>
      </c>
      <c r="D1123" s="278" t="s">
        <v>9872</v>
      </c>
      <c r="E1123" s="295">
        <v>16500.0</v>
      </c>
      <c r="F1123" s="278" t="s">
        <v>9873</v>
      </c>
      <c r="G1123" s="278" t="s">
        <v>96</v>
      </c>
      <c r="H1123" s="227" t="s">
        <v>450</v>
      </c>
      <c r="I1123" s="290" t="s">
        <v>6979</v>
      </c>
      <c r="K1123" s="106"/>
      <c r="L1123" s="106"/>
      <c r="M1123" s="106"/>
    </row>
    <row r="1124" ht="14.25" customHeight="1">
      <c r="A1124" s="81" t="s">
        <v>1117</v>
      </c>
      <c r="B1124" s="264">
        <v>45995.0</v>
      </c>
      <c r="C1124" s="278" t="s">
        <v>6635</v>
      </c>
      <c r="D1124" s="278" t="s">
        <v>143</v>
      </c>
      <c r="E1124" s="295">
        <v>32100.0</v>
      </c>
      <c r="F1124" s="278" t="s">
        <v>9874</v>
      </c>
      <c r="G1124" s="278" t="s">
        <v>74</v>
      </c>
      <c r="H1124" s="227" t="s">
        <v>450</v>
      </c>
      <c r="I1124" s="290" t="s">
        <v>6636</v>
      </c>
      <c r="K1124" s="106"/>
      <c r="L1124" s="106"/>
      <c r="M1124" s="106"/>
    </row>
    <row r="1125" ht="14.25" customHeight="1">
      <c r="A1125" s="81" t="s">
        <v>1122</v>
      </c>
      <c r="B1125" s="264">
        <v>45995.0</v>
      </c>
      <c r="C1125" s="278" t="s">
        <v>6638</v>
      </c>
      <c r="D1125" s="278" t="s">
        <v>448</v>
      </c>
      <c r="E1125" s="295">
        <v>3152.68</v>
      </c>
      <c r="F1125" s="278" t="s">
        <v>9875</v>
      </c>
      <c r="G1125" s="278" t="s">
        <v>74</v>
      </c>
      <c r="H1125" s="227" t="s">
        <v>450</v>
      </c>
      <c r="I1125" s="290" t="s">
        <v>6640</v>
      </c>
      <c r="K1125" s="106"/>
      <c r="L1125" s="106"/>
      <c r="M1125" s="106"/>
    </row>
    <row r="1126" ht="14.25" customHeight="1">
      <c r="A1126" s="81" t="s">
        <v>1126</v>
      </c>
      <c r="B1126" s="264">
        <v>46000.0</v>
      </c>
      <c r="D1126" s="278" t="s">
        <v>9491</v>
      </c>
      <c r="E1126" s="295">
        <v>1054.0</v>
      </c>
      <c r="F1126" s="278" t="s">
        <v>9876</v>
      </c>
      <c r="G1126" s="278" t="s">
        <v>112</v>
      </c>
      <c r="H1126" s="227" t="s">
        <v>127</v>
      </c>
      <c r="I1126" s="290" t="s">
        <v>9877</v>
      </c>
      <c r="K1126" s="106"/>
      <c r="L1126" s="106"/>
      <c r="M1126" s="106"/>
    </row>
    <row r="1127" ht="14.25" customHeight="1">
      <c r="A1127" s="81" t="s">
        <v>1129</v>
      </c>
      <c r="B1127" s="264">
        <v>46001.0</v>
      </c>
      <c r="D1127" s="278" t="s">
        <v>9878</v>
      </c>
      <c r="E1127" s="295">
        <v>16500.0</v>
      </c>
      <c r="F1127" s="278" t="s">
        <v>9655</v>
      </c>
      <c r="G1127" s="278" t="s">
        <v>117</v>
      </c>
      <c r="H1127" s="227" t="s">
        <v>450</v>
      </c>
      <c r="I1127" s="196"/>
      <c r="K1127" s="106"/>
      <c r="L1127" s="106"/>
      <c r="M1127" s="106"/>
      <c r="P1127" s="278">
        <v>541.81</v>
      </c>
      <c r="Q1127" s="374">
        <f>E1127-P1127</f>
        <v>15958.19</v>
      </c>
    </row>
    <row r="1128" ht="14.25" customHeight="1">
      <c r="A1128" s="81" t="s">
        <v>1132</v>
      </c>
      <c r="B1128" s="264">
        <v>46001.0</v>
      </c>
      <c r="D1128" s="278" t="s">
        <v>9784</v>
      </c>
      <c r="E1128" s="295">
        <v>8550.0</v>
      </c>
      <c r="F1128" s="278" t="s">
        <v>9879</v>
      </c>
      <c r="H1128" s="42"/>
      <c r="I1128" s="196"/>
      <c r="K1128" s="106"/>
      <c r="L1128" s="106"/>
      <c r="M1128" s="106"/>
    </row>
    <row r="1129" ht="14.25" customHeight="1">
      <c r="A1129" s="81" t="s">
        <v>1133</v>
      </c>
      <c r="B1129" s="264">
        <v>46001.0</v>
      </c>
      <c r="D1129" s="278" t="s">
        <v>4507</v>
      </c>
      <c r="E1129" s="295">
        <v>3010.0</v>
      </c>
      <c r="F1129" s="278" t="s">
        <v>9880</v>
      </c>
      <c r="G1129" s="278" t="s">
        <v>112</v>
      </c>
      <c r="H1129" s="227" t="s">
        <v>127</v>
      </c>
      <c r="I1129" s="196"/>
      <c r="K1129" s="106"/>
      <c r="L1129" s="106"/>
      <c r="M1129" s="106"/>
    </row>
    <row r="1130" ht="14.25" customHeight="1">
      <c r="A1130" s="81" t="s">
        <v>1136</v>
      </c>
      <c r="B1130" s="264">
        <v>46002.0</v>
      </c>
      <c r="D1130" s="278" t="s">
        <v>9784</v>
      </c>
      <c r="E1130" s="295">
        <v>116.0</v>
      </c>
      <c r="F1130" s="278" t="s">
        <v>9881</v>
      </c>
      <c r="G1130" s="278" t="s">
        <v>112</v>
      </c>
      <c r="H1130" s="227" t="s">
        <v>127</v>
      </c>
      <c r="I1130" s="196"/>
      <c r="K1130" s="106"/>
      <c r="L1130" s="106"/>
      <c r="M1130" s="106"/>
    </row>
    <row r="1131" ht="14.25" customHeight="1">
      <c r="A1131" s="81" t="s">
        <v>1140</v>
      </c>
      <c r="B1131" s="264">
        <v>46003.0</v>
      </c>
      <c r="D1131" s="278" t="s">
        <v>2281</v>
      </c>
      <c r="E1131" s="295">
        <v>15763.39</v>
      </c>
      <c r="F1131" s="278" t="s">
        <v>9882</v>
      </c>
      <c r="G1131" s="278" t="s">
        <v>74</v>
      </c>
      <c r="H1131" s="227" t="s">
        <v>450</v>
      </c>
      <c r="I1131" s="290" t="s">
        <v>9883</v>
      </c>
      <c r="K1131" s="106"/>
      <c r="L1131" s="106"/>
      <c r="M1131" s="106"/>
    </row>
    <row r="1132" ht="14.25" customHeight="1">
      <c r="A1132" s="81" t="s">
        <v>1144</v>
      </c>
      <c r="B1132" s="264">
        <v>46003.0</v>
      </c>
      <c r="D1132" s="278" t="s">
        <v>9884</v>
      </c>
      <c r="E1132" s="295">
        <v>15763.39</v>
      </c>
      <c r="F1132" s="278" t="s">
        <v>9882</v>
      </c>
      <c r="G1132" s="278" t="s">
        <v>74</v>
      </c>
      <c r="H1132" s="227" t="s">
        <v>450</v>
      </c>
      <c r="I1132" s="290" t="s">
        <v>7093</v>
      </c>
      <c r="K1132" s="106"/>
      <c r="L1132" s="106"/>
      <c r="M1132" s="106"/>
    </row>
    <row r="1133" ht="14.25" customHeight="1">
      <c r="A1133" s="81" t="s">
        <v>1146</v>
      </c>
      <c r="B1133" s="264">
        <v>46003.0</v>
      </c>
      <c r="D1133" s="278" t="s">
        <v>9885</v>
      </c>
      <c r="E1133" s="295">
        <v>15763.39</v>
      </c>
      <c r="F1133" s="278" t="s">
        <v>9882</v>
      </c>
      <c r="G1133" s="278" t="s">
        <v>74</v>
      </c>
      <c r="H1133" s="227" t="s">
        <v>450</v>
      </c>
      <c r="I1133" s="290" t="s">
        <v>9886</v>
      </c>
      <c r="K1133" s="106"/>
      <c r="L1133" s="106"/>
      <c r="M1133" s="106"/>
    </row>
    <row r="1134" ht="14.25" customHeight="1">
      <c r="A1134" s="81" t="s">
        <v>1149</v>
      </c>
      <c r="B1134" s="264">
        <v>46003.0</v>
      </c>
      <c r="C1134" s="278" t="s">
        <v>6631</v>
      </c>
      <c r="D1134" s="278" t="s">
        <v>2572</v>
      </c>
      <c r="E1134" s="295">
        <v>32100.0</v>
      </c>
      <c r="F1134" s="278" t="s">
        <v>6626</v>
      </c>
      <c r="G1134" s="278" t="s">
        <v>74</v>
      </c>
      <c r="H1134" s="227" t="s">
        <v>450</v>
      </c>
      <c r="I1134" s="290" t="s">
        <v>6633</v>
      </c>
      <c r="K1134" s="106"/>
      <c r="L1134" s="106"/>
      <c r="M1134" s="106"/>
    </row>
    <row r="1135" ht="14.25" customHeight="1">
      <c r="A1135" s="81" t="s">
        <v>1154</v>
      </c>
      <c r="B1135" s="264">
        <v>46003.0</v>
      </c>
      <c r="D1135" s="278" t="s">
        <v>9887</v>
      </c>
      <c r="E1135" s="295">
        <v>16500.0</v>
      </c>
      <c r="F1135" s="278" t="s">
        <v>9882</v>
      </c>
      <c r="G1135" s="278" t="s">
        <v>96</v>
      </c>
      <c r="H1135" s="227" t="s">
        <v>132</v>
      </c>
      <c r="I1135" s="416" t="s">
        <v>344</v>
      </c>
      <c r="K1135" s="106"/>
      <c r="L1135" s="106"/>
      <c r="M1135" s="106"/>
    </row>
    <row r="1136" ht="14.25" customHeight="1">
      <c r="A1136" s="81" t="s">
        <v>1159</v>
      </c>
      <c r="B1136" s="264">
        <v>46003.0</v>
      </c>
      <c r="D1136" s="278" t="s">
        <v>9888</v>
      </c>
      <c r="E1136" s="295">
        <v>16500.0</v>
      </c>
      <c r="F1136" s="278" t="s">
        <v>9882</v>
      </c>
      <c r="G1136" s="278" t="s">
        <v>74</v>
      </c>
      <c r="H1136" s="227" t="s">
        <v>132</v>
      </c>
      <c r="I1136" s="196"/>
      <c r="K1136" s="106"/>
      <c r="L1136" s="106"/>
      <c r="M1136" s="106"/>
    </row>
    <row r="1137" ht="14.25" customHeight="1">
      <c r="A1137" s="81" t="s">
        <v>1163</v>
      </c>
      <c r="B1137" s="264">
        <v>46003.0</v>
      </c>
      <c r="C1137" s="278" t="s">
        <v>6986</v>
      </c>
      <c r="D1137" s="278" t="s">
        <v>9889</v>
      </c>
      <c r="E1137" s="295">
        <v>16500.0</v>
      </c>
      <c r="F1137" s="278" t="s">
        <v>9882</v>
      </c>
      <c r="G1137" s="278" t="s">
        <v>96</v>
      </c>
      <c r="H1137" s="227" t="s">
        <v>450</v>
      </c>
      <c r="I1137" s="290" t="s">
        <v>9890</v>
      </c>
      <c r="K1137" s="106"/>
      <c r="L1137" s="106"/>
      <c r="M1137" s="106"/>
    </row>
    <row r="1138" ht="14.25" customHeight="1">
      <c r="A1138" s="81" t="s">
        <v>1167</v>
      </c>
      <c r="B1138" s="264">
        <v>46003.0</v>
      </c>
      <c r="D1138" s="278" t="s">
        <v>9773</v>
      </c>
      <c r="E1138" s="295">
        <v>5000.0</v>
      </c>
      <c r="F1138" s="278" t="s">
        <v>9891</v>
      </c>
      <c r="G1138" s="278" t="s">
        <v>96</v>
      </c>
      <c r="H1138" s="227" t="s">
        <v>132</v>
      </c>
      <c r="I1138" s="196"/>
      <c r="K1138" s="106"/>
      <c r="L1138" s="106"/>
      <c r="M1138" s="106"/>
    </row>
    <row r="1139" ht="14.25" customHeight="1">
      <c r="A1139" s="81" t="s">
        <v>1172</v>
      </c>
      <c r="B1139" s="264">
        <v>46003.0</v>
      </c>
      <c r="D1139" s="278" t="s">
        <v>9892</v>
      </c>
      <c r="E1139" s="295">
        <v>2600.0</v>
      </c>
      <c r="F1139" s="278" t="s">
        <v>9893</v>
      </c>
      <c r="G1139" s="278" t="s">
        <v>96</v>
      </c>
      <c r="H1139" s="227" t="s">
        <v>450</v>
      </c>
      <c r="I1139" s="290" t="s">
        <v>9894</v>
      </c>
      <c r="K1139" s="106"/>
      <c r="L1139" s="106"/>
      <c r="M1139" s="106"/>
    </row>
    <row r="1140" ht="14.25" customHeight="1">
      <c r="A1140" s="81" t="s">
        <v>1168</v>
      </c>
      <c r="B1140" s="264">
        <v>46003.0</v>
      </c>
      <c r="D1140" s="278" t="s">
        <v>9784</v>
      </c>
      <c r="E1140" s="295">
        <v>7500.0</v>
      </c>
      <c r="F1140" s="278" t="s">
        <v>9895</v>
      </c>
      <c r="G1140" s="278" t="s">
        <v>74</v>
      </c>
      <c r="H1140" s="227" t="s">
        <v>450</v>
      </c>
      <c r="I1140" s="290" t="s">
        <v>9896</v>
      </c>
      <c r="K1140" s="106"/>
      <c r="L1140" s="106"/>
      <c r="M1140" s="106"/>
    </row>
    <row r="1141" ht="14.25" customHeight="1">
      <c r="A1141" s="81" t="s">
        <v>1173</v>
      </c>
      <c r="B1141" s="264">
        <v>46006.0</v>
      </c>
      <c r="D1141" s="278" t="s">
        <v>9897</v>
      </c>
      <c r="E1141" s="295">
        <v>16500.0</v>
      </c>
      <c r="F1141" s="278" t="s">
        <v>9882</v>
      </c>
      <c r="G1141" s="278" t="s">
        <v>117</v>
      </c>
      <c r="H1141" s="227" t="s">
        <v>450</v>
      </c>
      <c r="I1141" s="196"/>
      <c r="K1141" s="106"/>
      <c r="L1141" s="106"/>
      <c r="M1141" s="106"/>
      <c r="P1141" s="278">
        <v>541.82</v>
      </c>
      <c r="Q1141" s="374">
        <f>E1141-P1141</f>
        <v>15958.18</v>
      </c>
    </row>
    <row r="1142" ht="14.25" customHeight="1">
      <c r="A1142" s="81" t="s">
        <v>1179</v>
      </c>
      <c r="B1142" s="264">
        <v>46007.0</v>
      </c>
      <c r="C1142" s="278" t="s">
        <v>6665</v>
      </c>
      <c r="D1142" s="278" t="s">
        <v>6666</v>
      </c>
      <c r="E1142" s="295">
        <v>21400.0</v>
      </c>
      <c r="F1142" s="278" t="s">
        <v>6667</v>
      </c>
      <c r="G1142" s="278" t="s">
        <v>74</v>
      </c>
      <c r="H1142" s="227" t="s">
        <v>450</v>
      </c>
      <c r="I1142" s="290" t="s">
        <v>6668</v>
      </c>
      <c r="K1142" s="106"/>
      <c r="L1142" s="106"/>
      <c r="M1142" s="106"/>
    </row>
    <row r="1143" ht="14.25" customHeight="1">
      <c r="A1143" s="81" t="s">
        <v>1183</v>
      </c>
      <c r="B1143" s="264">
        <v>46007.0</v>
      </c>
      <c r="C1143" s="278" t="s">
        <v>6628</v>
      </c>
      <c r="D1143" s="278" t="s">
        <v>1185</v>
      </c>
      <c r="E1143" s="295">
        <v>20253.57</v>
      </c>
      <c r="F1143" s="278" t="s">
        <v>6629</v>
      </c>
      <c r="G1143" s="278" t="s">
        <v>74</v>
      </c>
      <c r="H1143" s="227" t="s">
        <v>132</v>
      </c>
      <c r="I1143" s="290" t="s">
        <v>9898</v>
      </c>
      <c r="K1143" s="106"/>
      <c r="L1143" s="106"/>
      <c r="M1143" s="106"/>
    </row>
    <row r="1144" ht="14.25" customHeight="1">
      <c r="A1144" s="81" t="s">
        <v>1188</v>
      </c>
      <c r="B1144" s="264">
        <v>46007.0</v>
      </c>
      <c r="C1144" s="278" t="s">
        <v>6722</v>
      </c>
      <c r="D1144" s="278" t="s">
        <v>562</v>
      </c>
      <c r="E1144" s="295">
        <v>1375.0</v>
      </c>
      <c r="F1144" s="278" t="s">
        <v>9899</v>
      </c>
      <c r="G1144" s="278" t="s">
        <v>74</v>
      </c>
      <c r="H1144" s="227" t="s">
        <v>450</v>
      </c>
      <c r="I1144" s="290" t="s">
        <v>9900</v>
      </c>
      <c r="K1144" s="106"/>
      <c r="L1144" s="106"/>
      <c r="M1144" s="106"/>
    </row>
    <row r="1145" ht="14.25" customHeight="1">
      <c r="A1145" s="81" t="s">
        <v>1194</v>
      </c>
      <c r="B1145" s="264">
        <v>46007.0</v>
      </c>
      <c r="C1145" s="278" t="s">
        <v>0</v>
      </c>
      <c r="D1145" s="278" t="s">
        <v>9901</v>
      </c>
      <c r="E1145" s="295">
        <v>4000.0</v>
      </c>
      <c r="F1145" s="278" t="s">
        <v>9902</v>
      </c>
      <c r="G1145" s="278" t="s">
        <v>5140</v>
      </c>
      <c r="H1145" s="227" t="s">
        <v>450</v>
      </c>
      <c r="I1145" s="196"/>
      <c r="K1145" s="106"/>
      <c r="L1145" s="106"/>
      <c r="M1145" s="106"/>
    </row>
    <row r="1146" ht="14.25" customHeight="1">
      <c r="A1146" s="81" t="s">
        <v>1199</v>
      </c>
      <c r="B1146" s="264">
        <v>46007.0</v>
      </c>
      <c r="D1146" s="278" t="s">
        <v>9903</v>
      </c>
      <c r="E1146" s="295">
        <v>16500.0</v>
      </c>
      <c r="F1146" s="278" t="s">
        <v>9882</v>
      </c>
      <c r="G1146" s="278" t="s">
        <v>96</v>
      </c>
      <c r="H1146" s="227" t="s">
        <v>132</v>
      </c>
      <c r="I1146" s="416" t="s">
        <v>493</v>
      </c>
      <c r="K1146" s="106"/>
      <c r="L1146" s="106"/>
      <c r="M1146" s="106"/>
    </row>
    <row r="1147" ht="14.25" customHeight="1">
      <c r="A1147" s="81" t="s">
        <v>1201</v>
      </c>
      <c r="B1147" s="264">
        <v>46007.0</v>
      </c>
      <c r="D1147" s="278" t="s">
        <v>5842</v>
      </c>
      <c r="E1147" s="295">
        <v>16500.0</v>
      </c>
      <c r="F1147" s="278" t="s">
        <v>9882</v>
      </c>
      <c r="G1147" s="278" t="s">
        <v>96</v>
      </c>
      <c r="H1147" s="227" t="s">
        <v>132</v>
      </c>
      <c r="I1147" s="416" t="s">
        <v>493</v>
      </c>
      <c r="K1147" s="106"/>
      <c r="L1147" s="106"/>
      <c r="M1147" s="106"/>
    </row>
    <row r="1148" ht="14.25" customHeight="1">
      <c r="A1148" s="81" t="s">
        <v>1206</v>
      </c>
      <c r="B1148" s="264">
        <v>46007.0</v>
      </c>
      <c r="D1148" s="278" t="s">
        <v>6337</v>
      </c>
      <c r="E1148" s="295">
        <v>2100.0</v>
      </c>
      <c r="F1148" s="278" t="s">
        <v>9904</v>
      </c>
      <c r="G1148" s="278" t="s">
        <v>96</v>
      </c>
      <c r="H1148" s="227" t="s">
        <v>450</v>
      </c>
      <c r="I1148" s="290" t="s">
        <v>9905</v>
      </c>
      <c r="K1148" s="106"/>
      <c r="L1148" s="106"/>
      <c r="M1148" s="106"/>
    </row>
    <row r="1149" ht="14.25" customHeight="1">
      <c r="A1149" s="81" t="s">
        <v>1209</v>
      </c>
      <c r="B1149" s="264">
        <v>46007.0</v>
      </c>
      <c r="C1149" s="278" t="s">
        <v>6719</v>
      </c>
      <c r="D1149" s="278" t="s">
        <v>529</v>
      </c>
      <c r="E1149" s="295">
        <v>1354.78</v>
      </c>
      <c r="F1149" s="278" t="s">
        <v>9906</v>
      </c>
      <c r="G1149" s="278" t="s">
        <v>5140</v>
      </c>
      <c r="H1149" s="227" t="s">
        <v>450</v>
      </c>
      <c r="I1149" s="196"/>
      <c r="K1149" s="106"/>
      <c r="L1149" s="106"/>
      <c r="M1149" s="106"/>
    </row>
    <row r="1150" ht="14.25" customHeight="1">
      <c r="A1150" s="81" t="s">
        <v>1213</v>
      </c>
      <c r="B1150" s="264">
        <v>46007.0</v>
      </c>
      <c r="C1150" s="278" t="s">
        <v>6682</v>
      </c>
      <c r="D1150" s="278" t="s">
        <v>1358</v>
      </c>
      <c r="E1150" s="295">
        <v>4000.0</v>
      </c>
      <c r="F1150" s="278" t="s">
        <v>9907</v>
      </c>
      <c r="G1150" s="278" t="s">
        <v>117</v>
      </c>
      <c r="H1150" s="227" t="s">
        <v>450</v>
      </c>
      <c r="I1150" s="290" t="s">
        <v>9908</v>
      </c>
      <c r="K1150" s="106"/>
      <c r="L1150" s="106"/>
      <c r="M1150" s="106"/>
    </row>
    <row r="1151" ht="14.25" customHeight="1">
      <c r="A1151" s="81" t="s">
        <v>1216</v>
      </c>
      <c r="B1151" s="264">
        <v>46007.0</v>
      </c>
      <c r="D1151" s="278" t="s">
        <v>7136</v>
      </c>
      <c r="E1151" s="295">
        <v>16500.0</v>
      </c>
      <c r="F1151" s="278" t="s">
        <v>9873</v>
      </c>
      <c r="G1151" s="278" t="s">
        <v>5140</v>
      </c>
      <c r="H1151" s="227" t="s">
        <v>450</v>
      </c>
      <c r="I1151" s="196"/>
      <c r="K1151" s="106"/>
      <c r="L1151" s="106"/>
      <c r="M1151" s="106"/>
    </row>
    <row r="1152" ht="14.25" customHeight="1">
      <c r="A1152" s="81" t="s">
        <v>1218</v>
      </c>
      <c r="B1152" s="264">
        <v>46007.0</v>
      </c>
      <c r="D1152" s="278" t="s">
        <v>9909</v>
      </c>
      <c r="E1152" s="295">
        <v>16500.0</v>
      </c>
      <c r="F1152" s="278" t="s">
        <v>9873</v>
      </c>
      <c r="G1152" s="278" t="s">
        <v>5140</v>
      </c>
      <c r="H1152" s="227" t="s">
        <v>450</v>
      </c>
      <c r="I1152" s="196"/>
      <c r="K1152" s="106"/>
      <c r="L1152" s="106"/>
      <c r="M1152" s="106"/>
    </row>
    <row r="1153" ht="14.25" customHeight="1">
      <c r="A1153" s="81" t="s">
        <v>1222</v>
      </c>
      <c r="B1153" s="264">
        <v>46007.0</v>
      </c>
      <c r="D1153" s="278" t="s">
        <v>7142</v>
      </c>
      <c r="E1153" s="295">
        <v>16500.0</v>
      </c>
      <c r="F1153" s="278" t="s">
        <v>9873</v>
      </c>
      <c r="G1153" s="278" t="s">
        <v>5140</v>
      </c>
      <c r="H1153" s="227" t="s">
        <v>450</v>
      </c>
      <c r="I1153" s="196"/>
      <c r="K1153" s="106"/>
      <c r="L1153" s="106"/>
      <c r="M1153" s="106"/>
    </row>
    <row r="1154" ht="14.25" customHeight="1">
      <c r="A1154" s="81" t="s">
        <v>1227</v>
      </c>
      <c r="B1154" s="264">
        <v>46007.0</v>
      </c>
      <c r="D1154" s="278" t="s">
        <v>2029</v>
      </c>
      <c r="E1154" s="295">
        <v>16500.0</v>
      </c>
      <c r="F1154" s="278" t="s">
        <v>9873</v>
      </c>
      <c r="G1154" s="278" t="s">
        <v>117</v>
      </c>
      <c r="H1154" s="227" t="s">
        <v>450</v>
      </c>
      <c r="I1154" s="196"/>
      <c r="K1154" s="106"/>
      <c r="L1154" s="106"/>
      <c r="M1154" s="106"/>
      <c r="P1154" s="278">
        <v>541.82</v>
      </c>
      <c r="Q1154" s="374">
        <f>E1154-P1154</f>
        <v>15958.18</v>
      </c>
    </row>
    <row r="1155" ht="14.25" customHeight="1">
      <c r="A1155" s="81" t="s">
        <v>1231</v>
      </c>
      <c r="B1155" s="264">
        <v>46008.0</v>
      </c>
      <c r="D1155" s="278" t="s">
        <v>9910</v>
      </c>
      <c r="E1155" s="295">
        <v>276587.85</v>
      </c>
      <c r="F1155" s="278" t="s">
        <v>9911</v>
      </c>
      <c r="G1155" s="278" t="s">
        <v>74</v>
      </c>
      <c r="H1155" s="227" t="s">
        <v>450</v>
      </c>
      <c r="I1155" s="290" t="s">
        <v>9912</v>
      </c>
      <c r="K1155" s="106"/>
      <c r="L1155" s="106"/>
      <c r="M1155" s="106"/>
    </row>
    <row r="1156" ht="14.25" customHeight="1">
      <c r="A1156" s="81" t="s">
        <v>1234</v>
      </c>
      <c r="B1156" s="264">
        <v>46008.0</v>
      </c>
      <c r="D1156" s="278" t="s">
        <v>9910</v>
      </c>
      <c r="E1156" s="295">
        <v>149537.85</v>
      </c>
      <c r="F1156" s="278" t="s">
        <v>9913</v>
      </c>
      <c r="G1156" s="278" t="s">
        <v>74</v>
      </c>
      <c r="H1156" s="227" t="s">
        <v>450</v>
      </c>
      <c r="I1156" s="290" t="s">
        <v>9914</v>
      </c>
      <c r="K1156" s="106"/>
      <c r="L1156" s="106"/>
      <c r="M1156" s="106"/>
    </row>
    <row r="1157" ht="14.25" customHeight="1">
      <c r="A1157" s="81" t="s">
        <v>1237</v>
      </c>
      <c r="B1157" s="264">
        <v>46008.0</v>
      </c>
      <c r="D1157" s="278" t="s">
        <v>143</v>
      </c>
      <c r="E1157" s="295">
        <v>32100.0</v>
      </c>
      <c r="F1157" s="278" t="s">
        <v>9915</v>
      </c>
      <c r="G1157" s="278" t="s">
        <v>74</v>
      </c>
      <c r="H1157" s="227" t="s">
        <v>450</v>
      </c>
      <c r="I1157" s="290" t="s">
        <v>9916</v>
      </c>
      <c r="K1157" s="106"/>
      <c r="L1157" s="106"/>
      <c r="M1157" s="106"/>
    </row>
    <row r="1158" ht="14.25" customHeight="1">
      <c r="A1158" s="81" t="s">
        <v>1242</v>
      </c>
      <c r="B1158" s="264">
        <v>46008.0</v>
      </c>
      <c r="D1158" s="278" t="s">
        <v>2572</v>
      </c>
      <c r="E1158" s="295">
        <v>32100.0</v>
      </c>
      <c r="F1158" s="278" t="s">
        <v>9915</v>
      </c>
      <c r="G1158" s="278" t="s">
        <v>74</v>
      </c>
      <c r="H1158" s="227" t="s">
        <v>450</v>
      </c>
      <c r="I1158" s="290" t="s">
        <v>9916</v>
      </c>
      <c r="K1158" s="106"/>
      <c r="L1158" s="106"/>
      <c r="M1158" s="106"/>
    </row>
    <row r="1159" ht="14.25" customHeight="1">
      <c r="A1159" s="81" t="s">
        <v>1246</v>
      </c>
      <c r="B1159" s="264">
        <v>46008.0</v>
      </c>
      <c r="D1159" s="278" t="s">
        <v>5336</v>
      </c>
      <c r="E1159" s="295">
        <v>123585.0</v>
      </c>
      <c r="F1159" s="278" t="s">
        <v>9917</v>
      </c>
      <c r="G1159" s="278" t="s">
        <v>96</v>
      </c>
      <c r="H1159" s="227" t="s">
        <v>450</v>
      </c>
      <c r="I1159" s="290" t="s">
        <v>9918</v>
      </c>
      <c r="K1159" s="106"/>
      <c r="L1159" s="106"/>
      <c r="M1159" s="106"/>
    </row>
    <row r="1160" ht="14.25" customHeight="1">
      <c r="A1160" s="81" t="s">
        <v>1250</v>
      </c>
      <c r="B1160" s="264">
        <v>46008.0</v>
      </c>
      <c r="D1160" s="278" t="s">
        <v>5336</v>
      </c>
      <c r="E1160" s="295">
        <v>134585.0</v>
      </c>
      <c r="F1160" s="278" t="s">
        <v>9919</v>
      </c>
      <c r="G1160" s="278" t="s">
        <v>96</v>
      </c>
      <c r="H1160" s="227" t="s">
        <v>450</v>
      </c>
      <c r="I1160" s="290" t="s">
        <v>9920</v>
      </c>
      <c r="K1160" s="106"/>
      <c r="L1160" s="106"/>
      <c r="M1160" s="106"/>
    </row>
    <row r="1161" ht="14.25" customHeight="1">
      <c r="A1161" s="81" t="s">
        <v>1254</v>
      </c>
      <c r="B1161" s="264">
        <v>46009.0</v>
      </c>
      <c r="D1161" s="278" t="s">
        <v>9921</v>
      </c>
      <c r="E1161" s="420">
        <v>16500.0</v>
      </c>
      <c r="F1161" s="278" t="s">
        <v>9873</v>
      </c>
      <c r="G1161" s="278" t="s">
        <v>96</v>
      </c>
      <c r="H1161" s="227" t="s">
        <v>132</v>
      </c>
      <c r="I1161" s="416" t="s">
        <v>392</v>
      </c>
      <c r="K1161" s="106"/>
      <c r="L1161" s="106"/>
      <c r="M1161" s="106"/>
    </row>
    <row r="1162" ht="14.25" customHeight="1">
      <c r="A1162" s="81" t="s">
        <v>1259</v>
      </c>
      <c r="B1162" s="264">
        <v>46009.0</v>
      </c>
      <c r="D1162" s="278" t="s">
        <v>9922</v>
      </c>
      <c r="E1162" s="295">
        <v>16500.0</v>
      </c>
      <c r="F1162" s="278" t="s">
        <v>9873</v>
      </c>
      <c r="G1162" s="278" t="s">
        <v>96</v>
      </c>
      <c r="H1162" s="227" t="s">
        <v>132</v>
      </c>
      <c r="I1162" s="416" t="s">
        <v>392</v>
      </c>
      <c r="K1162" s="106"/>
      <c r="L1162" s="106"/>
      <c r="M1162" s="106"/>
    </row>
    <row r="1163" ht="14.25" customHeight="1">
      <c r="A1163" s="81" t="s">
        <v>1265</v>
      </c>
      <c r="B1163" s="264">
        <v>46009.0</v>
      </c>
      <c r="D1163" s="278" t="s">
        <v>9923</v>
      </c>
      <c r="E1163" s="295">
        <v>16500.0</v>
      </c>
      <c r="F1163" s="278" t="s">
        <v>9873</v>
      </c>
      <c r="G1163" s="278" t="s">
        <v>96</v>
      </c>
      <c r="H1163" s="227" t="s">
        <v>132</v>
      </c>
      <c r="I1163" s="416" t="s">
        <v>133</v>
      </c>
      <c r="K1163" s="106"/>
      <c r="L1163" s="106"/>
      <c r="M1163" s="106"/>
    </row>
    <row r="1164" ht="14.25" customHeight="1">
      <c r="A1164" s="81" t="s">
        <v>1268</v>
      </c>
      <c r="B1164" s="264">
        <v>46009.0</v>
      </c>
      <c r="D1164" s="278" t="s">
        <v>9924</v>
      </c>
      <c r="E1164" s="295">
        <v>5000.0</v>
      </c>
      <c r="F1164" s="278" t="s">
        <v>9925</v>
      </c>
      <c r="G1164" s="278" t="s">
        <v>96</v>
      </c>
      <c r="H1164" s="227" t="s">
        <v>450</v>
      </c>
      <c r="I1164" s="290" t="s">
        <v>9926</v>
      </c>
      <c r="K1164" s="106"/>
      <c r="L1164" s="106"/>
      <c r="M1164" s="106"/>
    </row>
    <row r="1165" ht="14.25" customHeight="1">
      <c r="A1165" s="81" t="s">
        <v>1272</v>
      </c>
      <c r="B1165" s="264">
        <v>46009.0</v>
      </c>
      <c r="D1165" s="278" t="s">
        <v>9927</v>
      </c>
      <c r="E1165" s="295">
        <v>2100.0</v>
      </c>
      <c r="F1165" s="278" t="s">
        <v>9928</v>
      </c>
      <c r="G1165" s="278" t="s">
        <v>96</v>
      </c>
      <c r="H1165" s="227" t="s">
        <v>450</v>
      </c>
      <c r="I1165" s="290" t="s">
        <v>9929</v>
      </c>
      <c r="K1165" s="106"/>
      <c r="L1165" s="106"/>
      <c r="M1165" s="106"/>
    </row>
    <row r="1166" ht="14.25" customHeight="1">
      <c r="A1166" s="81" t="s">
        <v>1276</v>
      </c>
      <c r="B1166" s="264">
        <v>46009.0</v>
      </c>
      <c r="D1166" s="278" t="s">
        <v>7267</v>
      </c>
      <c r="E1166" s="295">
        <v>5000.0</v>
      </c>
      <c r="F1166" s="278" t="s">
        <v>9930</v>
      </c>
      <c r="G1166" s="278" t="s">
        <v>96</v>
      </c>
      <c r="H1166" s="227" t="s">
        <v>132</v>
      </c>
      <c r="I1166" s="416" t="s">
        <v>344</v>
      </c>
      <c r="K1166" s="106"/>
      <c r="L1166" s="106"/>
      <c r="M1166" s="106"/>
    </row>
    <row r="1167" ht="14.25" customHeight="1">
      <c r="A1167" s="81" t="s">
        <v>1281</v>
      </c>
      <c r="B1167" s="264">
        <v>46009.0</v>
      </c>
      <c r="D1167" s="278" t="s">
        <v>9931</v>
      </c>
      <c r="E1167" s="295">
        <v>15763.39</v>
      </c>
      <c r="F1167" s="278" t="s">
        <v>9873</v>
      </c>
      <c r="G1167" s="278" t="s">
        <v>96</v>
      </c>
      <c r="H1167" s="227" t="s">
        <v>132</v>
      </c>
      <c r="I1167" s="416" t="s">
        <v>344</v>
      </c>
      <c r="K1167" s="106"/>
      <c r="L1167" s="106"/>
      <c r="M1167" s="106"/>
    </row>
    <row r="1168" ht="14.25" customHeight="1">
      <c r="A1168" s="81" t="s">
        <v>1285</v>
      </c>
      <c r="B1168" s="264">
        <v>46010.0</v>
      </c>
      <c r="D1168" s="278" t="s">
        <v>2351</v>
      </c>
      <c r="E1168" s="295">
        <v>16500.0</v>
      </c>
      <c r="F1168" s="278" t="s">
        <v>9873</v>
      </c>
      <c r="G1168" s="278" t="s">
        <v>117</v>
      </c>
      <c r="H1168" s="227" t="s">
        <v>450</v>
      </c>
      <c r="I1168" s="196"/>
      <c r="K1168" s="106"/>
      <c r="L1168" s="106"/>
      <c r="M1168" s="106"/>
    </row>
    <row r="1169" ht="14.25" customHeight="1">
      <c r="A1169" s="81" t="s">
        <v>1289</v>
      </c>
      <c r="B1169" s="264">
        <v>46010.0</v>
      </c>
      <c r="D1169" s="278" t="s">
        <v>1503</v>
      </c>
      <c r="E1169" s="295">
        <v>600.0</v>
      </c>
      <c r="F1169" s="278" t="s">
        <v>9932</v>
      </c>
      <c r="G1169" s="278" t="s">
        <v>112</v>
      </c>
      <c r="H1169" s="227" t="s">
        <v>127</v>
      </c>
      <c r="I1169" s="196"/>
      <c r="K1169" s="106"/>
      <c r="L1169" s="106"/>
      <c r="M1169" s="106"/>
    </row>
    <row r="1170" ht="14.25" customHeight="1">
      <c r="A1170" s="81" t="s">
        <v>1293</v>
      </c>
      <c r="B1170" s="264">
        <v>46010.0</v>
      </c>
      <c r="D1170" s="278" t="s">
        <v>9933</v>
      </c>
      <c r="E1170" s="295">
        <v>2100.0</v>
      </c>
      <c r="F1170" s="278" t="s">
        <v>9934</v>
      </c>
      <c r="G1170" s="278" t="s">
        <v>96</v>
      </c>
      <c r="H1170" s="227" t="s">
        <v>450</v>
      </c>
      <c r="I1170" s="290" t="s">
        <v>9935</v>
      </c>
      <c r="K1170" s="106"/>
      <c r="L1170" s="106"/>
      <c r="M1170" s="106"/>
    </row>
    <row r="1171" ht="14.25" customHeight="1">
      <c r="A1171" s="81" t="s">
        <v>1295</v>
      </c>
      <c r="B1171" s="264">
        <v>46011.0</v>
      </c>
      <c r="D1171" s="278" t="s">
        <v>6024</v>
      </c>
      <c r="E1171" s="295">
        <v>5732.14</v>
      </c>
      <c r="F1171" s="278" t="s">
        <v>9936</v>
      </c>
      <c r="G1171" s="278" t="s">
        <v>112</v>
      </c>
      <c r="H1171" s="227" t="s">
        <v>127</v>
      </c>
      <c r="I1171" s="196"/>
      <c r="K1171" s="106"/>
      <c r="L1171" s="106"/>
      <c r="M1171" s="106"/>
    </row>
    <row r="1172" ht="14.25" customHeight="1">
      <c r="A1172" s="81" t="s">
        <v>1298</v>
      </c>
      <c r="B1172" s="264">
        <v>46014.0</v>
      </c>
      <c r="D1172" s="278" t="s">
        <v>6024</v>
      </c>
      <c r="E1172" s="295">
        <v>286.61</v>
      </c>
      <c r="F1172" s="278" t="s">
        <v>9937</v>
      </c>
      <c r="G1172" s="278" t="s">
        <v>112</v>
      </c>
      <c r="H1172" s="227" t="s">
        <v>127</v>
      </c>
      <c r="I1172" s="196"/>
      <c r="K1172" s="106"/>
      <c r="L1172" s="106"/>
      <c r="M1172" s="106"/>
    </row>
    <row r="1173" ht="14.25" customHeight="1">
      <c r="A1173" s="81" t="s">
        <v>1303</v>
      </c>
      <c r="B1173" s="264">
        <v>46014.0</v>
      </c>
      <c r="D1173" s="278" t="s">
        <v>9938</v>
      </c>
      <c r="E1173" s="295">
        <v>539.28</v>
      </c>
      <c r="F1173" s="278" t="s">
        <v>9939</v>
      </c>
      <c r="G1173" s="278" t="s">
        <v>74</v>
      </c>
      <c r="H1173" s="227" t="s">
        <v>132</v>
      </c>
      <c r="I1173" s="290" t="s">
        <v>9940</v>
      </c>
      <c r="K1173" s="106"/>
      <c r="L1173" s="106"/>
      <c r="M1173" s="106"/>
    </row>
    <row r="1174" ht="14.25" customHeight="1">
      <c r="A1174" s="81" t="s">
        <v>1307</v>
      </c>
      <c r="B1174" s="264">
        <v>46014.0</v>
      </c>
      <c r="D1174" s="278" t="s">
        <v>9941</v>
      </c>
      <c r="E1174" s="295">
        <v>16500.0</v>
      </c>
      <c r="F1174" s="278" t="s">
        <v>9873</v>
      </c>
      <c r="G1174" s="278" t="s">
        <v>96</v>
      </c>
      <c r="H1174" s="227" t="s">
        <v>450</v>
      </c>
      <c r="I1174" s="290" t="s">
        <v>7469</v>
      </c>
      <c r="K1174" s="106"/>
      <c r="L1174" s="106"/>
      <c r="M1174" s="106"/>
    </row>
    <row r="1175" ht="14.25" customHeight="1">
      <c r="A1175" s="81" t="s">
        <v>1311</v>
      </c>
      <c r="B1175" s="264">
        <v>46014.0</v>
      </c>
      <c r="D1175" s="278" t="s">
        <v>9942</v>
      </c>
      <c r="E1175" s="295">
        <v>16500.0</v>
      </c>
      <c r="F1175" s="278" t="s">
        <v>9873</v>
      </c>
      <c r="G1175" s="278" t="s">
        <v>96</v>
      </c>
      <c r="H1175" s="227" t="s">
        <v>132</v>
      </c>
      <c r="I1175" s="416" t="s">
        <v>344</v>
      </c>
      <c r="K1175" s="106"/>
      <c r="L1175" s="106"/>
      <c r="M1175" s="106"/>
    </row>
    <row r="1176" ht="14.25" customHeight="1">
      <c r="A1176" s="81" t="s">
        <v>1315</v>
      </c>
      <c r="B1176" s="264">
        <v>46014.0</v>
      </c>
      <c r="D1176" s="278" t="s">
        <v>9943</v>
      </c>
      <c r="E1176" s="295">
        <v>16500.0</v>
      </c>
      <c r="F1176" s="278" t="s">
        <v>9873</v>
      </c>
      <c r="G1176" s="278" t="s">
        <v>74</v>
      </c>
      <c r="H1176" s="227" t="s">
        <v>132</v>
      </c>
      <c r="I1176" s="290" t="s">
        <v>9944</v>
      </c>
      <c r="K1176" s="106"/>
      <c r="L1176" s="106"/>
      <c r="M1176" s="106"/>
    </row>
    <row r="1177" ht="14.25" customHeight="1">
      <c r="A1177" s="81" t="s">
        <v>1316</v>
      </c>
      <c r="B1177" s="264">
        <v>46014.0</v>
      </c>
      <c r="D1177" s="278" t="s">
        <v>9945</v>
      </c>
      <c r="E1177" s="295">
        <v>16500.0</v>
      </c>
      <c r="F1177" s="278" t="s">
        <v>9873</v>
      </c>
      <c r="G1177" s="278" t="s">
        <v>96</v>
      </c>
      <c r="H1177" s="227" t="s">
        <v>132</v>
      </c>
      <c r="I1177" s="416" t="s">
        <v>344</v>
      </c>
      <c r="K1177" s="106"/>
      <c r="L1177" s="106"/>
      <c r="M1177" s="106"/>
    </row>
    <row r="1178" ht="14.25" customHeight="1">
      <c r="A1178" s="81" t="s">
        <v>1318</v>
      </c>
      <c r="B1178" s="264">
        <v>46014.0</v>
      </c>
      <c r="D1178" s="278" t="s">
        <v>6552</v>
      </c>
      <c r="E1178" s="295">
        <v>40125.0</v>
      </c>
      <c r="F1178" s="278" t="s">
        <v>9946</v>
      </c>
      <c r="G1178" s="278" t="s">
        <v>96</v>
      </c>
      <c r="H1178" s="227" t="s">
        <v>132</v>
      </c>
      <c r="I1178" s="416" t="s">
        <v>344</v>
      </c>
      <c r="K1178" s="106"/>
      <c r="L1178" s="106"/>
      <c r="M1178" s="106"/>
    </row>
    <row r="1179" ht="14.25" customHeight="1">
      <c r="A1179" s="81" t="s">
        <v>1319</v>
      </c>
      <c r="B1179" s="264">
        <v>46014.0</v>
      </c>
      <c r="D1179" s="278" t="s">
        <v>454</v>
      </c>
      <c r="E1179" s="295">
        <v>764.29</v>
      </c>
      <c r="F1179" s="278" t="s">
        <v>9947</v>
      </c>
      <c r="G1179" s="278" t="s">
        <v>96</v>
      </c>
      <c r="H1179" s="227" t="s">
        <v>450</v>
      </c>
      <c r="I1179" s="290" t="s">
        <v>6713</v>
      </c>
      <c r="K1179" s="106"/>
      <c r="L1179" s="106"/>
      <c r="M1179" s="106"/>
    </row>
    <row r="1180" ht="14.25" customHeight="1">
      <c r="A1180" s="81" t="s">
        <v>1323</v>
      </c>
      <c r="B1180" s="264">
        <v>46014.0</v>
      </c>
      <c r="C1180" s="278" t="s">
        <v>6734</v>
      </c>
      <c r="D1180" s="278" t="s">
        <v>454</v>
      </c>
      <c r="E1180" s="295">
        <v>8598.21</v>
      </c>
      <c r="F1180" s="278" t="s">
        <v>9948</v>
      </c>
      <c r="G1180" s="278" t="s">
        <v>96</v>
      </c>
      <c r="H1180" s="227" t="s">
        <v>450</v>
      </c>
      <c r="I1180" s="290" t="s">
        <v>9949</v>
      </c>
      <c r="K1180" s="106"/>
      <c r="L1180" s="106"/>
      <c r="M1180" s="106"/>
    </row>
    <row r="1181" ht="14.25" customHeight="1">
      <c r="A1181" s="81" t="s">
        <v>1327</v>
      </c>
      <c r="B1181" s="264">
        <v>46014.0</v>
      </c>
      <c r="C1181" s="278" t="s">
        <v>6726</v>
      </c>
      <c r="D1181" s="278" t="s">
        <v>454</v>
      </c>
      <c r="E1181" s="295">
        <v>8598.21</v>
      </c>
      <c r="F1181" s="278" t="s">
        <v>9950</v>
      </c>
      <c r="G1181" s="278" t="s">
        <v>96</v>
      </c>
      <c r="H1181" s="227" t="s">
        <v>450</v>
      </c>
      <c r="I1181" s="290" t="s">
        <v>6728</v>
      </c>
      <c r="K1181" s="106"/>
      <c r="L1181" s="106"/>
      <c r="M1181" s="106"/>
    </row>
    <row r="1182" ht="14.25" customHeight="1">
      <c r="A1182" s="81" t="s">
        <v>1331</v>
      </c>
      <c r="B1182" s="264">
        <v>46014.0</v>
      </c>
      <c r="C1182" s="278" t="s">
        <v>6732</v>
      </c>
      <c r="D1182" s="278" t="s">
        <v>454</v>
      </c>
      <c r="E1182" s="295">
        <v>8598.21</v>
      </c>
      <c r="F1182" s="278" t="s">
        <v>9951</v>
      </c>
      <c r="G1182" s="278" t="s">
        <v>96</v>
      </c>
      <c r="H1182" s="227" t="s">
        <v>450</v>
      </c>
      <c r="I1182" s="290" t="s">
        <v>6740</v>
      </c>
      <c r="K1182" s="106"/>
      <c r="L1182" s="106"/>
      <c r="M1182" s="106"/>
    </row>
    <row r="1183" ht="14.25" customHeight="1">
      <c r="A1183" s="81" t="s">
        <v>1335</v>
      </c>
      <c r="B1183" s="264">
        <v>46020.0</v>
      </c>
      <c r="D1183" s="278" t="s">
        <v>6067</v>
      </c>
      <c r="E1183" s="295">
        <v>16500.0</v>
      </c>
      <c r="F1183" s="278" t="s">
        <v>9873</v>
      </c>
      <c r="G1183" s="278" t="s">
        <v>117</v>
      </c>
      <c r="H1183" s="227" t="s">
        <v>450</v>
      </c>
      <c r="I1183" s="196"/>
      <c r="K1183" s="106"/>
      <c r="L1183" s="106"/>
      <c r="M1183" s="106"/>
    </row>
    <row r="1184" ht="14.25" customHeight="1">
      <c r="A1184" s="81" t="s">
        <v>1339</v>
      </c>
      <c r="B1184" s="264">
        <v>46020.0</v>
      </c>
      <c r="D1184" s="278" t="s">
        <v>9952</v>
      </c>
      <c r="E1184" s="295">
        <v>16500.0</v>
      </c>
      <c r="F1184" s="278" t="s">
        <v>9873</v>
      </c>
      <c r="G1184" s="278" t="s">
        <v>96</v>
      </c>
      <c r="H1184" s="227" t="s">
        <v>450</v>
      </c>
      <c r="I1184" s="290" t="s">
        <v>7015</v>
      </c>
      <c r="K1184" s="106"/>
      <c r="L1184" s="106"/>
      <c r="M1184" s="106"/>
    </row>
    <row r="1185" ht="14.25" customHeight="1">
      <c r="A1185" s="81" t="s">
        <v>1342</v>
      </c>
      <c r="B1185" s="264">
        <v>46020.0</v>
      </c>
      <c r="D1185" s="278" t="s">
        <v>3535</v>
      </c>
      <c r="E1185" s="295">
        <v>101600.0</v>
      </c>
      <c r="F1185" s="278" t="s">
        <v>9953</v>
      </c>
      <c r="G1185" s="278" t="s">
        <v>96</v>
      </c>
      <c r="H1185" s="227" t="s">
        <v>450</v>
      </c>
      <c r="I1185" s="290" t="s">
        <v>6591</v>
      </c>
      <c r="K1185" s="106"/>
      <c r="L1185" s="106"/>
      <c r="M1185" s="106"/>
    </row>
    <row r="1186" ht="14.25" customHeight="1">
      <c r="A1186" s="81" t="s">
        <v>1348</v>
      </c>
      <c r="B1186" s="264">
        <v>46020.0</v>
      </c>
      <c r="D1186" s="278" t="s">
        <v>9954</v>
      </c>
      <c r="E1186" s="295">
        <v>6700.0</v>
      </c>
      <c r="F1186" s="278" t="s">
        <v>9955</v>
      </c>
      <c r="G1186" s="278" t="s">
        <v>96</v>
      </c>
      <c r="H1186" s="227" t="s">
        <v>132</v>
      </c>
      <c r="I1186" s="416" t="s">
        <v>392</v>
      </c>
      <c r="K1186" s="106"/>
      <c r="L1186" s="106"/>
      <c r="M1186" s="106"/>
    </row>
    <row r="1187" ht="14.25" customHeight="1">
      <c r="A1187" s="81" t="s">
        <v>1351</v>
      </c>
      <c r="B1187" s="264">
        <v>46020.0</v>
      </c>
      <c r="D1187" s="278" t="s">
        <v>6552</v>
      </c>
      <c r="E1187" s="295">
        <v>40125.0</v>
      </c>
      <c r="F1187" s="278" t="s">
        <v>9946</v>
      </c>
      <c r="G1187" s="278" t="s">
        <v>96</v>
      </c>
      <c r="H1187" s="227" t="s">
        <v>132</v>
      </c>
      <c r="I1187" s="416" t="s">
        <v>493</v>
      </c>
      <c r="K1187" s="106"/>
      <c r="L1187" s="106"/>
      <c r="M1187" s="106"/>
    </row>
    <row r="1188" ht="14.25" customHeight="1">
      <c r="A1188" s="81" t="s">
        <v>1356</v>
      </c>
      <c r="B1188" s="264">
        <v>46020.0</v>
      </c>
      <c r="D1188" s="278" t="s">
        <v>7977</v>
      </c>
      <c r="E1188" s="295">
        <v>16500.0</v>
      </c>
      <c r="F1188" s="278" t="s">
        <v>9873</v>
      </c>
      <c r="G1188" s="278" t="s">
        <v>219</v>
      </c>
      <c r="H1188" s="227" t="s">
        <v>450</v>
      </c>
      <c r="I1188" s="290" t="s">
        <v>7023</v>
      </c>
      <c r="K1188" s="106"/>
      <c r="L1188" s="106"/>
      <c r="M1188" s="106"/>
    </row>
    <row r="1189" ht="14.25" customHeight="1">
      <c r="A1189" s="81" t="s">
        <v>1361</v>
      </c>
      <c r="B1189" s="264">
        <v>46020.0</v>
      </c>
      <c r="D1189" s="278" t="s">
        <v>9956</v>
      </c>
      <c r="E1189" s="295">
        <v>16500.0</v>
      </c>
      <c r="F1189" s="278" t="s">
        <v>9873</v>
      </c>
      <c r="G1189" s="278" t="s">
        <v>96</v>
      </c>
      <c r="H1189" s="227" t="s">
        <v>450</v>
      </c>
      <c r="I1189" s="290" t="s">
        <v>7026</v>
      </c>
      <c r="K1189" s="106"/>
      <c r="L1189" s="106"/>
      <c r="M1189" s="106"/>
    </row>
    <row r="1190" ht="14.25" customHeight="1">
      <c r="A1190" s="81" t="s">
        <v>1364</v>
      </c>
      <c r="B1190" s="264">
        <v>46021.0</v>
      </c>
      <c r="D1190" s="278" t="s">
        <v>9957</v>
      </c>
      <c r="E1190" s="295">
        <v>1100.0</v>
      </c>
      <c r="F1190" s="278" t="s">
        <v>2857</v>
      </c>
      <c r="G1190" s="278" t="s">
        <v>117</v>
      </c>
      <c r="H1190" s="227" t="s">
        <v>450</v>
      </c>
      <c r="I1190" s="196"/>
      <c r="K1190" s="106"/>
      <c r="L1190" s="106"/>
      <c r="M1190" s="106"/>
    </row>
    <row r="1191" ht="14.25" customHeight="1">
      <c r="A1191" s="81" t="s">
        <v>1367</v>
      </c>
      <c r="B1191" s="264">
        <v>46024.0</v>
      </c>
      <c r="D1191" s="278" t="s">
        <v>9958</v>
      </c>
      <c r="E1191" s="295">
        <v>550.0</v>
      </c>
      <c r="F1191" s="278" t="s">
        <v>2857</v>
      </c>
      <c r="G1191" s="278" t="s">
        <v>5140</v>
      </c>
      <c r="H1191" s="227" t="s">
        <v>450</v>
      </c>
      <c r="I1191" s="196"/>
      <c r="K1191" s="106"/>
      <c r="L1191" s="106"/>
      <c r="M1191" s="106"/>
    </row>
    <row r="1192" ht="14.25" customHeight="1">
      <c r="A1192" s="81" t="s">
        <v>1370</v>
      </c>
      <c r="B1192" s="264">
        <v>46024.0</v>
      </c>
      <c r="D1192" s="278" t="s">
        <v>7151</v>
      </c>
      <c r="E1192" s="295">
        <v>550.0</v>
      </c>
      <c r="F1192" s="278" t="s">
        <v>2857</v>
      </c>
      <c r="G1192" s="278" t="s">
        <v>117</v>
      </c>
      <c r="H1192" s="227" t="s">
        <v>450</v>
      </c>
      <c r="I1192" s="196"/>
      <c r="K1192" s="106"/>
      <c r="L1192" s="106"/>
      <c r="M1192" s="106"/>
    </row>
    <row r="1193" ht="14.25" customHeight="1">
      <c r="A1193" s="81" t="s">
        <v>1373</v>
      </c>
      <c r="B1193" s="264">
        <v>46027.0</v>
      </c>
      <c r="D1193" s="278" t="s">
        <v>9959</v>
      </c>
      <c r="E1193" s="295">
        <v>550.0</v>
      </c>
      <c r="F1193" s="278" t="s">
        <v>2857</v>
      </c>
      <c r="G1193" s="278" t="s">
        <v>112</v>
      </c>
      <c r="H1193" s="227" t="s">
        <v>127</v>
      </c>
      <c r="I1193" s="196"/>
      <c r="K1193" s="106"/>
      <c r="L1193" s="106"/>
      <c r="M1193" s="106"/>
    </row>
    <row r="1194" ht="14.25" customHeight="1">
      <c r="A1194" s="81" t="s">
        <v>1378</v>
      </c>
      <c r="B1194" s="264">
        <v>46027.0</v>
      </c>
      <c r="D1194" s="278" t="s">
        <v>5240</v>
      </c>
      <c r="E1194" s="295">
        <v>550.0</v>
      </c>
      <c r="F1194" s="278" t="s">
        <v>2857</v>
      </c>
      <c r="G1194" s="278" t="s">
        <v>112</v>
      </c>
      <c r="H1194" s="227" t="s">
        <v>127</v>
      </c>
      <c r="I1194" s="196"/>
      <c r="K1194" s="106"/>
      <c r="L1194" s="106"/>
      <c r="M1194" s="106"/>
    </row>
    <row r="1195" ht="14.25" customHeight="1">
      <c r="A1195" s="81" t="s">
        <v>1382</v>
      </c>
      <c r="B1195" s="264">
        <v>46027.0</v>
      </c>
      <c r="D1195" s="278" t="s">
        <v>9960</v>
      </c>
      <c r="E1195" s="295">
        <v>16500.0</v>
      </c>
      <c r="F1195" s="278" t="s">
        <v>9873</v>
      </c>
      <c r="G1195" s="278" t="s">
        <v>74</v>
      </c>
      <c r="H1195" s="227" t="s">
        <v>132</v>
      </c>
      <c r="I1195" s="290" t="s">
        <v>9961</v>
      </c>
      <c r="K1195" s="106"/>
      <c r="L1195" s="106"/>
      <c r="M1195" s="106"/>
    </row>
    <row r="1196" ht="14.25" customHeight="1">
      <c r="A1196" s="81" t="s">
        <v>1384</v>
      </c>
      <c r="B1196" s="264">
        <v>46027.0</v>
      </c>
      <c r="D1196" s="278" t="s">
        <v>9671</v>
      </c>
      <c r="E1196" s="295">
        <v>11200.0</v>
      </c>
      <c r="F1196" s="278" t="s">
        <v>9962</v>
      </c>
      <c r="G1196" s="278" t="s">
        <v>96</v>
      </c>
      <c r="H1196" s="227" t="s">
        <v>132</v>
      </c>
      <c r="I1196" s="416" t="s">
        <v>392</v>
      </c>
      <c r="K1196" s="106"/>
      <c r="L1196" s="106"/>
      <c r="M1196" s="106"/>
    </row>
    <row r="1197" ht="14.25" customHeight="1">
      <c r="A1197" s="81" t="s">
        <v>1387</v>
      </c>
      <c r="B1197" s="264">
        <v>46027.0</v>
      </c>
      <c r="D1197" s="278" t="s">
        <v>9963</v>
      </c>
      <c r="E1197" s="295">
        <v>11200.0</v>
      </c>
      <c r="F1197" s="278" t="s">
        <v>9962</v>
      </c>
      <c r="G1197" s="278" t="s">
        <v>96</v>
      </c>
      <c r="H1197" s="227" t="s">
        <v>132</v>
      </c>
      <c r="I1197" s="416" t="s">
        <v>392</v>
      </c>
      <c r="K1197" s="106"/>
      <c r="L1197" s="106"/>
      <c r="M1197" s="106"/>
    </row>
    <row r="1198" ht="14.25" customHeight="1">
      <c r="A1198" s="81" t="s">
        <v>1390</v>
      </c>
      <c r="B1198" s="264">
        <v>46027.0</v>
      </c>
      <c r="D1198" s="278" t="s">
        <v>9964</v>
      </c>
      <c r="E1198" s="295">
        <v>3000.0</v>
      </c>
      <c r="F1198" s="278" t="s">
        <v>9965</v>
      </c>
      <c r="G1198" s="278" t="s">
        <v>96</v>
      </c>
      <c r="H1198" s="227" t="s">
        <v>132</v>
      </c>
      <c r="I1198" s="196"/>
      <c r="K1198" s="106"/>
      <c r="L1198" s="106"/>
      <c r="M1198" s="106"/>
    </row>
    <row r="1199" ht="14.25" customHeight="1">
      <c r="A1199" s="81" t="s">
        <v>1393</v>
      </c>
      <c r="B1199" s="264">
        <v>46027.0</v>
      </c>
      <c r="D1199" s="278" t="s">
        <v>147</v>
      </c>
      <c r="E1199" s="295">
        <v>42000.0</v>
      </c>
      <c r="F1199" s="278" t="s">
        <v>9946</v>
      </c>
      <c r="G1199" s="278" t="s">
        <v>96</v>
      </c>
      <c r="H1199" s="227" t="s">
        <v>450</v>
      </c>
      <c r="I1199" s="196"/>
      <c r="K1199" s="106"/>
      <c r="L1199" s="106"/>
      <c r="M1199" s="106"/>
    </row>
    <row r="1200" ht="14.25" customHeight="1">
      <c r="A1200" s="81" t="s">
        <v>1397</v>
      </c>
      <c r="B1200" s="264">
        <v>46027.0</v>
      </c>
      <c r="D1200" s="278" t="s">
        <v>9966</v>
      </c>
      <c r="E1200" s="295">
        <v>42000.0</v>
      </c>
      <c r="F1200" s="278" t="s">
        <v>9946</v>
      </c>
      <c r="G1200" s="278" t="s">
        <v>96</v>
      </c>
      <c r="H1200" s="227" t="s">
        <v>450</v>
      </c>
      <c r="I1200" s="196"/>
      <c r="K1200" s="106"/>
      <c r="L1200" s="106"/>
      <c r="M1200" s="106"/>
    </row>
    <row r="1201" ht="14.25" customHeight="1">
      <c r="A1201" s="81" t="s">
        <v>1400</v>
      </c>
      <c r="B1201" s="264">
        <v>46027.0</v>
      </c>
      <c r="D1201" s="278" t="s">
        <v>9924</v>
      </c>
      <c r="E1201" s="295">
        <v>5000.0</v>
      </c>
      <c r="F1201" s="278" t="s">
        <v>9967</v>
      </c>
      <c r="G1201" s="278" t="s">
        <v>96</v>
      </c>
      <c r="H1201" s="227" t="s">
        <v>450</v>
      </c>
      <c r="I1201" s="290" t="s">
        <v>9968</v>
      </c>
      <c r="K1201" s="106"/>
      <c r="L1201" s="106"/>
      <c r="M1201" s="106"/>
    </row>
    <row r="1202" ht="14.25" customHeight="1">
      <c r="A1202" s="81" t="s">
        <v>1403</v>
      </c>
      <c r="B1202" s="264">
        <v>46027.0</v>
      </c>
      <c r="D1202" s="278" t="s">
        <v>83</v>
      </c>
      <c r="E1202" s="295">
        <v>16500.0</v>
      </c>
      <c r="F1202" s="278" t="s">
        <v>9873</v>
      </c>
      <c r="G1202" s="278" t="s">
        <v>74</v>
      </c>
      <c r="H1202" s="227" t="s">
        <v>132</v>
      </c>
      <c r="I1202" s="416" t="s">
        <v>607</v>
      </c>
      <c r="K1202" s="106"/>
      <c r="L1202" s="106"/>
      <c r="M1202" s="106"/>
    </row>
    <row r="1203" ht="14.25" customHeight="1">
      <c r="A1203" s="81" t="s">
        <v>1408</v>
      </c>
      <c r="B1203" s="264">
        <v>46027.0</v>
      </c>
      <c r="D1203" s="278" t="s">
        <v>110</v>
      </c>
      <c r="E1203" s="295">
        <v>300.0</v>
      </c>
      <c r="F1203" s="278" t="s">
        <v>2026</v>
      </c>
      <c r="G1203" s="278" t="s">
        <v>112</v>
      </c>
      <c r="H1203" s="227" t="s">
        <v>127</v>
      </c>
      <c r="I1203" s="196"/>
      <c r="K1203" s="106"/>
      <c r="L1203" s="106"/>
      <c r="M1203" s="106"/>
    </row>
    <row r="1204" ht="14.25" customHeight="1">
      <c r="A1204" s="81" t="s">
        <v>1413</v>
      </c>
      <c r="B1204" s="264">
        <v>46027.0</v>
      </c>
      <c r="D1204" s="278" t="s">
        <v>9969</v>
      </c>
      <c r="E1204" s="295">
        <v>180.0</v>
      </c>
      <c r="F1204" s="278" t="s">
        <v>9970</v>
      </c>
      <c r="G1204" s="278" t="s">
        <v>5140</v>
      </c>
      <c r="H1204" s="227" t="s">
        <v>450</v>
      </c>
      <c r="I1204" s="196"/>
      <c r="K1204" s="106"/>
      <c r="L1204" s="106"/>
      <c r="M1204" s="106"/>
    </row>
    <row r="1205" ht="14.25" customHeight="1">
      <c r="A1205" s="81" t="s">
        <v>1417</v>
      </c>
      <c r="B1205" s="264">
        <v>46027.0</v>
      </c>
      <c r="D1205" s="278" t="s">
        <v>4255</v>
      </c>
      <c r="E1205" s="295">
        <v>3000.0</v>
      </c>
      <c r="F1205" s="278" t="s">
        <v>9971</v>
      </c>
      <c r="G1205" s="278" t="s">
        <v>117</v>
      </c>
      <c r="H1205" s="227" t="s">
        <v>450</v>
      </c>
      <c r="I1205" s="290" t="s">
        <v>7353</v>
      </c>
      <c r="K1205" s="106"/>
      <c r="L1205" s="106"/>
      <c r="M1205" s="106"/>
    </row>
    <row r="1206" ht="14.25" customHeight="1">
      <c r="A1206" s="81" t="s">
        <v>1420</v>
      </c>
      <c r="B1206" s="264">
        <v>46027.0</v>
      </c>
      <c r="D1206" s="278" t="s">
        <v>72</v>
      </c>
      <c r="E1206" s="295">
        <v>16500.0</v>
      </c>
      <c r="F1206" s="278" t="s">
        <v>9873</v>
      </c>
      <c r="G1206" s="278" t="s">
        <v>117</v>
      </c>
      <c r="H1206" s="227" t="s">
        <v>450</v>
      </c>
      <c r="I1206" s="290" t="s">
        <v>7353</v>
      </c>
      <c r="K1206" s="106"/>
      <c r="L1206" s="106"/>
      <c r="M1206" s="106"/>
    </row>
    <row r="1207" ht="14.25" customHeight="1">
      <c r="A1207" s="81" t="s">
        <v>1425</v>
      </c>
      <c r="B1207" s="264">
        <v>46028.0</v>
      </c>
      <c r="D1207" s="278" t="s">
        <v>9972</v>
      </c>
      <c r="E1207" s="295">
        <v>550.0</v>
      </c>
      <c r="F1207" s="278" t="s">
        <v>2857</v>
      </c>
      <c r="G1207" s="278" t="s">
        <v>112</v>
      </c>
      <c r="H1207" s="227" t="s">
        <v>127</v>
      </c>
      <c r="I1207" s="196"/>
      <c r="K1207" s="106"/>
      <c r="L1207" s="106"/>
      <c r="M1207" s="106"/>
    </row>
    <row r="1208" ht="14.25" customHeight="1">
      <c r="A1208" s="81" t="s">
        <v>1429</v>
      </c>
      <c r="B1208" s="264">
        <v>46028.0</v>
      </c>
      <c r="D1208" s="278" t="s">
        <v>9973</v>
      </c>
      <c r="E1208" s="295">
        <v>544.0</v>
      </c>
      <c r="F1208" s="278" t="s">
        <v>9974</v>
      </c>
      <c r="G1208" s="278" t="s">
        <v>5140</v>
      </c>
      <c r="H1208" s="227" t="s">
        <v>450</v>
      </c>
      <c r="I1208" s="196"/>
      <c r="K1208" s="106"/>
      <c r="L1208" s="106"/>
      <c r="M1208" s="106"/>
    </row>
    <row r="1209" ht="14.25" customHeight="1">
      <c r="A1209" s="81" t="s">
        <v>1433</v>
      </c>
      <c r="B1209" s="264">
        <v>46028.0</v>
      </c>
      <c r="D1209" s="278" t="s">
        <v>110</v>
      </c>
      <c r="E1209" s="295">
        <v>3000.0</v>
      </c>
      <c r="F1209" s="278" t="s">
        <v>9975</v>
      </c>
      <c r="G1209" s="278" t="s">
        <v>112</v>
      </c>
      <c r="H1209" s="227" t="s">
        <v>127</v>
      </c>
      <c r="I1209" s="196"/>
      <c r="K1209" s="106"/>
      <c r="L1209" s="106"/>
      <c r="M1209" s="106"/>
    </row>
    <row r="1210" ht="14.25" customHeight="1">
      <c r="A1210" s="81" t="s">
        <v>1437</v>
      </c>
      <c r="B1210" s="264">
        <v>46028.0</v>
      </c>
      <c r="D1210" s="278" t="s">
        <v>242</v>
      </c>
      <c r="E1210" s="295">
        <v>3000.0</v>
      </c>
      <c r="F1210" s="278" t="s">
        <v>9975</v>
      </c>
      <c r="G1210" s="278" t="s">
        <v>117</v>
      </c>
      <c r="H1210" s="227" t="s">
        <v>450</v>
      </c>
      <c r="I1210" s="290" t="s">
        <v>7353</v>
      </c>
      <c r="K1210" s="106"/>
      <c r="L1210" s="106"/>
      <c r="M1210" s="106"/>
    </row>
    <row r="1211" ht="14.25" customHeight="1">
      <c r="A1211" s="81" t="s">
        <v>1442</v>
      </c>
      <c r="B1211" s="264">
        <v>46028.0</v>
      </c>
      <c r="D1211" s="278" t="s">
        <v>9976</v>
      </c>
      <c r="E1211" s="295">
        <v>1400.0</v>
      </c>
      <c r="F1211" s="278" t="s">
        <v>9977</v>
      </c>
      <c r="G1211" s="278" t="s">
        <v>96</v>
      </c>
      <c r="H1211" s="227" t="s">
        <v>450</v>
      </c>
      <c r="I1211" s="196"/>
      <c r="K1211" s="106"/>
      <c r="L1211" s="106"/>
      <c r="M1211" s="106"/>
    </row>
    <row r="1212" ht="14.25" customHeight="1">
      <c r="A1212" s="81" t="s">
        <v>1446</v>
      </c>
      <c r="B1212" s="264">
        <v>46028.0</v>
      </c>
      <c r="D1212" s="278" t="s">
        <v>9978</v>
      </c>
      <c r="E1212" s="295">
        <v>15763.39</v>
      </c>
      <c r="F1212" s="278" t="s">
        <v>9873</v>
      </c>
      <c r="G1212" s="278" t="s">
        <v>5140</v>
      </c>
      <c r="H1212" s="227" t="s">
        <v>450</v>
      </c>
      <c r="I1212" s="196"/>
      <c r="K1212" s="106"/>
      <c r="L1212" s="106"/>
      <c r="M1212" s="106"/>
    </row>
    <row r="1213" ht="14.25" customHeight="1">
      <c r="A1213" s="81" t="s">
        <v>1448</v>
      </c>
      <c r="B1213" s="264">
        <v>46028.0</v>
      </c>
      <c r="D1213" s="278" t="s">
        <v>9979</v>
      </c>
      <c r="E1213" s="295">
        <v>5000.0</v>
      </c>
      <c r="F1213" s="278" t="s">
        <v>9980</v>
      </c>
      <c r="G1213" s="278" t="s">
        <v>117</v>
      </c>
      <c r="H1213" s="227" t="s">
        <v>450</v>
      </c>
      <c r="I1213" s="290" t="s">
        <v>9981</v>
      </c>
      <c r="K1213" s="106"/>
      <c r="L1213" s="106"/>
      <c r="M1213" s="106"/>
    </row>
    <row r="1214" ht="14.25" customHeight="1">
      <c r="A1214" s="81" t="s">
        <v>1450</v>
      </c>
      <c r="B1214" s="264">
        <v>46028.0</v>
      </c>
      <c r="D1214" s="278" t="s">
        <v>9982</v>
      </c>
      <c r="E1214" s="295">
        <v>16500.0</v>
      </c>
      <c r="F1214" s="278" t="s">
        <v>9873</v>
      </c>
      <c r="G1214" s="278" t="s">
        <v>96</v>
      </c>
      <c r="H1214" s="227" t="s">
        <v>450</v>
      </c>
      <c r="I1214" s="290" t="s">
        <v>9983</v>
      </c>
      <c r="K1214" s="106"/>
      <c r="L1214" s="106"/>
      <c r="M1214" s="106"/>
    </row>
    <row r="1215" ht="14.25" customHeight="1">
      <c r="A1215" s="81" t="s">
        <v>1454</v>
      </c>
      <c r="B1215" s="264">
        <v>46028.0</v>
      </c>
      <c r="D1215" s="278" t="s">
        <v>9984</v>
      </c>
      <c r="E1215" s="295">
        <v>16500.0</v>
      </c>
      <c r="F1215" s="278" t="s">
        <v>9873</v>
      </c>
      <c r="G1215" s="278" t="s">
        <v>74</v>
      </c>
      <c r="H1215" s="227" t="s">
        <v>450</v>
      </c>
      <c r="I1215" s="290" t="s">
        <v>9985</v>
      </c>
      <c r="K1215" s="106"/>
      <c r="L1215" s="106"/>
      <c r="M1215" s="106"/>
    </row>
    <row r="1216" ht="14.25" customHeight="1">
      <c r="A1216" s="81" t="s">
        <v>1459</v>
      </c>
      <c r="B1216" s="264">
        <v>46028.0</v>
      </c>
      <c r="D1216" s="278" t="s">
        <v>6364</v>
      </c>
      <c r="E1216" s="295">
        <v>661.91</v>
      </c>
      <c r="F1216" s="278" t="s">
        <v>9986</v>
      </c>
      <c r="G1216" s="278" t="s">
        <v>96</v>
      </c>
      <c r="H1216" s="227" t="s">
        <v>450</v>
      </c>
      <c r="I1216" s="290" t="s">
        <v>6591</v>
      </c>
      <c r="K1216" s="106"/>
      <c r="L1216" s="106"/>
      <c r="M1216" s="106"/>
    </row>
    <row r="1217" ht="14.25" customHeight="1">
      <c r="A1217" s="81" t="s">
        <v>1461</v>
      </c>
      <c r="B1217" s="264">
        <v>46028.0</v>
      </c>
      <c r="D1217" s="278" t="s">
        <v>9987</v>
      </c>
      <c r="E1217" s="295">
        <v>42000.0</v>
      </c>
      <c r="F1217" s="278" t="s">
        <v>9946</v>
      </c>
      <c r="G1217" s="278" t="s">
        <v>96</v>
      </c>
      <c r="H1217" s="227" t="s">
        <v>450</v>
      </c>
      <c r="I1217" s="290" t="s">
        <v>9988</v>
      </c>
      <c r="K1217" s="106"/>
      <c r="L1217" s="106"/>
      <c r="M1217" s="106"/>
    </row>
    <row r="1218" ht="14.25" customHeight="1">
      <c r="A1218" s="81" t="s">
        <v>1465</v>
      </c>
      <c r="B1218" s="264">
        <v>46028.0</v>
      </c>
      <c r="D1218" s="278" t="s">
        <v>7931</v>
      </c>
      <c r="E1218" s="295">
        <v>2388.39</v>
      </c>
      <c r="F1218" s="278" t="s">
        <v>9989</v>
      </c>
      <c r="G1218" s="278" t="s">
        <v>96</v>
      </c>
      <c r="H1218" s="227" t="s">
        <v>450</v>
      </c>
      <c r="I1218" s="290" t="s">
        <v>6658</v>
      </c>
      <c r="K1218" s="106"/>
      <c r="L1218" s="106"/>
      <c r="M1218" s="106"/>
    </row>
    <row r="1219" ht="14.25" customHeight="1">
      <c r="A1219" s="81" t="s">
        <v>1469</v>
      </c>
      <c r="B1219" s="264">
        <v>46028.0</v>
      </c>
      <c r="D1219" s="278" t="s">
        <v>7931</v>
      </c>
      <c r="E1219" s="295">
        <v>4125.0</v>
      </c>
      <c r="F1219" s="278" t="s">
        <v>9990</v>
      </c>
      <c r="G1219" s="278" t="s">
        <v>96</v>
      </c>
      <c r="H1219" s="227" t="s">
        <v>450</v>
      </c>
      <c r="I1219" s="290" t="s">
        <v>7155</v>
      </c>
      <c r="K1219" s="106"/>
      <c r="L1219" s="106"/>
      <c r="M1219" s="106"/>
    </row>
    <row r="1220" ht="14.25" customHeight="1">
      <c r="A1220" s="81" t="s">
        <v>1472</v>
      </c>
      <c r="B1220" s="264">
        <v>46028.0</v>
      </c>
      <c r="D1220" s="278" t="s">
        <v>9964</v>
      </c>
      <c r="E1220" s="295">
        <v>2100.0</v>
      </c>
      <c r="F1220" s="278" t="s">
        <v>9991</v>
      </c>
      <c r="G1220" s="278" t="s">
        <v>5140</v>
      </c>
      <c r="H1220" s="227" t="s">
        <v>450</v>
      </c>
      <c r="I1220" s="196"/>
      <c r="K1220" s="106"/>
      <c r="L1220" s="106"/>
      <c r="M1220" s="106"/>
    </row>
    <row r="1221" ht="14.25" customHeight="1">
      <c r="A1221" s="81" t="s">
        <v>1474</v>
      </c>
      <c r="B1221" s="264">
        <v>46028.0</v>
      </c>
      <c r="D1221" s="278" t="s">
        <v>9992</v>
      </c>
      <c r="E1221" s="295">
        <v>1100.0</v>
      </c>
      <c r="F1221" s="278" t="s">
        <v>5241</v>
      </c>
      <c r="G1221" s="278" t="s">
        <v>117</v>
      </c>
      <c r="H1221" s="227" t="s">
        <v>450</v>
      </c>
      <c r="I1221" s="290" t="s">
        <v>7353</v>
      </c>
      <c r="K1221" s="106"/>
      <c r="L1221" s="106"/>
      <c r="M1221" s="106"/>
      <c r="P1221" s="278">
        <v>36.12</v>
      </c>
      <c r="Q1221" s="374">
        <f>E1221-P1221</f>
        <v>1063.88</v>
      </c>
    </row>
    <row r="1222" ht="14.25" customHeight="1">
      <c r="A1222" s="81" t="s">
        <v>1477</v>
      </c>
      <c r="B1222" s="264">
        <v>46029.0</v>
      </c>
      <c r="D1222" s="278" t="s">
        <v>5240</v>
      </c>
      <c r="E1222" s="295">
        <v>550.0</v>
      </c>
      <c r="F1222" s="278" t="s">
        <v>2857</v>
      </c>
      <c r="G1222" s="278" t="s">
        <v>117</v>
      </c>
      <c r="H1222" s="227" t="s">
        <v>450</v>
      </c>
      <c r="I1222" s="290" t="s">
        <v>9981</v>
      </c>
      <c r="K1222" s="106"/>
      <c r="L1222" s="106"/>
      <c r="M1222" s="106"/>
    </row>
    <row r="1223" ht="14.25" customHeight="1">
      <c r="A1223" s="81" t="s">
        <v>1479</v>
      </c>
      <c r="B1223" s="264">
        <v>46029.0</v>
      </c>
      <c r="D1223" s="278" t="s">
        <v>9993</v>
      </c>
      <c r="E1223" s="295">
        <v>11200.0</v>
      </c>
      <c r="F1223" s="278" t="s">
        <v>9962</v>
      </c>
      <c r="G1223" s="278" t="s">
        <v>117</v>
      </c>
      <c r="H1223" s="227" t="s">
        <v>450</v>
      </c>
      <c r="I1223" s="290" t="s">
        <v>7353</v>
      </c>
      <c r="K1223" s="106"/>
      <c r="L1223" s="106"/>
      <c r="M1223" s="106"/>
      <c r="P1223" s="278">
        <v>367.68</v>
      </c>
      <c r="Q1223" s="374">
        <f>E1223-P1223</f>
        <v>10832.32</v>
      </c>
    </row>
    <row r="1224" ht="14.25" customHeight="1">
      <c r="A1224" s="81" t="s">
        <v>1482</v>
      </c>
      <c r="B1224" s="264">
        <v>46029.0</v>
      </c>
      <c r="D1224" s="278" t="s">
        <v>6345</v>
      </c>
      <c r="E1224" s="295">
        <v>600.0</v>
      </c>
      <c r="F1224" s="278" t="s">
        <v>9994</v>
      </c>
      <c r="G1224" s="278" t="s">
        <v>5140</v>
      </c>
      <c r="H1224" s="227" t="s">
        <v>450</v>
      </c>
      <c r="I1224" s="196"/>
      <c r="K1224" s="106"/>
      <c r="L1224" s="106"/>
      <c r="M1224" s="106"/>
    </row>
    <row r="1225" ht="14.25" customHeight="1">
      <c r="A1225" s="81" t="s">
        <v>1486</v>
      </c>
      <c r="B1225" s="264">
        <v>46029.0</v>
      </c>
      <c r="D1225" s="278" t="s">
        <v>9995</v>
      </c>
      <c r="E1225" s="295">
        <v>550.0</v>
      </c>
      <c r="F1225" s="278" t="s">
        <v>2857</v>
      </c>
      <c r="G1225" s="278" t="s">
        <v>112</v>
      </c>
      <c r="H1225" s="227" t="s">
        <v>127</v>
      </c>
      <c r="I1225" s="196"/>
      <c r="K1225" s="106"/>
      <c r="L1225" s="106"/>
      <c r="M1225" s="106"/>
    </row>
    <row r="1226" ht="14.25" customHeight="1">
      <c r="A1226" s="81" t="s">
        <v>1490</v>
      </c>
      <c r="B1226" s="264">
        <v>46029.0</v>
      </c>
      <c r="D1226" s="278" t="s">
        <v>9806</v>
      </c>
      <c r="E1226" s="295">
        <v>4578.0</v>
      </c>
      <c r="F1226" s="278" t="s">
        <v>9996</v>
      </c>
      <c r="G1226" s="278" t="s">
        <v>117</v>
      </c>
      <c r="H1226" s="227" t="s">
        <v>450</v>
      </c>
      <c r="I1226" s="290" t="s">
        <v>7353</v>
      </c>
      <c r="K1226" s="106"/>
      <c r="L1226" s="106"/>
      <c r="M1226" s="106"/>
      <c r="P1226" s="278">
        <v>150.33</v>
      </c>
      <c r="Q1226" s="374">
        <f>E1226-P1226</f>
        <v>4427.67</v>
      </c>
    </row>
    <row r="1227" ht="14.25" customHeight="1">
      <c r="A1227" s="81" t="s">
        <v>1498</v>
      </c>
      <c r="B1227" s="264">
        <v>46029.0</v>
      </c>
      <c r="D1227" s="278" t="s">
        <v>9847</v>
      </c>
      <c r="E1227" s="295">
        <v>184.0</v>
      </c>
      <c r="F1227" s="278" t="s">
        <v>9997</v>
      </c>
      <c r="G1227" s="278" t="s">
        <v>112</v>
      </c>
      <c r="H1227" s="227" t="s">
        <v>127</v>
      </c>
      <c r="I1227" s="196"/>
      <c r="K1227" s="106"/>
      <c r="L1227" s="106"/>
      <c r="M1227" s="106"/>
    </row>
    <row r="1228" ht="14.25" customHeight="1">
      <c r="A1228" s="81" t="s">
        <v>1494</v>
      </c>
      <c r="B1228" s="264">
        <v>46029.0</v>
      </c>
      <c r="D1228" s="278" t="s">
        <v>9806</v>
      </c>
      <c r="E1228" s="295">
        <v>16500.0</v>
      </c>
      <c r="F1228" s="278" t="s">
        <v>9998</v>
      </c>
      <c r="G1228" s="278" t="s">
        <v>74</v>
      </c>
      <c r="H1228" s="227" t="s">
        <v>450</v>
      </c>
      <c r="I1228" s="290" t="s">
        <v>9999</v>
      </c>
      <c r="K1228" s="106"/>
      <c r="L1228" s="106"/>
      <c r="M1228" s="106"/>
    </row>
    <row r="1229" ht="14.25" customHeight="1">
      <c r="A1229" s="81" t="s">
        <v>1501</v>
      </c>
      <c r="B1229" s="264">
        <v>46029.0</v>
      </c>
      <c r="D1229" s="278" t="s">
        <v>10000</v>
      </c>
      <c r="E1229" s="295">
        <v>16500.0</v>
      </c>
      <c r="F1229" s="278" t="s">
        <v>9873</v>
      </c>
      <c r="G1229" s="278" t="s">
        <v>117</v>
      </c>
      <c r="H1229" s="227" t="s">
        <v>450</v>
      </c>
      <c r="I1229" s="290" t="s">
        <v>7353</v>
      </c>
      <c r="K1229" s="106"/>
      <c r="L1229" s="106"/>
      <c r="M1229" s="106"/>
      <c r="Q1229" s="421" t="str">
        <f>O1229</f>
        <v/>
      </c>
    </row>
    <row r="1230" ht="14.25" customHeight="1">
      <c r="A1230" s="81" t="s">
        <v>1505</v>
      </c>
      <c r="B1230" s="264">
        <v>46029.0</v>
      </c>
      <c r="D1230" s="278" t="s">
        <v>9847</v>
      </c>
      <c r="E1230" s="295">
        <v>20.0</v>
      </c>
      <c r="F1230" s="278" t="s">
        <v>10001</v>
      </c>
      <c r="G1230" s="278" t="s">
        <v>318</v>
      </c>
      <c r="H1230" s="227" t="s">
        <v>127</v>
      </c>
      <c r="I1230" s="196"/>
      <c r="K1230" s="106"/>
      <c r="L1230" s="106"/>
      <c r="M1230" s="106"/>
    </row>
    <row r="1231" ht="14.25" customHeight="1">
      <c r="A1231" s="81" t="s">
        <v>1509</v>
      </c>
      <c r="B1231" s="264">
        <v>46030.0</v>
      </c>
      <c r="D1231" s="278" t="s">
        <v>5629</v>
      </c>
      <c r="E1231" s="295">
        <v>21000.0</v>
      </c>
      <c r="F1231" s="278" t="s">
        <v>9946</v>
      </c>
      <c r="G1231" s="278" t="s">
        <v>74</v>
      </c>
      <c r="H1231" s="227" t="s">
        <v>450</v>
      </c>
      <c r="I1231" s="290" t="s">
        <v>10002</v>
      </c>
      <c r="K1231" s="106"/>
      <c r="L1231" s="106"/>
      <c r="M1231" s="106"/>
    </row>
    <row r="1232" ht="14.25" customHeight="1">
      <c r="A1232" s="81" t="s">
        <v>1513</v>
      </c>
      <c r="B1232" s="264">
        <v>46030.0</v>
      </c>
      <c r="D1232" s="278" t="s">
        <v>5479</v>
      </c>
      <c r="E1232" s="295">
        <v>1375.0</v>
      </c>
      <c r="F1232" s="278" t="s">
        <v>9873</v>
      </c>
      <c r="G1232" s="278" t="s">
        <v>74</v>
      </c>
      <c r="H1232" s="227" t="s">
        <v>450</v>
      </c>
      <c r="I1232" s="290" t="s">
        <v>10002</v>
      </c>
      <c r="K1232" s="106"/>
      <c r="L1232" s="106"/>
      <c r="M1232" s="106"/>
    </row>
    <row r="1233" ht="14.25" customHeight="1">
      <c r="A1233" s="81" t="s">
        <v>1516</v>
      </c>
      <c r="B1233" s="264">
        <v>46030.0</v>
      </c>
      <c r="D1233" s="278" t="s">
        <v>5393</v>
      </c>
      <c r="E1233" s="295">
        <v>1194.2</v>
      </c>
      <c r="F1233" s="278" t="s">
        <v>10003</v>
      </c>
      <c r="G1233" s="278" t="s">
        <v>74</v>
      </c>
      <c r="H1233" s="227" t="s">
        <v>450</v>
      </c>
      <c r="I1233" s="290" t="s">
        <v>10004</v>
      </c>
      <c r="K1233" s="106"/>
      <c r="L1233" s="106"/>
      <c r="M1233" s="106"/>
    </row>
    <row r="1234" ht="14.25" customHeight="1">
      <c r="A1234" s="81" t="s">
        <v>1519</v>
      </c>
      <c r="B1234" s="264">
        <v>46030.0</v>
      </c>
      <c r="D1234" s="278" t="s">
        <v>10005</v>
      </c>
      <c r="E1234" s="295">
        <v>15763.39</v>
      </c>
      <c r="F1234" s="278" t="s">
        <v>9873</v>
      </c>
      <c r="G1234" s="278" t="s">
        <v>74</v>
      </c>
      <c r="H1234" s="227" t="s">
        <v>450</v>
      </c>
      <c r="I1234" s="290" t="s">
        <v>10006</v>
      </c>
      <c r="K1234" s="106"/>
      <c r="L1234" s="106"/>
      <c r="M1234" s="106"/>
    </row>
    <row r="1235" ht="14.25" customHeight="1">
      <c r="A1235" s="81" t="s">
        <v>1523</v>
      </c>
      <c r="B1235" s="264">
        <v>46030.0</v>
      </c>
      <c r="D1235" s="278" t="s">
        <v>1358</v>
      </c>
      <c r="E1235" s="295">
        <v>13400.0</v>
      </c>
      <c r="F1235" s="278" t="s">
        <v>10007</v>
      </c>
      <c r="G1235" s="278" t="s">
        <v>74</v>
      </c>
      <c r="H1235" s="227" t="s">
        <v>450</v>
      </c>
      <c r="I1235" s="290" t="s">
        <v>10008</v>
      </c>
      <c r="K1235" s="106"/>
      <c r="L1235" s="106"/>
      <c r="M1235" s="106"/>
    </row>
    <row r="1236" ht="14.25" customHeight="1">
      <c r="A1236" s="81" t="s">
        <v>1527</v>
      </c>
      <c r="B1236" s="264">
        <v>46030.0</v>
      </c>
      <c r="D1236" s="278" t="s">
        <v>9400</v>
      </c>
      <c r="E1236" s="295">
        <v>15763.39</v>
      </c>
      <c r="F1236" s="278" t="s">
        <v>9873</v>
      </c>
      <c r="G1236" s="278" t="s">
        <v>74</v>
      </c>
      <c r="H1236" s="227" t="s">
        <v>132</v>
      </c>
      <c r="I1236" s="290" t="s">
        <v>10009</v>
      </c>
      <c r="K1236" s="106"/>
      <c r="L1236" s="106"/>
      <c r="M1236" s="106"/>
    </row>
    <row r="1237" ht="14.25" customHeight="1">
      <c r="A1237" s="81" t="s">
        <v>1530</v>
      </c>
      <c r="B1237" s="264">
        <v>46030.0</v>
      </c>
      <c r="D1237" s="278" t="s">
        <v>143</v>
      </c>
      <c r="E1237" s="295">
        <v>32100.0</v>
      </c>
      <c r="F1237" s="278" t="s">
        <v>10010</v>
      </c>
      <c r="G1237" s="278" t="s">
        <v>74</v>
      </c>
      <c r="H1237" s="227" t="s">
        <v>132</v>
      </c>
      <c r="I1237" s="290" t="s">
        <v>10011</v>
      </c>
      <c r="K1237" s="106"/>
      <c r="L1237" s="106"/>
      <c r="M1237" s="106"/>
    </row>
    <row r="1238" ht="14.25" customHeight="1">
      <c r="A1238" s="81" t="s">
        <v>1533</v>
      </c>
      <c r="B1238" s="264">
        <v>46030.0</v>
      </c>
      <c r="D1238" s="278" t="s">
        <v>10012</v>
      </c>
      <c r="E1238" s="295">
        <v>16500.0</v>
      </c>
      <c r="F1238" s="278" t="s">
        <v>9873</v>
      </c>
      <c r="G1238" s="278" t="s">
        <v>96</v>
      </c>
      <c r="H1238" s="227" t="s">
        <v>132</v>
      </c>
      <c r="I1238" s="416" t="s">
        <v>392</v>
      </c>
      <c r="K1238" s="106"/>
      <c r="L1238" s="106"/>
      <c r="M1238" s="106"/>
    </row>
    <row r="1239" ht="14.25" customHeight="1">
      <c r="A1239" s="81" t="s">
        <v>1537</v>
      </c>
      <c r="B1239" s="264">
        <v>46030.0</v>
      </c>
      <c r="D1239" s="278" t="s">
        <v>10013</v>
      </c>
      <c r="E1239" s="295">
        <v>2600.0</v>
      </c>
      <c r="F1239" s="278" t="s">
        <v>10014</v>
      </c>
      <c r="G1239" s="278" t="s">
        <v>96</v>
      </c>
      <c r="H1239" s="227" t="s">
        <v>132</v>
      </c>
      <c r="I1239" s="416" t="s">
        <v>133</v>
      </c>
      <c r="K1239" s="106"/>
      <c r="L1239" s="106"/>
      <c r="M1239" s="106"/>
    </row>
    <row r="1240" ht="14.25" customHeight="1">
      <c r="A1240" s="81" t="s">
        <v>1541</v>
      </c>
      <c r="B1240" s="264">
        <v>46030.0</v>
      </c>
      <c r="D1240" s="278" t="s">
        <v>6181</v>
      </c>
      <c r="E1240" s="295">
        <v>1194.2</v>
      </c>
      <c r="F1240" s="278" t="s">
        <v>10015</v>
      </c>
      <c r="G1240" s="278" t="s">
        <v>96</v>
      </c>
      <c r="H1240" s="227" t="s">
        <v>450</v>
      </c>
      <c r="I1240" s="290" t="s">
        <v>6653</v>
      </c>
      <c r="K1240" s="106"/>
      <c r="L1240" s="106"/>
      <c r="M1240" s="106"/>
    </row>
    <row r="1241" ht="14.25" customHeight="1">
      <c r="A1241" s="81" t="s">
        <v>1545</v>
      </c>
      <c r="B1241" s="264">
        <v>46030.0</v>
      </c>
      <c r="D1241" s="278" t="s">
        <v>10016</v>
      </c>
      <c r="E1241" s="295">
        <v>16500.0</v>
      </c>
      <c r="F1241" s="278" t="s">
        <v>9873</v>
      </c>
      <c r="G1241" s="278" t="s">
        <v>96</v>
      </c>
      <c r="H1241" s="227" t="s">
        <v>450</v>
      </c>
      <c r="I1241" s="290" t="s">
        <v>6884</v>
      </c>
      <c r="K1241" s="106"/>
      <c r="L1241" s="106"/>
      <c r="M1241" s="106"/>
    </row>
    <row r="1242" ht="14.25" customHeight="1">
      <c r="A1242" s="81" t="s">
        <v>1549</v>
      </c>
      <c r="B1242" s="264">
        <v>46030.0</v>
      </c>
      <c r="D1242" s="278" t="s">
        <v>10017</v>
      </c>
      <c r="E1242" s="295">
        <v>6500.0</v>
      </c>
      <c r="F1242" s="278" t="s">
        <v>10018</v>
      </c>
      <c r="G1242" s="278" t="s">
        <v>117</v>
      </c>
      <c r="H1242" s="227" t="s">
        <v>450</v>
      </c>
      <c r="I1242" s="290" t="s">
        <v>7353</v>
      </c>
      <c r="K1242" s="106"/>
      <c r="L1242" s="106"/>
      <c r="M1242" s="106"/>
    </row>
    <row r="1243" ht="14.25" customHeight="1">
      <c r="A1243" s="81" t="s">
        <v>1553</v>
      </c>
      <c r="B1243" s="264">
        <v>46030.0</v>
      </c>
      <c r="D1243" s="278" t="s">
        <v>1115</v>
      </c>
      <c r="E1243" s="295">
        <v>16500.0</v>
      </c>
      <c r="F1243" s="278" t="s">
        <v>9873</v>
      </c>
      <c r="G1243" s="278" t="s">
        <v>219</v>
      </c>
      <c r="H1243" s="227" t="s">
        <v>132</v>
      </c>
      <c r="I1243" s="416" t="s">
        <v>392</v>
      </c>
      <c r="K1243" s="106"/>
      <c r="L1243" s="106"/>
      <c r="M1243" s="106"/>
    </row>
    <row r="1244" ht="14.25" customHeight="1">
      <c r="A1244" s="81" t="s">
        <v>1555</v>
      </c>
      <c r="B1244" s="264">
        <v>46030.0</v>
      </c>
      <c r="D1244" s="278" t="s">
        <v>1185</v>
      </c>
      <c r="E1244" s="295">
        <v>20253.557</v>
      </c>
      <c r="F1244" s="278" t="s">
        <v>10019</v>
      </c>
      <c r="G1244" s="278" t="s">
        <v>74</v>
      </c>
      <c r="H1244" s="227" t="s">
        <v>132</v>
      </c>
      <c r="I1244" s="290" t="s">
        <v>10020</v>
      </c>
      <c r="K1244" s="106"/>
      <c r="L1244" s="106"/>
      <c r="M1244" s="106"/>
    </row>
    <row r="1245" ht="14.25" customHeight="1">
      <c r="A1245" s="81" t="s">
        <v>1557</v>
      </c>
      <c r="B1245" s="264">
        <v>46030.0</v>
      </c>
      <c r="D1245" s="278" t="s">
        <v>10021</v>
      </c>
      <c r="E1245" s="295">
        <v>16500.0</v>
      </c>
      <c r="F1245" s="278" t="s">
        <v>9873</v>
      </c>
      <c r="G1245" s="278" t="s">
        <v>96</v>
      </c>
      <c r="H1245" s="227" t="s">
        <v>450</v>
      </c>
      <c r="I1245" s="290" t="s">
        <v>6893</v>
      </c>
      <c r="K1245" s="106"/>
      <c r="L1245" s="106"/>
      <c r="M1245" s="106"/>
    </row>
    <row r="1246" ht="14.25" customHeight="1">
      <c r="A1246" s="81" t="s">
        <v>1560</v>
      </c>
      <c r="B1246" s="264">
        <v>46030.0</v>
      </c>
      <c r="D1246" s="278" t="s">
        <v>10022</v>
      </c>
      <c r="E1246" s="295">
        <v>15763.39</v>
      </c>
      <c r="F1246" s="278" t="s">
        <v>9873</v>
      </c>
      <c r="G1246" s="278" t="s">
        <v>96</v>
      </c>
      <c r="H1246" s="227" t="s">
        <v>450</v>
      </c>
      <c r="I1246" s="290" t="s">
        <v>10023</v>
      </c>
      <c r="K1246" s="106"/>
      <c r="L1246" s="106"/>
      <c r="M1246" s="106"/>
    </row>
    <row r="1247" ht="14.25" customHeight="1">
      <c r="A1247" s="81" t="s">
        <v>1563</v>
      </c>
      <c r="B1247" s="264">
        <v>46030.0</v>
      </c>
      <c r="D1247" s="278" t="s">
        <v>10024</v>
      </c>
      <c r="E1247" s="295">
        <v>36000.0</v>
      </c>
      <c r="F1247" s="278" t="s">
        <v>9946</v>
      </c>
      <c r="G1247" s="278" t="s">
        <v>96</v>
      </c>
      <c r="H1247" s="227" t="s">
        <v>450</v>
      </c>
      <c r="I1247" s="290" t="s">
        <v>6900</v>
      </c>
      <c r="K1247" s="106"/>
      <c r="L1247" s="106"/>
      <c r="M1247" s="106"/>
    </row>
    <row r="1248" ht="14.25" customHeight="1">
      <c r="A1248" s="81" t="s">
        <v>1568</v>
      </c>
      <c r="B1248" s="264">
        <v>46031.0</v>
      </c>
      <c r="D1248" s="278" t="s">
        <v>10025</v>
      </c>
      <c r="E1248" s="295">
        <v>16500.0</v>
      </c>
      <c r="F1248" s="278" t="s">
        <v>9873</v>
      </c>
      <c r="G1248" s="278" t="s">
        <v>96</v>
      </c>
      <c r="H1248" s="227" t="s">
        <v>132</v>
      </c>
      <c r="I1248" s="416" t="s">
        <v>6976</v>
      </c>
      <c r="K1248" s="106"/>
      <c r="L1248" s="106"/>
      <c r="M1248" s="106"/>
    </row>
    <row r="1249" ht="14.25" customHeight="1">
      <c r="A1249" s="81" t="s">
        <v>1571</v>
      </c>
      <c r="B1249" s="264">
        <v>46031.0</v>
      </c>
      <c r="D1249" s="278" t="s">
        <v>2572</v>
      </c>
      <c r="E1249" s="295">
        <v>32100.0</v>
      </c>
      <c r="F1249" s="278" t="s">
        <v>10026</v>
      </c>
      <c r="G1249" s="278" t="s">
        <v>74</v>
      </c>
      <c r="H1249" s="227" t="s">
        <v>450</v>
      </c>
      <c r="I1249" s="290" t="s">
        <v>10027</v>
      </c>
      <c r="K1249" s="106"/>
      <c r="L1249" s="106"/>
      <c r="M1249" s="106"/>
    </row>
    <row r="1250" ht="14.25" customHeight="1">
      <c r="A1250" s="81" t="s">
        <v>1575</v>
      </c>
      <c r="B1250" s="264">
        <v>46031.0</v>
      </c>
      <c r="D1250" s="278" t="s">
        <v>6666</v>
      </c>
      <c r="E1250" s="295">
        <v>21400.0</v>
      </c>
      <c r="F1250" s="278" t="s">
        <v>10028</v>
      </c>
      <c r="G1250" s="278" t="s">
        <v>74</v>
      </c>
      <c r="H1250" s="227" t="s">
        <v>450</v>
      </c>
      <c r="I1250" s="290" t="s">
        <v>10029</v>
      </c>
      <c r="K1250" s="106"/>
      <c r="L1250" s="106"/>
      <c r="M1250" s="106"/>
    </row>
    <row r="1251" ht="14.25" customHeight="1">
      <c r="A1251" s="81" t="s">
        <v>1576</v>
      </c>
      <c r="B1251" s="264">
        <v>46031.0</v>
      </c>
      <c r="D1251" s="278" t="s">
        <v>6594</v>
      </c>
      <c r="E1251" s="295">
        <v>91045.54</v>
      </c>
      <c r="F1251" s="278" t="s">
        <v>10030</v>
      </c>
      <c r="G1251" s="278" t="s">
        <v>74</v>
      </c>
      <c r="H1251" s="227" t="s">
        <v>450</v>
      </c>
      <c r="I1251" s="290" t="s">
        <v>10031</v>
      </c>
      <c r="K1251" s="106"/>
      <c r="L1251" s="106"/>
      <c r="M1251" s="106"/>
    </row>
    <row r="1252" ht="14.25" customHeight="1">
      <c r="A1252" s="81" t="s">
        <v>1581</v>
      </c>
      <c r="B1252" s="264">
        <v>46031.0</v>
      </c>
      <c r="D1252" s="278" t="s">
        <v>737</v>
      </c>
      <c r="E1252" s="295">
        <v>1400.0</v>
      </c>
      <c r="F1252" s="278" t="s">
        <v>10032</v>
      </c>
      <c r="G1252" s="278" t="s">
        <v>96</v>
      </c>
      <c r="H1252" s="227" t="s">
        <v>450</v>
      </c>
      <c r="I1252" s="290" t="s">
        <v>6922</v>
      </c>
      <c r="K1252" s="106"/>
      <c r="L1252" s="106"/>
      <c r="M1252" s="106"/>
    </row>
    <row r="1253" ht="14.25" customHeight="1">
      <c r="A1253" s="81" t="s">
        <v>1584</v>
      </c>
      <c r="B1253" s="264">
        <v>46031.0</v>
      </c>
      <c r="D1253" s="278" t="s">
        <v>10033</v>
      </c>
      <c r="E1253" s="295">
        <v>15763.39</v>
      </c>
      <c r="F1253" s="278" t="s">
        <v>9873</v>
      </c>
      <c r="G1253" s="278" t="s">
        <v>74</v>
      </c>
      <c r="H1253" s="227" t="s">
        <v>450</v>
      </c>
      <c r="I1253" s="290" t="s">
        <v>10034</v>
      </c>
      <c r="K1253" s="106"/>
      <c r="L1253" s="106"/>
      <c r="M1253" s="106"/>
    </row>
    <row r="1254" ht="14.25" customHeight="1">
      <c r="A1254" s="81" t="s">
        <v>1587</v>
      </c>
      <c r="B1254" s="264">
        <v>46031.0</v>
      </c>
      <c r="D1254" s="278" t="s">
        <v>7961</v>
      </c>
      <c r="E1254" s="295">
        <v>15763.39</v>
      </c>
      <c r="F1254" s="278" t="s">
        <v>9873</v>
      </c>
      <c r="G1254" s="278" t="s">
        <v>74</v>
      </c>
      <c r="H1254" s="227" t="s">
        <v>450</v>
      </c>
      <c r="I1254" s="290" t="s">
        <v>10035</v>
      </c>
      <c r="K1254" s="106"/>
      <c r="L1254" s="106"/>
      <c r="M1254" s="106"/>
    </row>
    <row r="1255" ht="14.25" customHeight="1">
      <c r="A1255" s="81" t="s">
        <v>1590</v>
      </c>
      <c r="B1255" s="264">
        <v>46031.0</v>
      </c>
      <c r="D1255" s="278" t="s">
        <v>9828</v>
      </c>
      <c r="E1255" s="295">
        <v>8300.0</v>
      </c>
      <c r="F1255" s="278" t="s">
        <v>10036</v>
      </c>
      <c r="G1255" s="278" t="s">
        <v>96</v>
      </c>
      <c r="H1255" s="227" t="s">
        <v>450</v>
      </c>
      <c r="I1255" s="196"/>
      <c r="K1255" s="106"/>
      <c r="L1255" s="106"/>
      <c r="M1255" s="106"/>
    </row>
    <row r="1256" ht="14.25" customHeight="1">
      <c r="A1256" s="81" t="s">
        <v>1594</v>
      </c>
      <c r="B1256" s="264">
        <v>46032.0</v>
      </c>
      <c r="D1256" s="278" t="s">
        <v>10037</v>
      </c>
      <c r="E1256" s="295">
        <v>1400.0</v>
      </c>
      <c r="F1256" s="278" t="s">
        <v>10038</v>
      </c>
      <c r="G1256" s="278" t="s">
        <v>927</v>
      </c>
      <c r="H1256" s="227" t="s">
        <v>450</v>
      </c>
      <c r="I1256" s="196"/>
      <c r="K1256" s="106"/>
      <c r="L1256" s="106"/>
      <c r="M1256" s="106"/>
    </row>
    <row r="1257" ht="14.25" customHeight="1">
      <c r="A1257" s="81" t="s">
        <v>1596</v>
      </c>
      <c r="B1257" s="264">
        <v>46032.0</v>
      </c>
      <c r="D1257" s="278" t="s">
        <v>10017</v>
      </c>
      <c r="E1257" s="295">
        <v>500.0</v>
      </c>
      <c r="F1257" s="278" t="s">
        <v>10039</v>
      </c>
      <c r="G1257" s="278" t="s">
        <v>927</v>
      </c>
      <c r="H1257" s="227" t="s">
        <v>450</v>
      </c>
      <c r="I1257" s="196"/>
      <c r="K1257" s="106"/>
      <c r="L1257" s="106"/>
      <c r="M1257" s="106"/>
      <c r="P1257" s="278">
        <v>9.7</v>
      </c>
      <c r="Q1257" s="374">
        <f>E1257-P1257</f>
        <v>490.3</v>
      </c>
    </row>
    <row r="1258" ht="14.25" customHeight="1">
      <c r="A1258" s="81" t="s">
        <v>1600</v>
      </c>
      <c r="B1258" s="264">
        <v>46035.0</v>
      </c>
      <c r="D1258" s="278" t="s">
        <v>448</v>
      </c>
      <c r="E1258" s="295">
        <v>1600.22</v>
      </c>
      <c r="F1258" s="278" t="s">
        <v>10040</v>
      </c>
      <c r="G1258" s="278" t="s">
        <v>74</v>
      </c>
      <c r="H1258" s="227" t="s">
        <v>132</v>
      </c>
      <c r="I1258" s="290" t="s">
        <v>10041</v>
      </c>
      <c r="K1258" s="106"/>
      <c r="L1258" s="106"/>
      <c r="M1258" s="106"/>
    </row>
    <row r="1259" ht="14.25" customHeight="1">
      <c r="A1259" s="81" t="s">
        <v>1602</v>
      </c>
      <c r="B1259" s="264">
        <v>46035.0</v>
      </c>
      <c r="D1259" s="278" t="s">
        <v>9499</v>
      </c>
      <c r="E1259" s="295">
        <v>44464.0</v>
      </c>
      <c r="F1259" s="278" t="s">
        <v>10042</v>
      </c>
      <c r="G1259" s="278" t="s">
        <v>74</v>
      </c>
      <c r="H1259" s="227" t="s">
        <v>127</v>
      </c>
      <c r="I1259" s="290" t="s">
        <v>10043</v>
      </c>
      <c r="K1259" s="106"/>
      <c r="L1259" s="106"/>
      <c r="M1259" s="106"/>
    </row>
    <row r="1260" ht="14.25" customHeight="1">
      <c r="A1260" s="81" t="s">
        <v>1606</v>
      </c>
      <c r="B1260" s="264">
        <v>46035.0</v>
      </c>
      <c r="D1260" s="278" t="s">
        <v>804</v>
      </c>
      <c r="E1260" s="295">
        <v>8598.21</v>
      </c>
      <c r="F1260" s="278" t="s">
        <v>10044</v>
      </c>
      <c r="G1260" s="278" t="s">
        <v>96</v>
      </c>
      <c r="H1260" s="227" t="s">
        <v>450</v>
      </c>
      <c r="I1260" s="290" t="s">
        <v>10045</v>
      </c>
      <c r="K1260" s="106"/>
      <c r="L1260" s="106"/>
      <c r="M1260" s="106"/>
    </row>
    <row r="1261" ht="14.25" customHeight="1">
      <c r="A1261" s="81" t="s">
        <v>1610</v>
      </c>
      <c r="B1261" s="264">
        <v>46035.0</v>
      </c>
      <c r="D1261" s="278" t="s">
        <v>804</v>
      </c>
      <c r="E1261" s="295">
        <v>13375.0</v>
      </c>
      <c r="F1261" s="278" t="s">
        <v>10046</v>
      </c>
      <c r="G1261" s="278" t="s">
        <v>96</v>
      </c>
      <c r="H1261" s="227" t="s">
        <v>450</v>
      </c>
      <c r="I1261" s="290" t="s">
        <v>10045</v>
      </c>
      <c r="K1261" s="106"/>
      <c r="L1261" s="106"/>
      <c r="M1261" s="106"/>
    </row>
    <row r="1262" ht="14.25" customHeight="1">
      <c r="A1262" s="81" t="s">
        <v>1613</v>
      </c>
      <c r="B1262" s="264">
        <v>46035.0</v>
      </c>
      <c r="D1262" s="278" t="s">
        <v>804</v>
      </c>
      <c r="E1262" s="295">
        <v>8598.21</v>
      </c>
      <c r="F1262" s="278" t="s">
        <v>10047</v>
      </c>
      <c r="G1262" s="278" t="s">
        <v>96</v>
      </c>
      <c r="H1262" s="227" t="s">
        <v>450</v>
      </c>
      <c r="I1262" s="290" t="s">
        <v>10045</v>
      </c>
      <c r="K1262" s="106"/>
      <c r="L1262" s="106"/>
      <c r="M1262" s="106"/>
    </row>
    <row r="1263" ht="14.25" customHeight="1">
      <c r="A1263" s="81" t="s">
        <v>1616</v>
      </c>
      <c r="B1263" s="264">
        <v>46035.0</v>
      </c>
      <c r="D1263" s="278" t="s">
        <v>804</v>
      </c>
      <c r="E1263" s="295">
        <v>3821.43</v>
      </c>
      <c r="F1263" s="278" t="s">
        <v>10048</v>
      </c>
      <c r="G1263" s="278" t="s">
        <v>96</v>
      </c>
      <c r="H1263" s="227" t="s">
        <v>450</v>
      </c>
      <c r="I1263" s="290" t="s">
        <v>10045</v>
      </c>
      <c r="K1263" s="106"/>
      <c r="L1263" s="106"/>
      <c r="M1263" s="106"/>
    </row>
    <row r="1264" ht="14.25" customHeight="1">
      <c r="A1264" s="81" t="s">
        <v>1618</v>
      </c>
      <c r="B1264" s="264">
        <v>46035.0</v>
      </c>
      <c r="D1264" s="278" t="s">
        <v>804</v>
      </c>
      <c r="E1264" s="295">
        <v>2483.93</v>
      </c>
      <c r="F1264" s="278" t="s">
        <v>10049</v>
      </c>
      <c r="G1264" s="278" t="s">
        <v>96</v>
      </c>
      <c r="H1264" s="227" t="s">
        <v>450</v>
      </c>
      <c r="I1264" s="290" t="s">
        <v>10045</v>
      </c>
      <c r="K1264" s="106"/>
      <c r="L1264" s="106"/>
      <c r="M1264" s="106"/>
    </row>
    <row r="1265" ht="14.25" customHeight="1">
      <c r="A1265" s="81" t="s">
        <v>1621</v>
      </c>
      <c r="B1265" s="264">
        <v>46035.0</v>
      </c>
      <c r="D1265" s="278" t="s">
        <v>804</v>
      </c>
      <c r="E1265" s="295">
        <v>2006.25</v>
      </c>
      <c r="F1265" s="278" t="s">
        <v>10050</v>
      </c>
      <c r="G1265" s="278" t="s">
        <v>96</v>
      </c>
      <c r="H1265" s="227" t="s">
        <v>450</v>
      </c>
      <c r="I1265" s="290" t="s">
        <v>10045</v>
      </c>
      <c r="K1265" s="106"/>
      <c r="L1265" s="106"/>
      <c r="M1265" s="106"/>
    </row>
    <row r="1266" ht="14.25" customHeight="1">
      <c r="A1266" s="81" t="s">
        <v>1623</v>
      </c>
      <c r="B1266" s="264">
        <v>46035.0</v>
      </c>
      <c r="D1266" s="278" t="s">
        <v>804</v>
      </c>
      <c r="E1266" s="295">
        <v>5732.14</v>
      </c>
      <c r="F1266" s="278" t="s">
        <v>10051</v>
      </c>
      <c r="G1266" s="278" t="s">
        <v>96</v>
      </c>
      <c r="H1266" s="227" t="s">
        <v>450</v>
      </c>
      <c r="I1266" s="290" t="s">
        <v>10045</v>
      </c>
      <c r="K1266" s="106"/>
      <c r="L1266" s="106"/>
      <c r="M1266" s="106"/>
    </row>
    <row r="1267" ht="14.25" customHeight="1">
      <c r="A1267" s="81" t="s">
        <v>1624</v>
      </c>
      <c r="B1267" s="264">
        <v>46035.0</v>
      </c>
      <c r="D1267" s="278" t="s">
        <v>5775</v>
      </c>
      <c r="E1267" s="295">
        <v>1375.0</v>
      </c>
      <c r="F1267" s="278" t="s">
        <v>10052</v>
      </c>
      <c r="G1267" s="278" t="s">
        <v>74</v>
      </c>
      <c r="H1267" s="227" t="s">
        <v>450</v>
      </c>
      <c r="I1267" s="290" t="s">
        <v>10053</v>
      </c>
      <c r="K1267" s="106"/>
      <c r="L1267" s="106"/>
      <c r="M1267" s="106"/>
    </row>
    <row r="1268" ht="14.25" customHeight="1">
      <c r="A1268" s="81" t="s">
        <v>1627</v>
      </c>
      <c r="B1268" s="264">
        <v>46035.0</v>
      </c>
      <c r="D1268" s="278" t="s">
        <v>94</v>
      </c>
      <c r="E1268" s="295">
        <v>3343.75</v>
      </c>
      <c r="F1268" s="278" t="s">
        <v>10054</v>
      </c>
      <c r="G1268" s="278" t="s">
        <v>74</v>
      </c>
      <c r="H1268" s="227" t="s">
        <v>132</v>
      </c>
      <c r="I1268" s="290" t="s">
        <v>10055</v>
      </c>
      <c r="K1268" s="106"/>
      <c r="L1268" s="106"/>
      <c r="M1268" s="106"/>
    </row>
    <row r="1269" ht="14.25" customHeight="1">
      <c r="A1269" s="81" t="s">
        <v>1629</v>
      </c>
      <c r="B1269" s="264">
        <v>46035.0</v>
      </c>
      <c r="D1269" s="278" t="s">
        <v>737</v>
      </c>
      <c r="E1269" s="295">
        <v>20062.5</v>
      </c>
      <c r="F1269" s="278" t="s">
        <v>10056</v>
      </c>
      <c r="G1269" s="278" t="s">
        <v>96</v>
      </c>
      <c r="H1269" s="227" t="s">
        <v>450</v>
      </c>
      <c r="I1269" s="290" t="s">
        <v>10057</v>
      </c>
      <c r="K1269" s="106"/>
      <c r="L1269" s="106"/>
      <c r="M1269" s="106"/>
    </row>
    <row r="1270" ht="14.25" customHeight="1">
      <c r="A1270" s="81" t="s">
        <v>1632</v>
      </c>
      <c r="B1270" s="264">
        <v>46035.0</v>
      </c>
      <c r="D1270" s="278" t="s">
        <v>7038</v>
      </c>
      <c r="E1270" s="295">
        <v>16500.0</v>
      </c>
      <c r="F1270" s="278" t="s">
        <v>9873</v>
      </c>
      <c r="G1270" s="278" t="s">
        <v>96</v>
      </c>
      <c r="H1270" s="227" t="s">
        <v>132</v>
      </c>
      <c r="I1270" s="416" t="s">
        <v>493</v>
      </c>
      <c r="K1270" s="106"/>
      <c r="L1270" s="106"/>
      <c r="M1270" s="106"/>
    </row>
    <row r="1271" ht="14.25" customHeight="1">
      <c r="A1271" s="81" t="s">
        <v>1636</v>
      </c>
      <c r="B1271" s="264">
        <v>46035.0</v>
      </c>
      <c r="D1271" s="278" t="s">
        <v>10058</v>
      </c>
      <c r="E1271" s="295">
        <v>6750.0</v>
      </c>
      <c r="F1271" s="278" t="s">
        <v>10059</v>
      </c>
      <c r="G1271" s="278" t="s">
        <v>96</v>
      </c>
      <c r="H1271" s="227" t="s">
        <v>450</v>
      </c>
      <c r="I1271" s="290" t="s">
        <v>10060</v>
      </c>
      <c r="K1271" s="106"/>
      <c r="L1271" s="106"/>
      <c r="M1271" s="106"/>
    </row>
    <row r="1272" ht="14.25" customHeight="1">
      <c r="A1272" s="81" t="s">
        <v>1640</v>
      </c>
      <c r="B1272" s="264">
        <v>46035.0</v>
      </c>
      <c r="D1272" s="278" t="s">
        <v>10061</v>
      </c>
      <c r="E1272" s="295">
        <v>1500.0</v>
      </c>
      <c r="F1272" s="278" t="s">
        <v>10062</v>
      </c>
      <c r="G1272" s="278" t="s">
        <v>96</v>
      </c>
      <c r="H1272" s="227" t="s">
        <v>450</v>
      </c>
      <c r="I1272" s="290" t="s">
        <v>10063</v>
      </c>
      <c r="K1272" s="106"/>
      <c r="L1272" s="106"/>
      <c r="M1272" s="106"/>
    </row>
    <row r="1273" ht="14.25" customHeight="1">
      <c r="A1273" s="81" t="s">
        <v>1641</v>
      </c>
      <c r="B1273" s="264">
        <v>46035.0</v>
      </c>
      <c r="D1273" s="278" t="s">
        <v>10064</v>
      </c>
      <c r="E1273" s="295">
        <v>40125.0</v>
      </c>
      <c r="F1273" s="278" t="s">
        <v>9946</v>
      </c>
      <c r="G1273" s="278" t="s">
        <v>96</v>
      </c>
      <c r="H1273" s="227" t="s">
        <v>450</v>
      </c>
      <c r="I1273" s="290" t="s">
        <v>6958</v>
      </c>
      <c r="K1273" s="106"/>
      <c r="L1273" s="106"/>
      <c r="M1273" s="106"/>
    </row>
    <row r="1274" ht="14.25" customHeight="1">
      <c r="A1274" s="81" t="s">
        <v>1645</v>
      </c>
      <c r="B1274" s="264">
        <v>46035.0</v>
      </c>
      <c r="D1274" s="278" t="s">
        <v>454</v>
      </c>
      <c r="E1274" s="295">
        <v>1480.8</v>
      </c>
      <c r="F1274" s="278" t="s">
        <v>10065</v>
      </c>
      <c r="G1274" s="278" t="s">
        <v>96</v>
      </c>
      <c r="H1274" s="227" t="s">
        <v>450</v>
      </c>
      <c r="I1274" s="290" t="s">
        <v>6744</v>
      </c>
      <c r="K1274" s="106"/>
      <c r="L1274" s="106"/>
      <c r="M1274" s="106"/>
    </row>
    <row r="1275" ht="14.25" customHeight="1">
      <c r="A1275" s="81" t="s">
        <v>1649</v>
      </c>
      <c r="B1275" s="264">
        <v>46037.0</v>
      </c>
      <c r="D1275" s="278" t="s">
        <v>9828</v>
      </c>
      <c r="E1275" s="295">
        <v>8300.0</v>
      </c>
      <c r="F1275" s="278" t="s">
        <v>10066</v>
      </c>
      <c r="G1275" s="278" t="s">
        <v>117</v>
      </c>
      <c r="H1275" s="227" t="s">
        <v>450</v>
      </c>
      <c r="I1275" s="196"/>
      <c r="K1275" s="106"/>
      <c r="L1275" s="106"/>
      <c r="M1275" s="106"/>
      <c r="P1275" s="278">
        <v>272.55</v>
      </c>
      <c r="Q1275" s="374">
        <f>E1275-P1275</f>
        <v>8027.45</v>
      </c>
    </row>
    <row r="1276" ht="14.25" customHeight="1">
      <c r="A1276" s="81" t="s">
        <v>1652</v>
      </c>
      <c r="B1276" s="264">
        <v>46038.0</v>
      </c>
      <c r="D1276" s="278" t="s">
        <v>10067</v>
      </c>
      <c r="E1276" s="295">
        <v>16500.0</v>
      </c>
      <c r="F1276" s="278" t="s">
        <v>9873</v>
      </c>
      <c r="G1276" s="278" t="s">
        <v>74</v>
      </c>
      <c r="H1276" s="227" t="s">
        <v>450</v>
      </c>
      <c r="I1276" s="290" t="s">
        <v>10068</v>
      </c>
      <c r="K1276" s="106"/>
      <c r="L1276" s="106"/>
      <c r="M1276" s="106"/>
    </row>
    <row r="1277" ht="14.25" customHeight="1">
      <c r="A1277" s="81" t="s">
        <v>1655</v>
      </c>
      <c r="B1277" s="264">
        <v>46038.0</v>
      </c>
      <c r="D1277" s="278" t="s">
        <v>10069</v>
      </c>
      <c r="E1277" s="295">
        <v>42000.0</v>
      </c>
      <c r="F1277" s="278" t="s">
        <v>9946</v>
      </c>
      <c r="G1277" s="278" t="s">
        <v>74</v>
      </c>
      <c r="H1277" s="227" t="s">
        <v>450</v>
      </c>
      <c r="I1277" s="290" t="s">
        <v>10070</v>
      </c>
      <c r="K1277" s="106"/>
      <c r="L1277" s="106"/>
      <c r="M1277" s="106"/>
    </row>
    <row r="1278" ht="14.25" customHeight="1">
      <c r="A1278" s="81" t="s">
        <v>1658</v>
      </c>
      <c r="B1278" s="264">
        <v>46038.0</v>
      </c>
      <c r="D1278" s="278" t="s">
        <v>10071</v>
      </c>
      <c r="E1278" s="295">
        <v>16500.0</v>
      </c>
      <c r="F1278" s="278" t="s">
        <v>9873</v>
      </c>
      <c r="G1278" s="278" t="s">
        <v>96</v>
      </c>
      <c r="H1278" s="227" t="s">
        <v>132</v>
      </c>
      <c r="I1278" s="416" t="s">
        <v>133</v>
      </c>
      <c r="K1278" s="106"/>
      <c r="L1278" s="106"/>
      <c r="M1278" s="106"/>
    </row>
    <row r="1279" ht="14.25" customHeight="1">
      <c r="A1279" s="81" t="s">
        <v>1659</v>
      </c>
      <c r="B1279" s="264">
        <v>46038.0</v>
      </c>
      <c r="D1279" s="278" t="s">
        <v>10072</v>
      </c>
      <c r="E1279" s="295">
        <v>42000.0</v>
      </c>
      <c r="F1279" s="278" t="s">
        <v>9946</v>
      </c>
      <c r="G1279" s="278" t="s">
        <v>96</v>
      </c>
      <c r="H1279" s="227" t="s">
        <v>132</v>
      </c>
      <c r="I1279" s="416" t="s">
        <v>392</v>
      </c>
      <c r="K1279" s="106"/>
      <c r="L1279" s="106"/>
      <c r="M1279" s="106"/>
    </row>
    <row r="1280" ht="14.25" customHeight="1">
      <c r="A1280" s="81" t="s">
        <v>1662</v>
      </c>
      <c r="B1280" s="264">
        <v>46038.0</v>
      </c>
      <c r="D1280" s="278" t="s">
        <v>10073</v>
      </c>
      <c r="E1280" s="295">
        <v>42000.0</v>
      </c>
      <c r="F1280" s="278" t="s">
        <v>9946</v>
      </c>
      <c r="G1280" s="278" t="s">
        <v>96</v>
      </c>
      <c r="H1280" s="227" t="s">
        <v>132</v>
      </c>
      <c r="I1280" s="416" t="s">
        <v>607</v>
      </c>
      <c r="K1280" s="106"/>
      <c r="L1280" s="106"/>
      <c r="M1280" s="106"/>
    </row>
    <row r="1281" ht="14.25" customHeight="1">
      <c r="A1281" s="81" t="s">
        <v>1666</v>
      </c>
      <c r="B1281" s="264">
        <v>46038.0</v>
      </c>
      <c r="D1281" s="278" t="s">
        <v>6517</v>
      </c>
      <c r="E1281" s="295">
        <v>16500.0</v>
      </c>
      <c r="F1281" s="278" t="s">
        <v>9873</v>
      </c>
      <c r="G1281" s="278" t="s">
        <v>96</v>
      </c>
      <c r="H1281" s="227" t="s">
        <v>132</v>
      </c>
      <c r="I1281" s="416" t="s">
        <v>938</v>
      </c>
      <c r="K1281" s="106"/>
      <c r="L1281" s="106"/>
      <c r="M1281" s="106"/>
    </row>
    <row r="1282" ht="14.25" customHeight="1">
      <c r="A1282" s="81" t="s">
        <v>1671</v>
      </c>
      <c r="B1282" s="264">
        <v>46038.0</v>
      </c>
      <c r="D1282" s="278" t="s">
        <v>1203</v>
      </c>
      <c r="E1282" s="295">
        <v>16500.0</v>
      </c>
      <c r="F1282" s="278" t="s">
        <v>9873</v>
      </c>
      <c r="G1282" s="278" t="s">
        <v>96</v>
      </c>
      <c r="H1282" s="227" t="s">
        <v>450</v>
      </c>
      <c r="I1282" s="290" t="s">
        <v>7045</v>
      </c>
      <c r="K1282" s="106"/>
      <c r="L1282" s="106"/>
      <c r="M1282" s="106"/>
    </row>
    <row r="1283" ht="14.25" customHeight="1">
      <c r="A1283" s="81" t="s">
        <v>1673</v>
      </c>
      <c r="B1283" s="264">
        <v>46038.0</v>
      </c>
      <c r="D1283" s="278" t="s">
        <v>1020</v>
      </c>
      <c r="E1283" s="295">
        <v>16500.0</v>
      </c>
      <c r="F1283" s="278" t="s">
        <v>9873</v>
      </c>
      <c r="G1283" s="278" t="s">
        <v>96</v>
      </c>
      <c r="H1283" s="227" t="s">
        <v>132</v>
      </c>
      <c r="I1283" s="416" t="s">
        <v>493</v>
      </c>
      <c r="K1283" s="106"/>
      <c r="L1283" s="106"/>
      <c r="M1283" s="106"/>
    </row>
    <row r="1284" ht="14.25" customHeight="1">
      <c r="A1284" s="81" t="s">
        <v>1675</v>
      </c>
      <c r="B1284" s="264">
        <v>46038.0</v>
      </c>
      <c r="D1284" s="278" t="s">
        <v>10074</v>
      </c>
      <c r="E1284" s="295">
        <v>16500.0</v>
      </c>
      <c r="F1284" s="278" t="s">
        <v>9873</v>
      </c>
      <c r="G1284" s="278" t="s">
        <v>96</v>
      </c>
      <c r="H1284" s="227" t="s">
        <v>450</v>
      </c>
      <c r="I1284" s="290" t="s">
        <v>7058</v>
      </c>
      <c r="K1284" s="106"/>
      <c r="L1284" s="106"/>
      <c r="M1284" s="106"/>
    </row>
    <row r="1285" ht="14.25" customHeight="1">
      <c r="A1285" s="81" t="s">
        <v>1677</v>
      </c>
      <c r="B1285" s="264">
        <v>46038.0</v>
      </c>
      <c r="D1285" s="278" t="s">
        <v>1931</v>
      </c>
      <c r="E1285" s="295">
        <v>40125.0</v>
      </c>
      <c r="F1285" s="278" t="s">
        <v>9946</v>
      </c>
      <c r="G1285" s="278" t="s">
        <v>96</v>
      </c>
      <c r="H1285" s="227" t="s">
        <v>450</v>
      </c>
      <c r="I1285" s="290" t="s">
        <v>7063</v>
      </c>
      <c r="K1285" s="106"/>
      <c r="L1285" s="106"/>
      <c r="M1285" s="106"/>
    </row>
    <row r="1286" ht="14.25" customHeight="1">
      <c r="A1286" s="81" t="s">
        <v>1681</v>
      </c>
      <c r="B1286" s="264">
        <v>46038.0</v>
      </c>
      <c r="D1286" s="278" t="s">
        <v>10075</v>
      </c>
      <c r="E1286" s="295">
        <v>16500.0</v>
      </c>
      <c r="F1286" s="278" t="s">
        <v>9873</v>
      </c>
      <c r="G1286" s="278" t="s">
        <v>96</v>
      </c>
      <c r="H1286" s="227" t="s">
        <v>450</v>
      </c>
      <c r="I1286" s="290" t="s">
        <v>7069</v>
      </c>
      <c r="K1286" s="106"/>
      <c r="L1286" s="106"/>
      <c r="M1286" s="106"/>
    </row>
    <row r="1287" ht="14.25" customHeight="1">
      <c r="A1287" s="81" t="s">
        <v>1686</v>
      </c>
      <c r="B1287" s="264">
        <v>46038.0</v>
      </c>
      <c r="D1287" s="278" t="s">
        <v>742</v>
      </c>
      <c r="E1287" s="295">
        <v>16500.0</v>
      </c>
      <c r="F1287" s="278" t="s">
        <v>9873</v>
      </c>
      <c r="G1287" s="278" t="s">
        <v>96</v>
      </c>
      <c r="H1287" s="227" t="s">
        <v>132</v>
      </c>
      <c r="I1287" s="416" t="s">
        <v>344</v>
      </c>
      <c r="K1287" s="106"/>
      <c r="L1287" s="106"/>
      <c r="M1287" s="106"/>
    </row>
    <row r="1288" ht="14.25" customHeight="1">
      <c r="A1288" s="81" t="s">
        <v>1691</v>
      </c>
      <c r="B1288" s="264">
        <v>46041.0</v>
      </c>
      <c r="D1288" s="278" t="s">
        <v>10076</v>
      </c>
      <c r="E1288" s="295">
        <v>16500.0</v>
      </c>
      <c r="F1288" s="278" t="s">
        <v>9873</v>
      </c>
      <c r="G1288" s="278" t="s">
        <v>112</v>
      </c>
      <c r="H1288" s="227" t="s">
        <v>127</v>
      </c>
      <c r="I1288" s="290" t="s">
        <v>10077</v>
      </c>
      <c r="K1288" s="106"/>
      <c r="L1288" s="106"/>
      <c r="M1288" s="106"/>
    </row>
    <row r="1289" ht="14.25" customHeight="1">
      <c r="A1289" s="81" t="s">
        <v>1695</v>
      </c>
      <c r="B1289" s="264">
        <v>46042.0</v>
      </c>
      <c r="D1289" s="278" t="s">
        <v>10078</v>
      </c>
      <c r="E1289" s="295">
        <v>16500.0</v>
      </c>
      <c r="F1289" s="278" t="s">
        <v>9873</v>
      </c>
      <c r="G1289" s="278" t="s">
        <v>117</v>
      </c>
      <c r="H1289" s="227" t="s">
        <v>450</v>
      </c>
      <c r="I1289" s="196"/>
      <c r="K1289" s="106"/>
      <c r="L1289" s="106"/>
      <c r="M1289" s="106"/>
    </row>
    <row r="1290" ht="14.25" customHeight="1">
      <c r="A1290" s="81" t="s">
        <v>1700</v>
      </c>
      <c r="B1290" s="264">
        <v>46042.0</v>
      </c>
      <c r="D1290" s="278" t="s">
        <v>7267</v>
      </c>
      <c r="E1290" s="295">
        <v>4850.0</v>
      </c>
      <c r="F1290" s="278" t="s">
        <v>10079</v>
      </c>
      <c r="G1290" s="278" t="s">
        <v>96</v>
      </c>
      <c r="H1290" s="227" t="s">
        <v>450</v>
      </c>
      <c r="I1290" s="290" t="s">
        <v>7269</v>
      </c>
      <c r="K1290" s="106"/>
      <c r="L1290" s="106"/>
      <c r="M1290" s="106"/>
    </row>
    <row r="1291" ht="14.25" customHeight="1">
      <c r="A1291" s="81" t="s">
        <v>1703</v>
      </c>
      <c r="B1291" s="264">
        <v>46042.0</v>
      </c>
      <c r="D1291" s="278" t="s">
        <v>7145</v>
      </c>
      <c r="E1291" s="295">
        <v>8250.0</v>
      </c>
      <c r="F1291" s="278" t="s">
        <v>10080</v>
      </c>
      <c r="G1291" s="278" t="s">
        <v>117</v>
      </c>
      <c r="H1291" s="227" t="s">
        <v>450</v>
      </c>
      <c r="I1291" s="290" t="s">
        <v>10081</v>
      </c>
      <c r="K1291" s="106"/>
      <c r="L1291" s="106"/>
      <c r="M1291" s="106"/>
    </row>
    <row r="1292" ht="14.25" customHeight="1">
      <c r="A1292" s="81" t="s">
        <v>1707</v>
      </c>
      <c r="B1292" s="264">
        <v>46043.0</v>
      </c>
      <c r="D1292" s="278" t="s">
        <v>10082</v>
      </c>
      <c r="E1292" s="295">
        <v>2100.0</v>
      </c>
      <c r="F1292" s="278" t="s">
        <v>10083</v>
      </c>
      <c r="G1292" s="278" t="s">
        <v>96</v>
      </c>
      <c r="H1292" s="227" t="s">
        <v>450</v>
      </c>
      <c r="I1292" s="290" t="s">
        <v>10084</v>
      </c>
      <c r="K1292" s="106"/>
      <c r="L1292" s="106"/>
      <c r="M1292" s="106"/>
    </row>
    <row r="1293" ht="14.25" customHeight="1">
      <c r="A1293" s="81" t="s">
        <v>1710</v>
      </c>
      <c r="B1293" s="264">
        <v>46043.0</v>
      </c>
      <c r="D1293" s="278" t="s">
        <v>8991</v>
      </c>
      <c r="E1293" s="295">
        <v>2100.0</v>
      </c>
      <c r="F1293" s="278" t="s">
        <v>10085</v>
      </c>
      <c r="G1293" s="278" t="s">
        <v>96</v>
      </c>
      <c r="H1293" s="227" t="s">
        <v>450</v>
      </c>
      <c r="I1293" s="290" t="s">
        <v>10086</v>
      </c>
      <c r="K1293" s="106"/>
      <c r="L1293" s="106"/>
      <c r="M1293" s="106"/>
    </row>
    <row r="1294" ht="14.25" customHeight="1">
      <c r="A1294" s="81" t="s">
        <v>1715</v>
      </c>
      <c r="B1294" s="264">
        <v>46043.0</v>
      </c>
      <c r="D1294" s="278" t="s">
        <v>7931</v>
      </c>
      <c r="E1294" s="295">
        <v>184.15</v>
      </c>
      <c r="F1294" s="278" t="s">
        <v>10087</v>
      </c>
      <c r="G1294" s="278" t="s">
        <v>96</v>
      </c>
      <c r="H1294" s="227" t="s">
        <v>450</v>
      </c>
      <c r="I1294" s="290" t="s">
        <v>10088</v>
      </c>
      <c r="K1294" s="106"/>
      <c r="L1294" s="106"/>
      <c r="M1294" s="106"/>
    </row>
    <row r="1295" ht="14.25" customHeight="1">
      <c r="A1295" s="81" t="s">
        <v>1718</v>
      </c>
      <c r="B1295" s="264">
        <v>46043.0</v>
      </c>
      <c r="D1295" s="278" t="s">
        <v>6364</v>
      </c>
      <c r="E1295" s="295">
        <v>93170.0</v>
      </c>
      <c r="F1295" s="278" t="s">
        <v>10089</v>
      </c>
      <c r="G1295" s="278" t="s">
        <v>96</v>
      </c>
      <c r="H1295" s="227" t="s">
        <v>450</v>
      </c>
      <c r="I1295" s="290" t="s">
        <v>10090</v>
      </c>
      <c r="K1295" s="106"/>
      <c r="L1295" s="106"/>
      <c r="M1295" s="106"/>
    </row>
    <row r="1296" ht="14.25" customHeight="1">
      <c r="A1296" s="81" t="s">
        <v>1722</v>
      </c>
      <c r="B1296" s="264">
        <v>46043.0</v>
      </c>
      <c r="D1296" s="278" t="s">
        <v>6364</v>
      </c>
      <c r="E1296" s="295">
        <v>286204.28</v>
      </c>
      <c r="F1296" s="278" t="s">
        <v>10091</v>
      </c>
      <c r="G1296" s="278" t="s">
        <v>96</v>
      </c>
      <c r="H1296" s="227" t="s">
        <v>450</v>
      </c>
      <c r="I1296" s="290" t="s">
        <v>10092</v>
      </c>
      <c r="K1296" s="106"/>
      <c r="L1296" s="106"/>
      <c r="M1296" s="106"/>
    </row>
    <row r="1297" ht="14.25" customHeight="1">
      <c r="A1297" s="81" t="s">
        <v>1725</v>
      </c>
      <c r="B1297" s="264">
        <v>46043.0</v>
      </c>
      <c r="D1297" s="278" t="s">
        <v>4507</v>
      </c>
      <c r="E1297" s="295">
        <v>1400.0</v>
      </c>
      <c r="F1297" s="278" t="s">
        <v>10093</v>
      </c>
      <c r="G1297" s="278" t="s">
        <v>117</v>
      </c>
      <c r="H1297" s="227" t="s">
        <v>450</v>
      </c>
      <c r="I1297" s="290" t="s">
        <v>117</v>
      </c>
      <c r="K1297" s="106"/>
      <c r="L1297" s="106"/>
      <c r="M1297" s="106"/>
      <c r="P1297" s="278">
        <v>45.97</v>
      </c>
      <c r="Q1297" s="374">
        <f>E1297-P1297</f>
        <v>1354.03</v>
      </c>
    </row>
    <row r="1298" ht="14.25" customHeight="1">
      <c r="A1298" s="81" t="s">
        <v>1729</v>
      </c>
      <c r="B1298" s="264">
        <v>46043.0</v>
      </c>
      <c r="D1298" s="278" t="s">
        <v>1185</v>
      </c>
      <c r="E1298" s="295">
        <v>32845.18</v>
      </c>
      <c r="F1298" s="278" t="s">
        <v>10094</v>
      </c>
      <c r="G1298" s="278" t="s">
        <v>74</v>
      </c>
      <c r="H1298" s="227" t="s">
        <v>132</v>
      </c>
      <c r="I1298" s="290" t="s">
        <v>10095</v>
      </c>
      <c r="K1298" s="106"/>
      <c r="L1298" s="106"/>
      <c r="M1298" s="106"/>
    </row>
    <row r="1299" ht="14.25" customHeight="1">
      <c r="A1299" s="81" t="s">
        <v>1732</v>
      </c>
      <c r="B1299" s="264">
        <v>46043.0</v>
      </c>
      <c r="D1299" s="278" t="s">
        <v>1185</v>
      </c>
      <c r="E1299" s="295">
        <v>62595.18</v>
      </c>
      <c r="F1299" s="278" t="s">
        <v>10096</v>
      </c>
      <c r="G1299" s="278" t="s">
        <v>74</v>
      </c>
      <c r="H1299" s="227" t="s">
        <v>132</v>
      </c>
      <c r="I1299" s="290" t="s">
        <v>10095</v>
      </c>
      <c r="K1299" s="106"/>
      <c r="L1299" s="106"/>
      <c r="M1299" s="106"/>
    </row>
    <row r="1300" ht="14.25" customHeight="1">
      <c r="A1300" s="81" t="s">
        <v>1736</v>
      </c>
      <c r="B1300" s="264">
        <v>46044.0</v>
      </c>
      <c r="D1300" s="278" t="s">
        <v>4606</v>
      </c>
      <c r="E1300" s="295">
        <v>16500.0</v>
      </c>
      <c r="F1300" s="278" t="s">
        <v>9873</v>
      </c>
      <c r="G1300" s="278" t="s">
        <v>74</v>
      </c>
      <c r="H1300" s="227" t="s">
        <v>450</v>
      </c>
      <c r="I1300" s="290" t="s">
        <v>10097</v>
      </c>
      <c r="K1300" s="106"/>
      <c r="L1300" s="106"/>
      <c r="M1300" s="106"/>
    </row>
    <row r="1301" ht="14.25" customHeight="1">
      <c r="A1301" s="81" t="s">
        <v>1740</v>
      </c>
      <c r="B1301" s="264">
        <v>46045.0</v>
      </c>
      <c r="D1301" s="278" t="s">
        <v>10098</v>
      </c>
      <c r="E1301" s="295">
        <v>15675.0</v>
      </c>
      <c r="F1301" s="278" t="s">
        <v>9873</v>
      </c>
      <c r="G1301" s="278" t="s">
        <v>96</v>
      </c>
      <c r="H1301" s="227" t="s">
        <v>450</v>
      </c>
      <c r="I1301" s="290" t="s">
        <v>10099</v>
      </c>
      <c r="K1301" s="106"/>
      <c r="L1301" s="106"/>
      <c r="M1301" s="106"/>
    </row>
    <row r="1302" ht="14.25" customHeight="1">
      <c r="A1302" s="81" t="s">
        <v>1745</v>
      </c>
      <c r="B1302" s="264">
        <v>46045.0</v>
      </c>
      <c r="D1302" s="278" t="s">
        <v>10100</v>
      </c>
      <c r="E1302" s="295">
        <v>16500.0</v>
      </c>
      <c r="F1302" s="278" t="s">
        <v>9873</v>
      </c>
      <c r="G1302" s="278" t="s">
        <v>96</v>
      </c>
      <c r="H1302" s="227" t="s">
        <v>132</v>
      </c>
      <c r="I1302" s="416" t="s">
        <v>392</v>
      </c>
      <c r="K1302" s="106"/>
      <c r="L1302" s="106"/>
      <c r="M1302" s="106"/>
    </row>
    <row r="1303" ht="14.25" customHeight="1">
      <c r="A1303" s="81" t="s">
        <v>1747</v>
      </c>
      <c r="B1303" s="264">
        <v>46045.0</v>
      </c>
      <c r="D1303" s="278" t="s">
        <v>10101</v>
      </c>
      <c r="E1303" s="295">
        <v>42000.0</v>
      </c>
      <c r="F1303" s="278" t="s">
        <v>9946</v>
      </c>
      <c r="G1303" s="278" t="s">
        <v>96</v>
      </c>
      <c r="H1303" s="227" t="s">
        <v>132</v>
      </c>
      <c r="I1303" s="416" t="s">
        <v>607</v>
      </c>
      <c r="K1303" s="106"/>
      <c r="L1303" s="106"/>
      <c r="M1303" s="106"/>
    </row>
    <row r="1304" ht="14.25" customHeight="1">
      <c r="A1304" s="81" t="s">
        <v>1751</v>
      </c>
      <c r="B1304" s="264">
        <v>46045.0</v>
      </c>
      <c r="D1304" s="278" t="s">
        <v>380</v>
      </c>
      <c r="E1304" s="295">
        <v>16500.0</v>
      </c>
      <c r="F1304" s="278" t="s">
        <v>9873</v>
      </c>
      <c r="G1304" s="278" t="s">
        <v>96</v>
      </c>
      <c r="H1304" s="227" t="s">
        <v>450</v>
      </c>
      <c r="I1304" s="290" t="s">
        <v>7204</v>
      </c>
      <c r="K1304" s="106"/>
      <c r="L1304" s="106"/>
      <c r="M1304" s="106"/>
    </row>
    <row r="1305" ht="14.25" customHeight="1">
      <c r="A1305" s="81" t="s">
        <v>1754</v>
      </c>
      <c r="B1305" s="264">
        <v>46045.0</v>
      </c>
      <c r="D1305" s="278" t="s">
        <v>10102</v>
      </c>
      <c r="E1305" s="295">
        <v>42000.0</v>
      </c>
      <c r="F1305" s="278" t="s">
        <v>9946</v>
      </c>
      <c r="G1305" s="278" t="s">
        <v>96</v>
      </c>
      <c r="H1305" s="227" t="s">
        <v>450</v>
      </c>
      <c r="I1305" s="290" t="s">
        <v>7204</v>
      </c>
      <c r="K1305" s="106"/>
      <c r="L1305" s="106"/>
      <c r="M1305" s="106"/>
    </row>
    <row r="1306" ht="14.25" customHeight="1">
      <c r="A1306" s="81" t="s">
        <v>1758</v>
      </c>
      <c r="B1306" s="264">
        <v>46045.0</v>
      </c>
      <c r="D1306" s="278" t="s">
        <v>10103</v>
      </c>
      <c r="E1306" s="295">
        <v>16500.0</v>
      </c>
      <c r="F1306" s="278" t="s">
        <v>9873</v>
      </c>
      <c r="G1306" s="278" t="s">
        <v>96</v>
      </c>
      <c r="H1306" s="227" t="s">
        <v>132</v>
      </c>
      <c r="I1306" s="416" t="s">
        <v>392</v>
      </c>
      <c r="K1306" s="106"/>
      <c r="L1306" s="106"/>
      <c r="M1306" s="106"/>
    </row>
    <row r="1307" ht="14.25" customHeight="1">
      <c r="A1307" s="81" t="s">
        <v>1762</v>
      </c>
      <c r="B1307" s="264">
        <v>46048.0</v>
      </c>
      <c r="D1307" s="278" t="s">
        <v>1358</v>
      </c>
      <c r="E1307" s="295">
        <v>4500.0</v>
      </c>
      <c r="F1307" s="278" t="s">
        <v>10104</v>
      </c>
      <c r="G1307" s="278" t="s">
        <v>117</v>
      </c>
      <c r="H1307" s="227" t="s">
        <v>450</v>
      </c>
      <c r="I1307" s="290" t="s">
        <v>10105</v>
      </c>
      <c r="K1307" s="106"/>
      <c r="L1307" s="106"/>
      <c r="M1307" s="106"/>
    </row>
    <row r="1308" ht="14.25" customHeight="1">
      <c r="A1308" s="81" t="s">
        <v>1765</v>
      </c>
      <c r="B1308" s="264">
        <v>46048.0</v>
      </c>
      <c r="D1308" s="278" t="s">
        <v>10106</v>
      </c>
      <c r="E1308" s="295">
        <v>9000.0</v>
      </c>
      <c r="F1308" s="278" t="s">
        <v>10107</v>
      </c>
      <c r="G1308" s="278" t="s">
        <v>96</v>
      </c>
      <c r="H1308" s="227" t="s">
        <v>450</v>
      </c>
      <c r="I1308" s="290" t="s">
        <v>10108</v>
      </c>
      <c r="K1308" s="106"/>
      <c r="L1308" s="106"/>
      <c r="M1308" s="106"/>
    </row>
    <row r="1309" ht="14.25" customHeight="1">
      <c r="A1309" s="81" t="s">
        <v>1769</v>
      </c>
      <c r="B1309" s="264">
        <v>46048.0</v>
      </c>
      <c r="D1309" s="278" t="s">
        <v>2021</v>
      </c>
      <c r="E1309" s="295">
        <v>15763.39</v>
      </c>
      <c r="F1309" s="278" t="s">
        <v>9873</v>
      </c>
      <c r="G1309" s="278" t="s">
        <v>96</v>
      </c>
      <c r="H1309" s="227" t="s">
        <v>450</v>
      </c>
      <c r="I1309" s="290" t="s">
        <v>7200</v>
      </c>
      <c r="K1309" s="106"/>
      <c r="L1309" s="106"/>
      <c r="M1309" s="106"/>
    </row>
    <row r="1310" ht="14.25" customHeight="1">
      <c r="A1310" s="81" t="s">
        <v>1773</v>
      </c>
      <c r="B1310" s="264">
        <v>46050.0</v>
      </c>
      <c r="D1310" s="278" t="s">
        <v>5336</v>
      </c>
      <c r="E1310" s="295">
        <v>123585.0</v>
      </c>
      <c r="F1310" s="278" t="s">
        <v>10109</v>
      </c>
      <c r="G1310" s="278" t="s">
        <v>96</v>
      </c>
      <c r="H1310" s="227" t="s">
        <v>450</v>
      </c>
      <c r="I1310" s="290" t="s">
        <v>7328</v>
      </c>
      <c r="K1310" s="106"/>
      <c r="L1310" s="106"/>
      <c r="M1310" s="106"/>
    </row>
    <row r="1311" ht="14.25" customHeight="1">
      <c r="A1311" s="81" t="s">
        <v>1774</v>
      </c>
      <c r="B1311" s="264">
        <v>46050.0</v>
      </c>
      <c r="D1311" s="278" t="s">
        <v>2220</v>
      </c>
      <c r="E1311" s="295">
        <v>15763.39</v>
      </c>
      <c r="F1311" s="278" t="s">
        <v>9873</v>
      </c>
      <c r="G1311" s="278" t="s">
        <v>96</v>
      </c>
      <c r="H1311" s="227" t="s">
        <v>450</v>
      </c>
      <c r="I1311" s="290" t="s">
        <v>10110</v>
      </c>
      <c r="K1311" s="106"/>
      <c r="L1311" s="106"/>
      <c r="M1311" s="106"/>
    </row>
    <row r="1312" ht="14.25" customHeight="1">
      <c r="A1312" s="81" t="s">
        <v>1779</v>
      </c>
      <c r="B1312" s="264">
        <v>46050.0</v>
      </c>
      <c r="D1312" s="278" t="s">
        <v>9834</v>
      </c>
      <c r="E1312" s="295">
        <v>35471.84</v>
      </c>
      <c r="F1312" s="278" t="s">
        <v>10111</v>
      </c>
      <c r="G1312" s="278" t="s">
        <v>74</v>
      </c>
      <c r="H1312" s="227" t="s">
        <v>127</v>
      </c>
      <c r="I1312" s="290" t="s">
        <v>10112</v>
      </c>
      <c r="K1312" s="106"/>
      <c r="L1312" s="106"/>
      <c r="M1312" s="106"/>
    </row>
    <row r="1313" ht="14.25" customHeight="1">
      <c r="A1313" s="81" t="s">
        <v>1783</v>
      </c>
      <c r="B1313" s="264">
        <v>46050.0</v>
      </c>
      <c r="D1313" s="278" t="s">
        <v>9976</v>
      </c>
      <c r="E1313" s="295">
        <v>1400.0</v>
      </c>
      <c r="F1313" s="278" t="s">
        <v>10113</v>
      </c>
      <c r="G1313" s="278" t="s">
        <v>96</v>
      </c>
      <c r="H1313" s="227" t="s">
        <v>132</v>
      </c>
      <c r="I1313" s="416" t="s">
        <v>392</v>
      </c>
      <c r="K1313" s="106"/>
      <c r="L1313" s="106"/>
      <c r="M1313" s="106"/>
    </row>
    <row r="1314" ht="14.25" customHeight="1">
      <c r="A1314" s="81" t="s">
        <v>1786</v>
      </c>
      <c r="B1314" s="264">
        <v>46057.0</v>
      </c>
      <c r="D1314" s="278" t="s">
        <v>7267</v>
      </c>
      <c r="E1314" s="295">
        <v>4850.0</v>
      </c>
      <c r="F1314" s="278" t="s">
        <v>7451</v>
      </c>
      <c r="G1314" s="278" t="s">
        <v>96</v>
      </c>
      <c r="H1314" s="227" t="s">
        <v>450</v>
      </c>
      <c r="I1314" s="290" t="s">
        <v>7452</v>
      </c>
      <c r="K1314" s="106"/>
      <c r="L1314" s="106"/>
      <c r="M1314" s="106"/>
    </row>
    <row r="1315" ht="14.25" customHeight="1">
      <c r="A1315" s="81" t="s">
        <v>1791</v>
      </c>
      <c r="B1315" s="264">
        <v>46050.0</v>
      </c>
      <c r="D1315" s="278" t="s">
        <v>454</v>
      </c>
      <c r="E1315" s="295">
        <v>42290.18</v>
      </c>
      <c r="F1315" s="278" t="s">
        <v>10114</v>
      </c>
      <c r="G1315" s="278" t="s">
        <v>96</v>
      </c>
      <c r="H1315" s="227" t="s">
        <v>450</v>
      </c>
      <c r="I1315" s="290" t="s">
        <v>7194</v>
      </c>
      <c r="K1315" s="106"/>
      <c r="L1315" s="106"/>
      <c r="M1315" s="106"/>
    </row>
    <row r="1316" ht="14.25" customHeight="1">
      <c r="A1316" s="81" t="s">
        <v>1794</v>
      </c>
      <c r="B1316" s="264">
        <v>46050.0</v>
      </c>
      <c r="D1316" s="278" t="s">
        <v>6136</v>
      </c>
      <c r="E1316" s="295">
        <v>11276.0</v>
      </c>
      <c r="F1316" s="278" t="s">
        <v>10115</v>
      </c>
      <c r="G1316" s="278" t="s">
        <v>117</v>
      </c>
      <c r="H1316" s="227" t="s">
        <v>450</v>
      </c>
      <c r="I1316" s="290" t="s">
        <v>7353</v>
      </c>
      <c r="K1316" s="106"/>
      <c r="L1316" s="106"/>
      <c r="M1316" s="106"/>
      <c r="P1316" s="278">
        <v>368.42</v>
      </c>
      <c r="Q1316" s="374">
        <f>E1316-P1316</f>
        <v>10907.58</v>
      </c>
    </row>
    <row r="1317" ht="14.25" customHeight="1">
      <c r="A1317" s="81" t="s">
        <v>1798</v>
      </c>
      <c r="B1317" s="264">
        <v>46051.0</v>
      </c>
      <c r="D1317" s="278" t="s">
        <v>10116</v>
      </c>
      <c r="E1317" s="295">
        <v>38500.0</v>
      </c>
      <c r="F1317" s="278" t="s">
        <v>7363</v>
      </c>
      <c r="G1317" s="278" t="s">
        <v>117</v>
      </c>
      <c r="H1317" s="227" t="s">
        <v>450</v>
      </c>
      <c r="I1317" s="290" t="s">
        <v>7353</v>
      </c>
      <c r="K1317" s="106"/>
      <c r="L1317" s="106"/>
      <c r="M1317" s="106"/>
    </row>
    <row r="1318" ht="14.25" customHeight="1">
      <c r="A1318" s="81" t="s">
        <v>1800</v>
      </c>
      <c r="B1318" s="264">
        <v>46051.0</v>
      </c>
      <c r="D1318" s="278" t="s">
        <v>10117</v>
      </c>
      <c r="E1318" s="295">
        <v>40500.0</v>
      </c>
      <c r="F1318" s="278" t="s">
        <v>10118</v>
      </c>
      <c r="G1318" s="278" t="s">
        <v>117</v>
      </c>
      <c r="H1318" s="227" t="s">
        <v>450</v>
      </c>
      <c r="I1318" s="290" t="s">
        <v>10119</v>
      </c>
      <c r="K1318" s="106"/>
      <c r="L1318" s="106"/>
      <c r="M1318" s="106"/>
    </row>
    <row r="1319" ht="14.25" customHeight="1">
      <c r="A1319" s="81" t="s">
        <v>1804</v>
      </c>
      <c r="B1319" s="264">
        <v>46051.0</v>
      </c>
      <c r="D1319" s="278" t="s">
        <v>5775</v>
      </c>
      <c r="E1319" s="295">
        <v>1375.0</v>
      </c>
      <c r="F1319" s="278" t="s">
        <v>10120</v>
      </c>
      <c r="G1319" s="278" t="s">
        <v>74</v>
      </c>
      <c r="H1319" s="278" t="s">
        <v>450</v>
      </c>
      <c r="I1319" s="278" t="s">
        <v>10121</v>
      </c>
      <c r="K1319" s="106"/>
      <c r="L1319" s="106"/>
      <c r="M1319" s="106"/>
    </row>
    <row r="1320" ht="14.25" customHeight="1">
      <c r="A1320" s="81" t="s">
        <v>1807</v>
      </c>
      <c r="B1320" s="264">
        <v>46051.0</v>
      </c>
      <c r="D1320" s="278" t="s">
        <v>9565</v>
      </c>
      <c r="E1320" s="295">
        <v>1375.0</v>
      </c>
      <c r="F1320" s="278" t="s">
        <v>10120</v>
      </c>
      <c r="G1320" s="278" t="s">
        <v>74</v>
      </c>
      <c r="H1320" s="227" t="s">
        <v>450</v>
      </c>
      <c r="I1320" s="290" t="s">
        <v>10122</v>
      </c>
      <c r="K1320" s="106"/>
      <c r="L1320" s="106"/>
      <c r="M1320" s="106"/>
    </row>
    <row r="1321" ht="14.25" customHeight="1">
      <c r="A1321" s="81" t="s">
        <v>1810</v>
      </c>
      <c r="B1321" s="264">
        <v>46051.0</v>
      </c>
      <c r="D1321" s="278" t="s">
        <v>94</v>
      </c>
      <c r="E1321" s="307">
        <v>3343.75</v>
      </c>
      <c r="F1321" s="278" t="s">
        <v>10123</v>
      </c>
      <c r="G1321" s="278" t="s">
        <v>74</v>
      </c>
      <c r="H1321" s="227" t="s">
        <v>450</v>
      </c>
      <c r="I1321" s="290" t="s">
        <v>10124</v>
      </c>
      <c r="K1321" s="106"/>
      <c r="L1321" s="106"/>
      <c r="M1321" s="106"/>
    </row>
    <row r="1322" ht="14.25" customHeight="1">
      <c r="A1322" s="81" t="s">
        <v>1813</v>
      </c>
      <c r="B1322" s="264">
        <v>46051.0</v>
      </c>
      <c r="D1322" s="278" t="s">
        <v>529</v>
      </c>
      <c r="E1322" s="295">
        <v>4125.0</v>
      </c>
      <c r="F1322" s="278" t="s">
        <v>9990</v>
      </c>
      <c r="G1322" s="278" t="s">
        <v>74</v>
      </c>
      <c r="H1322" s="227" t="s">
        <v>450</v>
      </c>
      <c r="I1322" s="290" t="s">
        <v>10125</v>
      </c>
      <c r="K1322" s="106"/>
      <c r="L1322" s="106"/>
      <c r="M1322" s="106"/>
    </row>
    <row r="1323" ht="14.25" customHeight="1">
      <c r="A1323" s="81" t="s">
        <v>1816</v>
      </c>
      <c r="B1323" s="264">
        <v>46051.0</v>
      </c>
      <c r="D1323" s="278" t="s">
        <v>4923</v>
      </c>
      <c r="E1323" s="295">
        <v>8250.0</v>
      </c>
      <c r="F1323" s="278" t="s">
        <v>10126</v>
      </c>
      <c r="G1323" s="278" t="s">
        <v>74</v>
      </c>
      <c r="H1323" s="227" t="s">
        <v>450</v>
      </c>
      <c r="I1323" s="290" t="s">
        <v>10127</v>
      </c>
      <c r="K1323" s="106"/>
      <c r="L1323" s="106"/>
      <c r="M1323" s="106"/>
    </row>
    <row r="1324" ht="14.25" customHeight="1">
      <c r="A1324" s="81" t="s">
        <v>1820</v>
      </c>
      <c r="B1324" s="264">
        <v>46051.0</v>
      </c>
      <c r="D1324" s="278" t="s">
        <v>9499</v>
      </c>
      <c r="E1324" s="295">
        <v>44464.0</v>
      </c>
      <c r="F1324" s="278" t="s">
        <v>10128</v>
      </c>
      <c r="G1324" s="278" t="s">
        <v>74</v>
      </c>
      <c r="H1324" s="227" t="s">
        <v>127</v>
      </c>
      <c r="I1324" s="290" t="s">
        <v>10129</v>
      </c>
      <c r="K1324" s="106"/>
      <c r="L1324" s="106"/>
      <c r="M1324" s="106"/>
    </row>
    <row r="1325" ht="14.25" customHeight="1">
      <c r="A1325" s="81" t="s">
        <v>1824</v>
      </c>
      <c r="B1325" s="264">
        <v>46051.0</v>
      </c>
      <c r="D1325" s="278" t="s">
        <v>9954</v>
      </c>
      <c r="E1325" s="295">
        <v>6700.0</v>
      </c>
      <c r="F1325" s="278" t="s">
        <v>10130</v>
      </c>
      <c r="G1325" s="278" t="s">
        <v>96</v>
      </c>
      <c r="H1325" s="227" t="s">
        <v>132</v>
      </c>
      <c r="I1325" s="416" t="s">
        <v>392</v>
      </c>
      <c r="K1325" s="106"/>
      <c r="L1325" s="106"/>
      <c r="M1325" s="106"/>
    </row>
    <row r="1326" ht="14.25" customHeight="1">
      <c r="A1326" s="81" t="s">
        <v>1828</v>
      </c>
      <c r="B1326" s="264">
        <v>46051.0</v>
      </c>
      <c r="D1326" s="278" t="s">
        <v>10131</v>
      </c>
      <c r="E1326" s="295">
        <v>1400.0</v>
      </c>
      <c r="F1326" s="278" t="s">
        <v>10132</v>
      </c>
      <c r="G1326" s="278" t="s">
        <v>96</v>
      </c>
      <c r="H1326" s="227" t="s">
        <v>450</v>
      </c>
      <c r="I1326" s="290" t="s">
        <v>10133</v>
      </c>
      <c r="K1326" s="106"/>
      <c r="L1326" s="106"/>
      <c r="M1326" s="106"/>
    </row>
    <row r="1327" ht="14.25" customHeight="1">
      <c r="A1327" s="81" t="s">
        <v>1831</v>
      </c>
      <c r="B1327" s="264">
        <v>46051.0</v>
      </c>
      <c r="D1327" s="278" t="s">
        <v>10134</v>
      </c>
      <c r="E1327" s="295">
        <v>16500.0</v>
      </c>
      <c r="F1327" s="278" t="s">
        <v>9873</v>
      </c>
      <c r="G1327" s="278" t="s">
        <v>96</v>
      </c>
      <c r="H1327" s="227" t="s">
        <v>132</v>
      </c>
      <c r="I1327" s="416" t="s">
        <v>392</v>
      </c>
      <c r="K1327" s="106"/>
      <c r="L1327" s="106"/>
      <c r="M1327" s="106"/>
    </row>
    <row r="1328" ht="14.25" customHeight="1">
      <c r="A1328" s="81" t="s">
        <v>1834</v>
      </c>
      <c r="B1328" s="264">
        <v>46051.0</v>
      </c>
      <c r="D1328" s="278" t="s">
        <v>1712</v>
      </c>
      <c r="E1328" s="295">
        <v>15000.0</v>
      </c>
      <c r="F1328" s="278" t="s">
        <v>10135</v>
      </c>
      <c r="G1328" s="278" t="s">
        <v>117</v>
      </c>
      <c r="H1328" s="227" t="s">
        <v>450</v>
      </c>
      <c r="I1328" s="196"/>
      <c r="K1328" s="106"/>
      <c r="L1328" s="106"/>
      <c r="M1328" s="106"/>
    </row>
    <row r="1329" ht="14.25" customHeight="1">
      <c r="A1329" s="81" t="s">
        <v>1839</v>
      </c>
      <c r="B1329" s="264">
        <v>46053.0</v>
      </c>
      <c r="D1329" s="278" t="s">
        <v>10136</v>
      </c>
      <c r="E1329" s="295">
        <v>700.0</v>
      </c>
      <c r="F1329" s="278" t="s">
        <v>10137</v>
      </c>
      <c r="G1329" s="278" t="s">
        <v>74</v>
      </c>
      <c r="H1329" s="227" t="s">
        <v>450</v>
      </c>
      <c r="I1329" s="230" t="s">
        <v>10138</v>
      </c>
      <c r="K1329" s="106"/>
      <c r="L1329" s="106"/>
      <c r="M1329" s="106"/>
    </row>
    <row r="1330" ht="14.25" customHeight="1">
      <c r="A1330" s="81" t="s">
        <v>1843</v>
      </c>
      <c r="B1330" s="264">
        <v>46055.0</v>
      </c>
      <c r="D1330" s="278" t="s">
        <v>10139</v>
      </c>
      <c r="E1330" s="295">
        <v>2600.0</v>
      </c>
      <c r="F1330" s="278" t="s">
        <v>10140</v>
      </c>
      <c r="G1330" s="278" t="s">
        <v>96</v>
      </c>
      <c r="H1330" s="227" t="s">
        <v>450</v>
      </c>
      <c r="I1330" s="290" t="s">
        <v>10141</v>
      </c>
      <c r="K1330" s="106"/>
      <c r="L1330" s="106"/>
      <c r="M1330" s="106"/>
    </row>
    <row r="1331" ht="14.25" customHeight="1">
      <c r="A1331" s="81" t="s">
        <v>1847</v>
      </c>
      <c r="B1331" s="264">
        <v>46055.0</v>
      </c>
      <c r="D1331" s="278" t="s">
        <v>10142</v>
      </c>
      <c r="E1331" s="295">
        <v>4125.0</v>
      </c>
      <c r="F1331" s="278" t="s">
        <v>10143</v>
      </c>
      <c r="G1331" s="278" t="s">
        <v>96</v>
      </c>
      <c r="H1331" s="227" t="s">
        <v>450</v>
      </c>
      <c r="I1331" s="290" t="s">
        <v>10144</v>
      </c>
      <c r="K1331" s="106"/>
      <c r="L1331" s="106"/>
      <c r="M1331" s="106"/>
    </row>
    <row r="1332" ht="14.25" customHeight="1">
      <c r="A1332" s="81" t="s">
        <v>1851</v>
      </c>
      <c r="B1332" s="264">
        <v>46055.0</v>
      </c>
      <c r="D1332" s="278" t="s">
        <v>10145</v>
      </c>
      <c r="E1332" s="295">
        <v>1050.0</v>
      </c>
      <c r="F1332" s="278" t="s">
        <v>10146</v>
      </c>
      <c r="G1332" s="278" t="s">
        <v>219</v>
      </c>
      <c r="H1332" s="227" t="s">
        <v>132</v>
      </c>
      <c r="I1332" s="416" t="s">
        <v>392</v>
      </c>
      <c r="K1332" s="106"/>
      <c r="L1332" s="106"/>
      <c r="M1332" s="106"/>
    </row>
    <row r="1333" ht="14.25" customHeight="1">
      <c r="A1333" s="81" t="s">
        <v>1854</v>
      </c>
      <c r="B1333" s="264">
        <v>46055.0</v>
      </c>
      <c r="D1333" s="278" t="s">
        <v>94</v>
      </c>
      <c r="E1333" s="295">
        <v>1719.64</v>
      </c>
      <c r="F1333" s="278" t="s">
        <v>10147</v>
      </c>
      <c r="G1333" s="278" t="s">
        <v>96</v>
      </c>
      <c r="H1333" s="227" t="s">
        <v>450</v>
      </c>
      <c r="I1333" s="290" t="s">
        <v>7228</v>
      </c>
      <c r="K1333" s="106"/>
      <c r="L1333" s="106"/>
      <c r="M1333" s="106"/>
    </row>
    <row r="1334" ht="14.25" customHeight="1">
      <c r="A1334" s="81" t="s">
        <v>1858</v>
      </c>
      <c r="B1334" s="264">
        <v>46056.0</v>
      </c>
      <c r="D1334" s="278" t="s">
        <v>5621</v>
      </c>
      <c r="E1334" s="295">
        <v>515.89</v>
      </c>
      <c r="F1334" s="278" t="s">
        <v>10148</v>
      </c>
      <c r="G1334" s="278" t="s">
        <v>96</v>
      </c>
      <c r="H1334" s="227" t="s">
        <v>450</v>
      </c>
      <c r="I1334" s="290" t="s">
        <v>7313</v>
      </c>
      <c r="K1334" s="106"/>
      <c r="L1334" s="106"/>
      <c r="M1334" s="106"/>
    </row>
    <row r="1335" ht="14.25" customHeight="1">
      <c r="A1335" s="81" t="s">
        <v>1859</v>
      </c>
      <c r="B1335" s="264">
        <v>46055.0</v>
      </c>
      <c r="D1335" s="278" t="s">
        <v>804</v>
      </c>
      <c r="E1335" s="295">
        <v>63053.58</v>
      </c>
      <c r="F1335" s="278" t="s">
        <v>10149</v>
      </c>
      <c r="G1335" s="278" t="s">
        <v>96</v>
      </c>
      <c r="H1335" s="227" t="s">
        <v>450</v>
      </c>
      <c r="I1335" s="290" t="s">
        <v>6617</v>
      </c>
      <c r="K1335" s="106"/>
      <c r="L1335" s="106"/>
      <c r="M1335" s="106"/>
    </row>
    <row r="1336" ht="14.25" customHeight="1">
      <c r="A1336" s="81" t="s">
        <v>1863</v>
      </c>
      <c r="B1336" s="264">
        <v>46055.0</v>
      </c>
      <c r="D1336" s="278" t="s">
        <v>804</v>
      </c>
      <c r="E1336" s="295">
        <v>22350.29</v>
      </c>
      <c r="F1336" s="278" t="s">
        <v>10150</v>
      </c>
      <c r="G1336" s="278" t="s">
        <v>96</v>
      </c>
      <c r="H1336" s="227" t="s">
        <v>450</v>
      </c>
      <c r="I1336" s="290" t="s">
        <v>6547</v>
      </c>
      <c r="K1336" s="106"/>
      <c r="L1336" s="106"/>
      <c r="M1336" s="106"/>
    </row>
    <row r="1337" ht="14.25" customHeight="1">
      <c r="A1337" s="81" t="s">
        <v>1866</v>
      </c>
      <c r="B1337" s="264">
        <v>46055.0</v>
      </c>
      <c r="D1337" s="278" t="s">
        <v>10151</v>
      </c>
      <c r="E1337" s="295">
        <v>16189.52</v>
      </c>
      <c r="F1337" s="278" t="s">
        <v>10152</v>
      </c>
      <c r="G1337" s="278" t="s">
        <v>96</v>
      </c>
      <c r="H1337" s="227" t="s">
        <v>450</v>
      </c>
      <c r="I1337" s="290" t="s">
        <v>7462</v>
      </c>
      <c r="K1337" s="106"/>
      <c r="L1337" s="106"/>
      <c r="M1337" s="106"/>
    </row>
    <row r="1338" ht="14.25" customHeight="1">
      <c r="A1338" s="81" t="s">
        <v>1870</v>
      </c>
      <c r="B1338" s="264">
        <v>46056.0</v>
      </c>
      <c r="D1338" s="278" t="s">
        <v>10153</v>
      </c>
      <c r="E1338" s="295">
        <v>3343.75</v>
      </c>
      <c r="F1338" s="278" t="s">
        <v>10154</v>
      </c>
      <c r="G1338" s="278" t="s">
        <v>74</v>
      </c>
      <c r="H1338" s="227" t="s">
        <v>450</v>
      </c>
      <c r="I1338" s="290" t="s">
        <v>10155</v>
      </c>
      <c r="K1338" s="106"/>
      <c r="L1338" s="106"/>
      <c r="M1338" s="106"/>
    </row>
    <row r="1339" ht="14.25" customHeight="1">
      <c r="A1339" s="81" t="s">
        <v>1874</v>
      </c>
      <c r="B1339" s="264">
        <v>46056.0</v>
      </c>
      <c r="D1339" s="278" t="s">
        <v>110</v>
      </c>
      <c r="E1339" s="295">
        <v>3000.0</v>
      </c>
      <c r="F1339" s="278" t="s">
        <v>10156</v>
      </c>
      <c r="G1339" s="278" t="s">
        <v>112</v>
      </c>
      <c r="H1339" s="227" t="s">
        <v>127</v>
      </c>
      <c r="I1339" s="196"/>
      <c r="K1339" s="106"/>
      <c r="L1339" s="106"/>
      <c r="M1339" s="106"/>
    </row>
    <row r="1340" ht="14.25" customHeight="1">
      <c r="A1340" s="81" t="s">
        <v>1878</v>
      </c>
      <c r="B1340" s="264">
        <v>46056.0</v>
      </c>
      <c r="D1340" s="278" t="s">
        <v>10157</v>
      </c>
      <c r="E1340" s="295">
        <v>22232.0</v>
      </c>
      <c r="F1340" s="278" t="s">
        <v>10158</v>
      </c>
      <c r="G1340" s="278" t="s">
        <v>96</v>
      </c>
      <c r="H1340" s="227" t="s">
        <v>450</v>
      </c>
      <c r="I1340" s="290" t="s">
        <v>10159</v>
      </c>
      <c r="K1340" s="106"/>
      <c r="L1340" s="106"/>
      <c r="M1340" s="106"/>
    </row>
    <row r="1341" ht="14.25" customHeight="1">
      <c r="A1341" s="81" t="s">
        <v>1883</v>
      </c>
      <c r="B1341" s="264">
        <v>46057.0</v>
      </c>
      <c r="D1341" s="278" t="s">
        <v>10160</v>
      </c>
      <c r="E1341" s="295">
        <v>11200.0</v>
      </c>
      <c r="F1341" s="278" t="s">
        <v>10161</v>
      </c>
      <c r="G1341" s="278" t="s">
        <v>96</v>
      </c>
      <c r="H1341" s="227" t="s">
        <v>132</v>
      </c>
      <c r="I1341" s="416" t="s">
        <v>392</v>
      </c>
      <c r="K1341" s="106"/>
      <c r="L1341" s="106"/>
      <c r="M1341" s="106"/>
    </row>
    <row r="1342" ht="14.25" customHeight="1">
      <c r="A1342" s="81" t="s">
        <v>1884</v>
      </c>
      <c r="B1342" s="264">
        <v>46057.0</v>
      </c>
      <c r="D1342" s="278" t="s">
        <v>10162</v>
      </c>
      <c r="E1342" s="295">
        <v>1000.0</v>
      </c>
      <c r="F1342" s="278" t="s">
        <v>10163</v>
      </c>
      <c r="G1342" s="278" t="s">
        <v>112</v>
      </c>
      <c r="H1342" s="227" t="s">
        <v>127</v>
      </c>
      <c r="I1342" s="196"/>
      <c r="K1342" s="106"/>
      <c r="L1342" s="106"/>
      <c r="M1342" s="106"/>
    </row>
    <row r="1343" ht="14.25" customHeight="1">
      <c r="A1343" s="81" t="s">
        <v>1888</v>
      </c>
      <c r="B1343" s="264">
        <v>46060.0</v>
      </c>
      <c r="D1343" s="278" t="s">
        <v>7443</v>
      </c>
      <c r="E1343" s="295">
        <v>40000.0</v>
      </c>
      <c r="F1343" s="278" t="s">
        <v>10164</v>
      </c>
      <c r="G1343" s="278" t="s">
        <v>117</v>
      </c>
      <c r="H1343" s="227" t="s">
        <v>450</v>
      </c>
      <c r="I1343" s="196"/>
      <c r="K1343" s="106"/>
      <c r="L1343" s="106"/>
      <c r="M1343" s="106"/>
    </row>
    <row r="1344" ht="14.25" customHeight="1">
      <c r="A1344" s="81" t="s">
        <v>1889</v>
      </c>
      <c r="B1344" s="264">
        <v>46062.0</v>
      </c>
      <c r="D1344" s="278" t="s">
        <v>10157</v>
      </c>
      <c r="E1344" s="295">
        <v>33432.0</v>
      </c>
      <c r="F1344" s="278" t="s">
        <v>10165</v>
      </c>
      <c r="G1344" s="278" t="s">
        <v>96</v>
      </c>
      <c r="H1344" s="227" t="s">
        <v>450</v>
      </c>
      <c r="I1344" s="196"/>
      <c r="K1344" s="106"/>
      <c r="L1344" s="106"/>
      <c r="M1344" s="106"/>
    </row>
    <row r="1345" ht="14.25" customHeight="1">
      <c r="A1345" s="81" t="s">
        <v>1892</v>
      </c>
      <c r="B1345" s="264">
        <v>46063.0</v>
      </c>
      <c r="D1345" s="278" t="s">
        <v>10166</v>
      </c>
      <c r="E1345" s="295">
        <v>14040.0</v>
      </c>
      <c r="F1345" s="278" t="s">
        <v>10167</v>
      </c>
      <c r="G1345" s="278" t="s">
        <v>117</v>
      </c>
      <c r="H1345" s="227" t="s">
        <v>450</v>
      </c>
      <c r="I1345" s="290" t="s">
        <v>7353</v>
      </c>
      <c r="K1345" s="106"/>
      <c r="L1345" s="106"/>
      <c r="M1345" s="106"/>
    </row>
    <row r="1346" ht="14.25" customHeight="1">
      <c r="A1346" s="81" t="s">
        <v>1895</v>
      </c>
      <c r="B1346" s="264">
        <v>46063.0</v>
      </c>
      <c r="D1346" s="278" t="s">
        <v>10168</v>
      </c>
      <c r="E1346" s="295">
        <v>1400.0</v>
      </c>
      <c r="F1346" s="278" t="s">
        <v>10169</v>
      </c>
      <c r="G1346" s="278" t="s">
        <v>112</v>
      </c>
      <c r="H1346" s="227" t="s">
        <v>127</v>
      </c>
      <c r="I1346" s="196"/>
      <c r="K1346" s="106"/>
      <c r="L1346" s="106"/>
      <c r="M1346" s="106"/>
    </row>
    <row r="1347" ht="14.25" customHeight="1">
      <c r="A1347" s="81" t="s">
        <v>1899</v>
      </c>
      <c r="B1347" s="264">
        <v>46063.0</v>
      </c>
      <c r="D1347" s="278" t="s">
        <v>1503</v>
      </c>
      <c r="E1347" s="295">
        <v>300.0</v>
      </c>
      <c r="F1347" s="278" t="s">
        <v>10170</v>
      </c>
      <c r="G1347" s="278" t="s">
        <v>112</v>
      </c>
      <c r="H1347" s="227" t="s">
        <v>127</v>
      </c>
      <c r="I1347" s="196"/>
      <c r="K1347" s="106"/>
      <c r="L1347" s="106"/>
      <c r="M1347" s="106"/>
    </row>
    <row r="1348" ht="14.25" customHeight="1">
      <c r="A1348" s="81" t="s">
        <v>1902</v>
      </c>
      <c r="B1348" s="264">
        <v>46063.0</v>
      </c>
      <c r="D1348" s="278" t="s">
        <v>10171</v>
      </c>
      <c r="E1348" s="295">
        <v>11200.0</v>
      </c>
      <c r="F1348" s="278" t="s">
        <v>10161</v>
      </c>
      <c r="G1348" s="278" t="s">
        <v>96</v>
      </c>
      <c r="H1348" s="227" t="s">
        <v>132</v>
      </c>
      <c r="I1348" s="416" t="s">
        <v>392</v>
      </c>
      <c r="K1348" s="106"/>
      <c r="L1348" s="106"/>
      <c r="M1348" s="106"/>
    </row>
    <row r="1349" ht="14.25" customHeight="1">
      <c r="A1349" s="81" t="s">
        <v>1906</v>
      </c>
      <c r="B1349" s="264">
        <v>46063.0</v>
      </c>
      <c r="D1349" s="278" t="s">
        <v>10172</v>
      </c>
      <c r="E1349" s="295">
        <v>6525.0</v>
      </c>
      <c r="F1349" s="278" t="s">
        <v>10173</v>
      </c>
      <c r="G1349" s="278" t="s">
        <v>96</v>
      </c>
      <c r="H1349" s="227" t="s">
        <v>450</v>
      </c>
      <c r="I1349" s="290" t="s">
        <v>10174</v>
      </c>
      <c r="K1349" s="106"/>
      <c r="L1349" s="106"/>
      <c r="M1349" s="106"/>
    </row>
    <row r="1350" ht="14.25" customHeight="1">
      <c r="A1350" s="81" t="s">
        <v>1910</v>
      </c>
      <c r="B1350" s="264">
        <v>46063.0</v>
      </c>
      <c r="D1350" s="278" t="s">
        <v>10175</v>
      </c>
      <c r="E1350" s="295">
        <v>10000.0</v>
      </c>
      <c r="F1350" s="278" t="s">
        <v>10176</v>
      </c>
      <c r="G1350" s="278" t="s">
        <v>96</v>
      </c>
      <c r="H1350" s="227" t="s">
        <v>450</v>
      </c>
      <c r="I1350" s="290" t="s">
        <v>10177</v>
      </c>
      <c r="K1350" s="106"/>
      <c r="L1350" s="106"/>
      <c r="M1350" s="106"/>
    </row>
    <row r="1351" ht="14.25" customHeight="1">
      <c r="A1351" s="81" t="s">
        <v>1915</v>
      </c>
      <c r="B1351" s="264">
        <v>46063.0</v>
      </c>
      <c r="D1351" s="278" t="s">
        <v>10178</v>
      </c>
      <c r="E1351" s="295">
        <v>2600.0</v>
      </c>
      <c r="F1351" s="278" t="s">
        <v>10179</v>
      </c>
      <c r="G1351" s="278" t="s">
        <v>96</v>
      </c>
      <c r="H1351" s="227" t="s">
        <v>450</v>
      </c>
      <c r="I1351" s="290" t="s">
        <v>10180</v>
      </c>
      <c r="K1351" s="106"/>
      <c r="L1351" s="106"/>
      <c r="M1351" s="106"/>
    </row>
    <row r="1352" ht="14.25" customHeight="1">
      <c r="A1352" s="81" t="s">
        <v>1919</v>
      </c>
      <c r="B1352" s="264">
        <v>46064.0</v>
      </c>
      <c r="D1352" s="278" t="s">
        <v>10024</v>
      </c>
      <c r="E1352" s="295">
        <v>8100.0</v>
      </c>
      <c r="F1352" s="278" t="s">
        <v>10181</v>
      </c>
      <c r="G1352" s="278" t="s">
        <v>96</v>
      </c>
      <c r="H1352" s="227" t="s">
        <v>450</v>
      </c>
      <c r="I1352" s="290" t="s">
        <v>7286</v>
      </c>
      <c r="K1352" s="106"/>
      <c r="L1352" s="106"/>
      <c r="M1352" s="106"/>
    </row>
    <row r="1353" ht="14.25" customHeight="1">
      <c r="A1353" s="81" t="s">
        <v>1923</v>
      </c>
      <c r="B1353" s="264">
        <v>46065.0</v>
      </c>
      <c r="D1353" s="278" t="s">
        <v>10182</v>
      </c>
      <c r="E1353" s="295">
        <v>4500.0</v>
      </c>
      <c r="F1353" s="278" t="s">
        <v>10183</v>
      </c>
      <c r="G1353" s="278" t="s">
        <v>96</v>
      </c>
      <c r="H1353" s="227" t="s">
        <v>132</v>
      </c>
      <c r="I1353" s="416" t="s">
        <v>938</v>
      </c>
      <c r="K1353" s="106"/>
      <c r="L1353" s="106"/>
      <c r="M1353" s="106"/>
    </row>
    <row r="1354" ht="14.25" customHeight="1">
      <c r="A1354" s="81" t="s">
        <v>1926</v>
      </c>
      <c r="B1354" s="264">
        <v>46065.0</v>
      </c>
      <c r="D1354" s="278" t="s">
        <v>10184</v>
      </c>
      <c r="E1354" s="295">
        <v>37483.8</v>
      </c>
      <c r="F1354" s="278" t="s">
        <v>10185</v>
      </c>
      <c r="G1354" s="278" t="s">
        <v>96</v>
      </c>
      <c r="H1354" s="227" t="s">
        <v>450</v>
      </c>
      <c r="I1354" s="290" t="s">
        <v>7220</v>
      </c>
      <c r="K1354" s="106"/>
      <c r="L1354" s="106"/>
      <c r="M1354" s="106"/>
    </row>
    <row r="1355" ht="14.25" customHeight="1">
      <c r="A1355" s="81" t="s">
        <v>1929</v>
      </c>
      <c r="B1355" s="264">
        <v>46065.0</v>
      </c>
      <c r="D1355" s="278" t="s">
        <v>10186</v>
      </c>
      <c r="E1355" s="295">
        <v>88.39</v>
      </c>
      <c r="F1355" s="278" t="s">
        <v>10187</v>
      </c>
      <c r="G1355" s="278" t="s">
        <v>96</v>
      </c>
      <c r="H1355" s="227" t="s">
        <v>450</v>
      </c>
      <c r="I1355" s="290" t="s">
        <v>10188</v>
      </c>
      <c r="K1355" s="106"/>
      <c r="L1355" s="106"/>
      <c r="M1355" s="106"/>
    </row>
    <row r="1356" ht="14.25" customHeight="1">
      <c r="A1356" s="81" t="s">
        <v>1934</v>
      </c>
      <c r="B1356" s="264">
        <v>46065.0</v>
      </c>
      <c r="D1356" s="278" t="s">
        <v>454</v>
      </c>
      <c r="E1356" s="295">
        <v>10031.25</v>
      </c>
      <c r="F1356" s="278" t="s">
        <v>10189</v>
      </c>
      <c r="G1356" s="278" t="s">
        <v>96</v>
      </c>
      <c r="H1356" s="227" t="s">
        <v>450</v>
      </c>
      <c r="I1356" s="290" t="s">
        <v>7220</v>
      </c>
      <c r="K1356" s="106"/>
      <c r="L1356" s="106"/>
      <c r="M1356" s="106"/>
    </row>
    <row r="1357" ht="14.25" customHeight="1">
      <c r="A1357" s="81" t="s">
        <v>1937</v>
      </c>
      <c r="B1357" s="264">
        <v>46065.0</v>
      </c>
      <c r="D1357" s="278" t="s">
        <v>5621</v>
      </c>
      <c r="E1357" s="295">
        <v>515.89</v>
      </c>
      <c r="F1357" s="278" t="s">
        <v>10190</v>
      </c>
      <c r="G1357" s="278" t="s">
        <v>96</v>
      </c>
      <c r="H1357" s="227" t="s">
        <v>450</v>
      </c>
      <c r="I1357" s="290" t="s">
        <v>10191</v>
      </c>
      <c r="K1357" s="106"/>
      <c r="L1357" s="106"/>
      <c r="M1357" s="106"/>
    </row>
    <row r="1358" ht="14.25" customHeight="1">
      <c r="A1358" s="81" t="s">
        <v>1941</v>
      </c>
      <c r="B1358" s="264">
        <v>46066.0</v>
      </c>
      <c r="D1358" s="278" t="s">
        <v>10192</v>
      </c>
      <c r="E1358" s="295">
        <v>21400.0</v>
      </c>
      <c r="F1358" s="278" t="s">
        <v>10193</v>
      </c>
      <c r="G1358" s="278" t="s">
        <v>74</v>
      </c>
      <c r="H1358" s="227" t="s">
        <v>450</v>
      </c>
      <c r="I1358" s="290" t="s">
        <v>10194</v>
      </c>
      <c r="K1358" s="106"/>
      <c r="L1358" s="106"/>
      <c r="M1358" s="106"/>
    </row>
    <row r="1359" ht="14.25" customHeight="1">
      <c r="A1359" s="81" t="s">
        <v>1945</v>
      </c>
      <c r="B1359" s="264">
        <v>46069.0</v>
      </c>
      <c r="D1359" s="278" t="s">
        <v>10195</v>
      </c>
      <c r="E1359" s="295">
        <v>2500.0</v>
      </c>
      <c r="F1359" s="278" t="s">
        <v>10196</v>
      </c>
      <c r="G1359" s="278" t="s">
        <v>219</v>
      </c>
      <c r="H1359" s="227" t="s">
        <v>132</v>
      </c>
      <c r="I1359" s="416" t="s">
        <v>392</v>
      </c>
      <c r="K1359" s="106"/>
      <c r="L1359" s="106"/>
      <c r="M1359" s="106"/>
    </row>
    <row r="1360" ht="14.25" customHeight="1">
      <c r="A1360" s="81" t="s">
        <v>1949</v>
      </c>
      <c r="B1360" s="264">
        <v>46069.0</v>
      </c>
      <c r="D1360" s="278" t="s">
        <v>10197</v>
      </c>
      <c r="E1360" s="295">
        <v>42000.0</v>
      </c>
      <c r="F1360" s="278" t="s">
        <v>9946</v>
      </c>
      <c r="G1360" s="278" t="s">
        <v>96</v>
      </c>
      <c r="H1360" s="227" t="s">
        <v>450</v>
      </c>
      <c r="I1360" s="290" t="s">
        <v>7457</v>
      </c>
      <c r="K1360" s="106"/>
      <c r="L1360" s="106"/>
      <c r="M1360" s="106"/>
    </row>
    <row r="1361" ht="14.25" customHeight="1">
      <c r="A1361" s="81" t="s">
        <v>1954</v>
      </c>
      <c r="B1361" s="264">
        <v>46069.0</v>
      </c>
      <c r="D1361" s="278" t="s">
        <v>5720</v>
      </c>
      <c r="E1361" s="295">
        <v>24000.0</v>
      </c>
      <c r="F1361" s="278" t="s">
        <v>10198</v>
      </c>
      <c r="G1361" s="278" t="s">
        <v>96</v>
      </c>
      <c r="H1361" s="227" t="s">
        <v>450</v>
      </c>
      <c r="I1361" s="290" t="s">
        <v>10199</v>
      </c>
      <c r="K1361" s="106"/>
      <c r="L1361" s="106"/>
      <c r="M1361" s="106"/>
    </row>
    <row r="1362" ht="14.25" customHeight="1">
      <c r="A1362" s="81" t="s">
        <v>1960</v>
      </c>
      <c r="B1362" s="264">
        <v>46069.0</v>
      </c>
      <c r="D1362" s="278" t="s">
        <v>454</v>
      </c>
      <c r="E1362" s="295">
        <v>6305.36</v>
      </c>
      <c r="F1362" s="278" t="s">
        <v>10200</v>
      </c>
      <c r="G1362" s="278" t="s">
        <v>96</v>
      </c>
      <c r="H1362" s="227" t="s">
        <v>450</v>
      </c>
      <c r="I1362" s="290" t="s">
        <v>7282</v>
      </c>
      <c r="K1362" s="106"/>
      <c r="L1362" s="106"/>
      <c r="M1362" s="106"/>
    </row>
    <row r="1363" ht="14.25" customHeight="1">
      <c r="A1363" s="81" t="s">
        <v>1962</v>
      </c>
      <c r="B1363" s="264">
        <v>46069.0</v>
      </c>
      <c r="D1363" s="278" t="s">
        <v>10201</v>
      </c>
      <c r="E1363" s="295">
        <v>700.0</v>
      </c>
      <c r="F1363" s="278" t="s">
        <v>10202</v>
      </c>
      <c r="G1363" s="278" t="s">
        <v>112</v>
      </c>
      <c r="H1363" s="227" t="s">
        <v>127</v>
      </c>
      <c r="I1363" s="196"/>
      <c r="K1363" s="106"/>
      <c r="L1363" s="106"/>
      <c r="M1363" s="106"/>
    </row>
    <row r="1364" ht="14.25" customHeight="1">
      <c r="A1364" s="81" t="s">
        <v>1968</v>
      </c>
      <c r="B1364" s="264">
        <v>46070.0</v>
      </c>
      <c r="D1364" s="278" t="s">
        <v>7316</v>
      </c>
      <c r="E1364" s="295">
        <v>524.0</v>
      </c>
      <c r="F1364" s="278" t="s">
        <v>10203</v>
      </c>
      <c r="G1364" s="278" t="s">
        <v>117</v>
      </c>
      <c r="H1364" s="227" t="s">
        <v>450</v>
      </c>
      <c r="I1364" s="196"/>
      <c r="K1364" s="106"/>
      <c r="L1364" s="106"/>
      <c r="M1364" s="106"/>
    </row>
    <row r="1365" ht="14.25" customHeight="1">
      <c r="A1365" s="81" t="s">
        <v>1969</v>
      </c>
      <c r="B1365" s="264">
        <v>46071.0</v>
      </c>
      <c r="D1365" s="278" t="s">
        <v>10204</v>
      </c>
      <c r="E1365" s="295">
        <v>16500.0</v>
      </c>
      <c r="F1365" s="278" t="s">
        <v>9873</v>
      </c>
      <c r="G1365" s="278" t="s">
        <v>96</v>
      </c>
      <c r="H1365" s="227" t="s">
        <v>450</v>
      </c>
      <c r="I1365" s="290" t="s">
        <v>7466</v>
      </c>
      <c r="K1365" s="106"/>
      <c r="L1365" s="106"/>
      <c r="M1365" s="106"/>
    </row>
    <row r="1366" ht="14.25" customHeight="1">
      <c r="A1366" s="81" t="s">
        <v>1976</v>
      </c>
      <c r="B1366" s="264">
        <v>46071.0</v>
      </c>
      <c r="D1366" s="278" t="s">
        <v>10205</v>
      </c>
      <c r="E1366" s="295">
        <v>16500.0</v>
      </c>
      <c r="F1366" s="278" t="s">
        <v>9873</v>
      </c>
      <c r="G1366" s="278" t="s">
        <v>96</v>
      </c>
      <c r="H1366" s="227" t="s">
        <v>450</v>
      </c>
      <c r="I1366" s="290" t="s">
        <v>7469</v>
      </c>
      <c r="K1366" s="106"/>
      <c r="L1366" s="106"/>
      <c r="M1366" s="106"/>
    </row>
    <row r="1367" ht="14.25" customHeight="1">
      <c r="A1367" s="81" t="s">
        <v>1977</v>
      </c>
      <c r="B1367" s="93"/>
      <c r="E1367" s="50"/>
      <c r="H1367" s="42"/>
      <c r="I1367" s="196"/>
      <c r="K1367" s="106"/>
      <c r="L1367" s="106"/>
      <c r="M1367" s="106"/>
    </row>
    <row r="1368" ht="14.25" customHeight="1">
      <c r="A1368" s="81" t="s">
        <v>1980</v>
      </c>
      <c r="B1368" s="93"/>
      <c r="E1368" s="50"/>
      <c r="H1368" s="42"/>
      <c r="I1368" s="196"/>
      <c r="K1368" s="106"/>
      <c r="L1368" s="106"/>
      <c r="M1368" s="106"/>
    </row>
    <row r="1369" ht="14.25" customHeight="1">
      <c r="A1369" s="81" t="s">
        <v>1984</v>
      </c>
      <c r="B1369" s="93"/>
      <c r="E1369" s="50"/>
      <c r="H1369" s="42"/>
      <c r="I1369" s="196"/>
      <c r="K1369" s="106"/>
      <c r="L1369" s="106"/>
      <c r="M1369" s="106"/>
    </row>
    <row r="1370" ht="14.25" customHeight="1">
      <c r="A1370" s="81" t="s">
        <v>1987</v>
      </c>
      <c r="B1370" s="93"/>
      <c r="E1370" s="50"/>
      <c r="H1370" s="42"/>
      <c r="I1370" s="196"/>
      <c r="K1370" s="106"/>
      <c r="L1370" s="106"/>
      <c r="M1370" s="106"/>
    </row>
    <row r="1371" ht="14.25" customHeight="1">
      <c r="A1371" s="81" t="s">
        <v>1991</v>
      </c>
      <c r="B1371" s="93"/>
      <c r="E1371" s="50"/>
      <c r="H1371" s="42"/>
      <c r="I1371" s="196"/>
      <c r="K1371" s="106"/>
      <c r="L1371" s="106"/>
      <c r="M1371" s="106"/>
    </row>
    <row r="1372" ht="14.25" customHeight="1">
      <c r="A1372" s="81" t="s">
        <v>1996</v>
      </c>
      <c r="B1372" s="93"/>
      <c r="E1372" s="50"/>
      <c r="H1372" s="42"/>
      <c r="I1372" s="196"/>
      <c r="K1372" s="106"/>
      <c r="L1372" s="106"/>
      <c r="M1372" s="106"/>
    </row>
    <row r="1373" ht="14.25" customHeight="1">
      <c r="A1373" s="81" t="s">
        <v>2000</v>
      </c>
      <c r="B1373" s="93"/>
      <c r="E1373" s="50"/>
      <c r="H1373" s="42"/>
      <c r="I1373" s="196"/>
      <c r="K1373" s="106"/>
      <c r="L1373" s="106"/>
      <c r="M1373" s="106"/>
    </row>
    <row r="1374" ht="14.25" customHeight="1">
      <c r="A1374" s="81" t="s">
        <v>2004</v>
      </c>
      <c r="B1374" s="93"/>
      <c r="E1374" s="50"/>
      <c r="H1374" s="42"/>
      <c r="I1374" s="196"/>
      <c r="K1374" s="106"/>
      <c r="L1374" s="106"/>
      <c r="M1374" s="106"/>
    </row>
    <row r="1375" ht="14.25" customHeight="1">
      <c r="A1375" s="81" t="s">
        <v>2007</v>
      </c>
      <c r="B1375" s="93"/>
      <c r="E1375" s="50"/>
      <c r="H1375" s="42"/>
      <c r="I1375" s="196"/>
      <c r="K1375" s="106"/>
      <c r="L1375" s="106"/>
      <c r="M1375" s="106"/>
    </row>
    <row r="1376" ht="14.25" customHeight="1">
      <c r="A1376" s="81" t="s">
        <v>2008</v>
      </c>
      <c r="B1376" s="93"/>
      <c r="E1376" s="50"/>
      <c r="H1376" s="42"/>
      <c r="I1376" s="196"/>
      <c r="K1376" s="106"/>
      <c r="L1376" s="106"/>
      <c r="M1376" s="106"/>
    </row>
    <row r="1377" ht="14.25" customHeight="1">
      <c r="A1377" s="81" t="s">
        <v>2013</v>
      </c>
      <c r="B1377" s="93"/>
      <c r="E1377" s="50"/>
      <c r="H1377" s="42"/>
      <c r="I1377" s="196"/>
      <c r="K1377" s="106"/>
      <c r="L1377" s="106"/>
      <c r="M1377" s="106"/>
    </row>
    <row r="1378" ht="14.25" customHeight="1">
      <c r="A1378" s="81" t="s">
        <v>2016</v>
      </c>
      <c r="B1378" s="93"/>
      <c r="E1378" s="50"/>
      <c r="H1378" s="42"/>
      <c r="I1378" s="196"/>
      <c r="K1378" s="106"/>
      <c r="L1378" s="106"/>
      <c r="M1378" s="106"/>
    </row>
    <row r="1379" ht="14.25" customHeight="1">
      <c r="A1379" s="81" t="s">
        <v>2019</v>
      </c>
      <c r="B1379" s="93"/>
      <c r="E1379" s="50"/>
      <c r="H1379" s="42"/>
      <c r="I1379" s="196"/>
      <c r="K1379" s="106"/>
      <c r="L1379" s="106"/>
      <c r="M1379" s="106"/>
    </row>
    <row r="1380" ht="14.25" customHeight="1">
      <c r="A1380" s="81" t="s">
        <v>2024</v>
      </c>
      <c r="B1380" s="93"/>
      <c r="E1380" s="50"/>
      <c r="H1380" s="42"/>
      <c r="I1380" s="196"/>
      <c r="K1380" s="106"/>
      <c r="L1380" s="106"/>
      <c r="M1380" s="106"/>
    </row>
    <row r="1381" ht="14.25" customHeight="1">
      <c r="A1381" s="81" t="s">
        <v>2027</v>
      </c>
      <c r="B1381" s="93"/>
      <c r="E1381" s="50"/>
      <c r="H1381" s="42"/>
      <c r="I1381" s="196"/>
      <c r="K1381" s="106"/>
      <c r="L1381" s="106"/>
      <c r="M1381" s="106"/>
    </row>
    <row r="1382" ht="14.25" customHeight="1">
      <c r="A1382" s="81" t="s">
        <v>2031</v>
      </c>
      <c r="B1382" s="93"/>
      <c r="E1382" s="50"/>
      <c r="H1382" s="42"/>
      <c r="I1382" s="196"/>
      <c r="K1382" s="106"/>
      <c r="L1382" s="106"/>
      <c r="M1382" s="106"/>
    </row>
    <row r="1383" ht="14.25" customHeight="1">
      <c r="A1383" s="81" t="s">
        <v>2034</v>
      </c>
      <c r="B1383" s="93"/>
      <c r="E1383" s="50"/>
      <c r="H1383" s="42"/>
      <c r="I1383" s="196"/>
      <c r="K1383" s="106"/>
      <c r="L1383" s="106"/>
      <c r="M1383" s="106"/>
    </row>
    <row r="1384" ht="14.25" customHeight="1">
      <c r="A1384" s="81" t="s">
        <v>2037</v>
      </c>
      <c r="B1384" s="93"/>
      <c r="E1384" s="50"/>
      <c r="H1384" s="42"/>
      <c r="I1384" s="196"/>
      <c r="K1384" s="106"/>
      <c r="L1384" s="106"/>
      <c r="M1384" s="106"/>
    </row>
    <row r="1385" ht="14.25" customHeight="1">
      <c r="A1385" s="81" t="s">
        <v>2041</v>
      </c>
      <c r="B1385" s="93"/>
      <c r="E1385" s="50"/>
      <c r="H1385" s="42"/>
      <c r="I1385" s="196"/>
      <c r="K1385" s="106"/>
      <c r="L1385" s="106"/>
      <c r="M1385" s="106"/>
    </row>
    <row r="1386" ht="14.25" customHeight="1">
      <c r="A1386" s="81" t="s">
        <v>2045</v>
      </c>
      <c r="B1386" s="93"/>
      <c r="E1386" s="50"/>
      <c r="H1386" s="42"/>
      <c r="I1386" s="196"/>
      <c r="K1386" s="106"/>
      <c r="L1386" s="106"/>
      <c r="M1386" s="106"/>
    </row>
    <row r="1387" ht="14.25" customHeight="1">
      <c r="A1387" s="81" t="s">
        <v>2046</v>
      </c>
      <c r="B1387" s="93"/>
      <c r="E1387" s="50"/>
      <c r="H1387" s="42"/>
      <c r="I1387" s="196"/>
      <c r="K1387" s="106"/>
      <c r="L1387" s="106"/>
      <c r="M1387" s="106"/>
    </row>
    <row r="1388" ht="14.25" customHeight="1">
      <c r="A1388" s="81" t="s">
        <v>2049</v>
      </c>
      <c r="B1388" s="93"/>
      <c r="E1388" s="50"/>
      <c r="H1388" s="42"/>
      <c r="I1388" s="196"/>
      <c r="K1388" s="106"/>
      <c r="L1388" s="106"/>
      <c r="M1388" s="106"/>
    </row>
    <row r="1389" ht="14.25" customHeight="1">
      <c r="A1389" s="81" t="s">
        <v>2054</v>
      </c>
      <c r="B1389" s="93"/>
      <c r="E1389" s="50"/>
      <c r="H1389" s="42"/>
      <c r="I1389" s="196"/>
      <c r="K1389" s="106"/>
      <c r="L1389" s="106"/>
      <c r="M1389" s="106"/>
    </row>
    <row r="1390" ht="14.25" customHeight="1">
      <c r="A1390" s="81" t="s">
        <v>2057</v>
      </c>
      <c r="B1390" s="93"/>
      <c r="E1390" s="50"/>
      <c r="H1390" s="42"/>
      <c r="I1390" s="196"/>
      <c r="K1390" s="106"/>
      <c r="L1390" s="106"/>
      <c r="M1390" s="106"/>
    </row>
    <row r="1391" ht="14.25" customHeight="1">
      <c r="A1391" s="81" t="s">
        <v>2059</v>
      </c>
      <c r="B1391" s="93"/>
      <c r="E1391" s="50"/>
      <c r="H1391" s="42"/>
      <c r="I1391" s="196"/>
      <c r="K1391" s="106"/>
      <c r="L1391" s="106"/>
      <c r="M1391" s="106"/>
    </row>
    <row r="1392" ht="14.25" customHeight="1">
      <c r="A1392" s="81" t="s">
        <v>2063</v>
      </c>
      <c r="B1392" s="93"/>
      <c r="E1392" s="50"/>
      <c r="H1392" s="42"/>
      <c r="I1392" s="196"/>
      <c r="K1392" s="106"/>
      <c r="L1392" s="106"/>
      <c r="M1392" s="106"/>
    </row>
    <row r="1393" ht="14.25" customHeight="1">
      <c r="A1393" s="81" t="s">
        <v>2066</v>
      </c>
      <c r="B1393" s="93"/>
      <c r="E1393" s="50"/>
      <c r="H1393" s="42"/>
      <c r="I1393" s="196"/>
      <c r="K1393" s="106"/>
      <c r="L1393" s="106"/>
      <c r="M1393" s="106"/>
    </row>
    <row r="1394" ht="14.25" customHeight="1">
      <c r="A1394" s="81" t="s">
        <v>2070</v>
      </c>
      <c r="B1394" s="93"/>
      <c r="E1394" s="50"/>
      <c r="H1394" s="42"/>
      <c r="I1394" s="196"/>
      <c r="K1394" s="106"/>
      <c r="L1394" s="106"/>
      <c r="M1394" s="106"/>
    </row>
    <row r="1395" ht="14.25" customHeight="1">
      <c r="A1395" s="81" t="s">
        <v>2074</v>
      </c>
      <c r="B1395" s="93"/>
      <c r="E1395" s="50"/>
      <c r="H1395" s="42"/>
      <c r="I1395" s="196"/>
      <c r="K1395" s="106"/>
      <c r="L1395" s="106"/>
      <c r="M1395" s="106"/>
    </row>
    <row r="1396" ht="14.25" customHeight="1">
      <c r="A1396" s="81" t="s">
        <v>2077</v>
      </c>
      <c r="B1396" s="93"/>
      <c r="E1396" s="50"/>
      <c r="H1396" s="42"/>
      <c r="I1396" s="196"/>
      <c r="K1396" s="106"/>
      <c r="L1396" s="106"/>
      <c r="M1396" s="106"/>
    </row>
    <row r="1397" ht="14.25" customHeight="1">
      <c r="A1397" s="81" t="s">
        <v>2080</v>
      </c>
      <c r="B1397" s="93"/>
      <c r="E1397" s="50"/>
      <c r="H1397" s="42"/>
      <c r="I1397" s="196"/>
      <c r="K1397" s="106"/>
      <c r="L1397" s="106"/>
      <c r="M1397" s="106"/>
    </row>
    <row r="1398" ht="14.25" customHeight="1">
      <c r="A1398" s="81" t="s">
        <v>2082</v>
      </c>
      <c r="B1398" s="93"/>
      <c r="E1398" s="50"/>
      <c r="H1398" s="42"/>
      <c r="I1398" s="196"/>
      <c r="K1398" s="106"/>
      <c r="L1398" s="106"/>
      <c r="M1398" s="106"/>
    </row>
    <row r="1399" ht="14.25" customHeight="1">
      <c r="A1399" s="81" t="s">
        <v>2085</v>
      </c>
      <c r="B1399" s="93"/>
      <c r="E1399" s="50"/>
      <c r="H1399" s="42"/>
      <c r="I1399" s="196"/>
      <c r="K1399" s="106"/>
      <c r="L1399" s="106"/>
      <c r="M1399" s="106"/>
    </row>
    <row r="1400" ht="14.25" customHeight="1">
      <c r="A1400" s="81"/>
      <c r="B1400" s="93"/>
      <c r="E1400" s="50"/>
      <c r="H1400" s="42"/>
      <c r="I1400" s="196"/>
      <c r="K1400" s="106"/>
      <c r="L1400" s="106"/>
      <c r="M1400" s="106"/>
    </row>
    <row r="1401" ht="14.25" customHeight="1">
      <c r="A1401" s="81"/>
      <c r="B1401" s="93"/>
      <c r="E1401" s="50"/>
      <c r="H1401" s="42"/>
      <c r="I1401" s="196"/>
      <c r="K1401" s="106"/>
      <c r="L1401" s="106"/>
      <c r="M1401" s="106"/>
    </row>
    <row r="1402" ht="14.25" customHeight="1">
      <c r="A1402" s="81"/>
      <c r="B1402" s="93"/>
      <c r="E1402" s="50"/>
      <c r="H1402" s="42"/>
      <c r="I1402" s="196"/>
      <c r="K1402" s="106"/>
      <c r="L1402" s="106"/>
      <c r="M1402" s="106"/>
    </row>
    <row r="1403" ht="14.25" customHeight="1">
      <c r="A1403" s="81"/>
      <c r="B1403" s="93"/>
      <c r="E1403" s="50"/>
      <c r="H1403" s="42"/>
      <c r="I1403" s="196"/>
      <c r="K1403" s="106"/>
      <c r="L1403" s="106"/>
      <c r="M1403" s="106"/>
    </row>
    <row r="1404" ht="14.25" customHeight="1">
      <c r="A1404" s="81"/>
      <c r="B1404" s="93"/>
      <c r="E1404" s="50"/>
      <c r="H1404" s="42"/>
      <c r="I1404" s="196"/>
      <c r="K1404" s="106"/>
      <c r="L1404" s="106"/>
      <c r="M1404" s="106"/>
    </row>
    <row r="1405" ht="14.25" customHeight="1">
      <c r="A1405" s="81"/>
      <c r="B1405" s="93"/>
      <c r="E1405" s="50"/>
      <c r="H1405" s="42"/>
      <c r="I1405" s="196"/>
      <c r="K1405" s="106"/>
      <c r="L1405" s="106"/>
      <c r="M1405" s="106"/>
    </row>
    <row r="1406" ht="14.25" customHeight="1">
      <c r="A1406" s="81"/>
      <c r="B1406" s="93"/>
      <c r="E1406" s="50"/>
      <c r="H1406" s="42"/>
      <c r="I1406" s="196"/>
      <c r="K1406" s="106"/>
      <c r="L1406" s="106"/>
      <c r="M1406" s="106"/>
    </row>
    <row r="1407" ht="14.25" customHeight="1">
      <c r="A1407" s="81"/>
      <c r="B1407" s="93"/>
      <c r="E1407" s="50"/>
      <c r="H1407" s="42"/>
      <c r="I1407" s="196"/>
      <c r="K1407" s="106"/>
      <c r="L1407" s="106"/>
      <c r="M1407" s="106"/>
    </row>
    <row r="1408" ht="14.25" customHeight="1">
      <c r="A1408" s="81"/>
      <c r="B1408" s="93"/>
      <c r="E1408" s="50"/>
      <c r="H1408" s="42"/>
      <c r="I1408" s="196"/>
      <c r="K1408" s="106"/>
      <c r="L1408" s="106"/>
      <c r="M1408" s="106"/>
    </row>
    <row r="1409" ht="14.25" customHeight="1">
      <c r="A1409" s="81"/>
      <c r="B1409" s="93"/>
      <c r="E1409" s="50"/>
      <c r="H1409" s="42"/>
      <c r="I1409" s="196"/>
      <c r="K1409" s="106"/>
      <c r="L1409" s="106"/>
      <c r="M1409" s="106"/>
    </row>
    <row r="1410" ht="14.25" customHeight="1">
      <c r="A1410" s="81"/>
      <c r="B1410" s="93"/>
      <c r="E1410" s="50"/>
      <c r="H1410" s="42"/>
      <c r="I1410" s="196"/>
      <c r="K1410" s="106"/>
      <c r="L1410" s="106"/>
      <c r="M1410" s="106"/>
    </row>
    <row r="1411" ht="14.25" customHeight="1">
      <c r="A1411" s="81"/>
      <c r="B1411" s="93"/>
      <c r="E1411" s="50"/>
      <c r="H1411" s="42"/>
      <c r="I1411" s="196"/>
      <c r="K1411" s="106"/>
      <c r="L1411" s="106"/>
      <c r="M1411" s="106"/>
    </row>
    <row r="1412" ht="14.25" customHeight="1">
      <c r="A1412" s="81"/>
      <c r="B1412" s="93"/>
      <c r="E1412" s="50"/>
      <c r="H1412" s="42"/>
      <c r="I1412" s="196"/>
      <c r="K1412" s="106"/>
      <c r="L1412" s="106"/>
      <c r="M1412" s="106"/>
    </row>
    <row r="1413" ht="14.25" customHeight="1">
      <c r="A1413" s="81"/>
      <c r="B1413" s="93"/>
      <c r="E1413" s="50"/>
      <c r="H1413" s="42"/>
      <c r="I1413" s="196"/>
      <c r="K1413" s="106"/>
      <c r="L1413" s="106"/>
      <c r="M1413" s="106"/>
    </row>
    <row r="1414" ht="14.25" customHeight="1">
      <c r="A1414" s="81"/>
      <c r="B1414" s="93"/>
      <c r="E1414" s="50"/>
      <c r="H1414" s="42"/>
      <c r="I1414" s="196"/>
      <c r="K1414" s="106"/>
      <c r="L1414" s="106"/>
      <c r="M1414" s="106"/>
    </row>
    <row r="1415" ht="14.25" customHeight="1">
      <c r="A1415" s="81"/>
      <c r="B1415" s="93"/>
      <c r="E1415" s="50"/>
      <c r="H1415" s="42"/>
      <c r="I1415" s="196"/>
      <c r="K1415" s="106"/>
      <c r="L1415" s="106"/>
      <c r="M1415" s="106"/>
    </row>
    <row r="1416" ht="14.25" customHeight="1">
      <c r="A1416" s="81"/>
      <c r="B1416" s="93"/>
      <c r="E1416" s="50"/>
      <c r="H1416" s="42"/>
      <c r="I1416" s="196"/>
      <c r="K1416" s="106"/>
      <c r="L1416" s="106"/>
      <c r="M1416" s="106"/>
    </row>
    <row r="1417" ht="14.25" customHeight="1">
      <c r="A1417" s="81"/>
      <c r="B1417" s="93"/>
      <c r="E1417" s="50"/>
      <c r="H1417" s="42"/>
      <c r="I1417" s="196"/>
      <c r="K1417" s="106"/>
      <c r="L1417" s="106"/>
      <c r="M1417" s="106"/>
    </row>
    <row r="1418" ht="14.25" customHeight="1">
      <c r="A1418" s="81"/>
      <c r="B1418" s="93"/>
      <c r="E1418" s="50"/>
      <c r="H1418" s="42"/>
      <c r="I1418" s="196"/>
      <c r="K1418" s="106"/>
      <c r="L1418" s="106"/>
      <c r="M1418" s="106"/>
    </row>
    <row r="1419" ht="14.25" customHeight="1">
      <c r="A1419" s="81"/>
      <c r="B1419" s="93"/>
      <c r="E1419" s="50"/>
      <c r="H1419" s="42"/>
      <c r="I1419" s="196"/>
      <c r="K1419" s="106"/>
      <c r="L1419" s="106"/>
      <c r="M1419" s="106"/>
    </row>
    <row r="1420" ht="14.25" customHeight="1">
      <c r="A1420" s="81"/>
      <c r="B1420" s="93"/>
      <c r="E1420" s="50"/>
      <c r="H1420" s="42"/>
      <c r="I1420" s="196"/>
      <c r="K1420" s="106"/>
      <c r="L1420" s="106"/>
      <c r="M1420" s="106"/>
    </row>
    <row r="1421" ht="14.25" customHeight="1">
      <c r="A1421" s="81"/>
      <c r="B1421" s="93"/>
      <c r="E1421" s="50"/>
      <c r="H1421" s="42"/>
      <c r="I1421" s="196"/>
      <c r="K1421" s="106"/>
      <c r="L1421" s="106"/>
      <c r="M1421" s="106"/>
    </row>
    <row r="1422" ht="14.25" customHeight="1">
      <c r="A1422" s="81"/>
      <c r="B1422" s="93"/>
      <c r="E1422" s="50"/>
      <c r="H1422" s="42"/>
      <c r="I1422" s="196"/>
      <c r="K1422" s="106"/>
      <c r="L1422" s="106"/>
      <c r="M1422" s="106"/>
    </row>
    <row r="1423" ht="14.25" customHeight="1">
      <c r="A1423" s="81"/>
      <c r="B1423" s="93"/>
      <c r="E1423" s="50"/>
      <c r="H1423" s="42"/>
      <c r="I1423" s="196"/>
      <c r="K1423" s="106"/>
      <c r="L1423" s="106"/>
      <c r="M1423" s="106"/>
    </row>
    <row r="1424" ht="14.25" customHeight="1">
      <c r="A1424" s="81"/>
      <c r="B1424" s="93"/>
      <c r="E1424" s="50"/>
      <c r="H1424" s="42"/>
      <c r="I1424" s="196"/>
      <c r="K1424" s="106"/>
      <c r="L1424" s="106"/>
      <c r="M1424" s="106"/>
    </row>
    <row r="1425" ht="14.25" customHeight="1">
      <c r="A1425" s="81"/>
      <c r="B1425" s="93"/>
      <c r="E1425" s="50"/>
      <c r="H1425" s="42"/>
      <c r="I1425" s="196"/>
      <c r="K1425" s="106"/>
      <c r="L1425" s="106"/>
      <c r="M1425" s="106"/>
    </row>
    <row r="1426" ht="14.25" customHeight="1">
      <c r="A1426" s="81"/>
      <c r="B1426" s="93"/>
      <c r="E1426" s="50"/>
      <c r="H1426" s="42"/>
      <c r="I1426" s="196"/>
      <c r="K1426" s="106"/>
      <c r="L1426" s="106"/>
      <c r="M1426" s="106"/>
    </row>
    <row r="1427" ht="14.25" customHeight="1">
      <c r="A1427" s="81"/>
      <c r="B1427" s="93"/>
      <c r="E1427" s="50"/>
      <c r="H1427" s="42"/>
      <c r="I1427" s="196"/>
      <c r="K1427" s="106"/>
      <c r="L1427" s="106"/>
      <c r="M1427" s="106"/>
    </row>
    <row r="1428" ht="14.25" customHeight="1">
      <c r="A1428" s="81"/>
      <c r="B1428" s="93"/>
      <c r="E1428" s="50"/>
      <c r="H1428" s="42"/>
      <c r="I1428" s="196"/>
      <c r="K1428" s="106"/>
      <c r="L1428" s="106"/>
      <c r="M1428" s="106"/>
    </row>
    <row r="1429" ht="14.25" customHeight="1">
      <c r="A1429" s="81"/>
      <c r="B1429" s="93"/>
      <c r="E1429" s="50"/>
      <c r="H1429" s="42"/>
      <c r="I1429" s="196"/>
      <c r="K1429" s="106"/>
      <c r="L1429" s="106"/>
      <c r="M1429" s="106"/>
    </row>
    <row r="1430" ht="14.25" customHeight="1">
      <c r="A1430" s="81"/>
      <c r="B1430" s="93"/>
      <c r="E1430" s="50"/>
      <c r="H1430" s="42"/>
      <c r="I1430" s="196"/>
      <c r="K1430" s="106"/>
      <c r="L1430" s="106"/>
      <c r="M1430" s="106"/>
    </row>
    <row r="1431" ht="14.25" customHeight="1">
      <c r="A1431" s="81"/>
      <c r="B1431" s="93"/>
      <c r="E1431" s="50"/>
      <c r="H1431" s="42"/>
      <c r="I1431" s="196"/>
      <c r="K1431" s="106"/>
      <c r="L1431" s="106"/>
      <c r="M1431" s="106"/>
    </row>
    <row r="1432" ht="14.25" customHeight="1">
      <c r="A1432" s="81"/>
      <c r="B1432" s="93"/>
      <c r="E1432" s="50"/>
      <c r="H1432" s="42"/>
      <c r="I1432" s="196"/>
      <c r="K1432" s="106"/>
      <c r="L1432" s="106"/>
      <c r="M1432" s="106"/>
    </row>
    <row r="1433" ht="14.25" customHeight="1">
      <c r="A1433" s="81"/>
      <c r="B1433" s="93"/>
      <c r="E1433" s="50"/>
      <c r="H1433" s="42"/>
      <c r="I1433" s="196"/>
      <c r="K1433" s="106"/>
      <c r="L1433" s="106"/>
      <c r="M1433" s="106"/>
    </row>
    <row r="1434" ht="14.25" customHeight="1">
      <c r="A1434" s="81"/>
      <c r="B1434" s="93"/>
      <c r="E1434" s="50"/>
      <c r="H1434" s="42"/>
      <c r="I1434" s="196"/>
      <c r="K1434" s="106"/>
      <c r="L1434" s="106"/>
      <c r="M1434" s="106"/>
    </row>
    <row r="1435" ht="14.25" customHeight="1">
      <c r="A1435" s="81"/>
      <c r="B1435" s="93"/>
      <c r="E1435" s="50"/>
      <c r="H1435" s="42"/>
      <c r="I1435" s="196"/>
      <c r="K1435" s="106"/>
      <c r="L1435" s="106"/>
      <c r="M1435" s="106"/>
    </row>
    <row r="1436" ht="14.25" customHeight="1">
      <c r="A1436" s="81"/>
      <c r="B1436" s="93"/>
      <c r="E1436" s="50"/>
      <c r="H1436" s="42"/>
      <c r="I1436" s="196"/>
      <c r="K1436" s="106"/>
      <c r="L1436" s="106"/>
      <c r="M1436" s="106"/>
    </row>
    <row r="1437" ht="14.25" customHeight="1">
      <c r="A1437" s="81"/>
      <c r="B1437" s="93"/>
      <c r="E1437" s="50"/>
      <c r="H1437" s="42"/>
      <c r="I1437" s="196"/>
      <c r="K1437" s="106"/>
      <c r="L1437" s="106"/>
      <c r="M1437" s="106"/>
    </row>
    <row r="1438" ht="14.25" customHeight="1">
      <c r="A1438" s="81"/>
      <c r="B1438" s="93"/>
      <c r="E1438" s="50"/>
      <c r="H1438" s="42"/>
      <c r="I1438" s="196"/>
      <c r="K1438" s="106"/>
      <c r="L1438" s="106"/>
      <c r="M1438" s="106"/>
    </row>
    <row r="1439" ht="14.25" customHeight="1">
      <c r="A1439" s="81"/>
      <c r="B1439" s="93"/>
      <c r="E1439" s="50"/>
      <c r="H1439" s="42"/>
      <c r="I1439" s="196"/>
      <c r="K1439" s="106"/>
      <c r="L1439" s="106"/>
      <c r="M1439" s="106"/>
    </row>
    <row r="1440" ht="14.25" customHeight="1">
      <c r="A1440" s="81"/>
      <c r="B1440" s="93"/>
      <c r="E1440" s="50"/>
      <c r="H1440" s="42"/>
      <c r="I1440" s="196"/>
      <c r="K1440" s="106"/>
      <c r="L1440" s="106"/>
      <c r="M1440" s="106"/>
    </row>
    <row r="1441" ht="14.25" customHeight="1">
      <c r="A1441" s="81"/>
      <c r="B1441" s="93"/>
      <c r="E1441" s="50"/>
      <c r="H1441" s="42"/>
      <c r="I1441" s="196"/>
      <c r="K1441" s="106"/>
      <c r="L1441" s="106"/>
      <c r="M1441" s="106"/>
    </row>
    <row r="1442" ht="14.25" customHeight="1">
      <c r="A1442" s="81"/>
      <c r="B1442" s="93"/>
      <c r="E1442" s="50"/>
      <c r="H1442" s="42"/>
      <c r="I1442" s="196"/>
      <c r="K1442" s="106"/>
      <c r="L1442" s="106"/>
      <c r="M1442" s="106"/>
    </row>
    <row r="1443" ht="14.25" customHeight="1">
      <c r="A1443" s="81"/>
      <c r="B1443" s="93"/>
      <c r="E1443" s="50"/>
      <c r="H1443" s="42"/>
      <c r="I1443" s="196"/>
      <c r="K1443" s="106"/>
      <c r="L1443" s="106"/>
      <c r="M1443" s="106"/>
    </row>
    <row r="1444" ht="14.25" customHeight="1">
      <c r="A1444" s="81"/>
      <c r="B1444" s="93"/>
      <c r="E1444" s="50"/>
      <c r="H1444" s="42"/>
      <c r="I1444" s="196"/>
      <c r="K1444" s="106"/>
      <c r="L1444" s="106"/>
      <c r="M1444" s="106"/>
    </row>
    <row r="1445" ht="14.25" customHeight="1">
      <c r="A1445" s="81"/>
      <c r="B1445" s="93"/>
      <c r="E1445" s="50"/>
      <c r="H1445" s="42"/>
      <c r="I1445" s="196"/>
      <c r="K1445" s="106"/>
      <c r="L1445" s="106"/>
      <c r="M1445" s="106"/>
    </row>
    <row r="1446" ht="14.25" customHeight="1">
      <c r="A1446" s="81"/>
      <c r="B1446" s="93"/>
      <c r="E1446" s="50"/>
      <c r="H1446" s="42"/>
      <c r="I1446" s="196"/>
      <c r="K1446" s="106"/>
      <c r="L1446" s="106"/>
      <c r="M1446" s="106"/>
    </row>
    <row r="1447" ht="14.25" customHeight="1">
      <c r="A1447" s="81"/>
      <c r="B1447" s="93"/>
      <c r="E1447" s="50"/>
      <c r="H1447" s="42"/>
      <c r="I1447" s="196"/>
      <c r="K1447" s="106"/>
      <c r="L1447" s="106"/>
      <c r="M1447" s="106"/>
    </row>
    <row r="1448" ht="14.25" customHeight="1">
      <c r="A1448" s="81"/>
      <c r="B1448" s="93"/>
      <c r="E1448" s="50"/>
      <c r="H1448" s="42"/>
      <c r="I1448" s="196"/>
      <c r="K1448" s="106"/>
      <c r="L1448" s="106"/>
      <c r="M1448" s="106"/>
    </row>
    <row r="1449" ht="14.25" customHeight="1">
      <c r="A1449" s="81"/>
      <c r="B1449" s="93"/>
      <c r="E1449" s="50"/>
      <c r="H1449" s="42"/>
      <c r="I1449" s="196"/>
      <c r="K1449" s="106"/>
      <c r="L1449" s="106"/>
      <c r="M1449" s="106"/>
    </row>
    <row r="1450" ht="14.25" customHeight="1">
      <c r="A1450" s="81"/>
      <c r="B1450" s="93"/>
      <c r="E1450" s="50"/>
      <c r="H1450" s="42"/>
      <c r="I1450" s="196"/>
      <c r="K1450" s="106"/>
      <c r="L1450" s="106"/>
      <c r="M1450" s="106"/>
    </row>
    <row r="1451" ht="14.25" customHeight="1">
      <c r="A1451" s="81"/>
      <c r="B1451" s="93"/>
      <c r="E1451" s="50"/>
      <c r="H1451" s="42"/>
      <c r="I1451" s="196"/>
      <c r="K1451" s="106"/>
      <c r="L1451" s="106"/>
      <c r="M1451" s="106"/>
    </row>
    <row r="1452" ht="14.25" customHeight="1">
      <c r="A1452" s="81"/>
      <c r="B1452" s="93"/>
      <c r="E1452" s="50"/>
      <c r="H1452" s="42"/>
      <c r="I1452" s="196"/>
      <c r="K1452" s="106"/>
      <c r="L1452" s="106"/>
      <c r="M1452" s="106"/>
    </row>
    <row r="1453" ht="14.25" customHeight="1">
      <c r="A1453" s="81"/>
      <c r="B1453" s="93"/>
      <c r="E1453" s="50"/>
      <c r="H1453" s="42"/>
      <c r="I1453" s="196"/>
      <c r="K1453" s="106"/>
      <c r="L1453" s="106"/>
      <c r="M1453" s="106"/>
    </row>
    <row r="1454" ht="14.25" customHeight="1">
      <c r="A1454" s="81"/>
      <c r="B1454" s="93"/>
      <c r="E1454" s="50"/>
      <c r="H1454" s="42"/>
      <c r="I1454" s="196"/>
      <c r="K1454" s="106"/>
      <c r="L1454" s="106"/>
      <c r="M1454" s="106"/>
    </row>
    <row r="1455" ht="14.25" customHeight="1">
      <c r="A1455" s="81"/>
      <c r="B1455" s="93"/>
      <c r="E1455" s="50"/>
      <c r="H1455" s="42"/>
      <c r="I1455" s="196"/>
      <c r="K1455" s="106"/>
      <c r="L1455" s="106"/>
      <c r="M1455" s="106"/>
    </row>
    <row r="1456" ht="14.25" customHeight="1">
      <c r="A1456" s="81"/>
      <c r="B1456" s="93"/>
      <c r="E1456" s="50"/>
      <c r="H1456" s="42"/>
      <c r="I1456" s="196"/>
      <c r="K1456" s="106"/>
      <c r="L1456" s="106"/>
      <c r="M1456" s="106"/>
    </row>
    <row r="1457" ht="14.25" customHeight="1">
      <c r="A1457" s="81"/>
      <c r="B1457" s="93"/>
      <c r="E1457" s="50"/>
      <c r="H1457" s="42"/>
      <c r="I1457" s="196"/>
      <c r="K1457" s="106"/>
      <c r="L1457" s="106"/>
      <c r="M1457" s="106"/>
    </row>
    <row r="1458" ht="14.25" customHeight="1">
      <c r="A1458" s="81"/>
      <c r="B1458" s="93"/>
      <c r="E1458" s="50"/>
      <c r="H1458" s="42"/>
      <c r="I1458" s="196"/>
      <c r="K1458" s="106"/>
      <c r="L1458" s="106"/>
      <c r="M1458" s="106"/>
    </row>
    <row r="1459" ht="14.25" customHeight="1">
      <c r="A1459" s="81"/>
      <c r="B1459" s="93"/>
      <c r="E1459" s="50"/>
      <c r="H1459" s="42"/>
      <c r="I1459" s="196"/>
      <c r="K1459" s="106"/>
      <c r="L1459" s="106"/>
      <c r="M1459" s="106"/>
    </row>
    <row r="1460" ht="14.25" customHeight="1">
      <c r="A1460" s="81"/>
      <c r="B1460" s="93"/>
      <c r="E1460" s="50"/>
      <c r="H1460" s="42"/>
      <c r="I1460" s="196"/>
      <c r="K1460" s="106"/>
      <c r="L1460" s="106"/>
      <c r="M1460" s="106"/>
    </row>
    <row r="1461" ht="14.25" customHeight="1">
      <c r="A1461" s="81"/>
      <c r="B1461" s="93"/>
      <c r="E1461" s="50"/>
      <c r="H1461" s="42"/>
      <c r="I1461" s="196"/>
      <c r="K1461" s="106"/>
      <c r="L1461" s="106"/>
      <c r="M1461" s="106"/>
    </row>
    <row r="1462" ht="14.25" customHeight="1">
      <c r="A1462" s="81"/>
      <c r="B1462" s="93"/>
      <c r="E1462" s="50"/>
      <c r="H1462" s="42"/>
      <c r="I1462" s="196"/>
      <c r="K1462" s="106"/>
      <c r="L1462" s="106"/>
      <c r="M1462" s="106"/>
    </row>
    <row r="1463" ht="14.25" customHeight="1">
      <c r="A1463" s="81"/>
      <c r="B1463" s="93"/>
      <c r="E1463" s="50"/>
      <c r="H1463" s="42"/>
      <c r="I1463" s="196"/>
      <c r="K1463" s="106"/>
      <c r="L1463" s="106"/>
      <c r="M1463" s="106"/>
    </row>
    <row r="1464" ht="14.25" customHeight="1">
      <c r="A1464" s="81"/>
      <c r="B1464" s="93"/>
      <c r="E1464" s="50"/>
      <c r="H1464" s="42"/>
      <c r="I1464" s="196"/>
      <c r="K1464" s="106"/>
      <c r="L1464" s="106"/>
      <c r="M1464" s="106"/>
    </row>
    <row r="1465" ht="14.25" customHeight="1">
      <c r="A1465" s="81"/>
      <c r="B1465" s="93"/>
      <c r="E1465" s="50"/>
      <c r="H1465" s="42"/>
      <c r="I1465" s="196"/>
      <c r="K1465" s="106"/>
      <c r="L1465" s="106"/>
      <c r="M1465" s="106"/>
    </row>
    <row r="1466" ht="14.25" customHeight="1">
      <c r="A1466" s="81"/>
      <c r="B1466" s="93"/>
      <c r="E1466" s="50"/>
      <c r="H1466" s="42"/>
      <c r="I1466" s="196"/>
      <c r="K1466" s="106"/>
      <c r="L1466" s="106"/>
      <c r="M1466" s="106"/>
    </row>
    <row r="1467" ht="14.25" customHeight="1">
      <c r="A1467" s="81"/>
      <c r="B1467" s="93"/>
      <c r="E1467" s="50"/>
      <c r="H1467" s="42"/>
      <c r="I1467" s="196"/>
      <c r="K1467" s="106"/>
      <c r="L1467" s="106"/>
      <c r="M1467" s="106"/>
    </row>
    <row r="1468" ht="14.25" customHeight="1">
      <c r="A1468" s="81"/>
      <c r="B1468" s="93"/>
      <c r="E1468" s="50"/>
      <c r="H1468" s="42"/>
      <c r="I1468" s="196"/>
      <c r="K1468" s="106"/>
      <c r="L1468" s="106"/>
      <c r="M1468" s="106"/>
    </row>
    <row r="1469" ht="14.25" customHeight="1">
      <c r="A1469" s="81"/>
      <c r="B1469" s="93"/>
      <c r="E1469" s="50"/>
      <c r="H1469" s="42"/>
      <c r="I1469" s="196"/>
      <c r="K1469" s="106"/>
      <c r="L1469" s="106"/>
      <c r="M1469" s="106"/>
    </row>
    <row r="1470" ht="14.25" customHeight="1">
      <c r="A1470" s="81"/>
      <c r="B1470" s="93"/>
      <c r="E1470" s="50"/>
      <c r="H1470" s="42"/>
      <c r="I1470" s="196"/>
      <c r="K1470" s="106"/>
      <c r="L1470" s="106"/>
      <c r="M1470" s="106"/>
    </row>
    <row r="1471" ht="14.25" customHeight="1">
      <c r="A1471" s="81"/>
      <c r="B1471" s="93"/>
      <c r="E1471" s="50"/>
      <c r="H1471" s="42"/>
      <c r="I1471" s="196"/>
      <c r="K1471" s="106"/>
      <c r="L1471" s="106"/>
      <c r="M1471" s="106"/>
    </row>
    <row r="1472" ht="14.25" customHeight="1">
      <c r="A1472" s="81"/>
      <c r="B1472" s="93"/>
      <c r="E1472" s="50"/>
      <c r="H1472" s="42"/>
      <c r="I1472" s="196"/>
      <c r="K1472" s="106"/>
      <c r="L1472" s="106"/>
      <c r="M1472" s="106"/>
    </row>
    <row r="1473" ht="14.25" customHeight="1">
      <c r="A1473" s="81"/>
      <c r="B1473" s="93"/>
      <c r="E1473" s="50"/>
      <c r="H1473" s="42"/>
      <c r="I1473" s="196"/>
      <c r="K1473" s="106"/>
      <c r="L1473" s="106"/>
      <c r="M1473" s="106"/>
    </row>
    <row r="1474" ht="14.25" customHeight="1">
      <c r="A1474" s="81"/>
      <c r="B1474" s="93"/>
      <c r="E1474" s="50"/>
      <c r="H1474" s="42"/>
      <c r="I1474" s="196"/>
      <c r="K1474" s="106"/>
      <c r="L1474" s="106"/>
      <c r="M1474" s="106"/>
    </row>
    <row r="1475" ht="14.25" customHeight="1">
      <c r="A1475" s="81"/>
      <c r="B1475" s="93"/>
      <c r="E1475" s="50"/>
      <c r="H1475" s="42"/>
      <c r="I1475" s="196"/>
      <c r="K1475" s="106"/>
      <c r="L1475" s="106"/>
      <c r="M1475" s="106"/>
    </row>
    <row r="1476" ht="14.25" customHeight="1">
      <c r="A1476" s="81"/>
      <c r="B1476" s="93"/>
      <c r="E1476" s="50"/>
      <c r="H1476" s="42"/>
      <c r="I1476" s="196"/>
      <c r="K1476" s="106"/>
      <c r="L1476" s="106"/>
      <c r="M1476" s="106"/>
    </row>
    <row r="1477" ht="14.25" customHeight="1">
      <c r="A1477" s="81"/>
      <c r="B1477" s="93"/>
      <c r="E1477" s="50"/>
      <c r="H1477" s="42"/>
      <c r="I1477" s="196"/>
      <c r="K1477" s="106"/>
      <c r="L1477" s="106"/>
      <c r="M1477" s="106"/>
    </row>
    <row r="1478" ht="14.25" customHeight="1">
      <c r="A1478" s="81"/>
      <c r="B1478" s="93"/>
      <c r="E1478" s="50"/>
      <c r="H1478" s="42"/>
      <c r="I1478" s="196"/>
      <c r="K1478" s="106"/>
      <c r="L1478" s="106"/>
      <c r="M1478" s="106"/>
    </row>
    <row r="1479" ht="14.25" customHeight="1">
      <c r="A1479" s="81"/>
      <c r="B1479" s="93"/>
      <c r="E1479" s="50"/>
      <c r="H1479" s="42"/>
      <c r="I1479" s="196"/>
      <c r="K1479" s="106"/>
      <c r="L1479" s="106"/>
      <c r="M1479" s="106"/>
    </row>
    <row r="1480" ht="14.25" customHeight="1">
      <c r="A1480" s="81"/>
      <c r="B1480" s="93"/>
      <c r="E1480" s="50"/>
      <c r="H1480" s="42"/>
      <c r="I1480" s="196"/>
      <c r="K1480" s="106"/>
      <c r="L1480" s="106"/>
      <c r="M1480" s="106"/>
    </row>
    <row r="1481" ht="14.25" customHeight="1">
      <c r="A1481" s="81"/>
      <c r="B1481" s="93"/>
      <c r="E1481" s="50"/>
      <c r="H1481" s="42"/>
      <c r="I1481" s="196"/>
      <c r="K1481" s="106"/>
      <c r="L1481" s="106"/>
      <c r="M1481" s="106"/>
    </row>
    <row r="1482" ht="14.25" customHeight="1">
      <c r="A1482" s="81"/>
      <c r="B1482" s="93"/>
      <c r="E1482" s="50"/>
      <c r="H1482" s="42"/>
      <c r="I1482" s="196"/>
      <c r="K1482" s="106"/>
      <c r="L1482" s="106"/>
      <c r="M1482" s="106"/>
    </row>
    <row r="1483" ht="14.25" customHeight="1">
      <c r="A1483" s="81"/>
      <c r="B1483" s="93"/>
      <c r="E1483" s="50"/>
      <c r="H1483" s="42"/>
      <c r="I1483" s="196"/>
      <c r="K1483" s="106"/>
      <c r="L1483" s="106"/>
      <c r="M1483" s="106"/>
    </row>
    <row r="1484" ht="14.25" customHeight="1">
      <c r="A1484" s="81"/>
      <c r="B1484" s="93"/>
      <c r="E1484" s="50"/>
      <c r="H1484" s="42"/>
      <c r="I1484" s="196"/>
      <c r="K1484" s="106"/>
      <c r="L1484" s="106"/>
      <c r="M1484" s="106"/>
    </row>
    <row r="1485" ht="14.25" customHeight="1">
      <c r="A1485" s="81"/>
      <c r="B1485" s="93"/>
      <c r="E1485" s="50"/>
      <c r="H1485" s="42"/>
      <c r="I1485" s="196"/>
      <c r="K1485" s="106"/>
      <c r="L1485" s="106"/>
      <c r="M1485" s="106"/>
    </row>
    <row r="1486" ht="14.25" customHeight="1">
      <c r="A1486" s="81"/>
      <c r="B1486" s="93"/>
      <c r="E1486" s="50"/>
      <c r="H1486" s="42"/>
      <c r="I1486" s="196"/>
      <c r="K1486" s="106"/>
      <c r="L1486" s="106"/>
      <c r="M1486" s="106"/>
    </row>
    <row r="1487" ht="14.25" customHeight="1">
      <c r="A1487" s="81"/>
      <c r="B1487" s="93"/>
      <c r="E1487" s="50"/>
      <c r="H1487" s="42"/>
      <c r="I1487" s="196"/>
      <c r="K1487" s="106"/>
      <c r="L1487" s="106"/>
      <c r="M1487" s="106"/>
    </row>
    <row r="1488" ht="14.25" customHeight="1">
      <c r="A1488" s="81"/>
      <c r="B1488" s="93"/>
      <c r="E1488" s="50"/>
      <c r="H1488" s="42"/>
      <c r="I1488" s="196"/>
      <c r="K1488" s="106"/>
      <c r="L1488" s="106"/>
      <c r="M1488" s="106"/>
    </row>
    <row r="1489" ht="14.25" customHeight="1">
      <c r="A1489" s="81"/>
      <c r="B1489" s="93"/>
      <c r="E1489" s="50"/>
      <c r="H1489" s="42"/>
      <c r="I1489" s="196"/>
      <c r="K1489" s="106"/>
      <c r="L1489" s="106"/>
      <c r="M1489" s="106"/>
    </row>
    <row r="1490" ht="14.25" customHeight="1">
      <c r="A1490" s="81"/>
      <c r="B1490" s="93"/>
      <c r="E1490" s="50"/>
      <c r="H1490" s="42"/>
      <c r="I1490" s="196"/>
      <c r="K1490" s="106"/>
      <c r="L1490" s="106"/>
      <c r="M1490" s="106"/>
    </row>
    <row r="1491" ht="14.25" customHeight="1">
      <c r="A1491" s="81"/>
      <c r="B1491" s="93"/>
      <c r="E1491" s="50"/>
      <c r="H1491" s="42"/>
      <c r="I1491" s="196"/>
      <c r="K1491" s="106"/>
      <c r="L1491" s="106"/>
      <c r="M1491" s="106"/>
    </row>
    <row r="1492" ht="14.25" customHeight="1">
      <c r="A1492" s="81"/>
      <c r="B1492" s="93"/>
      <c r="E1492" s="50"/>
      <c r="H1492" s="42"/>
      <c r="I1492" s="196"/>
      <c r="K1492" s="106"/>
      <c r="L1492" s="106"/>
      <c r="M1492" s="106"/>
    </row>
    <row r="1493" ht="14.25" customHeight="1">
      <c r="A1493" s="81"/>
      <c r="B1493" s="93"/>
      <c r="E1493" s="50"/>
      <c r="H1493" s="42"/>
      <c r="I1493" s="196"/>
      <c r="K1493" s="106"/>
      <c r="L1493" s="106"/>
      <c r="M1493" s="106"/>
    </row>
    <row r="1494" ht="14.25" customHeight="1">
      <c r="A1494" s="81"/>
      <c r="B1494" s="93"/>
      <c r="E1494" s="50"/>
      <c r="H1494" s="42"/>
      <c r="I1494" s="196"/>
      <c r="K1494" s="106"/>
      <c r="L1494" s="106"/>
      <c r="M1494" s="106"/>
    </row>
    <row r="1495" ht="14.25" customHeight="1">
      <c r="A1495" s="81"/>
      <c r="B1495" s="93"/>
      <c r="E1495" s="50"/>
      <c r="H1495" s="42"/>
      <c r="I1495" s="196"/>
      <c r="K1495" s="106"/>
      <c r="L1495" s="106"/>
      <c r="M1495" s="106"/>
    </row>
    <row r="1496" ht="14.25" customHeight="1">
      <c r="A1496" s="81"/>
      <c r="B1496" s="93"/>
      <c r="E1496" s="50"/>
      <c r="H1496" s="42"/>
      <c r="I1496" s="196"/>
      <c r="K1496" s="106"/>
      <c r="L1496" s="106"/>
      <c r="M1496" s="106"/>
    </row>
    <row r="1497" ht="14.25" customHeight="1">
      <c r="A1497" s="81"/>
      <c r="B1497" s="93"/>
      <c r="E1497" s="50"/>
      <c r="H1497" s="42"/>
      <c r="I1497" s="196"/>
      <c r="K1497" s="106"/>
      <c r="L1497" s="106"/>
      <c r="M1497" s="106"/>
    </row>
    <row r="1498" ht="14.25" customHeight="1">
      <c r="A1498" s="81"/>
      <c r="B1498" s="93"/>
      <c r="E1498" s="50"/>
      <c r="H1498" s="42"/>
      <c r="I1498" s="196"/>
      <c r="K1498" s="106"/>
      <c r="L1498" s="106"/>
      <c r="M1498" s="106"/>
    </row>
    <row r="1499" ht="14.25" customHeight="1">
      <c r="A1499" s="81"/>
      <c r="B1499" s="93"/>
      <c r="E1499" s="50"/>
      <c r="H1499" s="42"/>
      <c r="I1499" s="196"/>
      <c r="K1499" s="106"/>
      <c r="L1499" s="106"/>
      <c r="M1499" s="106"/>
    </row>
    <row r="1500" ht="14.25" customHeight="1">
      <c r="A1500" s="81"/>
      <c r="B1500" s="93"/>
      <c r="E1500" s="50"/>
      <c r="H1500" s="42"/>
      <c r="I1500" s="196"/>
      <c r="K1500" s="106"/>
      <c r="L1500" s="106"/>
      <c r="M1500" s="106"/>
    </row>
    <row r="1501" ht="14.25" customHeight="1">
      <c r="A1501" s="81"/>
      <c r="B1501" s="93"/>
      <c r="E1501" s="50"/>
      <c r="H1501" s="42"/>
      <c r="I1501" s="196"/>
      <c r="K1501" s="106"/>
      <c r="L1501" s="106"/>
      <c r="M1501" s="106"/>
    </row>
    <row r="1502" ht="14.25" customHeight="1">
      <c r="A1502" s="81"/>
      <c r="B1502" s="93"/>
      <c r="E1502" s="50"/>
      <c r="H1502" s="42"/>
      <c r="I1502" s="196"/>
      <c r="K1502" s="106"/>
      <c r="L1502" s="106"/>
      <c r="M1502" s="106"/>
    </row>
    <row r="1503" ht="14.25" customHeight="1">
      <c r="A1503" s="81"/>
      <c r="B1503" s="93"/>
      <c r="E1503" s="50"/>
      <c r="H1503" s="42"/>
      <c r="I1503" s="196"/>
      <c r="K1503" s="106"/>
      <c r="L1503" s="106"/>
      <c r="M1503" s="106"/>
    </row>
    <row r="1504" ht="14.25" customHeight="1">
      <c r="A1504" s="81"/>
      <c r="B1504" s="93"/>
      <c r="E1504" s="50"/>
      <c r="H1504" s="42"/>
      <c r="I1504" s="196"/>
      <c r="K1504" s="106"/>
      <c r="L1504" s="106"/>
      <c r="M1504" s="106"/>
    </row>
    <row r="1505" ht="14.25" customHeight="1">
      <c r="A1505" s="81"/>
      <c r="B1505" s="93"/>
      <c r="E1505" s="50"/>
      <c r="H1505" s="42"/>
      <c r="I1505" s="196"/>
      <c r="K1505" s="106"/>
      <c r="L1505" s="106"/>
      <c r="M1505" s="106"/>
    </row>
    <row r="1506" ht="14.25" customHeight="1">
      <c r="A1506" s="81"/>
      <c r="B1506" s="93"/>
      <c r="E1506" s="50"/>
      <c r="H1506" s="42"/>
      <c r="I1506" s="196"/>
      <c r="K1506" s="106"/>
      <c r="L1506" s="106"/>
      <c r="M1506" s="106"/>
    </row>
    <row r="1507" ht="14.25" customHeight="1">
      <c r="A1507" s="81"/>
      <c r="B1507" s="93"/>
      <c r="E1507" s="50"/>
      <c r="H1507" s="42"/>
      <c r="I1507" s="196"/>
      <c r="K1507" s="106"/>
      <c r="L1507" s="106"/>
      <c r="M1507" s="106"/>
    </row>
    <row r="1508" ht="14.25" customHeight="1">
      <c r="A1508" s="81"/>
      <c r="B1508" s="93"/>
      <c r="E1508" s="50"/>
      <c r="H1508" s="42"/>
      <c r="I1508" s="196"/>
      <c r="K1508" s="106"/>
      <c r="L1508" s="106"/>
      <c r="M1508" s="106"/>
    </row>
    <row r="1509" ht="14.25" customHeight="1">
      <c r="A1509" s="81"/>
      <c r="B1509" s="93"/>
      <c r="E1509" s="50"/>
      <c r="H1509" s="42"/>
      <c r="I1509" s="196"/>
      <c r="K1509" s="106"/>
      <c r="L1509" s="106"/>
      <c r="M1509" s="106"/>
    </row>
    <row r="1510" ht="14.25" customHeight="1">
      <c r="A1510" s="81"/>
      <c r="B1510" s="93"/>
      <c r="E1510" s="50"/>
      <c r="H1510" s="42"/>
      <c r="I1510" s="196"/>
      <c r="K1510" s="106"/>
      <c r="L1510" s="106"/>
      <c r="M1510" s="106"/>
    </row>
    <row r="1511" ht="14.25" customHeight="1">
      <c r="A1511" s="81"/>
      <c r="B1511" s="93"/>
      <c r="E1511" s="50"/>
      <c r="H1511" s="42"/>
      <c r="I1511" s="196"/>
      <c r="K1511" s="106"/>
      <c r="L1511" s="106"/>
      <c r="M1511" s="106"/>
    </row>
    <row r="1512" ht="14.25" customHeight="1">
      <c r="A1512" s="81"/>
      <c r="B1512" s="93"/>
      <c r="E1512" s="50"/>
      <c r="H1512" s="42"/>
      <c r="I1512" s="196"/>
      <c r="K1512" s="106"/>
      <c r="L1512" s="106"/>
      <c r="M1512" s="106"/>
    </row>
    <row r="1513" ht="14.25" customHeight="1">
      <c r="A1513" s="81"/>
      <c r="B1513" s="93"/>
      <c r="E1513" s="50"/>
      <c r="H1513" s="42"/>
      <c r="I1513" s="196"/>
      <c r="K1513" s="106"/>
      <c r="L1513" s="106"/>
      <c r="M1513" s="106"/>
    </row>
    <row r="1514" ht="14.25" customHeight="1">
      <c r="A1514" s="81"/>
      <c r="B1514" s="93"/>
      <c r="E1514" s="50"/>
      <c r="H1514" s="42"/>
      <c r="I1514" s="196"/>
      <c r="K1514" s="106"/>
      <c r="L1514" s="106"/>
      <c r="M1514" s="106"/>
    </row>
    <row r="1515" ht="14.25" customHeight="1">
      <c r="A1515" s="81"/>
      <c r="B1515" s="93"/>
      <c r="E1515" s="50"/>
      <c r="H1515" s="42"/>
      <c r="I1515" s="196"/>
      <c r="K1515" s="106"/>
      <c r="L1515" s="106"/>
      <c r="M1515" s="106"/>
    </row>
    <row r="1516" ht="14.25" customHeight="1">
      <c r="A1516" s="81"/>
      <c r="B1516" s="93"/>
      <c r="E1516" s="50"/>
      <c r="H1516" s="42"/>
      <c r="I1516" s="196"/>
      <c r="K1516" s="106"/>
      <c r="L1516" s="106"/>
      <c r="M1516" s="106"/>
    </row>
    <row r="1517" ht="14.25" customHeight="1">
      <c r="A1517" s="81"/>
      <c r="B1517" s="93"/>
      <c r="E1517" s="50"/>
      <c r="H1517" s="42"/>
      <c r="I1517" s="196"/>
      <c r="K1517" s="106"/>
      <c r="L1517" s="106"/>
      <c r="M1517" s="106"/>
    </row>
    <row r="1518" ht="14.25" customHeight="1">
      <c r="A1518" s="81"/>
      <c r="B1518" s="93"/>
      <c r="E1518" s="50"/>
      <c r="H1518" s="42"/>
      <c r="I1518" s="196"/>
      <c r="K1518" s="106"/>
      <c r="L1518" s="106"/>
      <c r="M1518" s="106"/>
    </row>
    <row r="1519" ht="14.25" customHeight="1">
      <c r="A1519" s="81"/>
      <c r="B1519" s="93"/>
      <c r="E1519" s="50"/>
      <c r="H1519" s="42"/>
      <c r="I1519" s="196"/>
      <c r="K1519" s="106"/>
      <c r="L1519" s="106"/>
      <c r="M1519" s="106"/>
    </row>
    <row r="1520" ht="14.25" customHeight="1">
      <c r="A1520" s="81"/>
      <c r="B1520" s="93"/>
      <c r="E1520" s="50"/>
      <c r="H1520" s="42"/>
      <c r="I1520" s="196"/>
      <c r="K1520" s="106"/>
      <c r="L1520" s="106"/>
      <c r="M1520" s="106"/>
    </row>
    <row r="1521" ht="14.25" customHeight="1">
      <c r="A1521" s="81"/>
      <c r="B1521" s="93"/>
      <c r="E1521" s="50"/>
      <c r="H1521" s="42"/>
      <c r="I1521" s="196"/>
      <c r="K1521" s="106"/>
      <c r="L1521" s="106"/>
      <c r="M1521" s="106"/>
    </row>
    <row r="1522" ht="14.25" customHeight="1">
      <c r="A1522" s="81"/>
      <c r="B1522" s="93"/>
      <c r="E1522" s="50"/>
      <c r="H1522" s="42"/>
      <c r="I1522" s="196"/>
      <c r="K1522" s="106"/>
      <c r="L1522" s="106"/>
      <c r="M1522" s="106"/>
    </row>
    <row r="1523" ht="14.25" customHeight="1">
      <c r="A1523" s="81"/>
      <c r="B1523" s="93"/>
      <c r="E1523" s="50"/>
      <c r="H1523" s="42"/>
      <c r="I1523" s="196"/>
      <c r="K1523" s="106"/>
      <c r="L1523" s="106"/>
      <c r="M1523" s="106"/>
    </row>
    <row r="1524" ht="14.25" customHeight="1">
      <c r="A1524" s="81"/>
      <c r="B1524" s="93"/>
      <c r="E1524" s="50"/>
      <c r="H1524" s="42"/>
      <c r="I1524" s="196"/>
      <c r="K1524" s="106"/>
      <c r="L1524" s="106"/>
      <c r="M1524" s="106"/>
    </row>
    <row r="1525" ht="14.25" customHeight="1">
      <c r="A1525" s="81"/>
      <c r="B1525" s="93"/>
      <c r="E1525" s="50"/>
      <c r="H1525" s="42"/>
      <c r="I1525" s="196"/>
      <c r="K1525" s="106"/>
      <c r="L1525" s="106"/>
      <c r="M1525" s="106"/>
    </row>
    <row r="1526" ht="14.25" customHeight="1">
      <c r="A1526" s="81"/>
      <c r="B1526" s="93"/>
      <c r="E1526" s="50"/>
      <c r="H1526" s="42"/>
      <c r="I1526" s="196"/>
      <c r="K1526" s="106"/>
      <c r="L1526" s="106"/>
      <c r="M1526" s="106"/>
    </row>
    <row r="1527" ht="14.25" customHeight="1">
      <c r="A1527" s="81"/>
      <c r="B1527" s="93"/>
      <c r="E1527" s="50"/>
      <c r="H1527" s="42"/>
      <c r="I1527" s="196"/>
      <c r="K1527" s="106"/>
      <c r="L1527" s="106"/>
      <c r="M1527" s="106"/>
    </row>
    <row r="1528" ht="14.25" customHeight="1">
      <c r="A1528" s="81"/>
      <c r="B1528" s="93"/>
      <c r="E1528" s="50"/>
      <c r="H1528" s="42"/>
      <c r="I1528" s="196"/>
      <c r="K1528" s="106"/>
      <c r="L1528" s="106"/>
      <c r="M1528" s="106"/>
    </row>
    <row r="1529" ht="14.25" customHeight="1">
      <c r="A1529" s="81"/>
      <c r="B1529" s="93"/>
      <c r="E1529" s="50"/>
      <c r="H1529" s="42"/>
      <c r="I1529" s="196"/>
      <c r="K1529" s="106"/>
      <c r="L1529" s="106"/>
      <c r="M1529" s="106"/>
    </row>
    <row r="1530" ht="14.25" customHeight="1">
      <c r="A1530" s="81"/>
      <c r="B1530" s="93"/>
      <c r="E1530" s="50"/>
      <c r="H1530" s="42"/>
      <c r="I1530" s="196"/>
      <c r="K1530" s="106"/>
      <c r="L1530" s="106"/>
      <c r="M1530" s="106"/>
    </row>
    <row r="1531" ht="14.25" customHeight="1">
      <c r="A1531" s="81"/>
      <c r="B1531" s="93"/>
      <c r="E1531" s="50"/>
      <c r="H1531" s="42"/>
      <c r="I1531" s="196"/>
      <c r="K1531" s="106"/>
      <c r="L1531" s="106"/>
      <c r="M1531" s="106"/>
    </row>
    <row r="1532" ht="14.25" customHeight="1">
      <c r="A1532" s="81"/>
      <c r="B1532" s="93"/>
      <c r="E1532" s="50"/>
      <c r="H1532" s="42"/>
      <c r="I1532" s="196"/>
      <c r="K1532" s="106"/>
      <c r="L1532" s="106"/>
      <c r="M1532" s="106"/>
    </row>
    <row r="1533" ht="14.25" customHeight="1">
      <c r="A1533" s="81"/>
      <c r="B1533" s="93"/>
      <c r="E1533" s="50"/>
      <c r="H1533" s="42"/>
      <c r="I1533" s="196"/>
      <c r="K1533" s="106"/>
      <c r="L1533" s="106"/>
      <c r="M1533" s="106"/>
    </row>
    <row r="1534" ht="14.25" customHeight="1">
      <c r="A1534" s="81"/>
      <c r="B1534" s="93"/>
      <c r="E1534" s="50"/>
      <c r="H1534" s="42"/>
      <c r="I1534" s="196"/>
      <c r="K1534" s="106"/>
      <c r="L1534" s="106"/>
      <c r="M1534" s="106"/>
    </row>
    <row r="1535" ht="14.25" customHeight="1">
      <c r="A1535" s="81"/>
      <c r="B1535" s="93"/>
      <c r="E1535" s="50"/>
      <c r="H1535" s="42"/>
      <c r="I1535" s="196"/>
      <c r="K1535" s="106"/>
      <c r="L1535" s="106"/>
      <c r="M1535" s="106"/>
    </row>
    <row r="1536" ht="14.25" customHeight="1">
      <c r="A1536" s="81"/>
      <c r="B1536" s="93"/>
      <c r="E1536" s="50"/>
      <c r="H1536" s="42"/>
      <c r="I1536" s="196"/>
      <c r="K1536" s="106"/>
      <c r="L1536" s="106"/>
      <c r="M1536" s="106"/>
    </row>
    <row r="1537" ht="14.25" customHeight="1">
      <c r="A1537" s="81"/>
      <c r="B1537" s="93"/>
      <c r="E1537" s="50"/>
      <c r="H1537" s="42"/>
      <c r="I1537" s="196"/>
      <c r="K1537" s="106"/>
      <c r="L1537" s="106"/>
      <c r="M1537" s="106"/>
    </row>
    <row r="1538" ht="14.25" customHeight="1">
      <c r="A1538" s="81"/>
      <c r="B1538" s="93"/>
      <c r="E1538" s="50"/>
      <c r="H1538" s="42"/>
      <c r="I1538" s="196"/>
      <c r="K1538" s="106"/>
      <c r="L1538" s="106"/>
      <c r="M1538" s="106"/>
    </row>
    <row r="1539" ht="14.25" customHeight="1">
      <c r="A1539" s="81"/>
      <c r="B1539" s="93"/>
      <c r="E1539" s="50"/>
      <c r="H1539" s="42"/>
      <c r="I1539" s="196"/>
      <c r="K1539" s="106"/>
      <c r="L1539" s="106"/>
      <c r="M1539" s="106"/>
    </row>
    <row r="1540" ht="14.25" customHeight="1">
      <c r="A1540" s="81"/>
      <c r="B1540" s="93"/>
      <c r="E1540" s="50"/>
      <c r="H1540" s="42"/>
      <c r="I1540" s="196"/>
      <c r="K1540" s="106"/>
      <c r="L1540" s="106"/>
      <c r="M1540" s="106"/>
    </row>
    <row r="1541" ht="14.25" customHeight="1">
      <c r="A1541" s="81"/>
      <c r="B1541" s="93"/>
      <c r="E1541" s="50"/>
      <c r="H1541" s="42"/>
      <c r="I1541" s="196"/>
      <c r="K1541" s="106"/>
      <c r="L1541" s="106"/>
      <c r="M1541" s="106"/>
    </row>
    <row r="1542" ht="14.25" customHeight="1">
      <c r="A1542" s="81"/>
      <c r="B1542" s="93"/>
      <c r="E1542" s="50"/>
      <c r="H1542" s="42"/>
      <c r="I1542" s="196"/>
      <c r="K1542" s="106"/>
      <c r="L1542" s="106"/>
      <c r="M1542" s="106"/>
    </row>
    <row r="1543" ht="14.25" customHeight="1">
      <c r="A1543" s="81"/>
      <c r="B1543" s="93"/>
      <c r="E1543" s="50"/>
      <c r="H1543" s="42"/>
      <c r="I1543" s="196"/>
      <c r="K1543" s="106"/>
      <c r="L1543" s="106"/>
      <c r="M1543" s="106"/>
    </row>
    <row r="1544" ht="14.25" customHeight="1">
      <c r="A1544" s="81"/>
      <c r="B1544" s="93"/>
      <c r="E1544" s="50"/>
      <c r="H1544" s="42"/>
      <c r="I1544" s="196"/>
      <c r="K1544" s="106"/>
      <c r="L1544" s="106"/>
      <c r="M1544" s="106"/>
    </row>
    <row r="1545" ht="14.25" customHeight="1">
      <c r="A1545" s="81"/>
      <c r="B1545" s="93"/>
      <c r="E1545" s="50"/>
      <c r="H1545" s="42"/>
      <c r="I1545" s="196"/>
      <c r="K1545" s="106"/>
      <c r="L1545" s="106"/>
      <c r="M1545" s="106"/>
    </row>
    <row r="1546" ht="14.25" customHeight="1">
      <c r="A1546" s="81"/>
      <c r="B1546" s="93"/>
      <c r="E1546" s="50"/>
      <c r="H1546" s="42"/>
      <c r="I1546" s="196"/>
      <c r="K1546" s="106"/>
      <c r="L1546" s="106"/>
      <c r="M1546" s="106"/>
    </row>
    <row r="1547" ht="14.25" customHeight="1">
      <c r="A1547" s="81"/>
      <c r="B1547" s="93"/>
      <c r="E1547" s="50"/>
      <c r="H1547" s="42"/>
      <c r="I1547" s="196"/>
      <c r="K1547" s="106"/>
      <c r="L1547" s="106"/>
      <c r="M1547" s="106"/>
    </row>
    <row r="1548" ht="14.25" customHeight="1">
      <c r="A1548" s="81"/>
      <c r="B1548" s="93"/>
      <c r="E1548" s="50"/>
      <c r="H1548" s="42"/>
      <c r="I1548" s="196"/>
      <c r="K1548" s="106"/>
      <c r="L1548" s="106"/>
      <c r="M1548" s="106"/>
    </row>
    <row r="1549" ht="14.25" customHeight="1">
      <c r="A1549" s="81"/>
      <c r="B1549" s="93"/>
      <c r="E1549" s="50"/>
      <c r="H1549" s="42"/>
      <c r="I1549" s="196"/>
      <c r="K1549" s="106"/>
      <c r="L1549" s="106"/>
      <c r="M1549" s="106"/>
    </row>
    <row r="1550" ht="14.25" customHeight="1">
      <c r="A1550" s="81"/>
      <c r="B1550" s="93"/>
      <c r="E1550" s="50"/>
      <c r="H1550" s="42"/>
      <c r="I1550" s="196"/>
      <c r="K1550" s="106"/>
      <c r="L1550" s="106"/>
      <c r="M1550" s="106"/>
    </row>
    <row r="1551" ht="14.25" customHeight="1">
      <c r="A1551" s="81"/>
      <c r="B1551" s="93"/>
      <c r="E1551" s="50"/>
      <c r="H1551" s="42"/>
      <c r="I1551" s="196"/>
      <c r="K1551" s="106"/>
      <c r="L1551" s="106"/>
      <c r="M1551" s="106"/>
    </row>
    <row r="1552" ht="14.25" customHeight="1">
      <c r="A1552" s="81"/>
      <c r="B1552" s="93"/>
      <c r="E1552" s="50"/>
      <c r="H1552" s="42"/>
      <c r="I1552" s="196"/>
      <c r="K1552" s="106"/>
      <c r="L1552" s="106"/>
      <c r="M1552" s="106"/>
    </row>
    <row r="1553" ht="14.25" customHeight="1">
      <c r="A1553" s="81"/>
      <c r="B1553" s="93"/>
      <c r="E1553" s="50"/>
      <c r="H1553" s="42"/>
      <c r="I1553" s="196"/>
      <c r="K1553" s="106"/>
      <c r="L1553" s="106"/>
      <c r="M1553" s="106"/>
    </row>
    <row r="1554" ht="14.25" customHeight="1">
      <c r="A1554" s="81"/>
      <c r="B1554" s="93"/>
      <c r="E1554" s="50"/>
      <c r="H1554" s="42"/>
      <c r="I1554" s="196"/>
      <c r="K1554" s="106"/>
      <c r="L1554" s="106"/>
      <c r="M1554" s="106"/>
    </row>
    <row r="1555" ht="14.25" customHeight="1">
      <c r="A1555" s="81"/>
      <c r="B1555" s="93"/>
      <c r="E1555" s="50"/>
      <c r="H1555" s="42"/>
      <c r="I1555" s="196"/>
      <c r="K1555" s="106"/>
      <c r="L1555" s="106"/>
      <c r="M1555" s="106"/>
    </row>
    <row r="1556" ht="14.25" customHeight="1">
      <c r="A1556" s="81"/>
      <c r="B1556" s="93"/>
      <c r="E1556" s="50"/>
      <c r="H1556" s="42"/>
      <c r="I1556" s="196"/>
      <c r="K1556" s="106"/>
      <c r="L1556" s="106"/>
      <c r="M1556" s="106"/>
    </row>
    <row r="1557" ht="14.25" customHeight="1">
      <c r="A1557" s="81"/>
      <c r="B1557" s="93"/>
      <c r="E1557" s="50"/>
      <c r="H1557" s="42"/>
      <c r="I1557" s="196"/>
      <c r="K1557" s="106"/>
      <c r="L1557" s="106"/>
      <c r="M1557" s="106"/>
    </row>
    <row r="1558" ht="14.25" customHeight="1">
      <c r="A1558" s="81"/>
      <c r="B1558" s="93"/>
      <c r="E1558" s="50"/>
      <c r="H1558" s="42"/>
      <c r="I1558" s="196"/>
      <c r="K1558" s="106"/>
      <c r="L1558" s="106"/>
      <c r="M1558" s="106"/>
    </row>
    <row r="1559" ht="14.25" customHeight="1">
      <c r="A1559" s="81"/>
      <c r="B1559" s="93"/>
      <c r="E1559" s="50"/>
      <c r="H1559" s="42"/>
      <c r="I1559" s="196"/>
      <c r="K1559" s="106"/>
      <c r="L1559" s="106"/>
      <c r="M1559" s="106"/>
    </row>
    <row r="1560" ht="14.25" customHeight="1">
      <c r="A1560" s="81"/>
      <c r="B1560" s="93"/>
      <c r="E1560" s="50"/>
      <c r="H1560" s="42"/>
      <c r="I1560" s="196"/>
      <c r="K1560" s="106"/>
      <c r="L1560" s="106"/>
      <c r="M1560" s="106"/>
    </row>
    <row r="1561" ht="14.25" customHeight="1">
      <c r="A1561" s="81"/>
      <c r="B1561" s="93"/>
      <c r="E1561" s="50"/>
      <c r="H1561" s="42"/>
      <c r="I1561" s="196"/>
      <c r="K1561" s="106"/>
      <c r="L1561" s="106"/>
      <c r="M1561" s="106"/>
    </row>
    <row r="1562" ht="14.25" customHeight="1">
      <c r="A1562" s="81"/>
      <c r="B1562" s="93"/>
      <c r="E1562" s="50"/>
      <c r="H1562" s="42"/>
      <c r="I1562" s="196"/>
      <c r="K1562" s="106"/>
      <c r="L1562" s="106"/>
      <c r="M1562" s="106"/>
    </row>
    <row r="1563" ht="14.25" customHeight="1">
      <c r="A1563" s="81"/>
      <c r="B1563" s="93"/>
      <c r="E1563" s="50"/>
      <c r="H1563" s="42"/>
      <c r="I1563" s="196"/>
      <c r="K1563" s="106"/>
      <c r="L1563" s="106"/>
      <c r="M1563" s="106"/>
    </row>
    <row r="1564" ht="14.25" customHeight="1">
      <c r="A1564" s="81"/>
      <c r="B1564" s="93"/>
      <c r="E1564" s="50"/>
      <c r="H1564" s="42"/>
      <c r="I1564" s="196"/>
      <c r="K1564" s="106"/>
      <c r="L1564" s="106"/>
      <c r="M1564" s="106"/>
    </row>
    <row r="1565" ht="14.25" customHeight="1">
      <c r="A1565" s="81"/>
      <c r="B1565" s="93"/>
      <c r="E1565" s="50"/>
      <c r="H1565" s="42"/>
      <c r="I1565" s="196"/>
      <c r="K1565" s="106"/>
      <c r="L1565" s="106"/>
      <c r="M1565" s="106"/>
    </row>
    <row r="1566" ht="14.25" customHeight="1">
      <c r="A1566" s="81"/>
      <c r="B1566" s="93"/>
      <c r="E1566" s="50"/>
      <c r="H1566" s="42"/>
      <c r="I1566" s="196"/>
      <c r="K1566" s="106"/>
      <c r="L1566" s="106"/>
      <c r="M1566" s="106"/>
    </row>
    <row r="1567" ht="14.25" customHeight="1">
      <c r="A1567" s="81"/>
      <c r="B1567" s="93"/>
      <c r="E1567" s="50"/>
      <c r="H1567" s="42"/>
      <c r="I1567" s="196"/>
      <c r="K1567" s="106"/>
      <c r="L1567" s="106"/>
      <c r="M1567" s="106"/>
    </row>
    <row r="1568" ht="14.25" customHeight="1">
      <c r="A1568" s="81"/>
      <c r="B1568" s="93"/>
      <c r="E1568" s="50"/>
      <c r="H1568" s="42"/>
      <c r="I1568" s="196"/>
      <c r="K1568" s="106"/>
      <c r="L1568" s="106"/>
      <c r="M1568" s="106"/>
    </row>
    <row r="1569" ht="14.25" customHeight="1">
      <c r="A1569" s="81"/>
      <c r="B1569" s="93"/>
      <c r="E1569" s="50"/>
      <c r="H1569" s="42"/>
      <c r="I1569" s="196"/>
      <c r="K1569" s="106"/>
      <c r="L1569" s="106"/>
      <c r="M1569" s="106"/>
    </row>
    <row r="1570" ht="14.25" customHeight="1">
      <c r="A1570" s="81"/>
      <c r="B1570" s="93"/>
      <c r="E1570" s="50"/>
      <c r="H1570" s="42"/>
      <c r="I1570" s="196"/>
      <c r="K1570" s="106"/>
      <c r="L1570" s="106"/>
      <c r="M1570" s="106"/>
    </row>
    <row r="1571" ht="14.25" customHeight="1">
      <c r="A1571" s="81"/>
      <c r="B1571" s="93"/>
      <c r="E1571" s="50"/>
      <c r="H1571" s="42"/>
      <c r="I1571" s="196"/>
      <c r="K1571" s="106"/>
      <c r="L1571" s="106"/>
      <c r="M1571" s="106"/>
    </row>
    <row r="1572" ht="14.25" customHeight="1">
      <c r="A1572" s="81"/>
      <c r="B1572" s="93"/>
      <c r="E1572" s="50"/>
      <c r="H1572" s="42"/>
      <c r="I1572" s="196"/>
      <c r="K1572" s="106"/>
      <c r="L1572" s="106"/>
      <c r="M1572" s="106"/>
    </row>
    <row r="1573" ht="14.25" customHeight="1">
      <c r="A1573" s="81"/>
      <c r="B1573" s="93"/>
      <c r="E1573" s="50"/>
      <c r="H1573" s="42"/>
      <c r="I1573" s="196"/>
      <c r="K1573" s="106"/>
      <c r="L1573" s="106"/>
      <c r="M1573" s="106"/>
    </row>
    <row r="1574" ht="14.25" customHeight="1">
      <c r="A1574" s="81"/>
      <c r="B1574" s="93"/>
      <c r="E1574" s="50"/>
      <c r="H1574" s="42"/>
      <c r="I1574" s="196"/>
      <c r="K1574" s="106"/>
      <c r="L1574" s="106"/>
      <c r="M1574" s="106"/>
    </row>
    <row r="1575" ht="14.25" customHeight="1">
      <c r="A1575" s="81"/>
      <c r="B1575" s="93"/>
      <c r="E1575" s="50"/>
      <c r="H1575" s="42"/>
      <c r="I1575" s="196"/>
      <c r="K1575" s="106"/>
      <c r="L1575" s="106"/>
      <c r="M1575" s="106"/>
    </row>
    <row r="1576" ht="14.25" customHeight="1">
      <c r="A1576" s="81"/>
      <c r="B1576" s="93"/>
      <c r="E1576" s="50"/>
      <c r="H1576" s="42"/>
      <c r="I1576" s="196"/>
      <c r="K1576" s="106"/>
      <c r="L1576" s="106"/>
      <c r="M1576" s="106"/>
    </row>
    <row r="1577" ht="14.25" customHeight="1">
      <c r="A1577" s="81"/>
      <c r="B1577" s="93"/>
      <c r="E1577" s="50"/>
      <c r="H1577" s="42"/>
      <c r="I1577" s="196"/>
      <c r="K1577" s="106"/>
      <c r="L1577" s="106"/>
      <c r="M1577" s="106"/>
    </row>
    <row r="1578" ht="14.25" customHeight="1">
      <c r="A1578" s="81"/>
      <c r="B1578" s="93"/>
      <c r="E1578" s="50"/>
      <c r="H1578" s="42"/>
      <c r="I1578" s="196"/>
      <c r="K1578" s="106"/>
      <c r="L1578" s="106"/>
      <c r="M1578" s="106"/>
    </row>
    <row r="1579" ht="14.25" customHeight="1">
      <c r="A1579" s="81"/>
      <c r="B1579" s="93"/>
      <c r="E1579" s="50"/>
      <c r="H1579" s="42"/>
      <c r="I1579" s="196"/>
      <c r="K1579" s="106"/>
      <c r="L1579" s="106"/>
      <c r="M1579" s="106"/>
    </row>
    <row r="1580" ht="14.25" customHeight="1">
      <c r="A1580" s="81"/>
      <c r="B1580" s="93"/>
      <c r="E1580" s="50"/>
      <c r="H1580" s="42"/>
      <c r="I1580" s="196"/>
      <c r="K1580" s="106"/>
      <c r="L1580" s="106"/>
      <c r="M1580" s="106"/>
    </row>
    <row r="1581" ht="14.25" customHeight="1">
      <c r="A1581" s="81"/>
      <c r="B1581" s="93"/>
      <c r="E1581" s="50"/>
      <c r="H1581" s="42"/>
      <c r="I1581" s="196"/>
      <c r="K1581" s="106"/>
      <c r="L1581" s="106"/>
      <c r="M1581" s="106"/>
    </row>
    <row r="1582" ht="14.25" customHeight="1">
      <c r="A1582" s="81"/>
      <c r="B1582" s="93"/>
      <c r="E1582" s="50"/>
      <c r="H1582" s="42"/>
      <c r="I1582" s="196"/>
      <c r="K1582" s="106"/>
      <c r="L1582" s="106"/>
      <c r="M1582" s="106"/>
    </row>
    <row r="1583" ht="14.25" customHeight="1">
      <c r="A1583" s="81"/>
      <c r="B1583" s="93"/>
      <c r="E1583" s="50"/>
      <c r="H1583" s="42"/>
      <c r="I1583" s="196"/>
      <c r="K1583" s="106"/>
      <c r="L1583" s="106"/>
      <c r="M1583" s="106"/>
    </row>
    <row r="1584" ht="14.25" customHeight="1">
      <c r="A1584" s="81"/>
      <c r="B1584" s="93"/>
      <c r="E1584" s="50"/>
      <c r="H1584" s="42"/>
      <c r="I1584" s="196"/>
      <c r="K1584" s="106"/>
      <c r="L1584" s="106"/>
      <c r="M1584" s="106"/>
    </row>
    <row r="1585" ht="14.25" customHeight="1">
      <c r="A1585" s="81"/>
      <c r="B1585" s="93"/>
      <c r="E1585" s="50"/>
      <c r="H1585" s="42"/>
      <c r="I1585" s="196"/>
      <c r="K1585" s="106"/>
      <c r="L1585" s="106"/>
      <c r="M1585" s="106"/>
    </row>
    <row r="1586" ht="14.25" customHeight="1">
      <c r="A1586" s="81"/>
      <c r="B1586" s="93"/>
      <c r="E1586" s="50"/>
      <c r="H1586" s="42"/>
      <c r="I1586" s="196"/>
      <c r="K1586" s="106"/>
      <c r="L1586" s="106"/>
      <c r="M1586" s="106"/>
    </row>
    <row r="1587" ht="14.25" customHeight="1">
      <c r="A1587" s="81"/>
      <c r="B1587" s="93"/>
      <c r="E1587" s="50"/>
      <c r="H1587" s="42"/>
      <c r="I1587" s="196"/>
      <c r="K1587" s="106"/>
      <c r="L1587" s="106"/>
      <c r="M1587" s="106"/>
    </row>
    <row r="1588" ht="14.25" customHeight="1">
      <c r="A1588" s="81"/>
      <c r="B1588" s="93"/>
      <c r="E1588" s="50"/>
      <c r="H1588" s="42"/>
      <c r="I1588" s="196"/>
      <c r="K1588" s="106"/>
      <c r="L1588" s="106"/>
      <c r="M1588" s="106"/>
    </row>
    <row r="1589" ht="14.25" customHeight="1">
      <c r="A1589" s="81"/>
      <c r="B1589" s="93"/>
      <c r="E1589" s="50"/>
      <c r="H1589" s="42"/>
      <c r="I1589" s="196"/>
      <c r="K1589" s="106"/>
      <c r="L1589" s="106"/>
      <c r="M1589" s="106"/>
    </row>
    <row r="1590" ht="14.25" customHeight="1">
      <c r="A1590" s="81"/>
      <c r="B1590" s="93"/>
      <c r="E1590" s="50"/>
      <c r="H1590" s="42"/>
      <c r="I1590" s="196"/>
      <c r="K1590" s="106"/>
      <c r="L1590" s="106"/>
      <c r="M1590" s="106"/>
    </row>
    <row r="1591" ht="14.25" customHeight="1">
      <c r="A1591" s="81"/>
      <c r="B1591" s="93"/>
      <c r="E1591" s="50"/>
      <c r="H1591" s="42"/>
      <c r="I1591" s="196"/>
      <c r="K1591" s="106"/>
      <c r="L1591" s="106"/>
      <c r="M1591" s="106"/>
    </row>
    <row r="1592" ht="14.25" customHeight="1">
      <c r="A1592" s="81"/>
      <c r="B1592" s="93"/>
      <c r="E1592" s="50"/>
      <c r="H1592" s="42"/>
      <c r="I1592" s="196"/>
      <c r="K1592" s="106"/>
      <c r="L1592" s="106"/>
      <c r="M1592" s="106"/>
    </row>
    <row r="1593" ht="14.25" customHeight="1">
      <c r="A1593" s="81"/>
      <c r="B1593" s="93"/>
      <c r="E1593" s="50"/>
      <c r="H1593" s="42"/>
      <c r="I1593" s="196"/>
      <c r="K1593" s="106"/>
      <c r="L1593" s="106"/>
      <c r="M1593" s="106"/>
    </row>
    <row r="1594" ht="14.25" customHeight="1">
      <c r="A1594" s="81"/>
      <c r="B1594" s="93"/>
      <c r="E1594" s="50"/>
      <c r="H1594" s="42"/>
      <c r="I1594" s="196"/>
      <c r="K1594" s="106"/>
      <c r="L1594" s="106"/>
      <c r="M1594" s="106"/>
    </row>
    <row r="1595" ht="14.25" customHeight="1">
      <c r="A1595" s="81"/>
      <c r="B1595" s="93"/>
      <c r="E1595" s="50"/>
      <c r="H1595" s="42"/>
      <c r="I1595" s="196"/>
      <c r="K1595" s="106"/>
      <c r="L1595" s="106"/>
      <c r="M1595" s="106"/>
    </row>
    <row r="1596" ht="14.25" customHeight="1">
      <c r="A1596" s="81"/>
      <c r="B1596" s="93"/>
      <c r="E1596" s="50"/>
      <c r="H1596" s="42"/>
      <c r="I1596" s="196"/>
      <c r="K1596" s="106"/>
      <c r="L1596" s="106"/>
      <c r="M1596" s="106"/>
    </row>
    <row r="1597" ht="14.25" customHeight="1">
      <c r="A1597" s="81"/>
      <c r="B1597" s="93"/>
      <c r="E1597" s="50"/>
      <c r="H1597" s="42"/>
      <c r="I1597" s="196"/>
      <c r="K1597" s="106"/>
      <c r="L1597" s="106"/>
      <c r="M1597" s="106"/>
    </row>
    <row r="1598" ht="14.25" customHeight="1">
      <c r="A1598" s="81"/>
      <c r="B1598" s="93"/>
      <c r="E1598" s="50"/>
      <c r="H1598" s="42"/>
      <c r="I1598" s="196"/>
      <c r="K1598" s="106"/>
      <c r="L1598" s="106"/>
      <c r="M1598" s="106"/>
    </row>
    <row r="1599" ht="14.25" customHeight="1">
      <c r="A1599" s="81"/>
      <c r="B1599" s="93"/>
      <c r="E1599" s="50"/>
      <c r="H1599" s="42"/>
      <c r="I1599" s="196"/>
      <c r="K1599" s="106"/>
      <c r="L1599" s="106"/>
      <c r="M1599" s="106"/>
    </row>
    <row r="1600" ht="14.25" customHeight="1">
      <c r="A1600" s="81"/>
      <c r="B1600" s="93"/>
      <c r="E1600" s="50"/>
      <c r="H1600" s="42"/>
      <c r="I1600" s="196"/>
      <c r="K1600" s="106"/>
      <c r="L1600" s="106"/>
      <c r="M1600" s="106"/>
    </row>
    <row r="1601" ht="14.25" customHeight="1">
      <c r="A1601" s="81"/>
      <c r="B1601" s="93"/>
      <c r="E1601" s="50"/>
      <c r="H1601" s="42"/>
      <c r="I1601" s="196"/>
      <c r="K1601" s="106"/>
      <c r="L1601" s="106"/>
      <c r="M1601" s="106"/>
    </row>
    <row r="1602" ht="14.25" customHeight="1">
      <c r="A1602" s="81"/>
      <c r="B1602" s="93"/>
      <c r="E1602" s="50"/>
      <c r="H1602" s="42"/>
      <c r="I1602" s="196"/>
      <c r="K1602" s="106"/>
      <c r="L1602" s="106"/>
      <c r="M1602" s="106"/>
    </row>
    <row r="1603" ht="14.25" customHeight="1">
      <c r="A1603" s="81"/>
      <c r="B1603" s="93"/>
      <c r="E1603" s="50"/>
      <c r="H1603" s="42"/>
      <c r="I1603" s="196"/>
      <c r="K1603" s="106"/>
      <c r="L1603" s="106"/>
      <c r="M1603" s="106"/>
    </row>
    <row r="1604" ht="14.25" customHeight="1">
      <c r="A1604" s="81"/>
      <c r="B1604" s="93"/>
      <c r="E1604" s="50"/>
      <c r="H1604" s="42"/>
      <c r="I1604" s="196"/>
      <c r="K1604" s="106"/>
      <c r="L1604" s="106"/>
      <c r="M1604" s="106"/>
    </row>
    <row r="1605" ht="14.25" customHeight="1">
      <c r="A1605" s="81"/>
      <c r="B1605" s="93"/>
      <c r="E1605" s="50"/>
      <c r="H1605" s="42"/>
      <c r="I1605" s="196"/>
      <c r="K1605" s="106"/>
      <c r="L1605" s="106"/>
      <c r="M1605" s="106"/>
    </row>
    <row r="1606" ht="14.25" customHeight="1">
      <c r="A1606" s="81"/>
      <c r="B1606" s="93"/>
      <c r="E1606" s="50"/>
      <c r="H1606" s="42"/>
      <c r="I1606" s="196"/>
      <c r="K1606" s="106"/>
      <c r="L1606" s="106"/>
      <c r="M1606" s="106"/>
    </row>
    <row r="1607" ht="14.25" customHeight="1">
      <c r="A1607" s="81"/>
      <c r="B1607" s="93"/>
      <c r="E1607" s="50"/>
      <c r="H1607" s="42"/>
      <c r="I1607" s="196"/>
      <c r="K1607" s="106"/>
      <c r="L1607" s="106"/>
      <c r="M1607" s="106"/>
    </row>
    <row r="1608" ht="14.25" customHeight="1">
      <c r="A1608" s="81"/>
      <c r="B1608" s="93"/>
      <c r="E1608" s="50"/>
      <c r="H1608" s="42"/>
      <c r="I1608" s="196"/>
      <c r="K1608" s="106"/>
      <c r="L1608" s="106"/>
      <c r="M1608" s="106"/>
    </row>
    <row r="1609" ht="14.25" customHeight="1">
      <c r="A1609" s="81"/>
      <c r="B1609" s="93"/>
      <c r="E1609" s="50"/>
      <c r="H1609" s="42"/>
      <c r="I1609" s="196"/>
      <c r="K1609" s="106"/>
      <c r="L1609" s="106"/>
      <c r="M1609" s="106"/>
    </row>
    <row r="1610" ht="14.25" customHeight="1">
      <c r="A1610" s="81"/>
      <c r="B1610" s="93"/>
      <c r="E1610" s="50"/>
      <c r="H1610" s="42"/>
      <c r="I1610" s="196"/>
      <c r="K1610" s="106"/>
      <c r="L1610" s="106"/>
      <c r="M1610" s="106"/>
    </row>
    <row r="1611" ht="14.25" customHeight="1">
      <c r="A1611" s="81"/>
      <c r="B1611" s="93"/>
      <c r="E1611" s="50"/>
      <c r="H1611" s="42"/>
      <c r="I1611" s="196"/>
      <c r="K1611" s="106"/>
      <c r="L1611" s="106"/>
      <c r="M1611" s="106"/>
    </row>
    <row r="1612" ht="14.25" customHeight="1">
      <c r="A1612" s="81"/>
      <c r="B1612" s="93"/>
      <c r="E1612" s="50"/>
      <c r="H1612" s="42"/>
      <c r="I1612" s="196"/>
      <c r="K1612" s="106"/>
      <c r="L1612" s="106"/>
      <c r="M1612" s="106"/>
    </row>
    <row r="1613" ht="14.25" customHeight="1">
      <c r="A1613" s="81"/>
      <c r="B1613" s="93"/>
      <c r="E1613" s="50"/>
      <c r="H1613" s="42"/>
      <c r="I1613" s="196"/>
      <c r="K1613" s="106"/>
      <c r="L1613" s="106"/>
      <c r="M1613" s="106"/>
    </row>
    <row r="1614" ht="14.25" customHeight="1">
      <c r="A1614" s="81"/>
      <c r="B1614" s="93"/>
      <c r="E1614" s="50"/>
      <c r="H1614" s="42"/>
      <c r="I1614" s="196"/>
      <c r="K1614" s="106"/>
      <c r="L1614" s="106"/>
      <c r="M1614" s="106"/>
    </row>
    <row r="1615" ht="14.25" customHeight="1">
      <c r="A1615" s="81"/>
      <c r="B1615" s="93"/>
      <c r="E1615" s="50"/>
      <c r="H1615" s="42"/>
      <c r="I1615" s="196"/>
      <c r="K1615" s="106"/>
      <c r="L1615" s="106"/>
      <c r="M1615" s="106"/>
    </row>
    <row r="1616" ht="14.25" customHeight="1">
      <c r="A1616" s="81"/>
      <c r="B1616" s="93"/>
      <c r="E1616" s="50"/>
      <c r="H1616" s="42"/>
      <c r="I1616" s="196"/>
      <c r="K1616" s="106"/>
      <c r="L1616" s="106"/>
      <c r="M1616" s="106"/>
    </row>
    <row r="1617" ht="14.25" customHeight="1">
      <c r="A1617" s="81"/>
      <c r="B1617" s="93"/>
      <c r="E1617" s="50"/>
      <c r="H1617" s="42"/>
      <c r="I1617" s="196"/>
      <c r="K1617" s="106"/>
      <c r="L1617" s="106"/>
      <c r="M1617" s="106"/>
    </row>
    <row r="1618" ht="14.25" customHeight="1">
      <c r="A1618" s="81"/>
      <c r="B1618" s="93"/>
      <c r="E1618" s="50"/>
      <c r="H1618" s="42"/>
      <c r="I1618" s="196"/>
      <c r="K1618" s="106"/>
      <c r="L1618" s="106"/>
      <c r="M1618" s="106"/>
    </row>
    <row r="1619" ht="14.25" customHeight="1">
      <c r="A1619" s="81"/>
      <c r="B1619" s="93"/>
      <c r="E1619" s="50"/>
      <c r="H1619" s="42"/>
      <c r="I1619" s="196"/>
      <c r="K1619" s="106"/>
      <c r="L1619" s="106"/>
      <c r="M1619" s="106"/>
    </row>
    <row r="1620" ht="14.25" customHeight="1">
      <c r="A1620" s="81"/>
      <c r="B1620" s="93"/>
      <c r="E1620" s="50"/>
      <c r="H1620" s="42"/>
      <c r="I1620" s="196"/>
      <c r="K1620" s="106"/>
      <c r="L1620" s="106"/>
      <c r="M1620" s="106"/>
    </row>
    <row r="1621" ht="14.25" customHeight="1">
      <c r="A1621" s="81"/>
      <c r="B1621" s="93"/>
      <c r="E1621" s="50"/>
      <c r="H1621" s="42"/>
      <c r="I1621" s="196"/>
      <c r="K1621" s="106"/>
      <c r="L1621" s="106"/>
      <c r="M1621" s="106"/>
    </row>
    <row r="1622" ht="14.25" customHeight="1">
      <c r="A1622" s="81"/>
      <c r="B1622" s="93"/>
      <c r="E1622" s="50"/>
      <c r="H1622" s="42"/>
      <c r="I1622" s="196"/>
      <c r="K1622" s="106"/>
      <c r="L1622" s="106"/>
      <c r="M1622" s="106"/>
    </row>
    <row r="1623" ht="14.25" customHeight="1">
      <c r="A1623" s="81"/>
      <c r="B1623" s="93"/>
      <c r="E1623" s="50"/>
      <c r="H1623" s="42"/>
      <c r="I1623" s="196"/>
      <c r="K1623" s="106"/>
      <c r="L1623" s="106"/>
      <c r="M1623" s="106"/>
    </row>
    <row r="1624" ht="14.25" customHeight="1">
      <c r="A1624" s="81"/>
      <c r="B1624" s="93"/>
      <c r="E1624" s="50"/>
      <c r="H1624" s="42"/>
      <c r="I1624" s="196"/>
      <c r="K1624" s="106"/>
      <c r="L1624" s="106"/>
      <c r="M1624" s="106"/>
    </row>
    <row r="1625" ht="14.25" customHeight="1">
      <c r="A1625" s="81"/>
      <c r="B1625" s="93"/>
      <c r="E1625" s="50"/>
      <c r="H1625" s="42"/>
      <c r="I1625" s="196"/>
      <c r="K1625" s="106"/>
      <c r="L1625" s="106"/>
      <c r="M1625" s="106"/>
    </row>
    <row r="1626" ht="14.25" customHeight="1">
      <c r="A1626" s="81"/>
      <c r="B1626" s="93"/>
      <c r="E1626" s="50"/>
      <c r="H1626" s="42"/>
      <c r="I1626" s="196"/>
      <c r="K1626" s="106"/>
      <c r="L1626" s="106"/>
      <c r="M1626" s="106"/>
    </row>
    <row r="1627" ht="14.25" customHeight="1">
      <c r="A1627" s="81"/>
      <c r="B1627" s="93"/>
      <c r="E1627" s="50"/>
      <c r="H1627" s="42"/>
      <c r="I1627" s="196"/>
      <c r="K1627" s="106"/>
      <c r="L1627" s="106"/>
      <c r="M1627" s="106"/>
    </row>
    <row r="1628" ht="14.25" customHeight="1">
      <c r="A1628" s="81"/>
      <c r="B1628" s="93"/>
      <c r="E1628" s="50"/>
      <c r="H1628" s="42"/>
      <c r="I1628" s="196"/>
      <c r="K1628" s="106"/>
      <c r="L1628" s="106"/>
      <c r="M1628" s="106"/>
    </row>
    <row r="1629" ht="14.25" customHeight="1">
      <c r="A1629" s="81"/>
      <c r="B1629" s="93"/>
      <c r="E1629" s="50"/>
      <c r="H1629" s="42"/>
      <c r="I1629" s="196"/>
      <c r="K1629" s="106"/>
      <c r="L1629" s="106"/>
      <c r="M1629" s="106"/>
    </row>
    <row r="1630" ht="14.25" customHeight="1">
      <c r="A1630" s="81"/>
      <c r="B1630" s="93"/>
      <c r="E1630" s="50"/>
      <c r="H1630" s="42"/>
      <c r="I1630" s="196"/>
      <c r="K1630" s="106"/>
      <c r="L1630" s="106"/>
      <c r="M1630" s="106"/>
    </row>
    <row r="1631" ht="14.25" customHeight="1">
      <c r="A1631" s="81"/>
      <c r="B1631" s="93"/>
      <c r="E1631" s="50"/>
      <c r="H1631" s="42"/>
      <c r="I1631" s="196"/>
      <c r="K1631" s="106"/>
      <c r="L1631" s="106"/>
      <c r="M1631" s="106"/>
    </row>
    <row r="1632" ht="14.25" customHeight="1">
      <c r="A1632" s="81"/>
      <c r="B1632" s="93"/>
      <c r="E1632" s="50"/>
      <c r="H1632" s="42"/>
      <c r="I1632" s="196"/>
      <c r="K1632" s="106"/>
      <c r="L1632" s="106"/>
      <c r="M1632" s="106"/>
    </row>
    <row r="1633" ht="14.25" customHeight="1">
      <c r="A1633" s="81"/>
      <c r="B1633" s="93"/>
      <c r="E1633" s="50"/>
      <c r="H1633" s="42"/>
      <c r="I1633" s="196"/>
      <c r="K1633" s="106"/>
      <c r="L1633" s="106"/>
      <c r="M1633" s="106"/>
    </row>
    <row r="1634" ht="14.25" customHeight="1">
      <c r="A1634" s="81"/>
      <c r="B1634" s="93"/>
      <c r="E1634" s="50"/>
      <c r="H1634" s="42"/>
      <c r="I1634" s="196"/>
      <c r="K1634" s="106"/>
      <c r="L1634" s="106"/>
      <c r="M1634" s="106"/>
    </row>
    <row r="1635" ht="14.25" customHeight="1">
      <c r="A1635" s="81"/>
      <c r="B1635" s="93"/>
      <c r="E1635" s="50"/>
      <c r="H1635" s="42"/>
      <c r="I1635" s="196"/>
      <c r="K1635" s="106"/>
      <c r="L1635" s="106"/>
      <c r="M1635" s="106"/>
    </row>
    <row r="1636" ht="14.25" customHeight="1">
      <c r="A1636" s="81"/>
      <c r="B1636" s="93"/>
      <c r="E1636" s="50"/>
      <c r="H1636" s="42"/>
      <c r="I1636" s="196"/>
      <c r="K1636" s="106"/>
      <c r="L1636" s="106"/>
      <c r="M1636" s="106"/>
    </row>
    <row r="1637" ht="14.25" customHeight="1">
      <c r="A1637" s="81"/>
      <c r="B1637" s="93"/>
      <c r="E1637" s="50"/>
      <c r="H1637" s="42"/>
      <c r="I1637" s="196"/>
      <c r="K1637" s="106"/>
      <c r="L1637" s="106"/>
      <c r="M1637" s="106"/>
    </row>
    <row r="1638" ht="14.25" customHeight="1">
      <c r="A1638" s="81"/>
      <c r="B1638" s="93"/>
      <c r="E1638" s="50"/>
      <c r="H1638" s="42"/>
      <c r="I1638" s="196"/>
      <c r="K1638" s="106"/>
      <c r="L1638" s="106"/>
      <c r="M1638" s="106"/>
    </row>
    <row r="1639" ht="14.25" customHeight="1">
      <c r="A1639" s="81"/>
      <c r="B1639" s="93"/>
      <c r="E1639" s="50"/>
      <c r="H1639" s="42"/>
      <c r="I1639" s="196"/>
      <c r="K1639" s="106"/>
      <c r="L1639" s="106"/>
      <c r="M1639" s="106"/>
    </row>
    <row r="1640" ht="14.25" customHeight="1">
      <c r="A1640" s="81"/>
      <c r="B1640" s="93"/>
      <c r="E1640" s="50"/>
      <c r="H1640" s="42"/>
      <c r="I1640" s="196"/>
      <c r="K1640" s="106"/>
      <c r="L1640" s="106"/>
      <c r="M1640" s="106"/>
    </row>
    <row r="1641" ht="14.25" customHeight="1">
      <c r="A1641" s="81"/>
      <c r="B1641" s="93"/>
      <c r="E1641" s="50"/>
      <c r="H1641" s="42"/>
      <c r="I1641" s="196"/>
      <c r="K1641" s="106"/>
      <c r="L1641" s="106"/>
      <c r="M1641" s="106"/>
    </row>
    <row r="1642" ht="14.25" customHeight="1">
      <c r="A1642" s="81"/>
      <c r="B1642" s="93"/>
      <c r="E1642" s="50"/>
      <c r="H1642" s="42"/>
      <c r="I1642" s="196"/>
      <c r="K1642" s="106"/>
      <c r="L1642" s="106"/>
      <c r="M1642" s="106"/>
    </row>
    <row r="1643" ht="14.25" customHeight="1">
      <c r="A1643" s="81"/>
      <c r="B1643" s="93"/>
      <c r="E1643" s="50"/>
      <c r="H1643" s="42"/>
      <c r="I1643" s="196"/>
      <c r="K1643" s="106"/>
      <c r="L1643" s="106"/>
      <c r="M1643" s="106"/>
    </row>
    <row r="1644" ht="14.25" customHeight="1">
      <c r="A1644" s="81"/>
      <c r="B1644" s="93"/>
      <c r="E1644" s="50"/>
      <c r="H1644" s="42"/>
      <c r="I1644" s="196"/>
      <c r="K1644" s="106"/>
      <c r="L1644" s="106"/>
      <c r="M1644" s="106"/>
    </row>
    <row r="1645" ht="14.25" customHeight="1">
      <c r="A1645" s="81"/>
      <c r="B1645" s="93"/>
      <c r="E1645" s="50"/>
      <c r="H1645" s="42"/>
      <c r="I1645" s="196"/>
      <c r="K1645" s="106"/>
      <c r="L1645" s="106"/>
      <c r="M1645" s="106"/>
    </row>
    <row r="1646" ht="14.25" customHeight="1">
      <c r="A1646" s="81"/>
      <c r="B1646" s="93"/>
      <c r="E1646" s="50"/>
      <c r="H1646" s="42"/>
      <c r="I1646" s="196"/>
      <c r="K1646" s="106"/>
      <c r="L1646" s="106"/>
      <c r="M1646" s="106"/>
    </row>
    <row r="1647" ht="14.25" customHeight="1">
      <c r="A1647" s="81"/>
      <c r="B1647" s="93"/>
      <c r="E1647" s="50"/>
      <c r="H1647" s="42"/>
      <c r="I1647" s="196"/>
      <c r="K1647" s="106"/>
      <c r="L1647" s="106"/>
      <c r="M1647" s="106"/>
    </row>
    <row r="1648" ht="14.25" customHeight="1">
      <c r="A1648" s="81"/>
      <c r="B1648" s="93"/>
      <c r="E1648" s="50"/>
      <c r="H1648" s="42"/>
      <c r="I1648" s="196"/>
      <c r="K1648" s="106"/>
      <c r="L1648" s="106"/>
      <c r="M1648" s="106"/>
    </row>
    <row r="1649" ht="14.25" customHeight="1">
      <c r="A1649" s="81"/>
      <c r="B1649" s="93"/>
      <c r="E1649" s="50"/>
      <c r="H1649" s="42"/>
      <c r="I1649" s="196"/>
      <c r="K1649" s="106"/>
      <c r="L1649" s="106"/>
      <c r="M1649" s="106"/>
    </row>
    <row r="1650" ht="14.25" customHeight="1">
      <c r="A1650" s="81"/>
      <c r="B1650" s="93"/>
      <c r="E1650" s="50"/>
      <c r="H1650" s="42"/>
      <c r="I1650" s="196"/>
      <c r="K1650" s="106"/>
      <c r="L1650" s="106"/>
      <c r="M1650" s="106"/>
    </row>
    <row r="1651" ht="14.25" customHeight="1">
      <c r="A1651" s="81"/>
      <c r="B1651" s="93"/>
      <c r="E1651" s="50"/>
      <c r="H1651" s="42"/>
      <c r="I1651" s="196"/>
      <c r="K1651" s="106"/>
      <c r="L1651" s="106"/>
      <c r="M1651" s="106"/>
    </row>
    <row r="1652" ht="14.25" customHeight="1">
      <c r="A1652" s="81"/>
      <c r="B1652" s="93"/>
      <c r="E1652" s="50"/>
      <c r="H1652" s="42"/>
      <c r="I1652" s="196"/>
      <c r="K1652" s="106"/>
      <c r="L1652" s="106"/>
      <c r="M1652" s="106"/>
    </row>
    <row r="1653" ht="14.25" customHeight="1">
      <c r="A1653" s="81"/>
      <c r="B1653" s="93"/>
      <c r="E1653" s="50"/>
      <c r="H1653" s="42"/>
      <c r="I1653" s="196"/>
      <c r="K1653" s="106"/>
      <c r="L1653" s="106"/>
      <c r="M1653" s="106"/>
    </row>
    <row r="1654" ht="14.25" customHeight="1">
      <c r="A1654" s="81"/>
      <c r="B1654" s="93"/>
      <c r="E1654" s="50"/>
      <c r="H1654" s="42"/>
      <c r="I1654" s="196"/>
      <c r="K1654" s="106"/>
      <c r="L1654" s="106"/>
      <c r="M1654" s="106"/>
    </row>
    <row r="1655" ht="14.25" customHeight="1">
      <c r="A1655" s="81"/>
      <c r="B1655" s="93"/>
      <c r="E1655" s="50"/>
      <c r="H1655" s="42"/>
      <c r="I1655" s="196"/>
      <c r="K1655" s="106"/>
      <c r="L1655" s="106"/>
      <c r="M1655" s="106"/>
    </row>
    <row r="1656" ht="14.25" customHeight="1">
      <c r="A1656" s="81"/>
      <c r="B1656" s="93"/>
      <c r="E1656" s="50"/>
      <c r="H1656" s="42"/>
      <c r="I1656" s="196"/>
      <c r="K1656" s="106"/>
      <c r="L1656" s="106"/>
      <c r="M1656" s="106"/>
    </row>
    <row r="1657" ht="14.25" customHeight="1">
      <c r="A1657" s="81"/>
      <c r="B1657" s="93"/>
      <c r="E1657" s="50"/>
      <c r="H1657" s="42"/>
      <c r="I1657" s="196"/>
      <c r="K1657" s="106"/>
      <c r="L1657" s="106"/>
      <c r="M1657" s="106"/>
    </row>
    <row r="1658" ht="14.25" customHeight="1">
      <c r="A1658" s="81"/>
      <c r="B1658" s="93"/>
      <c r="E1658" s="50"/>
      <c r="H1658" s="42"/>
      <c r="I1658" s="196"/>
      <c r="K1658" s="106"/>
      <c r="L1658" s="106"/>
      <c r="M1658" s="106"/>
    </row>
    <row r="1659" ht="14.25" customHeight="1">
      <c r="A1659" s="81"/>
      <c r="B1659" s="93"/>
      <c r="E1659" s="50"/>
      <c r="H1659" s="42"/>
      <c r="I1659" s="196"/>
      <c r="K1659" s="106"/>
      <c r="L1659" s="106"/>
      <c r="M1659" s="106"/>
    </row>
    <row r="1660" ht="14.25" customHeight="1">
      <c r="A1660" s="81"/>
      <c r="B1660" s="93"/>
      <c r="E1660" s="50"/>
      <c r="H1660" s="42"/>
      <c r="I1660" s="196"/>
      <c r="K1660" s="106"/>
      <c r="L1660" s="106"/>
      <c r="M1660" s="106"/>
    </row>
    <row r="1661" ht="14.25" customHeight="1">
      <c r="A1661" s="81"/>
      <c r="B1661" s="93"/>
      <c r="E1661" s="50"/>
      <c r="H1661" s="42"/>
      <c r="I1661" s="196"/>
      <c r="K1661" s="106"/>
      <c r="L1661" s="106"/>
      <c r="M1661" s="106"/>
    </row>
    <row r="1662" ht="14.25" customHeight="1">
      <c r="A1662" s="81"/>
      <c r="B1662" s="93"/>
      <c r="E1662" s="50"/>
      <c r="H1662" s="42"/>
      <c r="I1662" s="196"/>
      <c r="K1662" s="106"/>
      <c r="L1662" s="106"/>
      <c r="M1662" s="106"/>
    </row>
    <row r="1663" ht="14.25" customHeight="1">
      <c r="A1663" s="81"/>
      <c r="B1663" s="93"/>
      <c r="E1663" s="50"/>
      <c r="H1663" s="42"/>
      <c r="I1663" s="196"/>
      <c r="K1663" s="106"/>
      <c r="L1663" s="106"/>
      <c r="M1663" s="106"/>
    </row>
    <row r="1664" ht="14.25" customHeight="1">
      <c r="A1664" s="81"/>
      <c r="B1664" s="93"/>
      <c r="E1664" s="50"/>
      <c r="H1664" s="42"/>
      <c r="I1664" s="196"/>
      <c r="K1664" s="106"/>
      <c r="L1664" s="106"/>
      <c r="M1664" s="106"/>
    </row>
    <row r="1665" ht="14.25" customHeight="1">
      <c r="A1665" s="81"/>
      <c r="B1665" s="93"/>
      <c r="E1665" s="50"/>
      <c r="H1665" s="42"/>
      <c r="I1665" s="196"/>
      <c r="K1665" s="106"/>
      <c r="L1665" s="106"/>
      <c r="M1665" s="106"/>
    </row>
    <row r="1666" ht="14.25" customHeight="1">
      <c r="A1666" s="81"/>
      <c r="B1666" s="93"/>
      <c r="E1666" s="50"/>
      <c r="H1666" s="42"/>
      <c r="I1666" s="196"/>
      <c r="K1666" s="106"/>
      <c r="L1666" s="106"/>
      <c r="M1666" s="106"/>
    </row>
    <row r="1667" ht="14.25" customHeight="1">
      <c r="A1667" s="81"/>
      <c r="B1667" s="93"/>
      <c r="E1667" s="50"/>
      <c r="H1667" s="42"/>
      <c r="I1667" s="196"/>
      <c r="K1667" s="106"/>
      <c r="L1667" s="106"/>
      <c r="M1667" s="106"/>
    </row>
    <row r="1668" ht="14.25" customHeight="1">
      <c r="A1668" s="81"/>
      <c r="B1668" s="93"/>
      <c r="E1668" s="50"/>
      <c r="H1668" s="42"/>
      <c r="I1668" s="196"/>
      <c r="K1668" s="106"/>
      <c r="L1668" s="106"/>
      <c r="M1668" s="106"/>
    </row>
    <row r="1669" ht="14.25" customHeight="1">
      <c r="A1669" s="81"/>
      <c r="B1669" s="93"/>
      <c r="E1669" s="50"/>
      <c r="H1669" s="42"/>
      <c r="I1669" s="196"/>
      <c r="K1669" s="106"/>
      <c r="L1669" s="106"/>
      <c r="M1669" s="106"/>
    </row>
    <row r="1670" ht="14.25" customHeight="1">
      <c r="A1670" s="81"/>
      <c r="B1670" s="93"/>
      <c r="E1670" s="50"/>
      <c r="H1670" s="42"/>
      <c r="I1670" s="196"/>
      <c r="K1670" s="106"/>
      <c r="L1670" s="106"/>
      <c r="M1670" s="106"/>
    </row>
    <row r="1671" ht="14.25" customHeight="1">
      <c r="A1671" s="81"/>
      <c r="B1671" s="93"/>
      <c r="E1671" s="50"/>
      <c r="H1671" s="42"/>
      <c r="I1671" s="196"/>
      <c r="K1671" s="106"/>
      <c r="L1671" s="106"/>
      <c r="M1671" s="106"/>
    </row>
    <row r="1672" ht="14.25" customHeight="1">
      <c r="A1672" s="81"/>
      <c r="B1672" s="93"/>
      <c r="E1672" s="50"/>
      <c r="H1672" s="42"/>
      <c r="I1672" s="196"/>
      <c r="K1672" s="106"/>
      <c r="L1672" s="106"/>
      <c r="M1672" s="106"/>
    </row>
    <row r="1673" ht="14.25" customHeight="1">
      <c r="A1673" s="81"/>
      <c r="B1673" s="93"/>
      <c r="E1673" s="50"/>
      <c r="H1673" s="42"/>
      <c r="I1673" s="196"/>
      <c r="K1673" s="106"/>
      <c r="L1673" s="106"/>
      <c r="M1673" s="106"/>
    </row>
    <row r="1674" ht="14.25" customHeight="1">
      <c r="A1674" s="81"/>
      <c r="B1674" s="93"/>
      <c r="E1674" s="50"/>
      <c r="H1674" s="42"/>
      <c r="I1674" s="196"/>
      <c r="K1674" s="106"/>
      <c r="L1674" s="106"/>
      <c r="M1674" s="106"/>
    </row>
    <row r="1675" ht="14.25" customHeight="1">
      <c r="A1675" s="81"/>
      <c r="B1675" s="93"/>
      <c r="E1675" s="50"/>
      <c r="H1675" s="42"/>
      <c r="I1675" s="196"/>
      <c r="K1675" s="106"/>
      <c r="L1675" s="106"/>
      <c r="M1675" s="106"/>
    </row>
    <row r="1676" ht="14.25" customHeight="1">
      <c r="A1676" s="81"/>
      <c r="B1676" s="93"/>
      <c r="E1676" s="50"/>
      <c r="H1676" s="42"/>
      <c r="I1676" s="196"/>
      <c r="K1676" s="106"/>
      <c r="L1676" s="106"/>
      <c r="M1676" s="106"/>
    </row>
    <row r="1677" ht="14.25" customHeight="1">
      <c r="A1677" s="81"/>
      <c r="B1677" s="93"/>
      <c r="E1677" s="50"/>
      <c r="H1677" s="42"/>
      <c r="I1677" s="196"/>
      <c r="K1677" s="106"/>
      <c r="L1677" s="106"/>
      <c r="M1677" s="106"/>
    </row>
    <row r="1678" ht="14.25" customHeight="1">
      <c r="A1678" s="81"/>
      <c r="B1678" s="93"/>
      <c r="E1678" s="50"/>
      <c r="H1678" s="42"/>
      <c r="I1678" s="196"/>
      <c r="K1678" s="106"/>
      <c r="L1678" s="106"/>
      <c r="M1678" s="106"/>
    </row>
    <row r="1679" ht="14.25" customHeight="1">
      <c r="A1679" s="81"/>
      <c r="B1679" s="93"/>
      <c r="E1679" s="50"/>
      <c r="H1679" s="42"/>
      <c r="I1679" s="196"/>
      <c r="K1679" s="106"/>
      <c r="L1679" s="106"/>
      <c r="M1679" s="106"/>
    </row>
    <row r="1680" ht="14.25" customHeight="1">
      <c r="A1680" s="81"/>
      <c r="B1680" s="93"/>
      <c r="E1680" s="50"/>
      <c r="H1680" s="42"/>
      <c r="I1680" s="196"/>
      <c r="K1680" s="106"/>
      <c r="L1680" s="106"/>
      <c r="M1680" s="106"/>
    </row>
    <row r="1681" ht="14.25" customHeight="1">
      <c r="A1681" s="81"/>
      <c r="B1681" s="93"/>
      <c r="E1681" s="50"/>
      <c r="H1681" s="42"/>
      <c r="I1681" s="196"/>
      <c r="K1681" s="106"/>
      <c r="L1681" s="106"/>
      <c r="M1681" s="106"/>
    </row>
    <row r="1682" ht="14.25" customHeight="1">
      <c r="A1682" s="81"/>
      <c r="B1682" s="93"/>
      <c r="E1682" s="50"/>
      <c r="H1682" s="42"/>
      <c r="I1682" s="196"/>
      <c r="K1682" s="106"/>
      <c r="L1682" s="106"/>
      <c r="M1682" s="106"/>
    </row>
    <row r="1683" ht="14.25" customHeight="1">
      <c r="A1683" s="81"/>
      <c r="B1683" s="93"/>
      <c r="E1683" s="50"/>
      <c r="H1683" s="42"/>
      <c r="I1683" s="196"/>
      <c r="K1683" s="106"/>
      <c r="L1683" s="106"/>
      <c r="M1683" s="106"/>
    </row>
    <row r="1684" ht="14.25" customHeight="1">
      <c r="A1684" s="81"/>
      <c r="B1684" s="93"/>
      <c r="E1684" s="50"/>
      <c r="H1684" s="42"/>
      <c r="I1684" s="196"/>
      <c r="K1684" s="106"/>
      <c r="L1684" s="106"/>
      <c r="M1684" s="106"/>
    </row>
    <row r="1685" ht="14.25" customHeight="1">
      <c r="A1685" s="81"/>
      <c r="B1685" s="93"/>
      <c r="E1685" s="50"/>
      <c r="H1685" s="42"/>
      <c r="I1685" s="196"/>
      <c r="K1685" s="106"/>
      <c r="L1685" s="106"/>
      <c r="M1685" s="106"/>
    </row>
    <row r="1686" ht="14.25" customHeight="1">
      <c r="A1686" s="81"/>
      <c r="B1686" s="93"/>
      <c r="E1686" s="50"/>
      <c r="H1686" s="42"/>
      <c r="I1686" s="196"/>
      <c r="K1686" s="106"/>
      <c r="L1686" s="106"/>
      <c r="M1686" s="106"/>
    </row>
    <row r="1687" ht="14.25" customHeight="1">
      <c r="A1687" s="81"/>
      <c r="B1687" s="93"/>
      <c r="E1687" s="50"/>
      <c r="H1687" s="42"/>
      <c r="I1687" s="196"/>
      <c r="K1687" s="106"/>
      <c r="L1687" s="106"/>
      <c r="M1687" s="106"/>
    </row>
    <row r="1688" ht="14.25" customHeight="1">
      <c r="A1688" s="81"/>
      <c r="B1688" s="93"/>
      <c r="E1688" s="50"/>
      <c r="H1688" s="42"/>
      <c r="I1688" s="196"/>
      <c r="K1688" s="106"/>
      <c r="L1688" s="106"/>
      <c r="M1688" s="106"/>
    </row>
    <row r="1689" ht="14.25" customHeight="1">
      <c r="A1689" s="81"/>
      <c r="B1689" s="93"/>
      <c r="E1689" s="50"/>
      <c r="H1689" s="42"/>
      <c r="I1689" s="196"/>
      <c r="K1689" s="106"/>
      <c r="L1689" s="106"/>
      <c r="M1689" s="106"/>
    </row>
    <row r="1690" ht="14.25" customHeight="1">
      <c r="A1690" s="81"/>
      <c r="B1690" s="93"/>
      <c r="E1690" s="50"/>
      <c r="H1690" s="42"/>
      <c r="I1690" s="196"/>
      <c r="K1690" s="106"/>
      <c r="L1690" s="106"/>
      <c r="M1690" s="106"/>
    </row>
    <row r="1691" ht="14.25" customHeight="1">
      <c r="A1691" s="81"/>
      <c r="B1691" s="93"/>
      <c r="E1691" s="50"/>
      <c r="H1691" s="42"/>
      <c r="I1691" s="196"/>
      <c r="K1691" s="106"/>
      <c r="L1691" s="106"/>
      <c r="M1691" s="106"/>
    </row>
    <row r="1692" ht="14.25" customHeight="1">
      <c r="A1692" s="81"/>
      <c r="B1692" s="93"/>
      <c r="E1692" s="50"/>
      <c r="H1692" s="42"/>
      <c r="I1692" s="196"/>
      <c r="K1692" s="106"/>
      <c r="L1692" s="106"/>
      <c r="M1692" s="106"/>
    </row>
    <row r="1693" ht="14.25" customHeight="1">
      <c r="A1693" s="81"/>
      <c r="B1693" s="93"/>
      <c r="E1693" s="50"/>
      <c r="H1693" s="42"/>
      <c r="I1693" s="196"/>
      <c r="K1693" s="106"/>
      <c r="L1693" s="106"/>
      <c r="M1693" s="106"/>
    </row>
    <row r="1694" ht="14.25" customHeight="1">
      <c r="A1694" s="81"/>
      <c r="B1694" s="93"/>
      <c r="E1694" s="50"/>
      <c r="H1694" s="42"/>
      <c r="I1694" s="196"/>
      <c r="K1694" s="106"/>
      <c r="L1694" s="106"/>
      <c r="M1694" s="106"/>
    </row>
    <row r="1695" ht="14.25" customHeight="1">
      <c r="A1695" s="81"/>
      <c r="B1695" s="93"/>
      <c r="E1695" s="50"/>
      <c r="H1695" s="42"/>
      <c r="I1695" s="196"/>
      <c r="K1695" s="106"/>
      <c r="L1695" s="106"/>
      <c r="M1695" s="106"/>
    </row>
    <row r="1696" ht="14.25" customHeight="1">
      <c r="A1696" s="81"/>
      <c r="B1696" s="93"/>
      <c r="E1696" s="50"/>
      <c r="H1696" s="42"/>
      <c r="I1696" s="196"/>
      <c r="K1696" s="106"/>
      <c r="L1696" s="106"/>
      <c r="M1696" s="106"/>
    </row>
    <row r="1697" ht="14.25" customHeight="1">
      <c r="A1697" s="81"/>
      <c r="B1697" s="93"/>
      <c r="E1697" s="50"/>
      <c r="H1697" s="42"/>
      <c r="I1697" s="196"/>
      <c r="K1697" s="106"/>
      <c r="L1697" s="106"/>
      <c r="M1697" s="106"/>
    </row>
    <row r="1698" ht="14.25" customHeight="1">
      <c r="A1698" s="81"/>
      <c r="B1698" s="93"/>
      <c r="E1698" s="50"/>
      <c r="H1698" s="42"/>
      <c r="I1698" s="196"/>
      <c r="K1698" s="106"/>
      <c r="L1698" s="106"/>
      <c r="M1698" s="106"/>
    </row>
    <row r="1699" ht="14.25" customHeight="1">
      <c r="A1699" s="81"/>
      <c r="B1699" s="93"/>
      <c r="E1699" s="50"/>
      <c r="H1699" s="42"/>
      <c r="I1699" s="196"/>
      <c r="K1699" s="106"/>
      <c r="L1699" s="106"/>
      <c r="M1699" s="106"/>
    </row>
    <row r="1700" ht="14.25" customHeight="1">
      <c r="A1700" s="81"/>
      <c r="B1700" s="93"/>
      <c r="E1700" s="50"/>
      <c r="H1700" s="42"/>
      <c r="I1700" s="196"/>
      <c r="K1700" s="106"/>
      <c r="L1700" s="106"/>
      <c r="M1700" s="106"/>
    </row>
    <row r="1701" ht="14.25" customHeight="1">
      <c r="A1701" s="81"/>
      <c r="B1701" s="93"/>
      <c r="E1701" s="50"/>
      <c r="H1701" s="42"/>
      <c r="I1701" s="196"/>
      <c r="K1701" s="106"/>
      <c r="L1701" s="106"/>
      <c r="M1701" s="106"/>
    </row>
    <row r="1702" ht="14.25" customHeight="1">
      <c r="A1702" s="81"/>
      <c r="B1702" s="93"/>
      <c r="E1702" s="50"/>
      <c r="H1702" s="42"/>
      <c r="I1702" s="196"/>
      <c r="K1702" s="106"/>
      <c r="L1702" s="106"/>
      <c r="M1702" s="106"/>
    </row>
    <row r="1703" ht="14.25" customHeight="1">
      <c r="A1703" s="81"/>
      <c r="B1703" s="93"/>
      <c r="E1703" s="50"/>
      <c r="H1703" s="42"/>
      <c r="I1703" s="196"/>
      <c r="K1703" s="106"/>
      <c r="L1703" s="106"/>
      <c r="M1703" s="106"/>
    </row>
    <row r="1704" ht="14.25" customHeight="1">
      <c r="A1704" s="81"/>
      <c r="B1704" s="93"/>
      <c r="E1704" s="50"/>
      <c r="H1704" s="42"/>
      <c r="I1704" s="196"/>
      <c r="K1704" s="106"/>
      <c r="L1704" s="106"/>
      <c r="M1704" s="106"/>
    </row>
    <row r="1705" ht="14.25" customHeight="1">
      <c r="A1705" s="81"/>
      <c r="B1705" s="93"/>
      <c r="E1705" s="50"/>
      <c r="H1705" s="42"/>
      <c r="I1705" s="196"/>
      <c r="K1705" s="106"/>
      <c r="L1705" s="106"/>
      <c r="M1705" s="106"/>
    </row>
    <row r="1706" ht="14.25" customHeight="1">
      <c r="A1706" s="81"/>
      <c r="B1706" s="93"/>
      <c r="E1706" s="50"/>
      <c r="H1706" s="42"/>
      <c r="I1706" s="196"/>
      <c r="K1706" s="106"/>
      <c r="L1706" s="106"/>
      <c r="M1706" s="106"/>
    </row>
    <row r="1707" ht="14.25" customHeight="1">
      <c r="A1707" s="81"/>
      <c r="B1707" s="93"/>
      <c r="E1707" s="50"/>
      <c r="H1707" s="42"/>
      <c r="I1707" s="196"/>
      <c r="K1707" s="106"/>
      <c r="L1707" s="106"/>
      <c r="M1707" s="106"/>
    </row>
    <row r="1708" ht="14.25" customHeight="1">
      <c r="A1708" s="81"/>
      <c r="B1708" s="93"/>
      <c r="E1708" s="50"/>
      <c r="H1708" s="42"/>
      <c r="I1708" s="196"/>
      <c r="K1708" s="106"/>
      <c r="L1708" s="106"/>
      <c r="M1708" s="106"/>
    </row>
    <row r="1709" ht="14.25" customHeight="1">
      <c r="A1709" s="81"/>
      <c r="B1709" s="93"/>
      <c r="E1709" s="50"/>
      <c r="H1709" s="42"/>
      <c r="I1709" s="196"/>
      <c r="K1709" s="106"/>
      <c r="L1709" s="106"/>
      <c r="M1709" s="106"/>
    </row>
    <row r="1710" ht="14.25" customHeight="1">
      <c r="A1710" s="81"/>
      <c r="B1710" s="93"/>
      <c r="E1710" s="50"/>
      <c r="H1710" s="42"/>
      <c r="I1710" s="196"/>
      <c r="K1710" s="106"/>
      <c r="L1710" s="106"/>
      <c r="M1710" s="106"/>
    </row>
    <row r="1711" ht="14.25" customHeight="1">
      <c r="A1711" s="81"/>
      <c r="B1711" s="93"/>
      <c r="E1711" s="50"/>
      <c r="H1711" s="42"/>
      <c r="I1711" s="196"/>
      <c r="K1711" s="106"/>
      <c r="L1711" s="106"/>
      <c r="M1711" s="106"/>
    </row>
    <row r="1712" ht="14.25" customHeight="1">
      <c r="A1712" s="81"/>
      <c r="B1712" s="93"/>
      <c r="E1712" s="50"/>
      <c r="H1712" s="42"/>
      <c r="I1712" s="196"/>
      <c r="K1712" s="106"/>
      <c r="L1712" s="106"/>
      <c r="M1712" s="106"/>
    </row>
    <row r="1713" ht="14.25" customHeight="1">
      <c r="A1713" s="81"/>
      <c r="B1713" s="93"/>
      <c r="E1713" s="50"/>
      <c r="H1713" s="42"/>
      <c r="I1713" s="196"/>
      <c r="K1713" s="106"/>
      <c r="L1713" s="106"/>
      <c r="M1713" s="106"/>
    </row>
    <row r="1714" ht="14.25" customHeight="1">
      <c r="A1714" s="81"/>
      <c r="B1714" s="93"/>
      <c r="E1714" s="50"/>
      <c r="H1714" s="42"/>
      <c r="I1714" s="196"/>
      <c r="K1714" s="106"/>
      <c r="L1714" s="106"/>
      <c r="M1714" s="106"/>
    </row>
    <row r="1715" ht="14.25" customHeight="1">
      <c r="A1715" s="81"/>
      <c r="B1715" s="93"/>
      <c r="E1715" s="50"/>
      <c r="H1715" s="42"/>
      <c r="I1715" s="196"/>
      <c r="K1715" s="106"/>
      <c r="L1715" s="106"/>
      <c r="M1715" s="106"/>
    </row>
    <row r="1716" ht="14.25" customHeight="1">
      <c r="A1716" s="81"/>
      <c r="B1716" s="93"/>
      <c r="E1716" s="50"/>
      <c r="H1716" s="42"/>
      <c r="I1716" s="196"/>
      <c r="K1716" s="106"/>
      <c r="L1716" s="106"/>
      <c r="M1716" s="106"/>
    </row>
    <row r="1717" ht="14.25" customHeight="1">
      <c r="A1717" s="81"/>
      <c r="B1717" s="93"/>
      <c r="E1717" s="50"/>
      <c r="H1717" s="42"/>
      <c r="I1717" s="196"/>
      <c r="K1717" s="106"/>
      <c r="L1717" s="106"/>
      <c r="M1717" s="106"/>
    </row>
    <row r="1718" ht="14.25" customHeight="1">
      <c r="A1718" s="81"/>
      <c r="B1718" s="93"/>
      <c r="E1718" s="50"/>
      <c r="H1718" s="42"/>
      <c r="I1718" s="196"/>
      <c r="K1718" s="106"/>
      <c r="L1718" s="106"/>
      <c r="M1718" s="106"/>
    </row>
    <row r="1719" ht="14.25" customHeight="1">
      <c r="A1719" s="81"/>
      <c r="B1719" s="93"/>
      <c r="E1719" s="50"/>
      <c r="H1719" s="42"/>
      <c r="I1719" s="196"/>
      <c r="K1719" s="106"/>
      <c r="L1719" s="106"/>
      <c r="M1719" s="106"/>
    </row>
    <row r="1720" ht="14.25" customHeight="1">
      <c r="A1720" s="81"/>
      <c r="B1720" s="93"/>
      <c r="E1720" s="50"/>
      <c r="H1720" s="42"/>
      <c r="I1720" s="196"/>
      <c r="K1720" s="106"/>
      <c r="L1720" s="106"/>
      <c r="M1720" s="106"/>
    </row>
    <row r="1721" ht="14.25" customHeight="1">
      <c r="A1721" s="81"/>
      <c r="B1721" s="93"/>
      <c r="E1721" s="50"/>
      <c r="H1721" s="42"/>
      <c r="I1721" s="196"/>
      <c r="K1721" s="106"/>
      <c r="L1721" s="106"/>
      <c r="M1721" s="106"/>
    </row>
    <row r="1722" ht="14.25" customHeight="1">
      <c r="A1722" s="81"/>
      <c r="B1722" s="93"/>
      <c r="E1722" s="50"/>
      <c r="H1722" s="42"/>
      <c r="I1722" s="196"/>
      <c r="K1722" s="106"/>
      <c r="L1722" s="106"/>
      <c r="M1722" s="106"/>
    </row>
    <row r="1723" ht="14.25" customHeight="1">
      <c r="A1723" s="81"/>
      <c r="B1723" s="93"/>
      <c r="E1723" s="50"/>
      <c r="H1723" s="42"/>
      <c r="I1723" s="196"/>
      <c r="K1723" s="106"/>
      <c r="L1723" s="106"/>
      <c r="M1723" s="106"/>
    </row>
    <row r="1724" ht="14.25" customHeight="1">
      <c r="A1724" s="81"/>
      <c r="B1724" s="93"/>
      <c r="E1724" s="50"/>
      <c r="H1724" s="42"/>
      <c r="I1724" s="196"/>
      <c r="K1724" s="106"/>
      <c r="L1724" s="106"/>
      <c r="M1724" s="106"/>
    </row>
    <row r="1725" ht="14.25" customHeight="1">
      <c r="A1725" s="81"/>
      <c r="B1725" s="93"/>
      <c r="E1725" s="50"/>
      <c r="H1725" s="42"/>
      <c r="I1725" s="196"/>
      <c r="K1725" s="106"/>
      <c r="L1725" s="106"/>
      <c r="M1725" s="106"/>
    </row>
    <row r="1726" ht="14.25" customHeight="1">
      <c r="A1726" s="81"/>
      <c r="B1726" s="93"/>
      <c r="E1726" s="50"/>
      <c r="H1726" s="42"/>
      <c r="I1726" s="196"/>
      <c r="K1726" s="106"/>
      <c r="L1726" s="106"/>
      <c r="M1726" s="106"/>
    </row>
    <row r="1727" ht="14.25" customHeight="1">
      <c r="A1727" s="81"/>
      <c r="B1727" s="93"/>
      <c r="E1727" s="50"/>
      <c r="H1727" s="42"/>
      <c r="I1727" s="196"/>
      <c r="K1727" s="106"/>
      <c r="L1727" s="106"/>
      <c r="M1727" s="106"/>
    </row>
    <row r="1728" ht="14.25" customHeight="1">
      <c r="A1728" s="81"/>
      <c r="B1728" s="93"/>
      <c r="E1728" s="50"/>
      <c r="H1728" s="42"/>
      <c r="I1728" s="196"/>
      <c r="K1728" s="106"/>
      <c r="L1728" s="106"/>
      <c r="M1728" s="106"/>
    </row>
    <row r="1729" ht="14.25" customHeight="1">
      <c r="A1729" s="81"/>
      <c r="B1729" s="93"/>
      <c r="E1729" s="50"/>
      <c r="H1729" s="42"/>
      <c r="I1729" s="196"/>
      <c r="K1729" s="106"/>
      <c r="L1729" s="106"/>
      <c r="M1729" s="106"/>
    </row>
    <row r="1730" ht="14.25" customHeight="1">
      <c r="A1730" s="81"/>
      <c r="B1730" s="93"/>
      <c r="E1730" s="50"/>
      <c r="H1730" s="42"/>
      <c r="I1730" s="196"/>
      <c r="K1730" s="106"/>
      <c r="L1730" s="106"/>
      <c r="M1730" s="106"/>
    </row>
    <row r="1731" ht="14.25" customHeight="1">
      <c r="A1731" s="81"/>
      <c r="B1731" s="93"/>
      <c r="E1731" s="50"/>
      <c r="H1731" s="42"/>
      <c r="I1731" s="196"/>
      <c r="K1731" s="106"/>
      <c r="L1731" s="106"/>
      <c r="M1731" s="106"/>
    </row>
    <row r="1732" ht="14.25" customHeight="1">
      <c r="A1732" s="81"/>
      <c r="B1732" s="93"/>
      <c r="E1732" s="50"/>
      <c r="H1732" s="42"/>
      <c r="I1732" s="196"/>
      <c r="K1732" s="106"/>
      <c r="L1732" s="106"/>
      <c r="M1732" s="106"/>
    </row>
    <row r="1733" ht="14.25" customHeight="1">
      <c r="A1733" s="81"/>
      <c r="B1733" s="93"/>
      <c r="E1733" s="50"/>
      <c r="H1733" s="42"/>
      <c r="I1733" s="196"/>
      <c r="K1733" s="106"/>
      <c r="L1733" s="106"/>
      <c r="M1733" s="106"/>
    </row>
    <row r="1734" ht="14.25" customHeight="1">
      <c r="A1734" s="81"/>
      <c r="B1734" s="93"/>
      <c r="E1734" s="50"/>
      <c r="H1734" s="42"/>
      <c r="I1734" s="196"/>
      <c r="K1734" s="106"/>
      <c r="L1734" s="106"/>
      <c r="M1734" s="106"/>
    </row>
    <row r="1735" ht="14.25" customHeight="1">
      <c r="A1735" s="81"/>
      <c r="B1735" s="93"/>
      <c r="E1735" s="50"/>
      <c r="H1735" s="42"/>
      <c r="I1735" s="196"/>
      <c r="K1735" s="106"/>
      <c r="L1735" s="106"/>
      <c r="M1735" s="106"/>
    </row>
    <row r="1736" ht="14.25" customHeight="1">
      <c r="A1736" s="81"/>
      <c r="B1736" s="93"/>
      <c r="E1736" s="50"/>
      <c r="H1736" s="42"/>
      <c r="I1736" s="196"/>
      <c r="K1736" s="106"/>
      <c r="L1736" s="106"/>
      <c r="M1736" s="106"/>
    </row>
    <row r="1737" ht="14.25" customHeight="1">
      <c r="A1737" s="81"/>
      <c r="B1737" s="93"/>
      <c r="E1737" s="50"/>
      <c r="H1737" s="42"/>
      <c r="I1737" s="196"/>
      <c r="K1737" s="106"/>
      <c r="L1737" s="106"/>
      <c r="M1737" s="106"/>
    </row>
    <row r="1738" ht="14.25" customHeight="1">
      <c r="A1738" s="81"/>
      <c r="B1738" s="93"/>
      <c r="E1738" s="50"/>
      <c r="H1738" s="42"/>
      <c r="I1738" s="196"/>
      <c r="K1738" s="106"/>
      <c r="L1738" s="106"/>
      <c r="M1738" s="106"/>
    </row>
    <row r="1739" ht="14.25" customHeight="1">
      <c r="A1739" s="81"/>
      <c r="B1739" s="93"/>
      <c r="E1739" s="50"/>
      <c r="H1739" s="42"/>
      <c r="I1739" s="196"/>
      <c r="K1739" s="106"/>
      <c r="L1739" s="106"/>
      <c r="M1739" s="106"/>
    </row>
    <row r="1740" ht="14.25" customHeight="1">
      <c r="A1740" s="81"/>
      <c r="B1740" s="93"/>
      <c r="E1740" s="50"/>
      <c r="H1740" s="42"/>
      <c r="I1740" s="196"/>
      <c r="K1740" s="106"/>
      <c r="L1740" s="106"/>
      <c r="M1740" s="106"/>
    </row>
    <row r="1741" ht="14.25" customHeight="1">
      <c r="A1741" s="81"/>
      <c r="B1741" s="93"/>
      <c r="E1741" s="50"/>
      <c r="H1741" s="42"/>
      <c r="I1741" s="196"/>
      <c r="K1741" s="106"/>
      <c r="L1741" s="106"/>
      <c r="M1741" s="106"/>
    </row>
    <row r="1742" ht="14.25" customHeight="1">
      <c r="A1742" s="81"/>
      <c r="B1742" s="93"/>
      <c r="E1742" s="50"/>
      <c r="H1742" s="42"/>
      <c r="I1742" s="196"/>
      <c r="K1742" s="106"/>
      <c r="L1742" s="106"/>
      <c r="M1742" s="106"/>
    </row>
    <row r="1743" ht="14.25" customHeight="1">
      <c r="A1743" s="81"/>
      <c r="B1743" s="93"/>
      <c r="E1743" s="50"/>
      <c r="H1743" s="42"/>
      <c r="I1743" s="196"/>
      <c r="K1743" s="106"/>
      <c r="L1743" s="106"/>
      <c r="M1743" s="106"/>
    </row>
    <row r="1744" ht="14.25" customHeight="1">
      <c r="A1744" s="81"/>
      <c r="B1744" s="93"/>
      <c r="E1744" s="50"/>
      <c r="H1744" s="42"/>
      <c r="I1744" s="196"/>
      <c r="K1744" s="106"/>
      <c r="L1744" s="106"/>
      <c r="M1744" s="106"/>
    </row>
    <row r="1745" ht="14.25" customHeight="1">
      <c r="A1745" s="81"/>
      <c r="B1745" s="93"/>
      <c r="E1745" s="50"/>
      <c r="H1745" s="42"/>
      <c r="I1745" s="196"/>
      <c r="K1745" s="106"/>
      <c r="L1745" s="106"/>
      <c r="M1745" s="106"/>
    </row>
    <row r="1746" ht="14.25" customHeight="1">
      <c r="A1746" s="81"/>
      <c r="B1746" s="93"/>
      <c r="E1746" s="50"/>
      <c r="H1746" s="42"/>
      <c r="I1746" s="196"/>
      <c r="K1746" s="106"/>
      <c r="L1746" s="106"/>
      <c r="M1746" s="106"/>
    </row>
    <row r="1747" ht="14.25" customHeight="1">
      <c r="A1747" s="81"/>
      <c r="B1747" s="93"/>
      <c r="E1747" s="50"/>
      <c r="H1747" s="42"/>
      <c r="I1747" s="196"/>
      <c r="K1747" s="106"/>
      <c r="L1747" s="106"/>
      <c r="M1747" s="106"/>
    </row>
    <row r="1748" ht="14.25" customHeight="1">
      <c r="A1748" s="81"/>
      <c r="B1748" s="93"/>
      <c r="E1748" s="50"/>
      <c r="H1748" s="42"/>
      <c r="I1748" s="196"/>
      <c r="K1748" s="106"/>
      <c r="L1748" s="106"/>
      <c r="M1748" s="106"/>
    </row>
    <row r="1749" ht="14.25" customHeight="1">
      <c r="A1749" s="81"/>
      <c r="B1749" s="93"/>
      <c r="E1749" s="50"/>
      <c r="H1749" s="42"/>
      <c r="I1749" s="196"/>
      <c r="K1749" s="106"/>
      <c r="L1749" s="106"/>
      <c r="M1749" s="106"/>
    </row>
    <row r="1750" ht="14.25" customHeight="1">
      <c r="A1750" s="81"/>
      <c r="B1750" s="93"/>
      <c r="E1750" s="50"/>
      <c r="H1750" s="42"/>
      <c r="I1750" s="196"/>
      <c r="K1750" s="106"/>
      <c r="L1750" s="106"/>
      <c r="M1750" s="106"/>
    </row>
    <row r="1751" ht="14.25" customHeight="1">
      <c r="A1751" s="81"/>
      <c r="B1751" s="93"/>
      <c r="E1751" s="50"/>
      <c r="H1751" s="42"/>
      <c r="I1751" s="196"/>
      <c r="K1751" s="106"/>
      <c r="L1751" s="106"/>
      <c r="M1751" s="106"/>
    </row>
    <row r="1752" ht="14.25" customHeight="1">
      <c r="A1752" s="81"/>
      <c r="B1752" s="93"/>
      <c r="E1752" s="50"/>
      <c r="H1752" s="42"/>
      <c r="I1752" s="196"/>
      <c r="K1752" s="106"/>
      <c r="L1752" s="106"/>
      <c r="M1752" s="106"/>
    </row>
    <row r="1753" ht="14.25" customHeight="1">
      <c r="A1753" s="81"/>
      <c r="B1753" s="93"/>
      <c r="E1753" s="50"/>
      <c r="H1753" s="42"/>
      <c r="I1753" s="196"/>
      <c r="K1753" s="106"/>
      <c r="L1753" s="106"/>
      <c r="M1753" s="106"/>
    </row>
    <row r="1754" ht="14.25" customHeight="1">
      <c r="A1754" s="81"/>
      <c r="B1754" s="93"/>
      <c r="E1754" s="50"/>
      <c r="H1754" s="42"/>
      <c r="I1754" s="196"/>
      <c r="K1754" s="106"/>
      <c r="L1754" s="106"/>
      <c r="M1754" s="106"/>
    </row>
    <row r="1755" ht="14.25" customHeight="1">
      <c r="A1755" s="81"/>
      <c r="B1755" s="93"/>
      <c r="E1755" s="50"/>
      <c r="H1755" s="42"/>
      <c r="I1755" s="196"/>
      <c r="K1755" s="106"/>
      <c r="L1755" s="106"/>
      <c r="M1755" s="106"/>
    </row>
    <row r="1756" ht="14.25" customHeight="1">
      <c r="A1756" s="81"/>
      <c r="B1756" s="93"/>
      <c r="E1756" s="50"/>
      <c r="H1756" s="42"/>
      <c r="I1756" s="196"/>
      <c r="K1756" s="106"/>
      <c r="L1756" s="106"/>
      <c r="M1756" s="106"/>
    </row>
    <row r="1757" ht="14.25" customHeight="1">
      <c r="A1757" s="81"/>
      <c r="B1757" s="93"/>
      <c r="E1757" s="50"/>
      <c r="H1757" s="42"/>
      <c r="I1757" s="196"/>
      <c r="K1757" s="106"/>
      <c r="L1757" s="106"/>
      <c r="M1757" s="106"/>
    </row>
    <row r="1758" ht="14.25" customHeight="1">
      <c r="A1758" s="81"/>
      <c r="B1758" s="93"/>
      <c r="E1758" s="50"/>
      <c r="H1758" s="42"/>
      <c r="I1758" s="196"/>
      <c r="K1758" s="106"/>
      <c r="L1758" s="106"/>
      <c r="M1758" s="106"/>
    </row>
    <row r="1759" ht="14.25" customHeight="1">
      <c r="A1759" s="81"/>
      <c r="B1759" s="93"/>
      <c r="E1759" s="50"/>
      <c r="H1759" s="42"/>
      <c r="I1759" s="196"/>
      <c r="K1759" s="106"/>
      <c r="L1759" s="106"/>
      <c r="M1759" s="106"/>
    </row>
    <row r="1760" ht="14.25" customHeight="1">
      <c r="A1760" s="81"/>
      <c r="B1760" s="93"/>
      <c r="E1760" s="50"/>
      <c r="H1760" s="42"/>
      <c r="I1760" s="196"/>
      <c r="K1760" s="106"/>
      <c r="L1760" s="106"/>
      <c r="M1760" s="106"/>
    </row>
    <row r="1761" ht="14.25" customHeight="1">
      <c r="A1761" s="81"/>
      <c r="B1761" s="93"/>
      <c r="E1761" s="50"/>
      <c r="H1761" s="42"/>
      <c r="I1761" s="196"/>
      <c r="K1761" s="106"/>
      <c r="L1761" s="106"/>
      <c r="M1761" s="106"/>
    </row>
    <row r="1762" ht="14.25" customHeight="1">
      <c r="A1762" s="81"/>
      <c r="B1762" s="93"/>
      <c r="E1762" s="50"/>
      <c r="H1762" s="42"/>
      <c r="I1762" s="196"/>
      <c r="K1762" s="106"/>
      <c r="L1762" s="106"/>
      <c r="M1762" s="106"/>
    </row>
    <row r="1763" ht="14.25" customHeight="1">
      <c r="A1763" s="81"/>
      <c r="B1763" s="93"/>
      <c r="E1763" s="50"/>
      <c r="H1763" s="42"/>
      <c r="I1763" s="196"/>
      <c r="K1763" s="106"/>
      <c r="L1763" s="106"/>
      <c r="M1763" s="106"/>
    </row>
    <row r="1764" ht="14.25" customHeight="1">
      <c r="A1764" s="81"/>
      <c r="B1764" s="93"/>
      <c r="E1764" s="50"/>
      <c r="H1764" s="42"/>
      <c r="I1764" s="196"/>
      <c r="K1764" s="106"/>
      <c r="L1764" s="106"/>
      <c r="M1764" s="106"/>
    </row>
    <row r="1765" ht="14.25" customHeight="1">
      <c r="A1765" s="81"/>
      <c r="B1765" s="93"/>
      <c r="E1765" s="50"/>
      <c r="H1765" s="42"/>
      <c r="I1765" s="196"/>
      <c r="K1765" s="106"/>
      <c r="L1765" s="106"/>
      <c r="M1765" s="106"/>
    </row>
    <row r="1766" ht="14.25" customHeight="1">
      <c r="A1766" s="81"/>
      <c r="B1766" s="93"/>
      <c r="E1766" s="50"/>
      <c r="H1766" s="42"/>
      <c r="I1766" s="196"/>
      <c r="K1766" s="106"/>
      <c r="L1766" s="106"/>
      <c r="M1766" s="106"/>
    </row>
    <row r="1767" ht="14.25" customHeight="1">
      <c r="A1767" s="81"/>
      <c r="B1767" s="93"/>
      <c r="E1767" s="50"/>
      <c r="H1767" s="42"/>
      <c r="I1767" s="196"/>
      <c r="K1767" s="106"/>
      <c r="L1767" s="106"/>
      <c r="M1767" s="106"/>
    </row>
    <row r="1768" ht="14.25" customHeight="1">
      <c r="A1768" s="81"/>
      <c r="B1768" s="93"/>
      <c r="E1768" s="50"/>
      <c r="H1768" s="42"/>
      <c r="I1768" s="196"/>
      <c r="K1768" s="106"/>
      <c r="L1768" s="106"/>
      <c r="M1768" s="106"/>
    </row>
    <row r="1769" ht="14.25" customHeight="1">
      <c r="A1769" s="81"/>
      <c r="B1769" s="93"/>
      <c r="E1769" s="50"/>
      <c r="H1769" s="42"/>
      <c r="I1769" s="196"/>
      <c r="K1769" s="106"/>
      <c r="L1769" s="106"/>
      <c r="M1769" s="106"/>
    </row>
    <row r="1770" ht="14.25" customHeight="1">
      <c r="A1770" s="81"/>
      <c r="B1770" s="93"/>
      <c r="E1770" s="50"/>
      <c r="H1770" s="42"/>
      <c r="I1770" s="196"/>
      <c r="K1770" s="106"/>
      <c r="L1770" s="106"/>
      <c r="M1770" s="106"/>
    </row>
    <row r="1771" ht="14.25" customHeight="1">
      <c r="A1771" s="81"/>
      <c r="B1771" s="93"/>
      <c r="E1771" s="50"/>
      <c r="H1771" s="42"/>
      <c r="I1771" s="196"/>
      <c r="K1771" s="106"/>
      <c r="L1771" s="106"/>
      <c r="M1771" s="106"/>
    </row>
    <row r="1772" ht="14.25" customHeight="1">
      <c r="A1772" s="81"/>
      <c r="B1772" s="93"/>
      <c r="E1772" s="50"/>
      <c r="H1772" s="42"/>
      <c r="I1772" s="196"/>
      <c r="K1772" s="106"/>
      <c r="L1772" s="106"/>
      <c r="M1772" s="106"/>
    </row>
    <row r="1773" ht="14.25" customHeight="1">
      <c r="A1773" s="81"/>
      <c r="B1773" s="93"/>
      <c r="E1773" s="50"/>
      <c r="H1773" s="42"/>
      <c r="I1773" s="196"/>
      <c r="K1773" s="106"/>
      <c r="L1773" s="106"/>
      <c r="M1773" s="106"/>
    </row>
    <row r="1774" ht="14.25" customHeight="1">
      <c r="A1774" s="81"/>
      <c r="B1774" s="93"/>
      <c r="E1774" s="50"/>
      <c r="H1774" s="42"/>
      <c r="I1774" s="196"/>
      <c r="K1774" s="106"/>
      <c r="L1774" s="106"/>
      <c r="M1774" s="106"/>
    </row>
    <row r="1775" ht="14.25" customHeight="1">
      <c r="A1775" s="81"/>
      <c r="B1775" s="93"/>
      <c r="E1775" s="50"/>
      <c r="H1775" s="42"/>
      <c r="I1775" s="196"/>
      <c r="K1775" s="106"/>
      <c r="L1775" s="106"/>
      <c r="M1775" s="106"/>
    </row>
    <row r="1776" ht="14.25" customHeight="1">
      <c r="A1776" s="81"/>
      <c r="B1776" s="93"/>
      <c r="E1776" s="50"/>
      <c r="H1776" s="42"/>
      <c r="I1776" s="196"/>
      <c r="K1776" s="106"/>
      <c r="L1776" s="106"/>
      <c r="M1776" s="106"/>
    </row>
    <row r="1777" ht="14.25" customHeight="1">
      <c r="A1777" s="81"/>
      <c r="B1777" s="93"/>
      <c r="E1777" s="50"/>
      <c r="H1777" s="42"/>
      <c r="I1777" s="196"/>
      <c r="K1777" s="106"/>
      <c r="L1777" s="106"/>
      <c r="M1777" s="106"/>
    </row>
    <row r="1778" ht="14.25" customHeight="1">
      <c r="A1778" s="81"/>
      <c r="B1778" s="93"/>
      <c r="E1778" s="50"/>
      <c r="H1778" s="42"/>
      <c r="I1778" s="196"/>
      <c r="K1778" s="106"/>
      <c r="L1778" s="106"/>
      <c r="M1778" s="106"/>
    </row>
    <row r="1779" ht="14.25" customHeight="1">
      <c r="A1779" s="81"/>
      <c r="B1779" s="93"/>
      <c r="E1779" s="50"/>
      <c r="H1779" s="42"/>
      <c r="I1779" s="196"/>
      <c r="K1779" s="106"/>
      <c r="L1779" s="106"/>
      <c r="M1779" s="106"/>
    </row>
    <row r="1780" ht="14.25" customHeight="1">
      <c r="A1780" s="81"/>
      <c r="B1780" s="93"/>
      <c r="E1780" s="50"/>
      <c r="H1780" s="42"/>
      <c r="I1780" s="196"/>
      <c r="K1780" s="106"/>
      <c r="L1780" s="106"/>
      <c r="M1780" s="106"/>
    </row>
    <row r="1781" ht="14.25" customHeight="1">
      <c r="A1781" s="81"/>
      <c r="B1781" s="93"/>
      <c r="E1781" s="50"/>
      <c r="H1781" s="42"/>
      <c r="I1781" s="196"/>
      <c r="K1781" s="106"/>
      <c r="L1781" s="106"/>
      <c r="M1781" s="106"/>
    </row>
    <row r="1782" ht="14.25" customHeight="1">
      <c r="A1782" s="81"/>
      <c r="B1782" s="93"/>
      <c r="E1782" s="50"/>
      <c r="H1782" s="42"/>
      <c r="I1782" s="196"/>
      <c r="K1782" s="106"/>
      <c r="L1782" s="106"/>
      <c r="M1782" s="106"/>
    </row>
    <row r="1783" ht="14.25" customHeight="1">
      <c r="A1783" s="81"/>
      <c r="B1783" s="93"/>
      <c r="E1783" s="50"/>
      <c r="H1783" s="42"/>
      <c r="I1783" s="196"/>
      <c r="K1783" s="106"/>
      <c r="L1783" s="106"/>
      <c r="M1783" s="106"/>
    </row>
    <row r="1784" ht="14.25" customHeight="1">
      <c r="A1784" s="81"/>
      <c r="B1784" s="93"/>
      <c r="E1784" s="50"/>
      <c r="H1784" s="42"/>
      <c r="I1784" s="196"/>
      <c r="K1784" s="106"/>
      <c r="L1784" s="106"/>
      <c r="M1784" s="106"/>
    </row>
    <row r="1785" ht="14.25" customHeight="1">
      <c r="A1785" s="81"/>
      <c r="B1785" s="93"/>
      <c r="E1785" s="50"/>
      <c r="H1785" s="42"/>
      <c r="I1785" s="196"/>
      <c r="K1785" s="106"/>
      <c r="L1785" s="106"/>
      <c r="M1785" s="106"/>
    </row>
    <row r="1786" ht="14.25" customHeight="1">
      <c r="A1786" s="81"/>
      <c r="B1786" s="93"/>
      <c r="E1786" s="50"/>
      <c r="H1786" s="42"/>
      <c r="I1786" s="196"/>
      <c r="K1786" s="106"/>
      <c r="L1786" s="106"/>
      <c r="M1786" s="106"/>
    </row>
    <row r="1787" ht="14.25" customHeight="1">
      <c r="A1787" s="81"/>
      <c r="B1787" s="93"/>
      <c r="E1787" s="50"/>
      <c r="H1787" s="42"/>
      <c r="I1787" s="196"/>
      <c r="K1787" s="106"/>
      <c r="L1787" s="106"/>
      <c r="M1787" s="106"/>
    </row>
    <row r="1788" ht="14.25" customHeight="1">
      <c r="A1788" s="81"/>
      <c r="B1788" s="93"/>
      <c r="E1788" s="50"/>
      <c r="H1788" s="42"/>
      <c r="I1788" s="196"/>
      <c r="K1788" s="106"/>
      <c r="L1788" s="106"/>
      <c r="M1788" s="106"/>
    </row>
    <row r="1789" ht="14.25" customHeight="1">
      <c r="A1789" s="81"/>
      <c r="B1789" s="93"/>
      <c r="E1789" s="50"/>
      <c r="H1789" s="42"/>
      <c r="I1789" s="196"/>
      <c r="K1789" s="106"/>
      <c r="L1789" s="106"/>
      <c r="M1789" s="106"/>
    </row>
    <row r="1790" ht="14.25" customHeight="1">
      <c r="A1790" s="81"/>
      <c r="B1790" s="93"/>
      <c r="E1790" s="50"/>
      <c r="H1790" s="42"/>
      <c r="I1790" s="196"/>
      <c r="K1790" s="106"/>
      <c r="L1790" s="106"/>
      <c r="M1790" s="106"/>
    </row>
    <row r="1791" ht="14.25" customHeight="1">
      <c r="A1791" s="81"/>
      <c r="B1791" s="93"/>
      <c r="E1791" s="50"/>
      <c r="H1791" s="42"/>
      <c r="I1791" s="196"/>
      <c r="K1791" s="106"/>
      <c r="L1791" s="106"/>
      <c r="M1791" s="106"/>
    </row>
    <row r="1792" ht="14.25" customHeight="1">
      <c r="A1792" s="81"/>
      <c r="B1792" s="93"/>
      <c r="E1792" s="50"/>
      <c r="H1792" s="42"/>
      <c r="I1792" s="196"/>
      <c r="K1792" s="106"/>
      <c r="L1792" s="106"/>
      <c r="M1792" s="106"/>
    </row>
    <row r="1793" ht="14.25" customHeight="1">
      <c r="A1793" s="81"/>
      <c r="B1793" s="93"/>
      <c r="E1793" s="50"/>
      <c r="H1793" s="42"/>
      <c r="I1793" s="196"/>
      <c r="K1793" s="106"/>
      <c r="L1793" s="106"/>
      <c r="M1793" s="106"/>
    </row>
    <row r="1794" ht="14.25" customHeight="1">
      <c r="A1794" s="81"/>
      <c r="B1794" s="93"/>
      <c r="E1794" s="50"/>
      <c r="H1794" s="42"/>
      <c r="I1794" s="196"/>
      <c r="K1794" s="106"/>
      <c r="L1794" s="106"/>
      <c r="M1794" s="106"/>
    </row>
    <row r="1795" ht="14.25" customHeight="1">
      <c r="A1795" s="81"/>
      <c r="B1795" s="93"/>
      <c r="E1795" s="50"/>
      <c r="H1795" s="42"/>
      <c r="I1795" s="196"/>
      <c r="K1795" s="106"/>
      <c r="L1795" s="106"/>
      <c r="M1795" s="106"/>
    </row>
    <row r="1796" ht="14.25" customHeight="1">
      <c r="A1796" s="81"/>
      <c r="B1796" s="93"/>
      <c r="E1796" s="50"/>
      <c r="H1796" s="42"/>
      <c r="I1796" s="196"/>
      <c r="K1796" s="106"/>
      <c r="L1796" s="106"/>
      <c r="M1796" s="106"/>
    </row>
    <row r="1797" ht="14.25" customHeight="1">
      <c r="A1797" s="81"/>
      <c r="B1797" s="93"/>
      <c r="E1797" s="50"/>
      <c r="H1797" s="42"/>
      <c r="I1797" s="196"/>
      <c r="K1797" s="106"/>
      <c r="L1797" s="106"/>
      <c r="M1797" s="106"/>
    </row>
    <row r="1798" ht="14.25" customHeight="1">
      <c r="A1798" s="81"/>
      <c r="B1798" s="93"/>
      <c r="E1798" s="50"/>
      <c r="H1798" s="42"/>
      <c r="I1798" s="196"/>
      <c r="K1798" s="106"/>
      <c r="L1798" s="106"/>
      <c r="M1798" s="106"/>
    </row>
    <row r="1799" ht="14.25" customHeight="1">
      <c r="A1799" s="81"/>
      <c r="B1799" s="93"/>
      <c r="E1799" s="50"/>
      <c r="H1799" s="42"/>
      <c r="I1799" s="196"/>
      <c r="K1799" s="106"/>
      <c r="L1799" s="106"/>
      <c r="M1799" s="106"/>
    </row>
    <row r="1800" ht="14.25" customHeight="1">
      <c r="A1800" s="81"/>
      <c r="B1800" s="93"/>
      <c r="E1800" s="50"/>
      <c r="H1800" s="42"/>
      <c r="I1800" s="196"/>
      <c r="K1800" s="106"/>
      <c r="L1800" s="106"/>
      <c r="M1800" s="106"/>
    </row>
    <row r="1801" ht="14.25" customHeight="1">
      <c r="A1801" s="81"/>
      <c r="B1801" s="93"/>
      <c r="E1801" s="50"/>
      <c r="H1801" s="42"/>
      <c r="I1801" s="196"/>
      <c r="K1801" s="106"/>
      <c r="L1801" s="106"/>
      <c r="M1801" s="106"/>
    </row>
    <row r="1802" ht="14.25" customHeight="1">
      <c r="A1802" s="81"/>
      <c r="B1802" s="93"/>
      <c r="E1802" s="50"/>
      <c r="H1802" s="42"/>
      <c r="I1802" s="196"/>
      <c r="K1802" s="106"/>
      <c r="L1802" s="106"/>
      <c r="M1802" s="106"/>
    </row>
    <row r="1803" ht="14.25" customHeight="1">
      <c r="A1803" s="81"/>
      <c r="B1803" s="93"/>
      <c r="E1803" s="50"/>
      <c r="H1803" s="42"/>
      <c r="I1803" s="196"/>
      <c r="K1803" s="106"/>
      <c r="L1803" s="106"/>
      <c r="M1803" s="106"/>
    </row>
    <row r="1804" ht="14.25" customHeight="1">
      <c r="A1804" s="81"/>
      <c r="B1804" s="93"/>
      <c r="E1804" s="50"/>
      <c r="H1804" s="42"/>
      <c r="I1804" s="196"/>
      <c r="K1804" s="106"/>
      <c r="L1804" s="106"/>
      <c r="M1804" s="106"/>
    </row>
    <row r="1805" ht="14.25" customHeight="1">
      <c r="A1805" s="81"/>
      <c r="B1805" s="93"/>
      <c r="E1805" s="50"/>
      <c r="H1805" s="42"/>
      <c r="I1805" s="196"/>
      <c r="K1805" s="106"/>
      <c r="L1805" s="106"/>
      <c r="M1805" s="106"/>
    </row>
    <row r="1806" ht="14.25" customHeight="1">
      <c r="A1806" s="81"/>
      <c r="B1806" s="93"/>
      <c r="E1806" s="50"/>
      <c r="H1806" s="42"/>
      <c r="I1806" s="196"/>
      <c r="K1806" s="106"/>
      <c r="L1806" s="106"/>
      <c r="M1806" s="106"/>
    </row>
    <row r="1807" ht="14.25" customHeight="1">
      <c r="A1807" s="81"/>
      <c r="B1807" s="93"/>
      <c r="E1807" s="50"/>
      <c r="H1807" s="42"/>
      <c r="I1807" s="196"/>
      <c r="K1807" s="106"/>
      <c r="L1807" s="106"/>
      <c r="M1807" s="106"/>
    </row>
    <row r="1808" ht="14.25" customHeight="1">
      <c r="A1808" s="81"/>
      <c r="B1808" s="93"/>
      <c r="E1808" s="50"/>
      <c r="H1808" s="42"/>
      <c r="I1808" s="196"/>
      <c r="K1808" s="106"/>
      <c r="L1808" s="106"/>
      <c r="M1808" s="106"/>
    </row>
    <row r="1809" ht="14.25" customHeight="1">
      <c r="A1809" s="81"/>
      <c r="B1809" s="93"/>
      <c r="E1809" s="50"/>
      <c r="H1809" s="42"/>
      <c r="I1809" s="196"/>
      <c r="K1809" s="106"/>
      <c r="L1809" s="106"/>
      <c r="M1809" s="106"/>
    </row>
    <row r="1810" ht="14.25" customHeight="1">
      <c r="A1810" s="81"/>
      <c r="B1810" s="93"/>
      <c r="E1810" s="50"/>
      <c r="H1810" s="42"/>
      <c r="I1810" s="196"/>
      <c r="K1810" s="106"/>
      <c r="L1810" s="106"/>
      <c r="M1810" s="106"/>
    </row>
    <row r="1811" ht="14.25" customHeight="1">
      <c r="A1811" s="81"/>
      <c r="B1811" s="93"/>
      <c r="E1811" s="50"/>
      <c r="H1811" s="42"/>
      <c r="I1811" s="196"/>
      <c r="K1811" s="106"/>
      <c r="L1811" s="106"/>
      <c r="M1811" s="106"/>
    </row>
    <row r="1812" ht="14.25" customHeight="1">
      <c r="A1812" s="81"/>
      <c r="B1812" s="93"/>
      <c r="E1812" s="50"/>
      <c r="H1812" s="42"/>
      <c r="I1812" s="196"/>
      <c r="K1812" s="106"/>
      <c r="L1812" s="106"/>
      <c r="M1812" s="106"/>
    </row>
    <row r="1813" ht="14.25" customHeight="1">
      <c r="A1813" s="81"/>
      <c r="B1813" s="93"/>
      <c r="E1813" s="50"/>
      <c r="H1813" s="42"/>
      <c r="I1813" s="196"/>
      <c r="K1813" s="106"/>
      <c r="L1813" s="106"/>
      <c r="M1813" s="106"/>
    </row>
    <row r="1814" ht="14.25" customHeight="1">
      <c r="A1814" s="81"/>
      <c r="B1814" s="93"/>
      <c r="E1814" s="50"/>
      <c r="H1814" s="42"/>
      <c r="I1814" s="196"/>
      <c r="K1814" s="106"/>
      <c r="L1814" s="106"/>
      <c r="M1814" s="106"/>
    </row>
    <row r="1815" ht="14.25" customHeight="1">
      <c r="A1815" s="81"/>
      <c r="B1815" s="93"/>
      <c r="E1815" s="50"/>
      <c r="H1815" s="42"/>
      <c r="I1815" s="196"/>
      <c r="K1815" s="106"/>
      <c r="L1815" s="106"/>
      <c r="M1815" s="106"/>
    </row>
    <row r="1816" ht="14.25" customHeight="1">
      <c r="A1816" s="81"/>
      <c r="B1816" s="93"/>
      <c r="E1816" s="50"/>
      <c r="H1816" s="42"/>
      <c r="I1816" s="196"/>
      <c r="K1816" s="106"/>
      <c r="L1816" s="106"/>
      <c r="M1816" s="106"/>
    </row>
    <row r="1817" ht="14.25" customHeight="1">
      <c r="A1817" s="81"/>
      <c r="B1817" s="93"/>
      <c r="E1817" s="50"/>
      <c r="H1817" s="42"/>
      <c r="I1817" s="196"/>
      <c r="K1817" s="106"/>
      <c r="L1817" s="106"/>
      <c r="M1817" s="106"/>
    </row>
    <row r="1818" ht="14.25" customHeight="1">
      <c r="A1818" s="81"/>
      <c r="B1818" s="93"/>
      <c r="E1818" s="50"/>
      <c r="H1818" s="42"/>
      <c r="I1818" s="196"/>
      <c r="K1818" s="106"/>
      <c r="L1818" s="106"/>
      <c r="M1818" s="106"/>
    </row>
    <row r="1819" ht="14.25" customHeight="1">
      <c r="A1819" s="81"/>
      <c r="B1819" s="93"/>
      <c r="E1819" s="50"/>
      <c r="H1819" s="42"/>
      <c r="I1819" s="196"/>
      <c r="K1819" s="106"/>
      <c r="L1819" s="106"/>
      <c r="M1819" s="106"/>
    </row>
    <row r="1820" ht="14.25" customHeight="1">
      <c r="A1820" s="81"/>
      <c r="B1820" s="93"/>
      <c r="E1820" s="50"/>
      <c r="H1820" s="42"/>
      <c r="I1820" s="196"/>
      <c r="K1820" s="106"/>
      <c r="L1820" s="106"/>
      <c r="M1820" s="106"/>
    </row>
    <row r="1821" ht="14.25" customHeight="1">
      <c r="A1821" s="81"/>
      <c r="B1821" s="93"/>
      <c r="E1821" s="50"/>
      <c r="H1821" s="42"/>
      <c r="I1821" s="196"/>
      <c r="K1821" s="106"/>
      <c r="L1821" s="106"/>
      <c r="M1821" s="106"/>
    </row>
    <row r="1822" ht="14.25" customHeight="1">
      <c r="A1822" s="81"/>
      <c r="B1822" s="93"/>
      <c r="E1822" s="50"/>
      <c r="H1822" s="42"/>
      <c r="I1822" s="196"/>
      <c r="K1822" s="106"/>
      <c r="L1822" s="106"/>
      <c r="M1822" s="106"/>
    </row>
    <row r="1823" ht="14.25" customHeight="1">
      <c r="A1823" s="81"/>
      <c r="B1823" s="93"/>
      <c r="E1823" s="50"/>
      <c r="H1823" s="42"/>
      <c r="I1823" s="196"/>
      <c r="K1823" s="106"/>
      <c r="L1823" s="106"/>
      <c r="M1823" s="106"/>
    </row>
    <row r="1824" ht="14.25" customHeight="1">
      <c r="A1824" s="81"/>
      <c r="B1824" s="93"/>
      <c r="E1824" s="50"/>
      <c r="H1824" s="42"/>
      <c r="I1824" s="196"/>
      <c r="K1824" s="106"/>
      <c r="L1824" s="106"/>
      <c r="M1824" s="106"/>
    </row>
    <row r="1825" ht="14.25" customHeight="1">
      <c r="A1825" s="81"/>
      <c r="B1825" s="93"/>
      <c r="E1825" s="50"/>
      <c r="H1825" s="42"/>
      <c r="I1825" s="196"/>
      <c r="K1825" s="106"/>
      <c r="L1825" s="106"/>
      <c r="M1825" s="106"/>
    </row>
    <row r="1826" ht="14.25" customHeight="1">
      <c r="A1826" s="81"/>
      <c r="B1826" s="93"/>
      <c r="E1826" s="50"/>
      <c r="H1826" s="42"/>
      <c r="I1826" s="196"/>
      <c r="K1826" s="106"/>
      <c r="L1826" s="106"/>
      <c r="M1826" s="106"/>
    </row>
    <row r="1827" ht="14.25" customHeight="1">
      <c r="A1827" s="81"/>
      <c r="B1827" s="93"/>
      <c r="E1827" s="50"/>
      <c r="H1827" s="42"/>
      <c r="I1827" s="196"/>
      <c r="K1827" s="106"/>
      <c r="L1827" s="106"/>
      <c r="M1827" s="106"/>
    </row>
    <row r="1828" ht="14.25" customHeight="1">
      <c r="A1828" s="81"/>
      <c r="B1828" s="93"/>
      <c r="E1828" s="50"/>
      <c r="H1828" s="42"/>
      <c r="I1828" s="196"/>
      <c r="K1828" s="106"/>
      <c r="L1828" s="106"/>
      <c r="M1828" s="106"/>
    </row>
    <row r="1829" ht="14.25" customHeight="1">
      <c r="A1829" s="81"/>
      <c r="B1829" s="93"/>
      <c r="E1829" s="50"/>
      <c r="H1829" s="42"/>
      <c r="I1829" s="196"/>
      <c r="K1829" s="106"/>
      <c r="L1829" s="106"/>
      <c r="M1829" s="106"/>
    </row>
    <row r="1830" ht="14.25" customHeight="1">
      <c r="A1830" s="81"/>
      <c r="B1830" s="93"/>
      <c r="E1830" s="50"/>
      <c r="H1830" s="42"/>
      <c r="I1830" s="196"/>
      <c r="K1830" s="106"/>
      <c r="L1830" s="106"/>
      <c r="M1830" s="106"/>
    </row>
    <row r="1831" ht="14.25" customHeight="1">
      <c r="A1831" s="81"/>
      <c r="B1831" s="93"/>
      <c r="E1831" s="50"/>
      <c r="H1831" s="42"/>
      <c r="I1831" s="196"/>
      <c r="K1831" s="106"/>
      <c r="L1831" s="106"/>
      <c r="M1831" s="106"/>
    </row>
    <row r="1832" ht="14.25" customHeight="1">
      <c r="A1832" s="81"/>
      <c r="B1832" s="93"/>
      <c r="E1832" s="50"/>
      <c r="H1832" s="42"/>
      <c r="I1832" s="196"/>
      <c r="K1832" s="106"/>
      <c r="L1832" s="106"/>
      <c r="M1832" s="106"/>
    </row>
    <row r="1833" ht="14.25" customHeight="1">
      <c r="A1833" s="81"/>
      <c r="B1833" s="93"/>
      <c r="E1833" s="50"/>
      <c r="H1833" s="42"/>
      <c r="I1833" s="196"/>
      <c r="K1833" s="106"/>
      <c r="L1833" s="106"/>
      <c r="M1833" s="106"/>
    </row>
    <row r="1834" ht="14.25" customHeight="1">
      <c r="A1834" s="81"/>
      <c r="B1834" s="93"/>
      <c r="E1834" s="50"/>
      <c r="H1834" s="42"/>
      <c r="I1834" s="196"/>
      <c r="K1834" s="106"/>
      <c r="L1834" s="106"/>
      <c r="M1834" s="106"/>
    </row>
    <row r="1835" ht="14.25" customHeight="1">
      <c r="A1835" s="81"/>
      <c r="B1835" s="93"/>
      <c r="E1835" s="50"/>
      <c r="H1835" s="42"/>
      <c r="I1835" s="196"/>
      <c r="K1835" s="106"/>
      <c r="L1835" s="106"/>
      <c r="M1835" s="106"/>
    </row>
    <row r="1836" ht="14.25" customHeight="1">
      <c r="A1836" s="81"/>
      <c r="B1836" s="93"/>
      <c r="E1836" s="50"/>
      <c r="H1836" s="42"/>
      <c r="I1836" s="196"/>
      <c r="K1836" s="106"/>
      <c r="L1836" s="106"/>
      <c r="M1836" s="106"/>
    </row>
    <row r="1837" ht="14.25" customHeight="1">
      <c r="A1837" s="81"/>
      <c r="B1837" s="93"/>
      <c r="E1837" s="50"/>
      <c r="H1837" s="42"/>
      <c r="I1837" s="196"/>
      <c r="K1837" s="106"/>
      <c r="L1837" s="106"/>
      <c r="M1837" s="106"/>
    </row>
    <row r="1838" ht="14.25" customHeight="1">
      <c r="A1838" s="81"/>
      <c r="B1838" s="93"/>
      <c r="E1838" s="50"/>
      <c r="H1838" s="42"/>
      <c r="I1838" s="196"/>
      <c r="K1838" s="106"/>
      <c r="L1838" s="106"/>
      <c r="M1838" s="106"/>
    </row>
    <row r="1839" ht="14.25" customHeight="1">
      <c r="A1839" s="81"/>
      <c r="B1839" s="93"/>
      <c r="E1839" s="50"/>
      <c r="H1839" s="42"/>
      <c r="I1839" s="196"/>
      <c r="K1839" s="106"/>
      <c r="L1839" s="106"/>
      <c r="M1839" s="106"/>
    </row>
    <row r="1840" ht="14.25" customHeight="1">
      <c r="A1840" s="81"/>
      <c r="B1840" s="93"/>
      <c r="E1840" s="50"/>
      <c r="H1840" s="42"/>
      <c r="I1840" s="196"/>
      <c r="K1840" s="106"/>
      <c r="L1840" s="106"/>
      <c r="M1840" s="106"/>
    </row>
    <row r="1841" ht="14.25" customHeight="1">
      <c r="A1841" s="81"/>
      <c r="B1841" s="93"/>
      <c r="E1841" s="50"/>
      <c r="H1841" s="42"/>
      <c r="I1841" s="196"/>
      <c r="K1841" s="106"/>
      <c r="L1841" s="106"/>
      <c r="M1841" s="106"/>
    </row>
    <row r="1842" ht="14.25" customHeight="1">
      <c r="A1842" s="81"/>
      <c r="B1842" s="93"/>
      <c r="E1842" s="50"/>
      <c r="H1842" s="42"/>
      <c r="I1842" s="196"/>
      <c r="K1842" s="106"/>
      <c r="L1842" s="106"/>
      <c r="M1842" s="106"/>
    </row>
    <row r="1843" ht="14.25" customHeight="1">
      <c r="A1843" s="81"/>
      <c r="B1843" s="93"/>
      <c r="E1843" s="50"/>
      <c r="H1843" s="42"/>
      <c r="I1843" s="196"/>
      <c r="K1843" s="106"/>
      <c r="L1843" s="106"/>
      <c r="M1843" s="106"/>
    </row>
    <row r="1844" ht="14.25" customHeight="1">
      <c r="A1844" s="81"/>
      <c r="B1844" s="93"/>
      <c r="E1844" s="50"/>
      <c r="H1844" s="42"/>
      <c r="I1844" s="196"/>
      <c r="K1844" s="106"/>
      <c r="L1844" s="106"/>
      <c r="M1844" s="106"/>
    </row>
    <row r="1845" ht="14.25" customHeight="1">
      <c r="A1845" s="81"/>
      <c r="B1845" s="93"/>
      <c r="E1845" s="50"/>
      <c r="H1845" s="42"/>
      <c r="I1845" s="196"/>
      <c r="K1845" s="106"/>
      <c r="L1845" s="106"/>
      <c r="M1845" s="106"/>
    </row>
    <row r="1846" ht="14.25" customHeight="1">
      <c r="A1846" s="81"/>
      <c r="B1846" s="93"/>
      <c r="E1846" s="50"/>
      <c r="H1846" s="42"/>
      <c r="I1846" s="196"/>
      <c r="K1846" s="106"/>
      <c r="L1846" s="106"/>
      <c r="M1846" s="106"/>
    </row>
    <row r="1847" ht="14.25" customHeight="1">
      <c r="A1847" s="81"/>
      <c r="B1847" s="93"/>
      <c r="E1847" s="50"/>
      <c r="H1847" s="42"/>
      <c r="I1847" s="196"/>
      <c r="K1847" s="106"/>
      <c r="L1847" s="106"/>
      <c r="M1847" s="106"/>
    </row>
    <row r="1848" ht="14.25" customHeight="1">
      <c r="A1848" s="81"/>
      <c r="B1848" s="93"/>
      <c r="E1848" s="50"/>
      <c r="H1848" s="42"/>
      <c r="I1848" s="196"/>
      <c r="K1848" s="106"/>
      <c r="L1848" s="106"/>
      <c r="M1848" s="106"/>
    </row>
    <row r="1849" ht="14.25" customHeight="1">
      <c r="A1849" s="81"/>
      <c r="B1849" s="93"/>
      <c r="E1849" s="50"/>
      <c r="H1849" s="42"/>
      <c r="I1849" s="196"/>
      <c r="K1849" s="106"/>
      <c r="L1849" s="106"/>
      <c r="M1849" s="106"/>
    </row>
    <row r="1850" ht="14.25" customHeight="1">
      <c r="A1850" s="81"/>
      <c r="B1850" s="93"/>
      <c r="E1850" s="50"/>
      <c r="H1850" s="42"/>
      <c r="I1850" s="196"/>
      <c r="K1850" s="106"/>
      <c r="L1850" s="106"/>
      <c r="M1850" s="106"/>
    </row>
    <row r="1851" ht="14.25" customHeight="1">
      <c r="A1851" s="81"/>
      <c r="B1851" s="93"/>
      <c r="E1851" s="50"/>
      <c r="H1851" s="42"/>
      <c r="I1851" s="196"/>
      <c r="K1851" s="106"/>
      <c r="L1851" s="106"/>
      <c r="M1851" s="106"/>
    </row>
    <row r="1852" ht="14.25" customHeight="1">
      <c r="A1852" s="81"/>
      <c r="B1852" s="93"/>
      <c r="E1852" s="50"/>
      <c r="H1852" s="42"/>
      <c r="I1852" s="196"/>
      <c r="K1852" s="106"/>
      <c r="L1852" s="106"/>
      <c r="M1852" s="106"/>
    </row>
    <row r="1853" ht="14.25" customHeight="1">
      <c r="A1853" s="81"/>
      <c r="B1853" s="93"/>
      <c r="E1853" s="50"/>
      <c r="H1853" s="42"/>
      <c r="I1853" s="196"/>
      <c r="K1853" s="106"/>
      <c r="L1853" s="106"/>
      <c r="M1853" s="106"/>
    </row>
    <row r="1854" ht="14.25" customHeight="1">
      <c r="A1854" s="81"/>
      <c r="B1854" s="93"/>
      <c r="E1854" s="50"/>
      <c r="H1854" s="42"/>
      <c r="I1854" s="196"/>
      <c r="K1854" s="106"/>
      <c r="L1854" s="106"/>
      <c r="M1854" s="106"/>
    </row>
    <row r="1855" ht="14.25" customHeight="1">
      <c r="A1855" s="81"/>
      <c r="B1855" s="93"/>
      <c r="E1855" s="50"/>
      <c r="H1855" s="42"/>
      <c r="I1855" s="196"/>
      <c r="K1855" s="106"/>
      <c r="L1855" s="106"/>
      <c r="M1855" s="106"/>
    </row>
    <row r="1856" ht="14.25" customHeight="1">
      <c r="A1856" s="81"/>
      <c r="B1856" s="93"/>
      <c r="E1856" s="50"/>
      <c r="H1856" s="42"/>
      <c r="I1856" s="196"/>
      <c r="K1856" s="106"/>
      <c r="L1856" s="106"/>
      <c r="M1856" s="106"/>
    </row>
    <row r="1857" ht="14.25" customHeight="1">
      <c r="A1857" s="81"/>
      <c r="B1857" s="93"/>
      <c r="E1857" s="50"/>
      <c r="H1857" s="42"/>
      <c r="I1857" s="196"/>
      <c r="K1857" s="106"/>
      <c r="L1857" s="106"/>
      <c r="M1857" s="106"/>
    </row>
    <row r="1858" ht="14.25" customHeight="1">
      <c r="A1858" s="81"/>
      <c r="B1858" s="93"/>
      <c r="E1858" s="50"/>
      <c r="H1858" s="42"/>
      <c r="I1858" s="196"/>
      <c r="K1858" s="106"/>
      <c r="L1858" s="106"/>
      <c r="M1858" s="106"/>
    </row>
    <row r="1859" ht="14.25" customHeight="1">
      <c r="A1859" s="81"/>
      <c r="B1859" s="93"/>
      <c r="E1859" s="50"/>
      <c r="H1859" s="42"/>
      <c r="I1859" s="196"/>
      <c r="K1859" s="106"/>
      <c r="L1859" s="106"/>
      <c r="M1859" s="106"/>
    </row>
    <row r="1860" ht="14.25" customHeight="1">
      <c r="A1860" s="81"/>
      <c r="B1860" s="93"/>
      <c r="E1860" s="50"/>
      <c r="H1860" s="42"/>
      <c r="I1860" s="196"/>
      <c r="K1860" s="106"/>
      <c r="L1860" s="106"/>
      <c r="M1860" s="106"/>
    </row>
    <row r="1861" ht="14.25" customHeight="1">
      <c r="A1861" s="81"/>
      <c r="B1861" s="93"/>
      <c r="E1861" s="50"/>
      <c r="H1861" s="42"/>
      <c r="I1861" s="196"/>
      <c r="K1861" s="106"/>
      <c r="L1861" s="106"/>
      <c r="M1861" s="106"/>
    </row>
    <row r="1862" ht="14.25" customHeight="1">
      <c r="A1862" s="81"/>
      <c r="B1862" s="93"/>
      <c r="E1862" s="50"/>
      <c r="H1862" s="42"/>
      <c r="I1862" s="196"/>
      <c r="K1862" s="106"/>
      <c r="L1862" s="106"/>
      <c r="M1862" s="106"/>
    </row>
    <row r="1863" ht="14.25" customHeight="1">
      <c r="A1863" s="81"/>
      <c r="B1863" s="93"/>
      <c r="E1863" s="50"/>
      <c r="H1863" s="42"/>
      <c r="I1863" s="196"/>
      <c r="K1863" s="106"/>
      <c r="L1863" s="106"/>
      <c r="M1863" s="106"/>
    </row>
    <row r="1864" ht="14.25" customHeight="1">
      <c r="A1864" s="81"/>
      <c r="B1864" s="93"/>
      <c r="E1864" s="50"/>
      <c r="H1864" s="42"/>
      <c r="I1864" s="196"/>
      <c r="K1864" s="106"/>
      <c r="L1864" s="106"/>
      <c r="M1864" s="106"/>
    </row>
    <row r="1865" ht="14.25" customHeight="1">
      <c r="A1865" s="81"/>
      <c r="B1865" s="93"/>
      <c r="E1865" s="50"/>
      <c r="H1865" s="42"/>
      <c r="I1865" s="196"/>
      <c r="K1865" s="106"/>
      <c r="L1865" s="106"/>
      <c r="M1865" s="106"/>
    </row>
    <row r="1866" ht="14.25" customHeight="1">
      <c r="A1866" s="81"/>
      <c r="B1866" s="93"/>
      <c r="E1866" s="50"/>
      <c r="H1866" s="42"/>
      <c r="I1866" s="196"/>
      <c r="K1866" s="106"/>
      <c r="L1866" s="106"/>
      <c r="M1866" s="106"/>
    </row>
    <row r="1867" ht="14.25" customHeight="1">
      <c r="A1867" s="81"/>
      <c r="B1867" s="93"/>
      <c r="E1867" s="50"/>
      <c r="H1867" s="42"/>
      <c r="I1867" s="196"/>
      <c r="K1867" s="106"/>
      <c r="L1867" s="106"/>
      <c r="M1867" s="106"/>
    </row>
    <row r="1868" ht="14.25" customHeight="1">
      <c r="A1868" s="81"/>
      <c r="B1868" s="93"/>
      <c r="E1868" s="50"/>
      <c r="H1868" s="42"/>
      <c r="I1868" s="196"/>
      <c r="K1868" s="106"/>
      <c r="L1868" s="106"/>
      <c r="M1868" s="106"/>
    </row>
    <row r="1869" ht="14.25" customHeight="1">
      <c r="A1869" s="81"/>
      <c r="B1869" s="93"/>
      <c r="E1869" s="50"/>
      <c r="H1869" s="42"/>
      <c r="I1869" s="196"/>
      <c r="K1869" s="106"/>
      <c r="L1869" s="106"/>
      <c r="M1869" s="106"/>
    </row>
    <row r="1870" ht="14.25" customHeight="1">
      <c r="A1870" s="81"/>
      <c r="B1870" s="93"/>
      <c r="E1870" s="50"/>
      <c r="H1870" s="42"/>
      <c r="I1870" s="196"/>
      <c r="K1870" s="106"/>
      <c r="L1870" s="106"/>
      <c r="M1870" s="106"/>
    </row>
    <row r="1871" ht="14.25" customHeight="1">
      <c r="A1871" s="81"/>
      <c r="B1871" s="93"/>
      <c r="E1871" s="50"/>
      <c r="H1871" s="42"/>
      <c r="I1871" s="196"/>
      <c r="K1871" s="106"/>
      <c r="L1871" s="106"/>
      <c r="M1871" s="106"/>
    </row>
    <row r="1872" ht="14.25" customHeight="1">
      <c r="A1872" s="81"/>
      <c r="B1872" s="93"/>
      <c r="E1872" s="50"/>
      <c r="H1872" s="42"/>
      <c r="I1872" s="196"/>
      <c r="K1872" s="106"/>
      <c r="L1872" s="106"/>
      <c r="M1872" s="106"/>
    </row>
    <row r="1873" ht="14.25" customHeight="1">
      <c r="A1873" s="81"/>
      <c r="B1873" s="93"/>
      <c r="E1873" s="50"/>
      <c r="H1873" s="42"/>
      <c r="I1873" s="196"/>
      <c r="K1873" s="106"/>
      <c r="L1873" s="106"/>
      <c r="M1873" s="106"/>
    </row>
    <row r="1874" ht="14.25" customHeight="1">
      <c r="A1874" s="81"/>
      <c r="B1874" s="93"/>
      <c r="E1874" s="50"/>
      <c r="H1874" s="42"/>
      <c r="I1874" s="196"/>
      <c r="K1874" s="106"/>
      <c r="L1874" s="106"/>
      <c r="M1874" s="106"/>
    </row>
    <row r="1875" ht="14.25" customHeight="1">
      <c r="A1875" s="81"/>
      <c r="B1875" s="93"/>
      <c r="E1875" s="50"/>
      <c r="H1875" s="42"/>
      <c r="I1875" s="196"/>
      <c r="K1875" s="106"/>
      <c r="L1875" s="106"/>
      <c r="M1875" s="106"/>
    </row>
    <row r="1876" ht="14.25" customHeight="1">
      <c r="A1876" s="81"/>
      <c r="B1876" s="93"/>
      <c r="E1876" s="50"/>
      <c r="H1876" s="42"/>
      <c r="I1876" s="196"/>
      <c r="K1876" s="106"/>
      <c r="L1876" s="106"/>
      <c r="M1876" s="106"/>
    </row>
    <row r="1877" ht="14.25" customHeight="1">
      <c r="A1877" s="81"/>
      <c r="B1877" s="93"/>
      <c r="E1877" s="50"/>
      <c r="H1877" s="42"/>
      <c r="I1877" s="196"/>
      <c r="K1877" s="106"/>
      <c r="L1877" s="106"/>
      <c r="M1877" s="106"/>
    </row>
    <row r="1878" ht="14.25" customHeight="1">
      <c r="A1878" s="81"/>
      <c r="B1878" s="93"/>
      <c r="E1878" s="50"/>
      <c r="H1878" s="42"/>
      <c r="I1878" s="196"/>
      <c r="K1878" s="106"/>
      <c r="L1878" s="106"/>
      <c r="M1878" s="106"/>
    </row>
    <row r="1879" ht="14.25" customHeight="1">
      <c r="A1879" s="81"/>
      <c r="B1879" s="93"/>
      <c r="E1879" s="50"/>
      <c r="H1879" s="42"/>
      <c r="I1879" s="196"/>
      <c r="K1879" s="106"/>
      <c r="L1879" s="106"/>
      <c r="M1879" s="106"/>
    </row>
    <row r="1880" ht="14.25" customHeight="1">
      <c r="A1880" s="81"/>
      <c r="B1880" s="93"/>
      <c r="E1880" s="50"/>
      <c r="H1880" s="42"/>
      <c r="I1880" s="196"/>
      <c r="K1880" s="106"/>
      <c r="L1880" s="106"/>
      <c r="M1880" s="106"/>
    </row>
    <row r="1881" ht="14.25" customHeight="1">
      <c r="A1881" s="81"/>
      <c r="B1881" s="93"/>
      <c r="E1881" s="50"/>
      <c r="H1881" s="42"/>
      <c r="I1881" s="196"/>
      <c r="K1881" s="106"/>
      <c r="L1881" s="106"/>
      <c r="M1881" s="106"/>
    </row>
    <row r="1882" ht="14.25" customHeight="1">
      <c r="A1882" s="81"/>
      <c r="B1882" s="93"/>
      <c r="E1882" s="50"/>
      <c r="H1882" s="42"/>
      <c r="I1882" s="196"/>
      <c r="K1882" s="106"/>
      <c r="L1882" s="106"/>
      <c r="M1882" s="106"/>
    </row>
    <row r="1883" ht="14.25" customHeight="1">
      <c r="A1883" s="81"/>
      <c r="B1883" s="93"/>
      <c r="E1883" s="50"/>
      <c r="H1883" s="42"/>
      <c r="I1883" s="196"/>
      <c r="K1883" s="106"/>
      <c r="L1883" s="106"/>
      <c r="M1883" s="106"/>
    </row>
    <row r="1884" ht="14.25" customHeight="1">
      <c r="A1884" s="81"/>
      <c r="B1884" s="93"/>
      <c r="E1884" s="50"/>
      <c r="H1884" s="42"/>
      <c r="I1884" s="196"/>
      <c r="K1884" s="106"/>
      <c r="L1884" s="106"/>
      <c r="M1884" s="106"/>
    </row>
    <row r="1885" ht="14.25" customHeight="1">
      <c r="A1885" s="81"/>
      <c r="B1885" s="93"/>
      <c r="E1885" s="50"/>
      <c r="H1885" s="42"/>
      <c r="I1885" s="196"/>
      <c r="K1885" s="106"/>
      <c r="L1885" s="106"/>
      <c r="M1885" s="106"/>
    </row>
    <row r="1886" ht="14.25" customHeight="1">
      <c r="A1886" s="81"/>
      <c r="B1886" s="93"/>
      <c r="E1886" s="50"/>
      <c r="H1886" s="42"/>
      <c r="I1886" s="196"/>
      <c r="K1886" s="106"/>
      <c r="L1886" s="106"/>
      <c r="M1886" s="106"/>
    </row>
    <row r="1887" ht="14.25" customHeight="1">
      <c r="A1887" s="81"/>
      <c r="B1887" s="93"/>
      <c r="E1887" s="50"/>
      <c r="H1887" s="42"/>
      <c r="I1887" s="196"/>
      <c r="K1887" s="106"/>
      <c r="L1887" s="106"/>
      <c r="M1887" s="106"/>
    </row>
    <row r="1888" ht="14.25" customHeight="1">
      <c r="A1888" s="81"/>
      <c r="B1888" s="93"/>
      <c r="E1888" s="50"/>
      <c r="H1888" s="42"/>
      <c r="I1888" s="196"/>
      <c r="K1888" s="106"/>
      <c r="L1888" s="106"/>
      <c r="M1888" s="106"/>
    </row>
    <row r="1889" ht="14.25" customHeight="1">
      <c r="A1889" s="81"/>
      <c r="B1889" s="93"/>
      <c r="E1889" s="50"/>
      <c r="H1889" s="42"/>
      <c r="I1889" s="196"/>
      <c r="K1889" s="106"/>
      <c r="L1889" s="106"/>
      <c r="M1889" s="106"/>
    </row>
    <row r="1890" ht="14.25" customHeight="1">
      <c r="A1890" s="81"/>
      <c r="B1890" s="93"/>
      <c r="E1890" s="50"/>
      <c r="H1890" s="42"/>
      <c r="I1890" s="196"/>
      <c r="K1890" s="106"/>
      <c r="L1890" s="106"/>
      <c r="M1890" s="106"/>
    </row>
    <row r="1891" ht="14.25" customHeight="1">
      <c r="A1891" s="81"/>
      <c r="B1891" s="93"/>
      <c r="E1891" s="50"/>
      <c r="H1891" s="42"/>
      <c r="I1891" s="196"/>
      <c r="K1891" s="106"/>
      <c r="L1891" s="106"/>
      <c r="M1891" s="106"/>
    </row>
    <row r="1892" ht="14.25" customHeight="1">
      <c r="A1892" s="81"/>
      <c r="B1892" s="93"/>
      <c r="E1892" s="50"/>
      <c r="H1892" s="42"/>
      <c r="I1892" s="196"/>
      <c r="K1892" s="106"/>
      <c r="L1892" s="106"/>
      <c r="M1892" s="106"/>
    </row>
    <row r="1893" ht="14.25" customHeight="1">
      <c r="A1893" s="81"/>
      <c r="B1893" s="93"/>
      <c r="E1893" s="50"/>
      <c r="H1893" s="42"/>
      <c r="I1893" s="196"/>
      <c r="K1893" s="106"/>
      <c r="L1893" s="106"/>
      <c r="M1893" s="106"/>
    </row>
    <row r="1894" ht="14.25" customHeight="1">
      <c r="A1894" s="81"/>
      <c r="B1894" s="93"/>
      <c r="E1894" s="50"/>
      <c r="H1894" s="42"/>
      <c r="I1894" s="196"/>
      <c r="K1894" s="106"/>
      <c r="L1894" s="106"/>
      <c r="M1894" s="106"/>
    </row>
    <row r="1895" ht="14.25" customHeight="1">
      <c r="A1895" s="81"/>
      <c r="B1895" s="93"/>
      <c r="E1895" s="50"/>
      <c r="H1895" s="42"/>
      <c r="I1895" s="196"/>
      <c r="K1895" s="106"/>
      <c r="L1895" s="106"/>
      <c r="M1895" s="106"/>
    </row>
    <row r="1896" ht="14.25" customHeight="1">
      <c r="A1896" s="81"/>
      <c r="B1896" s="93"/>
      <c r="E1896" s="50"/>
      <c r="H1896" s="42"/>
      <c r="I1896" s="196"/>
      <c r="K1896" s="106"/>
      <c r="L1896" s="106"/>
      <c r="M1896" s="106"/>
    </row>
    <row r="1897" ht="14.25" customHeight="1">
      <c r="A1897" s="81"/>
      <c r="B1897" s="93"/>
      <c r="E1897" s="50"/>
      <c r="H1897" s="42"/>
      <c r="I1897" s="196"/>
      <c r="K1897" s="106"/>
      <c r="L1897" s="106"/>
      <c r="M1897" s="106"/>
    </row>
    <row r="1898" ht="14.25" customHeight="1">
      <c r="A1898" s="81"/>
      <c r="B1898" s="93"/>
      <c r="E1898" s="50"/>
      <c r="H1898" s="42"/>
      <c r="I1898" s="196"/>
      <c r="K1898" s="106"/>
      <c r="L1898" s="106"/>
      <c r="M1898" s="106"/>
    </row>
    <row r="1899" ht="14.25" customHeight="1">
      <c r="A1899" s="81"/>
      <c r="B1899" s="93"/>
      <c r="E1899" s="50"/>
      <c r="H1899" s="42"/>
      <c r="I1899" s="196"/>
      <c r="K1899" s="106"/>
      <c r="L1899" s="106"/>
      <c r="M1899" s="106"/>
    </row>
    <row r="1900" ht="14.25" customHeight="1">
      <c r="A1900" s="81"/>
      <c r="B1900" s="93"/>
      <c r="E1900" s="50"/>
      <c r="H1900" s="42"/>
      <c r="I1900" s="196"/>
      <c r="K1900" s="106"/>
      <c r="L1900" s="106"/>
      <c r="M1900" s="106"/>
    </row>
    <row r="1901" ht="14.25" customHeight="1">
      <c r="A1901" s="81"/>
      <c r="B1901" s="93"/>
      <c r="E1901" s="50"/>
      <c r="H1901" s="42"/>
      <c r="I1901" s="196"/>
      <c r="K1901" s="106"/>
      <c r="L1901" s="106"/>
      <c r="M1901" s="106"/>
    </row>
    <row r="1902" ht="14.25" customHeight="1">
      <c r="A1902" s="81"/>
      <c r="B1902" s="93"/>
      <c r="E1902" s="50"/>
      <c r="H1902" s="42"/>
      <c r="I1902" s="196"/>
      <c r="K1902" s="106"/>
      <c r="L1902" s="106"/>
      <c r="M1902" s="106"/>
    </row>
    <row r="1903" ht="14.25" customHeight="1">
      <c r="A1903" s="81"/>
      <c r="B1903" s="93"/>
      <c r="E1903" s="50"/>
      <c r="H1903" s="42"/>
      <c r="I1903" s="196"/>
      <c r="K1903" s="106"/>
      <c r="L1903" s="106"/>
      <c r="M1903" s="106"/>
    </row>
    <row r="1904" ht="14.25" customHeight="1">
      <c r="A1904" s="81"/>
      <c r="B1904" s="93"/>
      <c r="E1904" s="50"/>
      <c r="H1904" s="42"/>
      <c r="I1904" s="196"/>
      <c r="K1904" s="106"/>
      <c r="L1904" s="106"/>
      <c r="M1904" s="106"/>
    </row>
    <row r="1905" ht="14.25" customHeight="1">
      <c r="A1905" s="81"/>
      <c r="B1905" s="93"/>
      <c r="E1905" s="50"/>
      <c r="H1905" s="42"/>
      <c r="I1905" s="196"/>
      <c r="K1905" s="106"/>
      <c r="L1905" s="106"/>
      <c r="M1905" s="106"/>
    </row>
    <row r="1906" ht="14.25" customHeight="1">
      <c r="A1906" s="81"/>
      <c r="B1906" s="93"/>
      <c r="E1906" s="50"/>
      <c r="H1906" s="42"/>
      <c r="I1906" s="196"/>
      <c r="K1906" s="106"/>
      <c r="L1906" s="106"/>
      <c r="M1906" s="106"/>
    </row>
    <row r="1907" ht="14.25" customHeight="1">
      <c r="A1907" s="81"/>
      <c r="B1907" s="93"/>
      <c r="E1907" s="50"/>
      <c r="H1907" s="42"/>
      <c r="I1907" s="196"/>
      <c r="K1907" s="106"/>
      <c r="L1907" s="106"/>
      <c r="M1907" s="106"/>
    </row>
    <row r="1908" ht="14.25" customHeight="1">
      <c r="A1908" s="81"/>
      <c r="B1908" s="93"/>
      <c r="E1908" s="50"/>
      <c r="H1908" s="42"/>
      <c r="I1908" s="196"/>
      <c r="K1908" s="106"/>
      <c r="L1908" s="106"/>
      <c r="M1908" s="106"/>
    </row>
    <row r="1909" ht="14.25" customHeight="1">
      <c r="A1909" s="81"/>
      <c r="B1909" s="93"/>
      <c r="E1909" s="50"/>
      <c r="H1909" s="42"/>
      <c r="I1909" s="196"/>
      <c r="K1909" s="106"/>
      <c r="L1909" s="106"/>
      <c r="M1909" s="106"/>
    </row>
    <row r="1910" ht="14.25" customHeight="1">
      <c r="A1910" s="81"/>
      <c r="B1910" s="93"/>
      <c r="E1910" s="50"/>
      <c r="H1910" s="42"/>
      <c r="I1910" s="196"/>
      <c r="K1910" s="106"/>
      <c r="L1910" s="106"/>
      <c r="M1910" s="106"/>
    </row>
    <row r="1911" ht="14.25" customHeight="1">
      <c r="A1911" s="81"/>
      <c r="B1911" s="93"/>
      <c r="E1911" s="50"/>
      <c r="H1911" s="42"/>
      <c r="I1911" s="196"/>
      <c r="K1911" s="106"/>
      <c r="L1911" s="106"/>
      <c r="M1911" s="106"/>
    </row>
    <row r="1912" ht="14.25" customHeight="1">
      <c r="A1912" s="81"/>
      <c r="B1912" s="93"/>
      <c r="E1912" s="50"/>
      <c r="H1912" s="42"/>
      <c r="I1912" s="196"/>
      <c r="K1912" s="106"/>
      <c r="L1912" s="106"/>
      <c r="M1912" s="106"/>
    </row>
    <row r="1913" ht="14.25" customHeight="1">
      <c r="A1913" s="81"/>
      <c r="B1913" s="93"/>
      <c r="E1913" s="50"/>
      <c r="H1913" s="42"/>
      <c r="I1913" s="196"/>
      <c r="K1913" s="106"/>
      <c r="L1913" s="106"/>
      <c r="M1913" s="106"/>
    </row>
    <row r="1914" ht="14.25" customHeight="1">
      <c r="A1914" s="81"/>
      <c r="B1914" s="93"/>
      <c r="E1914" s="50"/>
      <c r="H1914" s="42"/>
      <c r="I1914" s="196"/>
      <c r="K1914" s="106"/>
      <c r="L1914" s="106"/>
      <c r="M1914" s="106"/>
    </row>
    <row r="1915" ht="14.25" customHeight="1">
      <c r="A1915" s="81"/>
      <c r="B1915" s="93"/>
      <c r="E1915" s="50"/>
      <c r="H1915" s="42"/>
      <c r="I1915" s="196"/>
      <c r="K1915" s="106"/>
      <c r="L1915" s="106"/>
      <c r="M1915" s="106"/>
    </row>
    <row r="1916" ht="14.25" customHeight="1">
      <c r="A1916" s="81"/>
      <c r="B1916" s="93"/>
      <c r="E1916" s="50"/>
      <c r="H1916" s="42"/>
      <c r="I1916" s="196"/>
      <c r="K1916" s="106"/>
      <c r="L1916" s="106"/>
      <c r="M1916" s="106"/>
    </row>
    <row r="1917" ht="14.25" customHeight="1">
      <c r="A1917" s="81"/>
      <c r="B1917" s="93"/>
      <c r="E1917" s="50"/>
      <c r="H1917" s="42"/>
      <c r="I1917" s="196"/>
      <c r="K1917" s="106"/>
      <c r="L1917" s="106"/>
      <c r="M1917" s="106"/>
    </row>
    <row r="1918" ht="14.25" customHeight="1">
      <c r="A1918" s="81"/>
      <c r="B1918" s="93"/>
      <c r="E1918" s="50"/>
      <c r="H1918" s="42"/>
      <c r="I1918" s="196"/>
      <c r="K1918" s="106"/>
      <c r="L1918" s="106"/>
      <c r="M1918" s="106"/>
    </row>
    <row r="1919" ht="14.25" customHeight="1">
      <c r="A1919" s="81"/>
      <c r="B1919" s="93"/>
      <c r="E1919" s="50"/>
      <c r="H1919" s="42"/>
      <c r="I1919" s="196"/>
      <c r="K1919" s="106"/>
      <c r="L1919" s="106"/>
      <c r="M1919" s="106"/>
    </row>
    <row r="1920" ht="14.25" customHeight="1">
      <c r="A1920" s="81"/>
      <c r="B1920" s="93"/>
      <c r="E1920" s="50"/>
      <c r="H1920" s="42"/>
      <c r="I1920" s="196"/>
      <c r="K1920" s="106"/>
      <c r="L1920" s="106"/>
      <c r="M1920" s="106"/>
    </row>
    <row r="1921" ht="14.25" customHeight="1">
      <c r="A1921" s="81"/>
      <c r="B1921" s="93"/>
      <c r="E1921" s="50"/>
      <c r="H1921" s="42"/>
      <c r="I1921" s="196"/>
      <c r="K1921" s="106"/>
      <c r="L1921" s="106"/>
      <c r="M1921" s="106"/>
    </row>
    <row r="1922" ht="14.25" customHeight="1">
      <c r="A1922" s="81"/>
      <c r="B1922" s="93"/>
      <c r="E1922" s="50"/>
      <c r="H1922" s="42"/>
      <c r="I1922" s="196"/>
      <c r="K1922" s="106"/>
      <c r="L1922" s="106"/>
      <c r="M1922" s="106"/>
    </row>
    <row r="1923" ht="14.25" customHeight="1">
      <c r="A1923" s="81"/>
      <c r="B1923" s="93"/>
      <c r="E1923" s="50"/>
      <c r="H1923" s="42"/>
      <c r="I1923" s="196"/>
      <c r="K1923" s="106"/>
      <c r="L1923" s="106"/>
      <c r="M1923" s="106"/>
    </row>
    <row r="1924" ht="14.25" customHeight="1">
      <c r="A1924" s="81"/>
      <c r="B1924" s="93"/>
      <c r="E1924" s="50"/>
      <c r="H1924" s="42"/>
      <c r="I1924" s="196"/>
      <c r="K1924" s="106"/>
      <c r="L1924" s="106"/>
      <c r="M1924" s="106"/>
    </row>
    <row r="1925" ht="14.25" customHeight="1">
      <c r="A1925" s="81"/>
      <c r="B1925" s="93"/>
      <c r="E1925" s="50"/>
      <c r="H1925" s="42"/>
      <c r="I1925" s="196"/>
      <c r="K1925" s="106"/>
      <c r="L1925" s="106"/>
      <c r="M1925" s="106"/>
    </row>
    <row r="1926" ht="14.25" customHeight="1">
      <c r="A1926" s="81"/>
      <c r="B1926" s="93"/>
      <c r="E1926" s="50"/>
      <c r="H1926" s="42"/>
      <c r="I1926" s="196"/>
      <c r="K1926" s="106"/>
      <c r="L1926" s="106"/>
      <c r="M1926" s="106"/>
    </row>
    <row r="1927" ht="14.25" customHeight="1">
      <c r="A1927" s="81"/>
      <c r="B1927" s="93"/>
      <c r="E1927" s="50"/>
      <c r="H1927" s="42"/>
      <c r="I1927" s="196"/>
      <c r="K1927" s="106"/>
      <c r="L1927" s="106"/>
      <c r="M1927" s="106"/>
    </row>
    <row r="1928" ht="14.25" customHeight="1">
      <c r="A1928" s="81"/>
      <c r="B1928" s="93"/>
      <c r="E1928" s="50"/>
      <c r="H1928" s="42"/>
      <c r="I1928" s="196"/>
      <c r="K1928" s="106"/>
      <c r="L1928" s="106"/>
      <c r="M1928" s="106"/>
    </row>
    <row r="1929" ht="14.25" customHeight="1">
      <c r="A1929" s="81"/>
      <c r="B1929" s="93"/>
      <c r="E1929" s="50"/>
      <c r="H1929" s="42"/>
      <c r="I1929" s="196"/>
      <c r="K1929" s="106"/>
      <c r="L1929" s="106"/>
      <c r="M1929" s="106"/>
    </row>
    <row r="1930" ht="14.25" customHeight="1">
      <c r="A1930" s="81"/>
      <c r="B1930" s="93"/>
      <c r="E1930" s="50"/>
      <c r="H1930" s="42"/>
      <c r="I1930" s="196"/>
      <c r="K1930" s="106"/>
      <c r="L1930" s="106"/>
      <c r="M1930" s="106"/>
    </row>
    <row r="1931" ht="14.25" customHeight="1">
      <c r="A1931" s="81"/>
      <c r="B1931" s="93"/>
      <c r="E1931" s="50"/>
      <c r="H1931" s="42"/>
      <c r="I1931" s="196"/>
      <c r="K1931" s="106"/>
      <c r="L1931" s="106"/>
      <c r="M1931" s="106"/>
    </row>
    <row r="1932" ht="14.25" customHeight="1">
      <c r="A1932" s="81"/>
      <c r="B1932" s="93"/>
      <c r="E1932" s="50"/>
      <c r="H1932" s="42"/>
      <c r="I1932" s="196"/>
      <c r="K1932" s="106"/>
      <c r="L1932" s="106"/>
      <c r="M1932" s="106"/>
    </row>
    <row r="1933" ht="14.25" customHeight="1">
      <c r="A1933" s="81"/>
      <c r="B1933" s="93"/>
      <c r="E1933" s="50"/>
      <c r="H1933" s="42"/>
      <c r="I1933" s="196"/>
      <c r="K1933" s="106"/>
      <c r="L1933" s="106"/>
      <c r="M1933" s="106"/>
    </row>
    <row r="1934" ht="14.25" customHeight="1">
      <c r="A1934" s="81"/>
      <c r="B1934" s="93"/>
      <c r="E1934" s="50"/>
      <c r="H1934" s="42"/>
      <c r="I1934" s="196"/>
      <c r="K1934" s="106"/>
      <c r="L1934" s="106"/>
      <c r="M1934" s="106"/>
    </row>
    <row r="1935" ht="14.25" customHeight="1">
      <c r="A1935" s="81"/>
      <c r="B1935" s="93"/>
      <c r="E1935" s="50"/>
      <c r="H1935" s="42"/>
      <c r="I1935" s="196"/>
      <c r="K1935" s="106"/>
      <c r="L1935" s="106"/>
      <c r="M1935" s="106"/>
    </row>
    <row r="1936" ht="14.25" customHeight="1">
      <c r="A1936" s="81"/>
      <c r="B1936" s="93"/>
      <c r="E1936" s="50"/>
      <c r="H1936" s="42"/>
      <c r="I1936" s="196"/>
      <c r="K1936" s="106"/>
      <c r="L1936" s="106"/>
      <c r="M1936" s="106"/>
    </row>
    <row r="1937" ht="14.25" customHeight="1">
      <c r="A1937" s="81"/>
      <c r="B1937" s="93"/>
      <c r="E1937" s="50"/>
      <c r="H1937" s="42"/>
      <c r="I1937" s="196"/>
      <c r="K1937" s="106"/>
      <c r="L1937" s="106"/>
      <c r="M1937" s="106"/>
    </row>
    <row r="1938" ht="14.25" customHeight="1">
      <c r="A1938" s="81"/>
      <c r="B1938" s="93"/>
      <c r="E1938" s="50"/>
      <c r="H1938" s="42"/>
      <c r="I1938" s="196"/>
      <c r="K1938" s="106"/>
      <c r="L1938" s="106"/>
      <c r="M1938" s="106"/>
    </row>
    <row r="1939" ht="14.25" customHeight="1">
      <c r="A1939" s="81"/>
      <c r="B1939" s="93"/>
      <c r="E1939" s="50"/>
      <c r="H1939" s="42"/>
      <c r="I1939" s="196"/>
      <c r="K1939" s="106"/>
      <c r="L1939" s="106"/>
      <c r="M1939" s="106"/>
    </row>
    <row r="1940" ht="14.25" customHeight="1">
      <c r="A1940" s="81"/>
      <c r="B1940" s="93"/>
      <c r="E1940" s="50"/>
      <c r="H1940" s="42"/>
      <c r="I1940" s="196"/>
      <c r="K1940" s="106"/>
      <c r="L1940" s="106"/>
      <c r="M1940" s="106"/>
    </row>
    <row r="1941" ht="14.25" customHeight="1">
      <c r="A1941" s="81"/>
      <c r="B1941" s="93"/>
      <c r="E1941" s="50"/>
      <c r="H1941" s="42"/>
      <c r="I1941" s="196"/>
      <c r="K1941" s="106"/>
      <c r="L1941" s="106"/>
      <c r="M1941" s="106"/>
    </row>
    <row r="1942" ht="14.25" customHeight="1">
      <c r="A1942" s="81"/>
      <c r="B1942" s="93"/>
      <c r="E1942" s="50"/>
      <c r="H1942" s="42"/>
      <c r="I1942" s="196"/>
      <c r="K1942" s="106"/>
      <c r="L1942" s="106"/>
      <c r="M1942" s="106"/>
    </row>
    <row r="1943" ht="14.25" customHeight="1">
      <c r="A1943" s="81"/>
      <c r="B1943" s="93"/>
      <c r="E1943" s="50"/>
      <c r="H1943" s="42"/>
      <c r="I1943" s="196"/>
      <c r="K1943" s="106"/>
      <c r="L1943" s="106"/>
      <c r="M1943" s="106"/>
    </row>
    <row r="1944" ht="14.25" customHeight="1">
      <c r="A1944" s="81"/>
      <c r="B1944" s="93"/>
      <c r="E1944" s="50"/>
      <c r="H1944" s="42"/>
      <c r="I1944" s="196"/>
      <c r="K1944" s="106"/>
      <c r="L1944" s="106"/>
      <c r="M1944" s="106"/>
    </row>
    <row r="1945" ht="14.25" customHeight="1">
      <c r="A1945" s="81"/>
      <c r="B1945" s="93"/>
      <c r="E1945" s="50"/>
      <c r="H1945" s="42"/>
      <c r="I1945" s="196"/>
      <c r="K1945" s="106"/>
      <c r="L1945" s="106"/>
      <c r="M1945" s="106"/>
    </row>
    <row r="1946" ht="14.25" customHeight="1">
      <c r="A1946" s="81"/>
      <c r="B1946" s="93"/>
      <c r="E1946" s="50"/>
      <c r="H1946" s="42"/>
      <c r="I1946" s="196"/>
      <c r="K1946" s="106"/>
      <c r="L1946" s="106"/>
      <c r="M1946" s="106"/>
    </row>
    <row r="1947" ht="14.25" customHeight="1">
      <c r="A1947" s="81"/>
      <c r="B1947" s="93"/>
      <c r="E1947" s="50"/>
      <c r="H1947" s="42"/>
      <c r="I1947" s="196"/>
      <c r="K1947" s="106"/>
      <c r="L1947" s="106"/>
      <c r="M1947" s="106"/>
    </row>
    <row r="1948" ht="14.25" customHeight="1">
      <c r="A1948" s="81"/>
      <c r="B1948" s="93"/>
      <c r="E1948" s="50"/>
      <c r="H1948" s="42"/>
      <c r="I1948" s="196"/>
      <c r="K1948" s="106"/>
      <c r="L1948" s="106"/>
      <c r="M1948" s="106"/>
    </row>
    <row r="1949" ht="14.25" customHeight="1">
      <c r="A1949" s="81"/>
      <c r="B1949" s="93"/>
      <c r="E1949" s="50"/>
      <c r="H1949" s="42"/>
      <c r="I1949" s="196"/>
      <c r="K1949" s="106"/>
      <c r="L1949" s="106"/>
      <c r="M1949" s="106"/>
    </row>
    <row r="1950" ht="14.25" customHeight="1">
      <c r="A1950" s="81"/>
      <c r="B1950" s="93"/>
      <c r="E1950" s="50"/>
      <c r="H1950" s="42"/>
      <c r="I1950" s="196"/>
      <c r="K1950" s="106"/>
      <c r="L1950" s="106"/>
      <c r="M1950" s="106"/>
    </row>
    <row r="1951" ht="14.25" customHeight="1">
      <c r="A1951" s="81"/>
      <c r="B1951" s="93"/>
      <c r="E1951" s="50"/>
      <c r="H1951" s="42"/>
      <c r="I1951" s="196"/>
      <c r="K1951" s="106"/>
      <c r="L1951" s="106"/>
      <c r="M1951" s="106"/>
    </row>
    <row r="1952" ht="14.25" customHeight="1">
      <c r="A1952" s="81"/>
      <c r="B1952" s="93"/>
      <c r="E1952" s="50"/>
      <c r="H1952" s="42"/>
      <c r="I1952" s="196"/>
      <c r="K1952" s="106"/>
      <c r="L1952" s="106"/>
      <c r="M1952" s="106"/>
    </row>
    <row r="1953" ht="14.25" customHeight="1">
      <c r="A1953" s="81"/>
      <c r="B1953" s="93"/>
      <c r="E1953" s="50"/>
      <c r="H1953" s="42"/>
      <c r="I1953" s="196"/>
      <c r="K1953" s="106"/>
      <c r="L1953" s="106"/>
      <c r="M1953" s="106"/>
    </row>
    <row r="1954" ht="14.25" customHeight="1">
      <c r="A1954" s="81"/>
      <c r="B1954" s="93"/>
      <c r="E1954" s="50"/>
      <c r="H1954" s="42"/>
      <c r="I1954" s="196"/>
      <c r="K1954" s="106"/>
      <c r="L1954" s="106"/>
      <c r="M1954" s="106"/>
    </row>
    <row r="1955" ht="14.25" customHeight="1">
      <c r="A1955" s="81"/>
      <c r="B1955" s="93"/>
      <c r="E1955" s="50"/>
      <c r="H1955" s="42"/>
      <c r="I1955" s="196"/>
      <c r="K1955" s="106"/>
      <c r="L1955" s="106"/>
      <c r="M1955" s="106"/>
    </row>
    <row r="1956" ht="14.25" customHeight="1">
      <c r="A1956" s="81"/>
      <c r="B1956" s="93"/>
      <c r="E1956" s="50"/>
      <c r="H1956" s="42"/>
      <c r="I1956" s="196"/>
      <c r="K1956" s="106"/>
      <c r="L1956" s="106"/>
      <c r="M1956" s="106"/>
    </row>
    <row r="1957" ht="14.25" customHeight="1">
      <c r="A1957" s="81"/>
      <c r="B1957" s="93"/>
      <c r="E1957" s="50"/>
      <c r="H1957" s="42"/>
      <c r="I1957" s="196"/>
      <c r="K1957" s="106"/>
      <c r="L1957" s="106"/>
      <c r="M1957" s="106"/>
    </row>
    <row r="1958" ht="14.25" customHeight="1">
      <c r="A1958" s="81"/>
      <c r="B1958" s="93"/>
      <c r="E1958" s="50"/>
      <c r="H1958" s="42"/>
      <c r="I1958" s="196"/>
      <c r="K1958" s="106"/>
      <c r="L1958" s="106"/>
      <c r="M1958" s="106"/>
    </row>
    <row r="1959" ht="14.25" customHeight="1">
      <c r="A1959" s="81"/>
      <c r="B1959" s="93"/>
      <c r="E1959" s="50"/>
      <c r="H1959" s="42"/>
      <c r="I1959" s="196"/>
      <c r="K1959" s="106"/>
      <c r="L1959" s="106"/>
      <c r="M1959" s="106"/>
    </row>
    <row r="1960" ht="14.25" customHeight="1">
      <c r="A1960" s="81"/>
      <c r="B1960" s="93"/>
      <c r="E1960" s="50"/>
      <c r="H1960" s="42"/>
      <c r="I1960" s="196"/>
      <c r="K1960" s="106"/>
      <c r="L1960" s="106"/>
      <c r="M1960" s="106"/>
    </row>
    <row r="1961" ht="14.25" customHeight="1">
      <c r="A1961" s="81"/>
      <c r="B1961" s="93"/>
      <c r="E1961" s="50"/>
      <c r="H1961" s="42"/>
      <c r="I1961" s="196"/>
      <c r="K1961" s="106"/>
      <c r="L1961" s="106"/>
      <c r="M1961" s="106"/>
    </row>
    <row r="1962" ht="14.25" customHeight="1">
      <c r="A1962" s="81"/>
      <c r="B1962" s="93"/>
      <c r="E1962" s="50"/>
      <c r="H1962" s="42"/>
      <c r="I1962" s="196"/>
      <c r="K1962" s="106"/>
      <c r="L1962" s="106"/>
      <c r="M1962" s="106"/>
    </row>
    <row r="1963" ht="14.25" customHeight="1">
      <c r="A1963" s="81"/>
      <c r="B1963" s="93"/>
      <c r="E1963" s="50"/>
      <c r="H1963" s="42"/>
      <c r="I1963" s="196"/>
      <c r="K1963" s="106"/>
      <c r="L1963" s="106"/>
      <c r="M1963" s="106"/>
    </row>
    <row r="1964" ht="14.25" customHeight="1">
      <c r="A1964" s="81"/>
      <c r="B1964" s="93"/>
      <c r="E1964" s="50"/>
      <c r="H1964" s="42"/>
      <c r="I1964" s="196"/>
      <c r="K1964" s="106"/>
      <c r="L1964" s="106"/>
      <c r="M1964" s="106"/>
    </row>
    <row r="1965" ht="14.25" customHeight="1">
      <c r="A1965" s="81"/>
      <c r="B1965" s="93"/>
      <c r="E1965" s="50"/>
      <c r="H1965" s="42"/>
      <c r="I1965" s="196"/>
      <c r="K1965" s="106"/>
      <c r="L1965" s="106"/>
      <c r="M1965" s="106"/>
    </row>
    <row r="1966" ht="14.25" customHeight="1">
      <c r="A1966" s="81"/>
      <c r="B1966" s="93"/>
      <c r="E1966" s="50"/>
      <c r="H1966" s="42"/>
      <c r="I1966" s="196"/>
      <c r="K1966" s="106"/>
      <c r="L1966" s="106"/>
      <c r="M1966" s="106"/>
    </row>
    <row r="1967" ht="14.25" customHeight="1">
      <c r="A1967" s="81"/>
      <c r="B1967" s="93"/>
      <c r="E1967" s="50"/>
      <c r="H1967" s="42"/>
      <c r="I1967" s="196"/>
      <c r="K1967" s="106"/>
      <c r="L1967" s="106"/>
      <c r="M1967" s="106"/>
    </row>
    <row r="1968" ht="14.25" customHeight="1">
      <c r="A1968" s="81"/>
      <c r="B1968" s="93"/>
      <c r="E1968" s="50"/>
      <c r="H1968" s="42"/>
      <c r="I1968" s="196"/>
      <c r="K1968" s="106"/>
      <c r="L1968" s="106"/>
      <c r="M1968" s="106"/>
    </row>
    <row r="1969" ht="14.25" customHeight="1">
      <c r="A1969" s="81"/>
      <c r="B1969" s="93"/>
      <c r="E1969" s="50"/>
      <c r="H1969" s="42"/>
      <c r="I1969" s="196"/>
      <c r="K1969" s="106"/>
      <c r="L1969" s="106"/>
      <c r="M1969" s="106"/>
    </row>
    <row r="1970" ht="14.25" customHeight="1">
      <c r="A1970" s="81"/>
      <c r="B1970" s="93"/>
      <c r="E1970" s="50"/>
      <c r="H1970" s="42"/>
      <c r="I1970" s="196"/>
      <c r="K1970" s="106"/>
      <c r="L1970" s="106"/>
      <c r="M1970" s="106"/>
    </row>
    <row r="1971" ht="14.25" customHeight="1">
      <c r="A1971" s="81"/>
      <c r="B1971" s="93"/>
      <c r="E1971" s="50"/>
      <c r="H1971" s="42"/>
      <c r="I1971" s="196"/>
      <c r="K1971" s="106"/>
      <c r="L1971" s="106"/>
      <c r="M1971" s="106"/>
    </row>
    <row r="1972" ht="14.25" customHeight="1">
      <c r="A1972" s="81"/>
      <c r="B1972" s="93"/>
      <c r="E1972" s="50"/>
      <c r="H1972" s="42"/>
      <c r="I1972" s="196"/>
      <c r="K1972" s="106"/>
      <c r="L1972" s="106"/>
      <c r="M1972" s="106"/>
    </row>
    <row r="1973" ht="14.25" customHeight="1">
      <c r="A1973" s="81"/>
      <c r="B1973" s="93"/>
      <c r="E1973" s="50"/>
      <c r="H1973" s="42"/>
      <c r="I1973" s="196"/>
      <c r="K1973" s="106"/>
      <c r="L1973" s="106"/>
      <c r="M1973" s="106"/>
    </row>
    <row r="1974" ht="14.25" customHeight="1">
      <c r="A1974" s="81"/>
      <c r="B1974" s="93"/>
      <c r="E1974" s="50"/>
      <c r="H1974" s="42"/>
      <c r="I1974" s="196"/>
      <c r="K1974" s="106"/>
      <c r="L1974" s="106"/>
      <c r="M1974" s="106"/>
    </row>
    <row r="1975" ht="14.25" customHeight="1">
      <c r="A1975" s="81"/>
      <c r="B1975" s="93"/>
      <c r="E1975" s="50"/>
      <c r="H1975" s="42"/>
      <c r="I1975" s="196"/>
      <c r="K1975" s="106"/>
      <c r="L1975" s="106"/>
      <c r="M1975" s="106"/>
    </row>
    <row r="1976" ht="14.25" customHeight="1">
      <c r="A1976" s="81"/>
      <c r="B1976" s="93"/>
      <c r="E1976" s="50"/>
      <c r="H1976" s="42"/>
      <c r="I1976" s="196"/>
      <c r="K1976" s="106"/>
      <c r="L1976" s="106"/>
      <c r="M1976" s="106"/>
    </row>
    <row r="1977" ht="14.25" customHeight="1">
      <c r="A1977" s="81"/>
      <c r="B1977" s="93"/>
      <c r="E1977" s="50"/>
      <c r="H1977" s="42"/>
      <c r="I1977" s="196"/>
      <c r="K1977" s="106"/>
      <c r="L1977" s="106"/>
      <c r="M1977" s="106"/>
    </row>
    <row r="1978" ht="14.25" customHeight="1">
      <c r="A1978" s="81"/>
      <c r="B1978" s="93"/>
      <c r="E1978" s="50"/>
      <c r="H1978" s="42"/>
      <c r="I1978" s="196"/>
      <c r="K1978" s="106"/>
      <c r="L1978" s="106"/>
      <c r="M1978" s="106"/>
    </row>
    <row r="1979" ht="14.25" customHeight="1">
      <c r="A1979" s="81"/>
      <c r="B1979" s="93"/>
      <c r="E1979" s="50"/>
      <c r="H1979" s="42"/>
      <c r="I1979" s="196"/>
      <c r="K1979" s="106"/>
      <c r="L1979" s="106"/>
      <c r="M1979" s="106"/>
    </row>
    <row r="1980" ht="14.25" customHeight="1">
      <c r="A1980" s="81"/>
      <c r="B1980" s="93"/>
      <c r="E1980" s="50"/>
      <c r="H1980" s="42"/>
      <c r="I1980" s="196"/>
      <c r="K1980" s="106"/>
      <c r="L1980" s="106"/>
      <c r="M1980" s="106"/>
    </row>
    <row r="1981" ht="14.25" customHeight="1">
      <c r="A1981" s="81"/>
      <c r="B1981" s="93"/>
      <c r="E1981" s="50"/>
      <c r="H1981" s="42"/>
      <c r="I1981" s="196"/>
      <c r="K1981" s="106"/>
      <c r="L1981" s="106"/>
      <c r="M1981" s="106"/>
    </row>
    <row r="1982" ht="14.25" customHeight="1">
      <c r="A1982" s="81"/>
      <c r="B1982" s="93"/>
      <c r="E1982" s="50"/>
      <c r="H1982" s="42"/>
      <c r="I1982" s="196"/>
      <c r="K1982" s="106"/>
      <c r="L1982" s="106"/>
      <c r="M1982" s="106"/>
    </row>
    <row r="1983" ht="14.25" customHeight="1">
      <c r="A1983" s="81"/>
      <c r="B1983" s="93"/>
      <c r="E1983" s="50"/>
      <c r="H1983" s="42"/>
      <c r="I1983" s="196"/>
      <c r="K1983" s="106"/>
      <c r="L1983" s="106"/>
      <c r="M1983" s="106"/>
    </row>
    <row r="1984" ht="14.25" customHeight="1">
      <c r="A1984" s="81"/>
      <c r="B1984" s="93"/>
      <c r="E1984" s="50"/>
      <c r="H1984" s="42"/>
      <c r="I1984" s="196"/>
      <c r="K1984" s="106"/>
      <c r="L1984" s="106"/>
      <c r="M1984" s="106"/>
    </row>
    <row r="1985" ht="14.25" customHeight="1">
      <c r="A1985" s="81"/>
      <c r="B1985" s="93"/>
      <c r="E1985" s="50"/>
      <c r="H1985" s="42"/>
      <c r="I1985" s="196"/>
      <c r="K1985" s="106"/>
      <c r="L1985" s="106"/>
      <c r="M1985" s="106"/>
    </row>
    <row r="1986" ht="14.25" customHeight="1">
      <c r="A1986" s="81"/>
      <c r="B1986" s="93"/>
      <c r="E1986" s="50"/>
      <c r="H1986" s="42"/>
      <c r="I1986" s="196"/>
      <c r="K1986" s="106"/>
      <c r="L1986" s="106"/>
      <c r="M1986" s="106"/>
    </row>
    <row r="1987" ht="14.25" customHeight="1">
      <c r="A1987" s="81"/>
      <c r="B1987" s="93"/>
      <c r="E1987" s="50"/>
      <c r="H1987" s="42"/>
      <c r="I1987" s="196"/>
      <c r="K1987" s="106"/>
      <c r="L1987" s="106"/>
      <c r="M1987" s="106"/>
    </row>
    <row r="1988" ht="14.25" customHeight="1">
      <c r="A1988" s="81"/>
      <c r="B1988" s="93"/>
      <c r="E1988" s="50"/>
      <c r="H1988" s="42"/>
      <c r="I1988" s="196"/>
      <c r="K1988" s="106"/>
      <c r="L1988" s="106"/>
      <c r="M1988" s="106"/>
    </row>
    <row r="1989" ht="14.25" customHeight="1">
      <c r="A1989" s="81"/>
      <c r="B1989" s="93"/>
      <c r="E1989" s="50"/>
      <c r="H1989" s="42"/>
      <c r="I1989" s="196"/>
      <c r="K1989" s="106"/>
      <c r="L1989" s="106"/>
      <c r="M1989" s="106"/>
    </row>
    <row r="1990" ht="14.25" customHeight="1">
      <c r="A1990" s="81"/>
      <c r="B1990" s="93"/>
      <c r="E1990" s="50"/>
      <c r="H1990" s="42"/>
      <c r="I1990" s="196"/>
      <c r="K1990" s="106"/>
      <c r="L1990" s="106"/>
      <c r="M1990" s="106"/>
    </row>
    <row r="1991" ht="14.25" customHeight="1">
      <c r="A1991" s="81"/>
      <c r="B1991" s="93"/>
      <c r="E1991" s="50"/>
      <c r="H1991" s="42"/>
      <c r="I1991" s="196"/>
      <c r="K1991" s="106"/>
      <c r="L1991" s="106"/>
      <c r="M1991" s="106"/>
    </row>
    <row r="1992" ht="14.25" customHeight="1">
      <c r="A1992" s="81"/>
      <c r="B1992" s="93"/>
      <c r="E1992" s="50"/>
      <c r="H1992" s="42"/>
      <c r="I1992" s="196"/>
      <c r="K1992" s="106"/>
      <c r="L1992" s="106"/>
      <c r="M1992" s="106"/>
    </row>
    <row r="1993" ht="14.25" customHeight="1">
      <c r="A1993" s="81"/>
      <c r="B1993" s="93"/>
      <c r="E1993" s="50"/>
      <c r="H1993" s="42"/>
      <c r="I1993" s="196"/>
      <c r="K1993" s="106"/>
      <c r="L1993" s="106"/>
      <c r="M1993" s="106"/>
    </row>
    <row r="1994" ht="14.25" customHeight="1">
      <c r="A1994" s="81"/>
      <c r="B1994" s="93"/>
      <c r="E1994" s="50"/>
      <c r="H1994" s="42"/>
      <c r="I1994" s="196"/>
      <c r="K1994" s="106"/>
      <c r="L1994" s="106"/>
      <c r="M1994" s="106"/>
    </row>
    <row r="1995" ht="14.25" customHeight="1">
      <c r="A1995" s="81"/>
      <c r="B1995" s="93"/>
      <c r="E1995" s="50"/>
      <c r="H1995" s="42"/>
      <c r="I1995" s="196"/>
      <c r="K1995" s="106"/>
      <c r="L1995" s="106"/>
      <c r="M1995" s="106"/>
    </row>
    <row r="1996" ht="14.25" customHeight="1">
      <c r="A1996" s="81"/>
      <c r="B1996" s="93"/>
      <c r="E1996" s="50"/>
      <c r="H1996" s="42"/>
      <c r="I1996" s="196"/>
      <c r="K1996" s="106"/>
      <c r="L1996" s="106"/>
      <c r="M1996" s="106"/>
    </row>
    <row r="1997" ht="14.25" customHeight="1">
      <c r="A1997" s="81"/>
      <c r="B1997" s="93"/>
      <c r="E1997" s="50"/>
      <c r="H1997" s="42"/>
      <c r="I1997" s="196"/>
      <c r="K1997" s="106"/>
      <c r="L1997" s="106"/>
      <c r="M1997" s="106"/>
    </row>
    <row r="1998" ht="14.25" customHeight="1">
      <c r="A1998" s="81"/>
      <c r="B1998" s="93"/>
      <c r="E1998" s="50"/>
      <c r="H1998" s="42"/>
      <c r="I1998" s="196"/>
      <c r="K1998" s="106"/>
      <c r="L1998" s="106"/>
      <c r="M1998" s="106"/>
    </row>
    <row r="1999" ht="14.25" customHeight="1">
      <c r="A1999" s="81"/>
      <c r="B1999" s="93"/>
      <c r="E1999" s="50"/>
      <c r="H1999" s="42"/>
      <c r="I1999" s="196"/>
      <c r="K1999" s="106"/>
      <c r="L1999" s="106"/>
      <c r="M1999" s="106"/>
    </row>
    <row r="2000" ht="14.25" customHeight="1">
      <c r="A2000" s="81"/>
      <c r="B2000" s="93"/>
      <c r="E2000" s="50"/>
      <c r="H2000" s="42"/>
      <c r="I2000" s="196"/>
      <c r="K2000" s="106"/>
      <c r="L2000" s="106"/>
      <c r="M2000" s="106"/>
    </row>
    <row r="2001" ht="14.25" customHeight="1">
      <c r="A2001" s="81"/>
      <c r="B2001" s="93"/>
      <c r="E2001" s="50"/>
      <c r="H2001" s="42"/>
      <c r="I2001" s="196"/>
      <c r="K2001" s="106"/>
      <c r="L2001" s="106"/>
      <c r="M2001" s="106"/>
    </row>
    <row r="2002" ht="14.25" customHeight="1">
      <c r="A2002" s="81"/>
      <c r="B2002" s="93"/>
      <c r="E2002" s="50"/>
      <c r="H2002" s="42"/>
      <c r="I2002" s="196"/>
      <c r="K2002" s="106"/>
      <c r="L2002" s="106"/>
      <c r="M2002" s="106"/>
    </row>
    <row r="2003" ht="14.25" customHeight="1">
      <c r="A2003" s="81"/>
      <c r="B2003" s="93"/>
      <c r="E2003" s="50"/>
      <c r="H2003" s="42"/>
      <c r="I2003" s="196"/>
      <c r="K2003" s="106"/>
      <c r="L2003" s="106"/>
      <c r="M2003" s="106"/>
    </row>
    <row r="2004" ht="14.25" customHeight="1">
      <c r="A2004" s="81"/>
      <c r="B2004" s="93"/>
      <c r="E2004" s="50"/>
      <c r="H2004" s="42"/>
      <c r="I2004" s="196"/>
      <c r="K2004" s="106"/>
      <c r="L2004" s="106"/>
      <c r="M2004" s="106"/>
    </row>
    <row r="2005" ht="14.25" customHeight="1">
      <c r="A2005" s="81"/>
      <c r="B2005" s="93"/>
      <c r="E2005" s="50"/>
      <c r="H2005" s="42"/>
      <c r="I2005" s="196"/>
      <c r="K2005" s="106"/>
      <c r="L2005" s="106"/>
      <c r="M2005" s="106"/>
    </row>
    <row r="2006" ht="14.25" customHeight="1">
      <c r="A2006" s="81"/>
      <c r="B2006" s="93"/>
      <c r="E2006" s="50"/>
      <c r="H2006" s="42"/>
      <c r="I2006" s="196"/>
      <c r="K2006" s="106"/>
      <c r="L2006" s="106"/>
      <c r="M2006" s="106"/>
    </row>
    <row r="2007" ht="14.25" customHeight="1">
      <c r="A2007" s="81"/>
      <c r="B2007" s="93"/>
      <c r="E2007" s="50"/>
      <c r="H2007" s="42"/>
      <c r="I2007" s="196"/>
      <c r="K2007" s="106"/>
      <c r="L2007" s="106"/>
      <c r="M2007" s="106"/>
    </row>
    <row r="2008" ht="14.25" customHeight="1">
      <c r="A2008" s="81"/>
      <c r="B2008" s="93"/>
      <c r="E2008" s="50"/>
      <c r="H2008" s="42"/>
      <c r="I2008" s="196"/>
      <c r="K2008" s="106"/>
      <c r="L2008" s="106"/>
      <c r="M2008" s="106"/>
    </row>
    <row r="2009" ht="14.25" customHeight="1">
      <c r="A2009" s="81"/>
      <c r="B2009" s="93"/>
      <c r="E2009" s="50"/>
      <c r="H2009" s="42"/>
      <c r="I2009" s="196"/>
      <c r="K2009" s="106"/>
      <c r="L2009" s="106"/>
      <c r="M2009" s="106"/>
    </row>
    <row r="2010" ht="14.25" customHeight="1">
      <c r="A2010" s="81"/>
      <c r="B2010" s="93"/>
      <c r="E2010" s="50"/>
      <c r="H2010" s="42"/>
      <c r="I2010" s="196"/>
      <c r="K2010" s="106"/>
      <c r="L2010" s="106"/>
      <c r="M2010" s="106"/>
    </row>
    <row r="2011" ht="14.25" customHeight="1">
      <c r="A2011" s="81"/>
      <c r="B2011" s="93"/>
      <c r="E2011" s="50"/>
      <c r="H2011" s="42"/>
      <c r="I2011" s="196"/>
      <c r="K2011" s="106"/>
      <c r="L2011" s="106"/>
      <c r="M2011" s="106"/>
    </row>
    <row r="2012" ht="14.25" customHeight="1">
      <c r="A2012" s="81"/>
      <c r="B2012" s="93"/>
      <c r="E2012" s="50"/>
      <c r="H2012" s="42"/>
      <c r="I2012" s="196"/>
      <c r="K2012" s="106"/>
      <c r="L2012" s="106"/>
      <c r="M2012" s="106"/>
    </row>
    <row r="2013" ht="14.25" customHeight="1">
      <c r="A2013" s="81"/>
      <c r="B2013" s="93"/>
      <c r="E2013" s="50"/>
      <c r="H2013" s="42"/>
      <c r="I2013" s="196"/>
      <c r="K2013" s="106"/>
      <c r="L2013" s="106"/>
      <c r="M2013" s="106"/>
    </row>
    <row r="2014" ht="14.25" customHeight="1">
      <c r="A2014" s="81"/>
      <c r="B2014" s="93"/>
      <c r="E2014" s="50"/>
      <c r="H2014" s="42"/>
      <c r="I2014" s="196"/>
      <c r="K2014" s="106"/>
      <c r="L2014" s="106"/>
      <c r="M2014" s="106"/>
    </row>
    <row r="2015" ht="14.25" customHeight="1">
      <c r="A2015" s="81"/>
      <c r="B2015" s="93"/>
      <c r="E2015" s="50"/>
      <c r="H2015" s="42"/>
      <c r="I2015" s="196"/>
      <c r="K2015" s="106"/>
      <c r="L2015" s="106"/>
      <c r="M2015" s="106"/>
    </row>
    <row r="2016" ht="14.25" customHeight="1">
      <c r="A2016" s="81"/>
      <c r="B2016" s="93"/>
      <c r="E2016" s="50"/>
      <c r="H2016" s="42"/>
      <c r="I2016" s="196"/>
      <c r="K2016" s="106"/>
      <c r="L2016" s="106"/>
      <c r="M2016" s="106"/>
    </row>
    <row r="2017" ht="14.25" customHeight="1">
      <c r="A2017" s="81"/>
      <c r="B2017" s="93"/>
      <c r="E2017" s="50"/>
      <c r="H2017" s="42"/>
      <c r="I2017" s="196"/>
      <c r="K2017" s="106"/>
      <c r="L2017" s="106"/>
      <c r="M2017" s="106"/>
    </row>
    <row r="2018" ht="14.25" customHeight="1">
      <c r="A2018" s="81"/>
      <c r="B2018" s="93"/>
      <c r="E2018" s="50"/>
      <c r="H2018" s="42"/>
      <c r="I2018" s="196"/>
      <c r="K2018" s="106"/>
      <c r="L2018" s="106"/>
      <c r="M2018" s="106"/>
    </row>
    <row r="2019" ht="14.25" customHeight="1">
      <c r="A2019" s="81"/>
      <c r="B2019" s="93"/>
      <c r="E2019" s="50"/>
      <c r="H2019" s="42"/>
      <c r="I2019" s="196"/>
      <c r="K2019" s="106"/>
      <c r="L2019" s="106"/>
      <c r="M2019" s="106"/>
    </row>
    <row r="2020" ht="14.25" customHeight="1">
      <c r="A2020" s="81"/>
      <c r="B2020" s="93"/>
      <c r="E2020" s="50"/>
      <c r="H2020" s="42"/>
      <c r="I2020" s="196"/>
      <c r="K2020" s="106"/>
      <c r="L2020" s="106"/>
      <c r="M2020" s="106"/>
    </row>
    <row r="2021" ht="14.25" customHeight="1">
      <c r="A2021" s="81"/>
      <c r="B2021" s="93"/>
      <c r="E2021" s="50"/>
      <c r="H2021" s="42"/>
      <c r="I2021" s="196"/>
      <c r="K2021" s="106"/>
      <c r="L2021" s="106"/>
      <c r="M2021" s="106"/>
    </row>
    <row r="2022" ht="14.25" customHeight="1">
      <c r="A2022" s="81"/>
      <c r="B2022" s="93"/>
      <c r="E2022" s="50"/>
      <c r="H2022" s="42"/>
      <c r="I2022" s="196"/>
      <c r="K2022" s="106"/>
      <c r="L2022" s="106"/>
      <c r="M2022" s="106"/>
    </row>
    <row r="2023" ht="14.25" customHeight="1">
      <c r="A2023" s="81"/>
      <c r="B2023" s="93"/>
      <c r="E2023" s="50"/>
      <c r="H2023" s="42"/>
      <c r="I2023" s="196"/>
      <c r="K2023" s="106"/>
      <c r="L2023" s="106"/>
      <c r="M2023" s="106"/>
    </row>
    <row r="2024" ht="14.25" customHeight="1">
      <c r="A2024" s="81"/>
      <c r="B2024" s="93"/>
      <c r="E2024" s="50"/>
      <c r="H2024" s="42"/>
      <c r="I2024" s="196"/>
      <c r="K2024" s="106"/>
      <c r="L2024" s="106"/>
      <c r="M2024" s="106"/>
    </row>
    <row r="2025" ht="14.25" customHeight="1">
      <c r="A2025" s="81"/>
      <c r="B2025" s="93"/>
      <c r="E2025" s="50"/>
      <c r="H2025" s="42"/>
      <c r="I2025" s="196"/>
      <c r="K2025" s="106"/>
      <c r="L2025" s="106"/>
      <c r="M2025" s="106"/>
    </row>
    <row r="2026" ht="14.25" customHeight="1">
      <c r="A2026" s="81"/>
      <c r="B2026" s="93"/>
      <c r="E2026" s="50"/>
      <c r="H2026" s="42"/>
      <c r="I2026" s="196"/>
      <c r="K2026" s="106"/>
      <c r="L2026" s="106"/>
      <c r="M2026" s="106"/>
    </row>
    <row r="2027" ht="14.25" customHeight="1">
      <c r="A2027" s="81"/>
      <c r="B2027" s="93"/>
      <c r="E2027" s="50"/>
      <c r="H2027" s="42"/>
      <c r="I2027" s="196"/>
      <c r="K2027" s="106"/>
      <c r="L2027" s="106"/>
      <c r="M2027" s="106"/>
    </row>
    <row r="2028" ht="14.25" customHeight="1">
      <c r="A2028" s="81"/>
      <c r="B2028" s="93"/>
      <c r="E2028" s="50"/>
      <c r="H2028" s="42"/>
      <c r="I2028" s="196"/>
      <c r="K2028" s="106"/>
      <c r="L2028" s="106"/>
      <c r="M2028" s="106"/>
    </row>
    <row r="2029" ht="14.25" customHeight="1">
      <c r="A2029" s="81"/>
      <c r="B2029" s="93"/>
      <c r="E2029" s="50"/>
      <c r="H2029" s="42"/>
      <c r="I2029" s="196"/>
      <c r="K2029" s="106"/>
      <c r="L2029" s="106"/>
      <c r="M2029" s="106"/>
    </row>
    <row r="2030" ht="14.25" customHeight="1">
      <c r="A2030" s="81"/>
      <c r="B2030" s="93"/>
      <c r="E2030" s="50"/>
      <c r="H2030" s="42"/>
      <c r="I2030" s="196"/>
      <c r="K2030" s="106"/>
      <c r="L2030" s="106"/>
      <c r="M2030" s="106"/>
    </row>
    <row r="2031" ht="14.25" customHeight="1">
      <c r="A2031" s="81"/>
      <c r="B2031" s="93"/>
      <c r="E2031" s="50"/>
      <c r="H2031" s="42"/>
      <c r="I2031" s="196"/>
      <c r="K2031" s="106"/>
      <c r="L2031" s="106"/>
      <c r="M2031" s="106"/>
    </row>
    <row r="2032" ht="14.25" customHeight="1">
      <c r="A2032" s="81"/>
      <c r="B2032" s="93"/>
      <c r="E2032" s="50"/>
      <c r="H2032" s="42"/>
      <c r="I2032" s="196"/>
      <c r="K2032" s="106"/>
      <c r="L2032" s="106"/>
      <c r="M2032" s="106"/>
    </row>
    <row r="2033" ht="14.25" customHeight="1">
      <c r="A2033" s="81"/>
      <c r="B2033" s="93"/>
      <c r="E2033" s="50"/>
      <c r="H2033" s="42"/>
      <c r="I2033" s="196"/>
      <c r="K2033" s="106"/>
      <c r="L2033" s="106"/>
      <c r="M2033" s="106"/>
    </row>
    <row r="2034" ht="14.25" customHeight="1">
      <c r="A2034" s="81"/>
      <c r="B2034" s="93"/>
      <c r="E2034" s="50"/>
      <c r="H2034" s="42"/>
      <c r="I2034" s="196"/>
      <c r="K2034" s="106"/>
      <c r="L2034" s="106"/>
      <c r="M2034" s="106"/>
    </row>
    <row r="2035" ht="14.25" customHeight="1">
      <c r="A2035" s="81"/>
      <c r="B2035" s="93"/>
      <c r="E2035" s="50"/>
      <c r="H2035" s="42"/>
      <c r="I2035" s="196"/>
      <c r="K2035" s="106"/>
      <c r="L2035" s="106"/>
      <c r="M2035" s="106"/>
    </row>
    <row r="2036" ht="14.25" customHeight="1">
      <c r="A2036" s="81"/>
      <c r="B2036" s="93"/>
      <c r="E2036" s="50"/>
      <c r="H2036" s="42"/>
      <c r="I2036" s="196"/>
      <c r="K2036" s="106"/>
      <c r="L2036" s="106"/>
      <c r="M2036" s="106"/>
    </row>
    <row r="2037" ht="14.25" customHeight="1">
      <c r="A2037" s="81"/>
      <c r="B2037" s="93"/>
      <c r="E2037" s="50"/>
      <c r="H2037" s="42"/>
      <c r="I2037" s="196"/>
      <c r="K2037" s="106"/>
      <c r="L2037" s="106"/>
      <c r="M2037" s="106"/>
    </row>
    <row r="2038" ht="14.25" customHeight="1">
      <c r="A2038" s="81"/>
      <c r="B2038" s="93"/>
      <c r="E2038" s="50"/>
      <c r="H2038" s="42"/>
      <c r="I2038" s="196"/>
      <c r="K2038" s="106"/>
      <c r="L2038" s="106"/>
      <c r="M2038" s="106"/>
    </row>
    <row r="2039" ht="14.25" customHeight="1">
      <c r="A2039" s="81"/>
      <c r="B2039" s="93"/>
      <c r="E2039" s="50"/>
      <c r="H2039" s="42"/>
      <c r="I2039" s="196"/>
      <c r="K2039" s="106"/>
      <c r="L2039" s="106"/>
      <c r="M2039" s="106"/>
    </row>
    <row r="2040" ht="14.25" customHeight="1">
      <c r="A2040" s="81"/>
      <c r="B2040" s="93"/>
      <c r="E2040" s="50"/>
      <c r="H2040" s="42"/>
      <c r="I2040" s="196"/>
      <c r="K2040" s="106"/>
      <c r="L2040" s="106"/>
      <c r="M2040" s="106"/>
    </row>
    <row r="2041" ht="14.25" customHeight="1">
      <c r="A2041" s="81"/>
      <c r="B2041" s="93"/>
      <c r="E2041" s="50"/>
      <c r="H2041" s="42"/>
      <c r="I2041" s="196"/>
      <c r="K2041" s="106"/>
      <c r="L2041" s="106"/>
      <c r="M2041" s="106"/>
    </row>
    <row r="2042" ht="14.25" customHeight="1">
      <c r="A2042" s="81"/>
      <c r="B2042" s="93"/>
      <c r="E2042" s="50"/>
      <c r="H2042" s="42"/>
      <c r="I2042" s="196"/>
      <c r="K2042" s="106"/>
      <c r="L2042" s="106"/>
      <c r="M2042" s="106"/>
    </row>
    <row r="2043" ht="14.25" customHeight="1">
      <c r="A2043" s="81"/>
      <c r="B2043" s="93"/>
      <c r="E2043" s="50"/>
      <c r="H2043" s="42"/>
      <c r="I2043" s="196"/>
      <c r="K2043" s="106"/>
      <c r="L2043" s="106"/>
      <c r="M2043" s="106"/>
    </row>
    <row r="2044" ht="14.25" customHeight="1">
      <c r="A2044" s="81"/>
      <c r="B2044" s="93"/>
      <c r="E2044" s="50"/>
      <c r="H2044" s="42"/>
      <c r="I2044" s="196"/>
      <c r="K2044" s="106"/>
      <c r="L2044" s="106"/>
      <c r="M2044" s="106"/>
    </row>
    <row r="2045" ht="14.25" customHeight="1">
      <c r="A2045" s="81"/>
      <c r="B2045" s="93"/>
      <c r="E2045" s="50"/>
      <c r="H2045" s="42"/>
      <c r="I2045" s="196"/>
      <c r="K2045" s="106"/>
      <c r="L2045" s="106"/>
      <c r="M2045" s="106"/>
    </row>
    <row r="2046" ht="14.25" customHeight="1">
      <c r="A2046" s="81"/>
      <c r="B2046" s="93"/>
      <c r="E2046" s="50"/>
      <c r="H2046" s="42"/>
      <c r="I2046" s="196"/>
      <c r="K2046" s="106"/>
      <c r="L2046" s="106"/>
      <c r="M2046" s="106"/>
    </row>
    <row r="2047" ht="14.25" customHeight="1">
      <c r="A2047" s="81"/>
      <c r="B2047" s="93"/>
      <c r="E2047" s="50"/>
      <c r="H2047" s="42"/>
      <c r="I2047" s="196"/>
      <c r="K2047" s="106"/>
      <c r="L2047" s="106"/>
      <c r="M2047" s="106"/>
    </row>
    <row r="2048" ht="14.25" customHeight="1">
      <c r="A2048" s="81"/>
      <c r="B2048" s="93"/>
      <c r="E2048" s="50"/>
      <c r="H2048" s="42"/>
      <c r="I2048" s="196"/>
      <c r="K2048" s="106"/>
      <c r="L2048" s="106"/>
      <c r="M2048" s="106"/>
    </row>
    <row r="2049" ht="14.25" customHeight="1">
      <c r="A2049" s="81"/>
      <c r="B2049" s="93"/>
      <c r="E2049" s="50"/>
      <c r="H2049" s="42"/>
      <c r="I2049" s="196"/>
      <c r="K2049" s="106"/>
      <c r="L2049" s="106"/>
      <c r="M2049" s="106"/>
    </row>
    <row r="2050" ht="14.25" customHeight="1">
      <c r="A2050" s="81"/>
      <c r="B2050" s="93"/>
      <c r="E2050" s="50"/>
      <c r="H2050" s="42"/>
      <c r="I2050" s="196"/>
      <c r="K2050" s="106"/>
      <c r="L2050" s="106"/>
      <c r="M2050" s="106"/>
    </row>
    <row r="2051" ht="14.25" customHeight="1">
      <c r="A2051" s="81"/>
      <c r="B2051" s="93"/>
      <c r="E2051" s="50"/>
      <c r="H2051" s="42"/>
      <c r="I2051" s="196"/>
      <c r="K2051" s="106"/>
      <c r="L2051" s="106"/>
      <c r="M2051" s="106"/>
    </row>
    <row r="2052" ht="14.25" customHeight="1">
      <c r="A2052" s="81"/>
      <c r="B2052" s="93"/>
      <c r="E2052" s="50"/>
      <c r="H2052" s="42"/>
      <c r="I2052" s="196"/>
      <c r="K2052" s="106"/>
      <c r="L2052" s="106"/>
      <c r="M2052" s="106"/>
    </row>
    <row r="2053" ht="14.25" customHeight="1">
      <c r="A2053" s="81"/>
      <c r="B2053" s="93"/>
      <c r="E2053" s="50"/>
      <c r="H2053" s="42"/>
      <c r="I2053" s="196"/>
      <c r="K2053" s="106"/>
      <c r="L2053" s="106"/>
      <c r="M2053" s="106"/>
    </row>
    <row r="2054" ht="14.25" customHeight="1">
      <c r="A2054" s="81"/>
      <c r="B2054" s="93"/>
      <c r="E2054" s="50"/>
      <c r="H2054" s="42"/>
      <c r="I2054" s="196"/>
      <c r="K2054" s="106"/>
      <c r="L2054" s="106"/>
      <c r="M2054" s="106"/>
    </row>
    <row r="2055" ht="14.25" customHeight="1">
      <c r="A2055" s="81"/>
      <c r="B2055" s="93"/>
      <c r="E2055" s="50"/>
      <c r="H2055" s="42"/>
      <c r="I2055" s="196"/>
      <c r="K2055" s="106"/>
      <c r="L2055" s="106"/>
      <c r="M2055" s="106"/>
    </row>
    <row r="2056" ht="14.25" customHeight="1">
      <c r="A2056" s="81"/>
      <c r="B2056" s="93"/>
      <c r="E2056" s="50"/>
      <c r="H2056" s="42"/>
      <c r="I2056" s="196"/>
      <c r="K2056" s="106"/>
      <c r="L2056" s="106"/>
      <c r="M2056" s="106"/>
    </row>
    <row r="2057" ht="14.25" customHeight="1">
      <c r="A2057" s="81"/>
      <c r="B2057" s="93"/>
      <c r="E2057" s="50"/>
      <c r="H2057" s="42"/>
      <c r="I2057" s="196"/>
      <c r="K2057" s="106"/>
      <c r="L2057" s="106"/>
      <c r="M2057" s="106"/>
    </row>
    <row r="2058" ht="14.25" customHeight="1">
      <c r="A2058" s="81"/>
      <c r="B2058" s="93"/>
      <c r="E2058" s="50"/>
      <c r="H2058" s="42"/>
      <c r="I2058" s="196"/>
      <c r="K2058" s="106"/>
      <c r="L2058" s="106"/>
      <c r="M2058" s="106"/>
    </row>
    <row r="2059" ht="14.25" customHeight="1">
      <c r="A2059" s="81"/>
      <c r="B2059" s="93"/>
      <c r="E2059" s="50"/>
      <c r="H2059" s="42"/>
      <c r="I2059" s="196"/>
      <c r="K2059" s="106"/>
      <c r="L2059" s="106"/>
      <c r="M2059" s="106"/>
    </row>
    <row r="2060" ht="14.25" customHeight="1">
      <c r="A2060" s="81"/>
      <c r="B2060" s="93"/>
      <c r="E2060" s="50"/>
      <c r="H2060" s="42"/>
      <c r="I2060" s="196"/>
      <c r="K2060" s="106"/>
      <c r="L2060" s="106"/>
      <c r="M2060" s="106"/>
    </row>
    <row r="2061" ht="14.25" customHeight="1">
      <c r="A2061" s="81"/>
      <c r="B2061" s="93"/>
      <c r="E2061" s="50"/>
      <c r="H2061" s="42"/>
      <c r="I2061" s="196"/>
      <c r="K2061" s="106"/>
      <c r="L2061" s="106"/>
      <c r="M2061" s="106"/>
    </row>
    <row r="2062" ht="14.25" customHeight="1">
      <c r="A2062" s="81"/>
      <c r="B2062" s="93"/>
      <c r="E2062" s="50"/>
      <c r="H2062" s="42"/>
      <c r="I2062" s="196"/>
      <c r="K2062" s="106"/>
      <c r="L2062" s="106"/>
      <c r="M2062" s="106"/>
    </row>
    <row r="2063" ht="14.25" customHeight="1">
      <c r="A2063" s="81"/>
      <c r="B2063" s="93"/>
      <c r="E2063" s="50"/>
      <c r="H2063" s="42"/>
      <c r="I2063" s="196"/>
      <c r="K2063" s="106"/>
      <c r="L2063" s="106"/>
      <c r="M2063" s="106"/>
    </row>
    <row r="2064" ht="14.25" customHeight="1">
      <c r="A2064" s="81"/>
      <c r="B2064" s="93"/>
      <c r="E2064" s="50"/>
      <c r="H2064" s="42"/>
      <c r="I2064" s="196"/>
      <c r="K2064" s="106"/>
      <c r="L2064" s="106"/>
      <c r="M2064" s="106"/>
    </row>
    <row r="2065" ht="14.25" customHeight="1">
      <c r="A2065" s="81"/>
      <c r="B2065" s="93"/>
      <c r="E2065" s="50"/>
      <c r="H2065" s="42"/>
      <c r="I2065" s="196"/>
      <c r="K2065" s="106"/>
      <c r="L2065" s="106"/>
      <c r="M2065" s="106"/>
    </row>
    <row r="2066" ht="14.25" customHeight="1">
      <c r="A2066" s="81"/>
      <c r="B2066" s="93"/>
      <c r="E2066" s="50"/>
      <c r="H2066" s="42"/>
      <c r="I2066" s="196"/>
      <c r="K2066" s="106"/>
      <c r="L2066" s="106"/>
      <c r="M2066" s="106"/>
    </row>
    <row r="2067" ht="14.25" customHeight="1">
      <c r="A2067" s="81"/>
      <c r="B2067" s="93"/>
      <c r="E2067" s="50"/>
      <c r="H2067" s="42"/>
      <c r="I2067" s="196"/>
      <c r="K2067" s="106"/>
      <c r="L2067" s="106"/>
      <c r="M2067" s="106"/>
    </row>
    <row r="2068" ht="14.25" customHeight="1">
      <c r="A2068" s="81"/>
      <c r="B2068" s="93"/>
      <c r="E2068" s="50"/>
      <c r="H2068" s="42"/>
      <c r="I2068" s="196"/>
      <c r="K2068" s="106"/>
      <c r="L2068" s="106"/>
      <c r="M2068" s="106"/>
    </row>
    <row r="2069" ht="14.25" customHeight="1">
      <c r="A2069" s="81"/>
      <c r="B2069" s="93"/>
      <c r="E2069" s="50"/>
      <c r="H2069" s="42"/>
      <c r="I2069" s="196"/>
      <c r="K2069" s="106"/>
      <c r="L2069" s="106"/>
      <c r="M2069" s="106"/>
    </row>
    <row r="2070" ht="14.25" customHeight="1">
      <c r="A2070" s="81"/>
      <c r="B2070" s="93"/>
      <c r="E2070" s="50"/>
      <c r="H2070" s="42"/>
      <c r="I2070" s="196"/>
      <c r="K2070" s="106"/>
      <c r="L2070" s="106"/>
      <c r="M2070" s="106"/>
    </row>
    <row r="2071" ht="14.25" customHeight="1">
      <c r="A2071" s="81"/>
      <c r="B2071" s="93"/>
      <c r="E2071" s="50"/>
      <c r="H2071" s="42"/>
      <c r="I2071" s="196"/>
      <c r="K2071" s="106"/>
      <c r="L2071" s="106"/>
      <c r="M2071" s="106"/>
    </row>
    <row r="2072" ht="14.25" customHeight="1">
      <c r="A2072" s="81"/>
      <c r="B2072" s="93"/>
      <c r="E2072" s="50"/>
      <c r="H2072" s="42"/>
      <c r="I2072" s="196"/>
      <c r="K2072" s="106"/>
      <c r="L2072" s="106"/>
      <c r="M2072" s="106"/>
    </row>
    <row r="2073" ht="14.25" customHeight="1">
      <c r="A2073" s="81"/>
      <c r="B2073" s="93"/>
      <c r="E2073" s="50"/>
      <c r="H2073" s="42"/>
      <c r="I2073" s="196"/>
      <c r="K2073" s="106"/>
      <c r="L2073" s="106"/>
      <c r="M2073" s="106"/>
    </row>
    <row r="2074" ht="14.25" customHeight="1">
      <c r="A2074" s="81"/>
      <c r="B2074" s="93"/>
      <c r="E2074" s="50"/>
      <c r="H2074" s="42"/>
      <c r="I2074" s="196"/>
      <c r="K2074" s="106"/>
      <c r="L2074" s="106"/>
      <c r="M2074" s="106"/>
    </row>
    <row r="2075" ht="14.25" customHeight="1">
      <c r="A2075" s="81"/>
      <c r="B2075" s="93"/>
      <c r="E2075" s="50"/>
      <c r="H2075" s="42"/>
      <c r="I2075" s="196"/>
      <c r="K2075" s="106"/>
      <c r="L2075" s="106"/>
      <c r="M2075" s="106"/>
    </row>
    <row r="2076" ht="14.25" customHeight="1">
      <c r="A2076" s="81"/>
      <c r="B2076" s="93"/>
      <c r="E2076" s="50"/>
      <c r="H2076" s="42"/>
      <c r="I2076" s="196"/>
      <c r="K2076" s="106"/>
      <c r="L2076" s="106"/>
      <c r="M2076" s="106"/>
    </row>
    <row r="2077" ht="14.25" customHeight="1">
      <c r="A2077" s="81"/>
      <c r="B2077" s="93"/>
      <c r="E2077" s="50"/>
      <c r="H2077" s="42"/>
      <c r="I2077" s="196"/>
      <c r="K2077" s="106"/>
      <c r="L2077" s="106"/>
      <c r="M2077" s="106"/>
    </row>
    <row r="2078" ht="14.25" customHeight="1">
      <c r="A2078" s="81"/>
      <c r="B2078" s="93"/>
      <c r="E2078" s="50"/>
      <c r="H2078" s="42"/>
      <c r="I2078" s="196"/>
      <c r="K2078" s="106"/>
      <c r="L2078" s="106"/>
      <c r="M2078" s="106"/>
    </row>
    <row r="2079" ht="14.25" customHeight="1">
      <c r="A2079" s="81"/>
      <c r="B2079" s="93"/>
      <c r="E2079" s="50"/>
      <c r="H2079" s="42"/>
      <c r="I2079" s="196"/>
      <c r="K2079" s="106"/>
      <c r="L2079" s="106"/>
      <c r="M2079" s="106"/>
    </row>
    <row r="2080" ht="14.25" customHeight="1">
      <c r="A2080" s="81"/>
      <c r="B2080" s="93"/>
      <c r="E2080" s="50"/>
      <c r="H2080" s="42"/>
      <c r="I2080" s="196"/>
      <c r="K2080" s="106"/>
      <c r="L2080" s="106"/>
      <c r="M2080" s="106"/>
    </row>
    <row r="2081" ht="14.25" customHeight="1">
      <c r="A2081" s="81"/>
      <c r="B2081" s="93"/>
      <c r="E2081" s="50"/>
      <c r="H2081" s="42"/>
      <c r="I2081" s="196"/>
      <c r="K2081" s="106"/>
      <c r="L2081" s="106"/>
      <c r="M2081" s="106"/>
    </row>
    <row r="2082" ht="14.25" customHeight="1">
      <c r="A2082" s="81"/>
      <c r="B2082" s="93"/>
      <c r="E2082" s="50"/>
      <c r="H2082" s="42"/>
      <c r="I2082" s="196"/>
      <c r="K2082" s="106"/>
      <c r="L2082" s="106"/>
      <c r="M2082" s="106"/>
    </row>
    <row r="2083" ht="14.25" customHeight="1">
      <c r="A2083" s="81"/>
      <c r="B2083" s="93"/>
      <c r="E2083" s="50"/>
      <c r="H2083" s="42"/>
      <c r="I2083" s="196"/>
      <c r="K2083" s="106"/>
      <c r="L2083" s="106"/>
      <c r="M2083" s="106"/>
    </row>
    <row r="2084" ht="14.25" customHeight="1">
      <c r="A2084" s="81"/>
      <c r="B2084" s="93"/>
      <c r="E2084" s="50"/>
      <c r="H2084" s="42"/>
      <c r="I2084" s="196"/>
      <c r="K2084" s="106"/>
      <c r="L2084" s="106"/>
      <c r="M2084" s="106"/>
    </row>
    <row r="2085" ht="14.25" customHeight="1">
      <c r="A2085" s="81"/>
      <c r="B2085" s="93"/>
      <c r="E2085" s="50"/>
      <c r="H2085" s="42"/>
      <c r="I2085" s="196"/>
      <c r="K2085" s="106"/>
      <c r="L2085" s="106"/>
      <c r="M2085" s="106"/>
    </row>
    <row r="2086" ht="14.25" customHeight="1">
      <c r="A2086" s="81"/>
      <c r="B2086" s="93"/>
      <c r="E2086" s="50"/>
      <c r="H2086" s="42"/>
      <c r="I2086" s="196"/>
      <c r="K2086" s="106"/>
      <c r="L2086" s="106"/>
      <c r="M2086" s="106"/>
    </row>
    <row r="2087" ht="14.25" customHeight="1">
      <c r="A2087" s="81"/>
      <c r="B2087" s="93"/>
      <c r="E2087" s="50"/>
      <c r="H2087" s="42"/>
      <c r="I2087" s="196"/>
      <c r="K2087" s="106"/>
      <c r="L2087" s="106"/>
      <c r="M2087" s="106"/>
    </row>
    <row r="2088" ht="14.25" customHeight="1">
      <c r="A2088" s="81"/>
      <c r="B2088" s="93"/>
      <c r="E2088" s="50"/>
      <c r="H2088" s="42"/>
      <c r="I2088" s="196"/>
      <c r="K2088" s="106"/>
      <c r="L2088" s="106"/>
      <c r="M2088" s="106"/>
    </row>
    <row r="2089" ht="14.25" customHeight="1">
      <c r="A2089" s="81"/>
      <c r="B2089" s="93"/>
      <c r="E2089" s="50"/>
      <c r="H2089" s="42"/>
      <c r="I2089" s="196"/>
      <c r="K2089" s="106"/>
      <c r="L2089" s="106"/>
      <c r="M2089" s="106"/>
    </row>
    <row r="2090" ht="14.25" customHeight="1">
      <c r="A2090" s="81"/>
      <c r="B2090" s="93"/>
      <c r="E2090" s="50"/>
      <c r="H2090" s="42"/>
      <c r="I2090" s="196"/>
      <c r="K2090" s="106"/>
      <c r="L2090" s="106"/>
      <c r="M2090" s="106"/>
    </row>
    <row r="2091" ht="14.25" customHeight="1">
      <c r="A2091" s="81"/>
      <c r="B2091" s="93"/>
      <c r="E2091" s="50"/>
      <c r="H2091" s="42"/>
      <c r="I2091" s="196"/>
      <c r="K2091" s="106"/>
      <c r="L2091" s="106"/>
      <c r="M2091" s="106"/>
    </row>
    <row r="2092" ht="14.25" customHeight="1">
      <c r="A2092" s="81"/>
      <c r="B2092" s="93"/>
      <c r="E2092" s="50"/>
      <c r="H2092" s="42"/>
      <c r="I2092" s="196"/>
      <c r="K2092" s="106"/>
      <c r="L2092" s="106"/>
      <c r="M2092" s="106"/>
    </row>
    <row r="2093" ht="14.25" customHeight="1">
      <c r="A2093" s="81"/>
      <c r="B2093" s="93"/>
      <c r="E2093" s="50"/>
      <c r="H2093" s="42"/>
      <c r="I2093" s="196"/>
      <c r="K2093" s="106"/>
      <c r="L2093" s="106"/>
      <c r="M2093" s="106"/>
    </row>
    <row r="2094" ht="14.25" customHeight="1">
      <c r="A2094" s="81"/>
      <c r="B2094" s="93"/>
      <c r="E2094" s="50"/>
      <c r="H2094" s="42"/>
      <c r="I2094" s="196"/>
      <c r="K2094" s="106"/>
      <c r="L2094" s="106"/>
      <c r="M2094" s="106"/>
    </row>
    <row r="2095" ht="14.25" customHeight="1">
      <c r="A2095" s="81"/>
      <c r="B2095" s="93"/>
      <c r="E2095" s="50"/>
      <c r="H2095" s="42"/>
      <c r="I2095" s="196"/>
      <c r="K2095" s="106"/>
      <c r="L2095" s="106"/>
      <c r="M2095" s="106"/>
    </row>
    <row r="2096" ht="14.25" customHeight="1">
      <c r="A2096" s="81"/>
      <c r="B2096" s="93"/>
      <c r="E2096" s="50"/>
      <c r="H2096" s="42"/>
      <c r="I2096" s="196"/>
      <c r="K2096" s="106"/>
      <c r="L2096" s="106"/>
      <c r="M2096" s="106"/>
    </row>
    <row r="2097" ht="14.25" customHeight="1">
      <c r="A2097" s="81"/>
      <c r="B2097" s="93"/>
      <c r="E2097" s="50"/>
      <c r="H2097" s="42"/>
      <c r="I2097" s="196"/>
      <c r="K2097" s="106"/>
      <c r="L2097" s="106"/>
      <c r="M2097" s="106"/>
    </row>
    <row r="2098" ht="14.25" customHeight="1">
      <c r="A2098" s="81"/>
      <c r="B2098" s="93"/>
      <c r="E2098" s="50"/>
      <c r="H2098" s="42"/>
      <c r="I2098" s="196"/>
      <c r="K2098" s="106"/>
      <c r="L2098" s="106"/>
      <c r="M2098" s="106"/>
    </row>
    <row r="2099" ht="14.25" customHeight="1">
      <c r="A2099" s="81"/>
      <c r="B2099" s="93"/>
      <c r="E2099" s="50"/>
      <c r="H2099" s="42"/>
      <c r="I2099" s="196"/>
      <c r="K2099" s="106"/>
      <c r="L2099" s="106"/>
      <c r="M2099" s="106"/>
    </row>
    <row r="2100" ht="14.25" customHeight="1">
      <c r="A2100" s="81"/>
      <c r="B2100" s="93"/>
      <c r="E2100" s="50"/>
      <c r="H2100" s="42"/>
      <c r="I2100" s="196"/>
      <c r="K2100" s="106"/>
      <c r="L2100" s="106"/>
      <c r="M2100" s="106"/>
    </row>
    <row r="2101" ht="14.25" customHeight="1">
      <c r="A2101" s="81"/>
      <c r="B2101" s="93"/>
      <c r="E2101" s="50"/>
      <c r="H2101" s="42"/>
      <c r="I2101" s="196"/>
      <c r="K2101" s="106"/>
      <c r="L2101" s="106"/>
      <c r="M2101" s="106"/>
    </row>
    <row r="2102" ht="14.25" customHeight="1">
      <c r="A2102" s="81"/>
      <c r="B2102" s="93"/>
      <c r="E2102" s="50"/>
      <c r="H2102" s="42"/>
      <c r="I2102" s="196"/>
      <c r="K2102" s="106"/>
      <c r="L2102" s="106"/>
      <c r="M2102" s="106"/>
    </row>
    <row r="2103" ht="14.25" customHeight="1">
      <c r="A2103" s="81"/>
      <c r="B2103" s="93"/>
      <c r="E2103" s="50"/>
      <c r="H2103" s="42"/>
      <c r="I2103" s="196"/>
      <c r="K2103" s="106"/>
      <c r="L2103" s="106"/>
      <c r="M2103" s="106"/>
    </row>
    <row r="2104" ht="14.25" customHeight="1">
      <c r="A2104" s="81"/>
      <c r="B2104" s="93"/>
      <c r="E2104" s="50"/>
      <c r="H2104" s="42"/>
      <c r="I2104" s="196"/>
      <c r="K2104" s="106"/>
      <c r="L2104" s="106"/>
      <c r="M2104" s="106"/>
    </row>
    <row r="2105" ht="14.25" customHeight="1">
      <c r="A2105" s="81"/>
      <c r="B2105" s="93"/>
      <c r="E2105" s="50"/>
      <c r="H2105" s="42"/>
      <c r="I2105" s="196"/>
      <c r="K2105" s="106"/>
      <c r="L2105" s="106"/>
      <c r="M2105" s="106"/>
    </row>
    <row r="2106" ht="14.25" customHeight="1">
      <c r="A2106" s="81"/>
      <c r="B2106" s="93"/>
      <c r="E2106" s="50"/>
      <c r="H2106" s="42"/>
      <c r="I2106" s="196"/>
      <c r="K2106" s="106"/>
      <c r="L2106" s="106"/>
      <c r="M2106" s="106"/>
    </row>
    <row r="2107" ht="14.25" customHeight="1">
      <c r="A2107" s="81"/>
      <c r="B2107" s="93"/>
      <c r="E2107" s="50"/>
      <c r="H2107" s="42"/>
      <c r="I2107" s="196"/>
      <c r="K2107" s="106"/>
      <c r="L2107" s="106"/>
      <c r="M2107" s="106"/>
    </row>
    <row r="2108" ht="14.25" customHeight="1">
      <c r="A2108" s="81"/>
      <c r="B2108" s="93"/>
      <c r="E2108" s="50"/>
      <c r="H2108" s="42"/>
      <c r="I2108" s="196"/>
      <c r="K2108" s="106"/>
      <c r="L2108" s="106"/>
      <c r="M2108" s="106"/>
    </row>
    <row r="2109" ht="14.25" customHeight="1">
      <c r="A2109" s="81"/>
      <c r="B2109" s="93"/>
      <c r="E2109" s="50"/>
      <c r="H2109" s="42"/>
      <c r="I2109" s="196"/>
      <c r="K2109" s="106"/>
      <c r="L2109" s="106"/>
      <c r="M2109" s="106"/>
    </row>
    <row r="2110" ht="14.25" customHeight="1">
      <c r="A2110" s="81"/>
      <c r="B2110" s="93"/>
      <c r="E2110" s="50"/>
      <c r="H2110" s="42"/>
      <c r="I2110" s="196"/>
      <c r="K2110" s="106"/>
      <c r="L2110" s="106"/>
      <c r="M2110" s="106"/>
    </row>
    <row r="2111" ht="14.25" customHeight="1">
      <c r="A2111" s="81"/>
      <c r="B2111" s="93"/>
      <c r="E2111" s="50"/>
      <c r="H2111" s="42"/>
      <c r="I2111" s="196"/>
      <c r="K2111" s="106"/>
      <c r="L2111" s="106"/>
      <c r="M2111" s="106"/>
    </row>
    <row r="2112" ht="14.25" customHeight="1">
      <c r="A2112" s="81"/>
      <c r="B2112" s="93"/>
      <c r="E2112" s="50"/>
      <c r="H2112" s="42"/>
      <c r="I2112" s="196"/>
      <c r="K2112" s="106"/>
      <c r="L2112" s="106"/>
      <c r="M2112" s="106"/>
    </row>
    <row r="2113" ht="14.25" customHeight="1">
      <c r="A2113" s="81"/>
      <c r="B2113" s="93"/>
      <c r="E2113" s="50"/>
      <c r="H2113" s="42"/>
      <c r="I2113" s="196"/>
      <c r="K2113" s="106"/>
      <c r="L2113" s="106"/>
      <c r="M2113" s="106"/>
    </row>
    <row r="2114" ht="14.25" customHeight="1">
      <c r="A2114" s="81"/>
      <c r="B2114" s="93"/>
      <c r="E2114" s="50"/>
      <c r="H2114" s="42"/>
      <c r="I2114" s="196"/>
      <c r="K2114" s="106"/>
      <c r="L2114" s="106"/>
      <c r="M2114" s="106"/>
    </row>
    <row r="2115" ht="14.25" customHeight="1">
      <c r="A2115" s="81"/>
      <c r="B2115" s="93"/>
      <c r="E2115" s="50"/>
      <c r="H2115" s="42"/>
      <c r="I2115" s="196"/>
      <c r="K2115" s="106"/>
      <c r="L2115" s="106"/>
      <c r="M2115" s="106"/>
    </row>
    <row r="2116" ht="14.25" customHeight="1">
      <c r="A2116" s="81"/>
      <c r="B2116" s="93"/>
      <c r="E2116" s="50"/>
      <c r="H2116" s="42"/>
      <c r="I2116" s="196"/>
      <c r="K2116" s="106"/>
      <c r="L2116" s="106"/>
      <c r="M2116" s="106"/>
    </row>
    <row r="2117" ht="14.25" customHeight="1">
      <c r="A2117" s="81"/>
      <c r="B2117" s="93"/>
      <c r="E2117" s="50"/>
      <c r="H2117" s="42"/>
      <c r="I2117" s="196"/>
      <c r="K2117" s="106"/>
      <c r="L2117" s="106"/>
      <c r="M2117" s="106"/>
    </row>
    <row r="2118" ht="14.25" customHeight="1">
      <c r="A2118" s="81"/>
      <c r="B2118" s="93"/>
      <c r="E2118" s="50"/>
      <c r="H2118" s="42"/>
      <c r="I2118" s="196"/>
      <c r="K2118" s="106"/>
      <c r="L2118" s="106"/>
      <c r="M2118" s="106"/>
    </row>
    <row r="2119" ht="14.25" customHeight="1">
      <c r="A2119" s="81"/>
      <c r="B2119" s="93"/>
      <c r="E2119" s="50"/>
      <c r="H2119" s="42"/>
      <c r="I2119" s="196"/>
      <c r="K2119" s="106"/>
      <c r="L2119" s="106"/>
      <c r="M2119" s="106"/>
    </row>
    <row r="2120" ht="14.25" customHeight="1">
      <c r="A2120" s="81"/>
      <c r="B2120" s="93"/>
      <c r="E2120" s="50"/>
      <c r="H2120" s="42"/>
      <c r="I2120" s="196"/>
      <c r="K2120" s="106"/>
      <c r="L2120" s="106"/>
      <c r="M2120" s="106"/>
    </row>
    <row r="2121" ht="14.25" customHeight="1">
      <c r="A2121" s="81"/>
      <c r="B2121" s="93"/>
      <c r="E2121" s="50"/>
      <c r="H2121" s="42"/>
      <c r="I2121" s="196"/>
      <c r="K2121" s="106"/>
      <c r="L2121" s="106"/>
      <c r="M2121" s="106"/>
    </row>
    <row r="2122" ht="14.25" customHeight="1">
      <c r="A2122" s="81"/>
      <c r="B2122" s="93"/>
      <c r="E2122" s="50"/>
      <c r="H2122" s="42"/>
      <c r="I2122" s="196"/>
      <c r="K2122" s="106"/>
      <c r="L2122" s="106"/>
      <c r="M2122" s="106"/>
    </row>
    <row r="2123" ht="14.25" customHeight="1">
      <c r="A2123" s="81"/>
      <c r="B2123" s="93"/>
      <c r="E2123" s="50"/>
      <c r="H2123" s="42"/>
      <c r="I2123" s="196"/>
      <c r="K2123" s="106"/>
      <c r="L2123" s="106"/>
      <c r="M2123" s="106"/>
    </row>
    <row r="2124" ht="14.25" customHeight="1">
      <c r="A2124" s="81"/>
      <c r="B2124" s="93"/>
      <c r="E2124" s="50"/>
      <c r="H2124" s="42"/>
      <c r="I2124" s="196"/>
      <c r="K2124" s="106"/>
      <c r="L2124" s="106"/>
      <c r="M2124" s="106"/>
    </row>
    <row r="2125" ht="14.25" customHeight="1">
      <c r="A2125" s="81"/>
      <c r="B2125" s="93"/>
      <c r="E2125" s="50"/>
      <c r="H2125" s="42"/>
      <c r="I2125" s="196"/>
      <c r="K2125" s="106"/>
      <c r="L2125" s="106"/>
      <c r="M2125" s="106"/>
    </row>
    <row r="2126" ht="14.25" customHeight="1">
      <c r="A2126" s="81"/>
      <c r="B2126" s="93"/>
      <c r="E2126" s="50"/>
      <c r="H2126" s="42"/>
      <c r="I2126" s="196"/>
      <c r="K2126" s="106"/>
      <c r="L2126" s="106"/>
      <c r="M2126" s="106"/>
    </row>
    <row r="2127" ht="14.25" customHeight="1">
      <c r="A2127" s="81"/>
      <c r="B2127" s="93"/>
      <c r="E2127" s="50"/>
      <c r="H2127" s="42"/>
      <c r="I2127" s="196"/>
      <c r="K2127" s="106"/>
      <c r="L2127" s="106"/>
      <c r="M2127" s="106"/>
    </row>
    <row r="2128" ht="14.25" customHeight="1">
      <c r="A2128" s="81"/>
      <c r="B2128" s="93"/>
      <c r="E2128" s="50"/>
      <c r="H2128" s="42"/>
      <c r="I2128" s="196"/>
      <c r="K2128" s="106"/>
      <c r="L2128" s="106"/>
      <c r="M2128" s="106"/>
    </row>
    <row r="2129" ht="14.25" customHeight="1">
      <c r="A2129" s="81"/>
      <c r="B2129" s="93"/>
      <c r="E2129" s="50"/>
      <c r="H2129" s="42"/>
      <c r="I2129" s="196"/>
      <c r="K2129" s="106"/>
      <c r="L2129" s="106"/>
      <c r="M2129" s="106"/>
    </row>
    <row r="2130" ht="14.25" customHeight="1">
      <c r="A2130" s="81"/>
      <c r="B2130" s="93"/>
      <c r="E2130" s="50"/>
      <c r="H2130" s="42"/>
      <c r="I2130" s="196"/>
      <c r="K2130" s="106"/>
      <c r="L2130" s="106"/>
      <c r="M2130" s="106"/>
    </row>
    <row r="2131" ht="14.25" customHeight="1">
      <c r="A2131" s="81"/>
      <c r="B2131" s="93"/>
      <c r="E2131" s="50"/>
      <c r="H2131" s="42"/>
      <c r="I2131" s="196"/>
      <c r="K2131" s="106"/>
      <c r="L2131" s="106"/>
      <c r="M2131" s="106"/>
    </row>
    <row r="2132" ht="14.25" customHeight="1">
      <c r="A2132" s="81"/>
      <c r="B2132" s="93"/>
      <c r="E2132" s="50"/>
      <c r="H2132" s="42"/>
      <c r="I2132" s="196"/>
      <c r="K2132" s="106"/>
      <c r="L2132" s="106"/>
      <c r="M2132" s="106"/>
    </row>
    <row r="2133" ht="14.25" customHeight="1">
      <c r="A2133" s="81"/>
      <c r="B2133" s="93"/>
      <c r="E2133" s="50"/>
      <c r="H2133" s="42"/>
      <c r="I2133" s="196"/>
      <c r="K2133" s="106"/>
      <c r="L2133" s="106"/>
      <c r="M2133" s="106"/>
    </row>
    <row r="2134" ht="14.25" customHeight="1">
      <c r="A2134" s="81"/>
      <c r="B2134" s="93"/>
      <c r="E2134" s="50"/>
      <c r="H2134" s="42"/>
      <c r="I2134" s="196"/>
      <c r="K2134" s="106"/>
      <c r="L2134" s="106"/>
      <c r="M2134" s="106"/>
    </row>
    <row r="2135" ht="14.25" customHeight="1">
      <c r="A2135" s="81"/>
      <c r="B2135" s="93"/>
      <c r="E2135" s="50"/>
      <c r="H2135" s="42"/>
      <c r="I2135" s="196"/>
      <c r="K2135" s="106"/>
      <c r="L2135" s="106"/>
      <c r="M2135" s="106"/>
    </row>
    <row r="2136" ht="14.25" customHeight="1">
      <c r="A2136" s="81"/>
      <c r="B2136" s="93"/>
      <c r="E2136" s="50"/>
      <c r="H2136" s="42"/>
      <c r="I2136" s="196"/>
      <c r="K2136" s="106"/>
      <c r="L2136" s="106"/>
      <c r="M2136" s="106"/>
    </row>
    <row r="2137" ht="14.25" customHeight="1">
      <c r="A2137" s="81"/>
      <c r="B2137" s="93"/>
      <c r="E2137" s="50"/>
      <c r="H2137" s="42"/>
      <c r="I2137" s="196"/>
      <c r="K2137" s="106"/>
      <c r="L2137" s="106"/>
      <c r="M2137" s="106"/>
    </row>
    <row r="2138" ht="14.25" customHeight="1">
      <c r="A2138" s="81"/>
      <c r="B2138" s="93"/>
      <c r="E2138" s="50"/>
      <c r="H2138" s="42"/>
      <c r="I2138" s="196"/>
      <c r="K2138" s="106"/>
      <c r="L2138" s="106"/>
      <c r="M2138" s="106"/>
    </row>
    <row r="2139" ht="14.25" customHeight="1">
      <c r="A2139" s="81"/>
      <c r="B2139" s="93"/>
      <c r="E2139" s="50"/>
      <c r="H2139" s="42"/>
      <c r="I2139" s="196"/>
      <c r="K2139" s="106"/>
      <c r="L2139" s="106"/>
      <c r="M2139" s="106"/>
    </row>
    <row r="2140" ht="14.25" customHeight="1">
      <c r="A2140" s="81"/>
      <c r="B2140" s="93"/>
      <c r="E2140" s="50"/>
      <c r="H2140" s="42"/>
      <c r="I2140" s="196"/>
      <c r="K2140" s="106"/>
      <c r="L2140" s="106"/>
      <c r="M2140" s="106"/>
    </row>
    <row r="2141" ht="14.25" customHeight="1">
      <c r="A2141" s="81"/>
      <c r="B2141" s="93"/>
      <c r="E2141" s="50"/>
      <c r="H2141" s="42"/>
      <c r="I2141" s="196"/>
      <c r="K2141" s="106"/>
      <c r="L2141" s="106"/>
      <c r="M2141" s="106"/>
    </row>
    <row r="2142" ht="14.25" customHeight="1">
      <c r="A2142" s="81"/>
      <c r="B2142" s="93"/>
      <c r="E2142" s="50"/>
      <c r="H2142" s="42"/>
      <c r="I2142" s="196"/>
      <c r="K2142" s="106"/>
      <c r="L2142" s="106"/>
      <c r="M2142" s="106"/>
    </row>
    <row r="2143" ht="14.25" customHeight="1">
      <c r="A2143" s="81"/>
      <c r="B2143" s="93"/>
      <c r="E2143" s="50"/>
      <c r="H2143" s="42"/>
      <c r="I2143" s="196"/>
      <c r="K2143" s="106"/>
      <c r="L2143" s="106"/>
      <c r="M2143" s="106"/>
    </row>
    <row r="2144" ht="14.25" customHeight="1">
      <c r="A2144" s="81"/>
      <c r="B2144" s="93"/>
      <c r="E2144" s="50"/>
      <c r="H2144" s="42"/>
      <c r="I2144" s="196"/>
      <c r="K2144" s="106"/>
      <c r="L2144" s="106"/>
      <c r="M2144" s="106"/>
    </row>
    <row r="2145" ht="14.25" customHeight="1">
      <c r="A2145" s="81"/>
      <c r="B2145" s="93"/>
      <c r="E2145" s="50"/>
      <c r="H2145" s="42"/>
      <c r="I2145" s="196"/>
      <c r="K2145" s="106"/>
      <c r="L2145" s="106"/>
      <c r="M2145" s="106"/>
    </row>
    <row r="2146" ht="14.25" customHeight="1">
      <c r="A2146" s="81"/>
      <c r="B2146" s="93"/>
      <c r="E2146" s="50"/>
      <c r="H2146" s="42"/>
      <c r="I2146" s="196"/>
      <c r="K2146" s="106"/>
      <c r="L2146" s="106"/>
      <c r="M2146" s="106"/>
    </row>
    <row r="2147" ht="14.25" customHeight="1">
      <c r="A2147" s="81"/>
      <c r="B2147" s="93"/>
      <c r="E2147" s="50"/>
      <c r="H2147" s="42"/>
      <c r="I2147" s="196"/>
      <c r="K2147" s="106"/>
      <c r="L2147" s="106"/>
      <c r="M2147" s="106"/>
    </row>
    <row r="2148" ht="14.25" customHeight="1">
      <c r="A2148" s="81"/>
      <c r="B2148" s="93"/>
      <c r="E2148" s="50"/>
      <c r="H2148" s="42"/>
      <c r="I2148" s="196"/>
      <c r="K2148" s="106"/>
      <c r="L2148" s="106"/>
      <c r="M2148" s="106"/>
    </row>
    <row r="2149" ht="14.25" customHeight="1">
      <c r="A2149" s="81"/>
      <c r="B2149" s="93"/>
      <c r="E2149" s="50"/>
      <c r="H2149" s="42"/>
      <c r="I2149" s="196"/>
      <c r="K2149" s="106"/>
      <c r="L2149" s="106"/>
      <c r="M2149" s="106"/>
    </row>
    <row r="2150" ht="14.25" customHeight="1">
      <c r="A2150" s="81"/>
      <c r="B2150" s="93"/>
      <c r="E2150" s="50"/>
      <c r="H2150" s="42"/>
      <c r="I2150" s="196"/>
      <c r="K2150" s="106"/>
      <c r="L2150" s="106"/>
      <c r="M2150" s="106"/>
    </row>
    <row r="2151" ht="14.25" customHeight="1">
      <c r="A2151" s="81"/>
      <c r="B2151" s="93"/>
      <c r="E2151" s="50"/>
      <c r="H2151" s="42"/>
      <c r="I2151" s="196"/>
      <c r="K2151" s="106"/>
      <c r="L2151" s="106"/>
      <c r="M2151" s="106"/>
    </row>
    <row r="2152" ht="14.25" customHeight="1">
      <c r="A2152" s="81"/>
      <c r="B2152" s="93"/>
      <c r="E2152" s="50"/>
      <c r="H2152" s="42"/>
      <c r="I2152" s="196"/>
      <c r="K2152" s="106"/>
      <c r="L2152" s="106"/>
      <c r="M2152" s="106"/>
    </row>
    <row r="2153" ht="14.25" customHeight="1">
      <c r="A2153" s="81"/>
      <c r="B2153" s="93"/>
      <c r="E2153" s="50"/>
      <c r="H2153" s="42"/>
      <c r="I2153" s="196"/>
      <c r="K2153" s="106"/>
      <c r="L2153" s="106"/>
      <c r="M2153" s="106"/>
    </row>
    <row r="2154" ht="14.25" customHeight="1">
      <c r="A2154" s="81"/>
      <c r="B2154" s="93"/>
      <c r="E2154" s="50"/>
      <c r="H2154" s="42"/>
      <c r="I2154" s="196"/>
      <c r="K2154" s="106"/>
      <c r="L2154" s="106"/>
      <c r="M2154" s="106"/>
    </row>
    <row r="2155" ht="14.25" customHeight="1">
      <c r="A2155" s="81"/>
      <c r="B2155" s="93"/>
      <c r="E2155" s="50"/>
      <c r="H2155" s="42"/>
      <c r="I2155" s="196"/>
      <c r="K2155" s="106"/>
      <c r="L2155" s="106"/>
      <c r="M2155" s="106"/>
    </row>
    <row r="2156" ht="14.25" customHeight="1">
      <c r="A2156" s="81"/>
      <c r="B2156" s="93"/>
      <c r="E2156" s="50"/>
      <c r="H2156" s="42"/>
      <c r="I2156" s="196"/>
      <c r="K2156" s="106"/>
      <c r="L2156" s="106"/>
      <c r="M2156" s="106"/>
    </row>
    <row r="2157" ht="14.25" customHeight="1">
      <c r="A2157" s="81"/>
      <c r="B2157" s="93"/>
      <c r="E2157" s="50"/>
      <c r="H2157" s="42"/>
      <c r="I2157" s="196"/>
      <c r="K2157" s="106"/>
      <c r="L2157" s="106"/>
      <c r="M2157" s="106"/>
    </row>
    <row r="2158" ht="14.25" customHeight="1">
      <c r="A2158" s="81"/>
      <c r="B2158" s="93"/>
      <c r="E2158" s="50"/>
      <c r="H2158" s="42"/>
      <c r="I2158" s="196"/>
      <c r="K2158" s="106"/>
      <c r="L2158" s="106"/>
      <c r="M2158" s="106"/>
    </row>
    <row r="2159" ht="14.25" customHeight="1">
      <c r="A2159" s="81"/>
      <c r="B2159" s="93"/>
      <c r="E2159" s="50"/>
      <c r="H2159" s="42"/>
      <c r="I2159" s="196"/>
      <c r="K2159" s="106"/>
      <c r="L2159" s="106"/>
      <c r="M2159" s="106"/>
    </row>
    <row r="2160" ht="14.25" customHeight="1">
      <c r="A2160" s="81"/>
      <c r="B2160" s="93"/>
      <c r="E2160" s="50"/>
      <c r="H2160" s="42"/>
      <c r="I2160" s="196"/>
      <c r="K2160" s="106"/>
      <c r="L2160" s="106"/>
      <c r="M2160" s="106"/>
    </row>
    <row r="2161" ht="14.25" customHeight="1">
      <c r="A2161" s="81"/>
      <c r="B2161" s="93"/>
      <c r="E2161" s="50"/>
      <c r="H2161" s="42"/>
      <c r="I2161" s="196"/>
      <c r="K2161" s="106"/>
      <c r="L2161" s="106"/>
      <c r="M2161" s="106"/>
    </row>
    <row r="2162" ht="14.25" customHeight="1">
      <c r="A2162" s="81"/>
      <c r="B2162" s="93"/>
      <c r="E2162" s="50"/>
      <c r="H2162" s="42"/>
      <c r="I2162" s="196"/>
      <c r="K2162" s="106"/>
      <c r="L2162" s="106"/>
      <c r="M2162" s="106"/>
    </row>
    <row r="2163" ht="14.25" customHeight="1">
      <c r="A2163" s="81"/>
      <c r="B2163" s="93"/>
      <c r="E2163" s="50"/>
      <c r="H2163" s="42"/>
      <c r="I2163" s="196"/>
      <c r="K2163" s="106"/>
      <c r="L2163" s="106"/>
      <c r="M2163" s="106"/>
    </row>
    <row r="2164" ht="14.25" customHeight="1">
      <c r="A2164" s="81"/>
      <c r="B2164" s="93"/>
      <c r="E2164" s="50"/>
      <c r="H2164" s="42"/>
      <c r="I2164" s="196"/>
      <c r="K2164" s="106"/>
      <c r="L2164" s="106"/>
      <c r="M2164" s="106"/>
    </row>
    <row r="2165" ht="14.25" customHeight="1">
      <c r="A2165" s="81"/>
      <c r="B2165" s="93"/>
      <c r="E2165" s="50"/>
      <c r="H2165" s="42"/>
      <c r="I2165" s="196"/>
      <c r="K2165" s="106"/>
      <c r="L2165" s="106"/>
      <c r="M2165" s="106"/>
    </row>
    <row r="2166" ht="14.25" customHeight="1">
      <c r="A2166" s="81"/>
      <c r="B2166" s="93"/>
      <c r="E2166" s="50"/>
      <c r="H2166" s="42"/>
      <c r="I2166" s="196"/>
      <c r="K2166" s="106"/>
      <c r="L2166" s="106"/>
      <c r="M2166" s="106"/>
    </row>
    <row r="2167" ht="14.25" customHeight="1">
      <c r="A2167" s="81"/>
      <c r="B2167" s="93"/>
      <c r="E2167" s="50"/>
      <c r="H2167" s="42"/>
      <c r="I2167" s="196"/>
      <c r="K2167" s="106"/>
      <c r="L2167" s="106"/>
      <c r="M2167" s="106"/>
    </row>
    <row r="2168" ht="14.25" customHeight="1">
      <c r="A2168" s="81"/>
      <c r="B2168" s="93"/>
      <c r="E2168" s="50"/>
      <c r="H2168" s="42"/>
      <c r="I2168" s="196"/>
      <c r="K2168" s="106"/>
      <c r="L2168" s="106"/>
      <c r="M2168" s="106"/>
    </row>
    <row r="2169" ht="14.25" customHeight="1">
      <c r="A2169" s="81"/>
      <c r="B2169" s="93"/>
      <c r="E2169" s="50"/>
      <c r="H2169" s="42"/>
      <c r="I2169" s="196"/>
      <c r="K2169" s="106"/>
      <c r="L2169" s="106"/>
      <c r="M2169" s="106"/>
    </row>
    <row r="2170" ht="14.25" customHeight="1">
      <c r="A2170" s="81"/>
      <c r="B2170" s="93"/>
      <c r="E2170" s="50"/>
      <c r="H2170" s="42"/>
      <c r="I2170" s="196"/>
      <c r="K2170" s="106"/>
      <c r="L2170" s="106"/>
      <c r="M2170" s="106"/>
    </row>
    <row r="2171" ht="14.25" customHeight="1">
      <c r="A2171" s="81"/>
      <c r="B2171" s="93"/>
      <c r="E2171" s="50"/>
      <c r="H2171" s="42"/>
      <c r="I2171" s="196"/>
      <c r="K2171" s="106"/>
      <c r="L2171" s="106"/>
      <c r="M2171" s="106"/>
    </row>
    <row r="2172" ht="14.25" customHeight="1">
      <c r="A2172" s="81"/>
      <c r="B2172" s="93"/>
      <c r="E2172" s="50"/>
      <c r="H2172" s="42"/>
      <c r="I2172" s="196"/>
      <c r="K2172" s="106"/>
      <c r="L2172" s="106"/>
      <c r="M2172" s="106"/>
    </row>
    <row r="2173" ht="14.25" customHeight="1">
      <c r="A2173" s="81"/>
      <c r="B2173" s="93"/>
      <c r="E2173" s="50"/>
      <c r="H2173" s="42"/>
      <c r="I2173" s="196"/>
      <c r="K2173" s="106"/>
      <c r="L2173" s="106"/>
      <c r="M2173" s="106"/>
    </row>
    <row r="2174" ht="14.25" customHeight="1">
      <c r="A2174" s="81"/>
      <c r="B2174" s="93"/>
      <c r="E2174" s="50"/>
      <c r="H2174" s="42"/>
      <c r="I2174" s="196"/>
      <c r="K2174" s="106"/>
      <c r="L2174" s="106"/>
      <c r="M2174" s="106"/>
    </row>
    <row r="2175" ht="14.25" customHeight="1">
      <c r="A2175" s="81"/>
      <c r="B2175" s="93"/>
      <c r="E2175" s="50"/>
      <c r="H2175" s="42"/>
      <c r="I2175" s="196"/>
      <c r="K2175" s="106"/>
      <c r="L2175" s="106"/>
      <c r="M2175" s="106"/>
    </row>
    <row r="2176" ht="14.25" customHeight="1">
      <c r="A2176" s="81"/>
      <c r="B2176" s="93"/>
      <c r="E2176" s="50"/>
      <c r="H2176" s="42"/>
      <c r="I2176" s="196"/>
      <c r="K2176" s="106"/>
      <c r="L2176" s="106"/>
      <c r="M2176" s="106"/>
    </row>
    <row r="2177" ht="14.25" customHeight="1">
      <c r="A2177" s="81"/>
      <c r="B2177" s="93"/>
      <c r="E2177" s="50"/>
      <c r="H2177" s="42"/>
      <c r="I2177" s="196"/>
      <c r="K2177" s="106"/>
      <c r="L2177" s="106"/>
      <c r="M2177" s="106"/>
    </row>
    <row r="2178" ht="14.25" customHeight="1">
      <c r="A2178" s="81"/>
      <c r="B2178" s="93"/>
      <c r="E2178" s="50"/>
      <c r="H2178" s="42"/>
      <c r="I2178" s="196"/>
      <c r="K2178" s="106"/>
      <c r="L2178" s="106"/>
      <c r="M2178" s="106"/>
    </row>
    <row r="2179" ht="14.25" customHeight="1">
      <c r="A2179" s="81"/>
      <c r="B2179" s="93"/>
      <c r="E2179" s="50"/>
      <c r="H2179" s="42"/>
      <c r="I2179" s="196"/>
      <c r="K2179" s="106"/>
      <c r="L2179" s="106"/>
      <c r="M2179" s="106"/>
    </row>
    <row r="2180" ht="14.25" customHeight="1">
      <c r="A2180" s="81"/>
      <c r="B2180" s="93"/>
      <c r="E2180" s="50"/>
      <c r="H2180" s="42"/>
      <c r="I2180" s="196"/>
      <c r="K2180" s="106"/>
      <c r="L2180" s="106"/>
      <c r="M2180" s="106"/>
    </row>
    <row r="2181" ht="14.25" customHeight="1">
      <c r="A2181" s="81"/>
      <c r="B2181" s="93"/>
      <c r="E2181" s="50"/>
      <c r="H2181" s="42"/>
      <c r="I2181" s="196"/>
      <c r="K2181" s="106"/>
      <c r="L2181" s="106"/>
      <c r="M2181" s="106"/>
    </row>
    <row r="2182" ht="14.25" customHeight="1">
      <c r="A2182" s="81"/>
      <c r="B2182" s="93"/>
      <c r="E2182" s="50"/>
      <c r="H2182" s="42"/>
      <c r="I2182" s="196"/>
      <c r="K2182" s="106"/>
      <c r="L2182" s="106"/>
      <c r="M2182" s="106"/>
    </row>
    <row r="2183" ht="14.25" customHeight="1">
      <c r="A2183" s="81"/>
      <c r="B2183" s="93"/>
      <c r="E2183" s="50"/>
      <c r="H2183" s="42"/>
      <c r="I2183" s="196"/>
      <c r="K2183" s="106"/>
      <c r="L2183" s="106"/>
      <c r="M2183" s="106"/>
    </row>
    <row r="2184" ht="14.25" customHeight="1">
      <c r="A2184" s="81"/>
      <c r="B2184" s="93"/>
      <c r="E2184" s="50"/>
      <c r="H2184" s="42"/>
      <c r="I2184" s="196"/>
      <c r="K2184" s="106"/>
      <c r="L2184" s="106"/>
      <c r="M2184" s="106"/>
    </row>
    <row r="2185" ht="14.25" customHeight="1">
      <c r="A2185" s="81"/>
      <c r="B2185" s="93"/>
      <c r="E2185" s="50"/>
      <c r="H2185" s="42"/>
      <c r="I2185" s="196"/>
      <c r="K2185" s="106"/>
      <c r="L2185" s="106"/>
      <c r="M2185" s="106"/>
    </row>
    <row r="2186" ht="14.25" customHeight="1">
      <c r="A2186" s="81"/>
      <c r="B2186" s="93"/>
      <c r="E2186" s="50"/>
      <c r="H2186" s="42"/>
      <c r="I2186" s="196"/>
      <c r="K2186" s="106"/>
      <c r="L2186" s="106"/>
      <c r="M2186" s="106"/>
    </row>
    <row r="2187" ht="14.25" customHeight="1">
      <c r="A2187" s="81"/>
      <c r="B2187" s="93"/>
      <c r="E2187" s="50"/>
      <c r="H2187" s="42"/>
      <c r="I2187" s="196"/>
      <c r="K2187" s="106"/>
      <c r="L2187" s="106"/>
      <c r="M2187" s="106"/>
    </row>
    <row r="2188" ht="14.25" customHeight="1">
      <c r="A2188" s="81"/>
      <c r="B2188" s="93"/>
      <c r="E2188" s="50"/>
      <c r="H2188" s="42"/>
      <c r="I2188" s="196"/>
      <c r="K2188" s="106"/>
      <c r="L2188" s="106"/>
      <c r="M2188" s="106"/>
    </row>
    <row r="2189" ht="14.25" customHeight="1">
      <c r="A2189" s="81"/>
      <c r="B2189" s="93"/>
      <c r="E2189" s="50"/>
      <c r="H2189" s="42"/>
      <c r="I2189" s="196"/>
      <c r="K2189" s="106"/>
      <c r="L2189" s="106"/>
      <c r="M2189" s="106"/>
    </row>
    <row r="2190" ht="14.25" customHeight="1">
      <c r="A2190" s="81"/>
      <c r="B2190" s="93"/>
      <c r="E2190" s="50"/>
      <c r="H2190" s="42"/>
      <c r="I2190" s="196"/>
      <c r="K2190" s="106"/>
      <c r="L2190" s="106"/>
      <c r="M2190" s="106"/>
    </row>
    <row r="2191" ht="14.25" customHeight="1">
      <c r="A2191" s="81"/>
      <c r="B2191" s="93"/>
      <c r="E2191" s="50"/>
      <c r="H2191" s="42"/>
      <c r="I2191" s="196"/>
      <c r="K2191" s="106"/>
      <c r="L2191" s="106"/>
      <c r="M2191" s="106"/>
    </row>
    <row r="2192" ht="14.25" customHeight="1">
      <c r="A2192" s="81"/>
      <c r="B2192" s="93"/>
      <c r="E2192" s="50"/>
      <c r="H2192" s="42"/>
      <c r="I2192" s="196"/>
      <c r="K2192" s="106"/>
      <c r="L2192" s="106"/>
      <c r="M2192" s="106"/>
    </row>
    <row r="2193" ht="14.25" customHeight="1">
      <c r="A2193" s="81"/>
      <c r="B2193" s="93"/>
      <c r="E2193" s="50"/>
      <c r="H2193" s="42"/>
      <c r="I2193" s="196"/>
      <c r="K2193" s="106"/>
      <c r="L2193" s="106"/>
      <c r="M2193" s="106"/>
    </row>
    <row r="2194" ht="14.25" customHeight="1">
      <c r="A2194" s="81"/>
      <c r="B2194" s="93"/>
      <c r="E2194" s="50"/>
      <c r="H2194" s="42"/>
      <c r="I2194" s="196"/>
      <c r="K2194" s="106"/>
      <c r="L2194" s="106"/>
      <c r="M2194" s="106"/>
    </row>
    <row r="2195" ht="14.25" customHeight="1">
      <c r="A2195" s="81"/>
      <c r="B2195" s="93"/>
      <c r="E2195" s="50"/>
      <c r="H2195" s="42"/>
      <c r="I2195" s="196"/>
      <c r="K2195" s="106"/>
      <c r="L2195" s="106"/>
      <c r="M2195" s="106"/>
    </row>
    <row r="2196" ht="14.25" customHeight="1">
      <c r="A2196" s="81"/>
      <c r="B2196" s="93"/>
      <c r="E2196" s="50"/>
      <c r="H2196" s="42"/>
      <c r="I2196" s="196"/>
      <c r="K2196" s="106"/>
      <c r="L2196" s="106"/>
      <c r="M2196" s="106"/>
    </row>
    <row r="2197" ht="14.25" customHeight="1">
      <c r="A2197" s="81"/>
      <c r="B2197" s="93"/>
      <c r="E2197" s="50"/>
      <c r="H2197" s="42"/>
      <c r="I2197" s="196"/>
      <c r="K2197" s="106"/>
      <c r="L2197" s="106"/>
      <c r="M2197" s="106"/>
    </row>
    <row r="2198" ht="14.25" customHeight="1">
      <c r="A2198" s="81"/>
      <c r="B2198" s="93"/>
      <c r="E2198" s="50"/>
      <c r="H2198" s="42"/>
      <c r="I2198" s="196"/>
      <c r="K2198" s="106"/>
      <c r="L2198" s="106"/>
      <c r="M2198" s="106"/>
    </row>
    <row r="2199" ht="14.25" customHeight="1">
      <c r="A2199" s="81"/>
      <c r="B2199" s="93"/>
      <c r="E2199" s="50"/>
      <c r="H2199" s="42"/>
      <c r="I2199" s="196"/>
      <c r="K2199" s="106"/>
      <c r="L2199" s="106"/>
      <c r="M2199" s="106"/>
    </row>
    <row r="2200" ht="14.25" customHeight="1">
      <c r="A2200" s="81"/>
      <c r="B2200" s="93"/>
      <c r="E2200" s="50"/>
      <c r="H2200" s="42"/>
      <c r="I2200" s="196"/>
      <c r="K2200" s="106"/>
      <c r="L2200" s="106"/>
      <c r="M2200" s="106"/>
    </row>
    <row r="2201" ht="14.25" customHeight="1">
      <c r="A2201" s="81"/>
      <c r="B2201" s="93"/>
      <c r="E2201" s="50"/>
      <c r="H2201" s="42"/>
      <c r="I2201" s="196"/>
      <c r="K2201" s="106"/>
      <c r="L2201" s="106"/>
      <c r="M2201" s="106"/>
    </row>
    <row r="2202" ht="14.25" customHeight="1">
      <c r="A2202" s="81"/>
      <c r="B2202" s="93"/>
      <c r="E2202" s="50"/>
      <c r="H2202" s="42"/>
      <c r="I2202" s="196"/>
      <c r="K2202" s="106"/>
      <c r="L2202" s="106"/>
      <c r="M2202" s="106"/>
    </row>
    <row r="2203" ht="14.25" customHeight="1">
      <c r="A2203" s="81"/>
      <c r="B2203" s="93"/>
      <c r="E2203" s="50"/>
      <c r="H2203" s="42"/>
      <c r="I2203" s="196"/>
      <c r="K2203" s="106"/>
      <c r="L2203" s="106"/>
      <c r="M2203" s="106"/>
    </row>
    <row r="2204" ht="14.25" customHeight="1">
      <c r="A2204" s="81"/>
      <c r="B2204" s="93"/>
      <c r="E2204" s="50"/>
      <c r="H2204" s="42"/>
      <c r="I2204" s="196"/>
      <c r="K2204" s="106"/>
      <c r="L2204" s="106"/>
      <c r="M2204" s="106"/>
    </row>
    <row r="2205" ht="14.25" customHeight="1">
      <c r="A2205" s="81"/>
      <c r="B2205" s="93"/>
      <c r="E2205" s="50"/>
      <c r="H2205" s="42"/>
      <c r="I2205" s="196"/>
      <c r="K2205" s="106"/>
      <c r="L2205" s="106"/>
      <c r="M2205" s="106"/>
    </row>
    <row r="2206" ht="14.25" customHeight="1">
      <c r="A2206" s="81"/>
      <c r="B2206" s="93"/>
      <c r="E2206" s="50"/>
      <c r="H2206" s="42"/>
      <c r="I2206" s="196"/>
      <c r="K2206" s="106"/>
      <c r="L2206" s="106"/>
      <c r="M2206" s="106"/>
    </row>
    <row r="2207" ht="14.25" customHeight="1">
      <c r="A2207" s="81"/>
      <c r="B2207" s="93"/>
      <c r="E2207" s="50"/>
      <c r="H2207" s="42"/>
      <c r="I2207" s="196"/>
      <c r="K2207" s="106"/>
      <c r="L2207" s="106"/>
      <c r="M2207" s="106"/>
    </row>
    <row r="2208" ht="14.25" customHeight="1">
      <c r="A2208" s="81"/>
      <c r="B2208" s="93"/>
      <c r="E2208" s="50"/>
      <c r="H2208" s="42"/>
      <c r="I2208" s="196"/>
      <c r="K2208" s="106"/>
      <c r="L2208" s="106"/>
      <c r="M2208" s="106"/>
    </row>
    <row r="2209" ht="14.25" customHeight="1">
      <c r="A2209" s="81"/>
      <c r="B2209" s="93"/>
      <c r="E2209" s="50"/>
      <c r="H2209" s="42"/>
      <c r="I2209" s="196"/>
      <c r="K2209" s="106"/>
      <c r="L2209" s="106"/>
      <c r="M2209" s="106"/>
    </row>
    <row r="2210" ht="14.25" customHeight="1">
      <c r="A2210" s="81"/>
      <c r="B2210" s="93"/>
      <c r="E2210" s="50"/>
      <c r="H2210" s="42"/>
      <c r="I2210" s="196"/>
      <c r="K2210" s="106"/>
      <c r="L2210" s="106"/>
      <c r="M2210" s="106"/>
    </row>
    <row r="2211" ht="14.25" customHeight="1">
      <c r="A2211" s="81"/>
      <c r="B2211" s="93"/>
      <c r="E2211" s="50"/>
      <c r="H2211" s="42"/>
      <c r="I2211" s="196"/>
      <c r="K2211" s="106"/>
      <c r="L2211" s="106"/>
      <c r="M2211" s="106"/>
    </row>
    <row r="2212" ht="14.25" customHeight="1">
      <c r="A2212" s="81"/>
      <c r="B2212" s="93"/>
      <c r="E2212" s="50"/>
      <c r="H2212" s="42"/>
      <c r="I2212" s="196"/>
      <c r="K2212" s="106"/>
      <c r="L2212" s="106"/>
      <c r="M2212" s="106"/>
    </row>
    <row r="2213" ht="14.25" customHeight="1">
      <c r="A2213" s="81"/>
      <c r="B2213" s="93"/>
      <c r="E2213" s="50"/>
      <c r="H2213" s="42"/>
      <c r="I2213" s="196"/>
      <c r="K2213" s="106"/>
      <c r="L2213" s="106"/>
      <c r="M2213" s="106"/>
    </row>
    <row r="2214" ht="14.25" customHeight="1">
      <c r="A2214" s="81"/>
      <c r="B2214" s="93"/>
      <c r="E2214" s="50"/>
      <c r="H2214" s="42"/>
      <c r="I2214" s="196"/>
      <c r="K2214" s="106"/>
      <c r="L2214" s="106"/>
      <c r="M2214" s="106"/>
    </row>
    <row r="2215" ht="14.25" customHeight="1">
      <c r="A2215" s="81"/>
      <c r="B2215" s="93"/>
      <c r="E2215" s="50"/>
      <c r="H2215" s="42"/>
      <c r="I2215" s="196"/>
      <c r="K2215" s="106"/>
      <c r="L2215" s="106"/>
      <c r="M2215" s="106"/>
    </row>
    <row r="2216" ht="14.25" customHeight="1">
      <c r="A2216" s="81"/>
      <c r="B2216" s="93"/>
      <c r="E2216" s="50"/>
      <c r="H2216" s="42"/>
      <c r="I2216" s="196"/>
      <c r="K2216" s="106"/>
      <c r="L2216" s="106"/>
      <c r="M2216" s="106"/>
    </row>
    <row r="2217" ht="14.25" customHeight="1">
      <c r="A2217" s="81"/>
      <c r="B2217" s="93"/>
      <c r="E2217" s="50"/>
      <c r="H2217" s="42"/>
      <c r="I2217" s="196"/>
      <c r="K2217" s="106"/>
      <c r="L2217" s="106"/>
      <c r="M2217" s="106"/>
    </row>
    <row r="2218" ht="14.25" customHeight="1">
      <c r="A2218" s="81"/>
      <c r="B2218" s="93"/>
      <c r="E2218" s="50"/>
      <c r="H2218" s="42"/>
      <c r="I2218" s="196"/>
      <c r="K2218" s="106"/>
      <c r="L2218" s="106"/>
      <c r="M2218" s="106"/>
    </row>
    <row r="2219" ht="14.25" customHeight="1">
      <c r="A2219" s="81"/>
      <c r="B2219" s="93"/>
      <c r="E2219" s="50"/>
      <c r="H2219" s="42"/>
      <c r="I2219" s="196"/>
      <c r="K2219" s="106"/>
      <c r="L2219" s="106"/>
      <c r="M2219" s="106"/>
    </row>
    <row r="2220" ht="14.25" customHeight="1">
      <c r="A2220" s="81"/>
      <c r="B2220" s="93"/>
      <c r="E2220" s="50"/>
      <c r="H2220" s="42"/>
      <c r="I2220" s="196"/>
      <c r="K2220" s="106"/>
      <c r="L2220" s="106"/>
      <c r="M2220" s="106"/>
    </row>
    <row r="2221" ht="14.25" customHeight="1">
      <c r="A2221" s="81"/>
      <c r="B2221" s="93"/>
      <c r="E2221" s="50"/>
      <c r="H2221" s="42"/>
      <c r="I2221" s="196"/>
      <c r="K2221" s="106"/>
      <c r="L2221" s="106"/>
      <c r="M2221" s="106"/>
    </row>
    <row r="2222" ht="14.25" customHeight="1">
      <c r="A2222" s="81"/>
      <c r="B2222" s="93"/>
      <c r="E2222" s="50"/>
      <c r="H2222" s="42"/>
      <c r="I2222" s="196"/>
      <c r="K2222" s="106"/>
      <c r="L2222" s="106"/>
      <c r="M2222" s="106"/>
    </row>
    <row r="2223" ht="14.25" customHeight="1">
      <c r="A2223" s="81"/>
      <c r="B2223" s="93"/>
      <c r="E2223" s="50"/>
      <c r="H2223" s="42"/>
      <c r="I2223" s="196"/>
      <c r="K2223" s="106"/>
      <c r="L2223" s="106"/>
      <c r="M2223" s="106"/>
    </row>
    <row r="2224" ht="14.25" customHeight="1">
      <c r="A2224" s="81"/>
      <c r="B2224" s="93"/>
      <c r="E2224" s="50"/>
      <c r="H2224" s="42"/>
      <c r="I2224" s="196"/>
      <c r="K2224" s="106"/>
      <c r="L2224" s="106"/>
      <c r="M2224" s="106"/>
    </row>
    <row r="2225" ht="14.25" customHeight="1">
      <c r="A2225" s="81"/>
      <c r="B2225" s="93"/>
      <c r="E2225" s="50"/>
      <c r="H2225" s="42"/>
      <c r="I2225" s="196"/>
      <c r="K2225" s="106"/>
      <c r="L2225" s="106"/>
      <c r="M2225" s="106"/>
    </row>
    <row r="2226" ht="14.25" customHeight="1">
      <c r="A2226" s="81"/>
      <c r="B2226" s="93"/>
      <c r="E2226" s="50"/>
      <c r="H2226" s="42"/>
      <c r="I2226" s="196"/>
      <c r="K2226" s="106"/>
      <c r="L2226" s="106"/>
      <c r="M2226" s="106"/>
    </row>
    <row r="2227" ht="14.25" customHeight="1">
      <c r="A2227" s="81"/>
      <c r="B2227" s="93"/>
      <c r="E2227" s="50"/>
      <c r="H2227" s="42"/>
      <c r="I2227" s="196"/>
      <c r="K2227" s="106"/>
      <c r="L2227" s="106"/>
      <c r="M2227" s="106"/>
    </row>
    <row r="2228" ht="14.25" customHeight="1">
      <c r="A2228" s="81"/>
      <c r="B2228" s="93"/>
      <c r="E2228" s="50"/>
      <c r="H2228" s="42"/>
      <c r="I2228" s="196"/>
      <c r="K2228" s="106"/>
      <c r="L2228" s="106"/>
      <c r="M2228" s="106"/>
    </row>
    <row r="2229" ht="14.25" customHeight="1">
      <c r="A2229" s="81"/>
      <c r="B2229" s="93"/>
      <c r="E2229" s="50"/>
      <c r="H2229" s="42"/>
      <c r="I2229" s="196"/>
      <c r="K2229" s="106"/>
      <c r="L2229" s="106"/>
      <c r="M2229" s="106"/>
    </row>
    <row r="2230" ht="14.25" customHeight="1">
      <c r="A2230" s="81"/>
      <c r="B2230" s="93"/>
      <c r="E2230" s="50"/>
      <c r="H2230" s="42"/>
      <c r="I2230" s="196"/>
      <c r="K2230" s="106"/>
      <c r="L2230" s="106"/>
      <c r="M2230" s="106"/>
    </row>
    <row r="2231" ht="14.25" customHeight="1">
      <c r="A2231" s="81"/>
      <c r="B2231" s="93"/>
      <c r="E2231" s="50"/>
      <c r="H2231" s="42"/>
      <c r="I2231" s="196"/>
      <c r="K2231" s="106"/>
      <c r="L2231" s="106"/>
      <c r="M2231" s="106"/>
    </row>
    <row r="2232" ht="14.25" customHeight="1">
      <c r="A2232" s="81"/>
      <c r="B2232" s="93"/>
      <c r="E2232" s="50"/>
      <c r="H2232" s="42"/>
      <c r="I2232" s="196"/>
      <c r="K2232" s="106"/>
      <c r="L2232" s="106"/>
      <c r="M2232" s="106"/>
    </row>
    <row r="2233" ht="14.25" customHeight="1">
      <c r="A2233" s="81"/>
      <c r="B2233" s="93"/>
      <c r="E2233" s="50"/>
      <c r="H2233" s="42"/>
      <c r="I2233" s="196"/>
      <c r="K2233" s="106"/>
      <c r="L2233" s="106"/>
      <c r="M2233" s="106"/>
    </row>
    <row r="2234" ht="14.25" customHeight="1">
      <c r="A2234" s="81"/>
      <c r="B2234" s="93"/>
      <c r="E2234" s="50"/>
      <c r="H2234" s="42"/>
      <c r="I2234" s="196"/>
      <c r="K2234" s="106"/>
      <c r="L2234" s="106"/>
      <c r="M2234" s="106"/>
    </row>
    <row r="2235" ht="14.25" customHeight="1">
      <c r="A2235" s="81"/>
      <c r="B2235" s="93"/>
      <c r="E2235" s="50"/>
      <c r="H2235" s="42"/>
      <c r="I2235" s="196"/>
      <c r="K2235" s="106"/>
      <c r="L2235" s="106"/>
      <c r="M2235" s="106"/>
    </row>
    <row r="2236" ht="14.25" customHeight="1">
      <c r="A2236" s="81"/>
      <c r="B2236" s="93"/>
      <c r="E2236" s="50"/>
      <c r="H2236" s="42"/>
      <c r="I2236" s="196"/>
      <c r="K2236" s="106"/>
      <c r="L2236" s="106"/>
      <c r="M2236" s="106"/>
    </row>
    <row r="2237" ht="14.25" customHeight="1">
      <c r="A2237" s="81"/>
      <c r="B2237" s="93"/>
      <c r="E2237" s="50"/>
      <c r="H2237" s="42"/>
      <c r="I2237" s="196"/>
      <c r="K2237" s="106"/>
      <c r="L2237" s="106"/>
      <c r="M2237" s="106"/>
    </row>
    <row r="2238" ht="14.25" customHeight="1">
      <c r="A2238" s="81"/>
      <c r="B2238" s="93"/>
      <c r="E2238" s="50"/>
      <c r="H2238" s="42"/>
      <c r="I2238" s="196"/>
      <c r="K2238" s="106"/>
      <c r="L2238" s="106"/>
      <c r="M2238" s="106"/>
    </row>
    <row r="2239" ht="14.25" customHeight="1">
      <c r="A2239" s="81"/>
      <c r="B2239" s="93"/>
      <c r="E2239" s="50"/>
      <c r="H2239" s="42"/>
      <c r="I2239" s="196"/>
      <c r="K2239" s="106"/>
      <c r="L2239" s="106"/>
      <c r="M2239" s="106"/>
    </row>
    <row r="2240" ht="14.25" customHeight="1">
      <c r="A2240" s="81"/>
      <c r="B2240" s="93"/>
      <c r="E2240" s="50"/>
      <c r="H2240" s="42"/>
      <c r="I2240" s="196"/>
      <c r="K2240" s="106"/>
      <c r="L2240" s="106"/>
      <c r="M2240" s="106"/>
    </row>
    <row r="2241" ht="14.25" customHeight="1">
      <c r="A2241" s="81"/>
      <c r="B2241" s="93"/>
      <c r="E2241" s="50"/>
      <c r="H2241" s="42"/>
      <c r="I2241" s="196"/>
      <c r="K2241" s="106"/>
      <c r="L2241" s="106"/>
      <c r="M2241" s="106"/>
    </row>
    <row r="2242" ht="14.25" customHeight="1">
      <c r="A2242" s="81"/>
      <c r="B2242" s="93"/>
      <c r="E2242" s="50"/>
      <c r="H2242" s="42"/>
      <c r="I2242" s="196"/>
      <c r="K2242" s="106"/>
      <c r="L2242" s="106"/>
      <c r="M2242" s="106"/>
    </row>
    <row r="2243" ht="14.25" customHeight="1">
      <c r="A2243" s="81"/>
      <c r="B2243" s="93"/>
      <c r="E2243" s="50"/>
      <c r="H2243" s="42"/>
      <c r="I2243" s="196"/>
      <c r="K2243" s="106"/>
      <c r="L2243" s="106"/>
      <c r="M2243" s="106"/>
    </row>
    <row r="2244" ht="14.25" customHeight="1">
      <c r="A2244" s="81"/>
      <c r="B2244" s="93"/>
      <c r="E2244" s="50"/>
      <c r="H2244" s="42"/>
      <c r="I2244" s="196"/>
      <c r="K2244" s="106"/>
      <c r="L2244" s="106"/>
      <c r="M2244" s="106"/>
    </row>
    <row r="2245" ht="14.25" customHeight="1">
      <c r="A2245" s="81"/>
      <c r="B2245" s="93"/>
      <c r="E2245" s="50"/>
      <c r="H2245" s="42"/>
      <c r="I2245" s="196"/>
      <c r="K2245" s="106"/>
      <c r="L2245" s="106"/>
      <c r="M2245" s="106"/>
    </row>
    <row r="2246" ht="14.25" customHeight="1">
      <c r="A2246" s="81"/>
      <c r="B2246" s="93"/>
      <c r="E2246" s="50"/>
      <c r="H2246" s="42"/>
      <c r="I2246" s="196"/>
      <c r="K2246" s="106"/>
      <c r="L2246" s="106"/>
      <c r="M2246" s="106"/>
    </row>
    <row r="2247" ht="14.25" customHeight="1">
      <c r="A2247" s="81"/>
      <c r="B2247" s="93"/>
      <c r="E2247" s="50"/>
      <c r="H2247" s="42"/>
      <c r="I2247" s="196"/>
      <c r="K2247" s="106"/>
      <c r="L2247" s="106"/>
      <c r="M2247" s="106"/>
    </row>
    <row r="2248" ht="14.25" customHeight="1">
      <c r="A2248" s="81"/>
      <c r="B2248" s="93"/>
      <c r="E2248" s="50"/>
      <c r="H2248" s="42"/>
      <c r="I2248" s="196"/>
      <c r="K2248" s="106"/>
      <c r="L2248" s="106"/>
      <c r="M2248" s="106"/>
    </row>
    <row r="2249" ht="14.25" customHeight="1">
      <c r="A2249" s="81"/>
      <c r="B2249" s="93"/>
      <c r="E2249" s="50"/>
      <c r="H2249" s="42"/>
      <c r="I2249" s="196"/>
      <c r="K2249" s="106"/>
      <c r="L2249" s="106"/>
      <c r="M2249" s="106"/>
    </row>
    <row r="2250" ht="14.25" customHeight="1">
      <c r="A2250" s="81"/>
      <c r="B2250" s="93"/>
      <c r="E2250" s="50"/>
      <c r="H2250" s="42"/>
      <c r="I2250" s="196"/>
      <c r="K2250" s="106"/>
      <c r="L2250" s="106"/>
      <c r="M2250" s="106"/>
    </row>
    <row r="2251" ht="14.25" customHeight="1">
      <c r="A2251" s="81"/>
      <c r="B2251" s="93"/>
      <c r="E2251" s="50"/>
      <c r="H2251" s="42"/>
      <c r="I2251" s="196"/>
      <c r="K2251" s="106"/>
      <c r="L2251" s="106"/>
      <c r="M2251" s="106"/>
    </row>
    <row r="2252" ht="14.25" customHeight="1">
      <c r="A2252" s="81"/>
      <c r="B2252" s="93"/>
      <c r="E2252" s="50"/>
      <c r="H2252" s="42"/>
      <c r="I2252" s="196"/>
      <c r="K2252" s="106"/>
      <c r="L2252" s="106"/>
      <c r="M2252" s="106"/>
    </row>
    <row r="2253" ht="14.25" customHeight="1">
      <c r="A2253" s="81"/>
      <c r="B2253" s="93"/>
      <c r="E2253" s="50"/>
      <c r="H2253" s="42"/>
      <c r="I2253" s="196"/>
      <c r="K2253" s="106"/>
      <c r="L2253" s="106"/>
      <c r="M2253" s="106"/>
    </row>
    <row r="2254" ht="14.25" customHeight="1">
      <c r="A2254" s="81"/>
      <c r="B2254" s="93"/>
      <c r="E2254" s="50"/>
      <c r="H2254" s="42"/>
      <c r="I2254" s="196"/>
      <c r="K2254" s="106"/>
      <c r="L2254" s="106"/>
      <c r="M2254" s="106"/>
    </row>
    <row r="2255" ht="14.25" customHeight="1">
      <c r="A2255" s="81"/>
      <c r="B2255" s="93"/>
      <c r="E2255" s="50"/>
      <c r="H2255" s="42"/>
      <c r="I2255" s="196"/>
      <c r="K2255" s="106"/>
      <c r="L2255" s="106"/>
      <c r="M2255" s="106"/>
    </row>
    <row r="2256" ht="14.25" customHeight="1">
      <c r="A2256" s="81"/>
      <c r="B2256" s="93"/>
      <c r="E2256" s="50"/>
      <c r="H2256" s="42"/>
      <c r="I2256" s="196"/>
      <c r="K2256" s="106"/>
      <c r="L2256" s="106"/>
      <c r="M2256" s="106"/>
    </row>
    <row r="2257" ht="14.25" customHeight="1">
      <c r="A2257" s="81"/>
      <c r="B2257" s="93"/>
      <c r="E2257" s="50"/>
      <c r="H2257" s="42"/>
      <c r="I2257" s="196"/>
      <c r="K2257" s="106"/>
      <c r="L2257" s="106"/>
      <c r="M2257" s="106"/>
    </row>
    <row r="2258" ht="14.25" customHeight="1">
      <c r="A2258" s="81"/>
      <c r="B2258" s="93"/>
      <c r="E2258" s="50"/>
      <c r="H2258" s="42"/>
      <c r="I2258" s="196"/>
      <c r="K2258" s="106"/>
      <c r="L2258" s="106"/>
      <c r="M2258" s="106"/>
    </row>
    <row r="2259" ht="14.25" customHeight="1">
      <c r="A2259" s="81"/>
      <c r="B2259" s="93"/>
      <c r="E2259" s="50"/>
      <c r="H2259" s="42"/>
      <c r="I2259" s="196"/>
      <c r="K2259" s="106"/>
      <c r="L2259" s="106"/>
      <c r="M2259" s="106"/>
    </row>
    <row r="2260" ht="14.25" customHeight="1">
      <c r="A2260" s="81"/>
      <c r="B2260" s="93"/>
      <c r="E2260" s="50"/>
      <c r="H2260" s="42"/>
      <c r="I2260" s="196"/>
      <c r="K2260" s="106"/>
      <c r="L2260" s="106"/>
      <c r="M2260" s="106"/>
    </row>
    <row r="2261" ht="14.25" customHeight="1">
      <c r="A2261" s="81"/>
      <c r="B2261" s="93"/>
      <c r="E2261" s="50"/>
      <c r="H2261" s="42"/>
      <c r="I2261" s="196"/>
      <c r="K2261" s="106"/>
      <c r="L2261" s="106"/>
      <c r="M2261" s="106"/>
    </row>
    <row r="2262" ht="14.25" customHeight="1">
      <c r="A2262" s="81"/>
      <c r="B2262" s="93"/>
      <c r="E2262" s="50"/>
      <c r="H2262" s="42"/>
      <c r="I2262" s="196"/>
      <c r="K2262" s="106"/>
      <c r="L2262" s="106"/>
      <c r="M2262" s="106"/>
    </row>
    <row r="2263" ht="14.25" customHeight="1">
      <c r="A2263" s="81"/>
      <c r="B2263" s="93"/>
      <c r="E2263" s="50"/>
      <c r="H2263" s="42"/>
      <c r="I2263" s="196"/>
      <c r="K2263" s="106"/>
      <c r="L2263" s="106"/>
      <c r="M2263" s="106"/>
    </row>
    <row r="2264" ht="14.25" customHeight="1">
      <c r="A2264" s="81"/>
      <c r="B2264" s="93"/>
      <c r="E2264" s="50"/>
      <c r="H2264" s="42"/>
      <c r="I2264" s="196"/>
      <c r="K2264" s="106"/>
      <c r="L2264" s="106"/>
      <c r="M2264" s="106"/>
    </row>
    <row r="2265" ht="14.25" customHeight="1">
      <c r="A2265" s="81"/>
      <c r="B2265" s="93"/>
      <c r="E2265" s="50"/>
      <c r="H2265" s="42"/>
      <c r="I2265" s="196"/>
      <c r="K2265" s="106"/>
      <c r="L2265" s="106"/>
      <c r="M2265" s="106"/>
    </row>
    <row r="2266" ht="14.25" customHeight="1">
      <c r="A2266" s="81"/>
      <c r="B2266" s="93"/>
      <c r="E2266" s="50"/>
      <c r="H2266" s="42"/>
      <c r="I2266" s="196"/>
      <c r="K2266" s="106"/>
      <c r="L2266" s="106"/>
      <c r="M2266" s="106"/>
    </row>
    <row r="2267" ht="14.25" customHeight="1">
      <c r="A2267" s="81"/>
      <c r="B2267" s="93"/>
      <c r="E2267" s="50"/>
      <c r="H2267" s="42"/>
      <c r="I2267" s="196"/>
      <c r="K2267" s="106"/>
      <c r="L2267" s="106"/>
      <c r="M2267" s="106"/>
    </row>
    <row r="2268" ht="14.25" customHeight="1">
      <c r="A2268" s="81"/>
      <c r="B2268" s="93"/>
      <c r="E2268" s="50"/>
      <c r="H2268" s="42"/>
      <c r="I2268" s="196"/>
      <c r="K2268" s="106"/>
      <c r="L2268" s="106"/>
      <c r="M2268" s="106"/>
    </row>
    <row r="2269" ht="14.25" customHeight="1">
      <c r="A2269" s="81"/>
      <c r="B2269" s="93"/>
      <c r="E2269" s="50"/>
      <c r="H2269" s="42"/>
      <c r="I2269" s="196"/>
      <c r="K2269" s="106"/>
      <c r="L2269" s="106"/>
      <c r="M2269" s="106"/>
    </row>
    <row r="2270" ht="14.25" customHeight="1">
      <c r="A2270" s="81"/>
      <c r="B2270" s="93"/>
      <c r="E2270" s="50"/>
      <c r="H2270" s="42"/>
      <c r="I2270" s="196"/>
      <c r="K2270" s="106"/>
      <c r="L2270" s="106"/>
      <c r="M2270" s="106"/>
    </row>
    <row r="2271" ht="14.25" customHeight="1">
      <c r="A2271" s="81"/>
      <c r="B2271" s="93"/>
      <c r="E2271" s="50"/>
      <c r="H2271" s="42"/>
      <c r="I2271" s="196"/>
      <c r="K2271" s="106"/>
      <c r="L2271" s="106"/>
      <c r="M2271" s="106"/>
    </row>
    <row r="2272" ht="14.25" customHeight="1">
      <c r="A2272" s="81"/>
      <c r="B2272" s="93"/>
      <c r="E2272" s="50"/>
      <c r="H2272" s="42"/>
      <c r="I2272" s="196"/>
      <c r="K2272" s="106"/>
      <c r="L2272" s="106"/>
      <c r="M2272" s="106"/>
    </row>
    <row r="2273" ht="14.25" customHeight="1">
      <c r="A2273" s="81"/>
      <c r="B2273" s="93"/>
      <c r="E2273" s="50"/>
      <c r="H2273" s="42"/>
      <c r="I2273" s="196"/>
      <c r="K2273" s="106"/>
      <c r="L2273" s="106"/>
      <c r="M2273" s="106"/>
    </row>
    <row r="2274" ht="14.25" customHeight="1">
      <c r="A2274" s="81"/>
      <c r="B2274" s="93"/>
      <c r="E2274" s="50"/>
      <c r="H2274" s="42"/>
      <c r="I2274" s="196"/>
      <c r="K2274" s="106"/>
      <c r="L2274" s="106"/>
      <c r="M2274" s="106"/>
    </row>
    <row r="2275" ht="14.25" customHeight="1">
      <c r="A2275" s="81"/>
      <c r="B2275" s="93"/>
      <c r="E2275" s="50"/>
      <c r="H2275" s="42"/>
      <c r="I2275" s="196"/>
      <c r="K2275" s="106"/>
      <c r="L2275" s="106"/>
      <c r="M2275" s="106"/>
    </row>
    <row r="2276" ht="14.25" customHeight="1">
      <c r="A2276" s="81"/>
      <c r="B2276" s="93"/>
      <c r="E2276" s="50"/>
      <c r="H2276" s="42"/>
      <c r="I2276" s="196"/>
      <c r="K2276" s="106"/>
      <c r="L2276" s="106"/>
      <c r="M2276" s="106"/>
    </row>
    <row r="2277" ht="14.25" customHeight="1">
      <c r="A2277" s="81"/>
      <c r="B2277" s="93"/>
      <c r="E2277" s="50"/>
      <c r="H2277" s="42"/>
      <c r="I2277" s="196"/>
      <c r="K2277" s="106"/>
      <c r="L2277" s="106"/>
      <c r="M2277" s="106"/>
    </row>
    <row r="2278" ht="14.25" customHeight="1">
      <c r="A2278" s="81"/>
      <c r="B2278" s="93"/>
      <c r="E2278" s="50"/>
      <c r="H2278" s="42"/>
      <c r="I2278" s="196"/>
      <c r="K2278" s="106"/>
      <c r="L2278" s="106"/>
      <c r="M2278" s="106"/>
    </row>
    <row r="2279" ht="14.25" customHeight="1">
      <c r="A2279" s="81"/>
      <c r="B2279" s="93"/>
      <c r="E2279" s="50"/>
      <c r="H2279" s="42"/>
      <c r="I2279" s="196"/>
      <c r="K2279" s="106"/>
      <c r="L2279" s="106"/>
      <c r="M2279" s="106"/>
    </row>
    <row r="2280" ht="14.25" customHeight="1">
      <c r="A2280" s="81"/>
      <c r="B2280" s="93"/>
      <c r="E2280" s="50"/>
      <c r="H2280" s="42"/>
      <c r="I2280" s="196"/>
      <c r="K2280" s="106"/>
      <c r="L2280" s="106"/>
      <c r="M2280" s="106"/>
    </row>
    <row r="2281" ht="14.25" customHeight="1">
      <c r="A2281" s="81"/>
      <c r="B2281" s="93"/>
      <c r="E2281" s="50"/>
      <c r="H2281" s="42"/>
      <c r="I2281" s="196"/>
      <c r="K2281" s="106"/>
      <c r="L2281" s="106"/>
      <c r="M2281" s="106"/>
    </row>
    <row r="2282" ht="14.25" customHeight="1">
      <c r="A2282" s="81"/>
      <c r="B2282" s="93"/>
      <c r="E2282" s="50"/>
      <c r="H2282" s="42"/>
      <c r="I2282" s="196"/>
      <c r="K2282" s="106"/>
      <c r="L2282" s="106"/>
      <c r="M2282" s="106"/>
    </row>
    <row r="2283" ht="14.25" customHeight="1">
      <c r="A2283" s="81"/>
      <c r="B2283" s="93"/>
      <c r="E2283" s="50"/>
      <c r="H2283" s="42"/>
      <c r="I2283" s="196"/>
      <c r="K2283" s="106"/>
      <c r="L2283" s="106"/>
      <c r="M2283" s="106"/>
    </row>
    <row r="2284" ht="14.25" customHeight="1">
      <c r="A2284" s="81"/>
      <c r="B2284" s="93"/>
      <c r="E2284" s="50"/>
      <c r="H2284" s="42"/>
      <c r="I2284" s="196"/>
      <c r="K2284" s="106"/>
      <c r="L2284" s="106"/>
      <c r="M2284" s="106"/>
    </row>
    <row r="2285" ht="14.25" customHeight="1">
      <c r="A2285" s="81"/>
      <c r="B2285" s="93"/>
      <c r="E2285" s="50"/>
      <c r="H2285" s="42"/>
      <c r="I2285" s="196"/>
      <c r="K2285" s="106"/>
      <c r="L2285" s="106"/>
      <c r="M2285" s="106"/>
    </row>
    <row r="2286" ht="14.25" customHeight="1">
      <c r="A2286" s="81"/>
      <c r="B2286" s="93"/>
      <c r="E2286" s="50"/>
      <c r="H2286" s="42"/>
      <c r="I2286" s="196"/>
      <c r="K2286" s="106"/>
      <c r="L2286" s="106"/>
      <c r="M2286" s="106"/>
    </row>
    <row r="2287" ht="14.25" customHeight="1">
      <c r="A2287" s="81"/>
      <c r="B2287" s="93"/>
      <c r="E2287" s="50"/>
      <c r="H2287" s="42"/>
      <c r="I2287" s="196"/>
      <c r="K2287" s="106"/>
      <c r="L2287" s="106"/>
      <c r="M2287" s="106"/>
    </row>
    <row r="2288" ht="14.25" customHeight="1">
      <c r="A2288" s="81"/>
      <c r="B2288" s="93"/>
      <c r="E2288" s="50"/>
      <c r="H2288" s="42"/>
      <c r="I2288" s="196"/>
      <c r="K2288" s="106"/>
      <c r="L2288" s="106"/>
      <c r="M2288" s="106"/>
    </row>
    <row r="2289" ht="14.25" customHeight="1">
      <c r="A2289" s="81"/>
      <c r="B2289" s="93"/>
      <c r="E2289" s="50"/>
      <c r="H2289" s="42"/>
      <c r="I2289" s="196"/>
      <c r="K2289" s="106"/>
      <c r="L2289" s="106"/>
      <c r="M2289" s="106"/>
    </row>
    <row r="2290" ht="14.25" customHeight="1">
      <c r="A2290" s="81"/>
      <c r="B2290" s="93"/>
      <c r="E2290" s="50"/>
      <c r="H2290" s="42"/>
      <c r="I2290" s="196"/>
      <c r="K2290" s="106"/>
      <c r="L2290" s="106"/>
      <c r="M2290" s="106"/>
    </row>
    <row r="2291" ht="14.25" customHeight="1">
      <c r="A2291" s="81"/>
      <c r="B2291" s="93"/>
      <c r="E2291" s="50"/>
      <c r="H2291" s="42"/>
      <c r="I2291" s="196"/>
      <c r="K2291" s="106"/>
      <c r="L2291" s="106"/>
      <c r="M2291" s="106"/>
    </row>
    <row r="2292" ht="14.25" customHeight="1">
      <c r="A2292" s="81"/>
      <c r="B2292" s="93"/>
      <c r="E2292" s="50"/>
      <c r="H2292" s="42"/>
      <c r="I2292" s="196"/>
      <c r="K2292" s="106"/>
      <c r="L2292" s="106"/>
      <c r="M2292" s="106"/>
    </row>
    <row r="2293" ht="14.25" customHeight="1">
      <c r="A2293" s="81"/>
      <c r="B2293" s="93"/>
      <c r="E2293" s="50"/>
      <c r="H2293" s="42"/>
      <c r="I2293" s="196"/>
      <c r="K2293" s="106"/>
      <c r="L2293" s="106"/>
      <c r="M2293" s="106"/>
    </row>
    <row r="2294" ht="14.25" customHeight="1">
      <c r="A2294" s="81"/>
      <c r="B2294" s="93"/>
      <c r="E2294" s="50"/>
      <c r="H2294" s="42"/>
      <c r="I2294" s="196"/>
      <c r="K2294" s="106"/>
      <c r="L2294" s="106"/>
      <c r="M2294" s="106"/>
    </row>
    <row r="2295" ht="14.25" customHeight="1">
      <c r="A2295" s="81"/>
      <c r="B2295" s="93"/>
      <c r="E2295" s="50"/>
      <c r="H2295" s="42"/>
      <c r="I2295" s="196"/>
      <c r="K2295" s="106"/>
      <c r="L2295" s="106"/>
      <c r="M2295" s="106"/>
    </row>
    <row r="2296" ht="14.25" customHeight="1">
      <c r="A2296" s="81"/>
      <c r="B2296" s="93"/>
      <c r="E2296" s="50"/>
      <c r="H2296" s="42"/>
      <c r="I2296" s="196"/>
      <c r="K2296" s="106"/>
      <c r="L2296" s="106"/>
      <c r="M2296" s="106"/>
    </row>
    <row r="2297" ht="14.25" customHeight="1">
      <c r="A2297" s="81"/>
      <c r="B2297" s="93"/>
      <c r="E2297" s="50"/>
      <c r="H2297" s="42"/>
      <c r="I2297" s="196"/>
      <c r="K2297" s="106"/>
      <c r="L2297" s="106"/>
      <c r="M2297" s="106"/>
    </row>
    <row r="2298" ht="14.25" customHeight="1">
      <c r="A2298" s="81"/>
      <c r="B2298" s="93"/>
      <c r="E2298" s="50"/>
      <c r="H2298" s="42"/>
      <c r="I2298" s="196"/>
      <c r="K2298" s="106"/>
      <c r="L2298" s="106"/>
      <c r="M2298" s="106"/>
    </row>
    <row r="2299" ht="14.25" customHeight="1">
      <c r="A2299" s="81"/>
      <c r="B2299" s="93"/>
      <c r="E2299" s="50"/>
      <c r="H2299" s="42"/>
      <c r="I2299" s="196"/>
      <c r="K2299" s="106"/>
      <c r="L2299" s="106"/>
      <c r="M2299" s="106"/>
    </row>
    <row r="2300" ht="14.25" customHeight="1">
      <c r="A2300" s="81"/>
      <c r="B2300" s="93"/>
      <c r="E2300" s="50"/>
      <c r="H2300" s="42"/>
      <c r="I2300" s="196"/>
      <c r="K2300" s="106"/>
      <c r="L2300" s="106"/>
      <c r="M2300" s="106"/>
    </row>
    <row r="2301" ht="14.25" customHeight="1">
      <c r="A2301" s="81"/>
      <c r="B2301" s="93"/>
      <c r="E2301" s="50"/>
      <c r="H2301" s="42"/>
      <c r="I2301" s="196"/>
      <c r="K2301" s="106"/>
      <c r="L2301" s="106"/>
      <c r="M2301" s="106"/>
    </row>
    <row r="2302" ht="14.25" customHeight="1">
      <c r="A2302" s="81"/>
      <c r="B2302" s="93"/>
      <c r="E2302" s="50"/>
      <c r="H2302" s="42"/>
      <c r="I2302" s="196"/>
      <c r="K2302" s="106"/>
      <c r="L2302" s="106"/>
      <c r="M2302" s="106"/>
    </row>
    <row r="2303" ht="14.25" customHeight="1">
      <c r="A2303" s="81"/>
      <c r="B2303" s="93"/>
      <c r="E2303" s="50"/>
      <c r="H2303" s="42"/>
      <c r="I2303" s="196"/>
      <c r="K2303" s="106"/>
      <c r="L2303" s="106"/>
      <c r="M2303" s="106"/>
    </row>
    <row r="2304" ht="14.25" customHeight="1">
      <c r="A2304" s="81"/>
      <c r="B2304" s="93"/>
      <c r="E2304" s="50"/>
      <c r="H2304" s="42"/>
      <c r="I2304" s="196"/>
      <c r="K2304" s="106"/>
      <c r="L2304" s="106"/>
      <c r="M2304" s="106"/>
    </row>
    <row r="2305" ht="14.25" customHeight="1">
      <c r="A2305" s="81"/>
      <c r="B2305" s="93"/>
      <c r="E2305" s="50"/>
      <c r="H2305" s="42"/>
      <c r="I2305" s="196"/>
      <c r="K2305" s="106"/>
      <c r="L2305" s="106"/>
      <c r="M2305" s="106"/>
    </row>
    <row r="2306" ht="14.25" customHeight="1">
      <c r="A2306" s="81"/>
      <c r="B2306" s="93"/>
      <c r="E2306" s="50"/>
      <c r="H2306" s="42"/>
      <c r="I2306" s="196"/>
      <c r="K2306" s="106"/>
      <c r="L2306" s="106"/>
      <c r="M2306" s="106"/>
    </row>
    <row r="2307" ht="14.25" customHeight="1">
      <c r="A2307" s="81"/>
      <c r="B2307" s="93"/>
      <c r="E2307" s="50"/>
      <c r="H2307" s="42"/>
      <c r="I2307" s="196"/>
      <c r="K2307" s="106"/>
      <c r="L2307" s="106"/>
      <c r="M2307" s="106"/>
    </row>
    <row r="2308" ht="14.25" customHeight="1">
      <c r="A2308" s="81"/>
      <c r="B2308" s="93"/>
      <c r="E2308" s="50"/>
      <c r="H2308" s="42"/>
      <c r="I2308" s="196"/>
      <c r="K2308" s="106"/>
      <c r="L2308" s="106"/>
      <c r="M2308" s="106"/>
    </row>
    <row r="2309" ht="14.25" customHeight="1">
      <c r="A2309" s="81"/>
      <c r="B2309" s="93"/>
      <c r="E2309" s="50"/>
      <c r="H2309" s="42"/>
      <c r="I2309" s="196"/>
      <c r="K2309" s="106"/>
      <c r="L2309" s="106"/>
      <c r="M2309" s="106"/>
    </row>
    <row r="2310" ht="14.25" customHeight="1">
      <c r="A2310" s="81"/>
      <c r="B2310" s="93"/>
      <c r="E2310" s="50"/>
      <c r="H2310" s="42"/>
      <c r="I2310" s="196"/>
      <c r="K2310" s="106"/>
      <c r="L2310" s="106"/>
      <c r="M2310" s="106"/>
    </row>
    <row r="2311" ht="14.25" customHeight="1">
      <c r="A2311" s="81"/>
      <c r="B2311" s="93"/>
      <c r="E2311" s="50"/>
      <c r="H2311" s="42"/>
      <c r="I2311" s="196"/>
      <c r="K2311" s="106"/>
      <c r="L2311" s="106"/>
      <c r="M2311" s="106"/>
    </row>
    <row r="2312" ht="14.25" customHeight="1">
      <c r="A2312" s="81"/>
      <c r="B2312" s="93"/>
      <c r="E2312" s="50"/>
      <c r="H2312" s="42"/>
      <c r="I2312" s="196"/>
      <c r="K2312" s="106"/>
      <c r="L2312" s="106"/>
      <c r="M2312" s="106"/>
    </row>
    <row r="2313" ht="14.25" customHeight="1">
      <c r="A2313" s="81"/>
      <c r="B2313" s="93"/>
      <c r="E2313" s="50"/>
      <c r="H2313" s="42"/>
      <c r="I2313" s="196"/>
      <c r="K2313" s="106"/>
      <c r="L2313" s="106"/>
      <c r="M2313" s="106"/>
    </row>
    <row r="2314" ht="14.25" customHeight="1">
      <c r="A2314" s="81"/>
      <c r="B2314" s="93"/>
      <c r="E2314" s="50"/>
      <c r="H2314" s="42"/>
      <c r="I2314" s="196"/>
      <c r="K2314" s="106"/>
      <c r="L2314" s="106"/>
      <c r="M2314" s="106"/>
    </row>
    <row r="2315" ht="14.25" customHeight="1">
      <c r="A2315" s="81"/>
      <c r="B2315" s="93"/>
      <c r="E2315" s="50"/>
      <c r="H2315" s="42"/>
      <c r="I2315" s="196"/>
      <c r="K2315" s="106"/>
      <c r="L2315" s="106"/>
      <c r="M2315" s="106"/>
    </row>
    <row r="2316" ht="14.25" customHeight="1">
      <c r="A2316" s="81"/>
      <c r="B2316" s="93"/>
      <c r="E2316" s="50"/>
      <c r="H2316" s="42"/>
      <c r="I2316" s="196"/>
      <c r="K2316" s="106"/>
      <c r="L2316" s="106"/>
      <c r="M2316" s="106"/>
    </row>
    <row r="2317" ht="14.25" customHeight="1">
      <c r="A2317" s="81"/>
      <c r="B2317" s="93"/>
      <c r="E2317" s="50"/>
      <c r="H2317" s="42"/>
      <c r="I2317" s="196"/>
      <c r="K2317" s="106"/>
      <c r="L2317" s="106"/>
      <c r="M2317" s="106"/>
    </row>
    <row r="2318" ht="14.25" customHeight="1">
      <c r="A2318" s="81"/>
      <c r="B2318" s="93"/>
      <c r="E2318" s="50"/>
      <c r="H2318" s="42"/>
      <c r="I2318" s="196"/>
      <c r="K2318" s="106"/>
      <c r="L2318" s="106"/>
      <c r="M2318" s="106"/>
    </row>
    <row r="2319" ht="14.25" customHeight="1">
      <c r="A2319" s="81"/>
      <c r="B2319" s="93"/>
      <c r="E2319" s="50"/>
      <c r="H2319" s="42"/>
      <c r="I2319" s="196"/>
      <c r="K2319" s="106"/>
      <c r="L2319" s="106"/>
      <c r="M2319" s="106"/>
    </row>
    <row r="2320" ht="14.25" customHeight="1">
      <c r="A2320" s="81"/>
      <c r="B2320" s="93"/>
      <c r="E2320" s="50"/>
      <c r="H2320" s="42"/>
      <c r="I2320" s="196"/>
      <c r="K2320" s="106"/>
      <c r="L2320" s="106"/>
      <c r="M2320" s="106"/>
    </row>
    <row r="2321" ht="14.25" customHeight="1">
      <c r="A2321" s="81"/>
      <c r="B2321" s="93"/>
      <c r="E2321" s="50"/>
      <c r="H2321" s="42"/>
      <c r="I2321" s="196"/>
      <c r="K2321" s="106"/>
      <c r="L2321" s="106"/>
      <c r="M2321" s="106"/>
    </row>
    <row r="2322" ht="14.25" customHeight="1">
      <c r="A2322" s="81"/>
      <c r="B2322" s="93"/>
      <c r="E2322" s="50"/>
      <c r="H2322" s="42"/>
      <c r="I2322" s="196"/>
      <c r="K2322" s="106"/>
      <c r="L2322" s="106"/>
      <c r="M2322" s="106"/>
    </row>
    <row r="2323" ht="14.25" customHeight="1">
      <c r="A2323" s="81"/>
      <c r="B2323" s="93"/>
      <c r="E2323" s="50"/>
      <c r="H2323" s="42"/>
      <c r="I2323" s="196"/>
      <c r="K2323" s="106"/>
      <c r="L2323" s="106"/>
      <c r="M2323" s="106"/>
    </row>
    <row r="2324" ht="14.25" customHeight="1">
      <c r="A2324" s="81"/>
      <c r="B2324" s="93"/>
      <c r="E2324" s="50"/>
      <c r="H2324" s="42"/>
      <c r="I2324" s="196"/>
      <c r="K2324" s="106"/>
      <c r="L2324" s="106"/>
      <c r="M2324" s="106"/>
    </row>
    <row r="2325" ht="14.25" customHeight="1">
      <c r="A2325" s="81"/>
      <c r="B2325" s="93"/>
      <c r="E2325" s="50"/>
      <c r="H2325" s="42"/>
      <c r="I2325" s="196"/>
      <c r="K2325" s="106"/>
      <c r="L2325" s="106"/>
      <c r="M2325" s="106"/>
    </row>
    <row r="2326" ht="14.25" customHeight="1">
      <c r="A2326" s="81"/>
      <c r="B2326" s="93"/>
      <c r="E2326" s="50"/>
      <c r="H2326" s="42"/>
      <c r="I2326" s="196"/>
      <c r="K2326" s="106"/>
      <c r="L2326" s="106"/>
      <c r="M2326" s="106"/>
    </row>
    <row r="2327" ht="14.25" customHeight="1">
      <c r="A2327" s="81"/>
      <c r="B2327" s="93"/>
      <c r="E2327" s="50"/>
      <c r="H2327" s="42"/>
      <c r="I2327" s="196"/>
      <c r="K2327" s="106"/>
      <c r="L2327" s="106"/>
      <c r="M2327" s="106"/>
    </row>
    <row r="2328" ht="14.25" customHeight="1">
      <c r="A2328" s="81"/>
      <c r="B2328" s="93"/>
      <c r="E2328" s="50"/>
      <c r="H2328" s="42"/>
      <c r="I2328" s="196"/>
      <c r="K2328" s="106"/>
      <c r="L2328" s="106"/>
      <c r="M2328" s="106"/>
    </row>
    <row r="2329" ht="14.25" customHeight="1">
      <c r="A2329" s="81"/>
      <c r="B2329" s="93"/>
      <c r="E2329" s="50"/>
      <c r="H2329" s="42"/>
      <c r="I2329" s="196"/>
      <c r="K2329" s="106"/>
      <c r="L2329" s="106"/>
      <c r="M2329" s="106"/>
    </row>
    <row r="2330" ht="14.25" customHeight="1">
      <c r="A2330" s="81"/>
      <c r="B2330" s="93"/>
      <c r="E2330" s="50"/>
      <c r="H2330" s="42"/>
      <c r="I2330" s="196"/>
      <c r="K2330" s="106"/>
      <c r="L2330" s="106"/>
      <c r="M2330" s="106"/>
    </row>
    <row r="2331" ht="14.25" customHeight="1">
      <c r="A2331" s="81"/>
      <c r="B2331" s="93"/>
      <c r="E2331" s="50"/>
      <c r="H2331" s="42"/>
      <c r="I2331" s="196"/>
      <c r="K2331" s="106"/>
      <c r="L2331" s="106"/>
      <c r="M2331" s="106"/>
    </row>
    <row r="2332" ht="14.25" customHeight="1">
      <c r="A2332" s="81"/>
      <c r="B2332" s="93"/>
      <c r="E2332" s="50"/>
      <c r="H2332" s="42"/>
      <c r="I2332" s="196"/>
      <c r="K2332" s="106"/>
      <c r="L2332" s="106"/>
      <c r="M2332" s="106"/>
    </row>
    <row r="2333" ht="14.25" customHeight="1">
      <c r="A2333" s="81"/>
      <c r="B2333" s="93"/>
      <c r="E2333" s="50"/>
      <c r="H2333" s="42"/>
      <c r="I2333" s="196"/>
      <c r="K2333" s="106"/>
      <c r="L2333" s="106"/>
      <c r="M2333" s="106"/>
    </row>
    <row r="2334" ht="14.25" customHeight="1">
      <c r="A2334" s="81"/>
      <c r="B2334" s="93"/>
      <c r="E2334" s="50"/>
      <c r="H2334" s="42"/>
      <c r="I2334" s="196"/>
      <c r="K2334" s="106"/>
      <c r="L2334" s="106"/>
      <c r="M2334" s="106"/>
    </row>
    <row r="2335" ht="14.25" customHeight="1">
      <c r="A2335" s="81"/>
      <c r="B2335" s="93"/>
      <c r="E2335" s="50"/>
      <c r="H2335" s="42"/>
      <c r="I2335" s="196"/>
      <c r="K2335" s="106"/>
      <c r="L2335" s="106"/>
      <c r="M2335" s="106"/>
    </row>
    <row r="2336" ht="14.25" customHeight="1">
      <c r="A2336" s="81"/>
      <c r="B2336" s="93"/>
      <c r="E2336" s="50"/>
      <c r="H2336" s="42"/>
      <c r="I2336" s="196"/>
      <c r="K2336" s="106"/>
      <c r="L2336" s="106"/>
      <c r="M2336" s="106"/>
    </row>
    <row r="2337" ht="14.25" customHeight="1">
      <c r="A2337" s="81"/>
      <c r="B2337" s="93"/>
      <c r="E2337" s="50"/>
      <c r="H2337" s="42"/>
      <c r="I2337" s="196"/>
      <c r="K2337" s="106"/>
      <c r="L2337" s="106"/>
      <c r="M2337" s="106"/>
    </row>
    <row r="2338" ht="14.25" customHeight="1">
      <c r="A2338" s="81"/>
      <c r="B2338" s="93"/>
      <c r="E2338" s="50"/>
      <c r="H2338" s="42"/>
      <c r="I2338" s="196"/>
      <c r="K2338" s="106"/>
      <c r="L2338" s="106"/>
      <c r="M2338" s="106"/>
    </row>
    <row r="2339" ht="14.25" customHeight="1">
      <c r="A2339" s="81"/>
      <c r="B2339" s="93"/>
      <c r="E2339" s="50"/>
      <c r="H2339" s="42"/>
      <c r="I2339" s="196"/>
      <c r="K2339" s="106"/>
      <c r="L2339" s="106"/>
      <c r="M2339" s="106"/>
    </row>
    <row r="2340" ht="14.25" customHeight="1">
      <c r="A2340" s="81"/>
      <c r="B2340" s="93"/>
      <c r="E2340" s="50"/>
      <c r="H2340" s="42"/>
      <c r="I2340" s="196"/>
      <c r="K2340" s="106"/>
      <c r="L2340" s="106"/>
      <c r="M2340" s="106"/>
    </row>
    <row r="2341" ht="14.25" customHeight="1">
      <c r="A2341" s="81"/>
      <c r="B2341" s="93"/>
      <c r="E2341" s="50"/>
      <c r="H2341" s="42"/>
      <c r="I2341" s="196"/>
      <c r="K2341" s="106"/>
      <c r="L2341" s="106"/>
      <c r="M2341" s="106"/>
    </row>
    <row r="2342" ht="14.25" customHeight="1">
      <c r="A2342" s="81"/>
      <c r="B2342" s="93"/>
      <c r="E2342" s="50"/>
      <c r="H2342" s="42"/>
      <c r="I2342" s="196"/>
      <c r="K2342" s="106"/>
      <c r="L2342" s="106"/>
      <c r="M2342" s="106"/>
    </row>
    <row r="2343" ht="14.25" customHeight="1">
      <c r="A2343" s="81"/>
      <c r="B2343" s="93"/>
      <c r="E2343" s="50"/>
      <c r="H2343" s="42"/>
      <c r="I2343" s="196"/>
      <c r="K2343" s="106"/>
      <c r="L2343" s="106"/>
      <c r="M2343" s="106"/>
    </row>
    <row r="2344" ht="14.25" customHeight="1">
      <c r="A2344" s="81"/>
      <c r="B2344" s="93"/>
      <c r="E2344" s="50"/>
      <c r="H2344" s="42"/>
      <c r="I2344" s="196"/>
      <c r="K2344" s="106"/>
      <c r="L2344" s="106"/>
      <c r="M2344" s="106"/>
    </row>
    <row r="2345" ht="14.25" customHeight="1">
      <c r="A2345" s="81"/>
      <c r="B2345" s="93"/>
      <c r="E2345" s="50"/>
      <c r="H2345" s="42"/>
      <c r="I2345" s="196"/>
      <c r="K2345" s="106"/>
      <c r="L2345" s="106"/>
      <c r="M2345" s="106"/>
    </row>
    <row r="2346" ht="14.25" customHeight="1">
      <c r="A2346" s="81"/>
      <c r="B2346" s="93"/>
      <c r="E2346" s="50"/>
      <c r="H2346" s="42"/>
      <c r="I2346" s="196"/>
      <c r="K2346" s="106"/>
      <c r="L2346" s="106"/>
      <c r="M2346" s="106"/>
    </row>
    <row r="2347" ht="14.25" customHeight="1">
      <c r="A2347" s="81"/>
      <c r="B2347" s="93"/>
      <c r="E2347" s="50"/>
      <c r="H2347" s="42"/>
      <c r="I2347" s="196"/>
      <c r="K2347" s="106"/>
      <c r="L2347" s="106"/>
      <c r="M2347" s="106"/>
    </row>
    <row r="2348" ht="14.25" customHeight="1">
      <c r="A2348" s="81"/>
      <c r="B2348" s="93"/>
      <c r="E2348" s="50"/>
      <c r="H2348" s="42"/>
      <c r="I2348" s="196"/>
      <c r="K2348" s="106"/>
      <c r="L2348" s="106"/>
      <c r="M2348" s="106"/>
    </row>
    <row r="2349" ht="14.25" customHeight="1">
      <c r="A2349" s="81"/>
      <c r="B2349" s="93"/>
      <c r="E2349" s="50"/>
      <c r="H2349" s="42"/>
      <c r="I2349" s="196"/>
      <c r="K2349" s="106"/>
      <c r="L2349" s="106"/>
      <c r="M2349" s="106"/>
    </row>
    <row r="2350" ht="14.25" customHeight="1">
      <c r="A2350" s="81"/>
      <c r="B2350" s="93"/>
      <c r="E2350" s="50"/>
      <c r="H2350" s="42"/>
      <c r="I2350" s="196"/>
      <c r="K2350" s="106"/>
      <c r="L2350" s="106"/>
      <c r="M2350" s="106"/>
    </row>
    <row r="2351" ht="14.25" customHeight="1">
      <c r="A2351" s="81"/>
      <c r="B2351" s="93"/>
      <c r="E2351" s="50"/>
      <c r="H2351" s="42"/>
      <c r="I2351" s="196"/>
      <c r="K2351" s="106"/>
      <c r="L2351" s="106"/>
      <c r="M2351" s="106"/>
    </row>
    <row r="2352" ht="14.25" customHeight="1">
      <c r="A2352" s="81"/>
      <c r="B2352" s="93"/>
      <c r="E2352" s="50"/>
      <c r="H2352" s="42"/>
      <c r="I2352" s="196"/>
      <c r="K2352" s="106"/>
      <c r="L2352" s="106"/>
      <c r="M2352" s="106"/>
    </row>
    <row r="2353" ht="14.25" customHeight="1">
      <c r="A2353" s="81"/>
      <c r="B2353" s="93"/>
      <c r="E2353" s="50"/>
      <c r="H2353" s="42"/>
      <c r="I2353" s="196"/>
      <c r="K2353" s="106"/>
      <c r="L2353" s="106"/>
      <c r="M2353" s="106"/>
    </row>
    <row r="2354" ht="14.25" customHeight="1">
      <c r="A2354" s="81"/>
      <c r="B2354" s="93"/>
      <c r="E2354" s="50"/>
      <c r="H2354" s="42"/>
      <c r="I2354" s="196"/>
      <c r="K2354" s="106"/>
      <c r="L2354" s="106"/>
      <c r="M2354" s="106"/>
    </row>
    <row r="2355" ht="14.25" customHeight="1">
      <c r="A2355" s="81"/>
      <c r="B2355" s="93"/>
      <c r="E2355" s="50"/>
      <c r="H2355" s="42"/>
      <c r="I2355" s="196"/>
      <c r="K2355" s="106"/>
      <c r="L2355" s="106"/>
      <c r="M2355" s="106"/>
    </row>
    <row r="2356" ht="14.25" customHeight="1">
      <c r="A2356" s="81"/>
      <c r="B2356" s="93"/>
      <c r="E2356" s="50"/>
      <c r="H2356" s="42"/>
      <c r="I2356" s="196"/>
      <c r="K2356" s="106"/>
      <c r="L2356" s="106"/>
      <c r="M2356" s="106"/>
    </row>
    <row r="2357" ht="14.25" customHeight="1">
      <c r="A2357" s="81"/>
      <c r="B2357" s="93"/>
      <c r="E2357" s="50"/>
      <c r="H2357" s="42"/>
      <c r="I2357" s="196"/>
      <c r="K2357" s="106"/>
      <c r="L2357" s="106"/>
      <c r="M2357" s="106"/>
    </row>
    <row r="2358" ht="14.25" customHeight="1">
      <c r="A2358" s="81"/>
      <c r="B2358" s="93"/>
      <c r="E2358" s="50"/>
      <c r="H2358" s="42"/>
      <c r="I2358" s="196"/>
      <c r="K2358" s="106"/>
      <c r="L2358" s="106"/>
      <c r="M2358" s="106"/>
    </row>
    <row r="2359" ht="14.25" customHeight="1">
      <c r="A2359" s="81"/>
      <c r="B2359" s="93"/>
      <c r="E2359" s="50"/>
      <c r="H2359" s="42"/>
      <c r="I2359" s="196"/>
      <c r="K2359" s="106"/>
      <c r="L2359" s="106"/>
      <c r="M2359" s="106"/>
    </row>
    <row r="2360" ht="14.25" customHeight="1">
      <c r="A2360" s="81"/>
      <c r="B2360" s="93"/>
      <c r="E2360" s="50"/>
      <c r="H2360" s="42"/>
      <c r="I2360" s="196"/>
      <c r="K2360" s="106"/>
      <c r="L2360" s="106"/>
      <c r="M2360" s="106"/>
    </row>
    <row r="2361" ht="14.25" customHeight="1">
      <c r="A2361" s="81"/>
      <c r="B2361" s="93"/>
      <c r="E2361" s="50"/>
      <c r="H2361" s="42"/>
      <c r="I2361" s="196"/>
      <c r="K2361" s="106"/>
      <c r="L2361" s="106"/>
      <c r="M2361" s="106"/>
    </row>
    <row r="2362" ht="14.25" customHeight="1">
      <c r="A2362" s="81"/>
      <c r="B2362" s="93"/>
      <c r="E2362" s="50"/>
      <c r="H2362" s="42"/>
      <c r="I2362" s="196"/>
      <c r="K2362" s="106"/>
      <c r="L2362" s="106"/>
      <c r="M2362" s="106"/>
    </row>
    <row r="2363" ht="14.25" customHeight="1">
      <c r="A2363" s="81"/>
      <c r="B2363" s="93"/>
      <c r="E2363" s="50"/>
      <c r="H2363" s="42"/>
      <c r="I2363" s="196"/>
      <c r="K2363" s="106"/>
      <c r="L2363" s="106"/>
      <c r="M2363" s="106"/>
    </row>
    <row r="2364" ht="14.25" customHeight="1">
      <c r="A2364" s="81"/>
      <c r="B2364" s="93"/>
      <c r="E2364" s="50"/>
      <c r="H2364" s="42"/>
      <c r="I2364" s="196"/>
      <c r="K2364" s="106"/>
      <c r="L2364" s="106"/>
      <c r="M2364" s="106"/>
    </row>
    <row r="2365" ht="14.25" customHeight="1">
      <c r="A2365" s="81"/>
      <c r="B2365" s="93"/>
      <c r="E2365" s="50"/>
      <c r="H2365" s="42"/>
      <c r="I2365" s="196"/>
      <c r="K2365" s="106"/>
      <c r="L2365" s="106"/>
      <c r="M2365" s="106"/>
    </row>
    <row r="2366" ht="14.25" customHeight="1">
      <c r="A2366" s="81"/>
      <c r="B2366" s="93"/>
      <c r="E2366" s="50"/>
      <c r="H2366" s="42"/>
      <c r="I2366" s="196"/>
      <c r="K2366" s="106"/>
      <c r="L2366" s="106"/>
      <c r="M2366" s="106"/>
    </row>
    <row r="2367" ht="14.25" customHeight="1">
      <c r="A2367" s="81"/>
      <c r="B2367" s="93"/>
      <c r="E2367" s="50"/>
      <c r="H2367" s="42"/>
      <c r="I2367" s="196"/>
      <c r="K2367" s="106"/>
      <c r="L2367" s="106"/>
      <c r="M2367" s="106"/>
    </row>
    <row r="2368" ht="14.25" customHeight="1">
      <c r="A2368" s="81"/>
      <c r="B2368" s="93"/>
      <c r="E2368" s="50"/>
      <c r="H2368" s="42"/>
      <c r="I2368" s="196"/>
      <c r="K2368" s="106"/>
      <c r="L2368" s="106"/>
      <c r="M2368" s="106"/>
    </row>
    <row r="2369" ht="14.25" customHeight="1">
      <c r="A2369" s="81"/>
      <c r="B2369" s="93"/>
      <c r="E2369" s="50"/>
      <c r="H2369" s="42"/>
      <c r="I2369" s="196"/>
      <c r="K2369" s="106"/>
      <c r="L2369" s="106"/>
      <c r="M2369" s="106"/>
    </row>
    <row r="2370" ht="14.25" customHeight="1">
      <c r="A2370" s="81"/>
      <c r="B2370" s="93"/>
      <c r="E2370" s="50"/>
      <c r="H2370" s="42"/>
      <c r="I2370" s="196"/>
      <c r="K2370" s="106"/>
      <c r="L2370" s="106"/>
      <c r="M2370" s="106"/>
    </row>
    <row r="2371" ht="14.25" customHeight="1">
      <c r="A2371" s="81"/>
      <c r="B2371" s="93"/>
      <c r="E2371" s="50"/>
      <c r="H2371" s="42"/>
      <c r="I2371" s="196"/>
      <c r="K2371" s="106"/>
      <c r="L2371" s="106"/>
      <c r="M2371" s="106"/>
    </row>
    <row r="2372" ht="14.25" customHeight="1">
      <c r="A2372" s="81"/>
      <c r="B2372" s="93"/>
      <c r="E2372" s="50"/>
      <c r="H2372" s="42"/>
      <c r="I2372" s="196"/>
      <c r="K2372" s="106"/>
      <c r="L2372" s="106"/>
      <c r="M2372" s="106"/>
    </row>
    <row r="2373" ht="14.25" customHeight="1">
      <c r="A2373" s="81"/>
      <c r="B2373" s="93"/>
      <c r="E2373" s="50"/>
      <c r="H2373" s="42"/>
      <c r="I2373" s="196"/>
      <c r="K2373" s="106"/>
      <c r="L2373" s="106"/>
      <c r="M2373" s="106"/>
    </row>
    <row r="2374" ht="14.25" customHeight="1">
      <c r="A2374" s="81"/>
      <c r="B2374" s="93"/>
      <c r="E2374" s="50"/>
      <c r="H2374" s="42"/>
      <c r="I2374" s="196"/>
      <c r="K2374" s="106"/>
      <c r="L2374" s="106"/>
      <c r="M2374" s="106"/>
    </row>
    <row r="2375" ht="14.25" customHeight="1">
      <c r="A2375" s="81"/>
      <c r="B2375" s="93"/>
      <c r="E2375" s="50"/>
      <c r="H2375" s="42"/>
      <c r="I2375" s="196"/>
      <c r="K2375" s="106"/>
      <c r="L2375" s="106"/>
      <c r="M2375" s="106"/>
    </row>
    <row r="2376" ht="14.25" customHeight="1">
      <c r="A2376" s="81"/>
      <c r="B2376" s="93"/>
      <c r="E2376" s="50"/>
      <c r="H2376" s="42"/>
      <c r="I2376" s="196"/>
      <c r="K2376" s="106"/>
      <c r="L2376" s="106"/>
      <c r="M2376" s="106"/>
    </row>
    <row r="2377" ht="14.25" customHeight="1">
      <c r="A2377" s="81"/>
      <c r="B2377" s="93"/>
      <c r="E2377" s="50"/>
      <c r="H2377" s="42"/>
      <c r="I2377" s="196"/>
      <c r="K2377" s="106"/>
      <c r="L2377" s="106"/>
      <c r="M2377" s="106"/>
    </row>
    <row r="2378" ht="14.25" customHeight="1">
      <c r="A2378" s="81"/>
      <c r="B2378" s="93"/>
      <c r="E2378" s="50"/>
      <c r="H2378" s="42"/>
      <c r="I2378" s="196"/>
      <c r="K2378" s="106"/>
      <c r="L2378" s="106"/>
      <c r="M2378" s="106"/>
    </row>
    <row r="2379" ht="14.25" customHeight="1">
      <c r="A2379" s="81"/>
      <c r="B2379" s="93"/>
      <c r="E2379" s="50"/>
      <c r="H2379" s="42"/>
      <c r="I2379" s="196"/>
      <c r="K2379" s="106"/>
      <c r="L2379" s="106"/>
      <c r="M2379" s="106"/>
    </row>
    <row r="2380" ht="14.25" customHeight="1">
      <c r="A2380" s="81"/>
      <c r="B2380" s="93"/>
      <c r="E2380" s="50"/>
      <c r="H2380" s="42"/>
      <c r="I2380" s="196"/>
      <c r="K2380" s="106"/>
      <c r="L2380" s="106"/>
      <c r="M2380" s="106"/>
    </row>
    <row r="2381" ht="14.25" customHeight="1">
      <c r="A2381" s="81"/>
      <c r="B2381" s="93"/>
      <c r="E2381" s="50"/>
      <c r="H2381" s="42"/>
      <c r="I2381" s="196"/>
      <c r="K2381" s="106"/>
      <c r="L2381" s="106"/>
      <c r="M2381" s="106"/>
    </row>
    <row r="2382" ht="14.25" customHeight="1">
      <c r="A2382" s="81"/>
      <c r="B2382" s="93"/>
      <c r="E2382" s="50"/>
      <c r="H2382" s="42"/>
      <c r="I2382" s="196"/>
      <c r="K2382" s="106"/>
      <c r="L2382" s="106"/>
      <c r="M2382" s="106"/>
    </row>
    <row r="2383" ht="14.25" customHeight="1">
      <c r="A2383" s="81"/>
      <c r="B2383" s="93"/>
      <c r="E2383" s="50"/>
      <c r="H2383" s="42"/>
      <c r="I2383" s="196"/>
      <c r="K2383" s="106"/>
      <c r="L2383" s="106"/>
      <c r="M2383" s="106"/>
    </row>
    <row r="2384" ht="14.25" customHeight="1">
      <c r="A2384" s="81"/>
      <c r="B2384" s="93"/>
      <c r="E2384" s="50"/>
      <c r="H2384" s="42"/>
      <c r="I2384" s="196"/>
      <c r="K2384" s="106"/>
      <c r="L2384" s="106"/>
      <c r="M2384" s="106"/>
    </row>
    <row r="2385" ht="14.25" customHeight="1">
      <c r="A2385" s="81"/>
      <c r="B2385" s="93"/>
      <c r="E2385" s="50"/>
      <c r="H2385" s="42"/>
      <c r="I2385" s="196"/>
      <c r="K2385" s="106"/>
      <c r="L2385" s="106"/>
      <c r="M2385" s="106"/>
    </row>
    <row r="2386" ht="14.25" customHeight="1">
      <c r="A2386" s="81"/>
      <c r="B2386" s="93"/>
      <c r="E2386" s="50"/>
      <c r="H2386" s="42"/>
      <c r="I2386" s="196"/>
      <c r="K2386" s="106"/>
      <c r="L2386" s="106"/>
      <c r="M2386" s="106"/>
    </row>
    <row r="2387" ht="14.25" customHeight="1">
      <c r="A2387" s="81"/>
      <c r="B2387" s="93"/>
      <c r="E2387" s="50"/>
      <c r="H2387" s="42"/>
      <c r="I2387" s="196"/>
      <c r="K2387" s="106"/>
      <c r="L2387" s="106"/>
      <c r="M2387" s="106"/>
    </row>
    <row r="2388" ht="14.25" customHeight="1">
      <c r="A2388" s="81"/>
      <c r="B2388" s="93"/>
      <c r="E2388" s="50"/>
      <c r="H2388" s="42"/>
      <c r="I2388" s="196"/>
      <c r="K2388" s="106"/>
      <c r="L2388" s="106"/>
      <c r="M2388" s="106"/>
    </row>
    <row r="2389" ht="14.25" customHeight="1">
      <c r="A2389" s="81"/>
      <c r="B2389" s="93"/>
      <c r="E2389" s="50"/>
      <c r="H2389" s="42"/>
      <c r="I2389" s="196"/>
      <c r="K2389" s="106"/>
      <c r="L2389" s="106"/>
      <c r="M2389" s="106"/>
    </row>
    <row r="2390" ht="14.25" customHeight="1">
      <c r="A2390" s="81"/>
      <c r="B2390" s="93"/>
      <c r="E2390" s="50"/>
      <c r="H2390" s="42"/>
      <c r="I2390" s="196"/>
      <c r="K2390" s="106"/>
      <c r="L2390" s="106"/>
      <c r="M2390" s="106"/>
    </row>
    <row r="2391" ht="14.25" customHeight="1">
      <c r="A2391" s="81"/>
      <c r="B2391" s="93"/>
      <c r="E2391" s="50"/>
      <c r="H2391" s="42"/>
      <c r="I2391" s="196"/>
      <c r="K2391" s="106"/>
      <c r="L2391" s="106"/>
      <c r="M2391" s="106"/>
    </row>
    <row r="2392" ht="14.25" customHeight="1">
      <c r="A2392" s="81"/>
      <c r="B2392" s="93"/>
      <c r="E2392" s="50"/>
      <c r="H2392" s="42"/>
      <c r="I2392" s="196"/>
      <c r="K2392" s="106"/>
      <c r="L2392" s="106"/>
      <c r="M2392" s="106"/>
    </row>
    <row r="2393" ht="14.25" customHeight="1">
      <c r="A2393" s="81"/>
      <c r="B2393" s="93"/>
      <c r="E2393" s="50"/>
      <c r="H2393" s="42"/>
      <c r="I2393" s="196"/>
      <c r="K2393" s="106"/>
      <c r="L2393" s="106"/>
      <c r="M2393" s="106"/>
    </row>
    <row r="2394" ht="14.25" customHeight="1">
      <c r="A2394" s="81"/>
      <c r="B2394" s="93"/>
      <c r="E2394" s="50"/>
      <c r="H2394" s="42"/>
      <c r="I2394" s="196"/>
      <c r="K2394" s="106"/>
      <c r="L2394" s="106"/>
      <c r="M2394" s="106"/>
    </row>
    <row r="2395" ht="14.25" customHeight="1">
      <c r="A2395" s="81"/>
      <c r="B2395" s="93"/>
      <c r="E2395" s="50"/>
      <c r="H2395" s="42"/>
      <c r="I2395" s="196"/>
      <c r="K2395" s="106"/>
      <c r="L2395" s="106"/>
      <c r="M2395" s="106"/>
    </row>
    <row r="2396" ht="14.25" customHeight="1">
      <c r="A2396" s="81"/>
      <c r="B2396" s="93"/>
      <c r="E2396" s="50"/>
      <c r="H2396" s="42"/>
      <c r="I2396" s="196"/>
      <c r="K2396" s="106"/>
      <c r="L2396" s="106"/>
      <c r="M2396" s="106"/>
    </row>
    <row r="2397" ht="14.25" customHeight="1">
      <c r="A2397" s="81"/>
      <c r="B2397" s="93"/>
      <c r="E2397" s="50"/>
      <c r="H2397" s="42"/>
      <c r="I2397" s="196"/>
      <c r="K2397" s="106"/>
      <c r="L2397" s="106"/>
      <c r="M2397" s="106"/>
    </row>
    <row r="2398" ht="14.25" customHeight="1">
      <c r="A2398" s="81"/>
      <c r="B2398" s="93"/>
      <c r="E2398" s="50"/>
      <c r="H2398" s="42"/>
      <c r="I2398" s="196"/>
      <c r="K2398" s="106"/>
      <c r="L2398" s="106"/>
      <c r="M2398" s="106"/>
    </row>
    <row r="2399" ht="14.25" customHeight="1">
      <c r="A2399" s="81"/>
      <c r="B2399" s="93"/>
      <c r="E2399" s="50"/>
      <c r="H2399" s="42"/>
      <c r="I2399" s="196"/>
      <c r="K2399" s="106"/>
      <c r="L2399" s="106"/>
      <c r="M2399" s="106"/>
    </row>
    <row r="2400" ht="14.25" customHeight="1">
      <c r="A2400" s="81"/>
      <c r="B2400" s="93"/>
      <c r="E2400" s="50"/>
      <c r="H2400" s="42"/>
      <c r="I2400" s="196"/>
      <c r="K2400" s="106"/>
      <c r="L2400" s="106"/>
      <c r="M2400" s="106"/>
    </row>
    <row r="2401" ht="14.25" customHeight="1">
      <c r="A2401" s="81"/>
      <c r="B2401" s="93"/>
      <c r="E2401" s="50"/>
      <c r="H2401" s="42"/>
      <c r="I2401" s="196"/>
      <c r="K2401" s="106"/>
      <c r="L2401" s="106"/>
      <c r="M2401" s="106"/>
    </row>
    <row r="2402" ht="14.25" customHeight="1">
      <c r="A2402" s="81"/>
      <c r="B2402" s="93"/>
      <c r="E2402" s="50"/>
      <c r="H2402" s="42"/>
      <c r="I2402" s="196"/>
      <c r="K2402" s="106"/>
      <c r="L2402" s="106"/>
      <c r="M2402" s="106"/>
    </row>
    <row r="2403" ht="14.25" customHeight="1">
      <c r="A2403" s="81"/>
      <c r="B2403" s="93"/>
      <c r="E2403" s="50"/>
      <c r="H2403" s="42"/>
      <c r="I2403" s="196"/>
      <c r="K2403" s="106"/>
      <c r="L2403" s="106"/>
      <c r="M2403" s="106"/>
    </row>
    <row r="2404" ht="14.25" customHeight="1">
      <c r="A2404" s="81"/>
      <c r="B2404" s="93"/>
      <c r="E2404" s="50"/>
      <c r="H2404" s="42"/>
      <c r="I2404" s="196"/>
      <c r="K2404" s="106"/>
      <c r="L2404" s="106"/>
      <c r="M2404" s="106"/>
    </row>
    <row r="2405" ht="14.25" customHeight="1">
      <c r="A2405" s="81"/>
      <c r="B2405" s="93"/>
      <c r="E2405" s="50"/>
      <c r="H2405" s="42"/>
      <c r="I2405" s="196"/>
      <c r="K2405" s="106"/>
      <c r="L2405" s="106"/>
      <c r="M2405" s="106"/>
    </row>
    <row r="2406" ht="14.25" customHeight="1">
      <c r="A2406" s="81"/>
      <c r="B2406" s="93"/>
      <c r="E2406" s="50"/>
      <c r="H2406" s="42"/>
      <c r="I2406" s="196"/>
      <c r="K2406" s="106"/>
      <c r="L2406" s="106"/>
      <c r="M2406" s="106"/>
    </row>
    <row r="2407" ht="14.25" customHeight="1">
      <c r="A2407" s="81"/>
      <c r="B2407" s="93"/>
      <c r="E2407" s="50"/>
      <c r="H2407" s="42"/>
      <c r="I2407" s="196"/>
      <c r="K2407" s="106"/>
      <c r="L2407" s="106"/>
      <c r="M2407" s="106"/>
    </row>
    <row r="2408" ht="14.25" customHeight="1">
      <c r="A2408" s="81"/>
      <c r="B2408" s="93"/>
      <c r="E2408" s="50"/>
      <c r="H2408" s="42"/>
      <c r="I2408" s="196"/>
      <c r="K2408" s="106"/>
      <c r="L2408" s="106"/>
      <c r="M2408" s="106"/>
    </row>
    <row r="2409" ht="14.25" customHeight="1">
      <c r="A2409" s="81"/>
      <c r="B2409" s="93"/>
      <c r="E2409" s="50"/>
      <c r="H2409" s="42"/>
      <c r="I2409" s="196"/>
      <c r="K2409" s="106"/>
      <c r="L2409" s="106"/>
      <c r="M2409" s="106"/>
    </row>
    <row r="2410" ht="14.25" customHeight="1">
      <c r="A2410" s="81"/>
      <c r="B2410" s="93"/>
      <c r="E2410" s="50"/>
      <c r="H2410" s="42"/>
      <c r="I2410" s="196"/>
      <c r="K2410" s="106"/>
      <c r="L2410" s="106"/>
      <c r="M2410" s="106"/>
    </row>
    <row r="2411" ht="14.25" customHeight="1">
      <c r="A2411" s="81"/>
      <c r="B2411" s="93"/>
      <c r="E2411" s="50"/>
      <c r="H2411" s="42"/>
      <c r="I2411" s="196"/>
      <c r="K2411" s="106"/>
      <c r="L2411" s="106"/>
      <c r="M2411" s="106"/>
    </row>
    <row r="2412" ht="14.25" customHeight="1">
      <c r="A2412" s="81"/>
      <c r="B2412" s="93"/>
      <c r="E2412" s="50"/>
      <c r="H2412" s="42"/>
      <c r="I2412" s="196"/>
      <c r="K2412" s="106"/>
      <c r="L2412" s="106"/>
      <c r="M2412" s="106"/>
    </row>
    <row r="2413" ht="14.25" customHeight="1">
      <c r="A2413" s="81"/>
      <c r="B2413" s="93"/>
      <c r="E2413" s="50"/>
      <c r="H2413" s="42"/>
      <c r="I2413" s="196"/>
      <c r="K2413" s="106"/>
      <c r="L2413" s="106"/>
      <c r="M2413" s="106"/>
    </row>
    <row r="2414" ht="14.25" customHeight="1">
      <c r="A2414" s="81"/>
      <c r="B2414" s="93"/>
      <c r="E2414" s="50"/>
      <c r="H2414" s="42"/>
      <c r="I2414" s="196"/>
      <c r="K2414" s="106"/>
      <c r="L2414" s="106"/>
      <c r="M2414" s="106"/>
    </row>
    <row r="2415" ht="14.25" customHeight="1">
      <c r="A2415" s="81"/>
      <c r="B2415" s="93"/>
      <c r="E2415" s="50"/>
      <c r="H2415" s="42"/>
      <c r="I2415" s="196"/>
      <c r="K2415" s="106"/>
      <c r="L2415" s="106"/>
      <c r="M2415" s="106"/>
    </row>
    <row r="2416" ht="14.25" customHeight="1">
      <c r="A2416" s="81"/>
      <c r="B2416" s="93"/>
      <c r="E2416" s="50"/>
      <c r="H2416" s="42"/>
      <c r="I2416" s="196"/>
      <c r="K2416" s="106"/>
      <c r="L2416" s="106"/>
      <c r="M2416" s="106"/>
    </row>
    <row r="2417" ht="14.25" customHeight="1">
      <c r="A2417" s="81"/>
      <c r="B2417" s="93"/>
      <c r="E2417" s="50"/>
      <c r="H2417" s="42"/>
      <c r="I2417" s="196"/>
      <c r="K2417" s="106"/>
      <c r="L2417" s="106"/>
      <c r="M2417" s="106"/>
    </row>
    <row r="2418" ht="14.25" customHeight="1">
      <c r="A2418" s="81"/>
      <c r="B2418" s="93"/>
      <c r="E2418" s="50"/>
      <c r="H2418" s="42"/>
      <c r="I2418" s="196"/>
      <c r="K2418" s="106"/>
      <c r="L2418" s="106"/>
      <c r="M2418" s="106"/>
    </row>
    <row r="2419" ht="14.25" customHeight="1">
      <c r="A2419" s="81"/>
      <c r="B2419" s="93"/>
      <c r="E2419" s="50"/>
      <c r="H2419" s="42"/>
      <c r="I2419" s="196"/>
      <c r="K2419" s="106"/>
      <c r="L2419" s="106"/>
      <c r="M2419" s="106"/>
    </row>
    <row r="2420" ht="14.25" customHeight="1">
      <c r="A2420" s="81"/>
      <c r="B2420" s="93"/>
      <c r="E2420" s="50"/>
      <c r="H2420" s="42"/>
      <c r="I2420" s="196"/>
      <c r="K2420" s="106"/>
      <c r="L2420" s="106"/>
      <c r="M2420" s="106"/>
    </row>
    <row r="2421" ht="14.25" customHeight="1">
      <c r="A2421" s="81"/>
      <c r="B2421" s="93"/>
      <c r="E2421" s="50"/>
      <c r="H2421" s="42"/>
      <c r="I2421" s="196"/>
      <c r="K2421" s="106"/>
      <c r="L2421" s="106"/>
      <c r="M2421" s="106"/>
    </row>
    <row r="2422" ht="14.25" customHeight="1">
      <c r="A2422" s="81"/>
      <c r="B2422" s="93"/>
      <c r="E2422" s="50"/>
      <c r="H2422" s="42"/>
      <c r="I2422" s="196"/>
      <c r="K2422" s="106"/>
      <c r="L2422" s="106"/>
      <c r="M2422" s="106"/>
    </row>
    <row r="2423" ht="14.25" customHeight="1">
      <c r="A2423" s="81"/>
      <c r="B2423" s="93"/>
      <c r="E2423" s="50"/>
      <c r="H2423" s="42"/>
      <c r="I2423" s="196"/>
      <c r="K2423" s="106"/>
      <c r="L2423" s="106"/>
      <c r="M2423" s="106"/>
    </row>
    <row r="2424" ht="14.25" customHeight="1">
      <c r="A2424" s="81"/>
      <c r="B2424" s="93"/>
      <c r="E2424" s="50"/>
      <c r="H2424" s="42"/>
      <c r="I2424" s="196"/>
      <c r="K2424" s="106"/>
      <c r="L2424" s="106"/>
      <c r="M2424" s="106"/>
    </row>
    <row r="2425" ht="14.25" customHeight="1">
      <c r="A2425" s="81"/>
      <c r="B2425" s="93"/>
      <c r="E2425" s="50"/>
      <c r="H2425" s="42"/>
      <c r="I2425" s="196"/>
      <c r="K2425" s="106"/>
      <c r="L2425" s="106"/>
      <c r="M2425" s="106"/>
    </row>
    <row r="2426" ht="14.25" customHeight="1">
      <c r="A2426" s="81"/>
      <c r="B2426" s="93"/>
      <c r="E2426" s="50"/>
      <c r="H2426" s="42"/>
      <c r="I2426" s="196"/>
      <c r="K2426" s="106"/>
      <c r="L2426" s="106"/>
      <c r="M2426" s="106"/>
    </row>
    <row r="2427" ht="14.25" customHeight="1">
      <c r="A2427" s="81"/>
      <c r="B2427" s="93"/>
      <c r="E2427" s="50"/>
      <c r="H2427" s="42"/>
      <c r="I2427" s="196"/>
      <c r="K2427" s="106"/>
      <c r="L2427" s="106"/>
      <c r="M2427" s="106"/>
    </row>
    <row r="2428" ht="14.25" customHeight="1">
      <c r="A2428" s="81"/>
      <c r="B2428" s="93"/>
      <c r="E2428" s="50"/>
      <c r="H2428" s="42"/>
      <c r="I2428" s="196"/>
      <c r="K2428" s="106"/>
      <c r="L2428" s="106"/>
      <c r="M2428" s="106"/>
    </row>
    <row r="2429" ht="14.25" customHeight="1">
      <c r="A2429" s="81"/>
      <c r="B2429" s="93"/>
      <c r="E2429" s="50"/>
      <c r="H2429" s="42"/>
      <c r="I2429" s="196"/>
      <c r="K2429" s="106"/>
      <c r="L2429" s="106"/>
      <c r="M2429" s="106"/>
    </row>
    <row r="2430" ht="14.25" customHeight="1">
      <c r="A2430" s="81"/>
      <c r="B2430" s="93"/>
      <c r="E2430" s="50"/>
      <c r="H2430" s="42"/>
      <c r="I2430" s="196"/>
      <c r="K2430" s="106"/>
      <c r="L2430" s="106"/>
      <c r="M2430" s="106"/>
    </row>
    <row r="2431" ht="14.25" customHeight="1">
      <c r="A2431" s="81"/>
      <c r="B2431" s="93"/>
      <c r="E2431" s="50"/>
      <c r="H2431" s="42"/>
      <c r="I2431" s="196"/>
      <c r="K2431" s="106"/>
      <c r="L2431" s="106"/>
      <c r="M2431" s="106"/>
    </row>
    <row r="2432" ht="14.25" customHeight="1">
      <c r="A2432" s="81"/>
      <c r="B2432" s="93"/>
      <c r="E2432" s="50"/>
      <c r="H2432" s="42"/>
      <c r="I2432" s="196"/>
      <c r="K2432" s="106"/>
      <c r="L2432" s="106"/>
      <c r="M2432" s="106"/>
    </row>
    <row r="2433" ht="14.25" customHeight="1">
      <c r="A2433" s="81"/>
      <c r="B2433" s="93"/>
      <c r="E2433" s="50"/>
      <c r="H2433" s="42"/>
      <c r="I2433" s="196"/>
      <c r="K2433" s="106"/>
      <c r="L2433" s="106"/>
      <c r="M2433" s="106"/>
    </row>
    <row r="2434" ht="14.25" customHeight="1">
      <c r="A2434" s="81"/>
      <c r="B2434" s="93"/>
      <c r="E2434" s="50"/>
      <c r="H2434" s="42"/>
      <c r="I2434" s="196"/>
      <c r="K2434" s="106"/>
      <c r="L2434" s="106"/>
      <c r="M2434" s="106"/>
    </row>
    <row r="2435" ht="14.25" customHeight="1">
      <c r="A2435" s="81"/>
      <c r="B2435" s="93"/>
      <c r="E2435" s="50"/>
      <c r="H2435" s="42"/>
      <c r="I2435" s="196"/>
      <c r="K2435" s="106"/>
      <c r="L2435" s="106"/>
      <c r="M2435" s="106"/>
    </row>
    <row r="2436" ht="14.25" customHeight="1">
      <c r="A2436" s="81"/>
      <c r="B2436" s="93"/>
      <c r="E2436" s="50"/>
      <c r="H2436" s="42"/>
      <c r="I2436" s="196"/>
      <c r="K2436" s="106"/>
      <c r="L2436" s="106"/>
      <c r="M2436" s="106"/>
    </row>
    <row r="2437" ht="14.25" customHeight="1">
      <c r="A2437" s="81"/>
      <c r="B2437" s="93"/>
      <c r="E2437" s="50"/>
      <c r="H2437" s="42"/>
      <c r="I2437" s="196"/>
      <c r="K2437" s="106"/>
      <c r="L2437" s="106"/>
      <c r="M2437" s="106"/>
    </row>
    <row r="2438" ht="14.25" customHeight="1">
      <c r="A2438" s="81"/>
      <c r="B2438" s="93"/>
      <c r="E2438" s="50"/>
      <c r="H2438" s="42"/>
      <c r="I2438" s="196"/>
      <c r="K2438" s="106"/>
      <c r="L2438" s="106"/>
      <c r="M2438" s="106"/>
    </row>
    <row r="2439" ht="14.25" customHeight="1">
      <c r="A2439" s="81"/>
      <c r="B2439" s="93"/>
      <c r="E2439" s="50"/>
      <c r="H2439" s="42"/>
      <c r="I2439" s="196"/>
      <c r="K2439" s="106"/>
      <c r="L2439" s="106"/>
      <c r="M2439" s="106"/>
    </row>
    <row r="2440" ht="14.25" customHeight="1">
      <c r="A2440" s="81"/>
      <c r="B2440" s="93"/>
      <c r="E2440" s="50"/>
      <c r="H2440" s="42"/>
      <c r="I2440" s="196"/>
      <c r="K2440" s="106"/>
      <c r="L2440" s="106"/>
      <c r="M2440" s="106"/>
    </row>
    <row r="2441" ht="14.25" customHeight="1">
      <c r="A2441" s="81"/>
      <c r="B2441" s="93"/>
      <c r="E2441" s="50"/>
      <c r="H2441" s="42"/>
      <c r="I2441" s="196"/>
      <c r="K2441" s="106"/>
      <c r="L2441" s="106"/>
      <c r="M2441" s="106"/>
    </row>
    <row r="2442" ht="14.25" customHeight="1">
      <c r="A2442" s="81"/>
      <c r="B2442" s="93"/>
      <c r="E2442" s="50"/>
      <c r="H2442" s="42"/>
      <c r="I2442" s="196"/>
      <c r="K2442" s="106"/>
      <c r="L2442" s="106"/>
      <c r="M2442" s="106"/>
    </row>
    <row r="2443" ht="14.25" customHeight="1">
      <c r="A2443" s="81"/>
      <c r="B2443" s="93"/>
      <c r="E2443" s="50"/>
      <c r="H2443" s="42"/>
      <c r="I2443" s="196"/>
      <c r="K2443" s="106"/>
      <c r="L2443" s="106"/>
      <c r="M2443" s="106"/>
    </row>
    <row r="2444" ht="14.25" customHeight="1">
      <c r="A2444" s="81"/>
      <c r="B2444" s="93"/>
      <c r="E2444" s="50"/>
      <c r="H2444" s="42"/>
      <c r="I2444" s="196"/>
      <c r="K2444" s="106"/>
      <c r="L2444" s="106"/>
      <c r="M2444" s="106"/>
    </row>
    <row r="2445" ht="14.25" customHeight="1">
      <c r="A2445" s="81"/>
      <c r="B2445" s="93"/>
      <c r="E2445" s="50"/>
      <c r="H2445" s="42"/>
      <c r="I2445" s="196"/>
      <c r="K2445" s="106"/>
      <c r="L2445" s="106"/>
      <c r="M2445" s="106"/>
    </row>
    <row r="2446" ht="14.25" customHeight="1">
      <c r="A2446" s="81"/>
      <c r="B2446" s="93"/>
      <c r="E2446" s="50"/>
      <c r="H2446" s="42"/>
      <c r="I2446" s="196"/>
      <c r="K2446" s="106"/>
      <c r="L2446" s="106"/>
      <c r="M2446" s="106"/>
    </row>
    <row r="2447" ht="14.25" customHeight="1">
      <c r="A2447" s="81"/>
      <c r="B2447" s="93"/>
      <c r="E2447" s="50"/>
      <c r="H2447" s="42"/>
      <c r="I2447" s="196"/>
      <c r="K2447" s="106"/>
      <c r="L2447" s="106"/>
      <c r="M2447" s="106"/>
    </row>
    <row r="2448" ht="14.25" customHeight="1">
      <c r="A2448" s="81"/>
      <c r="B2448" s="93"/>
      <c r="E2448" s="50"/>
      <c r="H2448" s="42"/>
      <c r="I2448" s="196"/>
      <c r="K2448" s="106"/>
      <c r="L2448" s="106"/>
      <c r="M2448" s="106"/>
    </row>
    <row r="2449" ht="14.25" customHeight="1">
      <c r="A2449" s="81"/>
      <c r="B2449" s="93"/>
      <c r="E2449" s="50"/>
      <c r="H2449" s="42"/>
      <c r="I2449" s="196"/>
      <c r="K2449" s="106"/>
      <c r="L2449" s="106"/>
      <c r="M2449" s="106"/>
    </row>
    <row r="2450" ht="14.25" customHeight="1">
      <c r="A2450" s="81"/>
      <c r="B2450" s="93"/>
      <c r="E2450" s="50"/>
      <c r="H2450" s="42"/>
      <c r="I2450" s="196"/>
      <c r="K2450" s="106"/>
      <c r="L2450" s="106"/>
      <c r="M2450" s="106"/>
    </row>
    <row r="2451" ht="14.25" customHeight="1">
      <c r="A2451" s="81"/>
      <c r="B2451" s="93"/>
      <c r="E2451" s="50"/>
      <c r="H2451" s="42"/>
      <c r="I2451" s="196"/>
      <c r="K2451" s="106"/>
      <c r="L2451" s="106"/>
      <c r="M2451" s="106"/>
    </row>
    <row r="2452" ht="14.25" customHeight="1">
      <c r="A2452" s="81"/>
      <c r="B2452" s="93"/>
      <c r="E2452" s="50"/>
      <c r="H2452" s="42"/>
      <c r="I2452" s="196"/>
      <c r="K2452" s="106"/>
      <c r="L2452" s="106"/>
      <c r="M2452" s="106"/>
    </row>
    <row r="2453" ht="14.25" customHeight="1">
      <c r="A2453" s="81"/>
      <c r="B2453" s="93"/>
      <c r="E2453" s="50"/>
      <c r="H2453" s="42"/>
      <c r="I2453" s="196"/>
      <c r="K2453" s="106"/>
      <c r="L2453" s="106"/>
      <c r="M2453" s="106"/>
    </row>
    <row r="2454" ht="14.25" customHeight="1">
      <c r="A2454" s="81"/>
      <c r="B2454" s="93"/>
      <c r="E2454" s="50"/>
      <c r="H2454" s="42"/>
      <c r="I2454" s="196"/>
      <c r="K2454" s="106"/>
      <c r="L2454" s="106"/>
      <c r="M2454" s="106"/>
    </row>
    <row r="2455" ht="14.25" customHeight="1">
      <c r="A2455" s="81"/>
      <c r="B2455" s="93"/>
      <c r="E2455" s="50"/>
      <c r="H2455" s="42"/>
      <c r="I2455" s="196"/>
      <c r="K2455" s="106"/>
      <c r="L2455" s="106"/>
      <c r="M2455" s="106"/>
    </row>
    <row r="2456" ht="14.25" customHeight="1">
      <c r="A2456" s="81"/>
      <c r="B2456" s="93"/>
      <c r="E2456" s="50"/>
      <c r="H2456" s="42"/>
      <c r="I2456" s="196"/>
      <c r="K2456" s="106"/>
      <c r="L2456" s="106"/>
      <c r="M2456" s="106"/>
    </row>
    <row r="2457" ht="14.25" customHeight="1">
      <c r="A2457" s="81"/>
      <c r="B2457" s="93"/>
      <c r="E2457" s="50"/>
      <c r="H2457" s="42"/>
      <c r="I2457" s="196"/>
      <c r="K2457" s="106"/>
      <c r="L2457" s="106"/>
      <c r="M2457" s="106"/>
    </row>
    <row r="2458" ht="14.25" customHeight="1">
      <c r="A2458" s="81"/>
      <c r="B2458" s="93"/>
      <c r="E2458" s="50"/>
      <c r="H2458" s="42"/>
      <c r="I2458" s="196"/>
      <c r="K2458" s="106"/>
      <c r="L2458" s="106"/>
      <c r="M2458" s="106"/>
    </row>
    <row r="2459" ht="14.25" customHeight="1">
      <c r="A2459" s="81"/>
      <c r="B2459" s="93"/>
      <c r="E2459" s="50"/>
      <c r="H2459" s="42"/>
      <c r="I2459" s="196"/>
      <c r="K2459" s="106"/>
      <c r="L2459" s="106"/>
      <c r="M2459" s="106"/>
    </row>
    <row r="2460" ht="14.25" customHeight="1">
      <c r="A2460" s="81"/>
      <c r="B2460" s="93"/>
      <c r="E2460" s="50"/>
      <c r="H2460" s="42"/>
      <c r="I2460" s="196"/>
      <c r="K2460" s="106"/>
      <c r="L2460" s="106"/>
      <c r="M2460" s="106"/>
    </row>
    <row r="2461" ht="14.25" customHeight="1">
      <c r="A2461" s="81"/>
      <c r="B2461" s="93"/>
      <c r="E2461" s="50"/>
      <c r="H2461" s="42"/>
      <c r="I2461" s="196"/>
      <c r="K2461" s="106"/>
      <c r="L2461" s="106"/>
      <c r="M2461" s="106"/>
    </row>
    <row r="2462" ht="14.25" customHeight="1">
      <c r="A2462" s="81"/>
      <c r="B2462" s="93"/>
      <c r="E2462" s="50"/>
      <c r="H2462" s="42"/>
      <c r="I2462" s="196"/>
      <c r="K2462" s="106"/>
      <c r="L2462" s="106"/>
      <c r="M2462" s="106"/>
    </row>
    <row r="2463" ht="14.25" customHeight="1">
      <c r="A2463" s="81"/>
      <c r="B2463" s="93"/>
      <c r="E2463" s="50"/>
      <c r="H2463" s="42"/>
      <c r="I2463" s="196"/>
      <c r="K2463" s="106"/>
      <c r="L2463" s="106"/>
      <c r="M2463" s="106"/>
    </row>
    <row r="2464" ht="14.25" customHeight="1">
      <c r="A2464" s="81"/>
      <c r="B2464" s="93"/>
      <c r="E2464" s="50"/>
      <c r="H2464" s="42"/>
      <c r="I2464" s="196"/>
      <c r="K2464" s="106"/>
      <c r="L2464" s="106"/>
      <c r="M2464" s="106"/>
    </row>
    <row r="2465" ht="14.25" customHeight="1">
      <c r="A2465" s="81"/>
      <c r="B2465" s="93"/>
      <c r="E2465" s="50"/>
      <c r="H2465" s="42"/>
      <c r="I2465" s="196"/>
      <c r="K2465" s="106"/>
      <c r="L2465" s="106"/>
      <c r="M2465" s="106"/>
    </row>
    <row r="2466" ht="14.25" customHeight="1">
      <c r="A2466" s="81"/>
      <c r="B2466" s="93"/>
      <c r="E2466" s="50"/>
      <c r="H2466" s="42"/>
      <c r="I2466" s="196"/>
      <c r="K2466" s="106"/>
      <c r="L2466" s="106"/>
      <c r="M2466" s="106"/>
    </row>
    <row r="2467" ht="14.25" customHeight="1">
      <c r="A2467" s="81"/>
      <c r="B2467" s="93"/>
      <c r="E2467" s="50"/>
      <c r="H2467" s="42"/>
      <c r="I2467" s="196"/>
      <c r="K2467" s="106"/>
      <c r="L2467" s="106"/>
      <c r="M2467" s="106"/>
    </row>
    <row r="2468" ht="14.25" customHeight="1">
      <c r="A2468" s="81"/>
      <c r="B2468" s="93"/>
      <c r="E2468" s="50"/>
      <c r="H2468" s="42"/>
      <c r="I2468" s="196"/>
      <c r="K2468" s="106"/>
      <c r="L2468" s="106"/>
      <c r="M2468" s="106"/>
    </row>
    <row r="2469" ht="14.25" customHeight="1">
      <c r="A2469" s="81"/>
      <c r="B2469" s="93"/>
      <c r="E2469" s="50"/>
      <c r="H2469" s="42"/>
      <c r="I2469" s="196"/>
      <c r="K2469" s="106"/>
      <c r="L2469" s="106"/>
      <c r="M2469" s="106"/>
    </row>
    <row r="2470" ht="14.25" customHeight="1">
      <c r="A2470" s="81"/>
      <c r="B2470" s="93"/>
      <c r="E2470" s="50"/>
      <c r="H2470" s="42"/>
      <c r="I2470" s="196"/>
      <c r="K2470" s="106"/>
      <c r="L2470" s="106"/>
      <c r="M2470" s="106"/>
    </row>
    <row r="2471" ht="14.25" customHeight="1">
      <c r="A2471" s="81"/>
      <c r="B2471" s="93"/>
      <c r="E2471" s="50"/>
      <c r="H2471" s="42"/>
      <c r="I2471" s="196"/>
      <c r="K2471" s="106"/>
      <c r="L2471" s="106"/>
      <c r="M2471" s="106"/>
    </row>
    <row r="2472" ht="14.25" customHeight="1">
      <c r="A2472" s="81"/>
      <c r="B2472" s="93"/>
      <c r="E2472" s="50"/>
      <c r="H2472" s="42"/>
      <c r="I2472" s="196"/>
      <c r="K2472" s="106"/>
      <c r="L2472" s="106"/>
      <c r="M2472" s="106"/>
    </row>
    <row r="2473" ht="14.25" customHeight="1">
      <c r="A2473" s="81"/>
      <c r="B2473" s="93"/>
      <c r="E2473" s="50"/>
      <c r="H2473" s="42"/>
      <c r="I2473" s="196"/>
      <c r="K2473" s="106"/>
      <c r="L2473" s="106"/>
      <c r="M2473" s="106"/>
    </row>
    <row r="2474" ht="14.25" customHeight="1">
      <c r="A2474" s="81"/>
      <c r="B2474" s="93"/>
      <c r="E2474" s="50"/>
      <c r="H2474" s="42"/>
      <c r="I2474" s="196"/>
      <c r="K2474" s="106"/>
      <c r="L2474" s="106"/>
      <c r="M2474" s="106"/>
    </row>
    <row r="2475" ht="14.25" customHeight="1">
      <c r="A2475" s="81"/>
      <c r="B2475" s="93"/>
      <c r="E2475" s="50"/>
      <c r="H2475" s="42"/>
      <c r="I2475" s="196"/>
      <c r="K2475" s="106"/>
      <c r="L2475" s="106"/>
      <c r="M2475" s="106"/>
    </row>
    <row r="2476" ht="14.25" customHeight="1">
      <c r="A2476" s="81"/>
      <c r="B2476" s="93"/>
      <c r="E2476" s="50"/>
      <c r="H2476" s="42"/>
      <c r="I2476" s="196"/>
      <c r="K2476" s="106"/>
      <c r="L2476" s="106"/>
      <c r="M2476" s="106"/>
    </row>
    <row r="2477" ht="14.25" customHeight="1">
      <c r="A2477" s="81"/>
      <c r="B2477" s="93"/>
      <c r="E2477" s="50"/>
      <c r="H2477" s="42"/>
      <c r="I2477" s="196"/>
      <c r="K2477" s="106"/>
      <c r="L2477" s="106"/>
      <c r="M2477" s="106"/>
    </row>
    <row r="2478" ht="14.25" customHeight="1">
      <c r="A2478" s="81"/>
      <c r="B2478" s="93"/>
      <c r="E2478" s="50"/>
      <c r="H2478" s="42"/>
      <c r="I2478" s="196"/>
      <c r="K2478" s="106"/>
      <c r="L2478" s="106"/>
      <c r="M2478" s="106"/>
    </row>
    <row r="2479" ht="14.25" customHeight="1">
      <c r="A2479" s="81"/>
      <c r="B2479" s="93"/>
      <c r="E2479" s="50"/>
      <c r="H2479" s="42"/>
      <c r="I2479" s="196"/>
      <c r="K2479" s="106"/>
      <c r="L2479" s="106"/>
      <c r="M2479" s="106"/>
    </row>
    <row r="2480" ht="14.25" customHeight="1">
      <c r="A2480" s="81"/>
      <c r="B2480" s="93"/>
      <c r="E2480" s="50"/>
      <c r="H2480" s="42"/>
      <c r="I2480" s="196"/>
      <c r="K2480" s="106"/>
      <c r="L2480" s="106"/>
      <c r="M2480" s="106"/>
    </row>
    <row r="2481" ht="14.25" customHeight="1">
      <c r="A2481" s="81"/>
      <c r="B2481" s="93"/>
      <c r="E2481" s="50"/>
      <c r="H2481" s="42"/>
      <c r="I2481" s="196"/>
      <c r="K2481" s="106"/>
      <c r="L2481" s="106"/>
      <c r="M2481" s="106"/>
    </row>
    <row r="2482" ht="14.25" customHeight="1">
      <c r="A2482" s="81"/>
      <c r="B2482" s="93"/>
      <c r="E2482" s="50"/>
      <c r="H2482" s="42"/>
      <c r="I2482" s="196"/>
      <c r="K2482" s="106"/>
      <c r="L2482" s="106"/>
      <c r="M2482" s="106"/>
    </row>
    <row r="2483" ht="14.25" customHeight="1">
      <c r="A2483" s="81"/>
      <c r="B2483" s="93"/>
      <c r="E2483" s="50"/>
      <c r="H2483" s="42"/>
      <c r="I2483" s="196"/>
      <c r="K2483" s="106"/>
      <c r="L2483" s="106"/>
      <c r="M2483" s="106"/>
    </row>
    <row r="2484" ht="14.25" customHeight="1">
      <c r="A2484" s="81"/>
      <c r="B2484" s="93"/>
      <c r="E2484" s="50"/>
      <c r="H2484" s="42"/>
      <c r="I2484" s="196"/>
      <c r="K2484" s="106"/>
      <c r="L2484" s="106"/>
      <c r="M2484" s="106"/>
    </row>
    <row r="2485" ht="14.25" customHeight="1">
      <c r="A2485" s="81"/>
      <c r="B2485" s="93"/>
      <c r="E2485" s="50"/>
      <c r="H2485" s="42"/>
      <c r="I2485" s="196"/>
      <c r="K2485" s="106"/>
      <c r="L2485" s="106"/>
      <c r="M2485" s="106"/>
    </row>
    <row r="2486" ht="14.25" customHeight="1">
      <c r="A2486" s="81"/>
      <c r="B2486" s="93"/>
      <c r="E2486" s="50"/>
      <c r="H2486" s="42"/>
      <c r="I2486" s="196"/>
      <c r="K2486" s="106"/>
      <c r="L2486" s="106"/>
      <c r="M2486" s="106"/>
    </row>
    <row r="2487" ht="14.25" customHeight="1">
      <c r="A2487" s="81"/>
      <c r="B2487" s="93"/>
      <c r="E2487" s="50"/>
      <c r="H2487" s="42"/>
      <c r="I2487" s="196"/>
      <c r="K2487" s="106"/>
      <c r="L2487" s="106"/>
      <c r="M2487" s="106"/>
    </row>
    <row r="2488" ht="14.25" customHeight="1">
      <c r="A2488" s="81"/>
      <c r="B2488" s="93"/>
      <c r="E2488" s="50"/>
      <c r="H2488" s="42"/>
      <c r="I2488" s="196"/>
      <c r="K2488" s="106"/>
      <c r="L2488" s="106"/>
      <c r="M2488" s="106"/>
    </row>
    <row r="2489" ht="14.25" customHeight="1">
      <c r="A2489" s="81"/>
      <c r="B2489" s="93"/>
      <c r="E2489" s="50"/>
      <c r="H2489" s="42"/>
      <c r="I2489" s="196"/>
      <c r="K2489" s="106"/>
      <c r="L2489" s="106"/>
      <c r="M2489" s="106"/>
    </row>
    <row r="2490" ht="14.25" customHeight="1">
      <c r="A2490" s="81"/>
      <c r="B2490" s="93"/>
      <c r="E2490" s="50"/>
      <c r="H2490" s="42"/>
      <c r="I2490" s="196"/>
      <c r="K2490" s="106"/>
      <c r="L2490" s="106"/>
      <c r="M2490" s="106"/>
    </row>
    <row r="2491" ht="14.25" customHeight="1">
      <c r="A2491" s="81"/>
      <c r="B2491" s="93"/>
      <c r="E2491" s="50"/>
      <c r="H2491" s="42"/>
      <c r="I2491" s="196"/>
      <c r="K2491" s="106"/>
      <c r="L2491" s="106"/>
      <c r="M2491" s="106"/>
    </row>
    <row r="2492" ht="14.25" customHeight="1">
      <c r="A2492" s="81"/>
      <c r="B2492" s="93"/>
      <c r="E2492" s="50"/>
      <c r="H2492" s="42"/>
      <c r="I2492" s="196"/>
      <c r="K2492" s="106"/>
      <c r="L2492" s="106"/>
      <c r="M2492" s="106"/>
    </row>
    <row r="2493" ht="14.25" customHeight="1">
      <c r="A2493" s="81"/>
      <c r="B2493" s="93"/>
      <c r="E2493" s="50"/>
      <c r="H2493" s="42"/>
      <c r="I2493" s="196"/>
      <c r="K2493" s="106"/>
      <c r="L2493" s="106"/>
      <c r="M2493" s="106"/>
    </row>
    <row r="2494" ht="14.25" customHeight="1">
      <c r="A2494" s="81"/>
      <c r="B2494" s="93"/>
      <c r="E2494" s="50"/>
      <c r="H2494" s="42"/>
      <c r="I2494" s="196"/>
      <c r="K2494" s="106"/>
      <c r="L2494" s="106"/>
      <c r="M2494" s="106"/>
    </row>
    <row r="2495" ht="14.25" customHeight="1">
      <c r="A2495" s="81"/>
      <c r="B2495" s="93"/>
      <c r="E2495" s="50"/>
      <c r="H2495" s="42"/>
      <c r="I2495" s="196"/>
      <c r="K2495" s="106"/>
      <c r="L2495" s="106"/>
      <c r="M2495" s="106"/>
    </row>
    <row r="2496" ht="14.25" customHeight="1">
      <c r="A2496" s="81"/>
      <c r="B2496" s="93"/>
      <c r="E2496" s="50"/>
      <c r="H2496" s="42"/>
      <c r="I2496" s="196"/>
      <c r="K2496" s="106"/>
      <c r="L2496" s="106"/>
      <c r="M2496" s="106"/>
    </row>
    <row r="2497" ht="14.25" customHeight="1">
      <c r="A2497" s="81"/>
      <c r="B2497" s="93"/>
      <c r="E2497" s="50"/>
      <c r="H2497" s="42"/>
      <c r="I2497" s="196"/>
      <c r="K2497" s="106"/>
      <c r="L2497" s="106"/>
      <c r="M2497" s="106"/>
    </row>
    <row r="2498" ht="14.25" customHeight="1">
      <c r="A2498" s="81"/>
      <c r="B2498" s="93"/>
      <c r="E2498" s="50"/>
      <c r="H2498" s="42"/>
      <c r="I2498" s="196"/>
      <c r="K2498" s="106"/>
      <c r="L2498" s="106"/>
      <c r="M2498" s="106"/>
    </row>
    <row r="2499" ht="14.25" customHeight="1">
      <c r="A2499" s="81"/>
      <c r="B2499" s="93"/>
      <c r="E2499" s="50"/>
      <c r="H2499" s="42"/>
      <c r="I2499" s="196"/>
      <c r="K2499" s="106"/>
      <c r="L2499" s="106"/>
      <c r="M2499" s="106"/>
    </row>
    <row r="2500" ht="14.25" customHeight="1">
      <c r="A2500" s="81"/>
      <c r="B2500" s="93"/>
      <c r="E2500" s="50"/>
      <c r="H2500" s="42"/>
      <c r="I2500" s="196"/>
      <c r="K2500" s="106"/>
      <c r="L2500" s="106"/>
      <c r="M2500" s="106"/>
    </row>
    <row r="2501" ht="14.25" customHeight="1">
      <c r="A2501" s="81"/>
      <c r="B2501" s="93"/>
      <c r="E2501" s="50"/>
      <c r="H2501" s="42"/>
      <c r="I2501" s="196"/>
      <c r="K2501" s="106"/>
      <c r="L2501" s="106"/>
      <c r="M2501" s="106"/>
    </row>
    <row r="2502" ht="14.25" customHeight="1">
      <c r="A2502" s="81"/>
      <c r="B2502" s="93"/>
      <c r="E2502" s="50"/>
      <c r="H2502" s="42"/>
      <c r="I2502" s="196"/>
      <c r="K2502" s="106"/>
      <c r="L2502" s="106"/>
      <c r="M2502" s="106"/>
    </row>
    <row r="2503" ht="14.25" customHeight="1">
      <c r="A2503" s="81"/>
      <c r="B2503" s="93"/>
      <c r="E2503" s="50"/>
      <c r="H2503" s="42"/>
      <c r="I2503" s="196"/>
      <c r="K2503" s="106"/>
      <c r="L2503" s="106"/>
      <c r="M2503" s="106"/>
    </row>
    <row r="2504" ht="14.25" customHeight="1">
      <c r="A2504" s="81"/>
      <c r="B2504" s="93"/>
      <c r="E2504" s="50"/>
      <c r="H2504" s="42"/>
      <c r="I2504" s="196"/>
      <c r="K2504" s="106"/>
      <c r="L2504" s="106"/>
      <c r="M2504" s="106"/>
    </row>
    <row r="2505" ht="14.25" customHeight="1">
      <c r="A2505" s="81"/>
      <c r="B2505" s="93"/>
      <c r="E2505" s="50"/>
      <c r="H2505" s="42"/>
      <c r="I2505" s="196"/>
      <c r="K2505" s="106"/>
      <c r="L2505" s="106"/>
      <c r="M2505" s="106"/>
    </row>
    <row r="2506" ht="14.25" customHeight="1">
      <c r="A2506" s="81"/>
      <c r="B2506" s="93"/>
      <c r="E2506" s="50"/>
      <c r="H2506" s="42"/>
      <c r="I2506" s="196"/>
      <c r="K2506" s="106"/>
      <c r="L2506" s="106"/>
      <c r="M2506" s="106"/>
    </row>
    <row r="2507" ht="14.25" customHeight="1">
      <c r="A2507" s="81"/>
      <c r="B2507" s="93"/>
      <c r="E2507" s="50"/>
      <c r="H2507" s="42"/>
      <c r="I2507" s="196"/>
      <c r="K2507" s="106"/>
      <c r="L2507" s="106"/>
      <c r="M2507" s="106"/>
    </row>
    <row r="2508" ht="14.25" customHeight="1">
      <c r="A2508" s="81"/>
      <c r="B2508" s="93"/>
      <c r="E2508" s="50"/>
      <c r="H2508" s="42"/>
      <c r="I2508" s="196"/>
      <c r="K2508" s="106"/>
      <c r="L2508" s="106"/>
      <c r="M2508" s="106"/>
    </row>
    <row r="2509" ht="14.25" customHeight="1">
      <c r="A2509" s="81"/>
      <c r="B2509" s="93"/>
      <c r="E2509" s="50"/>
      <c r="H2509" s="42"/>
      <c r="I2509" s="196"/>
      <c r="K2509" s="106"/>
      <c r="L2509" s="106"/>
      <c r="M2509" s="106"/>
    </row>
    <row r="2510" ht="14.25" customHeight="1">
      <c r="A2510" s="81"/>
      <c r="B2510" s="93"/>
      <c r="E2510" s="50"/>
      <c r="H2510" s="42"/>
      <c r="I2510" s="196"/>
      <c r="K2510" s="106"/>
      <c r="L2510" s="106"/>
      <c r="M2510" s="106"/>
    </row>
    <row r="2511" ht="14.25" customHeight="1">
      <c r="A2511" s="81"/>
      <c r="B2511" s="93"/>
      <c r="E2511" s="50"/>
      <c r="H2511" s="42"/>
      <c r="I2511" s="196"/>
      <c r="K2511" s="106"/>
      <c r="L2511" s="106"/>
      <c r="M2511" s="106"/>
    </row>
    <row r="2512" ht="14.25" customHeight="1">
      <c r="A2512" s="81"/>
      <c r="B2512" s="93"/>
      <c r="E2512" s="50"/>
      <c r="H2512" s="42"/>
      <c r="I2512" s="196"/>
      <c r="K2512" s="106"/>
      <c r="L2512" s="106"/>
      <c r="M2512" s="106"/>
    </row>
    <row r="2513" ht="14.25" customHeight="1">
      <c r="A2513" s="81"/>
      <c r="B2513" s="93"/>
      <c r="E2513" s="50"/>
      <c r="H2513" s="42"/>
      <c r="I2513" s="196"/>
      <c r="K2513" s="106"/>
      <c r="L2513" s="106"/>
      <c r="M2513" s="106"/>
    </row>
    <row r="2514" ht="14.25" customHeight="1">
      <c r="A2514" s="81"/>
      <c r="B2514" s="93"/>
      <c r="E2514" s="50"/>
      <c r="H2514" s="42"/>
      <c r="I2514" s="196"/>
      <c r="K2514" s="106"/>
      <c r="L2514" s="106"/>
      <c r="M2514" s="106"/>
    </row>
    <row r="2515" ht="14.25" customHeight="1">
      <c r="A2515" s="81"/>
      <c r="B2515" s="93"/>
      <c r="E2515" s="50"/>
      <c r="H2515" s="42"/>
      <c r="I2515" s="196"/>
      <c r="K2515" s="106"/>
      <c r="L2515" s="106"/>
      <c r="M2515" s="106"/>
    </row>
    <row r="2516" ht="14.25" customHeight="1">
      <c r="A2516" s="81"/>
      <c r="B2516" s="93"/>
      <c r="E2516" s="50"/>
      <c r="H2516" s="42"/>
      <c r="I2516" s="196"/>
      <c r="K2516" s="106"/>
      <c r="L2516" s="106"/>
      <c r="M2516" s="106"/>
    </row>
    <row r="2517" ht="14.25" customHeight="1">
      <c r="A2517" s="81"/>
      <c r="B2517" s="93"/>
      <c r="E2517" s="50"/>
      <c r="H2517" s="42"/>
      <c r="I2517" s="196"/>
      <c r="K2517" s="106"/>
      <c r="L2517" s="106"/>
      <c r="M2517" s="106"/>
    </row>
    <row r="2518" ht="14.25" customHeight="1">
      <c r="A2518" s="81"/>
      <c r="B2518" s="93"/>
      <c r="E2518" s="50"/>
      <c r="H2518" s="42"/>
      <c r="I2518" s="196"/>
      <c r="K2518" s="106"/>
      <c r="L2518" s="106"/>
      <c r="M2518" s="106"/>
    </row>
    <row r="2519" ht="14.25" customHeight="1">
      <c r="A2519" s="81"/>
      <c r="B2519" s="93"/>
      <c r="E2519" s="50"/>
      <c r="H2519" s="42"/>
      <c r="I2519" s="196"/>
      <c r="K2519" s="106"/>
      <c r="L2519" s="106"/>
      <c r="M2519" s="106"/>
    </row>
    <row r="2520" ht="14.25" customHeight="1">
      <c r="A2520" s="81"/>
      <c r="B2520" s="93"/>
      <c r="E2520" s="50"/>
      <c r="H2520" s="42"/>
      <c r="I2520" s="196"/>
      <c r="K2520" s="106"/>
      <c r="L2520" s="106"/>
      <c r="M2520" s="106"/>
    </row>
    <row r="2521" ht="14.25" customHeight="1">
      <c r="A2521" s="81"/>
      <c r="B2521" s="93"/>
      <c r="E2521" s="50"/>
      <c r="H2521" s="42"/>
      <c r="I2521" s="196"/>
      <c r="K2521" s="106"/>
      <c r="L2521" s="106"/>
      <c r="M2521" s="106"/>
    </row>
    <row r="2522" ht="14.25" customHeight="1">
      <c r="A2522" s="81"/>
      <c r="B2522" s="93"/>
      <c r="E2522" s="50"/>
      <c r="H2522" s="42"/>
      <c r="I2522" s="196"/>
      <c r="K2522" s="106"/>
      <c r="L2522" s="106"/>
      <c r="M2522" s="106"/>
    </row>
    <row r="2523" ht="14.25" customHeight="1">
      <c r="A2523" s="81"/>
      <c r="B2523" s="93"/>
      <c r="E2523" s="50"/>
      <c r="H2523" s="42"/>
      <c r="I2523" s="196"/>
      <c r="K2523" s="106"/>
      <c r="L2523" s="106"/>
      <c r="M2523" s="106"/>
    </row>
    <row r="2524" ht="14.25" customHeight="1">
      <c r="A2524" s="81"/>
      <c r="B2524" s="93"/>
      <c r="E2524" s="50"/>
      <c r="H2524" s="42"/>
      <c r="I2524" s="196"/>
      <c r="K2524" s="106"/>
      <c r="L2524" s="106"/>
      <c r="M2524" s="106"/>
    </row>
    <row r="2525" ht="14.25" customHeight="1">
      <c r="A2525" s="81"/>
      <c r="B2525" s="93"/>
      <c r="E2525" s="50"/>
      <c r="H2525" s="42"/>
      <c r="I2525" s="196"/>
      <c r="K2525" s="106"/>
      <c r="L2525" s="106"/>
      <c r="M2525" s="106"/>
    </row>
    <row r="2526" ht="14.25" customHeight="1">
      <c r="A2526" s="81"/>
      <c r="B2526" s="93"/>
      <c r="E2526" s="50"/>
      <c r="H2526" s="42"/>
      <c r="I2526" s="196"/>
      <c r="K2526" s="106"/>
      <c r="L2526" s="106"/>
      <c r="M2526" s="106"/>
    </row>
    <row r="2527" ht="14.25" customHeight="1">
      <c r="A2527" s="81"/>
      <c r="B2527" s="93"/>
      <c r="E2527" s="50"/>
      <c r="H2527" s="42"/>
      <c r="I2527" s="196"/>
      <c r="K2527" s="106"/>
      <c r="L2527" s="106"/>
      <c r="M2527" s="106"/>
    </row>
    <row r="2528" ht="14.25" customHeight="1">
      <c r="A2528" s="81"/>
      <c r="B2528" s="93"/>
      <c r="E2528" s="50"/>
      <c r="H2528" s="42"/>
      <c r="I2528" s="196"/>
      <c r="K2528" s="106"/>
      <c r="L2528" s="106"/>
      <c r="M2528" s="106"/>
    </row>
    <row r="2529" ht="14.25" customHeight="1">
      <c r="A2529" s="81"/>
      <c r="B2529" s="93"/>
      <c r="E2529" s="50"/>
      <c r="H2529" s="42"/>
      <c r="I2529" s="196"/>
      <c r="K2529" s="106"/>
      <c r="L2529" s="106"/>
      <c r="M2529" s="106"/>
    </row>
    <row r="2530" ht="14.25" customHeight="1">
      <c r="A2530" s="81"/>
      <c r="B2530" s="93"/>
      <c r="E2530" s="50"/>
      <c r="H2530" s="42"/>
      <c r="I2530" s="196"/>
      <c r="K2530" s="106"/>
      <c r="L2530" s="106"/>
      <c r="M2530" s="106"/>
    </row>
    <row r="2531" ht="14.25" customHeight="1">
      <c r="A2531" s="81"/>
      <c r="B2531" s="93"/>
      <c r="E2531" s="50"/>
      <c r="H2531" s="42"/>
      <c r="I2531" s="196"/>
      <c r="K2531" s="106"/>
      <c r="L2531" s="106"/>
      <c r="M2531" s="106"/>
    </row>
    <row r="2532" ht="14.25" customHeight="1">
      <c r="A2532" s="81"/>
      <c r="B2532" s="93"/>
      <c r="E2532" s="50"/>
      <c r="H2532" s="42"/>
      <c r="I2532" s="196"/>
      <c r="K2532" s="106"/>
      <c r="L2532" s="106"/>
      <c r="M2532" s="106"/>
    </row>
    <row r="2533" ht="14.25" customHeight="1">
      <c r="A2533" s="81"/>
      <c r="B2533" s="93"/>
      <c r="E2533" s="50"/>
      <c r="H2533" s="42"/>
      <c r="I2533" s="196"/>
      <c r="K2533" s="106"/>
      <c r="L2533" s="106"/>
      <c r="M2533" s="106"/>
    </row>
    <row r="2534" ht="14.25" customHeight="1">
      <c r="A2534" s="81"/>
      <c r="B2534" s="93"/>
      <c r="E2534" s="50"/>
      <c r="H2534" s="42"/>
      <c r="I2534" s="196"/>
      <c r="K2534" s="106"/>
      <c r="L2534" s="106"/>
      <c r="M2534" s="106"/>
    </row>
    <row r="2535" ht="14.25" customHeight="1">
      <c r="A2535" s="81"/>
      <c r="B2535" s="93"/>
      <c r="E2535" s="50"/>
      <c r="H2535" s="42"/>
      <c r="I2535" s="196"/>
      <c r="K2535" s="106"/>
      <c r="L2535" s="106"/>
      <c r="M2535" s="106"/>
    </row>
    <row r="2536" ht="14.25" customHeight="1">
      <c r="A2536" s="81"/>
      <c r="B2536" s="93"/>
      <c r="E2536" s="50"/>
      <c r="H2536" s="42"/>
      <c r="I2536" s="196"/>
      <c r="K2536" s="106"/>
      <c r="L2536" s="106"/>
      <c r="M2536" s="106"/>
    </row>
    <row r="2537" ht="14.25" customHeight="1">
      <c r="A2537" s="81"/>
      <c r="B2537" s="93"/>
      <c r="E2537" s="50"/>
      <c r="H2537" s="42"/>
      <c r="I2537" s="196"/>
      <c r="K2537" s="106"/>
      <c r="L2537" s="106"/>
      <c r="M2537" s="106"/>
    </row>
    <row r="2538" ht="14.25" customHeight="1">
      <c r="A2538" s="81"/>
      <c r="B2538" s="93"/>
      <c r="E2538" s="50"/>
      <c r="H2538" s="42"/>
      <c r="I2538" s="196"/>
      <c r="K2538" s="106"/>
      <c r="L2538" s="106"/>
      <c r="M2538" s="106"/>
    </row>
    <row r="2539" ht="14.25" customHeight="1">
      <c r="A2539" s="81"/>
      <c r="B2539" s="93"/>
      <c r="E2539" s="50"/>
      <c r="H2539" s="42"/>
      <c r="I2539" s="196"/>
      <c r="K2539" s="106"/>
      <c r="L2539" s="106"/>
      <c r="M2539" s="106"/>
    </row>
    <row r="2540" ht="14.25" customHeight="1">
      <c r="A2540" s="81"/>
      <c r="B2540" s="93"/>
      <c r="E2540" s="50"/>
      <c r="H2540" s="42"/>
      <c r="I2540" s="196"/>
      <c r="K2540" s="106"/>
      <c r="L2540" s="106"/>
      <c r="M2540" s="106"/>
    </row>
    <row r="2541" ht="14.25" customHeight="1">
      <c r="A2541" s="81"/>
      <c r="B2541" s="93"/>
      <c r="E2541" s="50"/>
      <c r="H2541" s="42"/>
      <c r="I2541" s="196"/>
      <c r="K2541" s="106"/>
      <c r="L2541" s="106"/>
      <c r="M2541" s="106"/>
    </row>
    <row r="2542" ht="14.25" customHeight="1">
      <c r="A2542" s="81"/>
      <c r="B2542" s="93"/>
      <c r="E2542" s="50"/>
      <c r="H2542" s="42"/>
      <c r="I2542" s="196"/>
      <c r="K2542" s="106"/>
      <c r="L2542" s="106"/>
      <c r="M2542" s="106"/>
    </row>
    <row r="2543" ht="14.25" customHeight="1">
      <c r="A2543" s="81"/>
      <c r="B2543" s="93"/>
      <c r="E2543" s="50"/>
      <c r="H2543" s="42"/>
      <c r="I2543" s="196"/>
      <c r="K2543" s="106"/>
      <c r="L2543" s="106"/>
      <c r="M2543" s="106"/>
    </row>
    <row r="2544" ht="14.25" customHeight="1">
      <c r="A2544" s="81"/>
      <c r="B2544" s="93"/>
      <c r="E2544" s="50"/>
      <c r="H2544" s="42"/>
      <c r="I2544" s="196"/>
      <c r="K2544" s="106"/>
      <c r="L2544" s="106"/>
      <c r="M2544" s="106"/>
    </row>
    <row r="2545" ht="14.25" customHeight="1">
      <c r="A2545" s="81"/>
      <c r="B2545" s="93"/>
      <c r="E2545" s="50"/>
      <c r="H2545" s="42"/>
      <c r="I2545" s="196"/>
      <c r="K2545" s="106"/>
      <c r="L2545" s="106"/>
      <c r="M2545" s="106"/>
    </row>
    <row r="2546" ht="14.25" customHeight="1">
      <c r="A2546" s="81"/>
      <c r="B2546" s="93"/>
      <c r="E2546" s="50"/>
      <c r="H2546" s="42"/>
      <c r="I2546" s="196"/>
      <c r="K2546" s="106"/>
      <c r="L2546" s="106"/>
      <c r="M2546" s="106"/>
    </row>
    <row r="2547" ht="14.25" customHeight="1">
      <c r="A2547" s="81"/>
      <c r="B2547" s="93"/>
      <c r="E2547" s="50"/>
      <c r="H2547" s="42"/>
      <c r="I2547" s="196"/>
      <c r="K2547" s="106"/>
      <c r="L2547" s="106"/>
      <c r="M2547" s="106"/>
    </row>
    <row r="2548" ht="14.25" customHeight="1">
      <c r="A2548" s="81"/>
      <c r="B2548" s="93"/>
      <c r="E2548" s="50"/>
      <c r="H2548" s="42"/>
      <c r="I2548" s="196"/>
      <c r="K2548" s="106"/>
      <c r="L2548" s="106"/>
      <c r="M2548" s="106"/>
    </row>
    <row r="2549" ht="14.25" customHeight="1">
      <c r="A2549" s="81"/>
      <c r="B2549" s="93"/>
      <c r="E2549" s="50"/>
      <c r="H2549" s="42"/>
      <c r="I2549" s="196"/>
      <c r="K2549" s="106"/>
      <c r="L2549" s="106"/>
      <c r="M2549" s="106"/>
    </row>
    <row r="2550" ht="14.25" customHeight="1">
      <c r="A2550" s="81"/>
      <c r="B2550" s="93"/>
      <c r="E2550" s="50"/>
      <c r="H2550" s="42"/>
      <c r="I2550" s="196"/>
      <c r="K2550" s="106"/>
      <c r="L2550" s="106"/>
      <c r="M2550" s="106"/>
    </row>
    <row r="2551" ht="14.25" customHeight="1">
      <c r="A2551" s="81"/>
      <c r="B2551" s="93"/>
      <c r="E2551" s="50"/>
      <c r="H2551" s="42"/>
      <c r="I2551" s="196"/>
      <c r="K2551" s="106"/>
      <c r="L2551" s="106"/>
      <c r="M2551" s="106"/>
    </row>
    <row r="2552" ht="14.25" customHeight="1">
      <c r="A2552" s="81"/>
      <c r="B2552" s="93"/>
      <c r="E2552" s="50"/>
      <c r="H2552" s="42"/>
      <c r="I2552" s="196"/>
      <c r="K2552" s="106"/>
      <c r="L2552" s="106"/>
      <c r="M2552" s="106"/>
    </row>
    <row r="2553" ht="14.25" customHeight="1">
      <c r="A2553" s="81"/>
      <c r="B2553" s="93"/>
      <c r="E2553" s="50"/>
      <c r="H2553" s="42"/>
      <c r="I2553" s="196"/>
      <c r="K2553" s="106"/>
      <c r="L2553" s="106"/>
      <c r="M2553" s="106"/>
    </row>
    <row r="2554" ht="14.25" customHeight="1">
      <c r="A2554" s="81"/>
      <c r="B2554" s="93"/>
      <c r="E2554" s="50"/>
      <c r="H2554" s="42"/>
      <c r="I2554" s="196"/>
      <c r="K2554" s="106"/>
      <c r="L2554" s="106"/>
      <c r="M2554" s="106"/>
    </row>
    <row r="2555" ht="14.25" customHeight="1">
      <c r="A2555" s="81"/>
      <c r="B2555" s="93"/>
      <c r="E2555" s="50"/>
      <c r="H2555" s="42"/>
      <c r="I2555" s="196"/>
      <c r="K2555" s="106"/>
      <c r="L2555" s="106"/>
      <c r="M2555" s="106"/>
    </row>
    <row r="2556" ht="14.25" customHeight="1">
      <c r="A2556" s="81"/>
      <c r="B2556" s="93"/>
      <c r="E2556" s="50"/>
      <c r="H2556" s="42"/>
      <c r="I2556" s="196"/>
      <c r="K2556" s="106"/>
      <c r="L2556" s="106"/>
      <c r="M2556" s="106"/>
    </row>
    <row r="2557" ht="14.25" customHeight="1">
      <c r="A2557" s="81"/>
      <c r="B2557" s="93"/>
      <c r="E2557" s="50"/>
      <c r="H2557" s="42"/>
      <c r="I2557" s="196"/>
      <c r="K2557" s="106"/>
      <c r="L2557" s="106"/>
      <c r="M2557" s="106"/>
    </row>
    <row r="2558" ht="14.25" customHeight="1">
      <c r="A2558" s="81"/>
      <c r="B2558" s="93"/>
      <c r="E2558" s="50"/>
      <c r="H2558" s="42"/>
      <c r="I2558" s="196"/>
      <c r="K2558" s="106"/>
      <c r="L2558" s="106"/>
      <c r="M2558" s="106"/>
    </row>
    <row r="2559" ht="14.25" customHeight="1">
      <c r="A2559" s="81"/>
      <c r="B2559" s="93"/>
      <c r="E2559" s="50"/>
      <c r="H2559" s="42"/>
      <c r="I2559" s="196"/>
      <c r="K2559" s="106"/>
      <c r="L2559" s="106"/>
      <c r="M2559" s="106"/>
    </row>
    <row r="2560" ht="14.25" customHeight="1">
      <c r="A2560" s="81"/>
      <c r="B2560" s="93"/>
      <c r="E2560" s="50"/>
      <c r="H2560" s="42"/>
      <c r="I2560" s="196"/>
      <c r="K2560" s="106"/>
      <c r="L2560" s="106"/>
      <c r="M2560" s="106"/>
    </row>
    <row r="2561" ht="14.25" customHeight="1">
      <c r="A2561" s="81"/>
      <c r="B2561" s="93"/>
      <c r="E2561" s="50"/>
      <c r="H2561" s="42"/>
      <c r="I2561" s="196"/>
      <c r="K2561" s="106"/>
      <c r="L2561" s="106"/>
      <c r="M2561" s="106"/>
    </row>
    <row r="2562" ht="14.25" customHeight="1">
      <c r="A2562" s="81"/>
      <c r="B2562" s="93"/>
      <c r="E2562" s="50"/>
      <c r="H2562" s="42"/>
      <c r="I2562" s="196"/>
      <c r="K2562" s="106"/>
      <c r="L2562" s="106"/>
      <c r="M2562" s="106"/>
    </row>
    <row r="2563" ht="14.25" customHeight="1">
      <c r="A2563" s="81"/>
      <c r="B2563" s="93"/>
      <c r="E2563" s="50"/>
      <c r="H2563" s="42"/>
      <c r="I2563" s="196"/>
      <c r="K2563" s="106"/>
      <c r="L2563" s="106"/>
      <c r="M2563" s="106"/>
    </row>
    <row r="2564" ht="14.25" customHeight="1">
      <c r="A2564" s="81"/>
      <c r="B2564" s="93"/>
      <c r="E2564" s="50"/>
      <c r="H2564" s="42"/>
      <c r="I2564" s="196"/>
      <c r="K2564" s="106"/>
      <c r="L2564" s="106"/>
      <c r="M2564" s="106"/>
    </row>
    <row r="2565" ht="14.25" customHeight="1">
      <c r="A2565" s="81"/>
      <c r="B2565" s="93"/>
      <c r="E2565" s="50"/>
      <c r="H2565" s="42"/>
      <c r="I2565" s="196"/>
      <c r="K2565" s="106"/>
      <c r="L2565" s="106"/>
      <c r="M2565" s="106"/>
    </row>
    <row r="2566" ht="14.25" customHeight="1">
      <c r="A2566" s="81"/>
      <c r="B2566" s="93"/>
      <c r="E2566" s="50"/>
      <c r="H2566" s="42"/>
      <c r="I2566" s="196"/>
      <c r="K2566" s="106"/>
      <c r="L2566" s="106"/>
      <c r="M2566" s="106"/>
    </row>
    <row r="2567" ht="14.25" customHeight="1">
      <c r="A2567" s="81"/>
      <c r="B2567" s="93"/>
      <c r="E2567" s="50"/>
      <c r="H2567" s="42"/>
      <c r="I2567" s="196"/>
      <c r="K2567" s="106"/>
      <c r="L2567" s="106"/>
      <c r="M2567" s="106"/>
    </row>
    <row r="2568" ht="14.25" customHeight="1">
      <c r="A2568" s="81"/>
      <c r="B2568" s="93"/>
      <c r="E2568" s="50"/>
      <c r="H2568" s="42"/>
      <c r="I2568" s="196"/>
      <c r="K2568" s="106"/>
      <c r="L2568" s="106"/>
      <c r="M2568" s="106"/>
    </row>
    <row r="2569" ht="14.25" customHeight="1">
      <c r="A2569" s="81"/>
      <c r="B2569" s="93"/>
      <c r="E2569" s="50"/>
      <c r="H2569" s="42"/>
      <c r="I2569" s="196"/>
      <c r="K2569" s="106"/>
      <c r="L2569" s="106"/>
      <c r="M2569" s="106"/>
    </row>
    <row r="2570" ht="14.25" customHeight="1">
      <c r="A2570" s="81"/>
      <c r="B2570" s="93"/>
      <c r="E2570" s="50"/>
      <c r="H2570" s="42"/>
      <c r="I2570" s="196"/>
      <c r="K2570" s="106"/>
      <c r="L2570" s="106"/>
      <c r="M2570" s="106"/>
    </row>
    <row r="2571" ht="14.25" customHeight="1">
      <c r="A2571" s="81"/>
      <c r="B2571" s="93"/>
      <c r="E2571" s="50"/>
      <c r="H2571" s="42"/>
      <c r="I2571" s="196"/>
      <c r="K2571" s="106"/>
      <c r="L2571" s="106"/>
      <c r="M2571" s="106"/>
    </row>
    <row r="2572" ht="14.25" customHeight="1">
      <c r="A2572" s="81"/>
      <c r="B2572" s="93"/>
      <c r="E2572" s="50"/>
      <c r="H2572" s="42"/>
      <c r="I2572" s="196"/>
      <c r="K2572" s="106"/>
      <c r="L2572" s="106"/>
      <c r="M2572" s="106"/>
    </row>
    <row r="2573" ht="14.25" customHeight="1">
      <c r="A2573" s="81"/>
      <c r="B2573" s="93"/>
      <c r="E2573" s="50"/>
      <c r="H2573" s="42"/>
      <c r="I2573" s="196"/>
      <c r="K2573" s="106"/>
      <c r="L2573" s="106"/>
      <c r="M2573" s="106"/>
    </row>
    <row r="2574" ht="14.25" customHeight="1">
      <c r="A2574" s="81"/>
      <c r="B2574" s="93"/>
      <c r="E2574" s="50"/>
      <c r="H2574" s="42"/>
      <c r="I2574" s="196"/>
      <c r="K2574" s="106"/>
      <c r="L2574" s="106"/>
      <c r="M2574" s="106"/>
    </row>
    <row r="2575" ht="14.25" customHeight="1">
      <c r="A2575" s="81"/>
      <c r="B2575" s="93"/>
      <c r="E2575" s="50"/>
      <c r="H2575" s="42"/>
      <c r="I2575" s="196"/>
      <c r="K2575" s="106"/>
      <c r="L2575" s="106"/>
      <c r="M2575" s="106"/>
    </row>
    <row r="2576" ht="14.25" customHeight="1">
      <c r="A2576" s="81"/>
      <c r="B2576" s="93"/>
      <c r="E2576" s="50"/>
      <c r="H2576" s="42"/>
      <c r="I2576" s="196"/>
      <c r="K2576" s="106"/>
      <c r="L2576" s="106"/>
      <c r="M2576" s="106"/>
    </row>
    <row r="2577" ht="14.25" customHeight="1">
      <c r="A2577" s="81"/>
      <c r="B2577" s="93"/>
      <c r="E2577" s="50"/>
      <c r="H2577" s="42"/>
      <c r="I2577" s="196"/>
      <c r="K2577" s="106"/>
      <c r="L2577" s="106"/>
      <c r="M2577" s="106"/>
    </row>
    <row r="2578" ht="14.25" customHeight="1">
      <c r="A2578" s="81"/>
      <c r="B2578" s="93"/>
      <c r="E2578" s="50"/>
      <c r="H2578" s="42"/>
      <c r="I2578" s="196"/>
      <c r="K2578" s="106"/>
      <c r="L2578" s="106"/>
      <c r="M2578" s="106"/>
    </row>
    <row r="2579" ht="14.25" customHeight="1">
      <c r="A2579" s="81"/>
      <c r="B2579" s="93"/>
      <c r="E2579" s="50"/>
      <c r="H2579" s="42"/>
      <c r="I2579" s="196"/>
      <c r="K2579" s="106"/>
      <c r="L2579" s="106"/>
      <c r="M2579" s="106"/>
    </row>
    <row r="2580" ht="14.25" customHeight="1">
      <c r="A2580" s="81"/>
      <c r="B2580" s="93"/>
      <c r="E2580" s="50"/>
      <c r="H2580" s="42"/>
      <c r="I2580" s="196"/>
      <c r="K2580" s="106"/>
      <c r="L2580" s="106"/>
      <c r="M2580" s="106"/>
    </row>
    <row r="2581" ht="14.25" customHeight="1">
      <c r="A2581" s="81"/>
      <c r="B2581" s="93"/>
      <c r="E2581" s="50"/>
      <c r="H2581" s="42"/>
      <c r="I2581" s="196"/>
      <c r="K2581" s="106"/>
      <c r="L2581" s="106"/>
      <c r="M2581" s="106"/>
    </row>
    <row r="2582" ht="14.25" customHeight="1">
      <c r="A2582" s="81"/>
      <c r="B2582" s="93"/>
      <c r="E2582" s="50"/>
      <c r="H2582" s="42"/>
      <c r="I2582" s="196"/>
      <c r="K2582" s="106"/>
      <c r="L2582" s="106"/>
      <c r="M2582" s="106"/>
    </row>
    <row r="2583" ht="14.25" customHeight="1">
      <c r="A2583" s="81"/>
      <c r="B2583" s="93"/>
      <c r="E2583" s="50"/>
      <c r="H2583" s="42"/>
      <c r="I2583" s="196"/>
      <c r="K2583" s="106"/>
      <c r="L2583" s="106"/>
      <c r="M2583" s="106"/>
    </row>
    <row r="2584" ht="14.25" customHeight="1">
      <c r="A2584" s="81"/>
      <c r="B2584" s="93"/>
      <c r="E2584" s="50"/>
      <c r="H2584" s="42"/>
      <c r="I2584" s="196"/>
      <c r="K2584" s="106"/>
      <c r="L2584" s="106"/>
      <c r="M2584" s="106"/>
    </row>
    <row r="2585" ht="14.25" customHeight="1">
      <c r="A2585" s="81"/>
      <c r="B2585" s="93"/>
      <c r="E2585" s="50"/>
      <c r="H2585" s="42"/>
      <c r="I2585" s="196"/>
      <c r="K2585" s="106"/>
      <c r="L2585" s="106"/>
      <c r="M2585" s="106"/>
    </row>
    <row r="2586" ht="14.25" customHeight="1">
      <c r="A2586" s="81"/>
      <c r="B2586" s="93"/>
      <c r="E2586" s="50"/>
      <c r="H2586" s="42"/>
      <c r="I2586" s="196"/>
      <c r="K2586" s="106"/>
      <c r="L2586" s="106"/>
      <c r="M2586" s="106"/>
    </row>
    <row r="2587" ht="14.25" customHeight="1">
      <c r="A2587" s="81"/>
      <c r="B2587" s="93"/>
      <c r="E2587" s="50"/>
      <c r="H2587" s="42"/>
      <c r="I2587" s="196"/>
      <c r="K2587" s="106"/>
      <c r="L2587" s="106"/>
      <c r="M2587" s="106"/>
    </row>
    <row r="2588" ht="14.25" customHeight="1">
      <c r="A2588" s="81"/>
      <c r="B2588" s="93"/>
      <c r="E2588" s="50"/>
      <c r="H2588" s="42"/>
      <c r="I2588" s="196"/>
      <c r="K2588" s="106"/>
      <c r="L2588" s="106"/>
      <c r="M2588" s="106"/>
    </row>
    <row r="2589" ht="14.25" customHeight="1">
      <c r="A2589" s="81"/>
      <c r="B2589" s="93"/>
      <c r="E2589" s="50"/>
      <c r="H2589" s="42"/>
      <c r="I2589" s="196"/>
      <c r="K2589" s="106"/>
      <c r="L2589" s="106"/>
      <c r="M2589" s="106"/>
    </row>
    <row r="2590" ht="14.25" customHeight="1">
      <c r="A2590" s="81"/>
      <c r="B2590" s="93"/>
      <c r="E2590" s="50"/>
      <c r="H2590" s="42"/>
      <c r="I2590" s="196"/>
      <c r="K2590" s="106"/>
      <c r="L2590" s="106"/>
      <c r="M2590" s="106"/>
    </row>
    <row r="2591" ht="14.25" customHeight="1">
      <c r="A2591" s="81"/>
      <c r="B2591" s="93"/>
      <c r="E2591" s="50"/>
      <c r="H2591" s="42"/>
      <c r="I2591" s="196"/>
      <c r="K2591" s="106"/>
      <c r="L2591" s="106"/>
      <c r="M2591" s="106"/>
    </row>
    <row r="2592" ht="14.25" customHeight="1">
      <c r="A2592" s="81"/>
      <c r="B2592" s="93"/>
      <c r="E2592" s="50"/>
      <c r="H2592" s="42"/>
      <c r="I2592" s="196"/>
      <c r="K2592" s="106"/>
      <c r="L2592" s="106"/>
      <c r="M2592" s="106"/>
    </row>
    <row r="2593" ht="14.25" customHeight="1">
      <c r="A2593" s="81"/>
      <c r="B2593" s="93"/>
      <c r="E2593" s="50"/>
      <c r="H2593" s="42"/>
      <c r="I2593" s="196"/>
      <c r="K2593" s="106"/>
      <c r="L2593" s="106"/>
      <c r="M2593" s="106"/>
    </row>
    <row r="2594" ht="14.25" customHeight="1">
      <c r="A2594" s="81"/>
      <c r="B2594" s="93"/>
      <c r="E2594" s="50"/>
      <c r="H2594" s="42"/>
      <c r="I2594" s="196"/>
      <c r="K2594" s="106"/>
      <c r="L2594" s="106"/>
      <c r="M2594" s="106"/>
    </row>
    <row r="2595" ht="14.25" customHeight="1">
      <c r="A2595" s="81"/>
      <c r="B2595" s="93"/>
      <c r="E2595" s="50"/>
      <c r="H2595" s="42"/>
      <c r="I2595" s="196"/>
      <c r="K2595" s="106"/>
      <c r="L2595" s="106"/>
      <c r="M2595" s="106"/>
    </row>
    <row r="2596" ht="14.25" customHeight="1">
      <c r="A2596" s="81"/>
      <c r="B2596" s="93"/>
      <c r="E2596" s="50"/>
      <c r="H2596" s="42"/>
      <c r="I2596" s="196"/>
      <c r="K2596" s="106"/>
      <c r="L2596" s="106"/>
      <c r="M2596" s="106"/>
    </row>
    <row r="2597" ht="14.25" customHeight="1">
      <c r="A2597" s="81"/>
      <c r="B2597" s="93"/>
      <c r="E2597" s="50"/>
      <c r="H2597" s="42"/>
      <c r="I2597" s="196"/>
      <c r="K2597" s="106"/>
      <c r="L2597" s="106"/>
      <c r="M2597" s="106"/>
    </row>
    <row r="2598" ht="14.25" customHeight="1">
      <c r="A2598" s="81"/>
      <c r="B2598" s="93"/>
      <c r="E2598" s="50"/>
      <c r="H2598" s="42"/>
      <c r="I2598" s="196"/>
      <c r="K2598" s="106"/>
      <c r="L2598" s="106"/>
      <c r="M2598" s="106"/>
    </row>
    <row r="2599" ht="14.25" customHeight="1">
      <c r="A2599" s="81"/>
      <c r="B2599" s="93"/>
      <c r="E2599" s="50"/>
      <c r="H2599" s="42"/>
      <c r="I2599" s="196"/>
      <c r="K2599" s="106"/>
      <c r="L2599" s="106"/>
      <c r="M2599" s="106"/>
    </row>
    <row r="2600" ht="14.25" customHeight="1">
      <c r="A2600" s="81"/>
      <c r="B2600" s="93"/>
      <c r="E2600" s="50"/>
      <c r="H2600" s="42"/>
      <c r="I2600" s="196"/>
      <c r="K2600" s="106"/>
      <c r="L2600" s="106"/>
      <c r="M2600" s="106"/>
    </row>
    <row r="2601" ht="14.25" customHeight="1">
      <c r="A2601" s="81"/>
      <c r="B2601" s="93"/>
      <c r="E2601" s="50"/>
      <c r="H2601" s="42"/>
      <c r="I2601" s="196"/>
      <c r="K2601" s="106"/>
      <c r="L2601" s="106"/>
      <c r="M2601" s="106"/>
    </row>
    <row r="2602" ht="14.25" customHeight="1">
      <c r="A2602" s="81"/>
      <c r="B2602" s="93"/>
      <c r="E2602" s="50"/>
      <c r="H2602" s="42"/>
      <c r="I2602" s="196"/>
      <c r="K2602" s="106"/>
      <c r="L2602" s="106"/>
      <c r="M2602" s="106"/>
    </row>
    <row r="2603" ht="14.25" customHeight="1">
      <c r="A2603" s="81"/>
      <c r="B2603" s="93"/>
      <c r="E2603" s="50"/>
      <c r="H2603" s="42"/>
      <c r="I2603" s="196"/>
      <c r="K2603" s="106"/>
      <c r="L2603" s="106"/>
      <c r="M2603" s="106"/>
    </row>
    <row r="2604" ht="14.25" customHeight="1">
      <c r="A2604" s="81"/>
      <c r="B2604" s="93"/>
      <c r="E2604" s="50"/>
      <c r="H2604" s="42"/>
      <c r="I2604" s="196"/>
      <c r="K2604" s="106"/>
      <c r="L2604" s="106"/>
      <c r="M2604" s="106"/>
    </row>
    <row r="2605" ht="14.25" customHeight="1">
      <c r="A2605" s="81"/>
      <c r="B2605" s="93"/>
      <c r="E2605" s="50"/>
      <c r="H2605" s="42"/>
      <c r="I2605" s="196"/>
      <c r="K2605" s="106"/>
      <c r="L2605" s="106"/>
      <c r="M2605" s="106"/>
    </row>
    <row r="2606" ht="14.25" customHeight="1">
      <c r="A2606" s="81"/>
      <c r="B2606" s="93"/>
      <c r="E2606" s="50"/>
      <c r="H2606" s="42"/>
      <c r="I2606" s="196"/>
      <c r="K2606" s="106"/>
      <c r="L2606" s="106"/>
      <c r="M2606" s="106"/>
    </row>
    <row r="2607" ht="14.25" customHeight="1">
      <c r="A2607" s="81"/>
      <c r="B2607" s="93"/>
      <c r="E2607" s="50"/>
      <c r="H2607" s="42"/>
      <c r="I2607" s="196"/>
      <c r="K2607" s="106"/>
      <c r="L2607" s="106"/>
      <c r="M2607" s="106"/>
    </row>
    <row r="2608" ht="14.25" customHeight="1">
      <c r="A2608" s="81"/>
      <c r="B2608" s="93"/>
      <c r="E2608" s="50"/>
      <c r="H2608" s="42"/>
      <c r="I2608" s="196"/>
      <c r="K2608" s="106"/>
      <c r="L2608" s="106"/>
      <c r="M2608" s="106"/>
    </row>
    <row r="2609" ht="14.25" customHeight="1">
      <c r="A2609" s="81"/>
      <c r="B2609" s="93"/>
      <c r="E2609" s="50"/>
      <c r="H2609" s="42"/>
      <c r="I2609" s="196"/>
      <c r="K2609" s="106"/>
      <c r="L2609" s="106"/>
      <c r="M2609" s="106"/>
    </row>
    <row r="2610" ht="14.25" customHeight="1">
      <c r="A2610" s="81"/>
      <c r="B2610" s="93"/>
      <c r="E2610" s="50"/>
      <c r="H2610" s="42"/>
      <c r="I2610" s="196"/>
      <c r="K2610" s="106"/>
      <c r="L2610" s="106"/>
      <c r="M2610" s="106"/>
    </row>
    <row r="2611" ht="14.25" customHeight="1">
      <c r="A2611" s="81"/>
      <c r="B2611" s="93"/>
      <c r="E2611" s="50"/>
      <c r="H2611" s="42"/>
      <c r="I2611" s="196"/>
      <c r="K2611" s="106"/>
      <c r="L2611" s="106"/>
      <c r="M2611" s="106"/>
    </row>
    <row r="2612" ht="14.25" customHeight="1">
      <c r="A2612" s="81"/>
      <c r="B2612" s="93"/>
      <c r="E2612" s="50"/>
      <c r="H2612" s="42"/>
      <c r="I2612" s="196"/>
      <c r="K2612" s="106"/>
      <c r="L2612" s="106"/>
      <c r="M2612" s="106"/>
    </row>
    <row r="2613" ht="14.25" customHeight="1">
      <c r="A2613" s="81"/>
      <c r="B2613" s="93"/>
      <c r="E2613" s="50"/>
      <c r="H2613" s="42"/>
      <c r="I2613" s="196"/>
      <c r="K2613" s="106"/>
      <c r="L2613" s="106"/>
      <c r="M2613" s="106"/>
    </row>
    <row r="2614" ht="14.25" customHeight="1">
      <c r="A2614" s="81"/>
      <c r="B2614" s="93"/>
      <c r="E2614" s="50"/>
      <c r="H2614" s="42"/>
      <c r="I2614" s="196"/>
      <c r="K2614" s="106"/>
      <c r="L2614" s="106"/>
      <c r="M2614" s="106"/>
    </row>
    <row r="2615" ht="14.25" customHeight="1">
      <c r="A2615" s="81"/>
      <c r="B2615" s="93"/>
      <c r="E2615" s="50"/>
      <c r="H2615" s="42"/>
      <c r="I2615" s="196"/>
      <c r="K2615" s="106"/>
      <c r="L2615" s="106"/>
      <c r="M2615" s="106"/>
    </row>
    <row r="2616" ht="14.25" customHeight="1">
      <c r="A2616" s="81"/>
      <c r="B2616" s="93"/>
      <c r="E2616" s="50"/>
      <c r="H2616" s="42"/>
      <c r="I2616" s="196"/>
      <c r="K2616" s="106"/>
      <c r="L2616" s="106"/>
      <c r="M2616" s="106"/>
    </row>
    <row r="2617" ht="14.25" customHeight="1">
      <c r="A2617" s="81"/>
      <c r="B2617" s="93"/>
      <c r="E2617" s="50"/>
      <c r="H2617" s="42"/>
      <c r="I2617" s="196"/>
      <c r="K2617" s="106"/>
      <c r="L2617" s="106"/>
      <c r="M2617" s="106"/>
    </row>
    <row r="2618" ht="14.25" customHeight="1">
      <c r="A2618" s="81"/>
      <c r="B2618" s="93"/>
      <c r="E2618" s="50"/>
      <c r="H2618" s="42"/>
      <c r="I2618" s="196"/>
      <c r="K2618" s="106"/>
      <c r="L2618" s="106"/>
      <c r="M2618" s="106"/>
    </row>
    <row r="2619" ht="14.25" customHeight="1">
      <c r="A2619" s="81"/>
      <c r="B2619" s="93"/>
      <c r="E2619" s="50"/>
      <c r="H2619" s="42"/>
      <c r="I2619" s="196"/>
      <c r="K2619" s="106"/>
      <c r="L2619" s="106"/>
      <c r="M2619" s="106"/>
    </row>
    <row r="2620" ht="14.25" customHeight="1">
      <c r="A2620" s="81"/>
      <c r="B2620" s="93"/>
      <c r="E2620" s="50"/>
      <c r="H2620" s="42"/>
      <c r="I2620" s="196"/>
      <c r="K2620" s="106"/>
      <c r="L2620" s="106"/>
      <c r="M2620" s="106"/>
    </row>
    <row r="2621" ht="14.25" customHeight="1">
      <c r="A2621" s="81"/>
      <c r="B2621" s="93"/>
      <c r="E2621" s="50"/>
      <c r="H2621" s="42"/>
      <c r="I2621" s="196"/>
      <c r="K2621" s="106"/>
      <c r="L2621" s="106"/>
      <c r="M2621" s="106"/>
    </row>
    <row r="2622" ht="14.25" customHeight="1">
      <c r="A2622" s="81"/>
      <c r="B2622" s="93"/>
      <c r="E2622" s="50"/>
      <c r="H2622" s="42"/>
      <c r="I2622" s="196"/>
      <c r="K2622" s="106"/>
      <c r="L2622" s="106"/>
      <c r="M2622" s="106"/>
    </row>
    <row r="2623" ht="14.25" customHeight="1">
      <c r="A2623" s="81"/>
      <c r="B2623" s="93"/>
      <c r="E2623" s="50"/>
      <c r="H2623" s="42"/>
      <c r="I2623" s="196"/>
      <c r="K2623" s="106"/>
      <c r="L2623" s="106"/>
      <c r="M2623" s="106"/>
    </row>
    <row r="2624" ht="14.25" customHeight="1">
      <c r="A2624" s="81"/>
      <c r="B2624" s="93"/>
      <c r="E2624" s="50"/>
      <c r="H2624" s="42"/>
      <c r="I2624" s="196"/>
      <c r="K2624" s="106"/>
      <c r="L2624" s="106"/>
      <c r="M2624" s="106"/>
    </row>
    <row r="2625" ht="14.25" customHeight="1">
      <c r="A2625" s="81"/>
      <c r="B2625" s="93"/>
      <c r="E2625" s="50"/>
      <c r="H2625" s="42"/>
      <c r="I2625" s="196"/>
      <c r="K2625" s="106"/>
      <c r="L2625" s="106"/>
      <c r="M2625" s="106"/>
    </row>
    <row r="2626" ht="14.25" customHeight="1">
      <c r="A2626" s="81"/>
      <c r="B2626" s="93"/>
      <c r="E2626" s="50"/>
      <c r="H2626" s="42"/>
      <c r="I2626" s="196"/>
      <c r="K2626" s="106"/>
      <c r="L2626" s="106"/>
      <c r="M2626" s="106"/>
    </row>
    <row r="2627" ht="14.25" customHeight="1">
      <c r="A2627" s="81"/>
      <c r="B2627" s="93"/>
      <c r="E2627" s="50"/>
      <c r="H2627" s="42"/>
      <c r="I2627" s="196"/>
      <c r="K2627" s="106"/>
      <c r="L2627" s="106"/>
      <c r="M2627" s="106"/>
    </row>
    <row r="2628" ht="14.25" customHeight="1">
      <c r="A2628" s="81"/>
      <c r="B2628" s="93"/>
      <c r="E2628" s="50"/>
      <c r="H2628" s="42"/>
      <c r="I2628" s="196"/>
      <c r="K2628" s="106"/>
      <c r="L2628" s="106"/>
      <c r="M2628" s="106"/>
    </row>
    <row r="2629" ht="14.25" customHeight="1">
      <c r="A2629" s="81"/>
      <c r="B2629" s="93"/>
      <c r="E2629" s="50"/>
      <c r="H2629" s="42"/>
      <c r="I2629" s="196"/>
      <c r="K2629" s="106"/>
      <c r="L2629" s="106"/>
      <c r="M2629" s="106"/>
    </row>
    <row r="2630" ht="14.25" customHeight="1">
      <c r="A2630" s="81"/>
      <c r="B2630" s="93"/>
      <c r="E2630" s="50"/>
      <c r="H2630" s="42"/>
      <c r="I2630" s="196"/>
      <c r="K2630" s="106"/>
      <c r="L2630" s="106"/>
      <c r="M2630" s="106"/>
    </row>
    <row r="2631" ht="14.25" customHeight="1">
      <c r="A2631" s="81"/>
      <c r="B2631" s="93"/>
      <c r="E2631" s="50"/>
      <c r="H2631" s="42"/>
      <c r="I2631" s="196"/>
      <c r="K2631" s="106"/>
      <c r="L2631" s="106"/>
      <c r="M2631" s="106"/>
    </row>
    <row r="2632" ht="14.25" customHeight="1">
      <c r="A2632" s="81"/>
      <c r="B2632" s="93"/>
      <c r="E2632" s="50"/>
      <c r="H2632" s="42"/>
      <c r="I2632" s="196"/>
      <c r="K2632" s="106"/>
      <c r="L2632" s="106"/>
      <c r="M2632" s="106"/>
    </row>
    <row r="2633" ht="14.25" customHeight="1">
      <c r="A2633" s="81"/>
      <c r="B2633" s="93"/>
      <c r="E2633" s="50"/>
      <c r="H2633" s="42"/>
      <c r="I2633" s="196"/>
      <c r="K2633" s="106"/>
      <c r="L2633" s="106"/>
      <c r="M2633" s="106"/>
    </row>
    <row r="2634" ht="14.25" customHeight="1">
      <c r="A2634" s="81"/>
      <c r="B2634" s="93"/>
      <c r="E2634" s="50"/>
      <c r="H2634" s="42"/>
      <c r="I2634" s="196"/>
      <c r="K2634" s="106"/>
      <c r="L2634" s="106"/>
      <c r="M2634" s="106"/>
    </row>
    <row r="2635" ht="14.25" customHeight="1">
      <c r="A2635" s="81"/>
      <c r="B2635" s="93"/>
      <c r="E2635" s="50"/>
      <c r="H2635" s="42"/>
      <c r="I2635" s="196"/>
      <c r="K2635" s="106"/>
      <c r="L2635" s="106"/>
      <c r="M2635" s="106"/>
    </row>
    <row r="2636" ht="14.25" customHeight="1">
      <c r="A2636" s="81"/>
      <c r="B2636" s="93"/>
      <c r="E2636" s="50"/>
      <c r="H2636" s="42"/>
      <c r="I2636" s="196"/>
      <c r="K2636" s="106"/>
      <c r="L2636" s="106"/>
      <c r="M2636" s="106"/>
    </row>
    <row r="2637" ht="14.25" customHeight="1">
      <c r="A2637" s="81"/>
      <c r="B2637" s="93"/>
      <c r="E2637" s="50"/>
      <c r="H2637" s="42"/>
      <c r="I2637" s="196"/>
      <c r="K2637" s="106"/>
      <c r="L2637" s="106"/>
      <c r="M2637" s="106"/>
    </row>
    <row r="2638" ht="14.25" customHeight="1">
      <c r="A2638" s="81"/>
      <c r="B2638" s="93"/>
      <c r="E2638" s="50"/>
      <c r="H2638" s="42"/>
      <c r="I2638" s="196"/>
      <c r="K2638" s="106"/>
      <c r="L2638" s="106"/>
      <c r="M2638" s="106"/>
    </row>
    <row r="2639" ht="14.25" customHeight="1">
      <c r="A2639" s="81"/>
      <c r="B2639" s="93"/>
      <c r="E2639" s="50"/>
      <c r="H2639" s="42"/>
      <c r="I2639" s="196"/>
      <c r="K2639" s="106"/>
      <c r="L2639" s="106"/>
      <c r="M2639" s="106"/>
    </row>
    <row r="2640" ht="14.25" customHeight="1">
      <c r="A2640" s="81"/>
      <c r="B2640" s="93"/>
      <c r="E2640" s="50"/>
      <c r="H2640" s="42"/>
      <c r="I2640" s="196"/>
      <c r="K2640" s="106"/>
      <c r="L2640" s="106"/>
      <c r="M2640" s="106"/>
    </row>
    <row r="2641" ht="14.25" customHeight="1">
      <c r="A2641" s="81"/>
      <c r="B2641" s="93"/>
      <c r="E2641" s="50"/>
      <c r="H2641" s="42"/>
      <c r="I2641" s="196"/>
      <c r="K2641" s="106"/>
      <c r="L2641" s="106"/>
      <c r="M2641" s="106"/>
    </row>
    <row r="2642" ht="14.25" customHeight="1">
      <c r="A2642" s="81"/>
      <c r="B2642" s="93"/>
      <c r="E2642" s="50"/>
      <c r="H2642" s="42"/>
      <c r="I2642" s="196"/>
      <c r="K2642" s="106"/>
      <c r="L2642" s="106"/>
      <c r="M2642" s="106"/>
    </row>
    <row r="2643" ht="14.25" customHeight="1">
      <c r="A2643" s="81"/>
      <c r="B2643" s="93"/>
      <c r="E2643" s="50"/>
      <c r="H2643" s="42"/>
      <c r="I2643" s="196"/>
      <c r="K2643" s="106"/>
      <c r="L2643" s="106"/>
      <c r="M2643" s="106"/>
    </row>
    <row r="2644" ht="14.25" customHeight="1">
      <c r="A2644" s="81"/>
      <c r="B2644" s="93"/>
      <c r="E2644" s="50"/>
      <c r="H2644" s="42"/>
      <c r="I2644" s="196"/>
      <c r="K2644" s="106"/>
      <c r="L2644" s="106"/>
      <c r="M2644" s="106"/>
    </row>
    <row r="2645" ht="14.25" customHeight="1">
      <c r="A2645" s="81"/>
      <c r="B2645" s="93"/>
      <c r="E2645" s="50"/>
      <c r="H2645" s="42"/>
      <c r="I2645" s="196"/>
      <c r="K2645" s="106"/>
      <c r="L2645" s="106"/>
      <c r="M2645" s="106"/>
    </row>
    <row r="2646" ht="14.25" customHeight="1">
      <c r="A2646" s="81"/>
      <c r="B2646" s="93"/>
      <c r="E2646" s="50"/>
      <c r="H2646" s="42"/>
      <c r="I2646" s="196"/>
      <c r="K2646" s="106"/>
      <c r="L2646" s="106"/>
      <c r="M2646" s="106"/>
    </row>
    <row r="2647" ht="14.25" customHeight="1">
      <c r="A2647" s="81"/>
      <c r="B2647" s="93"/>
      <c r="E2647" s="50"/>
      <c r="H2647" s="42"/>
      <c r="I2647" s="196"/>
      <c r="K2647" s="106"/>
      <c r="L2647" s="106"/>
      <c r="M2647" s="106"/>
    </row>
    <row r="2648" ht="14.25" customHeight="1">
      <c r="A2648" s="81"/>
      <c r="B2648" s="93"/>
      <c r="E2648" s="50"/>
      <c r="H2648" s="42"/>
      <c r="I2648" s="196"/>
      <c r="K2648" s="106"/>
      <c r="L2648" s="106"/>
      <c r="M2648" s="106"/>
    </row>
    <row r="2649" ht="14.25" customHeight="1">
      <c r="A2649" s="81"/>
      <c r="B2649" s="93"/>
      <c r="E2649" s="50"/>
      <c r="H2649" s="42"/>
      <c r="I2649" s="196"/>
      <c r="K2649" s="106"/>
      <c r="L2649" s="106"/>
      <c r="M2649" s="106"/>
    </row>
    <row r="2650" ht="14.25" customHeight="1">
      <c r="A2650" s="81"/>
      <c r="B2650" s="93"/>
      <c r="E2650" s="50"/>
      <c r="H2650" s="42"/>
      <c r="I2650" s="196"/>
      <c r="K2650" s="106"/>
      <c r="L2650" s="106"/>
      <c r="M2650" s="106"/>
    </row>
    <row r="2651" ht="14.25" customHeight="1">
      <c r="A2651" s="81"/>
      <c r="B2651" s="93"/>
      <c r="E2651" s="50"/>
      <c r="H2651" s="42"/>
      <c r="I2651" s="196"/>
      <c r="K2651" s="106"/>
      <c r="L2651" s="106"/>
      <c r="M2651" s="106"/>
    </row>
    <row r="2652" ht="14.25" customHeight="1">
      <c r="A2652" s="81"/>
      <c r="B2652" s="93"/>
      <c r="E2652" s="50"/>
      <c r="H2652" s="42"/>
      <c r="I2652" s="196"/>
      <c r="K2652" s="106"/>
      <c r="L2652" s="106"/>
      <c r="M2652" s="106"/>
    </row>
    <row r="2653" ht="14.25" customHeight="1">
      <c r="A2653" s="81"/>
      <c r="B2653" s="93"/>
      <c r="E2653" s="50"/>
      <c r="H2653" s="42"/>
      <c r="I2653" s="196"/>
      <c r="K2653" s="106"/>
      <c r="L2653" s="106"/>
      <c r="M2653" s="106"/>
    </row>
    <row r="2654" ht="14.25" customHeight="1">
      <c r="A2654" s="81"/>
      <c r="B2654" s="93"/>
      <c r="E2654" s="50"/>
      <c r="H2654" s="42"/>
      <c r="I2654" s="196"/>
      <c r="K2654" s="106"/>
      <c r="L2654" s="106"/>
      <c r="M2654" s="106"/>
    </row>
    <row r="2655" ht="14.25" customHeight="1">
      <c r="A2655" s="81"/>
      <c r="B2655" s="93"/>
      <c r="E2655" s="50"/>
      <c r="H2655" s="42"/>
      <c r="I2655" s="196"/>
      <c r="K2655" s="106"/>
      <c r="L2655" s="106"/>
      <c r="M2655" s="106"/>
    </row>
    <row r="2656" ht="14.25" customHeight="1">
      <c r="A2656" s="81"/>
      <c r="B2656" s="93"/>
      <c r="E2656" s="50"/>
      <c r="H2656" s="42"/>
      <c r="I2656" s="196"/>
      <c r="K2656" s="106"/>
      <c r="L2656" s="106"/>
      <c r="M2656" s="106"/>
    </row>
    <row r="2657" ht="14.25" customHeight="1">
      <c r="A2657" s="81"/>
      <c r="B2657" s="93"/>
      <c r="E2657" s="50"/>
      <c r="H2657" s="42"/>
      <c r="I2657" s="196"/>
      <c r="K2657" s="106"/>
      <c r="L2657" s="106"/>
      <c r="M2657" s="106"/>
    </row>
    <row r="2658" ht="14.25" customHeight="1">
      <c r="A2658" s="81"/>
      <c r="B2658" s="93"/>
      <c r="E2658" s="50"/>
      <c r="H2658" s="42"/>
      <c r="I2658" s="196"/>
      <c r="K2658" s="106"/>
      <c r="L2658" s="106"/>
      <c r="M2658" s="106"/>
    </row>
    <row r="2659" ht="14.25" customHeight="1">
      <c r="A2659" s="81"/>
      <c r="B2659" s="93"/>
      <c r="E2659" s="50"/>
      <c r="H2659" s="42"/>
      <c r="I2659" s="196"/>
      <c r="K2659" s="106"/>
      <c r="L2659" s="106"/>
      <c r="M2659" s="106"/>
    </row>
    <row r="2660" ht="14.25" customHeight="1">
      <c r="A2660" s="81"/>
      <c r="B2660" s="93"/>
      <c r="E2660" s="50"/>
      <c r="H2660" s="42"/>
      <c r="I2660" s="196"/>
      <c r="K2660" s="106"/>
      <c r="L2660" s="106"/>
      <c r="M2660" s="106"/>
    </row>
    <row r="2661" ht="14.25" customHeight="1">
      <c r="A2661" s="81"/>
      <c r="B2661" s="93"/>
      <c r="E2661" s="50"/>
      <c r="H2661" s="42"/>
      <c r="I2661" s="196"/>
      <c r="K2661" s="106"/>
      <c r="L2661" s="106"/>
      <c r="M2661" s="106"/>
    </row>
    <row r="2662" ht="14.25" customHeight="1">
      <c r="A2662" s="81"/>
      <c r="B2662" s="93"/>
      <c r="E2662" s="50"/>
      <c r="H2662" s="42"/>
      <c r="I2662" s="196"/>
      <c r="K2662" s="106"/>
      <c r="L2662" s="106"/>
      <c r="M2662" s="106"/>
    </row>
    <row r="2663" ht="14.25" customHeight="1">
      <c r="A2663" s="81"/>
      <c r="B2663" s="93"/>
      <c r="E2663" s="50"/>
      <c r="H2663" s="42"/>
      <c r="I2663" s="196"/>
      <c r="K2663" s="106"/>
      <c r="L2663" s="106"/>
      <c r="M2663" s="106"/>
    </row>
    <row r="2664" ht="14.25" customHeight="1">
      <c r="A2664" s="81"/>
      <c r="B2664" s="93"/>
      <c r="E2664" s="50"/>
      <c r="H2664" s="42"/>
      <c r="I2664" s="196"/>
      <c r="K2664" s="106"/>
      <c r="L2664" s="106"/>
      <c r="M2664" s="106"/>
    </row>
    <row r="2665" ht="14.25" customHeight="1">
      <c r="A2665" s="81"/>
      <c r="B2665" s="93"/>
      <c r="E2665" s="50"/>
      <c r="H2665" s="42"/>
      <c r="I2665" s="196"/>
      <c r="K2665" s="106"/>
      <c r="L2665" s="106"/>
      <c r="M2665" s="106"/>
    </row>
    <row r="2666" ht="14.25" customHeight="1">
      <c r="A2666" s="81"/>
      <c r="B2666" s="93"/>
      <c r="E2666" s="50"/>
      <c r="H2666" s="42"/>
      <c r="I2666" s="196"/>
      <c r="K2666" s="106"/>
      <c r="L2666" s="106"/>
      <c r="M2666" s="106"/>
    </row>
    <row r="2667" ht="14.25" customHeight="1">
      <c r="A2667" s="81"/>
      <c r="B2667" s="93"/>
      <c r="E2667" s="50"/>
      <c r="H2667" s="42"/>
      <c r="I2667" s="196"/>
      <c r="K2667" s="106"/>
      <c r="L2667" s="106"/>
      <c r="M2667" s="106"/>
    </row>
    <row r="2668" ht="14.25" customHeight="1">
      <c r="A2668" s="81"/>
      <c r="B2668" s="93"/>
      <c r="E2668" s="50"/>
      <c r="H2668" s="42"/>
      <c r="I2668" s="196"/>
      <c r="K2668" s="106"/>
      <c r="L2668" s="106"/>
      <c r="M2668" s="106"/>
    </row>
    <row r="2669" ht="14.25" customHeight="1">
      <c r="A2669" s="81"/>
      <c r="B2669" s="93"/>
      <c r="E2669" s="50"/>
      <c r="H2669" s="42"/>
      <c r="I2669" s="196"/>
      <c r="K2669" s="106"/>
      <c r="L2669" s="106"/>
      <c r="M2669" s="106"/>
    </row>
    <row r="2670" ht="14.25" customHeight="1">
      <c r="A2670" s="81"/>
      <c r="B2670" s="93"/>
      <c r="E2670" s="50"/>
      <c r="H2670" s="42"/>
      <c r="I2670" s="196"/>
      <c r="K2670" s="106"/>
      <c r="L2670" s="106"/>
      <c r="M2670" s="106"/>
    </row>
    <row r="2671" ht="14.25" customHeight="1">
      <c r="A2671" s="81"/>
      <c r="B2671" s="93"/>
      <c r="E2671" s="50"/>
      <c r="H2671" s="42"/>
      <c r="I2671" s="196"/>
      <c r="K2671" s="106"/>
      <c r="L2671" s="106"/>
      <c r="M2671" s="106"/>
    </row>
    <row r="2672" ht="14.25" customHeight="1">
      <c r="A2672" s="81"/>
      <c r="B2672" s="93"/>
      <c r="E2672" s="50"/>
      <c r="H2672" s="42"/>
      <c r="I2672" s="196"/>
      <c r="K2672" s="106"/>
      <c r="L2672" s="106"/>
      <c r="M2672" s="106"/>
    </row>
    <row r="2673" ht="14.25" customHeight="1">
      <c r="A2673" s="81"/>
      <c r="B2673" s="93"/>
      <c r="E2673" s="50"/>
      <c r="H2673" s="42"/>
      <c r="I2673" s="196"/>
      <c r="K2673" s="106"/>
      <c r="L2673" s="106"/>
      <c r="M2673" s="106"/>
    </row>
    <row r="2674" ht="14.25" customHeight="1">
      <c r="A2674" s="81"/>
      <c r="B2674" s="93"/>
      <c r="E2674" s="50"/>
      <c r="H2674" s="42"/>
      <c r="I2674" s="196"/>
      <c r="K2674" s="106"/>
      <c r="L2674" s="106"/>
      <c r="M2674" s="106"/>
    </row>
    <row r="2675" ht="14.25" customHeight="1">
      <c r="A2675" s="81"/>
      <c r="B2675" s="93"/>
      <c r="E2675" s="50"/>
      <c r="H2675" s="42"/>
      <c r="I2675" s="196"/>
      <c r="K2675" s="106"/>
      <c r="L2675" s="106"/>
      <c r="M2675" s="106"/>
    </row>
    <row r="2676" ht="14.25" customHeight="1">
      <c r="A2676" s="81"/>
      <c r="B2676" s="93"/>
      <c r="E2676" s="50"/>
      <c r="H2676" s="42"/>
      <c r="I2676" s="196"/>
      <c r="K2676" s="106"/>
      <c r="L2676" s="106"/>
      <c r="M2676" s="106"/>
    </row>
    <row r="2677" ht="14.25" customHeight="1">
      <c r="A2677" s="81"/>
      <c r="B2677" s="93"/>
      <c r="E2677" s="50"/>
      <c r="H2677" s="42"/>
      <c r="I2677" s="196"/>
      <c r="K2677" s="106"/>
      <c r="L2677" s="106"/>
      <c r="M2677" s="106"/>
    </row>
    <row r="2678" ht="14.25" customHeight="1">
      <c r="A2678" s="81"/>
      <c r="B2678" s="93"/>
      <c r="E2678" s="50"/>
      <c r="H2678" s="42"/>
      <c r="I2678" s="196"/>
      <c r="K2678" s="106"/>
      <c r="L2678" s="106"/>
      <c r="M2678" s="106"/>
    </row>
    <row r="2679" ht="14.25" customHeight="1">
      <c r="A2679" s="81"/>
      <c r="B2679" s="93"/>
      <c r="E2679" s="50"/>
      <c r="H2679" s="42"/>
      <c r="I2679" s="196"/>
      <c r="K2679" s="106"/>
      <c r="L2679" s="106"/>
      <c r="M2679" s="106"/>
    </row>
    <row r="2680" ht="14.25" customHeight="1">
      <c r="A2680" s="81"/>
      <c r="B2680" s="93"/>
      <c r="E2680" s="50"/>
      <c r="H2680" s="42"/>
      <c r="I2680" s="196"/>
      <c r="K2680" s="106"/>
      <c r="L2680" s="106"/>
      <c r="M2680" s="106"/>
    </row>
    <row r="2681" ht="14.25" customHeight="1">
      <c r="A2681" s="81"/>
      <c r="B2681" s="93"/>
      <c r="E2681" s="50"/>
      <c r="H2681" s="42"/>
      <c r="I2681" s="196"/>
      <c r="K2681" s="106"/>
      <c r="L2681" s="106"/>
      <c r="M2681" s="106"/>
    </row>
    <row r="2682" ht="14.25" customHeight="1">
      <c r="A2682" s="81"/>
      <c r="B2682" s="93"/>
      <c r="E2682" s="50"/>
      <c r="H2682" s="42"/>
      <c r="I2682" s="196"/>
      <c r="K2682" s="106"/>
      <c r="L2682" s="106"/>
      <c r="M2682" s="106"/>
    </row>
    <row r="2683" ht="14.25" customHeight="1">
      <c r="A2683" s="81"/>
      <c r="B2683" s="93"/>
      <c r="E2683" s="50"/>
      <c r="H2683" s="42"/>
      <c r="I2683" s="196"/>
      <c r="K2683" s="106"/>
      <c r="L2683" s="106"/>
      <c r="M2683" s="106"/>
    </row>
    <row r="2684" ht="14.25" customHeight="1">
      <c r="A2684" s="81"/>
      <c r="B2684" s="93"/>
      <c r="E2684" s="50"/>
      <c r="H2684" s="42"/>
      <c r="I2684" s="196"/>
      <c r="K2684" s="106"/>
      <c r="L2684" s="106"/>
      <c r="M2684" s="106"/>
    </row>
    <row r="2685" ht="14.25" customHeight="1">
      <c r="A2685" s="81"/>
      <c r="B2685" s="93"/>
      <c r="E2685" s="50"/>
      <c r="H2685" s="42"/>
      <c r="I2685" s="196"/>
      <c r="K2685" s="106"/>
      <c r="L2685" s="106"/>
      <c r="M2685" s="106"/>
    </row>
    <row r="2686" ht="14.25" customHeight="1">
      <c r="A2686" s="81"/>
      <c r="B2686" s="93"/>
      <c r="E2686" s="50"/>
      <c r="H2686" s="42"/>
      <c r="I2686" s="196"/>
      <c r="K2686" s="106"/>
      <c r="L2686" s="106"/>
      <c r="M2686" s="106"/>
    </row>
    <row r="2687" ht="14.25" customHeight="1">
      <c r="A2687" s="81"/>
      <c r="B2687" s="93"/>
      <c r="E2687" s="50"/>
      <c r="H2687" s="42"/>
      <c r="I2687" s="196"/>
      <c r="K2687" s="106"/>
      <c r="L2687" s="106"/>
      <c r="M2687" s="106"/>
    </row>
    <row r="2688" ht="14.25" customHeight="1">
      <c r="A2688" s="81"/>
      <c r="B2688" s="93"/>
      <c r="E2688" s="50"/>
      <c r="H2688" s="42"/>
      <c r="I2688" s="196"/>
      <c r="K2688" s="106"/>
      <c r="L2688" s="106"/>
      <c r="M2688" s="106"/>
    </row>
    <row r="2689" ht="14.25" customHeight="1">
      <c r="A2689" s="81"/>
      <c r="B2689" s="93"/>
      <c r="E2689" s="50"/>
      <c r="H2689" s="42"/>
      <c r="I2689" s="196"/>
      <c r="K2689" s="106"/>
      <c r="L2689" s="106"/>
      <c r="M2689" s="106"/>
    </row>
    <row r="2690" ht="14.25" customHeight="1">
      <c r="A2690" s="81"/>
      <c r="B2690" s="93"/>
      <c r="E2690" s="50"/>
      <c r="H2690" s="42"/>
      <c r="I2690" s="196"/>
      <c r="K2690" s="106"/>
      <c r="L2690" s="106"/>
      <c r="M2690" s="106"/>
    </row>
    <row r="2691" ht="14.25" customHeight="1">
      <c r="A2691" s="81"/>
      <c r="B2691" s="93"/>
      <c r="E2691" s="50"/>
      <c r="H2691" s="42"/>
      <c r="I2691" s="196"/>
      <c r="K2691" s="106"/>
      <c r="L2691" s="106"/>
      <c r="M2691" s="106"/>
    </row>
    <row r="2692" ht="14.25" customHeight="1">
      <c r="A2692" s="81"/>
      <c r="B2692" s="93"/>
      <c r="E2692" s="50"/>
      <c r="H2692" s="42"/>
      <c r="I2692" s="196"/>
      <c r="K2692" s="106"/>
      <c r="L2692" s="106"/>
      <c r="M2692" s="106"/>
    </row>
    <row r="2693" ht="14.25" customHeight="1">
      <c r="A2693" s="81"/>
      <c r="B2693" s="93"/>
      <c r="E2693" s="50"/>
      <c r="H2693" s="42"/>
      <c r="I2693" s="196"/>
      <c r="K2693" s="106"/>
      <c r="L2693" s="106"/>
      <c r="M2693" s="106"/>
    </row>
    <row r="2694" ht="14.25" customHeight="1">
      <c r="A2694" s="81"/>
      <c r="B2694" s="93"/>
      <c r="E2694" s="50"/>
      <c r="H2694" s="42"/>
      <c r="I2694" s="196"/>
      <c r="K2694" s="106"/>
      <c r="L2694" s="106"/>
      <c r="M2694" s="106"/>
    </row>
    <row r="2695" ht="14.25" customHeight="1">
      <c r="A2695" s="81"/>
      <c r="B2695" s="93"/>
      <c r="E2695" s="50"/>
      <c r="H2695" s="42"/>
      <c r="I2695" s="196"/>
      <c r="K2695" s="106"/>
      <c r="L2695" s="106"/>
      <c r="M2695" s="106"/>
    </row>
    <row r="2696" ht="14.25" customHeight="1">
      <c r="A2696" s="81"/>
      <c r="B2696" s="93"/>
      <c r="E2696" s="50"/>
      <c r="H2696" s="42"/>
      <c r="I2696" s="196"/>
      <c r="K2696" s="106"/>
      <c r="L2696" s="106"/>
      <c r="M2696" s="106"/>
    </row>
    <row r="2697" ht="14.25" customHeight="1">
      <c r="A2697" s="81"/>
      <c r="B2697" s="93"/>
      <c r="E2697" s="50"/>
      <c r="H2697" s="42"/>
      <c r="I2697" s="196"/>
      <c r="K2697" s="106"/>
      <c r="L2697" s="106"/>
      <c r="M2697" s="106"/>
    </row>
    <row r="2698" ht="14.25" customHeight="1">
      <c r="A2698" s="81"/>
      <c r="B2698" s="93"/>
      <c r="E2698" s="50"/>
      <c r="H2698" s="42"/>
      <c r="I2698" s="196"/>
      <c r="K2698" s="106"/>
      <c r="L2698" s="106"/>
      <c r="M2698" s="106"/>
    </row>
    <row r="2699" ht="14.25" customHeight="1">
      <c r="A2699" s="81"/>
      <c r="B2699" s="93"/>
      <c r="E2699" s="50"/>
      <c r="H2699" s="42"/>
      <c r="I2699" s="196"/>
      <c r="K2699" s="106"/>
      <c r="L2699" s="106"/>
      <c r="M2699" s="106"/>
    </row>
    <row r="2700" ht="14.25" customHeight="1">
      <c r="A2700" s="81"/>
      <c r="B2700" s="93"/>
      <c r="E2700" s="50"/>
      <c r="H2700" s="42"/>
      <c r="I2700" s="196"/>
      <c r="K2700" s="106"/>
      <c r="L2700" s="106"/>
      <c r="M2700" s="106"/>
    </row>
    <row r="2701" ht="14.25" customHeight="1">
      <c r="A2701" s="81"/>
      <c r="B2701" s="93"/>
      <c r="E2701" s="50"/>
      <c r="H2701" s="42"/>
      <c r="I2701" s="196"/>
      <c r="K2701" s="106"/>
      <c r="L2701" s="106"/>
      <c r="M2701" s="106"/>
    </row>
    <row r="2702" ht="14.25" customHeight="1">
      <c r="A2702" s="81"/>
      <c r="B2702" s="93"/>
      <c r="E2702" s="50"/>
      <c r="H2702" s="42"/>
      <c r="I2702" s="196"/>
      <c r="K2702" s="106"/>
      <c r="L2702" s="106"/>
      <c r="M2702" s="106"/>
    </row>
    <row r="2703" ht="14.25" customHeight="1">
      <c r="A2703" s="81"/>
      <c r="B2703" s="93"/>
      <c r="E2703" s="50"/>
      <c r="H2703" s="42"/>
      <c r="I2703" s="196"/>
      <c r="K2703" s="106"/>
      <c r="L2703" s="106"/>
      <c r="M2703" s="106"/>
    </row>
    <row r="2704" ht="14.25" customHeight="1">
      <c r="A2704" s="81"/>
      <c r="B2704" s="93"/>
      <c r="E2704" s="50"/>
      <c r="H2704" s="42"/>
      <c r="I2704" s="196"/>
      <c r="K2704" s="106"/>
      <c r="L2704" s="106"/>
      <c r="M2704" s="106"/>
    </row>
    <row r="2705" ht="14.25" customHeight="1">
      <c r="A2705" s="81"/>
      <c r="B2705" s="93"/>
      <c r="E2705" s="50"/>
      <c r="H2705" s="42"/>
      <c r="I2705" s="196"/>
      <c r="K2705" s="106"/>
      <c r="L2705" s="106"/>
      <c r="M2705" s="106"/>
    </row>
    <row r="2706" ht="14.25" customHeight="1">
      <c r="A2706" s="81"/>
      <c r="B2706" s="93"/>
      <c r="E2706" s="50"/>
      <c r="H2706" s="42"/>
      <c r="I2706" s="196"/>
      <c r="K2706" s="106"/>
      <c r="L2706" s="106"/>
      <c r="M2706" s="106"/>
    </row>
    <row r="2707" ht="14.25" customHeight="1">
      <c r="A2707" s="81"/>
      <c r="B2707" s="93"/>
      <c r="E2707" s="50"/>
      <c r="H2707" s="42"/>
      <c r="I2707" s="196"/>
      <c r="K2707" s="106"/>
      <c r="L2707" s="106"/>
      <c r="M2707" s="106"/>
    </row>
    <row r="2708" ht="14.25" customHeight="1">
      <c r="A2708" s="81"/>
      <c r="B2708" s="93"/>
      <c r="E2708" s="50"/>
      <c r="H2708" s="42"/>
      <c r="I2708" s="196"/>
      <c r="K2708" s="106"/>
      <c r="L2708" s="106"/>
      <c r="M2708" s="106"/>
    </row>
    <row r="2709" ht="14.25" customHeight="1">
      <c r="A2709" s="81"/>
      <c r="B2709" s="93"/>
      <c r="E2709" s="50"/>
      <c r="H2709" s="42"/>
      <c r="I2709" s="196"/>
      <c r="K2709" s="106"/>
      <c r="L2709" s="106"/>
      <c r="M2709" s="106"/>
    </row>
    <row r="2710" ht="14.25" customHeight="1">
      <c r="A2710" s="81"/>
      <c r="B2710" s="93"/>
      <c r="E2710" s="50"/>
      <c r="H2710" s="42"/>
      <c r="I2710" s="196"/>
      <c r="K2710" s="106"/>
      <c r="L2710" s="106"/>
      <c r="M2710" s="106"/>
    </row>
    <row r="2711" ht="14.25" customHeight="1">
      <c r="A2711" s="81"/>
      <c r="B2711" s="93"/>
      <c r="E2711" s="50"/>
      <c r="H2711" s="42"/>
      <c r="I2711" s="196"/>
      <c r="K2711" s="106"/>
      <c r="L2711" s="106"/>
      <c r="M2711" s="106"/>
    </row>
    <row r="2712" ht="14.25" customHeight="1">
      <c r="A2712" s="81"/>
      <c r="B2712" s="93"/>
      <c r="E2712" s="50"/>
      <c r="H2712" s="42"/>
      <c r="I2712" s="196"/>
      <c r="K2712" s="106"/>
      <c r="L2712" s="106"/>
      <c r="M2712" s="106"/>
    </row>
    <row r="2713" ht="14.25" customHeight="1">
      <c r="A2713" s="81"/>
      <c r="B2713" s="93"/>
      <c r="E2713" s="50"/>
      <c r="H2713" s="42"/>
      <c r="I2713" s="196"/>
      <c r="K2713" s="106"/>
      <c r="L2713" s="106"/>
      <c r="M2713" s="106"/>
    </row>
    <row r="2714" ht="14.25" customHeight="1">
      <c r="A2714" s="81"/>
      <c r="B2714" s="93"/>
      <c r="E2714" s="50"/>
      <c r="H2714" s="42"/>
      <c r="I2714" s="196"/>
      <c r="K2714" s="106"/>
      <c r="L2714" s="106"/>
      <c r="M2714" s="106"/>
    </row>
    <row r="2715" ht="14.25" customHeight="1">
      <c r="A2715" s="81"/>
      <c r="B2715" s="93"/>
      <c r="E2715" s="50"/>
      <c r="H2715" s="42"/>
      <c r="I2715" s="196"/>
      <c r="K2715" s="106"/>
      <c r="L2715" s="106"/>
      <c r="M2715" s="106"/>
    </row>
    <row r="2716" ht="14.25" customHeight="1">
      <c r="A2716" s="81"/>
      <c r="B2716" s="93"/>
      <c r="E2716" s="50"/>
      <c r="H2716" s="42"/>
      <c r="I2716" s="196"/>
      <c r="K2716" s="106"/>
      <c r="L2716" s="106"/>
      <c r="M2716" s="106"/>
    </row>
    <row r="2717" ht="14.25" customHeight="1">
      <c r="A2717" s="81"/>
      <c r="B2717" s="93"/>
      <c r="E2717" s="50"/>
      <c r="H2717" s="42"/>
      <c r="I2717" s="196"/>
      <c r="K2717" s="106"/>
      <c r="L2717" s="106"/>
      <c r="M2717" s="106"/>
    </row>
    <row r="2718" ht="14.25" customHeight="1">
      <c r="A2718" s="81"/>
      <c r="B2718" s="93"/>
      <c r="E2718" s="50"/>
      <c r="H2718" s="42"/>
      <c r="I2718" s="196"/>
      <c r="K2718" s="106"/>
      <c r="L2718" s="106"/>
      <c r="M2718" s="106"/>
    </row>
    <row r="2719" ht="14.25" customHeight="1">
      <c r="A2719" s="81"/>
      <c r="B2719" s="93"/>
      <c r="E2719" s="50"/>
      <c r="H2719" s="42"/>
      <c r="I2719" s="196"/>
      <c r="K2719" s="106"/>
      <c r="L2719" s="106"/>
      <c r="M2719" s="106"/>
    </row>
    <row r="2720" ht="14.25" customHeight="1">
      <c r="A2720" s="81"/>
      <c r="B2720" s="93"/>
      <c r="E2720" s="50"/>
      <c r="H2720" s="42"/>
      <c r="I2720" s="196"/>
      <c r="K2720" s="106"/>
      <c r="L2720" s="106"/>
      <c r="M2720" s="106"/>
    </row>
    <row r="2721" ht="14.25" customHeight="1">
      <c r="A2721" s="81"/>
      <c r="B2721" s="93"/>
      <c r="E2721" s="50"/>
      <c r="H2721" s="42"/>
      <c r="I2721" s="196"/>
      <c r="K2721" s="106"/>
      <c r="L2721" s="106"/>
      <c r="M2721" s="106"/>
    </row>
    <row r="2722" ht="14.25" customHeight="1">
      <c r="A2722" s="81"/>
      <c r="B2722" s="93"/>
      <c r="E2722" s="50"/>
      <c r="H2722" s="42"/>
      <c r="I2722" s="196"/>
      <c r="K2722" s="106"/>
      <c r="L2722" s="106"/>
      <c r="M2722" s="106"/>
    </row>
    <row r="2723" ht="14.25" customHeight="1">
      <c r="A2723" s="81"/>
      <c r="B2723" s="93"/>
      <c r="E2723" s="50"/>
      <c r="H2723" s="42"/>
      <c r="I2723" s="196"/>
      <c r="K2723" s="106"/>
      <c r="L2723" s="106"/>
      <c r="M2723" s="106"/>
    </row>
    <row r="2724" ht="14.25" customHeight="1">
      <c r="A2724" s="81"/>
      <c r="B2724" s="93"/>
      <c r="E2724" s="50"/>
      <c r="H2724" s="42"/>
      <c r="I2724" s="196"/>
      <c r="K2724" s="106"/>
      <c r="L2724" s="106"/>
      <c r="M2724" s="106"/>
    </row>
    <row r="2725" ht="14.25" customHeight="1">
      <c r="A2725" s="81"/>
      <c r="B2725" s="93"/>
      <c r="E2725" s="50"/>
      <c r="H2725" s="42"/>
      <c r="I2725" s="196"/>
      <c r="K2725" s="106"/>
      <c r="L2725" s="106"/>
      <c r="M2725" s="106"/>
    </row>
    <row r="2726" ht="14.25" customHeight="1">
      <c r="A2726" s="81"/>
      <c r="B2726" s="93"/>
      <c r="E2726" s="50"/>
      <c r="H2726" s="42"/>
      <c r="I2726" s="196"/>
      <c r="K2726" s="106"/>
      <c r="L2726" s="106"/>
      <c r="M2726" s="106"/>
    </row>
    <row r="2727" ht="14.25" customHeight="1">
      <c r="A2727" s="81"/>
      <c r="B2727" s="93"/>
      <c r="E2727" s="50"/>
      <c r="H2727" s="42"/>
      <c r="I2727" s="196"/>
      <c r="K2727" s="106"/>
      <c r="L2727" s="106"/>
      <c r="M2727" s="106"/>
    </row>
    <row r="2728" ht="14.25" customHeight="1">
      <c r="A2728" s="81"/>
      <c r="B2728" s="93"/>
      <c r="E2728" s="50"/>
      <c r="H2728" s="42"/>
      <c r="I2728" s="196"/>
      <c r="K2728" s="106"/>
      <c r="L2728" s="106"/>
      <c r="M2728" s="106"/>
    </row>
    <row r="2729" ht="14.25" customHeight="1">
      <c r="A2729" s="81"/>
      <c r="B2729" s="93"/>
      <c r="E2729" s="50"/>
      <c r="H2729" s="42"/>
      <c r="I2729" s="196"/>
      <c r="K2729" s="106"/>
      <c r="L2729" s="106"/>
      <c r="M2729" s="106"/>
    </row>
    <row r="2730" ht="14.25" customHeight="1">
      <c r="A2730" s="81"/>
      <c r="B2730" s="93"/>
      <c r="E2730" s="50"/>
      <c r="H2730" s="42"/>
      <c r="I2730" s="196"/>
      <c r="K2730" s="106"/>
      <c r="L2730" s="106"/>
      <c r="M2730" s="106"/>
    </row>
    <row r="2731" ht="14.25" customHeight="1">
      <c r="A2731" s="81"/>
      <c r="B2731" s="93"/>
      <c r="E2731" s="50"/>
      <c r="H2731" s="42"/>
      <c r="I2731" s="196"/>
      <c r="K2731" s="106"/>
      <c r="L2731" s="106"/>
      <c r="M2731" s="106"/>
    </row>
    <row r="2732" ht="14.25" customHeight="1">
      <c r="A2732" s="81"/>
      <c r="B2732" s="93"/>
      <c r="E2732" s="50"/>
      <c r="H2732" s="42"/>
      <c r="I2732" s="196"/>
      <c r="K2732" s="106"/>
      <c r="L2732" s="106"/>
      <c r="M2732" s="106"/>
    </row>
    <row r="2733" ht="14.25" customHeight="1">
      <c r="A2733" s="81"/>
      <c r="B2733" s="93"/>
      <c r="E2733" s="50"/>
      <c r="H2733" s="42"/>
      <c r="I2733" s="196"/>
      <c r="K2733" s="106"/>
      <c r="L2733" s="106"/>
      <c r="M2733" s="106"/>
    </row>
    <row r="2734" ht="14.25" customHeight="1">
      <c r="A2734" s="81"/>
      <c r="B2734" s="93"/>
      <c r="E2734" s="50"/>
      <c r="H2734" s="42"/>
      <c r="I2734" s="196"/>
      <c r="K2734" s="106"/>
      <c r="L2734" s="106"/>
      <c r="M2734" s="106"/>
    </row>
    <row r="2735" ht="14.25" customHeight="1">
      <c r="A2735" s="81"/>
      <c r="B2735" s="93"/>
      <c r="E2735" s="50"/>
      <c r="H2735" s="42"/>
      <c r="I2735" s="196"/>
      <c r="K2735" s="106"/>
      <c r="L2735" s="106"/>
      <c r="M2735" s="106"/>
    </row>
    <row r="2736" ht="14.25" customHeight="1">
      <c r="A2736" s="81"/>
      <c r="B2736" s="93"/>
      <c r="E2736" s="50"/>
      <c r="H2736" s="42"/>
      <c r="I2736" s="196"/>
      <c r="K2736" s="106"/>
      <c r="L2736" s="106"/>
      <c r="M2736" s="106"/>
    </row>
    <row r="2737" ht="14.25" customHeight="1">
      <c r="A2737" s="81"/>
      <c r="B2737" s="93"/>
      <c r="E2737" s="50"/>
      <c r="H2737" s="42"/>
      <c r="I2737" s="196"/>
      <c r="K2737" s="106"/>
      <c r="L2737" s="106"/>
      <c r="M2737" s="106"/>
    </row>
    <row r="2738" ht="14.25" customHeight="1">
      <c r="A2738" s="81"/>
      <c r="B2738" s="93"/>
      <c r="E2738" s="50"/>
      <c r="H2738" s="42"/>
      <c r="I2738" s="196"/>
      <c r="K2738" s="106"/>
      <c r="L2738" s="106"/>
      <c r="M2738" s="106"/>
    </row>
    <row r="2739" ht="14.25" customHeight="1">
      <c r="A2739" s="81"/>
      <c r="B2739" s="93"/>
      <c r="E2739" s="50"/>
      <c r="H2739" s="42"/>
      <c r="I2739" s="196"/>
      <c r="K2739" s="106"/>
      <c r="L2739" s="106"/>
      <c r="M2739" s="106"/>
    </row>
    <row r="2740" ht="14.25" customHeight="1">
      <c r="A2740" s="81"/>
      <c r="B2740" s="93"/>
      <c r="E2740" s="50"/>
      <c r="H2740" s="42"/>
      <c r="I2740" s="196"/>
      <c r="K2740" s="106"/>
      <c r="L2740" s="106"/>
      <c r="M2740" s="106"/>
    </row>
    <row r="2741" ht="14.25" customHeight="1">
      <c r="A2741" s="81"/>
      <c r="B2741" s="93"/>
      <c r="E2741" s="50"/>
      <c r="H2741" s="42"/>
      <c r="I2741" s="196"/>
      <c r="K2741" s="106"/>
      <c r="L2741" s="106"/>
      <c r="M2741" s="106"/>
    </row>
    <row r="2742" ht="14.25" customHeight="1">
      <c r="A2742" s="81"/>
      <c r="B2742" s="93"/>
      <c r="E2742" s="50"/>
      <c r="H2742" s="42"/>
      <c r="I2742" s="196"/>
      <c r="K2742" s="106"/>
      <c r="L2742" s="106"/>
      <c r="M2742" s="106"/>
    </row>
    <row r="2743" ht="14.25" customHeight="1">
      <c r="A2743" s="81"/>
      <c r="B2743" s="93"/>
      <c r="E2743" s="50"/>
      <c r="H2743" s="42"/>
      <c r="I2743" s="196"/>
      <c r="K2743" s="106"/>
      <c r="L2743" s="106"/>
      <c r="M2743" s="106"/>
    </row>
    <row r="2744" ht="14.25" customHeight="1">
      <c r="A2744" s="81"/>
      <c r="B2744" s="93"/>
      <c r="E2744" s="50"/>
      <c r="H2744" s="42"/>
      <c r="I2744" s="196"/>
      <c r="K2744" s="106"/>
      <c r="L2744" s="106"/>
      <c r="M2744" s="106"/>
    </row>
    <row r="2745" ht="14.25" customHeight="1">
      <c r="A2745" s="81"/>
      <c r="B2745" s="93"/>
      <c r="E2745" s="50"/>
      <c r="H2745" s="42"/>
      <c r="I2745" s="196"/>
      <c r="K2745" s="106"/>
      <c r="L2745" s="106"/>
      <c r="M2745" s="106"/>
    </row>
    <row r="2746" ht="14.25" customHeight="1">
      <c r="A2746" s="81"/>
      <c r="B2746" s="93"/>
      <c r="E2746" s="50"/>
      <c r="H2746" s="42"/>
      <c r="I2746" s="196"/>
      <c r="K2746" s="106"/>
      <c r="L2746" s="106"/>
      <c r="M2746" s="106"/>
    </row>
    <row r="2747" ht="14.25" customHeight="1">
      <c r="A2747" s="81"/>
      <c r="B2747" s="93"/>
      <c r="E2747" s="50"/>
      <c r="H2747" s="42"/>
      <c r="I2747" s="196"/>
      <c r="K2747" s="106"/>
      <c r="L2747" s="106"/>
      <c r="M2747" s="106"/>
    </row>
    <row r="2748" ht="14.25" customHeight="1">
      <c r="A2748" s="81"/>
      <c r="B2748" s="93"/>
      <c r="E2748" s="50"/>
      <c r="H2748" s="42"/>
      <c r="I2748" s="196"/>
      <c r="K2748" s="106"/>
      <c r="L2748" s="106"/>
      <c r="M2748" s="106"/>
    </row>
    <row r="2749" ht="14.25" customHeight="1">
      <c r="A2749" s="81"/>
      <c r="B2749" s="93"/>
      <c r="E2749" s="50"/>
      <c r="H2749" s="42"/>
      <c r="I2749" s="196"/>
      <c r="K2749" s="106"/>
      <c r="L2749" s="106"/>
      <c r="M2749" s="106"/>
    </row>
    <row r="2750" ht="14.25" customHeight="1">
      <c r="A2750" s="81"/>
      <c r="B2750" s="93"/>
      <c r="E2750" s="50"/>
      <c r="H2750" s="42"/>
      <c r="I2750" s="196"/>
      <c r="K2750" s="106"/>
      <c r="L2750" s="106"/>
      <c r="M2750" s="106"/>
    </row>
    <row r="2751" ht="14.25" customHeight="1">
      <c r="A2751" s="81"/>
      <c r="B2751" s="93"/>
      <c r="E2751" s="50"/>
      <c r="H2751" s="42"/>
      <c r="I2751" s="196"/>
      <c r="K2751" s="106"/>
      <c r="L2751" s="106"/>
      <c r="M2751" s="106"/>
    </row>
    <row r="2752" ht="14.25" customHeight="1">
      <c r="A2752" s="81"/>
      <c r="B2752" s="93"/>
      <c r="E2752" s="50"/>
      <c r="H2752" s="42"/>
      <c r="I2752" s="196"/>
      <c r="K2752" s="106"/>
      <c r="L2752" s="106"/>
      <c r="M2752" s="106"/>
    </row>
    <row r="2753" ht="14.25" customHeight="1">
      <c r="A2753" s="81"/>
      <c r="B2753" s="93"/>
      <c r="E2753" s="50"/>
      <c r="H2753" s="42"/>
      <c r="I2753" s="196"/>
      <c r="K2753" s="106"/>
      <c r="L2753" s="106"/>
      <c r="M2753" s="106"/>
    </row>
    <row r="2754" ht="14.25" customHeight="1">
      <c r="A2754" s="81"/>
      <c r="B2754" s="93"/>
      <c r="E2754" s="50"/>
      <c r="H2754" s="42"/>
      <c r="I2754" s="196"/>
      <c r="K2754" s="106"/>
      <c r="L2754" s="106"/>
      <c r="M2754" s="106"/>
    </row>
    <row r="2755" ht="14.25" customHeight="1">
      <c r="A2755" s="81"/>
      <c r="B2755" s="93"/>
      <c r="E2755" s="50"/>
      <c r="H2755" s="42"/>
      <c r="I2755" s="196"/>
      <c r="K2755" s="106"/>
      <c r="L2755" s="106"/>
      <c r="M2755" s="106"/>
    </row>
    <row r="2756" ht="14.25" customHeight="1">
      <c r="A2756" s="81"/>
      <c r="B2756" s="93"/>
      <c r="E2756" s="50"/>
      <c r="H2756" s="42"/>
      <c r="I2756" s="196"/>
      <c r="K2756" s="106"/>
      <c r="L2756" s="106"/>
      <c r="M2756" s="106"/>
    </row>
    <row r="2757" ht="14.25" customHeight="1">
      <c r="A2757" s="81"/>
      <c r="B2757" s="93"/>
      <c r="E2757" s="50"/>
      <c r="H2757" s="42"/>
      <c r="I2757" s="196"/>
      <c r="K2757" s="106"/>
      <c r="L2757" s="106"/>
      <c r="M2757" s="106"/>
    </row>
    <row r="2758" ht="14.25" customHeight="1">
      <c r="A2758" s="81"/>
      <c r="B2758" s="93"/>
      <c r="E2758" s="50"/>
      <c r="H2758" s="42"/>
      <c r="I2758" s="196"/>
      <c r="K2758" s="106"/>
      <c r="L2758" s="106"/>
      <c r="M2758" s="106"/>
    </row>
    <row r="2759" ht="14.25" customHeight="1">
      <c r="A2759" s="81"/>
      <c r="B2759" s="93"/>
      <c r="E2759" s="50"/>
      <c r="H2759" s="42"/>
      <c r="I2759" s="196"/>
      <c r="K2759" s="106"/>
      <c r="L2759" s="106"/>
      <c r="M2759" s="106"/>
    </row>
    <row r="2760" ht="14.25" customHeight="1">
      <c r="A2760" s="81"/>
      <c r="B2760" s="93"/>
      <c r="E2760" s="50"/>
      <c r="H2760" s="42"/>
      <c r="I2760" s="196"/>
      <c r="K2760" s="106"/>
      <c r="L2760" s="106"/>
      <c r="M2760" s="106"/>
    </row>
    <row r="2761" ht="14.25" customHeight="1">
      <c r="A2761" s="81"/>
      <c r="B2761" s="93"/>
      <c r="E2761" s="50"/>
      <c r="H2761" s="42"/>
      <c r="I2761" s="196"/>
      <c r="K2761" s="106"/>
      <c r="L2761" s="106"/>
      <c r="M2761" s="106"/>
    </row>
    <row r="2762" ht="14.25" customHeight="1">
      <c r="A2762" s="81"/>
      <c r="B2762" s="93"/>
      <c r="E2762" s="50"/>
      <c r="H2762" s="42"/>
      <c r="I2762" s="196"/>
      <c r="K2762" s="106"/>
      <c r="L2762" s="106"/>
      <c r="M2762" s="106"/>
    </row>
    <row r="2763" ht="14.25" customHeight="1">
      <c r="A2763" s="81"/>
      <c r="B2763" s="93"/>
      <c r="E2763" s="50"/>
      <c r="H2763" s="42"/>
      <c r="I2763" s="196"/>
      <c r="K2763" s="106"/>
      <c r="L2763" s="106"/>
      <c r="M2763" s="106"/>
    </row>
    <row r="2764" ht="14.25" customHeight="1">
      <c r="A2764" s="81"/>
      <c r="B2764" s="93"/>
      <c r="E2764" s="50"/>
      <c r="H2764" s="42"/>
      <c r="I2764" s="196"/>
      <c r="K2764" s="106"/>
      <c r="L2764" s="106"/>
      <c r="M2764" s="106"/>
    </row>
    <row r="2765" ht="14.25" customHeight="1">
      <c r="A2765" s="81"/>
      <c r="B2765" s="93"/>
      <c r="E2765" s="50"/>
      <c r="H2765" s="42"/>
      <c r="I2765" s="196"/>
      <c r="K2765" s="106"/>
      <c r="L2765" s="106"/>
      <c r="M2765" s="106"/>
    </row>
    <row r="2766" ht="14.25" customHeight="1">
      <c r="A2766" s="81"/>
      <c r="B2766" s="93"/>
      <c r="E2766" s="50"/>
      <c r="H2766" s="42"/>
      <c r="I2766" s="196"/>
      <c r="K2766" s="106"/>
      <c r="L2766" s="106"/>
      <c r="M2766" s="106"/>
    </row>
    <row r="2767" ht="14.25" customHeight="1">
      <c r="A2767" s="81"/>
      <c r="B2767" s="93"/>
      <c r="E2767" s="50"/>
      <c r="H2767" s="42"/>
      <c r="I2767" s="196"/>
      <c r="K2767" s="106"/>
      <c r="L2767" s="106"/>
      <c r="M2767" s="106"/>
    </row>
    <row r="2768" ht="14.25" customHeight="1">
      <c r="A2768" s="81"/>
      <c r="B2768" s="93"/>
      <c r="E2768" s="50"/>
      <c r="H2768" s="42"/>
      <c r="I2768" s="196"/>
      <c r="K2768" s="106"/>
      <c r="L2768" s="106"/>
      <c r="M2768" s="106"/>
    </row>
    <row r="2769" ht="14.25" customHeight="1">
      <c r="A2769" s="81"/>
      <c r="B2769" s="93"/>
      <c r="E2769" s="50"/>
      <c r="H2769" s="42"/>
      <c r="I2769" s="196"/>
      <c r="K2769" s="106"/>
      <c r="L2769" s="106"/>
      <c r="M2769" s="106"/>
    </row>
    <row r="2770" ht="14.25" customHeight="1">
      <c r="A2770" s="81"/>
      <c r="B2770" s="93"/>
      <c r="E2770" s="50"/>
      <c r="H2770" s="42"/>
      <c r="I2770" s="196"/>
      <c r="K2770" s="106"/>
      <c r="L2770" s="106"/>
      <c r="M2770" s="106"/>
    </row>
    <row r="2771" ht="14.25" customHeight="1">
      <c r="A2771" s="81"/>
      <c r="B2771" s="93"/>
      <c r="E2771" s="50"/>
      <c r="H2771" s="42"/>
      <c r="I2771" s="196"/>
      <c r="K2771" s="106"/>
      <c r="L2771" s="106"/>
      <c r="M2771" s="106"/>
    </row>
    <row r="2772" ht="14.25" customHeight="1">
      <c r="A2772" s="81"/>
      <c r="B2772" s="93"/>
      <c r="E2772" s="50"/>
      <c r="H2772" s="42"/>
      <c r="I2772" s="196"/>
      <c r="K2772" s="106"/>
      <c r="L2772" s="106"/>
      <c r="M2772" s="106"/>
    </row>
    <row r="2773" ht="14.25" customHeight="1">
      <c r="A2773" s="81"/>
      <c r="B2773" s="93"/>
      <c r="E2773" s="50"/>
      <c r="H2773" s="42"/>
      <c r="I2773" s="196"/>
      <c r="K2773" s="106"/>
      <c r="L2773" s="106"/>
      <c r="M2773" s="106"/>
    </row>
    <row r="2774" ht="14.25" customHeight="1">
      <c r="A2774" s="81"/>
      <c r="B2774" s="93"/>
      <c r="E2774" s="50"/>
      <c r="H2774" s="42"/>
      <c r="I2774" s="196"/>
      <c r="K2774" s="106"/>
      <c r="L2774" s="106"/>
      <c r="M2774" s="106"/>
    </row>
    <row r="2775" ht="14.25" customHeight="1">
      <c r="A2775" s="81"/>
      <c r="B2775" s="93"/>
      <c r="E2775" s="50"/>
      <c r="H2775" s="42"/>
      <c r="I2775" s="196"/>
      <c r="K2775" s="106"/>
      <c r="L2775" s="106"/>
      <c r="M2775" s="106"/>
    </row>
    <row r="2776" ht="14.25" customHeight="1">
      <c r="A2776" s="81"/>
      <c r="B2776" s="93"/>
      <c r="E2776" s="50"/>
      <c r="H2776" s="42"/>
      <c r="I2776" s="196"/>
      <c r="K2776" s="106"/>
      <c r="L2776" s="106"/>
      <c r="M2776" s="106"/>
    </row>
    <row r="2777" ht="14.25" customHeight="1">
      <c r="A2777" s="81"/>
      <c r="B2777" s="93"/>
      <c r="E2777" s="50"/>
      <c r="H2777" s="42"/>
      <c r="I2777" s="196"/>
      <c r="K2777" s="106"/>
      <c r="L2777" s="106"/>
      <c r="M2777" s="106"/>
    </row>
    <row r="2778" ht="14.25" customHeight="1">
      <c r="A2778" s="81"/>
      <c r="B2778" s="93"/>
      <c r="E2778" s="50"/>
      <c r="H2778" s="42"/>
      <c r="I2778" s="196"/>
      <c r="K2778" s="106"/>
      <c r="L2778" s="106"/>
      <c r="M2778" s="106"/>
    </row>
    <row r="2779" ht="14.25" customHeight="1">
      <c r="A2779" s="81"/>
      <c r="B2779" s="93"/>
      <c r="E2779" s="50"/>
      <c r="H2779" s="42"/>
      <c r="I2779" s="196"/>
      <c r="K2779" s="106"/>
      <c r="L2779" s="106"/>
      <c r="M2779" s="106"/>
    </row>
    <row r="2780" ht="14.25" customHeight="1">
      <c r="A2780" s="81"/>
      <c r="B2780" s="93"/>
      <c r="E2780" s="50"/>
      <c r="H2780" s="42"/>
      <c r="I2780" s="196"/>
      <c r="K2780" s="106"/>
      <c r="L2780" s="106"/>
      <c r="M2780" s="106"/>
    </row>
    <row r="2781" ht="14.25" customHeight="1">
      <c r="A2781" s="81"/>
      <c r="B2781" s="93"/>
      <c r="E2781" s="50"/>
      <c r="H2781" s="42"/>
      <c r="I2781" s="196"/>
      <c r="K2781" s="106"/>
      <c r="L2781" s="106"/>
      <c r="M2781" s="106"/>
    </row>
    <row r="2782" ht="14.25" customHeight="1">
      <c r="A2782" s="81"/>
      <c r="B2782" s="93"/>
      <c r="E2782" s="50"/>
      <c r="H2782" s="42"/>
      <c r="I2782" s="196"/>
      <c r="K2782" s="106"/>
      <c r="L2782" s="106"/>
      <c r="M2782" s="106"/>
    </row>
    <row r="2783" ht="14.25" customHeight="1">
      <c r="A2783" s="81"/>
      <c r="B2783" s="93"/>
      <c r="E2783" s="50"/>
      <c r="H2783" s="42"/>
      <c r="I2783" s="196"/>
      <c r="K2783" s="106"/>
      <c r="L2783" s="106"/>
      <c r="M2783" s="106"/>
    </row>
    <row r="2784" ht="14.25" customHeight="1">
      <c r="A2784" s="81"/>
      <c r="B2784" s="93"/>
      <c r="E2784" s="50"/>
      <c r="H2784" s="42"/>
      <c r="I2784" s="196"/>
      <c r="K2784" s="106"/>
      <c r="L2784" s="106"/>
      <c r="M2784" s="106"/>
    </row>
    <row r="2785" ht="14.25" customHeight="1">
      <c r="A2785" s="81"/>
      <c r="B2785" s="93"/>
      <c r="E2785" s="50"/>
      <c r="H2785" s="42"/>
      <c r="I2785" s="196"/>
      <c r="K2785" s="106"/>
      <c r="L2785" s="106"/>
      <c r="M2785" s="106"/>
    </row>
    <row r="2786" ht="14.25" customHeight="1">
      <c r="A2786" s="81"/>
      <c r="B2786" s="93"/>
      <c r="E2786" s="50"/>
      <c r="H2786" s="42"/>
      <c r="I2786" s="196"/>
      <c r="K2786" s="106"/>
      <c r="L2786" s="106"/>
      <c r="M2786" s="106"/>
    </row>
    <row r="2787" ht="14.25" customHeight="1">
      <c r="A2787" s="81"/>
      <c r="B2787" s="93"/>
      <c r="E2787" s="50"/>
      <c r="H2787" s="42"/>
      <c r="I2787" s="196"/>
      <c r="K2787" s="106"/>
      <c r="L2787" s="106"/>
      <c r="M2787" s="106"/>
    </row>
    <row r="2788" ht="14.25" customHeight="1">
      <c r="A2788" s="81"/>
      <c r="B2788" s="93"/>
      <c r="E2788" s="50"/>
      <c r="H2788" s="42"/>
      <c r="I2788" s="196"/>
      <c r="K2788" s="106"/>
      <c r="L2788" s="106"/>
      <c r="M2788" s="106"/>
    </row>
    <row r="2789" ht="14.25" customHeight="1">
      <c r="A2789" s="81"/>
      <c r="B2789" s="93"/>
      <c r="E2789" s="50"/>
      <c r="H2789" s="42"/>
      <c r="I2789" s="196"/>
      <c r="K2789" s="106"/>
      <c r="L2789" s="106"/>
      <c r="M2789" s="106"/>
    </row>
    <row r="2790" ht="14.25" customHeight="1">
      <c r="A2790" s="81"/>
      <c r="B2790" s="93"/>
      <c r="E2790" s="50"/>
      <c r="H2790" s="42"/>
      <c r="I2790" s="196"/>
      <c r="K2790" s="106"/>
      <c r="L2790" s="106"/>
      <c r="M2790" s="106"/>
    </row>
    <row r="2791" ht="14.25" customHeight="1">
      <c r="A2791" s="81"/>
      <c r="B2791" s="93"/>
      <c r="E2791" s="50"/>
      <c r="H2791" s="42"/>
      <c r="I2791" s="196"/>
      <c r="K2791" s="106"/>
      <c r="L2791" s="106"/>
      <c r="M2791" s="106"/>
    </row>
    <row r="2792" ht="14.25" customHeight="1">
      <c r="A2792" s="81"/>
      <c r="B2792" s="93"/>
      <c r="E2792" s="50"/>
      <c r="H2792" s="42"/>
      <c r="I2792" s="196"/>
      <c r="K2792" s="106"/>
      <c r="L2792" s="106"/>
      <c r="M2792" s="106"/>
    </row>
    <row r="2793" ht="14.25" customHeight="1">
      <c r="A2793" s="81"/>
      <c r="B2793" s="93"/>
      <c r="E2793" s="50"/>
      <c r="H2793" s="42"/>
      <c r="I2793" s="196"/>
      <c r="K2793" s="106"/>
      <c r="L2793" s="106"/>
      <c r="M2793" s="106"/>
    </row>
    <row r="2794" ht="14.25" customHeight="1">
      <c r="A2794" s="81"/>
      <c r="B2794" s="93"/>
      <c r="E2794" s="50"/>
      <c r="H2794" s="42"/>
      <c r="I2794" s="196"/>
      <c r="K2794" s="106"/>
      <c r="L2794" s="106"/>
      <c r="M2794" s="106"/>
    </row>
    <row r="2795" ht="14.25" customHeight="1">
      <c r="A2795" s="81"/>
      <c r="B2795" s="93"/>
      <c r="E2795" s="50"/>
      <c r="H2795" s="42"/>
      <c r="I2795" s="196"/>
      <c r="K2795" s="106"/>
      <c r="L2795" s="106"/>
      <c r="M2795" s="106"/>
    </row>
    <row r="2796" ht="14.25" customHeight="1">
      <c r="A2796" s="81"/>
      <c r="B2796" s="93"/>
      <c r="E2796" s="50"/>
      <c r="H2796" s="42"/>
      <c r="I2796" s="196"/>
      <c r="K2796" s="106"/>
      <c r="L2796" s="106"/>
      <c r="M2796" s="106"/>
    </row>
    <row r="2797" ht="14.25" customHeight="1">
      <c r="A2797" s="81"/>
      <c r="B2797" s="93"/>
      <c r="E2797" s="50"/>
      <c r="H2797" s="42"/>
      <c r="I2797" s="196"/>
      <c r="K2797" s="106"/>
      <c r="L2797" s="106"/>
      <c r="M2797" s="106"/>
    </row>
    <row r="2798" ht="14.25" customHeight="1">
      <c r="A2798" s="81"/>
      <c r="B2798" s="93"/>
      <c r="E2798" s="50"/>
      <c r="H2798" s="42"/>
      <c r="I2798" s="196"/>
      <c r="K2798" s="106"/>
      <c r="L2798" s="106"/>
      <c r="M2798" s="106"/>
    </row>
    <row r="2799" ht="14.25" customHeight="1">
      <c r="A2799" s="81"/>
      <c r="B2799" s="93"/>
      <c r="E2799" s="50"/>
      <c r="H2799" s="42"/>
      <c r="I2799" s="196"/>
      <c r="K2799" s="106"/>
      <c r="L2799" s="106"/>
      <c r="M2799" s="106"/>
    </row>
    <row r="2800" ht="14.25" customHeight="1">
      <c r="A2800" s="81"/>
      <c r="B2800" s="93"/>
      <c r="E2800" s="50"/>
      <c r="H2800" s="42"/>
      <c r="I2800" s="196"/>
      <c r="K2800" s="106"/>
      <c r="L2800" s="106"/>
      <c r="M2800" s="106"/>
    </row>
    <row r="2801" ht="14.25" customHeight="1">
      <c r="A2801" s="81"/>
      <c r="B2801" s="93"/>
      <c r="E2801" s="50"/>
      <c r="H2801" s="42"/>
      <c r="I2801" s="196"/>
      <c r="K2801" s="106"/>
      <c r="L2801" s="106"/>
      <c r="M2801" s="106"/>
    </row>
    <row r="2802" ht="14.25" customHeight="1">
      <c r="A2802" s="81"/>
      <c r="B2802" s="93"/>
      <c r="E2802" s="50"/>
      <c r="H2802" s="42"/>
      <c r="I2802" s="196"/>
      <c r="K2802" s="106"/>
      <c r="L2802" s="106"/>
      <c r="M2802" s="106"/>
    </row>
    <row r="2803" ht="14.25" customHeight="1">
      <c r="A2803" s="81"/>
      <c r="B2803" s="93"/>
      <c r="E2803" s="50"/>
      <c r="H2803" s="42"/>
      <c r="I2803" s="196"/>
      <c r="K2803" s="106"/>
      <c r="L2803" s="106"/>
      <c r="M2803" s="106"/>
    </row>
    <row r="2804" ht="14.25" customHeight="1">
      <c r="A2804" s="81"/>
      <c r="B2804" s="93"/>
      <c r="E2804" s="50"/>
      <c r="H2804" s="42"/>
      <c r="I2804" s="196"/>
      <c r="K2804" s="106"/>
      <c r="L2804" s="106"/>
      <c r="M2804" s="106"/>
    </row>
    <row r="2805" ht="14.25" customHeight="1">
      <c r="A2805" s="81"/>
      <c r="B2805" s="93"/>
      <c r="E2805" s="50"/>
      <c r="H2805" s="42"/>
      <c r="I2805" s="196"/>
      <c r="K2805" s="106"/>
      <c r="L2805" s="106"/>
      <c r="M2805" s="106"/>
    </row>
    <row r="2806" ht="14.25" customHeight="1">
      <c r="A2806" s="81"/>
      <c r="B2806" s="93"/>
      <c r="E2806" s="50"/>
      <c r="H2806" s="42"/>
      <c r="I2806" s="196"/>
      <c r="K2806" s="106"/>
      <c r="L2806" s="106"/>
      <c r="M2806" s="106"/>
    </row>
    <row r="2807" ht="14.25" customHeight="1">
      <c r="A2807" s="81"/>
      <c r="B2807" s="93"/>
      <c r="E2807" s="50"/>
      <c r="H2807" s="42"/>
      <c r="I2807" s="196"/>
      <c r="K2807" s="106"/>
      <c r="L2807" s="106"/>
      <c r="M2807" s="106"/>
    </row>
    <row r="2808" ht="14.25" customHeight="1">
      <c r="A2808" s="81"/>
      <c r="B2808" s="93"/>
      <c r="E2808" s="50"/>
      <c r="H2808" s="42"/>
      <c r="I2808" s="196"/>
      <c r="K2808" s="106"/>
      <c r="L2808" s="106"/>
      <c r="M2808" s="106"/>
    </row>
    <row r="2809" ht="14.25" customHeight="1">
      <c r="A2809" s="81"/>
      <c r="B2809" s="93"/>
      <c r="E2809" s="50"/>
      <c r="H2809" s="42"/>
      <c r="I2809" s="196"/>
      <c r="K2809" s="106"/>
      <c r="L2809" s="106"/>
      <c r="M2809" s="106"/>
    </row>
    <row r="2810" ht="14.25" customHeight="1">
      <c r="A2810" s="81"/>
      <c r="B2810" s="93"/>
      <c r="E2810" s="50"/>
      <c r="H2810" s="42"/>
      <c r="I2810" s="196"/>
      <c r="K2810" s="106"/>
      <c r="L2810" s="106"/>
      <c r="M2810" s="106"/>
    </row>
    <row r="2811" ht="14.25" customHeight="1">
      <c r="A2811" s="81"/>
      <c r="B2811" s="93"/>
      <c r="E2811" s="50"/>
      <c r="H2811" s="42"/>
      <c r="I2811" s="196"/>
      <c r="K2811" s="106"/>
      <c r="L2811" s="106"/>
      <c r="M2811" s="106"/>
    </row>
    <row r="2812" ht="14.25" customHeight="1">
      <c r="A2812" s="81"/>
      <c r="B2812" s="93"/>
      <c r="E2812" s="50"/>
      <c r="H2812" s="42"/>
      <c r="I2812" s="196"/>
      <c r="K2812" s="106"/>
      <c r="L2812" s="106"/>
      <c r="M2812" s="106"/>
    </row>
    <row r="2813" ht="14.25" customHeight="1">
      <c r="A2813" s="81"/>
      <c r="B2813" s="93"/>
      <c r="E2813" s="50"/>
      <c r="H2813" s="42"/>
      <c r="I2813" s="196"/>
      <c r="K2813" s="106"/>
      <c r="L2813" s="106"/>
      <c r="M2813" s="106"/>
    </row>
    <row r="2814" ht="14.25" customHeight="1">
      <c r="A2814" s="81"/>
      <c r="B2814" s="93"/>
      <c r="E2814" s="50"/>
      <c r="H2814" s="42"/>
      <c r="I2814" s="196"/>
      <c r="K2814" s="106"/>
      <c r="L2814" s="106"/>
      <c r="M2814" s="106"/>
    </row>
    <row r="2815" ht="14.25" customHeight="1">
      <c r="A2815" s="81"/>
      <c r="B2815" s="93"/>
      <c r="E2815" s="50"/>
      <c r="H2815" s="42"/>
      <c r="I2815" s="196"/>
      <c r="K2815" s="106"/>
      <c r="L2815" s="106"/>
      <c r="M2815" s="106"/>
    </row>
    <row r="2816" ht="14.25" customHeight="1">
      <c r="A2816" s="81"/>
      <c r="B2816" s="93"/>
      <c r="E2816" s="50"/>
      <c r="H2816" s="42"/>
      <c r="I2816" s="196"/>
      <c r="K2816" s="106"/>
      <c r="L2816" s="106"/>
      <c r="M2816" s="106"/>
    </row>
    <row r="2817" ht="14.25" customHeight="1">
      <c r="A2817" s="81"/>
      <c r="B2817" s="93"/>
      <c r="E2817" s="50"/>
      <c r="H2817" s="42"/>
      <c r="I2817" s="196"/>
      <c r="K2817" s="106"/>
      <c r="L2817" s="106"/>
      <c r="M2817" s="106"/>
    </row>
    <row r="2818" ht="14.25" customHeight="1">
      <c r="A2818" s="81"/>
      <c r="B2818" s="93"/>
      <c r="E2818" s="50"/>
      <c r="H2818" s="42"/>
      <c r="I2818" s="196"/>
      <c r="K2818" s="106"/>
      <c r="L2818" s="106"/>
      <c r="M2818" s="106"/>
    </row>
    <row r="2819" ht="14.25" customHeight="1">
      <c r="A2819" s="81"/>
      <c r="B2819" s="93"/>
      <c r="E2819" s="50"/>
      <c r="H2819" s="42"/>
      <c r="I2819" s="196"/>
      <c r="K2819" s="106"/>
      <c r="L2819" s="106"/>
      <c r="M2819" s="106"/>
    </row>
    <row r="2820" ht="14.25" customHeight="1">
      <c r="A2820" s="81"/>
      <c r="B2820" s="93"/>
      <c r="E2820" s="50"/>
      <c r="H2820" s="42"/>
      <c r="I2820" s="196"/>
      <c r="K2820" s="106"/>
      <c r="L2820" s="106"/>
      <c r="M2820" s="106"/>
    </row>
    <row r="2821" ht="14.25" customHeight="1">
      <c r="A2821" s="81"/>
      <c r="B2821" s="93"/>
      <c r="E2821" s="50"/>
      <c r="H2821" s="42"/>
      <c r="I2821" s="196"/>
      <c r="K2821" s="106"/>
      <c r="L2821" s="106"/>
      <c r="M2821" s="106"/>
    </row>
    <row r="2822" ht="14.25" customHeight="1">
      <c r="A2822" s="81"/>
      <c r="B2822" s="93"/>
      <c r="E2822" s="50"/>
      <c r="H2822" s="42"/>
      <c r="I2822" s="196"/>
      <c r="K2822" s="106"/>
      <c r="L2822" s="106"/>
      <c r="M2822" s="106"/>
    </row>
    <row r="2823" ht="14.25" customHeight="1">
      <c r="A2823" s="81"/>
      <c r="B2823" s="93"/>
      <c r="E2823" s="50"/>
      <c r="H2823" s="42"/>
      <c r="I2823" s="196"/>
      <c r="K2823" s="106"/>
      <c r="L2823" s="106"/>
      <c r="M2823" s="106"/>
    </row>
    <row r="2824" ht="14.25" customHeight="1">
      <c r="A2824" s="81"/>
      <c r="B2824" s="93"/>
      <c r="E2824" s="50"/>
      <c r="H2824" s="42"/>
      <c r="I2824" s="196"/>
      <c r="K2824" s="106"/>
      <c r="L2824" s="106"/>
      <c r="M2824" s="106"/>
    </row>
    <row r="2825" ht="14.25" customHeight="1">
      <c r="A2825" s="81"/>
      <c r="B2825" s="93"/>
      <c r="E2825" s="50"/>
      <c r="H2825" s="42"/>
      <c r="I2825" s="196"/>
      <c r="K2825" s="106"/>
      <c r="L2825" s="106"/>
      <c r="M2825" s="106"/>
    </row>
    <row r="2826" ht="14.25" customHeight="1">
      <c r="A2826" s="81"/>
      <c r="B2826" s="93"/>
      <c r="E2826" s="50"/>
      <c r="H2826" s="42"/>
      <c r="I2826" s="196"/>
      <c r="K2826" s="106"/>
      <c r="L2826" s="106"/>
      <c r="M2826" s="106"/>
    </row>
    <row r="2827" ht="14.25" customHeight="1">
      <c r="A2827" s="81"/>
      <c r="B2827" s="93"/>
      <c r="E2827" s="50"/>
      <c r="H2827" s="42"/>
      <c r="I2827" s="196"/>
      <c r="K2827" s="106"/>
      <c r="L2827" s="106"/>
      <c r="M2827" s="106"/>
    </row>
    <row r="2828" ht="14.25" customHeight="1">
      <c r="A2828" s="81"/>
      <c r="B2828" s="93"/>
      <c r="E2828" s="50"/>
      <c r="H2828" s="42"/>
      <c r="I2828" s="196"/>
      <c r="K2828" s="106"/>
      <c r="L2828" s="106"/>
      <c r="M2828" s="106"/>
    </row>
    <row r="2829" ht="14.25" customHeight="1">
      <c r="A2829" s="81"/>
      <c r="B2829" s="93"/>
      <c r="E2829" s="50"/>
      <c r="H2829" s="42"/>
      <c r="I2829" s="196"/>
      <c r="K2829" s="106"/>
      <c r="L2829" s="106"/>
      <c r="M2829" s="106"/>
    </row>
    <row r="2830" ht="14.25" customHeight="1">
      <c r="A2830" s="81"/>
      <c r="B2830" s="93"/>
      <c r="E2830" s="50"/>
      <c r="H2830" s="42"/>
      <c r="I2830" s="196"/>
      <c r="K2830" s="106"/>
      <c r="L2830" s="106"/>
      <c r="M2830" s="106"/>
    </row>
    <row r="2831" ht="14.25" customHeight="1">
      <c r="A2831" s="81"/>
      <c r="B2831" s="93"/>
      <c r="E2831" s="50"/>
      <c r="H2831" s="42"/>
      <c r="I2831" s="196"/>
      <c r="K2831" s="106"/>
      <c r="L2831" s="106"/>
      <c r="M2831" s="106"/>
    </row>
    <row r="2832" ht="14.25" customHeight="1">
      <c r="A2832" s="81"/>
      <c r="B2832" s="93"/>
      <c r="E2832" s="50"/>
      <c r="H2832" s="42"/>
      <c r="I2832" s="196"/>
      <c r="K2832" s="106"/>
      <c r="L2832" s="106"/>
      <c r="M2832" s="106"/>
    </row>
    <row r="2833" ht="14.25" customHeight="1">
      <c r="A2833" s="81"/>
      <c r="B2833" s="93"/>
      <c r="E2833" s="50"/>
      <c r="H2833" s="42"/>
      <c r="I2833" s="196"/>
      <c r="K2833" s="106"/>
      <c r="L2833" s="106"/>
      <c r="M2833" s="106"/>
    </row>
    <row r="2834" ht="14.25" customHeight="1">
      <c r="A2834" s="81"/>
      <c r="B2834" s="93"/>
      <c r="E2834" s="50"/>
      <c r="H2834" s="42"/>
      <c r="I2834" s="196"/>
      <c r="K2834" s="106"/>
      <c r="L2834" s="106"/>
      <c r="M2834" s="106"/>
    </row>
    <row r="2835" ht="14.25" customHeight="1">
      <c r="A2835" s="81"/>
      <c r="B2835" s="93"/>
      <c r="E2835" s="50"/>
      <c r="H2835" s="42"/>
      <c r="I2835" s="196"/>
      <c r="K2835" s="106"/>
      <c r="L2835" s="106"/>
      <c r="M2835" s="106"/>
    </row>
    <row r="2836" ht="14.25" customHeight="1">
      <c r="A2836" s="81"/>
      <c r="B2836" s="93"/>
      <c r="E2836" s="50"/>
      <c r="H2836" s="42"/>
      <c r="I2836" s="196"/>
      <c r="K2836" s="106"/>
      <c r="L2836" s="106"/>
      <c r="M2836" s="106"/>
    </row>
    <row r="2837" ht="14.25" customHeight="1">
      <c r="A2837" s="81"/>
      <c r="B2837" s="93"/>
      <c r="E2837" s="50"/>
      <c r="H2837" s="42"/>
      <c r="I2837" s="196"/>
      <c r="K2837" s="106"/>
      <c r="L2837" s="106"/>
      <c r="M2837" s="106"/>
    </row>
    <row r="2838" ht="14.25" customHeight="1">
      <c r="A2838" s="81"/>
      <c r="B2838" s="93"/>
      <c r="E2838" s="50"/>
      <c r="H2838" s="42"/>
      <c r="I2838" s="196"/>
      <c r="K2838" s="106"/>
      <c r="L2838" s="106"/>
      <c r="M2838" s="106"/>
    </row>
    <row r="2839" ht="14.25" customHeight="1">
      <c r="A2839" s="81"/>
      <c r="B2839" s="93"/>
      <c r="E2839" s="50"/>
      <c r="H2839" s="42"/>
      <c r="I2839" s="196"/>
      <c r="K2839" s="106"/>
      <c r="L2839" s="106"/>
      <c r="M2839" s="106"/>
    </row>
    <row r="2840" ht="14.25" customHeight="1">
      <c r="A2840" s="81"/>
      <c r="B2840" s="93"/>
      <c r="E2840" s="50"/>
      <c r="H2840" s="42"/>
      <c r="I2840" s="196"/>
      <c r="K2840" s="106"/>
      <c r="L2840" s="106"/>
      <c r="M2840" s="106"/>
    </row>
    <row r="2841" ht="14.25" customHeight="1">
      <c r="A2841" s="81"/>
      <c r="B2841" s="93"/>
      <c r="E2841" s="50"/>
      <c r="H2841" s="42"/>
      <c r="I2841" s="196"/>
      <c r="K2841" s="106"/>
      <c r="L2841" s="106"/>
      <c r="M2841" s="106"/>
    </row>
    <row r="2842" ht="14.25" customHeight="1">
      <c r="A2842" s="81"/>
      <c r="B2842" s="93"/>
      <c r="E2842" s="50"/>
      <c r="H2842" s="42"/>
      <c r="I2842" s="196"/>
      <c r="K2842" s="106"/>
      <c r="L2842" s="106"/>
      <c r="M2842" s="106"/>
    </row>
    <row r="2843" ht="14.25" customHeight="1">
      <c r="A2843" s="81"/>
      <c r="B2843" s="93"/>
      <c r="E2843" s="50"/>
      <c r="H2843" s="42"/>
      <c r="I2843" s="196"/>
      <c r="K2843" s="106"/>
      <c r="L2843" s="106"/>
      <c r="M2843" s="106"/>
    </row>
    <row r="2844" ht="14.25" customHeight="1">
      <c r="A2844" s="81"/>
      <c r="B2844" s="93"/>
      <c r="E2844" s="50"/>
      <c r="H2844" s="42"/>
      <c r="I2844" s="196"/>
      <c r="K2844" s="106"/>
      <c r="L2844" s="106"/>
      <c r="M2844" s="106"/>
    </row>
    <row r="2845" ht="14.25" customHeight="1">
      <c r="A2845" s="81"/>
      <c r="B2845" s="93"/>
      <c r="E2845" s="50"/>
      <c r="H2845" s="42"/>
      <c r="I2845" s="196"/>
      <c r="K2845" s="106"/>
      <c r="L2845" s="106"/>
      <c r="M2845" s="106"/>
    </row>
    <row r="2846" ht="14.25" customHeight="1">
      <c r="A2846" s="81"/>
      <c r="B2846" s="93"/>
      <c r="E2846" s="50"/>
      <c r="H2846" s="42"/>
      <c r="I2846" s="196"/>
      <c r="K2846" s="106"/>
      <c r="L2846" s="106"/>
      <c r="M2846" s="106"/>
    </row>
    <row r="2847" ht="14.25" customHeight="1">
      <c r="A2847" s="81"/>
      <c r="B2847" s="93"/>
      <c r="E2847" s="50"/>
      <c r="H2847" s="42"/>
      <c r="I2847" s="196"/>
      <c r="K2847" s="106"/>
      <c r="L2847" s="106"/>
      <c r="M2847" s="106"/>
    </row>
    <row r="2848" ht="14.25" customHeight="1">
      <c r="A2848" s="81"/>
      <c r="B2848" s="93"/>
      <c r="E2848" s="50"/>
      <c r="H2848" s="42"/>
      <c r="I2848" s="196"/>
      <c r="K2848" s="106"/>
      <c r="L2848" s="106"/>
      <c r="M2848" s="106"/>
    </row>
    <row r="2849" ht="14.25" customHeight="1">
      <c r="A2849" s="81"/>
      <c r="B2849" s="93"/>
      <c r="E2849" s="50"/>
      <c r="H2849" s="42"/>
      <c r="I2849" s="196"/>
      <c r="K2849" s="106"/>
      <c r="L2849" s="106"/>
      <c r="M2849" s="106"/>
    </row>
    <row r="2850" ht="14.25" customHeight="1">
      <c r="A2850" s="81"/>
      <c r="B2850" s="93"/>
      <c r="E2850" s="50"/>
      <c r="H2850" s="42"/>
      <c r="I2850" s="196"/>
      <c r="K2850" s="106"/>
      <c r="L2850" s="106"/>
      <c r="M2850" s="106"/>
    </row>
    <row r="2851" ht="14.25" customHeight="1">
      <c r="A2851" s="81"/>
      <c r="B2851" s="93"/>
      <c r="E2851" s="50"/>
      <c r="H2851" s="42"/>
      <c r="I2851" s="196"/>
      <c r="K2851" s="106"/>
      <c r="L2851" s="106"/>
      <c r="M2851" s="106"/>
    </row>
    <row r="2852" ht="14.25" customHeight="1">
      <c r="A2852" s="81"/>
      <c r="B2852" s="93"/>
      <c r="E2852" s="50"/>
      <c r="H2852" s="42"/>
      <c r="I2852" s="196"/>
      <c r="K2852" s="106"/>
      <c r="L2852" s="106"/>
      <c r="M2852" s="106"/>
    </row>
    <row r="2853" ht="14.25" customHeight="1">
      <c r="A2853" s="81"/>
      <c r="B2853" s="93"/>
      <c r="E2853" s="50"/>
      <c r="H2853" s="42"/>
      <c r="I2853" s="196"/>
      <c r="K2853" s="106"/>
      <c r="L2853" s="106"/>
      <c r="M2853" s="106"/>
    </row>
    <row r="2854" ht="14.25" customHeight="1">
      <c r="A2854" s="81"/>
      <c r="B2854" s="93"/>
      <c r="E2854" s="50"/>
      <c r="H2854" s="42"/>
      <c r="I2854" s="196"/>
      <c r="K2854" s="106"/>
      <c r="L2854" s="106"/>
      <c r="M2854" s="106"/>
    </row>
    <row r="2855" ht="14.25" customHeight="1">
      <c r="A2855" s="81"/>
      <c r="B2855" s="93"/>
      <c r="E2855" s="50"/>
      <c r="H2855" s="42"/>
      <c r="I2855" s="196"/>
      <c r="K2855" s="106"/>
      <c r="L2855" s="106"/>
      <c r="M2855" s="106"/>
    </row>
    <row r="2856" ht="14.25" customHeight="1">
      <c r="A2856" s="81"/>
      <c r="B2856" s="93"/>
      <c r="E2856" s="50"/>
      <c r="H2856" s="42"/>
      <c r="I2856" s="196"/>
      <c r="K2856" s="106"/>
      <c r="L2856" s="106"/>
      <c r="M2856" s="106"/>
    </row>
    <row r="2857" ht="14.25" customHeight="1">
      <c r="A2857" s="81"/>
      <c r="B2857" s="93"/>
      <c r="E2857" s="50"/>
      <c r="H2857" s="42"/>
      <c r="I2857" s="196"/>
      <c r="K2857" s="106"/>
      <c r="L2857" s="106"/>
      <c r="M2857" s="106"/>
    </row>
    <row r="2858" ht="14.25" customHeight="1">
      <c r="A2858" s="81"/>
      <c r="B2858" s="93"/>
      <c r="E2858" s="50"/>
      <c r="H2858" s="42"/>
      <c r="I2858" s="196"/>
      <c r="K2858" s="106"/>
      <c r="L2858" s="106"/>
      <c r="M2858" s="106"/>
    </row>
    <row r="2859" ht="14.25" customHeight="1">
      <c r="A2859" s="81"/>
      <c r="B2859" s="93"/>
      <c r="E2859" s="50"/>
      <c r="H2859" s="42"/>
      <c r="I2859" s="196"/>
      <c r="K2859" s="106"/>
      <c r="L2859" s="106"/>
      <c r="M2859" s="106"/>
    </row>
    <row r="2860" ht="14.25" customHeight="1">
      <c r="A2860" s="81"/>
      <c r="B2860" s="93"/>
      <c r="E2860" s="50"/>
      <c r="H2860" s="42"/>
      <c r="I2860" s="196"/>
      <c r="K2860" s="106"/>
      <c r="L2860" s="106"/>
      <c r="M2860" s="106"/>
    </row>
    <row r="2861" ht="14.25" customHeight="1">
      <c r="A2861" s="81"/>
      <c r="B2861" s="93"/>
      <c r="E2861" s="50"/>
      <c r="H2861" s="42"/>
      <c r="I2861" s="196"/>
      <c r="K2861" s="106"/>
      <c r="L2861" s="106"/>
      <c r="M2861" s="106"/>
    </row>
    <row r="2862" ht="14.25" customHeight="1">
      <c r="A2862" s="81"/>
      <c r="B2862" s="93"/>
      <c r="E2862" s="50"/>
      <c r="H2862" s="42"/>
      <c r="I2862" s="196"/>
      <c r="K2862" s="106"/>
      <c r="L2862" s="106"/>
      <c r="M2862" s="106"/>
    </row>
    <row r="2863" ht="14.25" customHeight="1">
      <c r="A2863" s="81"/>
      <c r="B2863" s="93"/>
      <c r="E2863" s="50"/>
      <c r="H2863" s="42"/>
      <c r="I2863" s="196"/>
      <c r="K2863" s="106"/>
      <c r="L2863" s="106"/>
      <c r="M2863" s="106"/>
    </row>
    <row r="2864" ht="14.25" customHeight="1">
      <c r="A2864" s="81"/>
      <c r="B2864" s="93"/>
      <c r="E2864" s="50"/>
      <c r="H2864" s="42"/>
      <c r="I2864" s="196"/>
      <c r="K2864" s="106"/>
      <c r="L2864" s="106"/>
      <c r="M2864" s="106"/>
    </row>
    <row r="2865" ht="14.25" customHeight="1">
      <c r="A2865" s="81"/>
      <c r="B2865" s="93"/>
      <c r="E2865" s="50"/>
      <c r="H2865" s="42"/>
      <c r="I2865" s="196"/>
      <c r="K2865" s="106"/>
      <c r="L2865" s="106"/>
      <c r="M2865" s="106"/>
    </row>
    <row r="2866" ht="14.25" customHeight="1">
      <c r="A2866" s="81"/>
      <c r="B2866" s="93"/>
      <c r="E2866" s="50"/>
      <c r="H2866" s="42"/>
      <c r="I2866" s="196"/>
      <c r="K2866" s="106"/>
      <c r="L2866" s="106"/>
      <c r="M2866" s="106"/>
    </row>
    <row r="2867" ht="14.25" customHeight="1">
      <c r="A2867" s="81"/>
      <c r="B2867" s="93"/>
      <c r="E2867" s="50"/>
      <c r="H2867" s="42"/>
      <c r="I2867" s="196"/>
      <c r="K2867" s="106"/>
      <c r="L2867" s="106"/>
      <c r="M2867" s="106"/>
    </row>
    <row r="2868" ht="14.25" customHeight="1">
      <c r="A2868" s="81"/>
      <c r="B2868" s="93"/>
      <c r="E2868" s="50"/>
      <c r="H2868" s="42"/>
      <c r="I2868" s="196"/>
      <c r="K2868" s="106"/>
      <c r="L2868" s="106"/>
      <c r="M2868" s="106"/>
    </row>
    <row r="2869" ht="14.25" customHeight="1">
      <c r="A2869" s="81"/>
      <c r="B2869" s="93"/>
      <c r="E2869" s="50"/>
      <c r="H2869" s="42"/>
      <c r="I2869" s="196"/>
      <c r="K2869" s="106"/>
      <c r="L2869" s="106"/>
      <c r="M2869" s="106"/>
    </row>
    <row r="2870" ht="14.25" customHeight="1">
      <c r="A2870" s="81"/>
      <c r="B2870" s="93"/>
      <c r="E2870" s="50"/>
      <c r="H2870" s="42"/>
      <c r="I2870" s="196"/>
      <c r="K2870" s="106"/>
      <c r="L2870" s="106"/>
      <c r="M2870" s="106"/>
    </row>
    <row r="2871" ht="14.25" customHeight="1">
      <c r="A2871" s="81"/>
      <c r="B2871" s="93"/>
      <c r="E2871" s="50"/>
      <c r="H2871" s="42"/>
      <c r="I2871" s="196"/>
      <c r="K2871" s="106"/>
      <c r="L2871" s="106"/>
      <c r="M2871" s="106"/>
    </row>
    <row r="2872" ht="14.25" customHeight="1">
      <c r="A2872" s="81"/>
      <c r="B2872" s="93"/>
      <c r="E2872" s="50"/>
      <c r="H2872" s="42"/>
      <c r="I2872" s="196"/>
      <c r="K2872" s="106"/>
      <c r="L2872" s="106"/>
      <c r="M2872" s="106"/>
    </row>
    <row r="2873" ht="14.25" customHeight="1">
      <c r="A2873" s="81"/>
      <c r="B2873" s="93"/>
      <c r="E2873" s="50"/>
      <c r="H2873" s="42"/>
      <c r="I2873" s="196"/>
      <c r="K2873" s="106"/>
      <c r="L2873" s="106"/>
      <c r="M2873" s="106"/>
    </row>
    <row r="2874" ht="14.25" customHeight="1">
      <c r="A2874" s="81"/>
      <c r="B2874" s="93"/>
      <c r="E2874" s="50"/>
      <c r="H2874" s="42"/>
      <c r="I2874" s="196"/>
      <c r="K2874" s="106"/>
      <c r="L2874" s="106"/>
      <c r="M2874" s="106"/>
    </row>
    <row r="2875" ht="14.25" customHeight="1">
      <c r="A2875" s="81"/>
      <c r="B2875" s="93"/>
      <c r="E2875" s="50"/>
      <c r="H2875" s="42"/>
      <c r="I2875" s="196"/>
      <c r="K2875" s="106"/>
      <c r="L2875" s="106"/>
      <c r="M2875" s="106"/>
    </row>
    <row r="2876" ht="14.25" customHeight="1">
      <c r="A2876" s="81"/>
      <c r="B2876" s="93"/>
      <c r="E2876" s="50"/>
      <c r="H2876" s="42"/>
      <c r="I2876" s="196"/>
      <c r="K2876" s="106"/>
      <c r="L2876" s="106"/>
      <c r="M2876" s="106"/>
    </row>
    <row r="2877" ht="14.25" customHeight="1">
      <c r="A2877" s="81"/>
      <c r="B2877" s="93"/>
      <c r="E2877" s="50"/>
      <c r="H2877" s="42"/>
      <c r="I2877" s="196"/>
      <c r="K2877" s="106"/>
      <c r="L2877" s="106"/>
      <c r="M2877" s="106"/>
    </row>
    <row r="2878" ht="14.25" customHeight="1">
      <c r="A2878" s="81"/>
      <c r="B2878" s="93"/>
      <c r="E2878" s="50"/>
      <c r="H2878" s="42"/>
      <c r="I2878" s="196"/>
      <c r="K2878" s="106"/>
      <c r="L2878" s="106"/>
      <c r="M2878" s="106"/>
    </row>
    <row r="2879" ht="14.25" customHeight="1">
      <c r="A2879" s="81"/>
      <c r="B2879" s="93"/>
      <c r="E2879" s="50"/>
      <c r="H2879" s="42"/>
      <c r="I2879" s="196"/>
      <c r="K2879" s="106"/>
      <c r="L2879" s="106"/>
      <c r="M2879" s="106"/>
    </row>
    <row r="2880" ht="14.25" customHeight="1">
      <c r="A2880" s="81"/>
      <c r="B2880" s="93"/>
      <c r="E2880" s="50"/>
      <c r="H2880" s="42"/>
      <c r="I2880" s="196"/>
      <c r="K2880" s="106"/>
      <c r="L2880" s="106"/>
      <c r="M2880" s="106"/>
    </row>
    <row r="2881" ht="14.25" customHeight="1">
      <c r="A2881" s="81"/>
      <c r="B2881" s="93"/>
      <c r="E2881" s="50"/>
      <c r="H2881" s="42"/>
      <c r="I2881" s="196"/>
      <c r="K2881" s="106"/>
      <c r="L2881" s="106"/>
      <c r="M2881" s="106"/>
    </row>
    <row r="2882" ht="14.25" customHeight="1">
      <c r="A2882" s="81"/>
      <c r="B2882" s="93"/>
      <c r="E2882" s="50"/>
      <c r="H2882" s="42"/>
      <c r="I2882" s="196"/>
      <c r="K2882" s="106"/>
      <c r="L2882" s="106"/>
      <c r="M2882" s="106"/>
    </row>
    <row r="2883" ht="14.25" customHeight="1">
      <c r="A2883" s="81"/>
      <c r="B2883" s="93"/>
      <c r="E2883" s="50"/>
      <c r="H2883" s="42"/>
      <c r="I2883" s="196"/>
      <c r="K2883" s="106"/>
      <c r="L2883" s="106"/>
      <c r="M2883" s="106"/>
    </row>
    <row r="2884" ht="14.25" customHeight="1">
      <c r="A2884" s="81"/>
      <c r="B2884" s="93"/>
      <c r="E2884" s="50"/>
      <c r="H2884" s="42"/>
      <c r="I2884" s="196"/>
      <c r="K2884" s="106"/>
      <c r="L2884" s="106"/>
      <c r="M2884" s="106"/>
    </row>
    <row r="2885" ht="14.25" customHeight="1">
      <c r="A2885" s="81"/>
      <c r="B2885" s="93"/>
      <c r="E2885" s="50"/>
      <c r="H2885" s="42"/>
      <c r="I2885" s="196"/>
      <c r="K2885" s="106"/>
      <c r="L2885" s="106"/>
      <c r="M2885" s="106"/>
    </row>
    <row r="2886" ht="14.25" customHeight="1">
      <c r="A2886" s="81"/>
      <c r="B2886" s="93"/>
      <c r="E2886" s="50"/>
      <c r="H2886" s="42"/>
      <c r="I2886" s="196"/>
      <c r="K2886" s="106"/>
      <c r="L2886" s="106"/>
      <c r="M2886" s="106"/>
    </row>
    <row r="2887" ht="14.25" customHeight="1">
      <c r="A2887" s="81"/>
      <c r="B2887" s="93"/>
      <c r="E2887" s="50"/>
      <c r="H2887" s="42"/>
      <c r="I2887" s="196"/>
      <c r="K2887" s="106"/>
      <c r="L2887" s="106"/>
      <c r="M2887" s="106"/>
    </row>
    <row r="2888" ht="14.25" customHeight="1">
      <c r="A2888" s="81"/>
      <c r="B2888" s="93"/>
      <c r="E2888" s="50"/>
      <c r="H2888" s="42"/>
      <c r="I2888" s="196"/>
      <c r="K2888" s="106"/>
      <c r="L2888" s="106"/>
      <c r="M2888" s="106"/>
    </row>
    <row r="2889" ht="14.25" customHeight="1">
      <c r="A2889" s="81"/>
      <c r="B2889" s="93"/>
      <c r="E2889" s="50"/>
      <c r="H2889" s="42"/>
      <c r="I2889" s="196"/>
      <c r="K2889" s="106"/>
      <c r="L2889" s="106"/>
      <c r="M2889" s="106"/>
    </row>
    <row r="2890" ht="14.25" customHeight="1">
      <c r="A2890" s="81"/>
      <c r="B2890" s="93"/>
      <c r="E2890" s="50"/>
      <c r="H2890" s="42"/>
      <c r="I2890" s="196"/>
      <c r="K2890" s="106"/>
      <c r="L2890" s="106"/>
      <c r="M2890" s="106"/>
    </row>
    <row r="2891" ht="14.25" customHeight="1">
      <c r="A2891" s="81"/>
      <c r="B2891" s="93"/>
      <c r="E2891" s="50"/>
      <c r="H2891" s="42"/>
      <c r="I2891" s="196"/>
      <c r="K2891" s="106"/>
      <c r="L2891" s="106"/>
      <c r="M2891" s="106"/>
    </row>
    <row r="2892" ht="14.25" customHeight="1">
      <c r="A2892" s="81"/>
      <c r="B2892" s="93"/>
      <c r="E2892" s="50"/>
      <c r="H2892" s="42"/>
      <c r="I2892" s="196"/>
      <c r="K2892" s="106"/>
      <c r="L2892" s="106"/>
      <c r="M2892" s="106"/>
    </row>
    <row r="2893" ht="14.25" customHeight="1">
      <c r="A2893" s="81"/>
      <c r="B2893" s="93"/>
      <c r="E2893" s="50"/>
      <c r="H2893" s="42"/>
      <c r="I2893" s="196"/>
      <c r="K2893" s="106"/>
      <c r="L2893" s="106"/>
      <c r="M2893" s="106"/>
    </row>
    <row r="2894" ht="14.25" customHeight="1">
      <c r="A2894" s="81"/>
      <c r="B2894" s="93"/>
      <c r="E2894" s="50"/>
      <c r="H2894" s="42"/>
      <c r="I2894" s="196"/>
      <c r="K2894" s="106"/>
      <c r="L2894" s="106"/>
      <c r="M2894" s="106"/>
    </row>
    <row r="2895" ht="14.25" customHeight="1">
      <c r="A2895" s="81"/>
      <c r="B2895" s="93"/>
      <c r="E2895" s="50"/>
      <c r="H2895" s="42"/>
      <c r="I2895" s="196"/>
      <c r="K2895" s="106"/>
      <c r="L2895" s="106"/>
      <c r="M2895" s="106"/>
    </row>
    <row r="2896" ht="14.25" customHeight="1">
      <c r="A2896" s="81"/>
      <c r="B2896" s="93"/>
      <c r="E2896" s="50"/>
      <c r="H2896" s="42"/>
      <c r="I2896" s="196"/>
      <c r="K2896" s="106"/>
      <c r="L2896" s="106"/>
      <c r="M2896" s="106"/>
    </row>
    <row r="2897" ht="14.25" customHeight="1">
      <c r="A2897" s="81"/>
      <c r="B2897" s="93"/>
      <c r="E2897" s="50"/>
      <c r="H2897" s="42"/>
      <c r="I2897" s="196"/>
      <c r="K2897" s="106"/>
      <c r="L2897" s="106"/>
      <c r="M2897" s="106"/>
    </row>
    <row r="2898" ht="14.25" customHeight="1">
      <c r="A2898" s="81"/>
      <c r="B2898" s="93"/>
      <c r="E2898" s="50"/>
      <c r="H2898" s="42"/>
      <c r="I2898" s="196"/>
      <c r="K2898" s="106"/>
      <c r="L2898" s="106"/>
      <c r="M2898" s="106"/>
    </row>
    <row r="2899" ht="14.25" customHeight="1">
      <c r="A2899" s="81"/>
      <c r="B2899" s="93"/>
      <c r="E2899" s="50"/>
      <c r="H2899" s="42"/>
      <c r="I2899" s="196"/>
      <c r="K2899" s="106"/>
      <c r="L2899" s="106"/>
      <c r="M2899" s="106"/>
    </row>
    <row r="2900" ht="14.25" customHeight="1">
      <c r="A2900" s="81"/>
      <c r="B2900" s="93"/>
      <c r="E2900" s="50"/>
      <c r="H2900" s="42"/>
      <c r="I2900" s="196"/>
      <c r="K2900" s="106"/>
      <c r="L2900" s="106"/>
      <c r="M2900" s="106"/>
    </row>
    <row r="2901" ht="14.25" customHeight="1">
      <c r="A2901" s="81"/>
      <c r="B2901" s="93"/>
      <c r="E2901" s="50"/>
      <c r="H2901" s="42"/>
      <c r="I2901" s="196"/>
      <c r="K2901" s="106"/>
      <c r="L2901" s="106"/>
      <c r="M2901" s="106"/>
    </row>
    <row r="2902" ht="14.25" customHeight="1">
      <c r="A2902" s="81"/>
      <c r="B2902" s="93"/>
      <c r="E2902" s="50"/>
      <c r="H2902" s="42"/>
      <c r="I2902" s="196"/>
      <c r="K2902" s="106"/>
      <c r="L2902" s="106"/>
      <c r="M2902" s="106"/>
    </row>
    <row r="2903" ht="14.25" customHeight="1">
      <c r="A2903" s="81"/>
      <c r="B2903" s="93"/>
      <c r="E2903" s="50"/>
      <c r="H2903" s="42"/>
      <c r="I2903" s="196"/>
      <c r="K2903" s="106"/>
      <c r="L2903" s="106"/>
      <c r="M2903" s="106"/>
    </row>
    <row r="2904" ht="14.25" customHeight="1">
      <c r="A2904" s="81"/>
      <c r="B2904" s="93"/>
      <c r="E2904" s="50"/>
      <c r="H2904" s="42"/>
      <c r="I2904" s="196"/>
      <c r="K2904" s="106"/>
      <c r="L2904" s="106"/>
      <c r="M2904" s="106"/>
    </row>
    <row r="2905" ht="14.25" customHeight="1">
      <c r="A2905" s="81"/>
      <c r="B2905" s="93"/>
      <c r="E2905" s="50"/>
      <c r="H2905" s="42"/>
      <c r="I2905" s="196"/>
      <c r="K2905" s="106"/>
      <c r="L2905" s="106"/>
      <c r="M2905" s="106"/>
    </row>
    <row r="2906" ht="14.25" customHeight="1">
      <c r="A2906" s="81"/>
      <c r="B2906" s="93"/>
      <c r="E2906" s="50"/>
      <c r="H2906" s="42"/>
      <c r="I2906" s="196"/>
      <c r="K2906" s="106"/>
      <c r="L2906" s="106"/>
      <c r="M2906" s="106"/>
    </row>
    <row r="2907" ht="14.25" customHeight="1">
      <c r="A2907" s="81"/>
      <c r="B2907" s="93"/>
      <c r="E2907" s="50"/>
      <c r="H2907" s="42"/>
      <c r="I2907" s="196"/>
      <c r="K2907" s="106"/>
      <c r="L2907" s="106"/>
      <c r="M2907" s="106"/>
    </row>
    <row r="2908" ht="14.25" customHeight="1">
      <c r="A2908" s="81"/>
      <c r="B2908" s="93"/>
      <c r="E2908" s="50"/>
      <c r="H2908" s="42"/>
      <c r="I2908" s="196"/>
      <c r="K2908" s="106"/>
      <c r="L2908" s="106"/>
      <c r="M2908" s="106"/>
    </row>
    <row r="2909" ht="14.25" customHeight="1">
      <c r="A2909" s="81"/>
      <c r="B2909" s="93"/>
      <c r="E2909" s="50"/>
      <c r="H2909" s="42"/>
      <c r="I2909" s="196"/>
      <c r="K2909" s="106"/>
      <c r="L2909" s="106"/>
      <c r="M2909" s="106"/>
    </row>
    <row r="2910" ht="14.25" customHeight="1">
      <c r="A2910" s="81"/>
      <c r="B2910" s="93"/>
      <c r="E2910" s="50"/>
      <c r="H2910" s="42"/>
      <c r="I2910" s="196"/>
      <c r="K2910" s="106"/>
      <c r="L2910" s="106"/>
      <c r="M2910" s="106"/>
    </row>
    <row r="2911" ht="14.25" customHeight="1">
      <c r="A2911" s="81"/>
      <c r="B2911" s="93"/>
      <c r="E2911" s="50"/>
      <c r="H2911" s="42"/>
      <c r="I2911" s="196"/>
      <c r="K2911" s="106"/>
      <c r="L2911" s="106"/>
      <c r="M2911" s="106"/>
    </row>
    <row r="2912" ht="14.25" customHeight="1">
      <c r="A2912" s="81"/>
      <c r="B2912" s="93"/>
      <c r="E2912" s="50"/>
      <c r="H2912" s="42"/>
      <c r="I2912" s="196"/>
      <c r="K2912" s="106"/>
      <c r="L2912" s="106"/>
      <c r="M2912" s="106"/>
    </row>
    <row r="2913" ht="14.25" customHeight="1">
      <c r="A2913" s="81"/>
      <c r="B2913" s="93"/>
      <c r="E2913" s="50"/>
      <c r="H2913" s="42"/>
      <c r="I2913" s="196"/>
      <c r="K2913" s="106"/>
      <c r="L2913" s="106"/>
      <c r="M2913" s="106"/>
    </row>
    <row r="2914" ht="14.25" customHeight="1">
      <c r="A2914" s="81"/>
      <c r="B2914" s="93"/>
      <c r="E2914" s="50"/>
      <c r="H2914" s="42"/>
      <c r="I2914" s="196"/>
      <c r="K2914" s="106"/>
      <c r="L2914" s="106"/>
      <c r="M2914" s="106"/>
    </row>
    <row r="2915" ht="14.25" customHeight="1">
      <c r="A2915" s="81"/>
      <c r="B2915" s="93"/>
      <c r="E2915" s="50"/>
      <c r="H2915" s="42"/>
      <c r="I2915" s="196"/>
      <c r="K2915" s="106"/>
      <c r="L2915" s="106"/>
      <c r="M2915" s="106"/>
    </row>
    <row r="2916" ht="14.25" customHeight="1">
      <c r="A2916" s="81"/>
      <c r="B2916" s="93"/>
      <c r="E2916" s="50"/>
      <c r="H2916" s="42"/>
      <c r="I2916" s="196"/>
      <c r="K2916" s="106"/>
      <c r="L2916" s="106"/>
      <c r="M2916" s="106"/>
    </row>
    <row r="2917" ht="14.25" customHeight="1">
      <c r="A2917" s="81"/>
      <c r="B2917" s="93"/>
      <c r="E2917" s="50"/>
      <c r="H2917" s="42"/>
      <c r="I2917" s="196"/>
      <c r="K2917" s="106"/>
      <c r="L2917" s="106"/>
      <c r="M2917" s="106"/>
    </row>
    <row r="2918" ht="14.25" customHeight="1">
      <c r="A2918" s="81"/>
      <c r="B2918" s="93"/>
      <c r="E2918" s="50"/>
      <c r="H2918" s="42"/>
      <c r="I2918" s="196"/>
      <c r="K2918" s="106"/>
      <c r="L2918" s="106"/>
      <c r="M2918" s="106"/>
    </row>
    <row r="2919" ht="14.25" customHeight="1">
      <c r="A2919" s="81"/>
      <c r="B2919" s="93"/>
      <c r="E2919" s="50"/>
      <c r="H2919" s="42"/>
      <c r="I2919" s="196"/>
      <c r="K2919" s="106"/>
      <c r="L2919" s="106"/>
      <c r="M2919" s="106"/>
    </row>
    <row r="2920" ht="14.25" customHeight="1">
      <c r="A2920" s="81"/>
      <c r="B2920" s="93"/>
      <c r="E2920" s="50"/>
      <c r="H2920" s="42"/>
      <c r="I2920" s="196"/>
      <c r="K2920" s="106"/>
      <c r="L2920" s="106"/>
      <c r="M2920" s="106"/>
    </row>
    <row r="2921" ht="14.25" customHeight="1">
      <c r="A2921" s="81"/>
      <c r="B2921" s="93"/>
      <c r="E2921" s="50"/>
      <c r="H2921" s="42"/>
      <c r="I2921" s="196"/>
      <c r="K2921" s="106"/>
      <c r="L2921" s="106"/>
      <c r="M2921" s="106"/>
    </row>
    <row r="2922" ht="14.25" customHeight="1">
      <c r="A2922" s="81"/>
      <c r="B2922" s="93"/>
      <c r="E2922" s="50"/>
      <c r="H2922" s="42"/>
      <c r="I2922" s="196"/>
      <c r="K2922" s="106"/>
      <c r="L2922" s="106"/>
      <c r="M2922" s="106"/>
    </row>
    <row r="2923" ht="14.25" customHeight="1">
      <c r="A2923" s="81"/>
      <c r="B2923" s="93"/>
      <c r="E2923" s="50"/>
      <c r="H2923" s="42"/>
      <c r="I2923" s="196"/>
      <c r="K2923" s="106"/>
      <c r="L2923" s="106"/>
      <c r="M2923" s="106"/>
    </row>
    <row r="2924" ht="14.25" customHeight="1">
      <c r="A2924" s="81"/>
      <c r="B2924" s="93"/>
      <c r="E2924" s="50"/>
      <c r="H2924" s="42"/>
      <c r="I2924" s="196"/>
      <c r="K2924" s="106"/>
      <c r="L2924" s="106"/>
      <c r="M2924" s="106"/>
    </row>
    <row r="2925" ht="14.25" customHeight="1">
      <c r="A2925" s="81"/>
      <c r="B2925" s="93"/>
      <c r="E2925" s="50"/>
      <c r="H2925" s="42"/>
      <c r="I2925" s="196"/>
      <c r="K2925" s="106"/>
      <c r="L2925" s="106"/>
      <c r="M2925" s="106"/>
    </row>
    <row r="2926" ht="14.25" customHeight="1">
      <c r="A2926" s="81"/>
      <c r="B2926" s="93"/>
      <c r="E2926" s="50"/>
      <c r="H2926" s="42"/>
      <c r="I2926" s="196"/>
      <c r="K2926" s="106"/>
      <c r="L2926" s="106"/>
      <c r="M2926" s="106"/>
    </row>
    <row r="2927" ht="14.25" customHeight="1">
      <c r="A2927" s="81"/>
      <c r="B2927" s="93"/>
      <c r="E2927" s="50"/>
      <c r="H2927" s="42"/>
      <c r="I2927" s="196"/>
      <c r="K2927" s="106"/>
      <c r="L2927" s="106"/>
      <c r="M2927" s="106"/>
    </row>
    <row r="2928" ht="14.25" customHeight="1">
      <c r="A2928" s="81"/>
      <c r="B2928" s="93"/>
      <c r="E2928" s="50"/>
      <c r="H2928" s="42"/>
      <c r="I2928" s="196"/>
      <c r="K2928" s="106"/>
      <c r="L2928" s="106"/>
      <c r="M2928" s="106"/>
    </row>
    <row r="2929" ht="14.25" customHeight="1">
      <c r="A2929" s="81"/>
      <c r="B2929" s="93"/>
      <c r="E2929" s="50"/>
      <c r="H2929" s="42"/>
      <c r="I2929" s="196"/>
      <c r="K2929" s="106"/>
      <c r="L2929" s="106"/>
      <c r="M2929" s="106"/>
    </row>
    <row r="2930" ht="14.25" customHeight="1">
      <c r="A2930" s="81"/>
      <c r="B2930" s="93"/>
      <c r="E2930" s="50"/>
      <c r="H2930" s="42"/>
      <c r="I2930" s="196"/>
      <c r="K2930" s="106"/>
      <c r="L2930" s="106"/>
      <c r="M2930" s="106"/>
    </row>
    <row r="2931" ht="14.25" customHeight="1">
      <c r="A2931" s="81"/>
      <c r="B2931" s="93"/>
      <c r="E2931" s="50"/>
      <c r="H2931" s="42"/>
      <c r="I2931" s="196"/>
      <c r="K2931" s="106"/>
      <c r="L2931" s="106"/>
      <c r="M2931" s="106"/>
    </row>
    <row r="2932" ht="14.25" customHeight="1">
      <c r="A2932" s="81"/>
      <c r="B2932" s="93"/>
      <c r="E2932" s="50"/>
      <c r="H2932" s="42"/>
      <c r="I2932" s="196"/>
      <c r="K2932" s="106"/>
      <c r="L2932" s="106"/>
      <c r="M2932" s="106"/>
    </row>
    <row r="2933" ht="14.25" customHeight="1">
      <c r="A2933" s="81"/>
      <c r="B2933" s="93"/>
      <c r="E2933" s="50"/>
      <c r="H2933" s="42"/>
      <c r="I2933" s="196"/>
      <c r="K2933" s="106"/>
      <c r="L2933" s="106"/>
      <c r="M2933" s="106"/>
    </row>
    <row r="2934" ht="14.25" customHeight="1">
      <c r="A2934" s="81"/>
      <c r="B2934" s="93"/>
      <c r="E2934" s="50"/>
      <c r="H2934" s="42"/>
      <c r="I2934" s="196"/>
      <c r="K2934" s="106"/>
      <c r="L2934" s="106"/>
      <c r="M2934" s="106"/>
    </row>
    <row r="2935" ht="14.25" customHeight="1">
      <c r="A2935" s="81"/>
      <c r="B2935" s="93"/>
      <c r="E2935" s="50"/>
      <c r="H2935" s="42"/>
      <c r="I2935" s="196"/>
      <c r="K2935" s="106"/>
      <c r="L2935" s="106"/>
      <c r="M2935" s="106"/>
    </row>
    <row r="2936" ht="14.25" customHeight="1">
      <c r="A2936" s="81"/>
      <c r="B2936" s="93"/>
      <c r="E2936" s="50"/>
      <c r="H2936" s="42"/>
      <c r="I2936" s="196"/>
      <c r="K2936" s="106"/>
      <c r="L2936" s="106"/>
      <c r="M2936" s="106"/>
    </row>
    <row r="2937" ht="14.25" customHeight="1">
      <c r="A2937" s="81"/>
      <c r="B2937" s="93"/>
      <c r="E2937" s="50"/>
      <c r="H2937" s="42"/>
      <c r="I2937" s="196"/>
      <c r="K2937" s="106"/>
      <c r="L2937" s="106"/>
      <c r="M2937" s="106"/>
    </row>
    <row r="2938" ht="14.25" customHeight="1">
      <c r="A2938" s="81"/>
      <c r="B2938" s="93"/>
      <c r="E2938" s="50"/>
      <c r="H2938" s="42"/>
      <c r="I2938" s="196"/>
      <c r="K2938" s="106"/>
      <c r="L2938" s="106"/>
      <c r="M2938" s="106"/>
    </row>
    <row r="2939" ht="14.25" customHeight="1">
      <c r="A2939" s="81"/>
      <c r="B2939" s="93"/>
      <c r="E2939" s="50"/>
      <c r="H2939" s="42"/>
      <c r="I2939" s="196"/>
      <c r="K2939" s="106"/>
      <c r="L2939" s="106"/>
      <c r="M2939" s="106"/>
    </row>
    <row r="2940" ht="14.25" customHeight="1">
      <c r="A2940" s="81"/>
      <c r="B2940" s="93"/>
      <c r="E2940" s="50"/>
      <c r="H2940" s="42"/>
      <c r="I2940" s="196"/>
      <c r="K2940" s="106"/>
      <c r="L2940" s="106"/>
      <c r="M2940" s="106"/>
    </row>
    <row r="2941" ht="14.25" customHeight="1">
      <c r="A2941" s="81"/>
      <c r="B2941" s="93"/>
      <c r="E2941" s="50"/>
      <c r="H2941" s="42"/>
      <c r="I2941" s="196"/>
      <c r="K2941" s="106"/>
      <c r="L2941" s="106"/>
      <c r="M2941" s="106"/>
    </row>
    <row r="2942" ht="14.25" customHeight="1">
      <c r="A2942" s="81"/>
      <c r="B2942" s="93"/>
      <c r="E2942" s="50"/>
      <c r="H2942" s="42"/>
      <c r="I2942" s="196"/>
      <c r="K2942" s="106"/>
      <c r="L2942" s="106"/>
      <c r="M2942" s="106"/>
    </row>
    <row r="2943" ht="14.25" customHeight="1">
      <c r="A2943" s="81"/>
      <c r="B2943" s="93"/>
      <c r="E2943" s="50"/>
      <c r="H2943" s="42"/>
      <c r="I2943" s="196"/>
      <c r="K2943" s="106"/>
      <c r="L2943" s="106"/>
      <c r="M2943" s="106"/>
    </row>
    <row r="2944" ht="14.25" customHeight="1">
      <c r="A2944" s="81"/>
      <c r="B2944" s="93"/>
      <c r="E2944" s="50"/>
      <c r="H2944" s="42"/>
      <c r="I2944" s="196"/>
      <c r="K2944" s="106"/>
      <c r="L2944" s="106"/>
      <c r="M2944" s="106"/>
    </row>
    <row r="2945" ht="14.25" customHeight="1">
      <c r="A2945" s="81"/>
      <c r="B2945" s="93"/>
      <c r="E2945" s="50"/>
      <c r="H2945" s="42"/>
      <c r="I2945" s="196"/>
      <c r="K2945" s="106"/>
      <c r="L2945" s="106"/>
      <c r="M2945" s="106"/>
    </row>
    <row r="2946" ht="14.25" customHeight="1">
      <c r="A2946" s="81"/>
      <c r="B2946" s="93"/>
      <c r="E2946" s="50"/>
      <c r="H2946" s="42"/>
      <c r="I2946" s="196"/>
      <c r="K2946" s="106"/>
      <c r="L2946" s="106"/>
      <c r="M2946" s="106"/>
    </row>
    <row r="2947" ht="14.25" customHeight="1">
      <c r="A2947" s="81"/>
      <c r="B2947" s="93"/>
      <c r="E2947" s="50"/>
      <c r="H2947" s="42"/>
      <c r="I2947" s="196"/>
      <c r="K2947" s="106"/>
      <c r="L2947" s="106"/>
      <c r="M2947" s="106"/>
    </row>
    <row r="2948" ht="14.25" customHeight="1">
      <c r="A2948" s="81"/>
      <c r="B2948" s="93"/>
      <c r="E2948" s="50"/>
      <c r="H2948" s="42"/>
      <c r="I2948" s="196"/>
      <c r="K2948" s="106"/>
      <c r="L2948" s="106"/>
      <c r="M2948" s="106"/>
    </row>
    <row r="2949" ht="14.25" customHeight="1">
      <c r="A2949" s="81"/>
      <c r="B2949" s="93"/>
      <c r="E2949" s="50"/>
      <c r="H2949" s="42"/>
      <c r="I2949" s="196"/>
      <c r="K2949" s="106"/>
      <c r="L2949" s="106"/>
      <c r="M2949" s="106"/>
    </row>
    <row r="2950" ht="14.25" customHeight="1">
      <c r="A2950" s="81"/>
      <c r="B2950" s="93"/>
      <c r="E2950" s="50"/>
      <c r="H2950" s="42"/>
      <c r="I2950" s="196"/>
      <c r="K2950" s="106"/>
      <c r="L2950" s="106"/>
      <c r="M2950" s="106"/>
    </row>
    <row r="2951" ht="14.25" customHeight="1">
      <c r="A2951" s="81"/>
      <c r="B2951" s="93"/>
      <c r="E2951" s="50"/>
      <c r="H2951" s="42"/>
      <c r="I2951" s="196"/>
      <c r="K2951" s="106"/>
      <c r="L2951" s="106"/>
      <c r="M2951" s="106"/>
    </row>
    <row r="2952" ht="14.25" customHeight="1">
      <c r="A2952" s="81"/>
      <c r="B2952" s="93"/>
      <c r="E2952" s="50"/>
      <c r="H2952" s="42"/>
      <c r="I2952" s="196"/>
      <c r="K2952" s="106"/>
      <c r="L2952" s="106"/>
      <c r="M2952" s="106"/>
    </row>
    <row r="2953" ht="14.25" customHeight="1">
      <c r="A2953" s="81"/>
      <c r="B2953" s="93"/>
      <c r="E2953" s="50"/>
      <c r="H2953" s="42"/>
      <c r="I2953" s="196"/>
      <c r="K2953" s="106"/>
      <c r="L2953" s="106"/>
      <c r="M2953" s="106"/>
    </row>
    <row r="2954" ht="14.25" customHeight="1">
      <c r="A2954" s="81"/>
      <c r="B2954" s="93"/>
      <c r="E2954" s="50"/>
      <c r="H2954" s="42"/>
      <c r="I2954" s="196"/>
      <c r="K2954" s="106"/>
      <c r="L2954" s="106"/>
      <c r="M2954" s="106"/>
    </row>
    <row r="2955" ht="14.25" customHeight="1">
      <c r="A2955" s="81"/>
      <c r="B2955" s="93"/>
      <c r="E2955" s="50"/>
      <c r="H2955" s="42"/>
      <c r="I2955" s="196"/>
      <c r="K2955" s="106"/>
      <c r="L2955" s="106"/>
      <c r="M2955" s="106"/>
    </row>
    <row r="2956" ht="14.25" customHeight="1">
      <c r="A2956" s="81"/>
      <c r="B2956" s="93"/>
      <c r="E2956" s="50"/>
      <c r="H2956" s="42"/>
      <c r="I2956" s="196"/>
      <c r="K2956" s="106"/>
      <c r="L2956" s="106"/>
      <c r="M2956" s="106"/>
    </row>
    <row r="2957" ht="14.25" customHeight="1">
      <c r="A2957" s="81"/>
      <c r="B2957" s="93"/>
      <c r="E2957" s="50"/>
      <c r="H2957" s="42"/>
      <c r="I2957" s="196"/>
      <c r="K2957" s="106"/>
      <c r="L2957" s="106"/>
      <c r="M2957" s="106"/>
    </row>
    <row r="2958" ht="14.25" customHeight="1">
      <c r="A2958" s="81"/>
      <c r="B2958" s="93"/>
      <c r="E2958" s="50"/>
      <c r="H2958" s="42"/>
      <c r="I2958" s="196"/>
      <c r="K2958" s="106"/>
      <c r="L2958" s="106"/>
      <c r="M2958" s="106"/>
    </row>
    <row r="2959" ht="14.25" customHeight="1">
      <c r="A2959" s="81"/>
      <c r="B2959" s="93"/>
      <c r="E2959" s="50"/>
      <c r="H2959" s="42"/>
      <c r="I2959" s="196"/>
      <c r="K2959" s="106"/>
      <c r="L2959" s="106"/>
      <c r="M2959" s="106"/>
    </row>
    <row r="2960" ht="14.25" customHeight="1">
      <c r="A2960" s="81"/>
      <c r="B2960" s="93"/>
      <c r="E2960" s="50"/>
      <c r="H2960" s="42"/>
      <c r="I2960" s="196"/>
      <c r="K2960" s="106"/>
      <c r="L2960" s="106"/>
      <c r="M2960" s="106"/>
    </row>
    <row r="2961" ht="14.25" customHeight="1">
      <c r="A2961" s="81"/>
      <c r="B2961" s="93"/>
      <c r="E2961" s="50"/>
      <c r="H2961" s="42"/>
      <c r="I2961" s="196"/>
      <c r="K2961" s="106"/>
      <c r="L2961" s="106"/>
      <c r="M2961" s="106"/>
    </row>
    <row r="2962" ht="14.25" customHeight="1">
      <c r="A2962" s="81"/>
      <c r="B2962" s="93"/>
      <c r="E2962" s="50"/>
      <c r="H2962" s="42"/>
      <c r="I2962" s="196"/>
      <c r="K2962" s="106"/>
      <c r="L2962" s="106"/>
      <c r="M2962" s="106"/>
    </row>
    <row r="2963" ht="14.25" customHeight="1">
      <c r="A2963" s="81"/>
      <c r="B2963" s="93"/>
      <c r="E2963" s="50"/>
      <c r="H2963" s="42"/>
      <c r="I2963" s="196"/>
      <c r="K2963" s="106"/>
      <c r="L2963" s="106"/>
      <c r="M2963" s="106"/>
    </row>
    <row r="2964" ht="14.25" customHeight="1">
      <c r="A2964" s="81"/>
      <c r="B2964" s="93"/>
      <c r="E2964" s="50"/>
      <c r="H2964" s="42"/>
      <c r="I2964" s="196"/>
      <c r="K2964" s="106"/>
      <c r="L2964" s="106"/>
      <c r="M2964" s="106"/>
    </row>
    <row r="2965" ht="14.25" customHeight="1">
      <c r="A2965" s="81"/>
      <c r="B2965" s="93"/>
      <c r="E2965" s="50"/>
      <c r="H2965" s="42"/>
      <c r="I2965" s="196"/>
      <c r="K2965" s="106"/>
      <c r="L2965" s="106"/>
      <c r="M2965" s="106"/>
    </row>
    <row r="2966" ht="14.25" customHeight="1">
      <c r="A2966" s="81"/>
      <c r="B2966" s="93"/>
      <c r="E2966" s="50"/>
      <c r="H2966" s="42"/>
      <c r="I2966" s="196"/>
      <c r="K2966" s="106"/>
      <c r="L2966" s="106"/>
      <c r="M2966" s="106"/>
    </row>
    <row r="2967" ht="14.25" customHeight="1">
      <c r="A2967" s="81"/>
      <c r="B2967" s="93"/>
      <c r="E2967" s="50"/>
      <c r="H2967" s="42"/>
      <c r="I2967" s="196"/>
      <c r="K2967" s="106"/>
      <c r="L2967" s="106"/>
      <c r="M2967" s="106"/>
    </row>
    <row r="2968" ht="14.25" customHeight="1">
      <c r="A2968" s="81"/>
      <c r="B2968" s="93"/>
      <c r="E2968" s="50"/>
      <c r="H2968" s="42"/>
      <c r="I2968" s="196"/>
      <c r="K2968" s="106"/>
      <c r="L2968" s="106"/>
      <c r="M2968" s="106"/>
    </row>
    <row r="2969" ht="14.25" customHeight="1">
      <c r="A2969" s="81"/>
      <c r="B2969" s="93"/>
      <c r="E2969" s="50"/>
      <c r="H2969" s="42"/>
      <c r="I2969" s="196"/>
      <c r="K2969" s="106"/>
      <c r="L2969" s="106"/>
      <c r="M2969" s="106"/>
    </row>
    <row r="2970" ht="14.25" customHeight="1">
      <c r="A2970" s="81"/>
      <c r="B2970" s="93"/>
      <c r="E2970" s="50"/>
      <c r="H2970" s="42"/>
      <c r="I2970" s="196"/>
      <c r="K2970" s="106"/>
      <c r="L2970" s="106"/>
      <c r="M2970" s="106"/>
    </row>
    <row r="2971" ht="14.25" customHeight="1">
      <c r="A2971" s="81"/>
      <c r="B2971" s="93"/>
      <c r="E2971" s="50"/>
      <c r="H2971" s="42"/>
      <c r="I2971" s="196"/>
      <c r="K2971" s="106"/>
      <c r="L2971" s="106"/>
      <c r="M2971" s="106"/>
    </row>
    <row r="2972" ht="14.25" customHeight="1">
      <c r="A2972" s="81"/>
      <c r="B2972" s="93"/>
      <c r="E2972" s="50"/>
      <c r="H2972" s="42"/>
      <c r="I2972" s="196"/>
      <c r="K2972" s="106"/>
      <c r="L2972" s="106"/>
      <c r="M2972" s="106"/>
    </row>
    <row r="2973" ht="14.25" customHeight="1">
      <c r="A2973" s="81"/>
      <c r="B2973" s="93"/>
      <c r="E2973" s="50"/>
      <c r="H2973" s="42"/>
      <c r="I2973" s="196"/>
      <c r="K2973" s="106"/>
      <c r="L2973" s="106"/>
      <c r="M2973" s="106"/>
    </row>
    <row r="2974" ht="14.25" customHeight="1">
      <c r="A2974" s="81"/>
      <c r="B2974" s="93"/>
      <c r="E2974" s="50"/>
      <c r="H2974" s="42"/>
      <c r="I2974" s="196"/>
      <c r="K2974" s="106"/>
      <c r="L2974" s="106"/>
      <c r="M2974" s="106"/>
    </row>
    <row r="2975" ht="14.25" customHeight="1">
      <c r="A2975" s="81"/>
      <c r="B2975" s="93"/>
      <c r="E2975" s="50"/>
      <c r="H2975" s="42"/>
      <c r="I2975" s="196"/>
      <c r="K2975" s="106"/>
      <c r="L2975" s="106"/>
      <c r="M2975" s="106"/>
    </row>
    <row r="2976" ht="14.25" customHeight="1">
      <c r="A2976" s="81"/>
      <c r="B2976" s="93"/>
      <c r="E2976" s="50"/>
      <c r="H2976" s="42"/>
      <c r="I2976" s="196"/>
      <c r="K2976" s="106"/>
      <c r="L2976" s="106"/>
      <c r="M2976" s="106"/>
    </row>
    <row r="2977" ht="14.25" customHeight="1">
      <c r="A2977" s="81"/>
      <c r="B2977" s="93"/>
      <c r="E2977" s="50"/>
      <c r="H2977" s="42"/>
      <c r="I2977" s="196"/>
      <c r="K2977" s="106"/>
      <c r="L2977" s="106"/>
      <c r="M2977" s="106"/>
    </row>
    <row r="2978" ht="14.25" customHeight="1">
      <c r="A2978" s="81"/>
      <c r="B2978" s="93"/>
      <c r="E2978" s="50"/>
      <c r="H2978" s="42"/>
      <c r="I2978" s="196"/>
      <c r="K2978" s="106"/>
      <c r="L2978" s="106"/>
      <c r="M2978" s="106"/>
    </row>
    <row r="2979" ht="14.25" customHeight="1">
      <c r="A2979" s="81"/>
      <c r="B2979" s="93"/>
      <c r="E2979" s="50"/>
      <c r="H2979" s="42"/>
      <c r="I2979" s="196"/>
      <c r="K2979" s="106"/>
      <c r="L2979" s="106"/>
      <c r="M2979" s="106"/>
    </row>
    <row r="2980" ht="14.25" customHeight="1">
      <c r="A2980" s="81"/>
      <c r="B2980" s="93"/>
      <c r="E2980" s="50"/>
      <c r="H2980" s="42"/>
      <c r="I2980" s="196"/>
      <c r="K2980" s="106"/>
      <c r="L2980" s="106"/>
      <c r="M2980" s="106"/>
    </row>
    <row r="2981" ht="14.25" customHeight="1">
      <c r="A2981" s="81"/>
      <c r="B2981" s="93"/>
      <c r="E2981" s="50"/>
      <c r="H2981" s="42"/>
      <c r="I2981" s="196"/>
      <c r="K2981" s="106"/>
      <c r="L2981" s="106"/>
      <c r="M2981" s="106"/>
    </row>
    <row r="2982" ht="14.25" customHeight="1">
      <c r="A2982" s="81"/>
      <c r="B2982" s="93"/>
      <c r="E2982" s="50"/>
      <c r="H2982" s="42"/>
      <c r="I2982" s="196"/>
      <c r="K2982" s="106"/>
      <c r="L2982" s="106"/>
      <c r="M2982" s="106"/>
    </row>
    <row r="2983" ht="14.25" customHeight="1">
      <c r="A2983" s="81"/>
      <c r="B2983" s="93"/>
      <c r="E2983" s="50"/>
      <c r="H2983" s="42"/>
      <c r="I2983" s="196"/>
      <c r="K2983" s="106"/>
      <c r="L2983" s="106"/>
      <c r="M2983" s="106"/>
    </row>
    <row r="2984" ht="14.25" customHeight="1">
      <c r="A2984" s="81"/>
      <c r="B2984" s="93"/>
      <c r="E2984" s="50"/>
      <c r="H2984" s="42"/>
      <c r="I2984" s="196"/>
      <c r="K2984" s="106"/>
      <c r="L2984" s="106"/>
      <c r="M2984" s="106"/>
    </row>
    <row r="2985" ht="14.25" customHeight="1">
      <c r="A2985" s="81"/>
      <c r="B2985" s="93"/>
      <c r="E2985" s="50"/>
      <c r="H2985" s="42"/>
      <c r="I2985" s="196"/>
      <c r="K2985" s="106"/>
      <c r="L2985" s="106"/>
      <c r="M2985" s="106"/>
    </row>
    <row r="2986" ht="14.25" customHeight="1">
      <c r="A2986" s="81"/>
      <c r="B2986" s="93"/>
      <c r="E2986" s="50"/>
      <c r="H2986" s="42"/>
      <c r="I2986" s="196"/>
      <c r="K2986" s="106"/>
      <c r="L2986" s="106"/>
      <c r="M2986" s="106"/>
    </row>
    <row r="2987" ht="14.25" customHeight="1">
      <c r="A2987" s="81"/>
      <c r="B2987" s="93"/>
      <c r="E2987" s="50"/>
      <c r="H2987" s="42"/>
      <c r="I2987" s="196"/>
      <c r="K2987" s="106"/>
      <c r="L2987" s="106"/>
      <c r="M2987" s="106"/>
    </row>
    <row r="2988" ht="14.25" customHeight="1">
      <c r="A2988" s="81"/>
      <c r="B2988" s="93"/>
      <c r="E2988" s="50"/>
      <c r="H2988" s="42"/>
      <c r="I2988" s="196"/>
      <c r="K2988" s="106"/>
      <c r="L2988" s="106"/>
      <c r="M2988" s="106"/>
    </row>
    <row r="2989" ht="14.25" customHeight="1">
      <c r="A2989" s="81"/>
      <c r="B2989" s="93"/>
      <c r="E2989" s="50"/>
      <c r="H2989" s="42"/>
      <c r="I2989" s="196"/>
      <c r="K2989" s="106"/>
      <c r="L2989" s="106"/>
      <c r="M2989" s="106"/>
    </row>
    <row r="2990" ht="14.25" customHeight="1">
      <c r="A2990" s="81"/>
      <c r="B2990" s="93"/>
      <c r="E2990" s="50"/>
      <c r="H2990" s="42"/>
      <c r="I2990" s="196"/>
      <c r="K2990" s="106"/>
      <c r="L2990" s="106"/>
      <c r="M2990" s="106"/>
    </row>
    <row r="2991" ht="14.25" customHeight="1">
      <c r="A2991" s="81"/>
      <c r="B2991" s="93"/>
      <c r="E2991" s="50"/>
      <c r="H2991" s="42"/>
      <c r="I2991" s="196"/>
      <c r="K2991" s="106"/>
      <c r="L2991" s="106"/>
      <c r="M2991" s="106"/>
    </row>
    <row r="2992" ht="14.25" customHeight="1">
      <c r="A2992" s="81"/>
      <c r="B2992" s="93"/>
      <c r="E2992" s="50"/>
      <c r="H2992" s="42"/>
      <c r="I2992" s="196"/>
      <c r="K2992" s="106"/>
      <c r="L2992" s="106"/>
      <c r="M2992" s="106"/>
    </row>
    <row r="2993" ht="14.25" customHeight="1">
      <c r="A2993" s="81"/>
      <c r="B2993" s="93"/>
      <c r="E2993" s="50"/>
      <c r="H2993" s="42"/>
      <c r="I2993" s="196"/>
      <c r="K2993" s="106"/>
      <c r="L2993" s="106"/>
      <c r="M2993" s="106"/>
    </row>
    <row r="2994" ht="14.25" customHeight="1">
      <c r="A2994" s="81"/>
      <c r="B2994" s="93"/>
      <c r="E2994" s="50"/>
      <c r="H2994" s="42"/>
      <c r="I2994" s="196"/>
      <c r="K2994" s="106"/>
      <c r="L2994" s="106"/>
      <c r="M2994" s="106"/>
    </row>
    <row r="2995" ht="14.25" customHeight="1">
      <c r="A2995" s="81"/>
      <c r="B2995" s="93"/>
      <c r="E2995" s="50"/>
      <c r="H2995" s="42"/>
      <c r="I2995" s="196"/>
      <c r="K2995" s="106"/>
      <c r="L2995" s="106"/>
      <c r="M2995" s="106"/>
    </row>
    <row r="2996" ht="14.25" customHeight="1">
      <c r="A2996" s="81"/>
      <c r="B2996" s="93"/>
      <c r="E2996" s="50"/>
      <c r="H2996" s="42"/>
      <c r="I2996" s="196"/>
      <c r="K2996" s="106"/>
      <c r="L2996" s="106"/>
      <c r="M2996" s="106"/>
    </row>
    <row r="2997" ht="14.25" customHeight="1">
      <c r="A2997" s="81"/>
      <c r="B2997" s="93"/>
      <c r="E2997" s="50"/>
      <c r="H2997" s="42"/>
      <c r="I2997" s="196"/>
      <c r="K2997" s="106"/>
      <c r="L2997" s="106"/>
      <c r="M2997" s="106"/>
    </row>
    <row r="2998" ht="14.25" customHeight="1">
      <c r="A2998" s="81"/>
      <c r="B2998" s="93"/>
      <c r="E2998" s="50"/>
      <c r="H2998" s="42"/>
      <c r="I2998" s="196"/>
      <c r="K2998" s="106"/>
      <c r="L2998" s="106"/>
      <c r="M2998" s="106"/>
    </row>
    <row r="2999" ht="14.25" customHeight="1">
      <c r="A2999" s="81"/>
      <c r="B2999" s="93"/>
      <c r="E2999" s="50"/>
      <c r="H2999" s="42"/>
      <c r="I2999" s="196"/>
      <c r="K2999" s="106"/>
      <c r="L2999" s="106"/>
      <c r="M2999" s="106"/>
    </row>
    <row r="3000" ht="14.25" customHeight="1">
      <c r="A3000" s="81"/>
      <c r="B3000" s="93"/>
      <c r="E3000" s="50"/>
      <c r="H3000" s="42"/>
      <c r="I3000" s="196"/>
      <c r="K3000" s="106"/>
      <c r="L3000" s="106"/>
      <c r="M3000" s="106"/>
    </row>
    <row r="3001" ht="14.25" customHeight="1">
      <c r="A3001" s="81"/>
      <c r="B3001" s="93"/>
      <c r="E3001" s="50"/>
      <c r="H3001" s="42"/>
      <c r="I3001" s="196"/>
      <c r="K3001" s="106"/>
      <c r="L3001" s="106"/>
      <c r="M3001" s="106"/>
    </row>
    <row r="3002" ht="14.25" customHeight="1">
      <c r="A3002" s="81"/>
      <c r="B3002" s="93"/>
      <c r="E3002" s="50"/>
      <c r="H3002" s="42"/>
      <c r="I3002" s="196"/>
      <c r="K3002" s="106"/>
      <c r="L3002" s="106"/>
      <c r="M3002" s="106"/>
    </row>
    <row r="3003" ht="14.25" customHeight="1">
      <c r="A3003" s="81"/>
      <c r="B3003" s="93"/>
      <c r="E3003" s="50"/>
      <c r="H3003" s="42"/>
      <c r="I3003" s="196"/>
      <c r="K3003" s="106"/>
      <c r="L3003" s="106"/>
      <c r="M3003" s="106"/>
    </row>
    <row r="3004" ht="14.25" customHeight="1">
      <c r="A3004" s="81"/>
      <c r="B3004" s="93"/>
      <c r="E3004" s="50"/>
      <c r="H3004" s="42"/>
      <c r="I3004" s="196"/>
      <c r="K3004" s="106"/>
      <c r="L3004" s="106"/>
      <c r="M3004" s="106"/>
    </row>
    <row r="3005" ht="14.25" customHeight="1">
      <c r="A3005" s="81"/>
      <c r="B3005" s="93"/>
      <c r="E3005" s="50"/>
      <c r="H3005" s="42"/>
      <c r="I3005" s="196"/>
      <c r="K3005" s="106"/>
      <c r="L3005" s="106"/>
      <c r="M3005" s="106"/>
    </row>
    <row r="3006" ht="14.25" customHeight="1">
      <c r="A3006" s="81"/>
      <c r="B3006" s="93"/>
      <c r="E3006" s="50"/>
      <c r="H3006" s="42"/>
      <c r="I3006" s="196"/>
      <c r="K3006" s="106"/>
      <c r="L3006" s="106"/>
      <c r="M3006" s="106"/>
    </row>
    <row r="3007" ht="14.25" customHeight="1">
      <c r="A3007" s="81"/>
      <c r="B3007" s="93"/>
      <c r="E3007" s="50"/>
      <c r="H3007" s="42"/>
      <c r="I3007" s="196"/>
      <c r="K3007" s="106"/>
      <c r="L3007" s="106"/>
      <c r="M3007" s="106"/>
    </row>
    <row r="3008" ht="14.25" customHeight="1">
      <c r="A3008" s="81"/>
      <c r="B3008" s="93"/>
      <c r="E3008" s="50"/>
      <c r="H3008" s="42"/>
      <c r="I3008" s="196"/>
      <c r="K3008" s="106"/>
      <c r="L3008" s="106"/>
      <c r="M3008" s="106"/>
    </row>
    <row r="3009" ht="14.25" customHeight="1">
      <c r="A3009" s="81"/>
      <c r="B3009" s="93"/>
      <c r="E3009" s="50"/>
      <c r="H3009" s="42"/>
      <c r="I3009" s="196"/>
      <c r="K3009" s="106"/>
      <c r="L3009" s="106"/>
      <c r="M3009" s="106"/>
    </row>
    <row r="3010" ht="14.25" customHeight="1">
      <c r="A3010" s="81"/>
      <c r="B3010" s="93"/>
      <c r="E3010" s="50"/>
      <c r="H3010" s="42"/>
      <c r="I3010" s="196"/>
      <c r="K3010" s="106"/>
      <c r="L3010" s="106"/>
      <c r="M3010" s="106"/>
    </row>
    <row r="3011" ht="14.25" customHeight="1">
      <c r="A3011" s="81"/>
      <c r="B3011" s="93"/>
      <c r="E3011" s="50"/>
      <c r="H3011" s="42"/>
      <c r="I3011" s="196"/>
      <c r="K3011" s="106"/>
      <c r="L3011" s="106"/>
      <c r="M3011" s="106"/>
    </row>
    <row r="3012" ht="14.25" customHeight="1">
      <c r="A3012" s="81"/>
      <c r="B3012" s="93"/>
      <c r="E3012" s="50"/>
      <c r="H3012" s="42"/>
      <c r="I3012" s="196"/>
      <c r="K3012" s="106"/>
      <c r="L3012" s="106"/>
      <c r="M3012" s="106"/>
    </row>
    <row r="3013" ht="14.25" customHeight="1">
      <c r="A3013" s="81"/>
      <c r="B3013" s="93"/>
      <c r="E3013" s="50"/>
      <c r="H3013" s="42"/>
      <c r="I3013" s="196"/>
      <c r="K3013" s="106"/>
      <c r="L3013" s="106"/>
      <c r="M3013" s="106"/>
    </row>
    <row r="3014" ht="14.25" customHeight="1">
      <c r="A3014" s="81"/>
      <c r="B3014" s="93"/>
      <c r="E3014" s="50"/>
      <c r="H3014" s="42"/>
      <c r="I3014" s="196"/>
      <c r="K3014" s="106"/>
      <c r="L3014" s="106"/>
      <c r="M3014" s="106"/>
    </row>
    <row r="3015" ht="14.25" customHeight="1">
      <c r="A3015" s="81"/>
      <c r="B3015" s="93"/>
      <c r="E3015" s="50"/>
      <c r="H3015" s="42"/>
      <c r="I3015" s="196"/>
      <c r="K3015" s="106"/>
      <c r="L3015" s="106"/>
      <c r="M3015" s="106"/>
    </row>
    <row r="3016" ht="14.25" customHeight="1">
      <c r="A3016" s="81"/>
      <c r="B3016" s="93"/>
      <c r="E3016" s="50"/>
      <c r="H3016" s="42"/>
      <c r="I3016" s="196"/>
      <c r="K3016" s="106"/>
      <c r="L3016" s="106"/>
      <c r="M3016" s="106"/>
    </row>
    <row r="3017" ht="14.25" customHeight="1">
      <c r="A3017" s="81"/>
      <c r="B3017" s="93"/>
      <c r="E3017" s="50"/>
      <c r="H3017" s="42"/>
      <c r="I3017" s="196"/>
      <c r="K3017" s="106"/>
      <c r="L3017" s="106"/>
      <c r="M3017" s="106"/>
    </row>
    <row r="3018" ht="14.25" customHeight="1">
      <c r="A3018" s="81"/>
      <c r="B3018" s="93"/>
      <c r="E3018" s="50"/>
      <c r="H3018" s="42"/>
      <c r="I3018" s="196"/>
      <c r="K3018" s="106"/>
      <c r="L3018" s="106"/>
      <c r="M3018" s="106"/>
    </row>
    <row r="3019" ht="14.25" customHeight="1">
      <c r="A3019" s="81"/>
      <c r="B3019" s="93"/>
      <c r="E3019" s="50"/>
      <c r="H3019" s="42"/>
      <c r="I3019" s="196"/>
      <c r="K3019" s="106"/>
      <c r="L3019" s="106"/>
      <c r="M3019" s="106"/>
    </row>
    <row r="3020" ht="14.25" customHeight="1">
      <c r="A3020" s="81"/>
      <c r="B3020" s="93"/>
      <c r="E3020" s="50"/>
      <c r="H3020" s="42"/>
      <c r="I3020" s="196"/>
      <c r="K3020" s="106"/>
      <c r="L3020" s="106"/>
      <c r="M3020" s="106"/>
    </row>
    <row r="3021" ht="14.25" customHeight="1">
      <c r="A3021" s="81"/>
      <c r="B3021" s="93"/>
      <c r="E3021" s="50"/>
      <c r="H3021" s="42"/>
      <c r="I3021" s="196"/>
      <c r="K3021" s="106"/>
      <c r="L3021" s="106"/>
      <c r="M3021" s="106"/>
    </row>
    <row r="3022" ht="14.25" customHeight="1">
      <c r="A3022" s="81"/>
      <c r="B3022" s="93"/>
      <c r="E3022" s="50"/>
      <c r="H3022" s="42"/>
      <c r="I3022" s="196"/>
      <c r="K3022" s="106"/>
      <c r="L3022" s="106"/>
      <c r="M3022" s="106"/>
    </row>
    <row r="3023" ht="14.25" customHeight="1">
      <c r="A3023" s="81"/>
      <c r="B3023" s="93"/>
      <c r="E3023" s="50"/>
      <c r="H3023" s="42"/>
      <c r="I3023" s="196"/>
      <c r="K3023" s="106"/>
      <c r="L3023" s="106"/>
      <c r="M3023" s="106"/>
    </row>
    <row r="3024" ht="14.25" customHeight="1">
      <c r="A3024" s="81"/>
      <c r="B3024" s="93"/>
      <c r="E3024" s="50"/>
      <c r="H3024" s="42"/>
      <c r="I3024" s="196"/>
      <c r="K3024" s="106"/>
      <c r="L3024" s="106"/>
      <c r="M3024" s="106"/>
    </row>
    <row r="3025" ht="14.25" customHeight="1">
      <c r="A3025" s="81"/>
      <c r="B3025" s="93"/>
      <c r="E3025" s="50"/>
      <c r="H3025" s="42"/>
      <c r="I3025" s="196"/>
      <c r="K3025" s="106"/>
      <c r="L3025" s="106"/>
      <c r="M3025" s="106"/>
    </row>
    <row r="3026" ht="14.25" customHeight="1">
      <c r="A3026" s="81"/>
      <c r="B3026" s="93"/>
      <c r="E3026" s="50"/>
      <c r="H3026" s="42"/>
      <c r="I3026" s="196"/>
      <c r="K3026" s="106"/>
      <c r="L3026" s="106"/>
      <c r="M3026" s="106"/>
    </row>
    <row r="3027" ht="14.25" customHeight="1">
      <c r="A3027" s="81"/>
      <c r="B3027" s="93"/>
      <c r="E3027" s="50"/>
      <c r="H3027" s="42"/>
      <c r="I3027" s="196"/>
      <c r="K3027" s="106"/>
      <c r="L3027" s="106"/>
      <c r="M3027" s="106"/>
    </row>
    <row r="3028" ht="14.25" customHeight="1">
      <c r="A3028" s="81"/>
      <c r="B3028" s="93"/>
      <c r="E3028" s="50"/>
      <c r="H3028" s="42"/>
      <c r="I3028" s="196"/>
      <c r="K3028" s="106"/>
      <c r="L3028" s="106"/>
      <c r="M3028" s="106"/>
    </row>
    <row r="3029" ht="14.25" customHeight="1">
      <c r="A3029" s="81"/>
      <c r="B3029" s="93"/>
      <c r="E3029" s="50"/>
      <c r="H3029" s="42"/>
      <c r="I3029" s="196"/>
      <c r="K3029" s="106"/>
      <c r="L3029" s="106"/>
      <c r="M3029" s="106"/>
    </row>
    <row r="3030" ht="14.25" customHeight="1">
      <c r="A3030" s="81"/>
      <c r="B3030" s="93"/>
      <c r="E3030" s="50"/>
      <c r="H3030" s="42"/>
      <c r="I3030" s="196"/>
      <c r="K3030" s="106"/>
      <c r="L3030" s="106"/>
      <c r="M3030" s="106"/>
    </row>
    <row r="3031" ht="14.25" customHeight="1">
      <c r="A3031" s="81"/>
      <c r="B3031" s="93"/>
      <c r="E3031" s="50"/>
      <c r="H3031" s="42"/>
      <c r="I3031" s="196"/>
      <c r="K3031" s="106"/>
      <c r="L3031" s="106"/>
      <c r="M3031" s="106"/>
    </row>
    <row r="3032" ht="14.25" customHeight="1">
      <c r="A3032" s="81"/>
      <c r="B3032" s="93"/>
      <c r="E3032" s="50"/>
      <c r="H3032" s="42"/>
      <c r="I3032" s="196"/>
      <c r="K3032" s="106"/>
      <c r="L3032" s="106"/>
      <c r="M3032" s="106"/>
    </row>
    <row r="3033" ht="14.25" customHeight="1">
      <c r="A3033" s="81"/>
      <c r="B3033" s="93"/>
      <c r="E3033" s="50"/>
      <c r="H3033" s="42"/>
      <c r="I3033" s="196"/>
      <c r="K3033" s="106"/>
      <c r="L3033" s="106"/>
      <c r="M3033" s="106"/>
    </row>
    <row r="3034" ht="14.25" customHeight="1">
      <c r="A3034" s="81"/>
      <c r="B3034" s="93"/>
      <c r="E3034" s="50"/>
      <c r="H3034" s="42"/>
      <c r="I3034" s="196"/>
      <c r="K3034" s="106"/>
      <c r="L3034" s="106"/>
      <c r="M3034" s="106"/>
    </row>
    <row r="3035" ht="14.25" customHeight="1">
      <c r="A3035" s="81"/>
      <c r="B3035" s="93"/>
      <c r="E3035" s="50"/>
      <c r="H3035" s="42"/>
      <c r="I3035" s="196"/>
      <c r="K3035" s="106"/>
      <c r="L3035" s="106"/>
      <c r="M3035" s="106"/>
    </row>
    <row r="3036" ht="14.25" customHeight="1">
      <c r="A3036" s="81"/>
      <c r="B3036" s="93"/>
      <c r="E3036" s="50"/>
      <c r="H3036" s="42"/>
      <c r="I3036" s="196"/>
      <c r="K3036" s="106"/>
      <c r="L3036" s="106"/>
      <c r="M3036" s="106"/>
    </row>
    <row r="3037" ht="14.25" customHeight="1">
      <c r="A3037" s="81"/>
      <c r="B3037" s="93"/>
      <c r="E3037" s="50"/>
      <c r="H3037" s="42"/>
      <c r="I3037" s="196"/>
      <c r="K3037" s="106"/>
      <c r="L3037" s="106"/>
      <c r="M3037" s="106"/>
    </row>
    <row r="3038" ht="14.25" customHeight="1">
      <c r="A3038" s="81"/>
      <c r="B3038" s="93"/>
      <c r="E3038" s="50"/>
      <c r="H3038" s="42"/>
      <c r="I3038" s="196"/>
      <c r="K3038" s="106"/>
      <c r="L3038" s="106"/>
      <c r="M3038" s="106"/>
    </row>
    <row r="3039" ht="14.25" customHeight="1">
      <c r="A3039" s="81"/>
      <c r="B3039" s="93"/>
      <c r="E3039" s="50"/>
      <c r="H3039" s="42"/>
      <c r="I3039" s="196"/>
      <c r="K3039" s="106"/>
      <c r="L3039" s="106"/>
      <c r="M3039" s="106"/>
    </row>
    <row r="3040" ht="14.25" customHeight="1">
      <c r="A3040" s="81"/>
      <c r="B3040" s="93"/>
      <c r="E3040" s="50"/>
      <c r="H3040" s="42"/>
      <c r="I3040" s="196"/>
      <c r="K3040" s="106"/>
      <c r="L3040" s="106"/>
      <c r="M3040" s="106"/>
    </row>
    <row r="3041" ht="14.25" customHeight="1">
      <c r="A3041" s="81"/>
      <c r="B3041" s="93"/>
      <c r="E3041" s="50"/>
      <c r="H3041" s="42"/>
      <c r="I3041" s="196"/>
      <c r="K3041" s="106"/>
      <c r="L3041" s="106"/>
      <c r="M3041" s="106"/>
    </row>
    <row r="3042" ht="14.25" customHeight="1">
      <c r="A3042" s="81"/>
      <c r="B3042" s="93"/>
      <c r="E3042" s="50"/>
      <c r="H3042" s="42"/>
      <c r="I3042" s="196"/>
      <c r="K3042" s="106"/>
      <c r="L3042" s="106"/>
      <c r="M3042" s="106"/>
    </row>
    <row r="3043" ht="14.25" customHeight="1">
      <c r="A3043" s="81"/>
      <c r="B3043" s="93"/>
      <c r="E3043" s="50"/>
      <c r="H3043" s="42"/>
      <c r="I3043" s="196"/>
      <c r="K3043" s="106"/>
      <c r="L3043" s="106"/>
      <c r="M3043" s="106"/>
    </row>
    <row r="3044" ht="14.25" customHeight="1">
      <c r="A3044" s="81"/>
      <c r="B3044" s="93"/>
      <c r="E3044" s="50"/>
      <c r="H3044" s="42"/>
      <c r="I3044" s="196"/>
      <c r="K3044" s="106"/>
      <c r="L3044" s="106"/>
      <c r="M3044" s="106"/>
    </row>
    <row r="3045" ht="14.25" customHeight="1">
      <c r="A3045" s="81"/>
      <c r="B3045" s="93"/>
      <c r="E3045" s="50"/>
      <c r="H3045" s="42"/>
      <c r="I3045" s="196"/>
      <c r="K3045" s="106"/>
      <c r="L3045" s="106"/>
      <c r="M3045" s="106"/>
    </row>
    <row r="3046" ht="14.25" customHeight="1">
      <c r="A3046" s="81"/>
      <c r="B3046" s="93"/>
      <c r="E3046" s="50"/>
      <c r="H3046" s="42"/>
      <c r="I3046" s="196"/>
      <c r="K3046" s="106"/>
      <c r="L3046" s="106"/>
      <c r="M3046" s="106"/>
    </row>
    <row r="3047" ht="14.25" customHeight="1">
      <c r="A3047" s="81"/>
      <c r="B3047" s="93"/>
      <c r="E3047" s="50"/>
      <c r="H3047" s="42"/>
      <c r="I3047" s="196"/>
      <c r="K3047" s="106"/>
      <c r="L3047" s="106"/>
      <c r="M3047" s="106"/>
    </row>
    <row r="3048" ht="14.25" customHeight="1">
      <c r="A3048" s="81"/>
      <c r="B3048" s="93"/>
      <c r="E3048" s="50"/>
      <c r="H3048" s="42"/>
      <c r="I3048" s="196"/>
      <c r="K3048" s="106"/>
      <c r="L3048" s="106"/>
      <c r="M3048" s="106"/>
    </row>
    <row r="3049" ht="14.25" customHeight="1">
      <c r="A3049" s="81"/>
      <c r="B3049" s="93"/>
      <c r="E3049" s="50"/>
      <c r="H3049" s="42"/>
      <c r="I3049" s="196"/>
      <c r="K3049" s="106"/>
      <c r="L3049" s="106"/>
      <c r="M3049" s="106"/>
    </row>
    <row r="3050" ht="14.25" customHeight="1">
      <c r="A3050" s="81"/>
      <c r="B3050" s="93"/>
      <c r="E3050" s="50"/>
      <c r="H3050" s="42"/>
      <c r="I3050" s="196"/>
      <c r="K3050" s="106"/>
      <c r="L3050" s="106"/>
      <c r="M3050" s="106"/>
    </row>
    <row r="3051" ht="14.25" customHeight="1">
      <c r="A3051" s="81"/>
      <c r="B3051" s="93"/>
      <c r="E3051" s="50"/>
      <c r="H3051" s="42"/>
      <c r="I3051" s="196"/>
      <c r="K3051" s="106"/>
      <c r="L3051" s="106"/>
      <c r="M3051" s="106"/>
    </row>
    <row r="3052" ht="14.25" customHeight="1">
      <c r="A3052" s="81"/>
      <c r="B3052" s="93"/>
      <c r="E3052" s="50"/>
      <c r="H3052" s="42"/>
      <c r="I3052" s="196"/>
      <c r="K3052" s="106"/>
      <c r="L3052" s="106"/>
      <c r="M3052" s="106"/>
    </row>
    <row r="3053" ht="14.25" customHeight="1">
      <c r="A3053" s="81"/>
      <c r="B3053" s="93"/>
      <c r="E3053" s="50"/>
      <c r="H3053" s="42"/>
      <c r="I3053" s="196"/>
      <c r="K3053" s="106"/>
      <c r="L3053" s="106"/>
      <c r="M3053" s="106"/>
    </row>
    <row r="3054" ht="14.25" customHeight="1">
      <c r="A3054" s="81"/>
      <c r="B3054" s="93"/>
      <c r="E3054" s="50"/>
      <c r="H3054" s="42"/>
      <c r="I3054" s="196"/>
      <c r="K3054" s="106"/>
      <c r="L3054" s="106"/>
      <c r="M3054" s="106"/>
    </row>
    <row r="3055" ht="14.25" customHeight="1">
      <c r="A3055" s="81"/>
      <c r="B3055" s="93"/>
      <c r="E3055" s="50"/>
      <c r="H3055" s="42"/>
      <c r="I3055" s="196"/>
      <c r="K3055" s="106"/>
      <c r="L3055" s="106"/>
      <c r="M3055" s="106"/>
    </row>
    <row r="3056" ht="14.25" customHeight="1">
      <c r="A3056" s="81"/>
      <c r="B3056" s="93"/>
      <c r="E3056" s="50"/>
      <c r="H3056" s="42"/>
      <c r="I3056" s="196"/>
      <c r="K3056" s="106"/>
      <c r="L3056" s="106"/>
      <c r="M3056" s="106"/>
    </row>
    <row r="3057" ht="14.25" customHeight="1">
      <c r="A3057" s="81"/>
      <c r="B3057" s="93"/>
      <c r="E3057" s="50"/>
      <c r="H3057" s="42"/>
      <c r="I3057" s="196"/>
      <c r="K3057" s="106"/>
      <c r="L3057" s="106"/>
      <c r="M3057" s="106"/>
    </row>
    <row r="3058" ht="14.25" customHeight="1">
      <c r="A3058" s="81"/>
      <c r="B3058" s="93"/>
      <c r="E3058" s="50"/>
      <c r="H3058" s="42"/>
      <c r="I3058" s="196"/>
      <c r="K3058" s="106"/>
      <c r="L3058" s="106"/>
      <c r="M3058" s="106"/>
    </row>
    <row r="3059" ht="14.25" customHeight="1">
      <c r="A3059" s="81"/>
      <c r="B3059" s="93"/>
      <c r="E3059" s="50"/>
      <c r="H3059" s="42"/>
      <c r="I3059" s="196"/>
      <c r="K3059" s="106"/>
      <c r="L3059" s="106"/>
      <c r="M3059" s="106"/>
    </row>
    <row r="3060" ht="14.25" customHeight="1">
      <c r="A3060" s="81"/>
      <c r="B3060" s="93"/>
      <c r="E3060" s="50"/>
      <c r="H3060" s="42"/>
      <c r="I3060" s="196"/>
      <c r="K3060" s="106"/>
      <c r="L3060" s="106"/>
      <c r="M3060" s="106"/>
    </row>
    <row r="3061" ht="14.25" customHeight="1">
      <c r="A3061" s="81"/>
      <c r="B3061" s="93"/>
      <c r="E3061" s="50"/>
      <c r="H3061" s="42"/>
      <c r="I3061" s="196"/>
      <c r="K3061" s="106"/>
      <c r="L3061" s="106"/>
      <c r="M3061" s="106"/>
    </row>
    <row r="3062" ht="14.25" customHeight="1">
      <c r="A3062" s="81"/>
      <c r="B3062" s="93"/>
      <c r="E3062" s="50"/>
      <c r="H3062" s="42"/>
      <c r="I3062" s="196"/>
      <c r="K3062" s="106"/>
      <c r="L3062" s="106"/>
      <c r="M3062" s="106"/>
    </row>
    <row r="3063" ht="14.25" customHeight="1">
      <c r="A3063" s="81"/>
      <c r="B3063" s="93"/>
      <c r="E3063" s="50"/>
      <c r="H3063" s="42"/>
      <c r="I3063" s="196"/>
      <c r="K3063" s="106"/>
      <c r="L3063" s="106"/>
      <c r="M3063" s="106"/>
    </row>
    <row r="3064" ht="14.25" customHeight="1">
      <c r="A3064" s="81"/>
      <c r="B3064" s="93"/>
      <c r="E3064" s="50"/>
      <c r="H3064" s="42"/>
      <c r="I3064" s="196"/>
      <c r="K3064" s="106"/>
      <c r="L3064" s="106"/>
      <c r="M3064" s="106"/>
    </row>
    <row r="3065" ht="14.25" customHeight="1">
      <c r="A3065" s="81"/>
      <c r="B3065" s="93"/>
      <c r="E3065" s="50"/>
      <c r="H3065" s="42"/>
      <c r="I3065" s="196"/>
      <c r="K3065" s="106"/>
      <c r="L3065" s="106"/>
      <c r="M3065" s="106"/>
    </row>
    <row r="3066" ht="14.25" customHeight="1">
      <c r="A3066" s="81"/>
      <c r="B3066" s="93"/>
      <c r="E3066" s="50"/>
      <c r="H3066" s="42"/>
      <c r="I3066" s="196"/>
      <c r="K3066" s="106"/>
      <c r="L3066" s="106"/>
      <c r="M3066" s="106"/>
    </row>
    <row r="3067" ht="14.25" customHeight="1">
      <c r="A3067" s="81"/>
      <c r="B3067" s="93"/>
      <c r="E3067" s="50"/>
      <c r="H3067" s="42"/>
      <c r="I3067" s="196"/>
      <c r="K3067" s="106"/>
      <c r="L3067" s="106"/>
      <c r="M3067" s="106"/>
    </row>
    <row r="3068" ht="14.25" customHeight="1">
      <c r="A3068" s="81"/>
      <c r="B3068" s="93"/>
      <c r="E3068" s="50"/>
      <c r="H3068" s="42"/>
      <c r="I3068" s="196"/>
      <c r="K3068" s="106"/>
      <c r="L3068" s="106"/>
      <c r="M3068" s="106"/>
    </row>
    <row r="3069" ht="14.25" customHeight="1">
      <c r="A3069" s="81"/>
      <c r="B3069" s="93"/>
      <c r="E3069" s="50"/>
      <c r="H3069" s="42"/>
      <c r="I3069" s="196"/>
      <c r="K3069" s="106"/>
      <c r="L3069" s="106"/>
      <c r="M3069" s="106"/>
    </row>
    <row r="3070" ht="14.25" customHeight="1">
      <c r="A3070" s="81"/>
      <c r="B3070" s="93"/>
      <c r="E3070" s="50"/>
      <c r="H3070" s="42"/>
      <c r="I3070" s="196"/>
      <c r="K3070" s="106"/>
      <c r="L3070" s="106"/>
      <c r="M3070" s="106"/>
    </row>
    <row r="3071" ht="14.25" customHeight="1">
      <c r="A3071" s="81"/>
      <c r="B3071" s="93"/>
      <c r="E3071" s="50"/>
      <c r="H3071" s="42"/>
      <c r="I3071" s="196"/>
      <c r="K3071" s="106"/>
      <c r="L3071" s="106"/>
      <c r="M3071" s="106"/>
    </row>
    <row r="3072" ht="14.25" customHeight="1">
      <c r="A3072" s="81"/>
      <c r="B3072" s="93"/>
      <c r="E3072" s="50"/>
      <c r="H3072" s="42"/>
      <c r="I3072" s="196"/>
      <c r="K3072" s="106"/>
      <c r="L3072" s="106"/>
      <c r="M3072" s="106"/>
    </row>
    <row r="3073" ht="14.25" customHeight="1">
      <c r="A3073" s="81"/>
      <c r="B3073" s="93"/>
      <c r="E3073" s="50"/>
      <c r="H3073" s="42"/>
      <c r="I3073" s="196"/>
      <c r="K3073" s="106"/>
      <c r="L3073" s="106"/>
      <c r="M3073" s="106"/>
    </row>
    <row r="3074" ht="14.25" customHeight="1">
      <c r="A3074" s="81"/>
      <c r="B3074" s="93"/>
      <c r="E3074" s="50"/>
      <c r="H3074" s="42"/>
      <c r="I3074" s="196"/>
      <c r="K3074" s="106"/>
      <c r="L3074" s="106"/>
      <c r="M3074" s="106"/>
    </row>
    <row r="3075" ht="14.25" customHeight="1">
      <c r="A3075" s="81"/>
      <c r="B3075" s="93"/>
      <c r="E3075" s="50"/>
      <c r="H3075" s="42"/>
      <c r="I3075" s="196"/>
      <c r="K3075" s="106"/>
      <c r="L3075" s="106"/>
      <c r="M3075" s="106"/>
    </row>
    <row r="3076" ht="14.25" customHeight="1">
      <c r="A3076" s="81"/>
      <c r="B3076" s="93"/>
      <c r="E3076" s="50"/>
      <c r="H3076" s="42"/>
      <c r="I3076" s="196"/>
      <c r="K3076" s="106"/>
      <c r="L3076" s="106"/>
      <c r="M3076" s="106"/>
    </row>
    <row r="3077" ht="14.25" customHeight="1">
      <c r="A3077" s="81"/>
      <c r="B3077" s="93"/>
      <c r="E3077" s="50"/>
      <c r="H3077" s="42"/>
      <c r="I3077" s="196"/>
      <c r="K3077" s="106"/>
      <c r="L3077" s="106"/>
      <c r="M3077" s="106"/>
    </row>
    <row r="3078" ht="14.25" customHeight="1">
      <c r="A3078" s="81"/>
      <c r="B3078" s="93"/>
      <c r="E3078" s="50"/>
      <c r="H3078" s="42"/>
      <c r="I3078" s="196"/>
      <c r="K3078" s="106"/>
      <c r="L3078" s="106"/>
      <c r="M3078" s="106"/>
    </row>
    <row r="3079" ht="14.25" customHeight="1">
      <c r="A3079" s="81"/>
      <c r="B3079" s="93"/>
      <c r="E3079" s="50"/>
      <c r="H3079" s="42"/>
      <c r="I3079" s="196"/>
      <c r="K3079" s="106"/>
      <c r="L3079" s="106"/>
      <c r="M3079" s="106"/>
    </row>
    <row r="3080" ht="14.25" customHeight="1">
      <c r="A3080" s="81"/>
      <c r="B3080" s="93"/>
      <c r="E3080" s="50"/>
      <c r="H3080" s="42"/>
      <c r="I3080" s="196"/>
      <c r="K3080" s="106"/>
      <c r="L3080" s="106"/>
      <c r="M3080" s="106"/>
    </row>
    <row r="3081" ht="14.25" customHeight="1">
      <c r="A3081" s="81"/>
      <c r="B3081" s="93"/>
      <c r="E3081" s="50"/>
      <c r="H3081" s="42"/>
      <c r="I3081" s="196"/>
      <c r="K3081" s="106"/>
      <c r="L3081" s="106"/>
      <c r="M3081" s="106"/>
    </row>
    <row r="3082" ht="14.25" customHeight="1">
      <c r="A3082" s="81"/>
      <c r="B3082" s="93"/>
      <c r="E3082" s="50"/>
      <c r="H3082" s="42"/>
      <c r="I3082" s="196"/>
      <c r="K3082" s="106"/>
      <c r="L3082" s="106"/>
      <c r="M3082" s="106"/>
    </row>
    <row r="3083" ht="14.25" customHeight="1">
      <c r="A3083" s="81"/>
      <c r="B3083" s="93"/>
      <c r="E3083" s="50"/>
      <c r="H3083" s="42"/>
      <c r="I3083" s="196"/>
      <c r="K3083" s="106"/>
      <c r="L3083" s="106"/>
      <c r="M3083" s="106"/>
    </row>
    <row r="3084" ht="14.25" customHeight="1">
      <c r="A3084" s="81"/>
      <c r="B3084" s="93"/>
      <c r="E3084" s="50"/>
      <c r="H3084" s="42"/>
      <c r="I3084" s="196"/>
      <c r="K3084" s="106"/>
      <c r="L3084" s="106"/>
      <c r="M3084" s="106"/>
    </row>
    <row r="3085" ht="14.25" customHeight="1">
      <c r="A3085" s="81"/>
      <c r="B3085" s="93"/>
      <c r="E3085" s="50"/>
      <c r="H3085" s="42"/>
      <c r="I3085" s="196"/>
      <c r="K3085" s="106"/>
      <c r="L3085" s="106"/>
      <c r="M3085" s="106"/>
    </row>
    <row r="3086" ht="14.25" customHeight="1">
      <c r="A3086" s="81"/>
      <c r="B3086" s="93"/>
      <c r="E3086" s="50"/>
      <c r="H3086" s="42"/>
      <c r="I3086" s="196"/>
      <c r="K3086" s="106"/>
      <c r="L3086" s="106"/>
      <c r="M3086" s="106"/>
    </row>
    <row r="3087" ht="14.25" customHeight="1">
      <c r="A3087" s="81"/>
      <c r="B3087" s="93"/>
      <c r="E3087" s="50"/>
      <c r="H3087" s="42"/>
      <c r="I3087" s="196"/>
      <c r="K3087" s="106"/>
      <c r="L3087" s="106"/>
      <c r="M3087" s="106"/>
    </row>
    <row r="3088" ht="14.25" customHeight="1">
      <c r="A3088" s="81"/>
      <c r="B3088" s="93"/>
      <c r="E3088" s="50"/>
      <c r="H3088" s="42"/>
      <c r="I3088" s="196"/>
      <c r="K3088" s="106"/>
      <c r="L3088" s="106"/>
      <c r="M3088" s="106"/>
    </row>
    <row r="3089" ht="14.25" customHeight="1">
      <c r="A3089" s="81"/>
      <c r="B3089" s="93"/>
      <c r="E3089" s="50"/>
      <c r="H3089" s="42"/>
      <c r="I3089" s="196"/>
      <c r="K3089" s="106"/>
      <c r="L3089" s="106"/>
      <c r="M3089" s="106"/>
    </row>
    <row r="3090" ht="14.25" customHeight="1">
      <c r="A3090" s="81"/>
      <c r="B3090" s="93"/>
      <c r="E3090" s="50"/>
      <c r="H3090" s="42"/>
      <c r="I3090" s="196"/>
      <c r="K3090" s="106"/>
      <c r="L3090" s="106"/>
      <c r="M3090" s="106"/>
    </row>
    <row r="3091" ht="14.25" customHeight="1">
      <c r="A3091" s="81"/>
      <c r="B3091" s="93"/>
      <c r="E3091" s="50"/>
      <c r="H3091" s="42"/>
      <c r="I3091" s="196"/>
      <c r="K3091" s="106"/>
      <c r="L3091" s="106"/>
      <c r="M3091" s="106"/>
    </row>
    <row r="3092" ht="14.25" customHeight="1">
      <c r="A3092" s="81"/>
      <c r="B3092" s="93"/>
      <c r="E3092" s="50"/>
      <c r="H3092" s="42"/>
      <c r="I3092" s="196"/>
      <c r="K3092" s="106"/>
      <c r="L3092" s="106"/>
      <c r="M3092" s="106"/>
    </row>
    <row r="3093" ht="14.25" customHeight="1">
      <c r="A3093" s="81"/>
      <c r="B3093" s="93"/>
      <c r="E3093" s="50"/>
      <c r="H3093" s="42"/>
      <c r="I3093" s="196"/>
      <c r="K3093" s="106"/>
      <c r="L3093" s="106"/>
      <c r="M3093" s="106"/>
    </row>
    <row r="3094" ht="14.25" customHeight="1">
      <c r="A3094" s="81"/>
      <c r="B3094" s="93"/>
      <c r="E3094" s="50"/>
      <c r="H3094" s="42"/>
      <c r="I3094" s="196"/>
      <c r="K3094" s="106"/>
      <c r="L3094" s="106"/>
      <c r="M3094" s="106"/>
    </row>
    <row r="3095" ht="14.25" customHeight="1">
      <c r="A3095" s="81"/>
      <c r="B3095" s="93"/>
      <c r="E3095" s="50"/>
      <c r="H3095" s="42"/>
      <c r="I3095" s="196"/>
      <c r="K3095" s="106"/>
      <c r="L3095" s="106"/>
      <c r="M3095" s="106"/>
    </row>
    <row r="3096" ht="14.25" customHeight="1">
      <c r="A3096" s="81"/>
      <c r="B3096" s="93"/>
      <c r="E3096" s="50"/>
      <c r="H3096" s="42"/>
      <c r="I3096" s="196"/>
      <c r="K3096" s="106"/>
      <c r="L3096" s="106"/>
      <c r="M3096" s="106"/>
    </row>
    <row r="3097" ht="14.25" customHeight="1">
      <c r="A3097" s="81"/>
      <c r="B3097" s="93"/>
      <c r="E3097" s="50"/>
      <c r="H3097" s="42"/>
      <c r="I3097" s="196"/>
      <c r="K3097" s="106"/>
      <c r="L3097" s="106"/>
      <c r="M3097" s="106"/>
    </row>
    <row r="3098" ht="14.25" customHeight="1">
      <c r="A3098" s="81"/>
      <c r="B3098" s="93"/>
      <c r="E3098" s="50"/>
      <c r="H3098" s="42"/>
      <c r="I3098" s="196"/>
      <c r="K3098" s="106"/>
      <c r="L3098" s="106"/>
      <c r="M3098" s="106"/>
    </row>
    <row r="3099" ht="14.25" customHeight="1">
      <c r="A3099" s="81"/>
      <c r="B3099" s="93"/>
      <c r="E3099" s="50"/>
      <c r="H3099" s="42"/>
      <c r="I3099" s="196"/>
      <c r="K3099" s="106"/>
      <c r="L3099" s="106"/>
      <c r="M3099" s="106"/>
    </row>
    <row r="3100" ht="14.25" customHeight="1">
      <c r="A3100" s="81"/>
      <c r="B3100" s="93"/>
      <c r="E3100" s="50"/>
      <c r="H3100" s="42"/>
      <c r="I3100" s="196"/>
      <c r="K3100" s="106"/>
      <c r="L3100" s="106"/>
      <c r="M3100" s="106"/>
    </row>
    <row r="3101" ht="14.25" customHeight="1">
      <c r="A3101" s="81"/>
      <c r="B3101" s="93"/>
      <c r="E3101" s="50"/>
      <c r="H3101" s="42"/>
      <c r="I3101" s="196"/>
      <c r="K3101" s="106"/>
      <c r="L3101" s="106"/>
      <c r="M3101" s="106"/>
    </row>
    <row r="3102" ht="14.25" customHeight="1">
      <c r="A3102" s="81"/>
      <c r="B3102" s="93"/>
      <c r="E3102" s="50"/>
      <c r="H3102" s="42"/>
      <c r="I3102" s="196"/>
      <c r="K3102" s="106"/>
      <c r="L3102" s="106"/>
      <c r="M3102" s="106"/>
    </row>
    <row r="3103" ht="14.25" customHeight="1">
      <c r="A3103" s="81"/>
      <c r="B3103" s="93"/>
      <c r="E3103" s="50"/>
      <c r="H3103" s="42"/>
      <c r="I3103" s="196"/>
      <c r="K3103" s="106"/>
      <c r="L3103" s="106"/>
      <c r="M3103" s="106"/>
    </row>
    <row r="3104" ht="14.25" customHeight="1">
      <c r="A3104" s="81"/>
      <c r="B3104" s="93"/>
      <c r="E3104" s="50"/>
      <c r="H3104" s="42"/>
      <c r="I3104" s="196"/>
      <c r="K3104" s="106"/>
      <c r="L3104" s="106"/>
      <c r="M3104" s="106"/>
    </row>
    <row r="3105" ht="14.25" customHeight="1">
      <c r="A3105" s="81"/>
      <c r="B3105" s="93"/>
      <c r="E3105" s="50"/>
      <c r="H3105" s="42"/>
      <c r="I3105" s="196"/>
      <c r="K3105" s="106"/>
      <c r="L3105" s="106"/>
      <c r="M3105" s="106"/>
    </row>
    <row r="3106" ht="14.25" customHeight="1">
      <c r="A3106" s="81"/>
      <c r="B3106" s="93"/>
      <c r="E3106" s="50"/>
      <c r="H3106" s="42"/>
      <c r="I3106" s="196"/>
      <c r="K3106" s="106"/>
      <c r="L3106" s="106"/>
      <c r="M3106" s="106"/>
    </row>
    <row r="3107" ht="14.25" customHeight="1">
      <c r="A3107" s="81"/>
      <c r="B3107" s="93"/>
      <c r="E3107" s="50"/>
      <c r="H3107" s="42"/>
      <c r="I3107" s="196"/>
      <c r="K3107" s="106"/>
      <c r="L3107" s="106"/>
      <c r="M3107" s="106"/>
    </row>
    <row r="3108" ht="14.25" customHeight="1">
      <c r="A3108" s="81"/>
      <c r="B3108" s="93"/>
      <c r="E3108" s="50"/>
      <c r="H3108" s="42"/>
      <c r="I3108" s="196"/>
      <c r="K3108" s="106"/>
      <c r="L3108" s="106"/>
      <c r="M3108" s="106"/>
    </row>
    <row r="3109" ht="14.25" customHeight="1">
      <c r="A3109" s="81"/>
      <c r="B3109" s="93"/>
      <c r="E3109" s="50"/>
      <c r="H3109" s="42"/>
      <c r="I3109" s="196"/>
      <c r="K3109" s="106"/>
      <c r="L3109" s="106"/>
      <c r="M3109" s="106"/>
    </row>
    <row r="3110" ht="14.25" customHeight="1">
      <c r="A3110" s="81"/>
      <c r="B3110" s="93"/>
      <c r="E3110" s="50"/>
      <c r="H3110" s="42"/>
      <c r="I3110" s="196"/>
      <c r="K3110" s="106"/>
      <c r="L3110" s="106"/>
      <c r="M3110" s="106"/>
    </row>
    <row r="3111" ht="14.25" customHeight="1">
      <c r="A3111" s="81"/>
      <c r="B3111" s="93"/>
      <c r="E3111" s="50"/>
      <c r="H3111" s="42"/>
      <c r="I3111" s="196"/>
      <c r="K3111" s="106"/>
      <c r="L3111" s="106"/>
      <c r="M3111" s="106"/>
    </row>
    <row r="3112" ht="14.25" customHeight="1">
      <c r="A3112" s="81"/>
      <c r="B3112" s="93"/>
      <c r="E3112" s="50"/>
      <c r="H3112" s="42"/>
      <c r="I3112" s="196"/>
      <c r="K3112" s="106"/>
      <c r="L3112" s="106"/>
      <c r="M3112" s="106"/>
    </row>
    <row r="3113" ht="14.25" customHeight="1">
      <c r="A3113" s="81"/>
      <c r="B3113" s="93"/>
      <c r="E3113" s="50"/>
      <c r="H3113" s="42"/>
      <c r="I3113" s="196"/>
      <c r="K3113" s="106"/>
      <c r="L3113" s="106"/>
      <c r="M3113" s="106"/>
    </row>
    <row r="3114" ht="14.25" customHeight="1">
      <c r="A3114" s="81"/>
      <c r="B3114" s="93"/>
      <c r="E3114" s="50"/>
      <c r="H3114" s="42"/>
      <c r="I3114" s="196"/>
      <c r="K3114" s="106"/>
      <c r="L3114" s="106"/>
      <c r="M3114" s="106"/>
    </row>
    <row r="3115" ht="14.25" customHeight="1">
      <c r="A3115" s="81"/>
      <c r="B3115" s="93"/>
      <c r="E3115" s="50"/>
      <c r="H3115" s="42"/>
      <c r="I3115" s="196"/>
      <c r="K3115" s="106"/>
      <c r="L3115" s="106"/>
      <c r="M3115" s="106"/>
    </row>
    <row r="3116" ht="14.25" customHeight="1">
      <c r="A3116" s="81"/>
      <c r="B3116" s="93"/>
      <c r="E3116" s="50"/>
      <c r="H3116" s="42"/>
      <c r="I3116" s="196"/>
      <c r="K3116" s="106"/>
      <c r="L3116" s="106"/>
      <c r="M3116" s="106"/>
    </row>
    <row r="3117" ht="14.25" customHeight="1">
      <c r="A3117" s="81"/>
      <c r="B3117" s="93"/>
      <c r="E3117" s="50"/>
      <c r="H3117" s="42"/>
      <c r="I3117" s="196"/>
      <c r="K3117" s="106"/>
      <c r="L3117" s="106"/>
      <c r="M3117" s="106"/>
    </row>
    <row r="3118" ht="14.25" customHeight="1">
      <c r="A3118" s="81"/>
      <c r="B3118" s="93"/>
      <c r="E3118" s="50"/>
      <c r="H3118" s="42"/>
      <c r="I3118" s="196"/>
      <c r="K3118" s="106"/>
      <c r="L3118" s="106"/>
      <c r="M3118" s="106"/>
    </row>
    <row r="3119" ht="14.25" customHeight="1">
      <c r="A3119" s="81"/>
      <c r="B3119" s="93"/>
      <c r="E3119" s="50"/>
      <c r="H3119" s="42"/>
      <c r="I3119" s="196"/>
      <c r="K3119" s="106"/>
      <c r="L3119" s="106"/>
      <c r="M3119" s="106"/>
    </row>
    <row r="3120" ht="14.25" customHeight="1">
      <c r="A3120" s="81"/>
      <c r="B3120" s="93"/>
      <c r="E3120" s="50"/>
      <c r="H3120" s="42"/>
      <c r="I3120" s="196"/>
      <c r="K3120" s="106"/>
      <c r="L3120" s="106"/>
      <c r="M3120" s="106"/>
    </row>
    <row r="3121" ht="14.25" customHeight="1">
      <c r="A3121" s="81"/>
      <c r="B3121" s="93"/>
      <c r="E3121" s="50"/>
      <c r="H3121" s="42"/>
      <c r="I3121" s="196"/>
      <c r="K3121" s="106"/>
      <c r="L3121" s="106"/>
      <c r="M3121" s="106"/>
    </row>
    <row r="3122" ht="14.25" customHeight="1">
      <c r="A3122" s="81"/>
      <c r="B3122" s="93"/>
      <c r="E3122" s="50"/>
      <c r="H3122" s="42"/>
      <c r="I3122" s="196"/>
      <c r="K3122" s="106"/>
      <c r="L3122" s="106"/>
      <c r="M3122" s="106"/>
    </row>
    <row r="3123" ht="14.25" customHeight="1">
      <c r="A3123" s="81"/>
      <c r="B3123" s="93"/>
      <c r="E3123" s="50"/>
      <c r="H3123" s="42"/>
      <c r="I3123" s="196"/>
      <c r="K3123" s="106"/>
      <c r="L3123" s="106"/>
      <c r="M3123" s="106"/>
    </row>
    <row r="3124" ht="14.25" customHeight="1">
      <c r="A3124" s="81"/>
      <c r="B3124" s="93"/>
      <c r="E3124" s="50"/>
      <c r="H3124" s="42"/>
      <c r="I3124" s="196"/>
      <c r="K3124" s="106"/>
      <c r="L3124" s="106"/>
      <c r="M3124" s="106"/>
    </row>
    <row r="3125" ht="14.25" customHeight="1">
      <c r="A3125" s="81"/>
      <c r="B3125" s="93"/>
      <c r="E3125" s="50"/>
      <c r="H3125" s="42"/>
      <c r="I3125" s="196"/>
      <c r="K3125" s="106"/>
      <c r="L3125" s="106"/>
      <c r="M3125" s="106"/>
    </row>
    <row r="3126" ht="14.25" customHeight="1">
      <c r="A3126" s="81"/>
      <c r="B3126" s="93"/>
      <c r="E3126" s="50"/>
      <c r="H3126" s="42"/>
      <c r="I3126" s="196"/>
      <c r="K3126" s="106"/>
      <c r="L3126" s="106"/>
      <c r="M3126" s="106"/>
    </row>
    <row r="3127" ht="14.25" customHeight="1">
      <c r="A3127" s="81"/>
      <c r="B3127" s="93"/>
      <c r="E3127" s="50"/>
      <c r="H3127" s="42"/>
      <c r="I3127" s="196"/>
      <c r="K3127" s="106"/>
      <c r="L3127" s="106"/>
      <c r="M3127" s="106"/>
    </row>
    <row r="3128" ht="14.25" customHeight="1">
      <c r="A3128" s="81"/>
      <c r="B3128" s="93"/>
      <c r="E3128" s="50"/>
      <c r="H3128" s="42"/>
      <c r="I3128" s="196"/>
      <c r="K3128" s="106"/>
      <c r="L3128" s="106"/>
      <c r="M3128" s="106"/>
    </row>
    <row r="3129" ht="14.25" customHeight="1">
      <c r="A3129" s="81"/>
      <c r="B3129" s="93"/>
      <c r="E3129" s="50"/>
      <c r="H3129" s="42"/>
      <c r="I3129" s="196"/>
      <c r="K3129" s="106"/>
      <c r="L3129" s="106"/>
      <c r="M3129" s="106"/>
    </row>
    <row r="3130" ht="14.25" customHeight="1">
      <c r="A3130" s="81"/>
      <c r="B3130" s="93"/>
      <c r="E3130" s="50"/>
      <c r="H3130" s="42"/>
      <c r="I3130" s="196"/>
      <c r="K3130" s="106"/>
      <c r="L3130" s="106"/>
      <c r="M3130" s="106"/>
    </row>
    <row r="3131" ht="14.25" customHeight="1">
      <c r="A3131" s="81"/>
      <c r="B3131" s="93"/>
      <c r="E3131" s="50"/>
      <c r="H3131" s="42"/>
      <c r="I3131" s="196"/>
      <c r="K3131" s="106"/>
      <c r="L3131" s="106"/>
      <c r="M3131" s="106"/>
    </row>
    <row r="3132" ht="14.25" customHeight="1">
      <c r="A3132" s="81"/>
      <c r="B3132" s="93"/>
      <c r="E3132" s="50"/>
      <c r="H3132" s="42"/>
      <c r="I3132" s="196"/>
      <c r="K3132" s="106"/>
      <c r="L3132" s="106"/>
      <c r="M3132" s="106"/>
    </row>
    <row r="3133" ht="14.25" customHeight="1">
      <c r="A3133" s="81"/>
      <c r="B3133" s="93"/>
      <c r="E3133" s="50"/>
      <c r="H3133" s="42"/>
      <c r="I3133" s="196"/>
      <c r="K3133" s="106"/>
      <c r="L3133" s="106"/>
      <c r="M3133" s="106"/>
    </row>
    <row r="3134" ht="14.25" customHeight="1">
      <c r="A3134" s="81"/>
      <c r="B3134" s="93"/>
      <c r="E3134" s="50"/>
      <c r="H3134" s="42"/>
      <c r="I3134" s="196"/>
      <c r="K3134" s="106"/>
      <c r="L3134" s="106"/>
      <c r="M3134" s="106"/>
    </row>
    <row r="3135" ht="14.25" customHeight="1">
      <c r="A3135" s="81"/>
      <c r="B3135" s="93"/>
      <c r="E3135" s="50"/>
      <c r="H3135" s="42"/>
      <c r="I3135" s="196"/>
      <c r="K3135" s="106"/>
      <c r="L3135" s="106"/>
      <c r="M3135" s="106"/>
    </row>
    <row r="3136" ht="14.25" customHeight="1">
      <c r="A3136" s="81"/>
      <c r="B3136" s="93"/>
      <c r="E3136" s="50"/>
      <c r="H3136" s="42"/>
      <c r="I3136" s="196"/>
      <c r="K3136" s="106"/>
      <c r="L3136" s="106"/>
      <c r="M3136" s="106"/>
    </row>
    <row r="3137" ht="14.25" customHeight="1">
      <c r="A3137" s="81"/>
      <c r="B3137" s="93"/>
      <c r="E3137" s="50"/>
      <c r="H3137" s="42"/>
      <c r="I3137" s="196"/>
      <c r="K3137" s="106"/>
      <c r="L3137" s="106"/>
      <c r="M3137" s="106"/>
    </row>
    <row r="3138" ht="14.25" customHeight="1">
      <c r="A3138" s="81"/>
      <c r="B3138" s="93"/>
      <c r="E3138" s="50"/>
      <c r="H3138" s="42"/>
      <c r="I3138" s="196"/>
      <c r="K3138" s="106"/>
      <c r="L3138" s="106"/>
      <c r="M3138" s="106"/>
    </row>
    <row r="3139" ht="14.25" customHeight="1">
      <c r="A3139" s="81"/>
      <c r="B3139" s="93"/>
      <c r="E3139" s="50"/>
      <c r="H3139" s="42"/>
      <c r="I3139" s="196"/>
      <c r="K3139" s="106"/>
      <c r="L3139" s="106"/>
      <c r="M3139" s="106"/>
    </row>
    <row r="3140" ht="14.25" customHeight="1">
      <c r="A3140" s="81"/>
      <c r="B3140" s="93"/>
      <c r="E3140" s="50"/>
      <c r="H3140" s="42"/>
      <c r="I3140" s="196"/>
      <c r="K3140" s="106"/>
      <c r="L3140" s="106"/>
      <c r="M3140" s="106"/>
    </row>
    <row r="3141" ht="14.25" customHeight="1">
      <c r="A3141" s="81"/>
      <c r="B3141" s="93"/>
      <c r="E3141" s="50"/>
      <c r="H3141" s="42"/>
      <c r="I3141" s="196"/>
      <c r="K3141" s="106"/>
      <c r="L3141" s="106"/>
      <c r="M3141" s="106"/>
    </row>
    <row r="3142" ht="14.25" customHeight="1">
      <c r="A3142" s="81"/>
      <c r="B3142" s="93"/>
      <c r="E3142" s="50"/>
      <c r="H3142" s="42"/>
      <c r="I3142" s="196"/>
      <c r="K3142" s="106"/>
      <c r="L3142" s="106"/>
      <c r="M3142" s="106"/>
    </row>
    <row r="3143" ht="14.25" customHeight="1">
      <c r="A3143" s="81"/>
      <c r="B3143" s="93"/>
      <c r="E3143" s="50"/>
      <c r="H3143" s="42"/>
      <c r="I3143" s="196"/>
      <c r="K3143" s="106"/>
      <c r="L3143" s="106"/>
      <c r="M3143" s="106"/>
    </row>
    <row r="3144" ht="14.25" customHeight="1">
      <c r="A3144" s="81"/>
      <c r="B3144" s="93"/>
      <c r="E3144" s="50"/>
      <c r="H3144" s="42"/>
      <c r="I3144" s="196"/>
      <c r="K3144" s="106"/>
      <c r="L3144" s="106"/>
      <c r="M3144" s="106"/>
    </row>
    <row r="3145" ht="14.25" customHeight="1">
      <c r="A3145" s="81"/>
      <c r="B3145" s="93"/>
      <c r="E3145" s="50"/>
      <c r="H3145" s="42"/>
      <c r="I3145" s="196"/>
      <c r="K3145" s="106"/>
      <c r="L3145" s="106"/>
      <c r="M3145" s="106"/>
    </row>
    <row r="3146" ht="14.25" customHeight="1">
      <c r="A3146" s="81"/>
      <c r="B3146" s="93"/>
      <c r="E3146" s="50"/>
      <c r="H3146" s="42"/>
      <c r="I3146" s="196"/>
      <c r="K3146" s="106"/>
      <c r="L3146" s="106"/>
      <c r="M3146" s="106"/>
    </row>
    <row r="3147" ht="14.25" customHeight="1">
      <c r="A3147" s="81"/>
      <c r="B3147" s="93"/>
      <c r="E3147" s="50"/>
      <c r="H3147" s="42"/>
      <c r="I3147" s="196"/>
      <c r="K3147" s="106"/>
      <c r="L3147" s="106"/>
      <c r="M3147" s="106"/>
    </row>
    <row r="3148" ht="14.25" customHeight="1">
      <c r="A3148" s="81"/>
      <c r="B3148" s="93"/>
      <c r="E3148" s="50"/>
      <c r="H3148" s="42"/>
      <c r="I3148" s="196"/>
      <c r="K3148" s="106"/>
      <c r="L3148" s="106"/>
      <c r="M3148" s="106"/>
    </row>
    <row r="3149" ht="14.25" customHeight="1">
      <c r="A3149" s="81"/>
      <c r="B3149" s="93"/>
      <c r="E3149" s="50"/>
      <c r="H3149" s="42"/>
      <c r="I3149" s="196"/>
      <c r="K3149" s="106"/>
      <c r="L3149" s="106"/>
      <c r="M3149" s="106"/>
    </row>
    <row r="3150" ht="14.25" customHeight="1">
      <c r="A3150" s="81"/>
      <c r="B3150" s="93"/>
      <c r="E3150" s="50"/>
      <c r="H3150" s="42"/>
      <c r="I3150" s="196"/>
      <c r="K3150" s="106"/>
      <c r="L3150" s="106"/>
      <c r="M3150" s="106"/>
    </row>
    <row r="3151" ht="14.25" customHeight="1">
      <c r="A3151" s="81"/>
      <c r="B3151" s="93"/>
      <c r="E3151" s="50"/>
      <c r="H3151" s="42"/>
      <c r="I3151" s="196"/>
      <c r="K3151" s="106"/>
      <c r="L3151" s="106"/>
      <c r="M3151" s="106"/>
    </row>
    <row r="3152" ht="14.25" customHeight="1">
      <c r="A3152" s="81"/>
      <c r="B3152" s="93"/>
      <c r="E3152" s="50"/>
      <c r="H3152" s="42"/>
      <c r="I3152" s="196"/>
      <c r="K3152" s="106"/>
      <c r="L3152" s="106"/>
      <c r="M3152" s="106"/>
    </row>
    <row r="3153" ht="14.25" customHeight="1">
      <c r="A3153" s="81"/>
      <c r="B3153" s="93"/>
      <c r="E3153" s="50"/>
      <c r="H3153" s="42"/>
      <c r="I3153" s="196"/>
      <c r="K3153" s="106"/>
      <c r="L3153" s="106"/>
      <c r="M3153" s="106"/>
    </row>
    <row r="3154" ht="14.25" customHeight="1">
      <c r="A3154" s="81"/>
      <c r="B3154" s="93"/>
      <c r="E3154" s="50"/>
      <c r="H3154" s="42"/>
      <c r="I3154" s="196"/>
      <c r="K3154" s="106"/>
      <c r="L3154" s="106"/>
      <c r="M3154" s="106"/>
    </row>
    <row r="3155" ht="14.25" customHeight="1">
      <c r="A3155" s="81"/>
      <c r="B3155" s="93"/>
      <c r="E3155" s="50"/>
      <c r="H3155" s="42"/>
      <c r="I3155" s="196"/>
      <c r="K3155" s="106"/>
      <c r="L3155" s="106"/>
      <c r="M3155" s="106"/>
    </row>
    <row r="3156" ht="14.25" customHeight="1">
      <c r="A3156" s="81"/>
      <c r="B3156" s="93"/>
      <c r="E3156" s="50"/>
      <c r="H3156" s="42"/>
      <c r="I3156" s="196"/>
      <c r="K3156" s="106"/>
      <c r="L3156" s="106"/>
      <c r="M3156" s="106"/>
    </row>
    <row r="3157" ht="14.25" customHeight="1">
      <c r="A3157" s="81"/>
      <c r="B3157" s="93"/>
      <c r="E3157" s="50"/>
      <c r="H3157" s="42"/>
      <c r="I3157" s="196"/>
      <c r="K3157" s="106"/>
      <c r="L3157" s="106"/>
      <c r="M3157" s="106"/>
    </row>
    <row r="3158" ht="14.25" customHeight="1">
      <c r="A3158" s="81"/>
      <c r="B3158" s="93"/>
      <c r="E3158" s="50"/>
      <c r="H3158" s="42"/>
      <c r="I3158" s="196"/>
      <c r="K3158" s="106"/>
      <c r="L3158" s="106"/>
      <c r="M3158" s="106"/>
    </row>
    <row r="3159" ht="14.25" customHeight="1">
      <c r="A3159" s="81"/>
      <c r="B3159" s="93"/>
      <c r="E3159" s="50"/>
      <c r="H3159" s="42"/>
      <c r="I3159" s="196"/>
      <c r="K3159" s="106"/>
      <c r="L3159" s="106"/>
      <c r="M3159" s="106"/>
    </row>
    <row r="3160" ht="14.25" customHeight="1">
      <c r="A3160" s="81"/>
      <c r="B3160" s="93"/>
      <c r="E3160" s="50"/>
      <c r="H3160" s="42"/>
      <c r="I3160" s="196"/>
      <c r="K3160" s="106"/>
      <c r="L3160" s="106"/>
      <c r="M3160" s="106"/>
    </row>
    <row r="3161" ht="14.25" customHeight="1">
      <c r="A3161" s="81"/>
      <c r="B3161" s="93"/>
      <c r="E3161" s="50"/>
      <c r="H3161" s="42"/>
      <c r="I3161" s="196"/>
      <c r="K3161" s="106"/>
      <c r="L3161" s="106"/>
      <c r="M3161" s="106"/>
    </row>
    <row r="3162" ht="14.25" customHeight="1">
      <c r="A3162" s="81"/>
      <c r="B3162" s="93"/>
      <c r="E3162" s="50"/>
      <c r="H3162" s="42"/>
      <c r="I3162" s="196"/>
      <c r="K3162" s="106"/>
      <c r="L3162" s="106"/>
      <c r="M3162" s="106"/>
    </row>
    <row r="3163" ht="14.25" customHeight="1">
      <c r="A3163" s="81"/>
      <c r="B3163" s="93"/>
      <c r="E3163" s="50"/>
      <c r="H3163" s="42"/>
      <c r="I3163" s="196"/>
      <c r="K3163" s="106"/>
      <c r="L3163" s="106"/>
      <c r="M3163" s="106"/>
    </row>
    <row r="3164" ht="14.25" customHeight="1">
      <c r="A3164" s="81"/>
      <c r="B3164" s="93"/>
      <c r="E3164" s="50"/>
      <c r="H3164" s="42"/>
      <c r="I3164" s="196"/>
      <c r="K3164" s="106"/>
      <c r="L3164" s="106"/>
      <c r="M3164" s="106"/>
    </row>
    <row r="3165" ht="14.25" customHeight="1">
      <c r="A3165" s="81"/>
      <c r="B3165" s="93"/>
      <c r="E3165" s="50"/>
      <c r="H3165" s="42"/>
      <c r="I3165" s="196"/>
      <c r="K3165" s="106"/>
      <c r="L3165" s="106"/>
      <c r="M3165" s="106"/>
    </row>
    <row r="3166" ht="14.25" customHeight="1">
      <c r="A3166" s="81"/>
      <c r="B3166" s="93"/>
      <c r="E3166" s="50"/>
      <c r="H3166" s="42"/>
      <c r="I3166" s="196"/>
      <c r="K3166" s="106"/>
      <c r="L3166" s="106"/>
      <c r="M3166" s="106"/>
    </row>
    <row r="3167" ht="14.25" customHeight="1">
      <c r="A3167" s="81"/>
      <c r="B3167" s="93"/>
      <c r="E3167" s="50"/>
      <c r="H3167" s="42"/>
      <c r="I3167" s="196"/>
      <c r="K3167" s="106"/>
      <c r="L3167" s="106"/>
      <c r="M3167" s="106"/>
    </row>
    <row r="3168" ht="14.25" customHeight="1">
      <c r="A3168" s="81"/>
      <c r="B3168" s="93"/>
      <c r="E3168" s="50"/>
      <c r="H3168" s="42"/>
      <c r="I3168" s="196"/>
      <c r="K3168" s="106"/>
      <c r="L3168" s="106"/>
      <c r="M3168" s="106"/>
    </row>
    <row r="3169" ht="14.25" customHeight="1">
      <c r="A3169" s="81"/>
      <c r="B3169" s="93"/>
      <c r="E3169" s="50"/>
      <c r="H3169" s="42"/>
      <c r="I3169" s="196"/>
      <c r="K3169" s="106"/>
      <c r="L3169" s="106"/>
      <c r="M3169" s="106"/>
    </row>
    <row r="3170" ht="14.25" customHeight="1">
      <c r="A3170" s="81"/>
      <c r="B3170" s="93"/>
      <c r="E3170" s="50"/>
      <c r="H3170" s="42"/>
      <c r="I3170" s="196"/>
      <c r="K3170" s="106"/>
      <c r="L3170" s="106"/>
      <c r="M3170" s="106"/>
    </row>
    <row r="3171" ht="14.25" customHeight="1">
      <c r="A3171" s="81"/>
      <c r="B3171" s="93"/>
      <c r="E3171" s="50"/>
      <c r="H3171" s="42"/>
      <c r="I3171" s="196"/>
      <c r="K3171" s="106"/>
      <c r="L3171" s="106"/>
      <c r="M3171" s="106"/>
    </row>
    <row r="3172" ht="14.25" customHeight="1">
      <c r="A3172" s="81"/>
      <c r="B3172" s="93"/>
      <c r="E3172" s="50"/>
      <c r="H3172" s="42"/>
      <c r="I3172" s="196"/>
      <c r="K3172" s="106"/>
      <c r="L3172" s="106"/>
      <c r="M3172" s="106"/>
    </row>
    <row r="3173" ht="14.25" customHeight="1">
      <c r="A3173" s="81"/>
      <c r="B3173" s="93"/>
      <c r="E3173" s="50"/>
      <c r="H3173" s="42"/>
      <c r="I3173" s="196"/>
      <c r="K3173" s="106"/>
      <c r="L3173" s="106"/>
      <c r="M3173" s="106"/>
    </row>
    <row r="3174" ht="14.25" customHeight="1">
      <c r="A3174" s="81"/>
      <c r="B3174" s="93"/>
      <c r="E3174" s="50"/>
      <c r="H3174" s="42"/>
      <c r="I3174" s="196"/>
      <c r="K3174" s="106"/>
      <c r="L3174" s="106"/>
      <c r="M3174" s="106"/>
    </row>
    <row r="3175" ht="14.25" customHeight="1">
      <c r="A3175" s="81"/>
      <c r="B3175" s="93"/>
      <c r="E3175" s="50"/>
      <c r="H3175" s="42"/>
      <c r="I3175" s="196"/>
      <c r="K3175" s="106"/>
      <c r="L3175" s="106"/>
      <c r="M3175" s="106"/>
    </row>
    <row r="3176" ht="14.25" customHeight="1">
      <c r="A3176" s="81"/>
      <c r="B3176" s="93"/>
      <c r="E3176" s="50"/>
      <c r="H3176" s="42"/>
      <c r="I3176" s="196"/>
      <c r="K3176" s="106"/>
      <c r="L3176" s="106"/>
      <c r="M3176" s="106"/>
    </row>
    <row r="3177" ht="14.25" customHeight="1">
      <c r="A3177" s="81"/>
      <c r="B3177" s="93"/>
      <c r="E3177" s="50"/>
      <c r="H3177" s="42"/>
      <c r="I3177" s="196"/>
      <c r="K3177" s="106"/>
      <c r="L3177" s="106"/>
      <c r="M3177" s="106"/>
    </row>
    <row r="3178" ht="14.25" customHeight="1">
      <c r="A3178" s="81"/>
      <c r="B3178" s="93"/>
      <c r="E3178" s="50"/>
      <c r="H3178" s="42"/>
      <c r="I3178" s="196"/>
      <c r="K3178" s="106"/>
      <c r="L3178" s="106"/>
      <c r="M3178" s="106"/>
    </row>
    <row r="3179" ht="14.25" customHeight="1">
      <c r="A3179" s="81"/>
      <c r="B3179" s="93"/>
      <c r="E3179" s="50"/>
      <c r="H3179" s="42"/>
      <c r="I3179" s="196"/>
      <c r="K3179" s="106"/>
      <c r="L3179" s="106"/>
      <c r="M3179" s="106"/>
    </row>
    <row r="3180" ht="14.25" customHeight="1">
      <c r="A3180" s="81"/>
      <c r="B3180" s="93"/>
      <c r="E3180" s="50"/>
      <c r="H3180" s="42"/>
      <c r="I3180" s="196"/>
      <c r="K3180" s="106"/>
      <c r="L3180" s="106"/>
      <c r="M3180" s="106"/>
    </row>
    <row r="3181" ht="14.25" customHeight="1">
      <c r="A3181" s="81"/>
      <c r="B3181" s="93"/>
      <c r="E3181" s="50"/>
      <c r="H3181" s="42"/>
      <c r="I3181" s="196"/>
      <c r="K3181" s="106"/>
      <c r="L3181" s="106"/>
      <c r="M3181" s="106"/>
    </row>
    <row r="3182" ht="14.25" customHeight="1">
      <c r="A3182" s="81"/>
      <c r="B3182" s="93"/>
      <c r="E3182" s="50"/>
      <c r="H3182" s="42"/>
      <c r="I3182" s="196"/>
      <c r="K3182" s="106"/>
      <c r="L3182" s="106"/>
      <c r="M3182" s="106"/>
    </row>
    <row r="3183" ht="14.25" customHeight="1">
      <c r="A3183" s="81"/>
      <c r="B3183" s="93"/>
      <c r="E3183" s="50"/>
      <c r="H3183" s="42"/>
      <c r="I3183" s="196"/>
      <c r="K3183" s="106"/>
      <c r="L3183" s="106"/>
      <c r="M3183" s="106"/>
    </row>
    <row r="3184" ht="14.25" customHeight="1">
      <c r="A3184" s="81"/>
      <c r="B3184" s="93"/>
      <c r="E3184" s="50"/>
      <c r="H3184" s="42"/>
      <c r="I3184" s="196"/>
      <c r="K3184" s="106"/>
      <c r="L3184" s="106"/>
      <c r="M3184" s="106"/>
    </row>
    <row r="3185" ht="14.25" customHeight="1">
      <c r="A3185" s="81"/>
      <c r="B3185" s="93"/>
      <c r="E3185" s="50"/>
      <c r="H3185" s="42"/>
      <c r="I3185" s="196"/>
      <c r="K3185" s="106"/>
      <c r="L3185" s="106"/>
      <c r="M3185" s="106"/>
    </row>
    <row r="3186" ht="14.25" customHeight="1">
      <c r="A3186" s="81"/>
      <c r="B3186" s="93"/>
      <c r="E3186" s="50"/>
      <c r="H3186" s="42"/>
      <c r="I3186" s="196"/>
      <c r="K3186" s="106"/>
      <c r="L3186" s="106"/>
      <c r="M3186" s="106"/>
    </row>
    <row r="3187" ht="14.25" customHeight="1">
      <c r="A3187" s="81"/>
      <c r="B3187" s="93"/>
      <c r="E3187" s="50"/>
      <c r="H3187" s="42"/>
      <c r="I3187" s="196"/>
      <c r="K3187" s="106"/>
      <c r="L3187" s="106"/>
      <c r="M3187" s="106"/>
    </row>
    <row r="3188" ht="14.25" customHeight="1">
      <c r="A3188" s="81"/>
      <c r="B3188" s="93"/>
      <c r="E3188" s="50"/>
      <c r="H3188" s="42"/>
      <c r="I3188" s="196"/>
      <c r="K3188" s="106"/>
      <c r="L3188" s="106"/>
      <c r="M3188" s="106"/>
    </row>
    <row r="3189" ht="14.25" customHeight="1">
      <c r="A3189" s="81"/>
      <c r="B3189" s="93"/>
      <c r="E3189" s="50"/>
      <c r="H3189" s="42"/>
      <c r="I3189" s="196"/>
      <c r="K3189" s="106"/>
      <c r="L3189" s="106"/>
      <c r="M3189" s="106"/>
    </row>
    <row r="3190" ht="14.25" customHeight="1">
      <c r="A3190" s="81"/>
      <c r="B3190" s="93"/>
      <c r="E3190" s="50"/>
      <c r="H3190" s="42"/>
      <c r="I3190" s="196"/>
      <c r="K3190" s="106"/>
      <c r="L3190" s="106"/>
      <c r="M3190" s="106"/>
    </row>
    <row r="3191" ht="14.25" customHeight="1">
      <c r="A3191" s="81"/>
      <c r="B3191" s="93"/>
      <c r="E3191" s="50"/>
      <c r="H3191" s="42"/>
      <c r="I3191" s="196"/>
      <c r="K3191" s="106"/>
      <c r="L3191" s="106"/>
      <c r="M3191" s="106"/>
    </row>
    <row r="3192" ht="14.25" customHeight="1">
      <c r="A3192" s="81"/>
      <c r="B3192" s="93"/>
      <c r="E3192" s="50"/>
      <c r="H3192" s="42"/>
      <c r="I3192" s="196"/>
      <c r="K3192" s="106"/>
      <c r="L3192" s="106"/>
      <c r="M3192" s="106"/>
    </row>
    <row r="3193" ht="14.25" customHeight="1">
      <c r="A3193" s="81"/>
      <c r="B3193" s="93"/>
      <c r="E3193" s="50"/>
      <c r="H3193" s="42"/>
      <c r="I3193" s="196"/>
      <c r="K3193" s="106"/>
      <c r="L3193" s="106"/>
      <c r="M3193" s="106"/>
    </row>
    <row r="3194" ht="14.25" customHeight="1">
      <c r="A3194" s="81"/>
      <c r="B3194" s="93"/>
      <c r="E3194" s="50"/>
      <c r="H3194" s="42"/>
      <c r="I3194" s="196"/>
      <c r="K3194" s="106"/>
      <c r="L3194" s="106"/>
      <c r="M3194" s="106"/>
    </row>
    <row r="3195" ht="14.25" customHeight="1">
      <c r="A3195" s="81"/>
      <c r="B3195" s="93"/>
      <c r="E3195" s="50"/>
      <c r="H3195" s="42"/>
      <c r="I3195" s="196"/>
      <c r="K3195" s="106"/>
      <c r="L3195" s="106"/>
      <c r="M3195" s="106"/>
    </row>
    <row r="3196" ht="14.25" customHeight="1">
      <c r="A3196" s="81"/>
      <c r="B3196" s="93"/>
      <c r="E3196" s="50"/>
      <c r="H3196" s="42"/>
      <c r="I3196" s="196"/>
      <c r="K3196" s="106"/>
      <c r="L3196" s="106"/>
      <c r="M3196" s="106"/>
    </row>
    <row r="3197" ht="14.25" customHeight="1">
      <c r="A3197" s="81"/>
      <c r="B3197" s="93"/>
      <c r="E3197" s="50"/>
      <c r="H3197" s="42"/>
      <c r="I3197" s="196"/>
      <c r="K3197" s="106"/>
      <c r="L3197" s="106"/>
      <c r="M3197" s="106"/>
    </row>
    <row r="3198" ht="14.25" customHeight="1">
      <c r="A3198" s="81"/>
      <c r="B3198" s="93"/>
      <c r="E3198" s="50"/>
      <c r="H3198" s="42"/>
      <c r="I3198" s="196"/>
      <c r="K3198" s="106"/>
      <c r="L3198" s="106"/>
      <c r="M3198" s="106"/>
    </row>
    <row r="3199" ht="14.25" customHeight="1">
      <c r="A3199" s="81"/>
      <c r="B3199" s="93"/>
      <c r="E3199" s="50"/>
      <c r="H3199" s="42"/>
      <c r="I3199" s="196"/>
      <c r="K3199" s="106"/>
      <c r="L3199" s="106"/>
      <c r="M3199" s="106"/>
    </row>
    <row r="3200" ht="14.25" customHeight="1">
      <c r="A3200" s="81"/>
      <c r="B3200" s="93"/>
      <c r="E3200" s="50"/>
      <c r="H3200" s="42"/>
      <c r="I3200" s="196"/>
      <c r="K3200" s="106"/>
      <c r="L3200" s="106"/>
      <c r="M3200" s="106"/>
    </row>
    <row r="3201" ht="14.25" customHeight="1">
      <c r="A3201" s="81"/>
      <c r="B3201" s="93"/>
      <c r="E3201" s="50"/>
      <c r="H3201" s="42"/>
      <c r="I3201" s="196"/>
      <c r="K3201" s="106"/>
      <c r="L3201" s="106"/>
      <c r="M3201" s="106"/>
    </row>
    <row r="3202" ht="14.25" customHeight="1">
      <c r="A3202" s="81"/>
      <c r="B3202" s="93"/>
      <c r="E3202" s="50"/>
      <c r="H3202" s="42"/>
      <c r="I3202" s="196"/>
      <c r="K3202" s="106"/>
      <c r="L3202" s="106"/>
      <c r="M3202" s="106"/>
    </row>
    <row r="3203" ht="14.25" customHeight="1">
      <c r="A3203" s="81"/>
      <c r="B3203" s="93"/>
      <c r="E3203" s="50"/>
      <c r="H3203" s="42"/>
      <c r="I3203" s="196"/>
      <c r="K3203" s="106"/>
      <c r="L3203" s="106"/>
      <c r="M3203" s="106"/>
    </row>
    <row r="3204" ht="14.25" customHeight="1">
      <c r="A3204" s="81"/>
      <c r="B3204" s="93"/>
      <c r="E3204" s="50"/>
      <c r="H3204" s="42"/>
      <c r="I3204" s="196"/>
      <c r="K3204" s="106"/>
      <c r="L3204" s="106"/>
      <c r="M3204" s="106"/>
    </row>
    <row r="3205" ht="14.25" customHeight="1">
      <c r="A3205" s="81"/>
      <c r="B3205" s="93"/>
      <c r="E3205" s="50"/>
      <c r="H3205" s="42"/>
      <c r="I3205" s="196"/>
      <c r="K3205" s="106"/>
      <c r="L3205" s="106"/>
      <c r="M3205" s="106"/>
    </row>
    <row r="3206" ht="14.25" customHeight="1">
      <c r="A3206" s="81"/>
      <c r="B3206" s="93"/>
      <c r="E3206" s="50"/>
      <c r="H3206" s="42"/>
      <c r="I3206" s="196"/>
      <c r="K3206" s="106"/>
      <c r="L3206" s="106"/>
      <c r="M3206" s="106"/>
    </row>
    <row r="3207" ht="14.25" customHeight="1">
      <c r="A3207" s="81"/>
      <c r="B3207" s="93"/>
      <c r="E3207" s="50"/>
      <c r="H3207" s="42"/>
      <c r="I3207" s="196"/>
      <c r="K3207" s="106"/>
      <c r="L3207" s="106"/>
      <c r="M3207" s="106"/>
    </row>
    <row r="3208" ht="14.25" customHeight="1">
      <c r="A3208" s="81"/>
      <c r="B3208" s="93"/>
      <c r="E3208" s="50"/>
      <c r="H3208" s="42"/>
      <c r="I3208" s="196"/>
      <c r="K3208" s="106"/>
      <c r="L3208" s="106"/>
      <c r="M3208" s="106"/>
    </row>
    <row r="3209" ht="14.25" customHeight="1">
      <c r="A3209" s="81"/>
      <c r="B3209" s="93"/>
      <c r="E3209" s="50"/>
      <c r="H3209" s="42"/>
      <c r="I3209" s="196"/>
      <c r="K3209" s="106"/>
      <c r="L3209" s="106"/>
      <c r="M3209" s="106"/>
    </row>
    <row r="3210" ht="14.25" customHeight="1">
      <c r="A3210" s="81"/>
      <c r="B3210" s="93"/>
      <c r="E3210" s="50"/>
      <c r="H3210" s="42"/>
      <c r="I3210" s="196"/>
      <c r="K3210" s="106"/>
      <c r="L3210" s="106"/>
      <c r="M3210" s="106"/>
    </row>
    <row r="3211" ht="14.25" customHeight="1">
      <c r="A3211" s="81"/>
      <c r="B3211" s="93"/>
      <c r="E3211" s="50"/>
      <c r="H3211" s="42"/>
      <c r="I3211" s="196"/>
      <c r="K3211" s="106"/>
      <c r="L3211" s="106"/>
      <c r="M3211" s="106"/>
    </row>
    <row r="3212" ht="14.25" customHeight="1">
      <c r="A3212" s="81"/>
      <c r="B3212" s="93"/>
      <c r="E3212" s="50"/>
      <c r="H3212" s="42"/>
      <c r="I3212" s="196"/>
      <c r="K3212" s="106"/>
      <c r="L3212" s="106"/>
      <c r="M3212" s="106"/>
    </row>
    <row r="3213" ht="14.25" customHeight="1">
      <c r="A3213" s="81"/>
      <c r="B3213" s="93"/>
      <c r="E3213" s="50"/>
      <c r="H3213" s="42"/>
      <c r="I3213" s="196"/>
      <c r="K3213" s="106"/>
      <c r="L3213" s="106"/>
      <c r="M3213" s="106"/>
    </row>
    <row r="3214" ht="14.25" customHeight="1">
      <c r="A3214" s="81"/>
      <c r="B3214" s="93"/>
      <c r="E3214" s="50"/>
      <c r="H3214" s="42"/>
      <c r="I3214" s="196"/>
      <c r="K3214" s="106"/>
      <c r="L3214" s="106"/>
      <c r="M3214" s="106"/>
    </row>
    <row r="3215" ht="14.25" customHeight="1">
      <c r="A3215" s="81"/>
      <c r="B3215" s="93"/>
      <c r="E3215" s="50"/>
      <c r="H3215" s="42"/>
      <c r="I3215" s="196"/>
      <c r="K3215" s="106"/>
      <c r="L3215" s="106"/>
      <c r="M3215" s="106"/>
    </row>
    <row r="3216" ht="14.25" customHeight="1">
      <c r="A3216" s="81"/>
      <c r="B3216" s="93"/>
      <c r="E3216" s="50"/>
      <c r="H3216" s="42"/>
      <c r="I3216" s="196"/>
      <c r="K3216" s="106"/>
      <c r="L3216" s="106"/>
      <c r="M3216" s="106"/>
    </row>
    <row r="3217" ht="14.25" customHeight="1">
      <c r="A3217" s="81"/>
      <c r="B3217" s="93"/>
      <c r="E3217" s="50"/>
      <c r="H3217" s="42"/>
      <c r="I3217" s="196"/>
      <c r="K3217" s="106"/>
      <c r="L3217" s="106"/>
      <c r="M3217" s="106"/>
    </row>
    <row r="3218" ht="14.25" customHeight="1">
      <c r="A3218" s="81"/>
      <c r="B3218" s="93"/>
      <c r="E3218" s="50"/>
      <c r="H3218" s="42"/>
      <c r="I3218" s="196"/>
      <c r="K3218" s="106"/>
      <c r="L3218" s="106"/>
      <c r="M3218" s="106"/>
    </row>
    <row r="3219" ht="14.25" customHeight="1">
      <c r="A3219" s="81"/>
      <c r="B3219" s="93"/>
      <c r="E3219" s="50"/>
      <c r="H3219" s="42"/>
      <c r="I3219" s="196"/>
      <c r="K3219" s="106"/>
      <c r="L3219" s="106"/>
      <c r="M3219" s="106"/>
    </row>
    <row r="3220" ht="14.25" customHeight="1">
      <c r="A3220" s="81"/>
      <c r="B3220" s="93"/>
      <c r="E3220" s="50"/>
      <c r="H3220" s="42"/>
      <c r="I3220" s="196"/>
      <c r="K3220" s="106"/>
      <c r="L3220" s="106"/>
      <c r="M3220" s="106"/>
    </row>
    <row r="3221" ht="14.25" customHeight="1">
      <c r="A3221" s="81"/>
      <c r="B3221" s="93"/>
      <c r="E3221" s="50"/>
      <c r="H3221" s="42"/>
      <c r="I3221" s="196"/>
      <c r="K3221" s="106"/>
      <c r="L3221" s="106"/>
      <c r="M3221" s="106"/>
    </row>
    <row r="3222" ht="14.25" customHeight="1">
      <c r="A3222" s="81"/>
      <c r="B3222" s="93"/>
      <c r="E3222" s="50"/>
      <c r="H3222" s="42"/>
      <c r="I3222" s="196"/>
      <c r="K3222" s="106"/>
      <c r="L3222" s="106"/>
      <c r="M3222" s="106"/>
    </row>
    <row r="3223" ht="14.25" customHeight="1">
      <c r="A3223" s="81"/>
      <c r="B3223" s="93"/>
      <c r="E3223" s="50"/>
      <c r="H3223" s="42"/>
      <c r="I3223" s="196"/>
      <c r="K3223" s="106"/>
      <c r="L3223" s="106"/>
      <c r="M3223" s="106"/>
    </row>
    <row r="3224" ht="14.25" customHeight="1">
      <c r="A3224" s="81"/>
      <c r="B3224" s="93"/>
      <c r="E3224" s="50"/>
      <c r="H3224" s="42"/>
      <c r="I3224" s="196"/>
      <c r="K3224" s="106"/>
      <c r="L3224" s="106"/>
      <c r="M3224" s="106"/>
    </row>
    <row r="3225" ht="14.25" customHeight="1">
      <c r="A3225" s="81"/>
      <c r="B3225" s="93"/>
      <c r="E3225" s="50"/>
      <c r="H3225" s="42"/>
      <c r="I3225" s="196"/>
      <c r="K3225" s="106"/>
      <c r="L3225" s="106"/>
      <c r="M3225" s="106"/>
    </row>
    <row r="3226" ht="14.25" customHeight="1">
      <c r="A3226" s="81"/>
      <c r="B3226" s="93"/>
      <c r="E3226" s="50"/>
      <c r="H3226" s="42"/>
      <c r="I3226" s="196"/>
      <c r="K3226" s="106"/>
      <c r="L3226" s="106"/>
      <c r="M3226" s="106"/>
    </row>
    <row r="3227" ht="14.25" customHeight="1">
      <c r="A3227" s="81"/>
      <c r="B3227" s="93"/>
      <c r="E3227" s="50"/>
      <c r="H3227" s="42"/>
      <c r="I3227" s="196"/>
      <c r="K3227" s="106"/>
      <c r="L3227" s="106"/>
      <c r="M3227" s="106"/>
    </row>
    <row r="3228" ht="14.25" customHeight="1">
      <c r="A3228" s="81"/>
      <c r="B3228" s="93"/>
      <c r="E3228" s="50"/>
      <c r="H3228" s="42"/>
      <c r="I3228" s="196"/>
      <c r="K3228" s="106"/>
      <c r="L3228" s="106"/>
      <c r="M3228" s="106"/>
    </row>
    <row r="3229" ht="14.25" customHeight="1">
      <c r="A3229" s="81"/>
      <c r="B3229" s="93"/>
      <c r="E3229" s="50"/>
      <c r="H3229" s="42"/>
      <c r="I3229" s="196"/>
      <c r="K3229" s="106"/>
      <c r="L3229" s="106"/>
      <c r="M3229" s="106"/>
    </row>
    <row r="3230" ht="14.25" customHeight="1">
      <c r="A3230" s="81"/>
      <c r="B3230" s="93"/>
      <c r="E3230" s="50"/>
      <c r="H3230" s="42"/>
      <c r="I3230" s="196"/>
      <c r="K3230" s="106"/>
      <c r="L3230" s="106"/>
      <c r="M3230" s="106"/>
    </row>
    <row r="3231" ht="14.25" customHeight="1">
      <c r="A3231" s="81"/>
      <c r="B3231" s="93"/>
      <c r="E3231" s="50"/>
      <c r="H3231" s="42"/>
      <c r="I3231" s="196"/>
      <c r="K3231" s="106"/>
      <c r="L3231" s="106"/>
      <c r="M3231" s="106"/>
    </row>
    <row r="3232" ht="14.25" customHeight="1">
      <c r="A3232" s="81"/>
      <c r="B3232" s="93"/>
      <c r="E3232" s="50"/>
      <c r="H3232" s="42"/>
      <c r="I3232" s="196"/>
      <c r="K3232" s="106"/>
      <c r="L3232" s="106"/>
      <c r="M3232" s="106"/>
    </row>
    <row r="3233" ht="14.25" customHeight="1">
      <c r="A3233" s="81"/>
      <c r="B3233" s="93"/>
      <c r="E3233" s="50"/>
      <c r="H3233" s="42"/>
      <c r="I3233" s="196"/>
      <c r="K3233" s="106"/>
      <c r="L3233" s="106"/>
      <c r="M3233" s="106"/>
    </row>
    <row r="3234" ht="14.25" customHeight="1">
      <c r="A3234" s="81"/>
      <c r="B3234" s="93"/>
      <c r="E3234" s="50"/>
      <c r="H3234" s="42"/>
      <c r="I3234" s="196"/>
      <c r="K3234" s="106"/>
      <c r="L3234" s="106"/>
      <c r="M3234" s="106"/>
    </row>
    <row r="3235" ht="14.25" customHeight="1">
      <c r="A3235" s="81"/>
      <c r="B3235" s="93"/>
      <c r="E3235" s="50"/>
      <c r="H3235" s="42"/>
      <c r="I3235" s="196"/>
      <c r="K3235" s="106"/>
      <c r="L3235" s="106"/>
      <c r="M3235" s="106"/>
    </row>
    <row r="3236" ht="14.25" customHeight="1">
      <c r="A3236" s="81"/>
      <c r="B3236" s="93"/>
      <c r="E3236" s="50"/>
      <c r="H3236" s="42"/>
      <c r="I3236" s="196"/>
      <c r="K3236" s="106"/>
      <c r="L3236" s="106"/>
      <c r="M3236" s="106"/>
    </row>
    <row r="3237" ht="14.25" customHeight="1">
      <c r="A3237" s="81"/>
      <c r="B3237" s="93"/>
      <c r="E3237" s="50"/>
      <c r="H3237" s="42"/>
      <c r="I3237" s="196"/>
      <c r="K3237" s="106"/>
      <c r="L3237" s="106"/>
      <c r="M3237" s="106"/>
    </row>
    <row r="3238" ht="14.25" customHeight="1">
      <c r="A3238" s="81"/>
      <c r="B3238" s="93"/>
      <c r="E3238" s="50"/>
      <c r="H3238" s="42"/>
      <c r="I3238" s="196"/>
      <c r="K3238" s="106"/>
      <c r="L3238" s="106"/>
      <c r="M3238" s="106"/>
    </row>
    <row r="3239" ht="14.25" customHeight="1">
      <c r="A3239" s="81"/>
      <c r="B3239" s="93"/>
      <c r="E3239" s="50"/>
      <c r="H3239" s="42"/>
      <c r="I3239" s="196"/>
      <c r="K3239" s="106"/>
      <c r="L3239" s="106"/>
      <c r="M3239" s="106"/>
    </row>
    <row r="3240" ht="14.25" customHeight="1">
      <c r="A3240" s="81"/>
      <c r="B3240" s="93"/>
      <c r="E3240" s="50"/>
      <c r="H3240" s="42"/>
      <c r="I3240" s="196"/>
      <c r="K3240" s="106"/>
      <c r="L3240" s="106"/>
      <c r="M3240" s="106"/>
    </row>
    <row r="3241" ht="14.25" customHeight="1">
      <c r="A3241" s="81"/>
      <c r="B3241" s="93"/>
      <c r="E3241" s="50"/>
      <c r="H3241" s="42"/>
      <c r="I3241" s="196"/>
      <c r="K3241" s="106"/>
      <c r="L3241" s="106"/>
      <c r="M3241" s="106"/>
    </row>
    <row r="3242" ht="14.25" customHeight="1">
      <c r="A3242" s="81"/>
      <c r="B3242" s="93"/>
      <c r="E3242" s="50"/>
      <c r="H3242" s="42"/>
      <c r="I3242" s="196"/>
      <c r="K3242" s="106"/>
      <c r="L3242" s="106"/>
      <c r="M3242" s="106"/>
    </row>
    <row r="3243" ht="14.25" customHeight="1">
      <c r="A3243" s="81"/>
      <c r="B3243" s="93"/>
      <c r="E3243" s="50"/>
      <c r="H3243" s="42"/>
      <c r="I3243" s="196"/>
      <c r="K3243" s="106"/>
      <c r="L3243" s="106"/>
      <c r="M3243" s="106"/>
    </row>
    <row r="3244" ht="14.25" customHeight="1">
      <c r="A3244" s="81"/>
      <c r="B3244" s="93"/>
      <c r="E3244" s="50"/>
      <c r="H3244" s="42"/>
      <c r="I3244" s="196"/>
      <c r="K3244" s="106"/>
      <c r="L3244" s="106"/>
      <c r="M3244" s="106"/>
    </row>
    <row r="3245" ht="14.25" customHeight="1">
      <c r="A3245" s="81"/>
      <c r="B3245" s="93"/>
      <c r="E3245" s="50"/>
      <c r="H3245" s="42"/>
      <c r="I3245" s="196"/>
      <c r="K3245" s="106"/>
      <c r="L3245" s="106"/>
      <c r="M3245" s="106"/>
    </row>
    <row r="3246" ht="14.25" customHeight="1">
      <c r="A3246" s="81"/>
      <c r="B3246" s="93"/>
      <c r="E3246" s="50"/>
      <c r="H3246" s="42"/>
      <c r="I3246" s="196"/>
      <c r="K3246" s="106"/>
      <c r="L3246" s="106"/>
      <c r="M3246" s="106"/>
    </row>
    <row r="3247" ht="14.25" customHeight="1">
      <c r="A3247" s="81"/>
      <c r="B3247" s="93"/>
      <c r="E3247" s="50"/>
      <c r="H3247" s="42"/>
      <c r="I3247" s="196"/>
      <c r="K3247" s="106"/>
      <c r="L3247" s="106"/>
      <c r="M3247" s="106"/>
    </row>
    <row r="3248" ht="14.25" customHeight="1">
      <c r="A3248" s="81"/>
      <c r="B3248" s="93"/>
      <c r="E3248" s="50"/>
      <c r="H3248" s="42"/>
      <c r="I3248" s="196"/>
      <c r="K3248" s="106"/>
      <c r="L3248" s="106"/>
      <c r="M3248" s="106"/>
    </row>
    <row r="3249" ht="14.25" customHeight="1">
      <c r="A3249" s="81"/>
      <c r="B3249" s="93"/>
      <c r="E3249" s="50"/>
      <c r="H3249" s="42"/>
      <c r="I3249" s="196"/>
      <c r="K3249" s="106"/>
      <c r="L3249" s="106"/>
      <c r="M3249" s="106"/>
    </row>
    <row r="3250" ht="14.25" customHeight="1">
      <c r="A3250" s="81"/>
      <c r="B3250" s="93"/>
      <c r="E3250" s="50"/>
      <c r="H3250" s="42"/>
      <c r="I3250" s="196"/>
      <c r="K3250" s="106"/>
      <c r="L3250" s="106"/>
      <c r="M3250" s="106"/>
    </row>
    <row r="3251" ht="14.25" customHeight="1">
      <c r="A3251" s="81"/>
      <c r="B3251" s="93"/>
      <c r="E3251" s="50"/>
      <c r="H3251" s="42"/>
      <c r="I3251" s="196"/>
      <c r="K3251" s="106"/>
      <c r="L3251" s="106"/>
      <c r="M3251" s="106"/>
    </row>
    <row r="3252" ht="14.25" customHeight="1">
      <c r="A3252" s="81"/>
      <c r="B3252" s="93"/>
      <c r="E3252" s="50"/>
      <c r="H3252" s="42"/>
      <c r="I3252" s="196"/>
      <c r="K3252" s="106"/>
      <c r="L3252" s="106"/>
      <c r="M3252" s="106"/>
    </row>
    <row r="3253" ht="14.25" customHeight="1">
      <c r="A3253" s="81"/>
      <c r="B3253" s="93"/>
      <c r="E3253" s="50"/>
      <c r="H3253" s="42"/>
      <c r="I3253" s="196"/>
      <c r="K3253" s="106"/>
      <c r="L3253" s="106"/>
      <c r="M3253" s="106"/>
    </row>
    <row r="3254" ht="14.25" customHeight="1">
      <c r="A3254" s="81"/>
      <c r="B3254" s="93"/>
      <c r="E3254" s="50"/>
      <c r="H3254" s="42"/>
      <c r="I3254" s="196"/>
      <c r="K3254" s="106"/>
      <c r="L3254" s="106"/>
      <c r="M3254" s="106"/>
    </row>
    <row r="3255" ht="14.25" customHeight="1">
      <c r="A3255" s="81"/>
      <c r="B3255" s="93"/>
      <c r="E3255" s="50"/>
      <c r="H3255" s="42"/>
      <c r="I3255" s="196"/>
      <c r="K3255" s="106"/>
      <c r="L3255" s="106"/>
      <c r="M3255" s="106"/>
    </row>
    <row r="3256" ht="14.25" customHeight="1">
      <c r="A3256" s="81"/>
      <c r="B3256" s="93"/>
      <c r="E3256" s="50"/>
      <c r="H3256" s="42"/>
      <c r="I3256" s="196"/>
      <c r="K3256" s="106"/>
      <c r="L3256" s="106"/>
      <c r="M3256" s="106"/>
    </row>
    <row r="3257" ht="14.25" customHeight="1">
      <c r="A3257" s="81"/>
      <c r="B3257" s="93"/>
      <c r="E3257" s="50"/>
      <c r="H3257" s="42"/>
      <c r="I3257" s="196"/>
      <c r="K3257" s="106"/>
      <c r="L3257" s="106"/>
      <c r="M3257" s="106"/>
    </row>
    <row r="3258" ht="14.25" customHeight="1">
      <c r="A3258" s="81"/>
      <c r="B3258" s="93"/>
      <c r="E3258" s="50"/>
      <c r="H3258" s="42"/>
      <c r="I3258" s="196"/>
      <c r="K3258" s="106"/>
      <c r="L3258" s="106"/>
      <c r="M3258" s="106"/>
    </row>
    <row r="3259" ht="14.25" customHeight="1">
      <c r="A3259" s="81"/>
      <c r="B3259" s="93"/>
      <c r="E3259" s="50"/>
      <c r="H3259" s="42"/>
      <c r="I3259" s="196"/>
      <c r="K3259" s="106"/>
      <c r="L3259" s="106"/>
      <c r="M3259" s="106"/>
    </row>
    <row r="3260" ht="14.25" customHeight="1">
      <c r="A3260" s="81"/>
      <c r="B3260" s="93"/>
      <c r="E3260" s="50"/>
      <c r="H3260" s="42"/>
      <c r="I3260" s="196"/>
      <c r="K3260" s="106"/>
      <c r="L3260" s="106"/>
      <c r="M3260" s="106"/>
    </row>
    <row r="3261" ht="14.25" customHeight="1">
      <c r="A3261" s="81"/>
      <c r="B3261" s="93"/>
      <c r="E3261" s="50"/>
      <c r="H3261" s="42"/>
      <c r="I3261" s="196"/>
      <c r="K3261" s="106"/>
      <c r="L3261" s="106"/>
      <c r="M3261" s="106"/>
    </row>
    <row r="3262" ht="14.25" customHeight="1">
      <c r="A3262" s="81"/>
      <c r="B3262" s="93"/>
      <c r="E3262" s="50"/>
      <c r="H3262" s="42"/>
      <c r="I3262" s="196"/>
      <c r="K3262" s="106"/>
      <c r="L3262" s="106"/>
      <c r="M3262" s="106"/>
    </row>
    <row r="3263" ht="14.25" customHeight="1">
      <c r="A3263" s="81"/>
      <c r="B3263" s="93"/>
      <c r="E3263" s="50"/>
      <c r="H3263" s="42"/>
      <c r="I3263" s="196"/>
      <c r="K3263" s="106"/>
      <c r="L3263" s="106"/>
      <c r="M3263" s="106"/>
    </row>
    <row r="3264" ht="14.25" customHeight="1">
      <c r="A3264" s="81"/>
      <c r="B3264" s="93"/>
      <c r="E3264" s="50"/>
      <c r="H3264" s="42"/>
      <c r="I3264" s="196"/>
      <c r="K3264" s="106"/>
      <c r="L3264" s="106"/>
      <c r="M3264" s="106"/>
    </row>
    <row r="3265" ht="14.25" customHeight="1">
      <c r="A3265" s="81"/>
      <c r="B3265" s="93"/>
      <c r="E3265" s="50"/>
      <c r="H3265" s="42"/>
      <c r="I3265" s="196"/>
      <c r="K3265" s="106"/>
      <c r="L3265" s="106"/>
      <c r="M3265" s="106"/>
    </row>
    <row r="3266" ht="14.25" customHeight="1">
      <c r="A3266" s="81"/>
      <c r="B3266" s="93"/>
      <c r="E3266" s="50"/>
      <c r="H3266" s="42"/>
      <c r="I3266" s="196"/>
      <c r="K3266" s="106"/>
      <c r="L3266" s="106"/>
      <c r="M3266" s="106"/>
    </row>
    <row r="3267" ht="14.25" customHeight="1">
      <c r="A3267" s="81"/>
      <c r="B3267" s="93"/>
      <c r="E3267" s="50"/>
      <c r="H3267" s="42"/>
      <c r="I3267" s="196"/>
      <c r="K3267" s="106"/>
      <c r="L3267" s="106"/>
      <c r="M3267" s="106"/>
    </row>
    <row r="3268" ht="14.25" customHeight="1">
      <c r="A3268" s="81"/>
      <c r="B3268" s="93"/>
      <c r="E3268" s="50"/>
      <c r="H3268" s="42"/>
      <c r="I3268" s="196"/>
      <c r="K3268" s="106"/>
      <c r="L3268" s="106"/>
      <c r="M3268" s="106"/>
    </row>
    <row r="3269" ht="14.25" customHeight="1">
      <c r="A3269" s="81"/>
      <c r="B3269" s="93"/>
      <c r="E3269" s="50"/>
      <c r="H3269" s="42"/>
      <c r="I3269" s="196"/>
      <c r="K3269" s="106"/>
      <c r="L3269" s="106"/>
      <c r="M3269" s="106"/>
    </row>
    <row r="3270" ht="14.25" customHeight="1">
      <c r="A3270" s="81"/>
      <c r="B3270" s="93"/>
      <c r="E3270" s="50"/>
      <c r="H3270" s="42"/>
      <c r="I3270" s="196"/>
      <c r="K3270" s="106"/>
      <c r="L3270" s="106"/>
      <c r="M3270" s="106"/>
    </row>
    <row r="3271" ht="14.25" customHeight="1">
      <c r="A3271" s="81"/>
      <c r="B3271" s="93"/>
      <c r="E3271" s="50"/>
      <c r="H3271" s="42"/>
      <c r="I3271" s="196"/>
      <c r="K3271" s="106"/>
      <c r="L3271" s="106"/>
      <c r="M3271" s="106"/>
    </row>
    <row r="3272" ht="14.25" customHeight="1">
      <c r="A3272" s="81"/>
      <c r="B3272" s="93"/>
      <c r="E3272" s="50"/>
      <c r="H3272" s="42"/>
      <c r="I3272" s="196"/>
      <c r="K3272" s="106"/>
      <c r="L3272" s="106"/>
      <c r="M3272" s="106"/>
    </row>
    <row r="3273" ht="14.25" customHeight="1">
      <c r="A3273" s="81"/>
      <c r="B3273" s="93"/>
      <c r="E3273" s="50"/>
      <c r="H3273" s="42"/>
      <c r="I3273" s="196"/>
      <c r="K3273" s="106"/>
      <c r="L3273" s="106"/>
      <c r="M3273" s="106"/>
    </row>
    <row r="3274" ht="14.25" customHeight="1">
      <c r="A3274" s="81"/>
      <c r="B3274" s="93"/>
      <c r="E3274" s="50"/>
      <c r="H3274" s="42"/>
      <c r="I3274" s="196"/>
      <c r="K3274" s="106"/>
      <c r="L3274" s="106"/>
      <c r="M3274" s="106"/>
    </row>
    <row r="3275" ht="14.25" customHeight="1">
      <c r="A3275" s="81"/>
      <c r="B3275" s="93"/>
      <c r="E3275" s="50"/>
      <c r="H3275" s="42"/>
      <c r="I3275" s="196"/>
      <c r="K3275" s="106"/>
      <c r="L3275" s="106"/>
      <c r="M3275" s="106"/>
    </row>
    <row r="3276" ht="14.25" customHeight="1">
      <c r="A3276" s="81"/>
      <c r="B3276" s="93"/>
      <c r="E3276" s="50"/>
      <c r="H3276" s="42"/>
      <c r="I3276" s="196"/>
      <c r="K3276" s="106"/>
      <c r="L3276" s="106"/>
      <c r="M3276" s="106"/>
    </row>
    <row r="3277" ht="14.25" customHeight="1">
      <c r="A3277" s="81"/>
      <c r="B3277" s="93"/>
      <c r="E3277" s="50"/>
      <c r="H3277" s="42"/>
      <c r="I3277" s="196"/>
      <c r="K3277" s="106"/>
      <c r="L3277" s="106"/>
      <c r="M3277" s="106"/>
    </row>
    <row r="3278" ht="14.25" customHeight="1">
      <c r="A3278" s="81"/>
      <c r="B3278" s="93"/>
      <c r="E3278" s="50"/>
      <c r="H3278" s="42"/>
      <c r="I3278" s="196"/>
      <c r="K3278" s="106"/>
      <c r="L3278" s="106"/>
      <c r="M3278" s="106"/>
    </row>
    <row r="3279" ht="14.25" customHeight="1">
      <c r="A3279" s="81"/>
      <c r="B3279" s="93"/>
      <c r="E3279" s="50"/>
      <c r="H3279" s="42"/>
      <c r="I3279" s="196"/>
      <c r="K3279" s="106"/>
      <c r="L3279" s="106"/>
      <c r="M3279" s="106"/>
    </row>
    <row r="3280" ht="14.25" customHeight="1">
      <c r="A3280" s="81"/>
      <c r="B3280" s="93"/>
      <c r="E3280" s="50"/>
      <c r="H3280" s="42"/>
      <c r="I3280" s="196"/>
      <c r="K3280" s="106"/>
      <c r="L3280" s="106"/>
      <c r="M3280" s="106"/>
    </row>
    <row r="3281" ht="14.25" customHeight="1">
      <c r="A3281" s="81"/>
      <c r="B3281" s="93"/>
      <c r="E3281" s="50"/>
      <c r="H3281" s="42"/>
      <c r="I3281" s="196"/>
      <c r="K3281" s="106"/>
      <c r="L3281" s="106"/>
      <c r="M3281" s="106"/>
    </row>
    <row r="3282" ht="14.25" customHeight="1">
      <c r="A3282" s="81"/>
      <c r="B3282" s="93"/>
      <c r="E3282" s="50"/>
      <c r="H3282" s="42"/>
      <c r="I3282" s="196"/>
      <c r="K3282" s="106"/>
      <c r="L3282" s="106"/>
      <c r="M3282" s="106"/>
    </row>
    <row r="3283" ht="14.25" customHeight="1">
      <c r="A3283" s="81"/>
      <c r="B3283" s="93"/>
      <c r="E3283" s="50"/>
      <c r="H3283" s="42"/>
      <c r="I3283" s="196"/>
      <c r="K3283" s="106"/>
      <c r="L3283" s="106"/>
      <c r="M3283" s="106"/>
    </row>
    <row r="3284" ht="14.25" customHeight="1">
      <c r="A3284" s="81"/>
      <c r="B3284" s="93"/>
      <c r="E3284" s="50"/>
      <c r="H3284" s="42"/>
      <c r="I3284" s="196"/>
      <c r="K3284" s="106"/>
      <c r="L3284" s="106"/>
      <c r="M3284" s="106"/>
    </row>
    <row r="3285" ht="14.25" customHeight="1">
      <c r="A3285" s="81"/>
      <c r="B3285" s="93"/>
      <c r="E3285" s="50"/>
      <c r="H3285" s="42"/>
      <c r="I3285" s="196"/>
      <c r="K3285" s="106"/>
      <c r="L3285" s="106"/>
      <c r="M3285" s="106"/>
    </row>
    <row r="3286" ht="14.25" customHeight="1">
      <c r="A3286" s="81"/>
      <c r="B3286" s="93"/>
      <c r="E3286" s="50"/>
      <c r="H3286" s="42"/>
      <c r="I3286" s="196"/>
      <c r="K3286" s="106"/>
      <c r="L3286" s="106"/>
      <c r="M3286" s="106"/>
    </row>
    <row r="3287" ht="14.25" customHeight="1">
      <c r="A3287" s="81"/>
      <c r="B3287" s="93"/>
      <c r="E3287" s="50"/>
      <c r="H3287" s="42"/>
      <c r="I3287" s="196"/>
      <c r="K3287" s="106"/>
      <c r="L3287" s="106"/>
      <c r="M3287" s="106"/>
    </row>
    <row r="3288" ht="14.25" customHeight="1">
      <c r="A3288" s="81"/>
      <c r="B3288" s="93"/>
      <c r="E3288" s="50"/>
      <c r="H3288" s="42"/>
      <c r="I3288" s="196"/>
      <c r="K3288" s="106"/>
      <c r="L3288" s="106"/>
      <c r="M3288" s="106"/>
    </row>
    <row r="3289" ht="14.25" customHeight="1">
      <c r="A3289" s="81"/>
      <c r="B3289" s="93"/>
      <c r="E3289" s="50"/>
      <c r="H3289" s="42"/>
      <c r="I3289" s="196"/>
      <c r="K3289" s="106"/>
      <c r="L3289" s="106"/>
      <c r="M3289" s="106"/>
    </row>
    <row r="3290" ht="14.25" customHeight="1">
      <c r="A3290" s="81"/>
      <c r="B3290" s="93"/>
      <c r="E3290" s="50"/>
      <c r="H3290" s="42"/>
      <c r="I3290" s="196"/>
      <c r="K3290" s="106"/>
      <c r="L3290" s="106"/>
      <c r="M3290" s="106"/>
    </row>
    <row r="3291" ht="14.25" customHeight="1">
      <c r="A3291" s="81"/>
      <c r="B3291" s="93"/>
      <c r="E3291" s="50"/>
      <c r="H3291" s="42"/>
      <c r="I3291" s="196"/>
      <c r="K3291" s="106"/>
      <c r="L3291" s="106"/>
      <c r="M3291" s="106"/>
    </row>
    <row r="3292" ht="14.25" customHeight="1">
      <c r="A3292" s="81"/>
      <c r="B3292" s="93"/>
      <c r="E3292" s="50"/>
      <c r="H3292" s="42"/>
      <c r="I3292" s="196"/>
      <c r="K3292" s="106"/>
      <c r="L3292" s="106"/>
      <c r="M3292" s="106"/>
    </row>
    <row r="3293" ht="14.25" customHeight="1">
      <c r="A3293" s="81"/>
      <c r="B3293" s="93"/>
      <c r="E3293" s="50"/>
      <c r="H3293" s="42"/>
      <c r="I3293" s="196"/>
      <c r="K3293" s="106"/>
      <c r="L3293" s="106"/>
      <c r="M3293" s="106"/>
    </row>
    <row r="3294" ht="14.25" customHeight="1">
      <c r="A3294" s="81"/>
      <c r="B3294" s="93"/>
      <c r="E3294" s="50"/>
      <c r="H3294" s="42"/>
      <c r="I3294" s="196"/>
      <c r="K3294" s="106"/>
      <c r="L3294" s="106"/>
      <c r="M3294" s="106"/>
    </row>
    <row r="3295" ht="14.25" customHeight="1">
      <c r="A3295" s="81"/>
      <c r="B3295" s="93"/>
      <c r="E3295" s="50"/>
      <c r="H3295" s="42"/>
      <c r="I3295" s="196"/>
      <c r="K3295" s="106"/>
      <c r="L3295" s="106"/>
      <c r="M3295" s="106"/>
    </row>
    <row r="3296" ht="14.25" customHeight="1">
      <c r="A3296" s="81"/>
      <c r="B3296" s="93"/>
      <c r="E3296" s="50"/>
      <c r="H3296" s="42"/>
      <c r="I3296" s="196"/>
      <c r="K3296" s="106"/>
      <c r="L3296" s="106"/>
      <c r="M3296" s="106"/>
    </row>
    <row r="3297" ht="14.25" customHeight="1">
      <c r="A3297" s="81"/>
      <c r="B3297" s="93"/>
      <c r="E3297" s="50"/>
      <c r="H3297" s="42"/>
      <c r="I3297" s="196"/>
      <c r="K3297" s="106"/>
      <c r="L3297" s="106"/>
      <c r="M3297" s="106"/>
    </row>
    <row r="3298" ht="14.25" customHeight="1">
      <c r="A3298" s="81"/>
      <c r="B3298" s="93"/>
      <c r="E3298" s="50"/>
      <c r="H3298" s="42"/>
      <c r="I3298" s="196"/>
      <c r="K3298" s="106"/>
      <c r="L3298" s="106"/>
      <c r="M3298" s="106"/>
    </row>
    <row r="3299" ht="14.25" customHeight="1">
      <c r="A3299" s="81"/>
      <c r="B3299" s="93"/>
      <c r="E3299" s="50"/>
      <c r="H3299" s="42"/>
      <c r="I3299" s="196"/>
      <c r="K3299" s="106"/>
      <c r="L3299" s="106"/>
      <c r="M3299" s="106"/>
    </row>
    <row r="3300" ht="14.25" customHeight="1">
      <c r="A3300" s="81"/>
      <c r="B3300" s="93"/>
      <c r="E3300" s="50"/>
      <c r="H3300" s="42"/>
      <c r="I3300" s="196"/>
      <c r="K3300" s="106"/>
      <c r="L3300" s="106"/>
      <c r="M3300" s="106"/>
    </row>
    <row r="3301" ht="14.25" customHeight="1">
      <c r="A3301" s="81"/>
      <c r="B3301" s="93"/>
      <c r="E3301" s="50"/>
      <c r="H3301" s="42"/>
      <c r="I3301" s="196"/>
      <c r="K3301" s="106"/>
      <c r="L3301" s="106"/>
      <c r="M3301" s="106"/>
    </row>
    <row r="3302" ht="14.25" customHeight="1">
      <c r="A3302" s="81"/>
      <c r="B3302" s="93"/>
      <c r="E3302" s="50"/>
      <c r="H3302" s="42"/>
      <c r="I3302" s="196"/>
      <c r="K3302" s="106"/>
      <c r="L3302" s="106"/>
      <c r="M3302" s="106"/>
    </row>
    <row r="3303" ht="14.25" customHeight="1">
      <c r="A3303" s="81"/>
      <c r="B3303" s="93"/>
      <c r="E3303" s="50"/>
      <c r="H3303" s="42"/>
      <c r="I3303" s="196"/>
      <c r="K3303" s="106"/>
      <c r="L3303" s="106"/>
      <c r="M3303" s="106"/>
    </row>
    <row r="3304" ht="14.25" customHeight="1">
      <c r="A3304" s="81"/>
      <c r="B3304" s="93"/>
      <c r="E3304" s="50"/>
      <c r="H3304" s="42"/>
      <c r="I3304" s="196"/>
      <c r="K3304" s="106"/>
      <c r="L3304" s="106"/>
      <c r="M3304" s="106"/>
    </row>
    <row r="3305" ht="14.25" customHeight="1">
      <c r="A3305" s="81"/>
      <c r="B3305" s="93"/>
      <c r="E3305" s="50"/>
      <c r="H3305" s="42"/>
      <c r="I3305" s="196"/>
      <c r="K3305" s="106"/>
      <c r="L3305" s="106"/>
      <c r="M3305" s="106"/>
    </row>
    <row r="3306" ht="14.25" customHeight="1">
      <c r="A3306" s="81"/>
      <c r="B3306" s="93"/>
      <c r="E3306" s="50"/>
      <c r="H3306" s="42"/>
      <c r="I3306" s="196"/>
      <c r="K3306" s="106"/>
      <c r="L3306" s="106"/>
      <c r="M3306" s="106"/>
    </row>
    <row r="3307" ht="14.25" customHeight="1">
      <c r="A3307" s="81"/>
      <c r="B3307" s="93"/>
      <c r="E3307" s="50"/>
      <c r="H3307" s="42"/>
      <c r="I3307" s="196"/>
      <c r="K3307" s="106"/>
      <c r="L3307" s="106"/>
      <c r="M3307" s="106"/>
    </row>
    <row r="3308" ht="14.25" customHeight="1">
      <c r="A3308" s="81"/>
      <c r="B3308" s="93"/>
      <c r="E3308" s="50"/>
      <c r="H3308" s="42"/>
      <c r="I3308" s="196"/>
      <c r="K3308" s="106"/>
      <c r="L3308" s="106"/>
      <c r="M3308" s="106"/>
    </row>
    <row r="3309" ht="14.25" customHeight="1">
      <c r="A3309" s="81"/>
      <c r="B3309" s="93"/>
      <c r="E3309" s="50"/>
      <c r="H3309" s="42"/>
      <c r="I3309" s="196"/>
      <c r="K3309" s="106"/>
      <c r="L3309" s="106"/>
      <c r="M3309" s="106"/>
    </row>
    <row r="3310" ht="14.25" customHeight="1">
      <c r="A3310" s="81"/>
      <c r="B3310" s="93"/>
      <c r="E3310" s="50"/>
      <c r="H3310" s="42"/>
      <c r="I3310" s="196"/>
      <c r="K3310" s="106"/>
      <c r="L3310" s="106"/>
      <c r="M3310" s="106"/>
    </row>
    <row r="3311" ht="14.25" customHeight="1">
      <c r="A3311" s="81"/>
      <c r="B3311" s="93"/>
      <c r="E3311" s="50"/>
      <c r="H3311" s="42"/>
      <c r="I3311" s="196"/>
      <c r="K3311" s="106"/>
      <c r="L3311" s="106"/>
      <c r="M3311" s="106"/>
    </row>
    <row r="3312" ht="14.25" customHeight="1">
      <c r="A3312" s="81"/>
      <c r="B3312" s="93"/>
      <c r="E3312" s="50"/>
      <c r="H3312" s="42"/>
      <c r="I3312" s="196"/>
      <c r="K3312" s="106"/>
      <c r="L3312" s="106"/>
      <c r="M3312" s="106"/>
    </row>
    <row r="3313" ht="14.25" customHeight="1">
      <c r="A3313" s="81"/>
      <c r="B3313" s="93"/>
      <c r="E3313" s="50"/>
      <c r="H3313" s="42"/>
      <c r="I3313" s="196"/>
      <c r="K3313" s="106"/>
      <c r="L3313" s="106"/>
      <c r="M3313" s="106"/>
    </row>
    <row r="3314" ht="14.25" customHeight="1">
      <c r="A3314" s="81"/>
      <c r="B3314" s="93"/>
      <c r="E3314" s="50"/>
      <c r="H3314" s="42"/>
      <c r="I3314" s="196"/>
      <c r="K3314" s="106"/>
      <c r="L3314" s="106"/>
      <c r="M3314" s="106"/>
    </row>
    <row r="3315" ht="14.25" customHeight="1">
      <c r="A3315" s="81"/>
      <c r="B3315" s="93"/>
      <c r="E3315" s="50"/>
      <c r="H3315" s="42"/>
      <c r="I3315" s="196"/>
      <c r="K3315" s="106"/>
      <c r="L3315" s="106"/>
      <c r="M3315" s="106"/>
    </row>
    <row r="3316" ht="14.25" customHeight="1">
      <c r="A3316" s="81"/>
      <c r="B3316" s="93"/>
      <c r="E3316" s="50"/>
      <c r="H3316" s="42"/>
      <c r="I3316" s="196"/>
      <c r="K3316" s="106"/>
      <c r="L3316" s="106"/>
      <c r="M3316" s="106"/>
    </row>
    <row r="3317" ht="14.25" customHeight="1">
      <c r="A3317" s="81"/>
      <c r="B3317" s="93"/>
      <c r="E3317" s="50"/>
      <c r="H3317" s="42"/>
      <c r="I3317" s="196"/>
      <c r="K3317" s="106"/>
      <c r="L3317" s="106"/>
      <c r="M3317" s="106"/>
    </row>
    <row r="3318" ht="14.25" customHeight="1">
      <c r="A3318" s="81"/>
      <c r="B3318" s="93"/>
      <c r="E3318" s="50"/>
      <c r="H3318" s="42"/>
      <c r="I3318" s="196"/>
      <c r="K3318" s="106"/>
      <c r="L3318" s="106"/>
      <c r="M3318" s="106"/>
    </row>
    <row r="3319" ht="14.25" customHeight="1">
      <c r="A3319" s="81"/>
      <c r="B3319" s="93"/>
      <c r="E3319" s="50"/>
      <c r="H3319" s="42"/>
      <c r="I3319" s="196"/>
      <c r="K3319" s="106"/>
      <c r="L3319" s="106"/>
      <c r="M3319" s="106"/>
    </row>
    <row r="3320" ht="14.25" customHeight="1">
      <c r="A3320" s="81"/>
      <c r="B3320" s="93"/>
      <c r="E3320" s="50"/>
      <c r="H3320" s="42"/>
      <c r="I3320" s="196"/>
      <c r="K3320" s="106"/>
      <c r="L3320" s="106"/>
      <c r="M3320" s="106"/>
    </row>
    <row r="3321" ht="14.25" customHeight="1">
      <c r="A3321" s="81"/>
      <c r="B3321" s="93"/>
      <c r="E3321" s="50"/>
      <c r="H3321" s="42"/>
      <c r="I3321" s="196"/>
      <c r="K3321" s="106"/>
      <c r="L3321" s="106"/>
      <c r="M3321" s="106"/>
    </row>
    <row r="3322" ht="14.25" customHeight="1">
      <c r="A3322" s="81"/>
      <c r="B3322" s="93"/>
      <c r="E3322" s="50"/>
      <c r="H3322" s="42"/>
      <c r="I3322" s="196"/>
      <c r="K3322" s="106"/>
      <c r="L3322" s="106"/>
      <c r="M3322" s="106"/>
    </row>
    <row r="3323" ht="14.25" customHeight="1">
      <c r="A3323" s="81"/>
      <c r="B3323" s="93"/>
      <c r="E3323" s="50"/>
      <c r="H3323" s="42"/>
      <c r="I3323" s="196"/>
      <c r="K3323" s="106"/>
      <c r="L3323" s="106"/>
      <c r="M3323" s="106"/>
    </row>
    <row r="3324" ht="14.25" customHeight="1">
      <c r="A3324" s="81"/>
      <c r="B3324" s="93"/>
      <c r="E3324" s="50"/>
      <c r="H3324" s="42"/>
      <c r="I3324" s="196"/>
      <c r="K3324" s="106"/>
      <c r="L3324" s="106"/>
      <c r="M3324" s="106"/>
    </row>
    <row r="3325" ht="14.25" customHeight="1">
      <c r="A3325" s="81"/>
      <c r="B3325" s="93"/>
      <c r="E3325" s="50"/>
      <c r="H3325" s="42"/>
      <c r="I3325" s="196"/>
      <c r="K3325" s="106"/>
      <c r="L3325" s="106"/>
      <c r="M3325" s="106"/>
    </row>
    <row r="3326" ht="14.25" customHeight="1">
      <c r="A3326" s="81"/>
      <c r="B3326" s="93"/>
      <c r="E3326" s="50"/>
      <c r="H3326" s="42"/>
      <c r="I3326" s="196"/>
      <c r="K3326" s="106"/>
      <c r="L3326" s="106"/>
      <c r="M3326" s="106"/>
    </row>
    <row r="3327" ht="14.25" customHeight="1">
      <c r="A3327" s="81"/>
      <c r="B3327" s="93"/>
      <c r="E3327" s="50"/>
      <c r="H3327" s="42"/>
      <c r="I3327" s="196"/>
      <c r="K3327" s="106"/>
      <c r="L3327" s="106"/>
      <c r="M3327" s="106"/>
    </row>
    <row r="3328" ht="14.25" customHeight="1">
      <c r="A3328" s="81"/>
      <c r="B3328" s="93"/>
      <c r="E3328" s="50"/>
      <c r="H3328" s="42"/>
      <c r="I3328" s="196"/>
      <c r="K3328" s="106"/>
      <c r="L3328" s="106"/>
      <c r="M3328" s="106"/>
    </row>
    <row r="3329" ht="14.25" customHeight="1">
      <c r="A3329" s="81"/>
      <c r="B3329" s="93"/>
      <c r="E3329" s="50"/>
      <c r="H3329" s="42"/>
      <c r="I3329" s="196"/>
      <c r="K3329" s="106"/>
      <c r="L3329" s="106"/>
      <c r="M3329" s="106"/>
    </row>
    <row r="3330" ht="14.25" customHeight="1">
      <c r="A3330" s="81"/>
      <c r="B3330" s="93"/>
      <c r="E3330" s="50"/>
      <c r="H3330" s="42"/>
      <c r="I3330" s="196"/>
      <c r="K3330" s="106"/>
      <c r="L3330" s="106"/>
      <c r="M3330" s="106"/>
    </row>
    <row r="3331" ht="14.25" customHeight="1">
      <c r="A3331" s="81"/>
      <c r="B3331" s="93"/>
      <c r="E3331" s="50"/>
      <c r="H3331" s="42"/>
      <c r="I3331" s="196"/>
      <c r="K3331" s="106"/>
      <c r="L3331" s="106"/>
      <c r="M3331" s="106"/>
    </row>
    <row r="3332" ht="14.25" customHeight="1">
      <c r="A3332" s="81"/>
      <c r="B3332" s="93"/>
      <c r="E3332" s="50"/>
      <c r="H3332" s="42"/>
      <c r="I3332" s="196"/>
      <c r="K3332" s="106"/>
      <c r="L3332" s="106"/>
      <c r="M3332" s="106"/>
    </row>
    <row r="3333" ht="14.25" customHeight="1">
      <c r="A3333" s="81"/>
      <c r="B3333" s="93"/>
      <c r="E3333" s="50"/>
      <c r="H3333" s="42"/>
      <c r="I3333" s="196"/>
      <c r="K3333" s="106"/>
      <c r="L3333" s="106"/>
      <c r="M3333" s="106"/>
    </row>
    <row r="3334" ht="14.25" customHeight="1">
      <c r="A3334" s="81"/>
      <c r="B3334" s="93"/>
      <c r="E3334" s="50"/>
      <c r="H3334" s="42"/>
      <c r="I3334" s="196"/>
      <c r="K3334" s="106"/>
      <c r="L3334" s="106"/>
      <c r="M3334" s="106"/>
    </row>
    <row r="3335" ht="14.25" customHeight="1">
      <c r="A3335" s="81"/>
      <c r="B3335" s="93"/>
      <c r="E3335" s="50"/>
      <c r="H3335" s="42"/>
      <c r="I3335" s="196"/>
      <c r="K3335" s="106"/>
      <c r="L3335" s="106"/>
      <c r="M3335" s="106"/>
    </row>
    <row r="3336" ht="14.25" customHeight="1">
      <c r="A3336" s="81"/>
      <c r="B3336" s="93"/>
      <c r="E3336" s="50"/>
      <c r="H3336" s="42"/>
      <c r="I3336" s="196"/>
      <c r="K3336" s="106"/>
      <c r="L3336" s="106"/>
      <c r="M3336" s="106"/>
    </row>
    <row r="3337" ht="14.25" customHeight="1">
      <c r="A3337" s="81"/>
      <c r="B3337" s="93"/>
      <c r="E3337" s="50"/>
      <c r="H3337" s="42"/>
      <c r="I3337" s="196"/>
      <c r="K3337" s="106"/>
      <c r="L3337" s="106"/>
      <c r="M3337" s="106"/>
    </row>
    <row r="3338" ht="14.25" customHeight="1">
      <c r="A3338" s="81"/>
      <c r="B3338" s="93"/>
      <c r="E3338" s="50"/>
      <c r="H3338" s="42"/>
      <c r="I3338" s="196"/>
      <c r="K3338" s="106"/>
      <c r="L3338" s="106"/>
      <c r="M3338" s="106"/>
    </row>
    <row r="3339" ht="14.25" customHeight="1">
      <c r="A3339" s="81"/>
      <c r="B3339" s="93"/>
      <c r="E3339" s="50"/>
      <c r="H3339" s="42"/>
      <c r="I3339" s="196"/>
      <c r="K3339" s="106"/>
      <c r="L3339" s="106"/>
      <c r="M3339" s="106"/>
    </row>
    <row r="3340" ht="14.25" customHeight="1">
      <c r="A3340" s="81"/>
      <c r="B3340" s="93"/>
      <c r="E3340" s="50"/>
      <c r="H3340" s="42"/>
      <c r="I3340" s="196"/>
      <c r="K3340" s="106"/>
      <c r="L3340" s="106"/>
      <c r="M3340" s="106"/>
    </row>
    <row r="3341" ht="14.25" customHeight="1">
      <c r="A3341" s="81"/>
      <c r="B3341" s="93"/>
      <c r="E3341" s="50"/>
      <c r="H3341" s="42"/>
      <c r="I3341" s="196"/>
      <c r="K3341" s="106"/>
      <c r="L3341" s="106"/>
      <c r="M3341" s="106"/>
    </row>
    <row r="3342" ht="14.25" customHeight="1">
      <c r="A3342" s="81"/>
      <c r="B3342" s="93"/>
      <c r="E3342" s="50"/>
      <c r="H3342" s="42"/>
      <c r="I3342" s="196"/>
      <c r="K3342" s="106"/>
      <c r="L3342" s="106"/>
      <c r="M3342" s="106"/>
    </row>
    <row r="3343" ht="14.25" customHeight="1">
      <c r="A3343" s="81"/>
      <c r="B3343" s="93"/>
      <c r="E3343" s="50"/>
      <c r="H3343" s="42"/>
      <c r="I3343" s="196"/>
      <c r="K3343" s="106"/>
      <c r="L3343" s="106"/>
      <c r="M3343" s="106"/>
    </row>
    <row r="3344" ht="14.25" customHeight="1">
      <c r="A3344" s="81"/>
      <c r="B3344" s="93"/>
      <c r="E3344" s="50"/>
      <c r="H3344" s="42"/>
      <c r="I3344" s="196"/>
      <c r="K3344" s="106"/>
      <c r="L3344" s="106"/>
      <c r="M3344" s="106"/>
    </row>
    <row r="3345" ht="14.25" customHeight="1">
      <c r="A3345" s="81"/>
      <c r="B3345" s="93"/>
      <c r="E3345" s="50"/>
      <c r="H3345" s="42"/>
      <c r="I3345" s="196"/>
      <c r="K3345" s="106"/>
      <c r="L3345" s="106"/>
      <c r="M3345" s="106"/>
    </row>
    <row r="3346" ht="14.25" customHeight="1">
      <c r="A3346" s="81"/>
      <c r="B3346" s="93"/>
      <c r="E3346" s="50"/>
      <c r="H3346" s="42"/>
      <c r="I3346" s="196"/>
      <c r="K3346" s="106"/>
      <c r="L3346" s="106"/>
      <c r="M3346" s="106"/>
    </row>
    <row r="3347" ht="14.25" customHeight="1">
      <c r="A3347" s="81"/>
      <c r="B3347" s="93"/>
      <c r="E3347" s="50"/>
      <c r="H3347" s="42"/>
      <c r="I3347" s="196"/>
      <c r="K3347" s="106"/>
      <c r="L3347" s="106"/>
      <c r="M3347" s="106"/>
    </row>
    <row r="3348" ht="14.25" customHeight="1">
      <c r="A3348" s="81"/>
      <c r="B3348" s="93"/>
      <c r="E3348" s="50"/>
      <c r="H3348" s="42"/>
      <c r="I3348" s="196"/>
      <c r="K3348" s="106"/>
      <c r="L3348" s="106"/>
      <c r="M3348" s="106"/>
    </row>
    <row r="3349" ht="14.25" customHeight="1">
      <c r="A3349" s="81"/>
      <c r="B3349" s="93"/>
      <c r="E3349" s="50"/>
      <c r="H3349" s="42"/>
      <c r="I3349" s="196"/>
      <c r="K3349" s="106"/>
      <c r="L3349" s="106"/>
      <c r="M3349" s="106"/>
    </row>
    <row r="3350" ht="14.25" customHeight="1">
      <c r="A3350" s="81"/>
      <c r="B3350" s="93"/>
      <c r="E3350" s="50"/>
      <c r="H3350" s="42"/>
      <c r="I3350" s="196"/>
      <c r="K3350" s="106"/>
      <c r="L3350" s="106"/>
      <c r="M3350" s="106"/>
    </row>
    <row r="3351" ht="14.25" customHeight="1">
      <c r="A3351" s="81"/>
      <c r="B3351" s="93"/>
      <c r="E3351" s="50"/>
      <c r="H3351" s="42"/>
      <c r="I3351" s="196"/>
      <c r="K3351" s="106"/>
      <c r="L3351" s="106"/>
      <c r="M3351" s="106"/>
    </row>
    <row r="3352" ht="14.25" customHeight="1">
      <c r="A3352" s="81"/>
      <c r="B3352" s="93"/>
      <c r="E3352" s="50"/>
      <c r="H3352" s="42"/>
      <c r="I3352" s="196"/>
      <c r="K3352" s="106"/>
      <c r="L3352" s="106"/>
      <c r="M3352" s="106"/>
    </row>
    <row r="3353" ht="14.25" customHeight="1">
      <c r="A3353" s="81"/>
      <c r="B3353" s="93"/>
      <c r="E3353" s="50"/>
      <c r="H3353" s="42"/>
      <c r="I3353" s="196"/>
      <c r="K3353" s="106"/>
      <c r="L3353" s="106"/>
      <c r="M3353" s="106"/>
    </row>
    <row r="3354" ht="14.25" customHeight="1">
      <c r="A3354" s="81"/>
      <c r="B3354" s="93"/>
      <c r="E3354" s="50"/>
      <c r="H3354" s="42"/>
      <c r="I3354" s="196"/>
      <c r="K3354" s="106"/>
      <c r="L3354" s="106"/>
      <c r="M3354" s="106"/>
    </row>
    <row r="3355" ht="14.25" customHeight="1">
      <c r="A3355" s="81"/>
      <c r="B3355" s="93"/>
      <c r="E3355" s="50"/>
      <c r="H3355" s="42"/>
      <c r="I3355" s="196"/>
      <c r="K3355" s="106"/>
      <c r="L3355" s="106"/>
      <c r="M3355" s="106"/>
    </row>
    <row r="3356" ht="14.25" customHeight="1">
      <c r="A3356" s="81"/>
      <c r="B3356" s="93"/>
      <c r="E3356" s="50"/>
      <c r="H3356" s="42"/>
      <c r="I3356" s="196"/>
      <c r="K3356" s="106"/>
      <c r="L3356" s="106"/>
      <c r="M3356" s="106"/>
    </row>
    <row r="3357" ht="14.25" customHeight="1">
      <c r="A3357" s="81"/>
      <c r="B3357" s="93"/>
      <c r="E3357" s="50"/>
      <c r="H3357" s="42"/>
      <c r="I3357" s="196"/>
      <c r="K3357" s="106"/>
      <c r="L3357" s="106"/>
      <c r="M3357" s="106"/>
    </row>
    <row r="3358" ht="14.25" customHeight="1">
      <c r="A3358" s="81"/>
      <c r="B3358" s="93"/>
      <c r="E3358" s="50"/>
      <c r="H3358" s="42"/>
      <c r="I3358" s="196"/>
      <c r="K3358" s="106"/>
      <c r="L3358" s="106"/>
      <c r="M3358" s="106"/>
    </row>
    <row r="3359" ht="14.25" customHeight="1">
      <c r="A3359" s="81"/>
      <c r="B3359" s="93"/>
      <c r="E3359" s="50"/>
      <c r="H3359" s="42"/>
      <c r="I3359" s="196"/>
      <c r="K3359" s="106"/>
      <c r="L3359" s="106"/>
      <c r="M3359" s="106"/>
    </row>
    <row r="3360" ht="14.25" customHeight="1">
      <c r="A3360" s="81"/>
      <c r="B3360" s="93"/>
      <c r="E3360" s="50"/>
      <c r="H3360" s="42"/>
      <c r="I3360" s="196"/>
      <c r="K3360" s="106"/>
      <c r="L3360" s="106"/>
      <c r="M3360" s="106"/>
    </row>
    <row r="3361" ht="14.25" customHeight="1">
      <c r="A3361" s="81"/>
      <c r="B3361" s="93"/>
      <c r="E3361" s="50"/>
      <c r="H3361" s="42"/>
      <c r="I3361" s="196"/>
      <c r="K3361" s="106"/>
      <c r="L3361" s="106"/>
      <c r="M3361" s="106"/>
    </row>
    <row r="3362" ht="14.25" customHeight="1">
      <c r="A3362" s="81"/>
      <c r="B3362" s="93"/>
      <c r="E3362" s="50"/>
      <c r="H3362" s="42"/>
      <c r="I3362" s="196"/>
      <c r="K3362" s="106"/>
      <c r="L3362" s="106"/>
      <c r="M3362" s="106"/>
    </row>
    <row r="3363" ht="14.25" customHeight="1">
      <c r="A3363" s="81"/>
      <c r="B3363" s="93"/>
      <c r="E3363" s="50"/>
      <c r="H3363" s="42"/>
      <c r="I3363" s="196"/>
      <c r="K3363" s="106"/>
      <c r="L3363" s="106"/>
      <c r="M3363" s="106"/>
    </row>
    <row r="3364" ht="14.25" customHeight="1">
      <c r="A3364" s="81"/>
      <c r="B3364" s="93"/>
      <c r="E3364" s="50"/>
      <c r="H3364" s="42"/>
      <c r="I3364" s="196"/>
      <c r="K3364" s="106"/>
      <c r="L3364" s="106"/>
      <c r="M3364" s="106"/>
    </row>
    <row r="3365" ht="14.25" customHeight="1">
      <c r="A3365" s="81"/>
      <c r="B3365" s="93"/>
      <c r="E3365" s="50"/>
      <c r="H3365" s="42"/>
      <c r="I3365" s="196"/>
      <c r="K3365" s="106"/>
      <c r="L3365" s="106"/>
      <c r="M3365" s="106"/>
    </row>
    <row r="3366" ht="14.25" customHeight="1">
      <c r="A3366" s="81"/>
      <c r="B3366" s="93"/>
      <c r="E3366" s="50"/>
      <c r="H3366" s="42"/>
      <c r="I3366" s="196"/>
      <c r="K3366" s="106"/>
      <c r="L3366" s="106"/>
      <c r="M3366" s="106"/>
    </row>
    <row r="3367" ht="14.25" customHeight="1">
      <c r="A3367" s="81"/>
      <c r="B3367" s="93"/>
      <c r="E3367" s="50"/>
      <c r="H3367" s="42"/>
      <c r="I3367" s="196"/>
      <c r="K3367" s="106"/>
      <c r="L3367" s="106"/>
      <c r="M3367" s="106"/>
    </row>
    <row r="3368" ht="14.25" customHeight="1">
      <c r="A3368" s="81"/>
      <c r="B3368" s="93"/>
      <c r="E3368" s="50"/>
      <c r="H3368" s="42"/>
      <c r="I3368" s="196"/>
      <c r="K3368" s="106"/>
      <c r="L3368" s="106"/>
      <c r="M3368" s="106"/>
    </row>
    <row r="3369" ht="14.25" customHeight="1">
      <c r="A3369" s="81"/>
      <c r="B3369" s="93"/>
      <c r="E3369" s="50"/>
      <c r="H3369" s="42"/>
      <c r="I3369" s="196"/>
      <c r="K3369" s="106"/>
      <c r="L3369" s="106"/>
      <c r="M3369" s="106"/>
    </row>
    <row r="3370" ht="14.25" customHeight="1">
      <c r="A3370" s="81"/>
      <c r="B3370" s="93"/>
      <c r="E3370" s="50"/>
      <c r="H3370" s="42"/>
      <c r="I3370" s="196"/>
      <c r="K3370" s="106"/>
      <c r="L3370" s="106"/>
      <c r="M3370" s="106"/>
    </row>
    <row r="3371" ht="14.25" customHeight="1">
      <c r="A3371" s="81"/>
      <c r="B3371" s="93"/>
      <c r="E3371" s="50"/>
      <c r="H3371" s="42"/>
      <c r="I3371" s="196"/>
      <c r="K3371" s="106"/>
      <c r="L3371" s="106"/>
      <c r="M3371" s="106"/>
    </row>
    <row r="3372" ht="14.25" customHeight="1">
      <c r="A3372" s="81"/>
      <c r="B3372" s="93"/>
      <c r="E3372" s="50"/>
      <c r="H3372" s="42"/>
      <c r="I3372" s="196"/>
      <c r="K3372" s="106"/>
      <c r="L3372" s="106"/>
      <c r="M3372" s="106"/>
    </row>
    <row r="3373" ht="14.25" customHeight="1">
      <c r="A3373" s="81"/>
      <c r="B3373" s="93"/>
      <c r="E3373" s="50"/>
      <c r="H3373" s="42"/>
      <c r="I3373" s="196"/>
      <c r="K3373" s="106"/>
      <c r="L3373" s="106"/>
      <c r="M3373" s="106"/>
    </row>
    <row r="3374" ht="14.25" customHeight="1">
      <c r="A3374" s="81"/>
      <c r="B3374" s="93"/>
      <c r="E3374" s="50"/>
      <c r="H3374" s="42"/>
      <c r="I3374" s="196"/>
      <c r="K3374" s="106"/>
      <c r="L3374" s="106"/>
      <c r="M3374" s="106"/>
    </row>
    <row r="3375" ht="14.25" customHeight="1">
      <c r="A3375" s="81"/>
      <c r="B3375" s="93"/>
      <c r="E3375" s="50"/>
      <c r="H3375" s="42"/>
      <c r="I3375" s="196"/>
      <c r="K3375" s="106"/>
      <c r="L3375" s="106"/>
      <c r="M3375" s="106"/>
    </row>
    <row r="3376" ht="14.25" customHeight="1">
      <c r="A3376" s="81"/>
      <c r="B3376" s="93"/>
      <c r="E3376" s="50"/>
      <c r="H3376" s="42"/>
      <c r="I3376" s="196"/>
      <c r="K3376" s="106"/>
      <c r="L3376" s="106"/>
      <c r="M3376" s="106"/>
    </row>
    <row r="3377" ht="14.25" customHeight="1">
      <c r="A3377" s="81"/>
      <c r="B3377" s="93"/>
      <c r="E3377" s="50"/>
      <c r="H3377" s="42"/>
      <c r="I3377" s="196"/>
      <c r="K3377" s="106"/>
      <c r="L3377" s="106"/>
      <c r="M3377" s="106"/>
    </row>
    <row r="3378" ht="14.25" customHeight="1">
      <c r="A3378" s="81"/>
      <c r="B3378" s="93"/>
      <c r="E3378" s="50"/>
      <c r="H3378" s="42"/>
      <c r="I3378" s="196"/>
      <c r="K3378" s="106"/>
      <c r="L3378" s="106"/>
      <c r="M3378" s="106"/>
    </row>
    <row r="3379" ht="14.25" customHeight="1">
      <c r="A3379" s="81"/>
      <c r="B3379" s="93"/>
      <c r="E3379" s="50"/>
      <c r="H3379" s="42"/>
      <c r="I3379" s="196"/>
      <c r="K3379" s="106"/>
      <c r="L3379" s="106"/>
      <c r="M3379" s="106"/>
    </row>
    <row r="3380" ht="14.25" customHeight="1">
      <c r="A3380" s="81"/>
      <c r="B3380" s="93"/>
      <c r="E3380" s="50"/>
      <c r="H3380" s="42"/>
      <c r="I3380" s="196"/>
      <c r="K3380" s="106"/>
      <c r="L3380" s="106"/>
      <c r="M3380" s="106"/>
    </row>
    <row r="3381" ht="14.25" customHeight="1">
      <c r="A3381" s="81"/>
      <c r="B3381" s="93"/>
      <c r="E3381" s="50"/>
      <c r="H3381" s="42"/>
      <c r="I3381" s="196"/>
      <c r="K3381" s="106"/>
      <c r="L3381" s="106"/>
      <c r="M3381" s="106"/>
    </row>
    <row r="3382" ht="14.25" customHeight="1">
      <c r="A3382" s="81"/>
      <c r="B3382" s="93"/>
      <c r="E3382" s="50"/>
      <c r="H3382" s="42"/>
      <c r="I3382" s="196"/>
      <c r="K3382" s="106"/>
      <c r="L3382" s="106"/>
      <c r="M3382" s="106"/>
    </row>
    <row r="3383" ht="14.25" customHeight="1">
      <c r="A3383" s="81"/>
      <c r="B3383" s="93"/>
      <c r="E3383" s="50"/>
      <c r="H3383" s="42"/>
      <c r="I3383" s="196"/>
      <c r="K3383" s="106"/>
      <c r="L3383" s="106"/>
      <c r="M3383" s="106"/>
    </row>
    <row r="3384" ht="14.25" customHeight="1">
      <c r="A3384" s="81"/>
      <c r="B3384" s="93"/>
      <c r="E3384" s="50"/>
      <c r="H3384" s="42"/>
      <c r="I3384" s="196"/>
      <c r="K3384" s="106"/>
      <c r="L3384" s="106"/>
      <c r="M3384" s="106"/>
    </row>
    <row r="3385" ht="14.25" customHeight="1">
      <c r="A3385" s="81"/>
      <c r="B3385" s="93"/>
      <c r="E3385" s="50"/>
      <c r="H3385" s="42"/>
      <c r="I3385" s="196"/>
      <c r="K3385" s="106"/>
      <c r="L3385" s="106"/>
      <c r="M3385" s="106"/>
    </row>
    <row r="3386" ht="14.25" customHeight="1">
      <c r="A3386" s="81"/>
      <c r="B3386" s="93"/>
      <c r="E3386" s="50"/>
      <c r="H3386" s="42"/>
      <c r="I3386" s="196"/>
      <c r="K3386" s="106"/>
      <c r="L3386" s="106"/>
      <c r="M3386" s="106"/>
    </row>
    <row r="3387" ht="14.25" customHeight="1">
      <c r="A3387" s="81"/>
      <c r="B3387" s="93"/>
      <c r="E3387" s="50"/>
      <c r="H3387" s="42"/>
      <c r="I3387" s="196"/>
      <c r="K3387" s="106"/>
      <c r="L3387" s="106"/>
      <c r="M3387" s="106"/>
    </row>
    <row r="3388" ht="14.25" customHeight="1">
      <c r="A3388" s="81"/>
      <c r="B3388" s="93"/>
      <c r="E3388" s="50"/>
      <c r="H3388" s="42"/>
      <c r="I3388" s="196"/>
      <c r="K3388" s="106"/>
      <c r="L3388" s="106"/>
      <c r="M3388" s="106"/>
    </row>
    <row r="3389" ht="14.25" customHeight="1">
      <c r="A3389" s="81"/>
      <c r="B3389" s="93"/>
      <c r="E3389" s="50"/>
      <c r="H3389" s="42"/>
      <c r="I3389" s="196"/>
      <c r="K3389" s="106"/>
      <c r="L3389" s="106"/>
      <c r="M3389" s="106"/>
    </row>
    <row r="3390" ht="14.25" customHeight="1">
      <c r="A3390" s="81"/>
      <c r="B3390" s="93"/>
      <c r="E3390" s="50"/>
      <c r="H3390" s="42"/>
      <c r="I3390" s="196"/>
      <c r="K3390" s="106"/>
      <c r="L3390" s="106"/>
      <c r="M3390" s="106"/>
    </row>
    <row r="3391" ht="14.25" customHeight="1">
      <c r="A3391" s="81"/>
      <c r="B3391" s="93"/>
      <c r="E3391" s="50"/>
      <c r="H3391" s="42"/>
      <c r="I3391" s="196"/>
      <c r="K3391" s="106"/>
      <c r="L3391" s="106"/>
      <c r="M3391" s="106"/>
    </row>
    <row r="3392" ht="14.25" customHeight="1">
      <c r="A3392" s="81"/>
      <c r="B3392" s="93"/>
      <c r="E3392" s="50"/>
      <c r="H3392" s="42"/>
      <c r="I3392" s="196"/>
      <c r="K3392" s="106"/>
      <c r="L3392" s="106"/>
      <c r="M3392" s="106"/>
    </row>
    <row r="3393" ht="14.25" customHeight="1">
      <c r="A3393" s="81"/>
      <c r="B3393" s="93"/>
      <c r="E3393" s="50"/>
      <c r="H3393" s="42"/>
      <c r="I3393" s="196"/>
      <c r="K3393" s="106"/>
      <c r="L3393" s="106"/>
      <c r="M3393" s="106"/>
    </row>
    <row r="3394" ht="14.25" customHeight="1">
      <c r="A3394" s="81"/>
      <c r="B3394" s="93"/>
      <c r="E3394" s="50"/>
      <c r="H3394" s="42"/>
      <c r="I3394" s="196"/>
      <c r="K3394" s="106"/>
      <c r="L3394" s="106"/>
      <c r="M3394" s="106"/>
    </row>
    <row r="3395" ht="14.25" customHeight="1">
      <c r="A3395" s="81"/>
      <c r="B3395" s="93"/>
      <c r="E3395" s="50"/>
      <c r="H3395" s="42"/>
      <c r="I3395" s="196"/>
      <c r="K3395" s="106"/>
      <c r="L3395" s="106"/>
      <c r="M3395" s="106"/>
    </row>
    <row r="3396" ht="14.25" customHeight="1">
      <c r="A3396" s="81"/>
      <c r="B3396" s="93"/>
      <c r="E3396" s="50"/>
      <c r="H3396" s="42"/>
      <c r="I3396" s="196"/>
      <c r="K3396" s="106"/>
      <c r="L3396" s="106"/>
      <c r="M3396" s="106"/>
    </row>
    <row r="3397" ht="14.25" customHeight="1">
      <c r="A3397" s="81"/>
      <c r="B3397" s="93"/>
      <c r="E3397" s="50"/>
      <c r="H3397" s="42"/>
      <c r="I3397" s="196"/>
      <c r="K3397" s="106"/>
      <c r="L3397" s="106"/>
      <c r="M3397" s="106"/>
    </row>
    <row r="3398" ht="14.25" customHeight="1">
      <c r="A3398" s="81"/>
      <c r="B3398" s="93"/>
      <c r="E3398" s="50"/>
      <c r="H3398" s="42"/>
      <c r="I3398" s="196"/>
      <c r="K3398" s="106"/>
      <c r="L3398" s="106"/>
      <c r="M3398" s="106"/>
    </row>
    <row r="3399" ht="14.25" customHeight="1">
      <c r="A3399" s="81"/>
      <c r="B3399" s="93"/>
      <c r="E3399" s="50"/>
      <c r="H3399" s="42"/>
      <c r="I3399" s="196"/>
      <c r="K3399" s="106"/>
      <c r="L3399" s="106"/>
      <c r="M3399" s="106"/>
    </row>
    <row r="3400" ht="14.25" customHeight="1">
      <c r="A3400" s="81"/>
      <c r="B3400" s="93"/>
      <c r="E3400" s="50"/>
      <c r="H3400" s="42"/>
      <c r="I3400" s="196"/>
      <c r="K3400" s="106"/>
      <c r="L3400" s="106"/>
      <c r="M3400" s="106"/>
    </row>
    <row r="3401" ht="14.25" customHeight="1">
      <c r="A3401" s="81"/>
      <c r="B3401" s="93"/>
      <c r="E3401" s="50"/>
      <c r="H3401" s="42"/>
      <c r="I3401" s="196"/>
      <c r="K3401" s="106"/>
      <c r="L3401" s="106"/>
      <c r="M3401" s="106"/>
    </row>
    <row r="3402" ht="14.25" customHeight="1">
      <c r="A3402" s="81"/>
      <c r="B3402" s="93"/>
      <c r="E3402" s="50"/>
      <c r="H3402" s="42"/>
      <c r="I3402" s="196"/>
      <c r="K3402" s="106"/>
      <c r="L3402" s="106"/>
      <c r="M3402" s="106"/>
    </row>
    <row r="3403" ht="14.25" customHeight="1">
      <c r="A3403" s="81"/>
      <c r="B3403" s="93"/>
      <c r="E3403" s="50"/>
      <c r="H3403" s="42"/>
      <c r="I3403" s="196"/>
      <c r="K3403" s="106"/>
      <c r="L3403" s="106"/>
      <c r="M3403" s="106"/>
    </row>
    <row r="3404" ht="14.25" customHeight="1">
      <c r="A3404" s="81"/>
      <c r="B3404" s="93"/>
      <c r="E3404" s="50"/>
      <c r="H3404" s="42"/>
      <c r="I3404" s="196"/>
      <c r="K3404" s="106"/>
      <c r="L3404" s="106"/>
      <c r="M3404" s="106"/>
    </row>
    <row r="3405" ht="14.25" customHeight="1">
      <c r="A3405" s="81"/>
      <c r="B3405" s="93"/>
      <c r="E3405" s="50"/>
      <c r="H3405" s="42"/>
      <c r="I3405" s="196"/>
      <c r="K3405" s="106"/>
      <c r="L3405" s="106"/>
      <c r="M3405" s="106"/>
    </row>
    <row r="3406" ht="14.25" customHeight="1">
      <c r="A3406" s="81"/>
      <c r="B3406" s="93"/>
      <c r="E3406" s="50"/>
      <c r="H3406" s="42"/>
      <c r="I3406" s="196"/>
      <c r="K3406" s="106"/>
      <c r="L3406" s="106"/>
      <c r="M3406" s="106"/>
    </row>
    <row r="3407" ht="14.25" customHeight="1">
      <c r="A3407" s="81"/>
      <c r="B3407" s="93"/>
      <c r="E3407" s="50"/>
      <c r="H3407" s="42"/>
      <c r="I3407" s="196"/>
      <c r="K3407" s="106"/>
      <c r="L3407" s="106"/>
      <c r="M3407" s="106"/>
    </row>
    <row r="3408" ht="14.25" customHeight="1">
      <c r="A3408" s="81"/>
      <c r="B3408" s="93"/>
      <c r="E3408" s="50"/>
      <c r="H3408" s="42"/>
      <c r="I3408" s="196"/>
      <c r="K3408" s="106"/>
      <c r="L3408" s="106"/>
      <c r="M3408" s="106"/>
    </row>
    <row r="3409" ht="14.25" customHeight="1">
      <c r="A3409" s="81"/>
      <c r="B3409" s="93"/>
      <c r="E3409" s="50"/>
      <c r="H3409" s="42"/>
      <c r="I3409" s="196"/>
      <c r="K3409" s="106"/>
      <c r="L3409" s="106"/>
      <c r="M3409" s="106"/>
    </row>
    <row r="3410" ht="14.25" customHeight="1">
      <c r="A3410" s="81"/>
      <c r="B3410" s="93"/>
      <c r="E3410" s="50"/>
      <c r="H3410" s="42"/>
      <c r="I3410" s="196"/>
      <c r="K3410" s="106"/>
      <c r="L3410" s="106"/>
      <c r="M3410" s="106"/>
    </row>
    <row r="3411" ht="14.25" customHeight="1">
      <c r="A3411" s="81"/>
      <c r="B3411" s="93"/>
      <c r="E3411" s="50"/>
      <c r="H3411" s="42"/>
      <c r="I3411" s="196"/>
      <c r="K3411" s="106"/>
      <c r="L3411" s="106"/>
      <c r="M3411" s="106"/>
    </row>
    <row r="3412" ht="14.25" customHeight="1">
      <c r="A3412" s="81"/>
      <c r="B3412" s="93"/>
      <c r="E3412" s="50"/>
      <c r="H3412" s="42"/>
      <c r="I3412" s="196"/>
      <c r="K3412" s="106"/>
      <c r="L3412" s="106"/>
      <c r="M3412" s="106"/>
    </row>
    <row r="3413" ht="14.25" customHeight="1">
      <c r="A3413" s="81"/>
      <c r="B3413" s="93"/>
      <c r="E3413" s="50"/>
      <c r="H3413" s="42"/>
      <c r="I3413" s="196"/>
      <c r="K3413" s="106"/>
      <c r="L3413" s="106"/>
      <c r="M3413" s="106"/>
    </row>
    <row r="3414" ht="14.25" customHeight="1">
      <c r="A3414" s="81"/>
      <c r="B3414" s="93"/>
      <c r="E3414" s="50"/>
      <c r="H3414" s="42"/>
      <c r="I3414" s="196"/>
      <c r="K3414" s="106"/>
      <c r="L3414" s="106"/>
      <c r="M3414" s="106"/>
    </row>
    <row r="3415" ht="14.25" customHeight="1">
      <c r="A3415" s="81"/>
      <c r="B3415" s="93"/>
      <c r="E3415" s="50"/>
      <c r="H3415" s="42"/>
      <c r="I3415" s="196"/>
      <c r="K3415" s="106"/>
      <c r="L3415" s="106"/>
      <c r="M3415" s="106"/>
    </row>
    <row r="3416" ht="14.25" customHeight="1">
      <c r="A3416" s="81"/>
      <c r="B3416" s="93"/>
      <c r="E3416" s="50"/>
      <c r="H3416" s="42"/>
      <c r="I3416" s="196"/>
      <c r="K3416" s="106"/>
      <c r="L3416" s="106"/>
      <c r="M3416" s="106"/>
    </row>
    <row r="3417" ht="14.25" customHeight="1">
      <c r="A3417" s="81"/>
      <c r="B3417" s="93"/>
      <c r="E3417" s="50"/>
      <c r="H3417" s="42"/>
      <c r="I3417" s="196"/>
      <c r="K3417" s="106"/>
      <c r="L3417" s="106"/>
      <c r="M3417" s="106"/>
    </row>
    <row r="3418" ht="14.25" customHeight="1">
      <c r="A3418" s="81"/>
      <c r="B3418" s="93"/>
      <c r="E3418" s="50"/>
      <c r="H3418" s="42"/>
      <c r="I3418" s="196"/>
      <c r="K3418" s="106"/>
      <c r="L3418" s="106"/>
      <c r="M3418" s="106"/>
    </row>
    <row r="3419" ht="14.25" customHeight="1">
      <c r="A3419" s="81"/>
      <c r="B3419" s="93"/>
      <c r="E3419" s="50"/>
      <c r="H3419" s="42"/>
      <c r="I3419" s="196"/>
      <c r="K3419" s="106"/>
      <c r="L3419" s="106"/>
      <c r="M3419" s="106"/>
    </row>
    <row r="3420" ht="14.25" customHeight="1">
      <c r="A3420" s="81"/>
      <c r="B3420" s="93"/>
      <c r="E3420" s="50"/>
      <c r="H3420" s="42"/>
      <c r="I3420" s="196"/>
      <c r="K3420" s="106"/>
      <c r="L3420" s="106"/>
      <c r="M3420" s="106"/>
    </row>
    <row r="3421" ht="14.25" customHeight="1">
      <c r="A3421" s="81"/>
      <c r="B3421" s="93"/>
      <c r="E3421" s="50"/>
      <c r="H3421" s="42"/>
      <c r="I3421" s="196"/>
      <c r="K3421" s="106"/>
      <c r="L3421" s="106"/>
      <c r="M3421" s="106"/>
    </row>
    <row r="3422" ht="14.25" customHeight="1">
      <c r="A3422" s="81"/>
      <c r="B3422" s="93"/>
      <c r="E3422" s="50"/>
      <c r="H3422" s="42"/>
      <c r="I3422" s="196"/>
      <c r="K3422" s="106"/>
      <c r="L3422" s="106"/>
      <c r="M3422" s="106"/>
    </row>
    <row r="3423" ht="14.25" customHeight="1">
      <c r="A3423" s="81"/>
      <c r="B3423" s="93"/>
      <c r="E3423" s="50"/>
      <c r="H3423" s="42"/>
      <c r="I3423" s="196"/>
      <c r="K3423" s="106"/>
      <c r="L3423" s="106"/>
      <c r="M3423" s="106"/>
    </row>
    <row r="3424" ht="14.25" customHeight="1">
      <c r="A3424" s="81"/>
      <c r="B3424" s="93"/>
      <c r="E3424" s="50"/>
      <c r="H3424" s="42"/>
      <c r="I3424" s="196"/>
      <c r="K3424" s="106"/>
      <c r="L3424" s="106"/>
      <c r="M3424" s="106"/>
    </row>
    <row r="3425" ht="14.25" customHeight="1">
      <c r="A3425" s="81"/>
      <c r="B3425" s="93"/>
      <c r="E3425" s="50"/>
      <c r="H3425" s="42"/>
      <c r="I3425" s="196"/>
      <c r="K3425" s="106"/>
      <c r="L3425" s="106"/>
      <c r="M3425" s="106"/>
    </row>
    <row r="3426" ht="14.25" customHeight="1">
      <c r="A3426" s="81"/>
      <c r="B3426" s="93"/>
      <c r="E3426" s="50"/>
      <c r="H3426" s="42"/>
      <c r="I3426" s="196"/>
      <c r="K3426" s="106"/>
      <c r="L3426" s="106"/>
      <c r="M3426" s="106"/>
    </row>
    <row r="3427" ht="14.25" customHeight="1">
      <c r="A3427" s="81"/>
      <c r="B3427" s="93"/>
      <c r="E3427" s="50"/>
      <c r="H3427" s="42"/>
      <c r="I3427" s="196"/>
      <c r="K3427" s="106"/>
      <c r="L3427" s="106"/>
      <c r="M3427" s="106"/>
    </row>
    <row r="3428" ht="14.25" customHeight="1">
      <c r="A3428" s="81"/>
      <c r="B3428" s="93"/>
      <c r="E3428" s="50"/>
      <c r="H3428" s="42"/>
      <c r="I3428" s="196"/>
      <c r="K3428" s="106"/>
      <c r="L3428" s="106"/>
      <c r="M3428" s="106"/>
    </row>
    <row r="3429" ht="14.25" customHeight="1">
      <c r="A3429" s="81"/>
      <c r="B3429" s="93"/>
      <c r="E3429" s="50"/>
      <c r="H3429" s="42"/>
      <c r="I3429" s="196"/>
      <c r="K3429" s="106"/>
      <c r="L3429" s="106"/>
      <c r="M3429" s="106"/>
    </row>
    <row r="3430" ht="14.25" customHeight="1">
      <c r="A3430" s="81"/>
      <c r="B3430" s="93"/>
      <c r="E3430" s="50"/>
      <c r="H3430" s="42"/>
      <c r="I3430" s="196"/>
      <c r="K3430" s="106"/>
      <c r="L3430" s="106"/>
      <c r="M3430" s="106"/>
    </row>
    <row r="3431" ht="14.25" customHeight="1">
      <c r="A3431" s="81"/>
      <c r="B3431" s="93"/>
      <c r="E3431" s="50"/>
      <c r="H3431" s="42"/>
      <c r="I3431" s="196"/>
      <c r="K3431" s="106"/>
      <c r="L3431" s="106"/>
      <c r="M3431" s="106"/>
    </row>
    <row r="3432" ht="14.25" customHeight="1">
      <c r="A3432" s="81"/>
      <c r="B3432" s="93"/>
      <c r="E3432" s="50"/>
      <c r="H3432" s="42"/>
      <c r="I3432" s="196"/>
      <c r="K3432" s="106"/>
      <c r="L3432" s="106"/>
      <c r="M3432" s="106"/>
    </row>
    <row r="3433" ht="14.25" customHeight="1">
      <c r="A3433" s="81"/>
      <c r="B3433" s="93"/>
      <c r="E3433" s="50"/>
      <c r="H3433" s="42"/>
      <c r="I3433" s="196"/>
      <c r="K3433" s="106"/>
      <c r="L3433" s="106"/>
      <c r="M3433" s="106"/>
    </row>
    <row r="3434" ht="14.25" customHeight="1">
      <c r="A3434" s="81"/>
      <c r="B3434" s="93"/>
      <c r="E3434" s="50"/>
      <c r="H3434" s="42"/>
      <c r="I3434" s="196"/>
      <c r="K3434" s="106"/>
      <c r="L3434" s="106"/>
      <c r="M3434" s="106"/>
    </row>
    <row r="3435" ht="14.25" customHeight="1">
      <c r="A3435" s="81"/>
      <c r="B3435" s="93"/>
      <c r="E3435" s="50"/>
      <c r="H3435" s="42"/>
      <c r="I3435" s="196"/>
      <c r="K3435" s="106"/>
      <c r="L3435" s="106"/>
      <c r="M3435" s="106"/>
    </row>
    <row r="3436" ht="14.25" customHeight="1">
      <c r="A3436" s="81"/>
      <c r="B3436" s="93"/>
      <c r="E3436" s="50"/>
      <c r="H3436" s="42"/>
      <c r="I3436" s="196"/>
      <c r="K3436" s="106"/>
      <c r="L3436" s="106"/>
      <c r="M3436" s="106"/>
    </row>
    <row r="3437" ht="14.25" customHeight="1">
      <c r="A3437" s="81"/>
      <c r="B3437" s="93"/>
      <c r="E3437" s="50"/>
      <c r="H3437" s="42"/>
      <c r="I3437" s="196"/>
      <c r="K3437" s="106"/>
      <c r="L3437" s="106"/>
      <c r="M3437" s="106"/>
    </row>
    <row r="3438" ht="14.25" customHeight="1">
      <c r="A3438" s="81"/>
      <c r="B3438" s="93"/>
      <c r="E3438" s="50"/>
      <c r="H3438" s="42"/>
      <c r="I3438" s="196"/>
      <c r="K3438" s="106"/>
      <c r="L3438" s="106"/>
      <c r="M3438" s="106"/>
    </row>
    <row r="3439" ht="14.25" customHeight="1">
      <c r="A3439" s="81"/>
      <c r="B3439" s="93"/>
      <c r="E3439" s="50"/>
      <c r="H3439" s="42"/>
      <c r="I3439" s="196"/>
      <c r="K3439" s="106"/>
      <c r="L3439" s="106"/>
      <c r="M3439" s="106"/>
    </row>
    <row r="3440" ht="14.25" customHeight="1">
      <c r="A3440" s="81"/>
      <c r="B3440" s="93"/>
      <c r="E3440" s="50"/>
      <c r="H3440" s="42"/>
      <c r="I3440" s="196"/>
      <c r="K3440" s="106"/>
      <c r="L3440" s="106"/>
      <c r="M3440" s="106"/>
    </row>
    <row r="3441" ht="14.25" customHeight="1">
      <c r="A3441" s="81"/>
      <c r="B3441" s="93"/>
      <c r="E3441" s="50"/>
      <c r="H3441" s="42"/>
      <c r="I3441" s="196"/>
      <c r="K3441" s="106"/>
      <c r="L3441" s="106"/>
      <c r="M3441" s="106"/>
    </row>
    <row r="3442" ht="14.25" customHeight="1">
      <c r="A3442" s="81"/>
      <c r="B3442" s="93"/>
      <c r="E3442" s="50"/>
      <c r="H3442" s="42"/>
      <c r="I3442" s="196"/>
      <c r="K3442" s="106"/>
      <c r="L3442" s="106"/>
      <c r="M3442" s="106"/>
    </row>
    <row r="3443" ht="14.25" customHeight="1">
      <c r="A3443" s="81"/>
      <c r="B3443" s="93"/>
      <c r="E3443" s="50"/>
      <c r="H3443" s="42"/>
      <c r="I3443" s="196"/>
      <c r="K3443" s="106"/>
      <c r="L3443" s="106"/>
      <c r="M3443" s="106"/>
    </row>
    <row r="3444" ht="14.25" customHeight="1">
      <c r="A3444" s="81"/>
      <c r="B3444" s="93"/>
      <c r="E3444" s="50"/>
      <c r="H3444" s="42"/>
      <c r="I3444" s="196"/>
      <c r="K3444" s="106"/>
      <c r="L3444" s="106"/>
      <c r="M3444" s="106"/>
    </row>
    <row r="3445" ht="14.25" customHeight="1">
      <c r="A3445" s="81"/>
      <c r="B3445" s="93"/>
      <c r="E3445" s="50"/>
      <c r="H3445" s="42"/>
      <c r="I3445" s="196"/>
      <c r="K3445" s="106"/>
      <c r="L3445" s="106"/>
      <c r="M3445" s="106"/>
    </row>
    <row r="3446" ht="14.25" customHeight="1">
      <c r="A3446" s="81"/>
      <c r="B3446" s="93"/>
      <c r="E3446" s="50"/>
      <c r="H3446" s="42"/>
      <c r="I3446" s="196"/>
      <c r="K3446" s="106"/>
      <c r="L3446" s="106"/>
      <c r="M3446" s="106"/>
    </row>
    <row r="3447" ht="14.25" customHeight="1">
      <c r="A3447" s="81"/>
      <c r="B3447" s="93"/>
      <c r="E3447" s="50"/>
      <c r="H3447" s="42"/>
      <c r="I3447" s="196"/>
      <c r="K3447" s="106"/>
      <c r="L3447" s="106"/>
      <c r="M3447" s="106"/>
    </row>
    <row r="3448" ht="14.25" customHeight="1">
      <c r="A3448" s="81"/>
      <c r="B3448" s="93"/>
      <c r="E3448" s="50"/>
      <c r="H3448" s="42"/>
      <c r="I3448" s="196"/>
      <c r="K3448" s="106"/>
      <c r="L3448" s="106"/>
      <c r="M3448" s="106"/>
    </row>
    <row r="3449" ht="14.25" customHeight="1">
      <c r="A3449" s="81"/>
      <c r="B3449" s="93"/>
      <c r="E3449" s="50"/>
      <c r="H3449" s="42"/>
      <c r="I3449" s="196"/>
      <c r="K3449" s="106"/>
      <c r="L3449" s="106"/>
      <c r="M3449" s="106"/>
    </row>
    <row r="3450" ht="14.25" customHeight="1">
      <c r="A3450" s="81"/>
      <c r="B3450" s="93"/>
      <c r="E3450" s="50"/>
      <c r="H3450" s="42"/>
      <c r="I3450" s="196"/>
      <c r="K3450" s="106"/>
      <c r="L3450" s="106"/>
      <c r="M3450" s="106"/>
    </row>
    <row r="3451" ht="14.25" customHeight="1">
      <c r="A3451" s="81"/>
      <c r="B3451" s="93"/>
      <c r="E3451" s="50"/>
      <c r="H3451" s="42"/>
      <c r="I3451" s="196"/>
      <c r="K3451" s="106"/>
      <c r="L3451" s="106"/>
      <c r="M3451" s="106"/>
    </row>
    <row r="3452" ht="14.25" customHeight="1">
      <c r="A3452" s="81"/>
      <c r="B3452" s="93"/>
      <c r="E3452" s="50"/>
      <c r="H3452" s="42"/>
      <c r="I3452" s="196"/>
      <c r="K3452" s="106"/>
      <c r="L3452" s="106"/>
      <c r="M3452" s="106"/>
    </row>
    <row r="3453" ht="14.25" customHeight="1">
      <c r="A3453" s="81"/>
      <c r="B3453" s="93"/>
      <c r="E3453" s="50"/>
      <c r="H3453" s="42"/>
      <c r="I3453" s="196"/>
      <c r="K3453" s="106"/>
      <c r="L3453" s="106"/>
      <c r="M3453" s="106"/>
    </row>
    <row r="3454" ht="14.25" customHeight="1">
      <c r="A3454" s="81"/>
      <c r="B3454" s="93"/>
      <c r="E3454" s="50"/>
      <c r="H3454" s="42"/>
      <c r="I3454" s="196"/>
      <c r="K3454" s="106"/>
      <c r="L3454" s="106"/>
      <c r="M3454" s="106"/>
    </row>
    <row r="3455" ht="14.25" customHeight="1">
      <c r="A3455" s="81"/>
      <c r="B3455" s="93"/>
      <c r="E3455" s="50"/>
      <c r="H3455" s="42"/>
      <c r="I3455" s="196"/>
      <c r="K3455" s="106"/>
      <c r="L3455" s="106"/>
      <c r="M3455" s="106"/>
    </row>
    <row r="3456" ht="14.25" customHeight="1">
      <c r="A3456" s="81"/>
      <c r="B3456" s="93"/>
      <c r="E3456" s="50"/>
      <c r="H3456" s="42"/>
      <c r="I3456" s="196"/>
      <c r="K3456" s="106"/>
      <c r="L3456" s="106"/>
      <c r="M3456" s="106"/>
    </row>
    <row r="3457" ht="14.25" customHeight="1">
      <c r="A3457" s="81"/>
      <c r="B3457" s="93"/>
      <c r="E3457" s="50"/>
      <c r="H3457" s="42"/>
      <c r="I3457" s="196"/>
      <c r="K3457" s="106"/>
      <c r="L3457" s="106"/>
      <c r="M3457" s="106"/>
    </row>
    <row r="3458" ht="14.25" customHeight="1">
      <c r="A3458" s="81"/>
      <c r="B3458" s="93"/>
      <c r="E3458" s="50"/>
      <c r="H3458" s="42"/>
      <c r="I3458" s="196"/>
      <c r="K3458" s="106"/>
      <c r="L3458" s="106"/>
      <c r="M3458" s="106"/>
    </row>
    <row r="3459" ht="14.25" customHeight="1">
      <c r="A3459" s="81"/>
      <c r="B3459" s="93"/>
      <c r="E3459" s="50"/>
      <c r="H3459" s="42"/>
      <c r="I3459" s="196"/>
      <c r="K3459" s="106"/>
      <c r="L3459" s="106"/>
      <c r="M3459" s="106"/>
    </row>
    <row r="3460" ht="14.25" customHeight="1">
      <c r="A3460" s="81"/>
      <c r="B3460" s="93"/>
      <c r="E3460" s="50"/>
      <c r="H3460" s="42"/>
      <c r="I3460" s="196"/>
      <c r="K3460" s="106"/>
      <c r="L3460" s="106"/>
      <c r="M3460" s="106"/>
    </row>
    <row r="3461" ht="14.25" customHeight="1">
      <c r="A3461" s="81"/>
      <c r="B3461" s="93"/>
      <c r="E3461" s="50"/>
      <c r="H3461" s="42"/>
      <c r="I3461" s="196"/>
      <c r="K3461" s="106"/>
      <c r="L3461" s="106"/>
      <c r="M3461" s="106"/>
    </row>
    <row r="3462" ht="14.25" customHeight="1">
      <c r="A3462" s="81"/>
      <c r="B3462" s="93"/>
      <c r="E3462" s="50"/>
      <c r="H3462" s="42"/>
      <c r="I3462" s="196"/>
      <c r="K3462" s="106"/>
      <c r="L3462" s="106"/>
      <c r="M3462" s="106"/>
    </row>
    <row r="3463" ht="14.25" customHeight="1">
      <c r="A3463" s="81"/>
      <c r="B3463" s="93"/>
      <c r="E3463" s="50"/>
      <c r="H3463" s="42"/>
      <c r="I3463" s="196"/>
      <c r="K3463" s="106"/>
      <c r="L3463" s="106"/>
      <c r="M3463" s="106"/>
    </row>
    <row r="3464" ht="14.25" customHeight="1">
      <c r="A3464" s="81"/>
      <c r="B3464" s="93"/>
      <c r="E3464" s="50"/>
      <c r="H3464" s="42"/>
      <c r="I3464" s="196"/>
      <c r="K3464" s="106"/>
      <c r="L3464" s="106"/>
      <c r="M3464" s="106"/>
    </row>
    <row r="3465" ht="14.25" customHeight="1">
      <c r="A3465" s="81"/>
      <c r="B3465" s="93"/>
      <c r="E3465" s="50"/>
      <c r="H3465" s="42"/>
      <c r="I3465" s="196"/>
      <c r="K3465" s="106"/>
      <c r="L3465" s="106"/>
      <c r="M3465" s="106"/>
    </row>
    <row r="3466" ht="14.25" customHeight="1">
      <c r="A3466" s="81"/>
      <c r="B3466" s="93"/>
      <c r="E3466" s="50"/>
      <c r="H3466" s="42"/>
      <c r="I3466" s="196"/>
      <c r="K3466" s="106"/>
      <c r="L3466" s="106"/>
      <c r="M3466" s="106"/>
    </row>
    <row r="3467" ht="14.25" customHeight="1">
      <c r="A3467" s="81"/>
      <c r="B3467" s="93"/>
      <c r="E3467" s="50"/>
      <c r="H3467" s="42"/>
      <c r="I3467" s="196"/>
      <c r="K3467" s="106"/>
      <c r="L3467" s="106"/>
      <c r="M3467" s="106"/>
    </row>
    <row r="3468" ht="14.25" customHeight="1">
      <c r="A3468" s="81"/>
      <c r="B3468" s="93"/>
      <c r="E3468" s="50"/>
      <c r="H3468" s="42"/>
      <c r="I3468" s="196"/>
      <c r="K3468" s="106"/>
      <c r="L3468" s="106"/>
      <c r="M3468" s="106"/>
    </row>
    <row r="3469" ht="14.25" customHeight="1">
      <c r="A3469" s="81"/>
      <c r="B3469" s="93"/>
      <c r="E3469" s="50"/>
      <c r="H3469" s="42"/>
      <c r="I3469" s="196"/>
      <c r="K3469" s="106"/>
      <c r="L3469" s="106"/>
      <c r="M3469" s="106"/>
    </row>
    <row r="3470" ht="14.25" customHeight="1">
      <c r="A3470" s="81"/>
      <c r="B3470" s="93"/>
      <c r="E3470" s="50"/>
      <c r="H3470" s="42"/>
      <c r="I3470" s="196"/>
      <c r="K3470" s="106"/>
      <c r="L3470" s="106"/>
      <c r="M3470" s="106"/>
    </row>
    <row r="3471" ht="14.25" customHeight="1">
      <c r="A3471" s="81"/>
      <c r="B3471" s="93"/>
      <c r="E3471" s="50"/>
      <c r="H3471" s="42"/>
      <c r="I3471" s="196"/>
      <c r="K3471" s="106"/>
      <c r="L3471" s="106"/>
      <c r="M3471" s="106"/>
    </row>
    <row r="3472" ht="14.25" customHeight="1">
      <c r="A3472" s="81"/>
      <c r="B3472" s="93"/>
      <c r="E3472" s="50"/>
      <c r="H3472" s="42"/>
      <c r="I3472" s="196"/>
      <c r="K3472" s="106"/>
      <c r="L3472" s="106"/>
      <c r="M3472" s="106"/>
    </row>
    <row r="3473" ht="14.25" customHeight="1">
      <c r="A3473" s="81"/>
      <c r="B3473" s="93"/>
      <c r="E3473" s="50"/>
      <c r="H3473" s="42"/>
      <c r="I3473" s="196"/>
      <c r="K3473" s="106"/>
      <c r="L3473" s="106"/>
      <c r="M3473" s="106"/>
    </row>
    <row r="3474" ht="14.25" customHeight="1">
      <c r="A3474" s="81"/>
      <c r="B3474" s="93"/>
      <c r="E3474" s="50"/>
      <c r="H3474" s="42"/>
      <c r="I3474" s="196"/>
      <c r="K3474" s="106"/>
      <c r="L3474" s="106"/>
      <c r="M3474" s="106"/>
    </row>
    <row r="3475" ht="14.25" customHeight="1">
      <c r="A3475" s="81"/>
      <c r="B3475" s="93"/>
      <c r="E3475" s="50"/>
      <c r="H3475" s="42"/>
      <c r="I3475" s="196"/>
      <c r="K3475" s="106"/>
      <c r="L3475" s="106"/>
      <c r="M3475" s="106"/>
    </row>
    <row r="3476" ht="14.25" customHeight="1">
      <c r="A3476" s="81"/>
      <c r="B3476" s="93"/>
      <c r="E3476" s="50"/>
      <c r="H3476" s="42"/>
      <c r="I3476" s="196"/>
      <c r="K3476" s="106"/>
      <c r="L3476" s="106"/>
      <c r="M3476" s="106"/>
    </row>
    <row r="3477" ht="14.25" customHeight="1">
      <c r="A3477" s="81"/>
      <c r="B3477" s="93"/>
      <c r="E3477" s="50"/>
      <c r="H3477" s="42"/>
      <c r="I3477" s="196"/>
      <c r="K3477" s="106"/>
      <c r="L3477" s="106"/>
      <c r="M3477" s="106"/>
    </row>
    <row r="3478" ht="14.25" customHeight="1">
      <c r="A3478" s="81"/>
      <c r="B3478" s="93"/>
      <c r="E3478" s="50"/>
      <c r="H3478" s="42"/>
      <c r="I3478" s="196"/>
      <c r="K3478" s="106"/>
      <c r="L3478" s="106"/>
      <c r="M3478" s="106"/>
    </row>
    <row r="3479" ht="14.25" customHeight="1">
      <c r="A3479" s="81"/>
      <c r="B3479" s="93"/>
      <c r="E3479" s="50"/>
      <c r="H3479" s="42"/>
      <c r="I3479" s="196"/>
      <c r="K3479" s="106"/>
      <c r="L3479" s="106"/>
      <c r="M3479" s="106"/>
    </row>
    <row r="3480" ht="14.25" customHeight="1">
      <c r="A3480" s="81"/>
      <c r="B3480" s="93"/>
      <c r="E3480" s="50"/>
      <c r="H3480" s="42"/>
      <c r="I3480" s="196"/>
      <c r="K3480" s="106"/>
      <c r="L3480" s="106"/>
      <c r="M3480" s="106"/>
    </row>
    <row r="3481" ht="14.25" customHeight="1">
      <c r="A3481" s="81"/>
      <c r="B3481" s="93"/>
      <c r="E3481" s="50"/>
      <c r="H3481" s="42"/>
      <c r="I3481" s="196"/>
      <c r="K3481" s="106"/>
      <c r="L3481" s="106"/>
      <c r="M3481" s="106"/>
    </row>
    <row r="3482" ht="14.25" customHeight="1">
      <c r="A3482" s="81"/>
      <c r="B3482" s="93"/>
      <c r="E3482" s="50"/>
      <c r="H3482" s="42"/>
      <c r="I3482" s="196"/>
      <c r="K3482" s="106"/>
      <c r="L3482" s="106"/>
      <c r="M3482" s="106"/>
    </row>
    <row r="3483" ht="14.25" customHeight="1">
      <c r="A3483" s="81"/>
      <c r="B3483" s="93"/>
      <c r="E3483" s="50"/>
      <c r="H3483" s="42"/>
      <c r="I3483" s="196"/>
      <c r="K3483" s="106"/>
      <c r="L3483" s="106"/>
      <c r="M3483" s="106"/>
    </row>
    <row r="3484" ht="14.25" customHeight="1">
      <c r="A3484" s="81"/>
      <c r="B3484" s="93"/>
      <c r="E3484" s="50"/>
      <c r="H3484" s="42"/>
      <c r="I3484" s="196"/>
      <c r="K3484" s="106"/>
      <c r="L3484" s="106"/>
      <c r="M3484" s="106"/>
    </row>
    <row r="3485" ht="14.25" customHeight="1">
      <c r="A3485" s="81"/>
      <c r="B3485" s="93"/>
      <c r="E3485" s="50"/>
      <c r="H3485" s="42"/>
      <c r="I3485" s="196"/>
      <c r="K3485" s="106"/>
      <c r="L3485" s="106"/>
      <c r="M3485" s="106"/>
    </row>
    <row r="3486" ht="14.25" customHeight="1">
      <c r="A3486" s="81"/>
      <c r="B3486" s="93"/>
      <c r="E3486" s="50"/>
      <c r="H3486" s="42"/>
      <c r="I3486" s="196"/>
      <c r="K3486" s="106"/>
      <c r="L3486" s="106"/>
      <c r="M3486" s="106"/>
    </row>
    <row r="3487" ht="14.25" customHeight="1">
      <c r="A3487" s="81"/>
      <c r="B3487" s="93"/>
      <c r="E3487" s="50"/>
      <c r="H3487" s="42"/>
      <c r="I3487" s="196"/>
      <c r="K3487" s="106"/>
      <c r="L3487" s="106"/>
      <c r="M3487" s="106"/>
    </row>
    <row r="3488" ht="14.25" customHeight="1">
      <c r="A3488" s="81"/>
      <c r="B3488" s="93"/>
      <c r="E3488" s="50"/>
      <c r="H3488" s="42"/>
      <c r="I3488" s="196"/>
      <c r="K3488" s="106"/>
      <c r="L3488" s="106"/>
      <c r="M3488" s="106"/>
    </row>
    <row r="3489" ht="14.25" customHeight="1">
      <c r="A3489" s="81"/>
      <c r="B3489" s="93"/>
      <c r="E3489" s="50"/>
      <c r="H3489" s="42"/>
      <c r="I3489" s="196"/>
      <c r="K3489" s="106"/>
      <c r="L3489" s="106"/>
      <c r="M3489" s="106"/>
    </row>
    <row r="3490" ht="14.25" customHeight="1">
      <c r="A3490" s="81"/>
      <c r="B3490" s="93"/>
      <c r="E3490" s="50"/>
      <c r="H3490" s="42"/>
      <c r="I3490" s="196"/>
      <c r="K3490" s="106"/>
      <c r="L3490" s="106"/>
      <c r="M3490" s="106"/>
    </row>
    <row r="3491" ht="14.25" customHeight="1">
      <c r="A3491" s="81"/>
      <c r="B3491" s="93"/>
      <c r="E3491" s="50"/>
      <c r="H3491" s="42"/>
      <c r="I3491" s="196"/>
      <c r="K3491" s="106"/>
      <c r="L3491" s="106"/>
      <c r="M3491" s="106"/>
    </row>
    <row r="3492" ht="14.25" customHeight="1">
      <c r="A3492" s="81"/>
      <c r="B3492" s="93"/>
      <c r="E3492" s="50"/>
      <c r="H3492" s="42"/>
      <c r="I3492" s="196"/>
      <c r="K3492" s="106"/>
      <c r="L3492" s="106"/>
      <c r="M3492" s="106"/>
    </row>
    <row r="3493" ht="14.25" customHeight="1">
      <c r="A3493" s="81"/>
      <c r="B3493" s="93"/>
      <c r="E3493" s="50"/>
      <c r="H3493" s="42"/>
      <c r="I3493" s="196"/>
      <c r="K3493" s="106"/>
      <c r="L3493" s="106"/>
      <c r="M3493" s="106"/>
    </row>
    <row r="3494" ht="14.25" customHeight="1">
      <c r="A3494" s="81"/>
      <c r="B3494" s="93"/>
      <c r="E3494" s="50"/>
      <c r="H3494" s="42"/>
      <c r="I3494" s="196"/>
      <c r="K3494" s="106"/>
      <c r="L3494" s="106"/>
      <c r="M3494" s="106"/>
    </row>
    <row r="3495" ht="14.25" customHeight="1">
      <c r="A3495" s="81"/>
      <c r="B3495" s="93"/>
      <c r="E3495" s="50"/>
      <c r="H3495" s="42"/>
      <c r="I3495" s="196"/>
      <c r="K3495" s="106"/>
      <c r="L3495" s="106"/>
      <c r="M3495" s="106"/>
    </row>
    <row r="3496" ht="14.25" customHeight="1">
      <c r="A3496" s="81"/>
      <c r="B3496" s="93"/>
      <c r="E3496" s="50"/>
      <c r="H3496" s="42"/>
      <c r="I3496" s="196"/>
      <c r="K3496" s="106"/>
      <c r="L3496" s="106"/>
      <c r="M3496" s="106"/>
    </row>
    <row r="3497" ht="14.25" customHeight="1">
      <c r="A3497" s="81"/>
      <c r="B3497" s="93"/>
      <c r="E3497" s="50"/>
      <c r="H3497" s="42"/>
      <c r="I3497" s="196"/>
      <c r="K3497" s="106"/>
      <c r="L3497" s="106"/>
      <c r="M3497" s="106"/>
    </row>
    <row r="3498" ht="14.25" customHeight="1">
      <c r="A3498" s="81"/>
      <c r="B3498" s="93"/>
      <c r="E3498" s="50"/>
      <c r="H3498" s="42"/>
      <c r="I3498" s="196"/>
      <c r="K3498" s="106"/>
      <c r="L3498" s="106"/>
      <c r="M3498" s="106"/>
    </row>
    <row r="3499" ht="14.25" customHeight="1">
      <c r="A3499" s="81"/>
      <c r="B3499" s="93"/>
      <c r="E3499" s="50"/>
      <c r="H3499" s="42"/>
      <c r="I3499" s="196"/>
      <c r="K3499" s="106"/>
      <c r="L3499" s="106"/>
      <c r="M3499" s="106"/>
    </row>
    <row r="3500" ht="14.25" customHeight="1">
      <c r="A3500" s="81"/>
      <c r="B3500" s="93"/>
      <c r="E3500" s="50"/>
      <c r="H3500" s="42"/>
      <c r="I3500" s="196"/>
      <c r="K3500" s="106"/>
      <c r="L3500" s="106"/>
      <c r="M3500" s="106"/>
    </row>
    <row r="3501" ht="14.25" customHeight="1">
      <c r="A3501" s="81"/>
      <c r="B3501" s="93"/>
      <c r="E3501" s="50"/>
      <c r="H3501" s="42"/>
      <c r="I3501" s="196"/>
      <c r="K3501" s="106"/>
      <c r="L3501" s="106"/>
      <c r="M3501" s="106"/>
    </row>
    <row r="3502" ht="14.25" customHeight="1">
      <c r="A3502" s="81"/>
      <c r="B3502" s="93"/>
      <c r="E3502" s="50"/>
      <c r="H3502" s="42"/>
      <c r="I3502" s="196"/>
      <c r="K3502" s="106"/>
      <c r="L3502" s="106"/>
      <c r="M3502" s="106"/>
    </row>
    <row r="3503" ht="14.25" customHeight="1">
      <c r="A3503" s="81"/>
      <c r="B3503" s="93"/>
      <c r="E3503" s="50"/>
      <c r="H3503" s="42"/>
      <c r="I3503" s="196"/>
      <c r="K3503" s="106"/>
      <c r="L3503" s="106"/>
      <c r="M3503" s="106"/>
    </row>
    <row r="3504" ht="14.25" customHeight="1">
      <c r="A3504" s="81"/>
      <c r="B3504" s="93"/>
      <c r="E3504" s="50"/>
      <c r="H3504" s="42"/>
      <c r="I3504" s="196"/>
      <c r="K3504" s="106"/>
      <c r="L3504" s="106"/>
      <c r="M3504" s="106"/>
    </row>
    <row r="3505" ht="14.25" customHeight="1">
      <c r="A3505" s="81"/>
      <c r="B3505" s="93"/>
      <c r="E3505" s="50"/>
      <c r="H3505" s="42"/>
      <c r="I3505" s="196"/>
      <c r="K3505" s="106"/>
      <c r="L3505" s="106"/>
      <c r="M3505" s="106"/>
    </row>
    <row r="3506" ht="14.25" customHeight="1">
      <c r="A3506" s="81"/>
      <c r="B3506" s="93"/>
      <c r="E3506" s="50"/>
      <c r="H3506" s="42"/>
      <c r="I3506" s="196"/>
      <c r="K3506" s="106"/>
      <c r="L3506" s="106"/>
      <c r="M3506" s="106"/>
    </row>
    <row r="3507" ht="14.25" customHeight="1">
      <c r="A3507" s="81"/>
      <c r="B3507" s="93"/>
      <c r="E3507" s="50"/>
      <c r="H3507" s="42"/>
      <c r="I3507" s="196"/>
      <c r="K3507" s="106"/>
      <c r="L3507" s="106"/>
      <c r="M3507" s="106"/>
    </row>
    <row r="3508" ht="14.25" customHeight="1">
      <c r="A3508" s="81"/>
      <c r="B3508" s="93"/>
      <c r="E3508" s="50"/>
      <c r="H3508" s="42"/>
      <c r="I3508" s="196"/>
      <c r="K3508" s="106"/>
      <c r="L3508" s="106"/>
      <c r="M3508" s="106"/>
    </row>
    <row r="3509" ht="14.25" customHeight="1">
      <c r="A3509" s="81"/>
      <c r="B3509" s="93"/>
      <c r="E3509" s="50"/>
      <c r="H3509" s="42"/>
      <c r="I3509" s="196"/>
      <c r="K3509" s="106"/>
      <c r="L3509" s="106"/>
      <c r="M3509" s="106"/>
    </row>
    <row r="3510" ht="14.25" customHeight="1">
      <c r="A3510" s="81"/>
      <c r="B3510" s="93"/>
      <c r="E3510" s="50"/>
      <c r="H3510" s="42"/>
      <c r="I3510" s="196"/>
      <c r="K3510" s="106"/>
      <c r="L3510" s="106"/>
      <c r="M3510" s="106"/>
    </row>
    <row r="3511" ht="14.25" customHeight="1">
      <c r="A3511" s="81"/>
      <c r="B3511" s="93"/>
      <c r="E3511" s="50"/>
      <c r="H3511" s="42"/>
      <c r="I3511" s="196"/>
      <c r="K3511" s="106"/>
      <c r="L3511" s="106"/>
      <c r="M3511" s="106"/>
    </row>
    <row r="3512" ht="14.25" customHeight="1">
      <c r="A3512" s="81"/>
      <c r="B3512" s="93"/>
      <c r="E3512" s="50"/>
      <c r="H3512" s="42"/>
      <c r="I3512" s="196"/>
      <c r="K3512" s="106"/>
      <c r="L3512" s="106"/>
      <c r="M3512" s="106"/>
    </row>
    <row r="3513" ht="14.25" customHeight="1">
      <c r="A3513" s="81"/>
      <c r="B3513" s="93"/>
      <c r="E3513" s="50"/>
      <c r="H3513" s="42"/>
      <c r="I3513" s="196"/>
      <c r="K3513" s="106"/>
      <c r="L3513" s="106"/>
      <c r="M3513" s="106"/>
    </row>
    <row r="3514" ht="14.25" customHeight="1">
      <c r="A3514" s="81"/>
      <c r="B3514" s="93"/>
      <c r="E3514" s="50"/>
      <c r="H3514" s="42"/>
      <c r="I3514" s="196"/>
      <c r="K3514" s="106"/>
      <c r="L3514" s="106"/>
      <c r="M3514" s="106"/>
    </row>
    <row r="3515" ht="14.25" customHeight="1">
      <c r="A3515" s="81"/>
      <c r="B3515" s="93"/>
      <c r="E3515" s="50"/>
      <c r="H3515" s="42"/>
      <c r="I3515" s="196"/>
      <c r="K3515" s="106"/>
      <c r="L3515" s="106"/>
      <c r="M3515" s="106"/>
    </row>
    <row r="3516" ht="14.25" customHeight="1">
      <c r="A3516" s="81"/>
      <c r="B3516" s="93"/>
      <c r="E3516" s="50"/>
      <c r="H3516" s="42"/>
      <c r="I3516" s="196"/>
      <c r="K3516" s="106"/>
      <c r="L3516" s="106"/>
      <c r="M3516" s="106"/>
    </row>
    <row r="3517" ht="14.25" customHeight="1">
      <c r="A3517" s="81"/>
      <c r="B3517" s="93"/>
      <c r="E3517" s="50"/>
      <c r="H3517" s="42"/>
      <c r="I3517" s="196"/>
      <c r="K3517" s="106"/>
      <c r="L3517" s="106"/>
      <c r="M3517" s="106"/>
    </row>
    <row r="3518" ht="14.25" customHeight="1">
      <c r="A3518" s="81"/>
      <c r="B3518" s="93"/>
      <c r="E3518" s="50"/>
      <c r="H3518" s="42"/>
      <c r="I3518" s="196"/>
      <c r="K3518" s="106"/>
      <c r="L3518" s="106"/>
      <c r="M3518" s="106"/>
    </row>
    <row r="3519" ht="14.25" customHeight="1">
      <c r="A3519" s="81"/>
      <c r="B3519" s="93"/>
      <c r="E3519" s="50"/>
      <c r="H3519" s="42"/>
      <c r="I3519" s="196"/>
      <c r="K3519" s="106"/>
      <c r="L3519" s="106"/>
      <c r="M3519" s="106"/>
    </row>
    <row r="3520" ht="14.25" customHeight="1">
      <c r="A3520" s="81"/>
      <c r="B3520" s="93"/>
      <c r="E3520" s="50"/>
      <c r="H3520" s="42"/>
      <c r="I3520" s="196"/>
      <c r="K3520" s="106"/>
      <c r="L3520" s="106"/>
      <c r="M3520" s="106"/>
    </row>
    <row r="3521" ht="14.25" customHeight="1">
      <c r="A3521" s="81"/>
      <c r="B3521" s="93"/>
      <c r="E3521" s="50"/>
      <c r="H3521" s="42"/>
      <c r="I3521" s="196"/>
      <c r="K3521" s="106"/>
      <c r="L3521" s="106"/>
      <c r="M3521" s="106"/>
    </row>
    <row r="3522" ht="14.25" customHeight="1">
      <c r="A3522" s="81"/>
      <c r="B3522" s="93"/>
      <c r="E3522" s="50"/>
      <c r="H3522" s="42"/>
      <c r="I3522" s="196"/>
      <c r="K3522" s="106"/>
      <c r="L3522" s="106"/>
      <c r="M3522" s="106"/>
    </row>
    <row r="3523" ht="14.25" customHeight="1">
      <c r="A3523" s="81"/>
      <c r="B3523" s="93"/>
      <c r="E3523" s="50"/>
      <c r="H3523" s="42"/>
      <c r="I3523" s="196"/>
      <c r="K3523" s="106"/>
      <c r="L3523" s="106"/>
      <c r="M3523" s="106"/>
    </row>
    <row r="3524" ht="14.25" customHeight="1">
      <c r="A3524" s="81"/>
      <c r="B3524" s="93"/>
      <c r="E3524" s="50"/>
      <c r="H3524" s="42"/>
      <c r="I3524" s="196"/>
      <c r="K3524" s="106"/>
      <c r="L3524" s="106"/>
      <c r="M3524" s="106"/>
    </row>
    <row r="3525" ht="14.25" customHeight="1">
      <c r="A3525" s="81"/>
      <c r="B3525" s="93"/>
      <c r="E3525" s="50"/>
      <c r="H3525" s="42"/>
      <c r="I3525" s="196"/>
      <c r="K3525" s="106"/>
      <c r="L3525" s="106"/>
      <c r="M3525" s="106"/>
    </row>
    <row r="3526" ht="14.25" customHeight="1">
      <c r="A3526" s="81"/>
      <c r="B3526" s="93"/>
      <c r="E3526" s="50"/>
      <c r="H3526" s="42"/>
      <c r="I3526" s="196"/>
      <c r="K3526" s="106"/>
      <c r="L3526" s="106"/>
      <c r="M3526" s="106"/>
    </row>
    <row r="3527" ht="14.25" customHeight="1">
      <c r="A3527" s="81"/>
      <c r="B3527" s="93"/>
      <c r="E3527" s="50"/>
      <c r="H3527" s="42"/>
      <c r="I3527" s="196"/>
      <c r="K3527" s="106"/>
      <c r="L3527" s="106"/>
      <c r="M3527" s="106"/>
    </row>
    <row r="3528" ht="14.25" customHeight="1">
      <c r="A3528" s="81"/>
      <c r="B3528" s="93"/>
      <c r="E3528" s="50"/>
      <c r="H3528" s="42"/>
      <c r="I3528" s="196"/>
      <c r="K3528" s="106"/>
      <c r="L3528" s="106"/>
      <c r="M3528" s="106"/>
    </row>
    <row r="3529" ht="14.25" customHeight="1">
      <c r="A3529" s="81"/>
      <c r="B3529" s="93"/>
      <c r="E3529" s="50"/>
      <c r="H3529" s="42"/>
      <c r="I3529" s="196"/>
      <c r="K3529" s="106"/>
      <c r="L3529" s="106"/>
      <c r="M3529" s="106"/>
    </row>
    <row r="3530" ht="14.25" customHeight="1">
      <c r="A3530" s="81"/>
      <c r="B3530" s="93"/>
      <c r="E3530" s="50"/>
      <c r="H3530" s="42"/>
      <c r="I3530" s="196"/>
      <c r="K3530" s="106"/>
      <c r="L3530" s="106"/>
      <c r="M3530" s="106"/>
    </row>
    <row r="3531" ht="14.25" customHeight="1">
      <c r="A3531" s="81"/>
      <c r="B3531" s="93"/>
      <c r="E3531" s="50"/>
      <c r="H3531" s="42"/>
      <c r="I3531" s="196"/>
      <c r="K3531" s="106"/>
      <c r="L3531" s="106"/>
      <c r="M3531" s="106"/>
    </row>
    <row r="3532" ht="14.25" customHeight="1">
      <c r="A3532" s="81"/>
      <c r="B3532" s="93"/>
      <c r="E3532" s="50"/>
      <c r="H3532" s="42"/>
      <c r="I3532" s="196"/>
      <c r="K3532" s="106"/>
      <c r="L3532" s="106"/>
      <c r="M3532" s="106"/>
    </row>
    <row r="3533" ht="14.25" customHeight="1">
      <c r="A3533" s="81"/>
      <c r="B3533" s="93"/>
      <c r="E3533" s="50"/>
      <c r="H3533" s="42"/>
      <c r="I3533" s="196"/>
      <c r="K3533" s="106"/>
      <c r="L3533" s="106"/>
      <c r="M3533" s="106"/>
    </row>
    <row r="3534" ht="14.25" customHeight="1">
      <c r="A3534" s="81"/>
      <c r="B3534" s="93"/>
      <c r="E3534" s="50"/>
      <c r="H3534" s="42"/>
      <c r="I3534" s="196"/>
      <c r="K3534" s="106"/>
      <c r="L3534" s="106"/>
      <c r="M3534" s="106"/>
    </row>
    <row r="3535" ht="14.25" customHeight="1">
      <c r="A3535" s="81"/>
      <c r="B3535" s="93"/>
      <c r="E3535" s="50"/>
      <c r="H3535" s="42"/>
      <c r="I3535" s="196"/>
      <c r="K3535" s="106"/>
      <c r="L3535" s="106"/>
      <c r="M3535" s="106"/>
    </row>
    <row r="3536" ht="14.25" customHeight="1">
      <c r="A3536" s="81"/>
      <c r="B3536" s="93"/>
      <c r="E3536" s="50"/>
      <c r="H3536" s="42"/>
      <c r="I3536" s="196"/>
      <c r="K3536" s="106"/>
      <c r="L3536" s="106"/>
      <c r="M3536" s="106"/>
    </row>
    <row r="3537" ht="14.25" customHeight="1">
      <c r="A3537" s="81"/>
      <c r="B3537" s="93"/>
      <c r="E3537" s="50"/>
      <c r="H3537" s="42"/>
      <c r="I3537" s="196"/>
      <c r="K3537" s="106"/>
      <c r="L3537" s="106"/>
      <c r="M3537" s="106"/>
    </row>
    <row r="3538" ht="14.25" customHeight="1">
      <c r="A3538" s="81"/>
      <c r="B3538" s="93"/>
      <c r="E3538" s="50"/>
      <c r="H3538" s="42"/>
      <c r="I3538" s="196"/>
      <c r="K3538" s="106"/>
      <c r="L3538" s="106"/>
      <c r="M3538" s="106"/>
    </row>
    <row r="3539" ht="14.25" customHeight="1">
      <c r="A3539" s="81"/>
      <c r="B3539" s="93"/>
      <c r="E3539" s="50"/>
      <c r="H3539" s="42"/>
      <c r="I3539" s="196"/>
      <c r="K3539" s="106"/>
      <c r="L3539" s="106"/>
      <c r="M3539" s="106"/>
    </row>
    <row r="3540" ht="14.25" customHeight="1">
      <c r="A3540" s="81"/>
      <c r="B3540" s="93"/>
      <c r="E3540" s="50"/>
      <c r="H3540" s="42"/>
      <c r="I3540" s="196"/>
      <c r="K3540" s="106"/>
      <c r="L3540" s="106"/>
      <c r="M3540" s="106"/>
    </row>
    <row r="3541" ht="14.25" customHeight="1">
      <c r="A3541" s="81"/>
      <c r="B3541" s="93"/>
      <c r="E3541" s="50"/>
      <c r="H3541" s="42"/>
      <c r="I3541" s="196"/>
      <c r="K3541" s="106"/>
      <c r="L3541" s="106"/>
      <c r="M3541" s="106"/>
    </row>
    <row r="3542" ht="14.25" customHeight="1">
      <c r="A3542" s="81"/>
      <c r="B3542" s="93"/>
      <c r="E3542" s="50"/>
      <c r="H3542" s="42"/>
      <c r="I3542" s="196"/>
      <c r="K3542" s="106"/>
      <c r="L3542" s="106"/>
      <c r="M3542" s="106"/>
    </row>
    <row r="3543" ht="14.25" customHeight="1">
      <c r="A3543" s="81"/>
      <c r="B3543" s="93"/>
      <c r="E3543" s="50"/>
      <c r="H3543" s="42"/>
      <c r="I3543" s="196"/>
      <c r="K3543" s="106"/>
      <c r="L3543" s="106"/>
      <c r="M3543" s="106"/>
    </row>
    <row r="3544" ht="14.25" customHeight="1">
      <c r="A3544" s="81"/>
      <c r="B3544" s="93"/>
      <c r="E3544" s="50"/>
      <c r="H3544" s="42"/>
      <c r="I3544" s="196"/>
      <c r="K3544" s="106"/>
      <c r="L3544" s="106"/>
      <c r="M3544" s="106"/>
    </row>
    <row r="3545" ht="14.25" customHeight="1">
      <c r="A3545" s="81"/>
      <c r="B3545" s="93"/>
      <c r="E3545" s="50"/>
      <c r="H3545" s="42"/>
      <c r="I3545" s="196"/>
      <c r="K3545" s="106"/>
      <c r="L3545" s="106"/>
      <c r="M3545" s="106"/>
    </row>
    <row r="3546" ht="14.25" customHeight="1">
      <c r="A3546" s="81"/>
      <c r="B3546" s="93"/>
      <c r="E3546" s="50"/>
      <c r="H3546" s="42"/>
      <c r="I3546" s="196"/>
      <c r="K3546" s="106"/>
      <c r="L3546" s="106"/>
      <c r="M3546" s="106"/>
    </row>
    <row r="3547" ht="14.25" customHeight="1">
      <c r="A3547" s="81"/>
      <c r="B3547" s="93"/>
      <c r="E3547" s="50"/>
      <c r="H3547" s="42"/>
      <c r="I3547" s="196"/>
      <c r="K3547" s="106"/>
      <c r="L3547" s="106"/>
      <c r="M3547" s="106"/>
    </row>
    <row r="3548" ht="14.25" customHeight="1">
      <c r="A3548" s="81"/>
      <c r="B3548" s="93"/>
      <c r="E3548" s="50"/>
      <c r="H3548" s="42"/>
      <c r="I3548" s="196"/>
      <c r="K3548" s="106"/>
      <c r="L3548" s="106"/>
      <c r="M3548" s="106"/>
    </row>
    <row r="3549" ht="14.25" customHeight="1">
      <c r="A3549" s="81"/>
      <c r="B3549" s="93"/>
      <c r="E3549" s="50"/>
      <c r="H3549" s="42"/>
      <c r="I3549" s="196"/>
      <c r="K3549" s="106"/>
      <c r="L3549" s="106"/>
      <c r="M3549" s="106"/>
    </row>
    <row r="3550" ht="14.25" customHeight="1">
      <c r="A3550" s="81"/>
      <c r="B3550" s="93"/>
      <c r="E3550" s="50"/>
      <c r="H3550" s="42"/>
      <c r="I3550" s="196"/>
      <c r="K3550" s="106"/>
      <c r="L3550" s="106"/>
      <c r="M3550" s="106"/>
    </row>
    <row r="3551" ht="14.25" customHeight="1">
      <c r="A3551" s="81"/>
      <c r="B3551" s="93"/>
      <c r="E3551" s="50"/>
      <c r="H3551" s="42"/>
      <c r="I3551" s="196"/>
      <c r="K3551" s="106"/>
      <c r="L3551" s="106"/>
      <c r="M3551" s="106"/>
    </row>
    <row r="3552" ht="14.25" customHeight="1">
      <c r="A3552" s="81"/>
      <c r="B3552" s="93"/>
      <c r="E3552" s="50"/>
      <c r="H3552" s="42"/>
      <c r="I3552" s="196"/>
      <c r="K3552" s="106"/>
      <c r="L3552" s="106"/>
      <c r="M3552" s="106"/>
    </row>
    <row r="3553" ht="14.25" customHeight="1">
      <c r="A3553" s="81"/>
      <c r="B3553" s="93"/>
      <c r="E3553" s="50"/>
      <c r="H3553" s="42"/>
      <c r="I3553" s="196"/>
      <c r="K3553" s="106"/>
      <c r="L3553" s="106"/>
      <c r="M3553" s="106"/>
    </row>
    <row r="3554" ht="14.25" customHeight="1">
      <c r="A3554" s="81"/>
      <c r="B3554" s="93"/>
      <c r="E3554" s="50"/>
      <c r="H3554" s="42"/>
      <c r="I3554" s="196"/>
      <c r="K3554" s="106"/>
      <c r="L3554" s="106"/>
      <c r="M3554" s="106"/>
    </row>
    <row r="3555" ht="14.25" customHeight="1">
      <c r="A3555" s="81"/>
      <c r="B3555" s="93"/>
      <c r="E3555" s="50"/>
      <c r="H3555" s="42"/>
      <c r="I3555" s="196"/>
      <c r="K3555" s="106"/>
      <c r="L3555" s="106"/>
      <c r="M3555" s="106"/>
    </row>
    <row r="3556" ht="14.25" customHeight="1">
      <c r="A3556" s="81"/>
      <c r="B3556" s="93"/>
      <c r="E3556" s="50"/>
      <c r="H3556" s="42"/>
      <c r="I3556" s="196"/>
      <c r="K3556" s="106"/>
      <c r="L3556" s="106"/>
      <c r="M3556" s="106"/>
    </row>
    <row r="3557" ht="14.25" customHeight="1">
      <c r="A3557" s="81"/>
      <c r="B3557" s="93"/>
      <c r="E3557" s="50"/>
      <c r="H3557" s="42"/>
      <c r="I3557" s="196"/>
      <c r="K3557" s="106"/>
      <c r="L3557" s="106"/>
      <c r="M3557" s="106"/>
    </row>
    <row r="3558" ht="14.25" customHeight="1">
      <c r="A3558" s="81"/>
      <c r="B3558" s="93"/>
      <c r="E3558" s="50"/>
      <c r="H3558" s="42"/>
      <c r="I3558" s="196"/>
      <c r="K3558" s="106"/>
      <c r="L3558" s="106"/>
      <c r="M3558" s="106"/>
    </row>
    <row r="3559" ht="14.25" customHeight="1">
      <c r="A3559" s="81"/>
      <c r="B3559" s="93"/>
      <c r="E3559" s="50"/>
      <c r="H3559" s="42"/>
      <c r="I3559" s="196"/>
      <c r="K3559" s="106"/>
      <c r="L3559" s="106"/>
      <c r="M3559" s="106"/>
    </row>
    <row r="3560" ht="14.25" customHeight="1">
      <c r="A3560" s="81"/>
      <c r="B3560" s="93"/>
      <c r="E3560" s="50"/>
      <c r="H3560" s="42"/>
      <c r="I3560" s="196"/>
      <c r="K3560" s="106"/>
      <c r="L3560" s="106"/>
      <c r="M3560" s="106"/>
    </row>
    <row r="3561" ht="14.25" customHeight="1">
      <c r="A3561" s="81"/>
      <c r="B3561" s="93"/>
      <c r="E3561" s="50"/>
      <c r="H3561" s="42"/>
      <c r="I3561" s="196"/>
      <c r="K3561" s="106"/>
      <c r="L3561" s="106"/>
      <c r="M3561" s="106"/>
    </row>
    <row r="3562" ht="14.25" customHeight="1">
      <c r="A3562" s="81"/>
      <c r="B3562" s="93"/>
      <c r="E3562" s="50"/>
      <c r="H3562" s="42"/>
      <c r="I3562" s="196"/>
      <c r="K3562" s="106"/>
      <c r="L3562" s="106"/>
      <c r="M3562" s="106"/>
    </row>
    <row r="3563" ht="14.25" customHeight="1">
      <c r="A3563" s="81"/>
      <c r="B3563" s="93"/>
      <c r="E3563" s="50"/>
      <c r="H3563" s="42"/>
      <c r="I3563" s="196"/>
      <c r="K3563" s="106"/>
      <c r="L3563" s="106"/>
      <c r="M3563" s="106"/>
    </row>
    <row r="3564" ht="14.25" customHeight="1">
      <c r="A3564" s="81"/>
      <c r="B3564" s="93"/>
      <c r="E3564" s="50"/>
      <c r="H3564" s="42"/>
      <c r="I3564" s="196"/>
      <c r="K3564" s="106"/>
      <c r="L3564" s="106"/>
      <c r="M3564" s="106"/>
    </row>
    <row r="3565" ht="14.25" customHeight="1">
      <c r="A3565" s="81"/>
      <c r="B3565" s="93"/>
      <c r="E3565" s="50"/>
      <c r="H3565" s="42"/>
      <c r="I3565" s="196"/>
      <c r="K3565" s="106"/>
      <c r="L3565" s="106"/>
      <c r="M3565" s="106"/>
    </row>
    <row r="3566" ht="14.25" customHeight="1">
      <c r="A3566" s="81"/>
      <c r="B3566" s="93"/>
      <c r="E3566" s="50"/>
      <c r="H3566" s="42"/>
      <c r="I3566" s="196"/>
      <c r="K3566" s="106"/>
      <c r="L3566" s="106"/>
      <c r="M3566" s="106"/>
    </row>
    <row r="3567" ht="14.25" customHeight="1">
      <c r="A3567" s="81"/>
      <c r="B3567" s="93"/>
      <c r="E3567" s="50"/>
      <c r="H3567" s="42"/>
      <c r="I3567" s="196"/>
      <c r="K3567" s="106"/>
      <c r="L3567" s="106"/>
      <c r="M3567" s="106"/>
    </row>
    <row r="3568" ht="14.25" customHeight="1">
      <c r="A3568" s="81"/>
      <c r="B3568" s="93"/>
      <c r="E3568" s="50"/>
      <c r="H3568" s="42"/>
      <c r="I3568" s="196"/>
      <c r="K3568" s="106"/>
      <c r="L3568" s="106"/>
      <c r="M3568" s="106"/>
    </row>
    <row r="3569" ht="14.25" customHeight="1">
      <c r="A3569" s="81"/>
      <c r="B3569" s="93"/>
      <c r="E3569" s="50"/>
      <c r="H3569" s="42"/>
      <c r="I3569" s="196"/>
      <c r="K3569" s="106"/>
      <c r="L3569" s="106"/>
      <c r="M3569" s="106"/>
    </row>
    <row r="3570" ht="14.25" customHeight="1">
      <c r="A3570" s="81"/>
      <c r="B3570" s="93"/>
      <c r="E3570" s="50"/>
      <c r="H3570" s="42"/>
      <c r="I3570" s="196"/>
      <c r="K3570" s="106"/>
      <c r="L3570" s="106"/>
      <c r="M3570" s="106"/>
    </row>
    <row r="3571" ht="14.25" customHeight="1">
      <c r="A3571" s="81"/>
      <c r="B3571" s="93"/>
      <c r="E3571" s="50"/>
      <c r="H3571" s="42"/>
      <c r="I3571" s="196"/>
      <c r="K3571" s="106"/>
      <c r="L3571" s="106"/>
      <c r="M3571" s="106"/>
    </row>
    <row r="3572" ht="14.25" customHeight="1">
      <c r="A3572" s="81"/>
      <c r="B3572" s="93"/>
      <c r="E3572" s="50"/>
      <c r="H3572" s="42"/>
      <c r="I3572" s="196"/>
      <c r="K3572" s="106"/>
      <c r="L3572" s="106"/>
      <c r="M3572" s="106"/>
    </row>
    <row r="3573" ht="14.25" customHeight="1">
      <c r="A3573" s="81"/>
      <c r="B3573" s="93"/>
      <c r="E3573" s="50"/>
      <c r="H3573" s="42"/>
      <c r="I3573" s="196"/>
      <c r="K3573" s="106"/>
      <c r="L3573" s="106"/>
      <c r="M3573" s="106"/>
    </row>
    <row r="3574" ht="14.25" customHeight="1">
      <c r="A3574" s="81"/>
      <c r="B3574" s="93"/>
      <c r="E3574" s="50"/>
      <c r="H3574" s="42"/>
      <c r="I3574" s="196"/>
      <c r="K3574" s="106"/>
      <c r="L3574" s="106"/>
      <c r="M3574" s="106"/>
    </row>
    <row r="3575" ht="14.25" customHeight="1">
      <c r="A3575" s="81"/>
      <c r="B3575" s="93"/>
      <c r="E3575" s="50"/>
      <c r="H3575" s="42"/>
      <c r="I3575" s="196"/>
      <c r="K3575" s="106"/>
      <c r="L3575" s="106"/>
      <c r="M3575" s="106"/>
    </row>
    <row r="3576" ht="14.25" customHeight="1">
      <c r="A3576" s="81"/>
      <c r="B3576" s="93"/>
      <c r="E3576" s="50"/>
      <c r="H3576" s="42"/>
      <c r="I3576" s="196"/>
      <c r="K3576" s="106"/>
      <c r="L3576" s="106"/>
      <c r="M3576" s="106"/>
    </row>
    <row r="3577" ht="14.25" customHeight="1">
      <c r="A3577" s="81"/>
      <c r="B3577" s="93"/>
      <c r="E3577" s="50"/>
      <c r="H3577" s="42"/>
      <c r="I3577" s="196"/>
      <c r="K3577" s="106"/>
      <c r="L3577" s="106"/>
      <c r="M3577" s="106"/>
    </row>
    <row r="3578" ht="14.25" customHeight="1">
      <c r="A3578" s="81"/>
      <c r="B3578" s="93"/>
      <c r="E3578" s="50"/>
      <c r="H3578" s="42"/>
      <c r="I3578" s="196"/>
      <c r="K3578" s="106"/>
      <c r="L3578" s="106"/>
      <c r="M3578" s="106"/>
    </row>
    <row r="3579" ht="14.25" customHeight="1">
      <c r="A3579" s="81"/>
      <c r="B3579" s="93"/>
      <c r="E3579" s="50"/>
      <c r="H3579" s="42"/>
      <c r="I3579" s="196"/>
      <c r="K3579" s="106"/>
      <c r="L3579" s="106"/>
      <c r="M3579" s="106"/>
    </row>
    <row r="3580" ht="14.25" customHeight="1">
      <c r="A3580" s="81"/>
      <c r="B3580" s="93"/>
      <c r="E3580" s="50"/>
      <c r="H3580" s="42"/>
      <c r="I3580" s="196"/>
      <c r="K3580" s="106"/>
      <c r="L3580" s="106"/>
      <c r="M3580" s="106"/>
    </row>
    <row r="3581" ht="14.25" customHeight="1">
      <c r="A3581" s="81"/>
      <c r="B3581" s="93"/>
      <c r="E3581" s="50"/>
      <c r="H3581" s="42"/>
      <c r="I3581" s="196"/>
      <c r="K3581" s="106"/>
      <c r="L3581" s="106"/>
      <c r="M3581" s="106"/>
    </row>
    <row r="3582" ht="14.25" customHeight="1">
      <c r="A3582" s="81"/>
      <c r="B3582" s="93"/>
      <c r="E3582" s="50"/>
      <c r="H3582" s="42"/>
      <c r="I3582" s="196"/>
      <c r="K3582" s="106"/>
      <c r="L3582" s="106"/>
      <c r="M3582" s="106"/>
    </row>
    <row r="3583" ht="14.25" customHeight="1">
      <c r="A3583" s="81"/>
      <c r="B3583" s="93"/>
      <c r="E3583" s="50"/>
      <c r="H3583" s="42"/>
      <c r="I3583" s="196"/>
      <c r="K3583" s="106"/>
      <c r="L3583" s="106"/>
      <c r="M3583" s="106"/>
    </row>
    <row r="3584" ht="14.25" customHeight="1">
      <c r="A3584" s="81"/>
      <c r="B3584" s="93"/>
      <c r="E3584" s="50"/>
      <c r="H3584" s="42"/>
      <c r="I3584" s="196"/>
      <c r="K3584" s="106"/>
      <c r="L3584" s="106"/>
      <c r="M3584" s="106"/>
    </row>
    <row r="3585" ht="14.25" customHeight="1">
      <c r="A3585" s="81"/>
      <c r="B3585" s="93"/>
      <c r="E3585" s="50"/>
      <c r="H3585" s="42"/>
      <c r="I3585" s="196"/>
      <c r="K3585" s="106"/>
      <c r="L3585" s="106"/>
      <c r="M3585" s="106"/>
    </row>
    <row r="3586" ht="14.25" customHeight="1">
      <c r="A3586" s="81"/>
      <c r="B3586" s="93"/>
      <c r="E3586" s="50"/>
      <c r="H3586" s="42"/>
      <c r="I3586" s="196"/>
      <c r="K3586" s="106"/>
      <c r="L3586" s="106"/>
      <c r="M3586" s="106"/>
    </row>
    <row r="3587" ht="14.25" customHeight="1">
      <c r="A3587" s="81"/>
      <c r="B3587" s="93"/>
      <c r="E3587" s="50"/>
      <c r="H3587" s="42"/>
      <c r="I3587" s="196"/>
      <c r="K3587" s="106"/>
      <c r="L3587" s="106"/>
      <c r="M3587" s="106"/>
    </row>
    <row r="3588" ht="14.25" customHeight="1">
      <c r="A3588" s="81"/>
      <c r="B3588" s="93"/>
      <c r="E3588" s="50"/>
      <c r="H3588" s="42"/>
      <c r="I3588" s="196"/>
      <c r="K3588" s="106"/>
      <c r="L3588" s="106"/>
      <c r="M3588" s="106"/>
    </row>
    <row r="3589" ht="14.25" customHeight="1">
      <c r="A3589" s="81"/>
      <c r="B3589" s="93"/>
      <c r="E3589" s="50"/>
      <c r="H3589" s="42"/>
      <c r="I3589" s="196"/>
      <c r="K3589" s="106"/>
      <c r="L3589" s="106"/>
      <c r="M3589" s="106"/>
    </row>
    <row r="3590" ht="14.25" customHeight="1">
      <c r="A3590" s="81"/>
      <c r="B3590" s="93"/>
      <c r="E3590" s="50"/>
      <c r="H3590" s="42"/>
      <c r="I3590" s="196"/>
      <c r="K3590" s="106"/>
      <c r="L3590" s="106"/>
      <c r="M3590" s="106"/>
    </row>
    <row r="3591" ht="14.25" customHeight="1">
      <c r="A3591" s="81"/>
      <c r="B3591" s="93"/>
      <c r="E3591" s="50"/>
      <c r="H3591" s="42"/>
      <c r="I3591" s="196"/>
      <c r="K3591" s="106"/>
      <c r="L3591" s="106"/>
      <c r="M3591" s="106"/>
    </row>
    <row r="3592" ht="14.25" customHeight="1">
      <c r="A3592" s="81"/>
      <c r="B3592" s="93"/>
      <c r="E3592" s="50"/>
      <c r="H3592" s="42"/>
      <c r="I3592" s="196"/>
      <c r="K3592" s="106"/>
      <c r="L3592" s="106"/>
      <c r="M3592" s="106"/>
    </row>
    <row r="3593" ht="14.25" customHeight="1">
      <c r="A3593" s="81"/>
      <c r="B3593" s="93"/>
      <c r="E3593" s="50"/>
      <c r="H3593" s="42"/>
      <c r="I3593" s="196"/>
      <c r="K3593" s="106"/>
      <c r="L3593" s="106"/>
      <c r="M3593" s="106"/>
    </row>
    <row r="3594" ht="14.25" customHeight="1">
      <c r="A3594" s="81"/>
      <c r="B3594" s="93"/>
      <c r="E3594" s="50"/>
      <c r="H3594" s="42"/>
      <c r="I3594" s="196"/>
      <c r="K3594" s="106"/>
      <c r="L3594" s="106"/>
      <c r="M3594" s="106"/>
    </row>
    <row r="3595" ht="14.25" customHeight="1">
      <c r="A3595" s="81"/>
      <c r="B3595" s="93"/>
      <c r="E3595" s="50"/>
      <c r="H3595" s="42"/>
      <c r="I3595" s="196"/>
      <c r="K3595" s="106"/>
      <c r="L3595" s="106"/>
      <c r="M3595" s="106"/>
    </row>
    <row r="3596" ht="14.25" customHeight="1">
      <c r="A3596" s="81"/>
      <c r="B3596" s="93"/>
      <c r="E3596" s="50"/>
      <c r="H3596" s="42"/>
      <c r="I3596" s="196"/>
      <c r="K3596" s="106"/>
      <c r="L3596" s="106"/>
      <c r="M3596" s="106"/>
    </row>
    <row r="3597" ht="14.25" customHeight="1">
      <c r="A3597" s="81"/>
      <c r="B3597" s="93"/>
      <c r="E3597" s="50"/>
      <c r="H3597" s="42"/>
      <c r="I3597" s="196"/>
      <c r="K3597" s="106"/>
      <c r="L3597" s="106"/>
      <c r="M3597" s="106"/>
    </row>
    <row r="3598" ht="14.25" customHeight="1">
      <c r="A3598" s="81"/>
      <c r="B3598" s="93"/>
      <c r="E3598" s="50"/>
      <c r="H3598" s="42"/>
      <c r="I3598" s="196"/>
      <c r="K3598" s="106"/>
      <c r="L3598" s="106"/>
      <c r="M3598" s="106"/>
    </row>
    <row r="3599" ht="14.25" customHeight="1">
      <c r="A3599" s="81"/>
      <c r="B3599" s="93"/>
      <c r="E3599" s="50"/>
      <c r="H3599" s="42"/>
      <c r="I3599" s="196"/>
      <c r="K3599" s="106"/>
      <c r="L3599" s="106"/>
      <c r="M3599" s="106"/>
    </row>
    <row r="3600" ht="14.25" customHeight="1">
      <c r="A3600" s="81"/>
      <c r="B3600" s="93"/>
      <c r="E3600" s="50"/>
      <c r="H3600" s="42"/>
      <c r="I3600" s="196"/>
      <c r="K3600" s="106"/>
      <c r="L3600" s="106"/>
      <c r="M3600" s="106"/>
    </row>
    <row r="3601" ht="14.25" customHeight="1">
      <c r="A3601" s="81"/>
      <c r="B3601" s="93"/>
      <c r="E3601" s="50"/>
      <c r="H3601" s="42"/>
      <c r="I3601" s="196"/>
      <c r="K3601" s="106"/>
      <c r="L3601" s="106"/>
      <c r="M3601" s="106"/>
    </row>
    <row r="3602" ht="14.25" customHeight="1">
      <c r="A3602" s="81"/>
      <c r="B3602" s="93"/>
      <c r="E3602" s="50"/>
      <c r="H3602" s="42"/>
      <c r="I3602" s="196"/>
      <c r="K3602" s="106"/>
      <c r="L3602" s="106"/>
      <c r="M3602" s="106"/>
    </row>
    <row r="3603" ht="14.25" customHeight="1">
      <c r="A3603" s="81"/>
      <c r="B3603" s="93"/>
      <c r="E3603" s="50"/>
      <c r="H3603" s="42"/>
      <c r="I3603" s="196"/>
      <c r="K3603" s="106"/>
      <c r="L3603" s="106"/>
      <c r="M3603" s="106"/>
    </row>
    <row r="3604" ht="14.25" customHeight="1">
      <c r="A3604" s="81"/>
      <c r="B3604" s="93"/>
      <c r="E3604" s="50"/>
      <c r="H3604" s="42"/>
      <c r="I3604" s="196"/>
      <c r="K3604" s="106"/>
      <c r="L3604" s="106"/>
      <c r="M3604" s="106"/>
    </row>
    <row r="3605" ht="14.25" customHeight="1">
      <c r="A3605" s="81"/>
      <c r="B3605" s="93"/>
      <c r="E3605" s="50"/>
      <c r="H3605" s="42"/>
      <c r="I3605" s="196"/>
      <c r="K3605" s="106"/>
      <c r="L3605" s="106"/>
      <c r="M3605" s="106"/>
    </row>
    <row r="3606" ht="14.25" customHeight="1">
      <c r="A3606" s="81"/>
      <c r="B3606" s="93"/>
      <c r="E3606" s="50"/>
      <c r="H3606" s="42"/>
      <c r="I3606" s="196"/>
      <c r="K3606" s="106"/>
      <c r="L3606" s="106"/>
      <c r="M3606" s="106"/>
    </row>
    <row r="3607" ht="14.25" customHeight="1">
      <c r="A3607" s="81"/>
      <c r="B3607" s="93"/>
      <c r="E3607" s="50"/>
      <c r="H3607" s="42"/>
      <c r="I3607" s="196"/>
      <c r="K3607" s="106"/>
      <c r="L3607" s="106"/>
      <c r="M3607" s="106"/>
    </row>
    <row r="3608" ht="14.25" customHeight="1">
      <c r="A3608" s="81"/>
      <c r="B3608" s="93"/>
      <c r="E3608" s="50"/>
      <c r="H3608" s="42"/>
      <c r="I3608" s="196"/>
      <c r="K3608" s="106"/>
      <c r="L3608" s="106"/>
      <c r="M3608" s="106"/>
    </row>
    <row r="3609" ht="14.25" customHeight="1">
      <c r="A3609" s="81"/>
      <c r="B3609" s="93"/>
      <c r="E3609" s="50"/>
      <c r="H3609" s="42"/>
      <c r="I3609" s="196"/>
      <c r="K3609" s="106"/>
      <c r="L3609" s="106"/>
      <c r="M3609" s="106"/>
    </row>
    <row r="3610" ht="14.25" customHeight="1">
      <c r="A3610" s="81"/>
      <c r="B3610" s="93"/>
      <c r="E3610" s="50"/>
      <c r="H3610" s="42"/>
      <c r="I3610" s="196"/>
      <c r="K3610" s="106"/>
      <c r="L3610" s="106"/>
      <c r="M3610" s="106"/>
    </row>
    <row r="3611" ht="14.25" customHeight="1">
      <c r="A3611" s="81"/>
      <c r="B3611" s="93"/>
      <c r="E3611" s="50"/>
      <c r="H3611" s="42"/>
      <c r="I3611" s="196"/>
      <c r="K3611" s="106"/>
      <c r="L3611" s="106"/>
      <c r="M3611" s="106"/>
    </row>
    <row r="3612" ht="14.25" customHeight="1">
      <c r="A3612" s="81"/>
      <c r="B3612" s="93"/>
      <c r="E3612" s="50"/>
      <c r="H3612" s="42"/>
      <c r="I3612" s="196"/>
      <c r="K3612" s="106"/>
      <c r="L3612" s="106"/>
      <c r="M3612" s="106"/>
    </row>
    <row r="3613" ht="14.25" customHeight="1">
      <c r="A3613" s="81"/>
      <c r="B3613" s="93"/>
      <c r="E3613" s="50"/>
      <c r="H3613" s="42"/>
      <c r="I3613" s="196"/>
      <c r="K3613" s="106"/>
      <c r="L3613" s="106"/>
      <c r="M3613" s="106"/>
    </row>
    <row r="3614" ht="14.25" customHeight="1">
      <c r="A3614" s="81"/>
      <c r="B3614" s="93"/>
      <c r="E3614" s="50"/>
      <c r="H3614" s="42"/>
      <c r="I3614" s="196"/>
      <c r="K3614" s="106"/>
      <c r="L3614" s="106"/>
      <c r="M3614" s="106"/>
    </row>
    <row r="3615" ht="14.25" customHeight="1">
      <c r="A3615" s="81"/>
      <c r="B3615" s="93"/>
      <c r="E3615" s="50"/>
      <c r="H3615" s="42"/>
      <c r="I3615" s="196"/>
      <c r="K3615" s="106"/>
      <c r="L3615" s="106"/>
      <c r="M3615" s="106"/>
    </row>
    <row r="3616" ht="14.25" customHeight="1">
      <c r="A3616" s="81"/>
      <c r="B3616" s="93"/>
      <c r="E3616" s="50"/>
      <c r="H3616" s="42"/>
      <c r="I3616" s="196"/>
      <c r="K3616" s="106"/>
      <c r="L3616" s="106"/>
      <c r="M3616" s="106"/>
    </row>
    <row r="3617" ht="14.25" customHeight="1">
      <c r="A3617" s="81"/>
      <c r="B3617" s="93"/>
      <c r="E3617" s="50"/>
      <c r="H3617" s="42"/>
      <c r="I3617" s="196"/>
      <c r="K3617" s="106"/>
      <c r="L3617" s="106"/>
      <c r="M3617" s="106"/>
    </row>
    <row r="3618" ht="14.25" customHeight="1">
      <c r="A3618" s="81"/>
      <c r="B3618" s="93"/>
      <c r="E3618" s="50"/>
      <c r="H3618" s="42"/>
      <c r="I3618" s="196"/>
      <c r="K3618" s="106"/>
      <c r="L3618" s="106"/>
      <c r="M3618" s="106"/>
    </row>
    <row r="3619" ht="14.25" customHeight="1">
      <c r="A3619" s="81"/>
      <c r="B3619" s="93"/>
      <c r="E3619" s="50"/>
      <c r="H3619" s="42"/>
      <c r="I3619" s="196"/>
      <c r="K3619" s="106"/>
      <c r="L3619" s="106"/>
      <c r="M3619" s="106"/>
    </row>
    <row r="3620" ht="14.25" customHeight="1">
      <c r="A3620" s="81"/>
      <c r="B3620" s="93"/>
      <c r="E3620" s="50"/>
      <c r="H3620" s="42"/>
      <c r="I3620" s="196"/>
      <c r="K3620" s="106"/>
      <c r="L3620" s="106"/>
      <c r="M3620" s="106"/>
    </row>
    <row r="3621" ht="14.25" customHeight="1">
      <c r="A3621" s="81"/>
      <c r="B3621" s="93"/>
      <c r="E3621" s="50"/>
      <c r="H3621" s="42"/>
      <c r="I3621" s="196"/>
      <c r="K3621" s="106"/>
      <c r="L3621" s="106"/>
      <c r="M3621" s="106"/>
    </row>
    <row r="3622" ht="14.25" customHeight="1">
      <c r="A3622" s="81"/>
      <c r="B3622" s="93"/>
      <c r="E3622" s="50"/>
      <c r="H3622" s="42"/>
      <c r="I3622" s="196"/>
      <c r="K3622" s="106"/>
      <c r="L3622" s="106"/>
      <c r="M3622" s="106"/>
    </row>
    <row r="3623" ht="14.25" customHeight="1">
      <c r="A3623" s="81"/>
      <c r="B3623" s="93"/>
      <c r="E3623" s="50"/>
      <c r="H3623" s="42"/>
      <c r="I3623" s="196"/>
      <c r="K3623" s="106"/>
      <c r="L3623" s="106"/>
      <c r="M3623" s="106"/>
    </row>
    <row r="3624" ht="14.25" customHeight="1">
      <c r="A3624" s="81"/>
      <c r="B3624" s="93"/>
      <c r="E3624" s="50"/>
      <c r="H3624" s="42"/>
      <c r="I3624" s="196"/>
      <c r="K3624" s="106"/>
      <c r="L3624" s="106"/>
      <c r="M3624" s="106"/>
    </row>
    <row r="3625" ht="14.25" customHeight="1">
      <c r="A3625" s="81"/>
      <c r="B3625" s="93"/>
      <c r="E3625" s="50"/>
      <c r="H3625" s="42"/>
      <c r="I3625" s="196"/>
      <c r="K3625" s="106"/>
      <c r="L3625" s="106"/>
      <c r="M3625" s="106"/>
    </row>
    <row r="3626" ht="14.25" customHeight="1">
      <c r="A3626" s="81"/>
      <c r="B3626" s="93"/>
      <c r="E3626" s="50"/>
      <c r="H3626" s="42"/>
      <c r="I3626" s="196"/>
      <c r="K3626" s="106"/>
      <c r="L3626" s="106"/>
      <c r="M3626" s="106"/>
    </row>
    <row r="3627" ht="14.25" customHeight="1">
      <c r="A3627" s="81"/>
      <c r="B3627" s="93"/>
      <c r="E3627" s="50"/>
      <c r="H3627" s="42"/>
      <c r="I3627" s="196"/>
      <c r="K3627" s="106"/>
      <c r="L3627" s="106"/>
      <c r="M3627" s="106"/>
    </row>
    <row r="3628" ht="14.25" customHeight="1">
      <c r="A3628" s="81"/>
      <c r="B3628" s="93"/>
      <c r="E3628" s="50"/>
      <c r="H3628" s="42"/>
      <c r="I3628" s="196"/>
      <c r="K3628" s="106"/>
      <c r="L3628" s="106"/>
      <c r="M3628" s="106"/>
    </row>
    <row r="3629" ht="14.25" customHeight="1">
      <c r="A3629" s="81"/>
      <c r="B3629" s="93"/>
      <c r="E3629" s="50"/>
      <c r="H3629" s="42"/>
      <c r="I3629" s="196"/>
      <c r="K3629" s="106"/>
      <c r="L3629" s="106"/>
      <c r="M3629" s="106"/>
    </row>
    <row r="3630" ht="14.25" customHeight="1">
      <c r="A3630" s="81"/>
      <c r="B3630" s="93"/>
      <c r="E3630" s="50"/>
      <c r="H3630" s="42"/>
      <c r="I3630" s="196"/>
      <c r="K3630" s="106"/>
      <c r="L3630" s="106"/>
      <c r="M3630" s="106"/>
    </row>
    <row r="3631" ht="14.25" customHeight="1">
      <c r="A3631" s="81"/>
      <c r="B3631" s="93"/>
      <c r="E3631" s="50"/>
      <c r="H3631" s="42"/>
      <c r="I3631" s="196"/>
      <c r="K3631" s="106"/>
      <c r="L3631" s="106"/>
      <c r="M3631" s="106"/>
    </row>
    <row r="3632" ht="14.25" customHeight="1">
      <c r="A3632" s="81"/>
      <c r="B3632" s="93"/>
      <c r="E3632" s="50"/>
      <c r="H3632" s="42"/>
      <c r="I3632" s="196"/>
      <c r="K3632" s="106"/>
      <c r="L3632" s="106"/>
      <c r="M3632" s="106"/>
    </row>
    <row r="3633" ht="14.25" customHeight="1">
      <c r="A3633" s="81"/>
      <c r="B3633" s="93"/>
      <c r="E3633" s="50"/>
      <c r="H3633" s="42"/>
      <c r="I3633" s="196"/>
      <c r="K3633" s="106"/>
      <c r="L3633" s="106"/>
      <c r="M3633" s="106"/>
    </row>
    <row r="3634" ht="14.25" customHeight="1">
      <c r="A3634" s="81"/>
      <c r="B3634" s="93"/>
      <c r="E3634" s="50"/>
      <c r="H3634" s="42"/>
      <c r="I3634" s="196"/>
      <c r="K3634" s="106"/>
      <c r="L3634" s="106"/>
      <c r="M3634" s="106"/>
    </row>
    <row r="3635" ht="14.25" customHeight="1">
      <c r="A3635" s="81"/>
      <c r="B3635" s="93"/>
      <c r="E3635" s="50"/>
      <c r="H3635" s="42"/>
      <c r="I3635" s="196"/>
      <c r="K3635" s="106"/>
      <c r="L3635" s="106"/>
      <c r="M3635" s="106"/>
    </row>
    <row r="3636" ht="14.25" customHeight="1">
      <c r="A3636" s="81"/>
      <c r="B3636" s="93"/>
      <c r="E3636" s="50"/>
      <c r="H3636" s="42"/>
      <c r="I3636" s="196"/>
      <c r="K3636" s="106"/>
      <c r="L3636" s="106"/>
      <c r="M3636" s="106"/>
    </row>
    <row r="3637" ht="14.25" customHeight="1">
      <c r="A3637" s="81"/>
      <c r="B3637" s="93"/>
      <c r="E3637" s="50"/>
      <c r="H3637" s="42"/>
      <c r="I3637" s="196"/>
      <c r="K3637" s="106"/>
      <c r="L3637" s="106"/>
      <c r="M3637" s="106"/>
    </row>
    <row r="3638" ht="14.25" customHeight="1">
      <c r="A3638" s="81"/>
      <c r="B3638" s="93"/>
      <c r="E3638" s="50"/>
      <c r="H3638" s="42"/>
      <c r="I3638" s="196"/>
      <c r="K3638" s="106"/>
      <c r="L3638" s="106"/>
      <c r="M3638" s="106"/>
    </row>
    <row r="3639" ht="14.25" customHeight="1">
      <c r="A3639" s="81"/>
      <c r="B3639" s="93"/>
      <c r="E3639" s="50"/>
      <c r="H3639" s="42"/>
      <c r="I3639" s="196"/>
      <c r="K3639" s="106"/>
      <c r="L3639" s="106"/>
      <c r="M3639" s="106"/>
    </row>
    <row r="3640" ht="14.25" customHeight="1">
      <c r="A3640" s="81"/>
      <c r="B3640" s="93"/>
      <c r="E3640" s="50"/>
      <c r="H3640" s="42"/>
      <c r="I3640" s="196"/>
      <c r="K3640" s="106"/>
      <c r="L3640" s="106"/>
      <c r="M3640" s="106"/>
    </row>
    <row r="3641" ht="14.25" customHeight="1">
      <c r="A3641" s="81"/>
      <c r="B3641" s="93"/>
      <c r="E3641" s="50"/>
      <c r="H3641" s="42"/>
      <c r="I3641" s="196"/>
      <c r="K3641" s="106"/>
      <c r="L3641" s="106"/>
      <c r="M3641" s="106"/>
    </row>
    <row r="3642" ht="14.25" customHeight="1">
      <c r="A3642" s="81"/>
      <c r="B3642" s="93"/>
      <c r="E3642" s="50"/>
      <c r="H3642" s="42"/>
      <c r="I3642" s="196"/>
      <c r="K3642" s="106"/>
      <c r="L3642" s="106"/>
      <c r="M3642" s="106"/>
    </row>
    <row r="3643" ht="14.25" customHeight="1">
      <c r="A3643" s="81"/>
      <c r="B3643" s="93"/>
      <c r="E3643" s="50"/>
      <c r="H3643" s="42"/>
      <c r="I3643" s="196"/>
      <c r="K3643" s="106"/>
      <c r="L3643" s="106"/>
      <c r="M3643" s="106"/>
    </row>
    <row r="3644" ht="14.25" customHeight="1">
      <c r="A3644" s="81"/>
      <c r="B3644" s="93"/>
      <c r="E3644" s="50"/>
      <c r="H3644" s="42"/>
      <c r="I3644" s="196"/>
      <c r="K3644" s="106"/>
      <c r="L3644" s="106"/>
      <c r="M3644" s="106"/>
    </row>
    <row r="3645" ht="14.25" customHeight="1">
      <c r="A3645" s="81"/>
      <c r="B3645" s="93"/>
      <c r="E3645" s="50"/>
      <c r="H3645" s="42"/>
      <c r="I3645" s="196"/>
      <c r="K3645" s="106"/>
      <c r="L3645" s="106"/>
      <c r="M3645" s="106"/>
    </row>
    <row r="3646" ht="14.25" customHeight="1">
      <c r="A3646" s="81"/>
      <c r="B3646" s="93"/>
      <c r="E3646" s="50"/>
      <c r="H3646" s="42"/>
      <c r="I3646" s="196"/>
      <c r="K3646" s="106"/>
      <c r="L3646" s="106"/>
      <c r="M3646" s="106"/>
    </row>
    <row r="3647" ht="14.25" customHeight="1">
      <c r="A3647" s="81"/>
      <c r="B3647" s="93"/>
      <c r="E3647" s="50"/>
      <c r="H3647" s="42"/>
      <c r="I3647" s="196"/>
      <c r="K3647" s="106"/>
      <c r="L3647" s="106"/>
      <c r="M3647" s="106"/>
    </row>
    <row r="3648" ht="14.25" customHeight="1">
      <c r="A3648" s="81"/>
      <c r="B3648" s="93"/>
      <c r="E3648" s="50"/>
      <c r="H3648" s="42"/>
      <c r="I3648" s="196"/>
      <c r="K3648" s="106"/>
      <c r="L3648" s="106"/>
      <c r="M3648" s="106"/>
    </row>
    <row r="3649" ht="14.25" customHeight="1">
      <c r="A3649" s="81"/>
      <c r="B3649" s="93"/>
      <c r="E3649" s="50"/>
      <c r="H3649" s="42"/>
      <c r="I3649" s="196"/>
      <c r="K3649" s="106"/>
      <c r="L3649" s="106"/>
      <c r="M3649" s="106"/>
    </row>
    <row r="3650" ht="14.25" customHeight="1">
      <c r="A3650" s="81"/>
      <c r="B3650" s="93"/>
      <c r="E3650" s="50"/>
      <c r="H3650" s="42"/>
      <c r="I3650" s="196"/>
      <c r="K3650" s="106"/>
      <c r="L3650" s="106"/>
      <c r="M3650" s="106"/>
    </row>
    <row r="3651" ht="14.25" customHeight="1">
      <c r="A3651" s="81"/>
      <c r="B3651" s="93"/>
      <c r="E3651" s="50"/>
      <c r="H3651" s="42"/>
      <c r="I3651" s="196"/>
      <c r="K3651" s="106"/>
      <c r="L3651" s="106"/>
      <c r="M3651" s="106"/>
    </row>
    <row r="3652" ht="14.25" customHeight="1">
      <c r="A3652" s="81"/>
      <c r="B3652" s="93"/>
      <c r="E3652" s="50"/>
      <c r="H3652" s="42"/>
      <c r="I3652" s="196"/>
      <c r="K3652" s="106"/>
      <c r="L3652" s="106"/>
      <c r="M3652" s="106"/>
    </row>
    <row r="3653" ht="14.25" customHeight="1">
      <c r="A3653" s="81"/>
      <c r="B3653" s="93"/>
      <c r="E3653" s="50"/>
      <c r="H3653" s="42"/>
      <c r="I3653" s="196"/>
      <c r="K3653" s="106"/>
      <c r="L3653" s="106"/>
      <c r="M3653" s="106"/>
    </row>
    <row r="3654" ht="14.25" customHeight="1">
      <c r="A3654" s="81"/>
      <c r="B3654" s="93"/>
      <c r="E3654" s="50"/>
      <c r="H3654" s="42"/>
      <c r="I3654" s="196"/>
      <c r="K3654" s="106"/>
      <c r="L3654" s="106"/>
      <c r="M3654" s="106"/>
    </row>
    <row r="3655" ht="14.25" customHeight="1">
      <c r="A3655" s="81"/>
      <c r="B3655" s="93"/>
      <c r="E3655" s="50"/>
      <c r="H3655" s="42"/>
      <c r="I3655" s="196"/>
      <c r="K3655" s="106"/>
      <c r="L3655" s="106"/>
      <c r="M3655" s="106"/>
    </row>
    <row r="3656" ht="14.25" customHeight="1">
      <c r="A3656" s="81"/>
      <c r="B3656" s="93"/>
      <c r="E3656" s="50"/>
      <c r="H3656" s="42"/>
      <c r="I3656" s="196"/>
      <c r="K3656" s="106"/>
      <c r="L3656" s="106"/>
      <c r="M3656" s="106"/>
    </row>
    <row r="3657" ht="14.25" customHeight="1">
      <c r="A3657" s="81"/>
      <c r="B3657" s="93"/>
      <c r="E3657" s="50"/>
      <c r="H3657" s="42"/>
      <c r="I3657" s="196"/>
      <c r="K3657" s="106"/>
      <c r="L3657" s="106"/>
      <c r="M3657" s="106"/>
    </row>
    <row r="3658" ht="14.25" customHeight="1">
      <c r="A3658" s="81"/>
      <c r="B3658" s="93"/>
      <c r="E3658" s="50"/>
      <c r="H3658" s="42"/>
      <c r="I3658" s="196"/>
      <c r="K3658" s="106"/>
      <c r="L3658" s="106"/>
      <c r="M3658" s="106"/>
    </row>
    <row r="3659" ht="14.25" customHeight="1">
      <c r="A3659" s="81"/>
      <c r="B3659" s="93"/>
      <c r="E3659" s="50"/>
      <c r="H3659" s="42"/>
      <c r="I3659" s="196"/>
      <c r="K3659" s="106"/>
      <c r="L3659" s="106"/>
      <c r="M3659" s="106"/>
    </row>
    <row r="3660" ht="14.25" customHeight="1">
      <c r="A3660" s="81"/>
      <c r="B3660" s="93"/>
      <c r="E3660" s="50"/>
      <c r="H3660" s="42"/>
      <c r="I3660" s="196"/>
      <c r="K3660" s="106"/>
      <c r="L3660" s="106"/>
      <c r="M3660" s="106"/>
    </row>
    <row r="3661" ht="14.25" customHeight="1">
      <c r="A3661" s="81"/>
      <c r="B3661" s="93"/>
      <c r="E3661" s="50"/>
      <c r="H3661" s="42"/>
      <c r="I3661" s="196"/>
      <c r="K3661" s="106"/>
      <c r="L3661" s="106"/>
      <c r="M3661" s="106"/>
    </row>
    <row r="3662" ht="14.25" customHeight="1">
      <c r="A3662" s="81"/>
      <c r="B3662" s="93"/>
      <c r="E3662" s="50"/>
      <c r="H3662" s="42"/>
      <c r="I3662" s="196"/>
      <c r="K3662" s="106"/>
      <c r="L3662" s="106"/>
      <c r="M3662" s="106"/>
    </row>
    <row r="3663" ht="14.25" customHeight="1">
      <c r="A3663" s="81"/>
      <c r="B3663" s="93"/>
      <c r="E3663" s="50"/>
      <c r="H3663" s="42"/>
      <c r="I3663" s="196"/>
      <c r="K3663" s="106"/>
      <c r="L3663" s="106"/>
      <c r="M3663" s="106"/>
    </row>
    <row r="3664" ht="14.25" customHeight="1">
      <c r="A3664" s="81"/>
      <c r="B3664" s="93"/>
      <c r="E3664" s="50"/>
      <c r="H3664" s="42"/>
      <c r="I3664" s="196"/>
      <c r="K3664" s="106"/>
      <c r="L3664" s="106"/>
      <c r="M3664" s="106"/>
    </row>
    <row r="3665" ht="14.25" customHeight="1">
      <c r="A3665" s="81"/>
      <c r="B3665" s="93"/>
      <c r="E3665" s="50"/>
      <c r="H3665" s="42"/>
      <c r="I3665" s="196"/>
      <c r="K3665" s="106"/>
      <c r="L3665" s="106"/>
      <c r="M3665" s="106"/>
    </row>
    <row r="3666" ht="14.25" customHeight="1">
      <c r="A3666" s="81"/>
      <c r="B3666" s="93"/>
      <c r="E3666" s="50"/>
      <c r="H3666" s="42"/>
      <c r="I3666" s="196"/>
      <c r="K3666" s="106"/>
      <c r="L3666" s="106"/>
      <c r="M3666" s="106"/>
    </row>
    <row r="3667" ht="14.25" customHeight="1">
      <c r="A3667" s="81"/>
      <c r="B3667" s="93"/>
      <c r="E3667" s="50"/>
      <c r="H3667" s="42"/>
      <c r="I3667" s="196"/>
      <c r="K3667" s="106"/>
      <c r="L3667" s="106"/>
      <c r="M3667" s="106"/>
    </row>
    <row r="3668" ht="14.25" customHeight="1">
      <c r="A3668" s="81"/>
      <c r="B3668" s="93"/>
      <c r="E3668" s="50"/>
      <c r="H3668" s="42"/>
      <c r="I3668" s="196"/>
      <c r="K3668" s="106"/>
      <c r="L3668" s="106"/>
      <c r="M3668" s="106"/>
    </row>
    <row r="3669" ht="14.25" customHeight="1">
      <c r="A3669" s="81"/>
      <c r="B3669" s="93"/>
      <c r="E3669" s="50"/>
      <c r="H3669" s="42"/>
      <c r="I3669" s="196"/>
      <c r="K3669" s="106"/>
      <c r="L3669" s="106"/>
      <c r="M3669" s="106"/>
    </row>
    <row r="3670" ht="14.25" customHeight="1">
      <c r="A3670" s="81"/>
      <c r="B3670" s="93"/>
      <c r="E3670" s="50"/>
      <c r="H3670" s="42"/>
      <c r="I3670" s="196"/>
      <c r="K3670" s="106"/>
      <c r="L3670" s="106"/>
      <c r="M3670" s="106"/>
    </row>
    <row r="3671" ht="14.25" customHeight="1">
      <c r="A3671" s="81"/>
      <c r="B3671" s="93"/>
      <c r="E3671" s="50"/>
      <c r="H3671" s="42"/>
      <c r="I3671" s="196"/>
      <c r="K3671" s="106"/>
      <c r="L3671" s="106"/>
      <c r="M3671" s="106"/>
    </row>
    <row r="3672" ht="14.25" customHeight="1">
      <c r="A3672" s="81"/>
      <c r="B3672" s="93"/>
      <c r="E3672" s="50"/>
      <c r="H3672" s="42"/>
      <c r="I3672" s="196"/>
      <c r="K3672" s="106"/>
      <c r="L3672" s="106"/>
      <c r="M3672" s="106"/>
    </row>
    <row r="3673" ht="14.25" customHeight="1">
      <c r="A3673" s="81"/>
      <c r="B3673" s="93"/>
      <c r="E3673" s="50"/>
      <c r="H3673" s="42"/>
      <c r="I3673" s="196"/>
      <c r="K3673" s="106"/>
      <c r="L3673" s="106"/>
      <c r="M3673" s="106"/>
    </row>
    <row r="3674" ht="14.25" customHeight="1">
      <c r="A3674" s="81"/>
      <c r="B3674" s="93"/>
      <c r="E3674" s="50"/>
      <c r="H3674" s="42"/>
      <c r="I3674" s="196"/>
      <c r="K3674" s="106"/>
      <c r="L3674" s="106"/>
      <c r="M3674" s="106"/>
    </row>
    <row r="3675" ht="14.25" customHeight="1">
      <c r="A3675" s="81"/>
      <c r="B3675" s="93"/>
      <c r="E3675" s="50"/>
      <c r="H3675" s="42"/>
      <c r="I3675" s="196"/>
      <c r="K3675" s="106"/>
      <c r="L3675" s="106"/>
      <c r="M3675" s="106"/>
    </row>
    <row r="3676" ht="14.25" customHeight="1">
      <c r="A3676" s="81"/>
      <c r="B3676" s="93"/>
      <c r="E3676" s="50"/>
      <c r="H3676" s="42"/>
      <c r="I3676" s="196"/>
      <c r="K3676" s="106"/>
      <c r="L3676" s="106"/>
      <c r="M3676" s="106"/>
    </row>
    <row r="3677" ht="14.25" customHeight="1">
      <c r="A3677" s="81"/>
      <c r="B3677" s="93"/>
      <c r="E3677" s="50"/>
      <c r="H3677" s="42"/>
      <c r="I3677" s="196"/>
      <c r="K3677" s="106"/>
      <c r="L3677" s="106"/>
      <c r="M3677" s="106"/>
    </row>
    <row r="3678" ht="14.25" customHeight="1">
      <c r="A3678" s="81"/>
      <c r="B3678" s="93"/>
      <c r="E3678" s="50"/>
      <c r="H3678" s="42"/>
      <c r="I3678" s="196"/>
      <c r="K3678" s="106"/>
      <c r="L3678" s="106"/>
      <c r="M3678" s="106"/>
    </row>
    <row r="3679" ht="14.25" customHeight="1">
      <c r="A3679" s="81"/>
      <c r="B3679" s="93"/>
      <c r="E3679" s="50"/>
      <c r="H3679" s="42"/>
      <c r="I3679" s="196"/>
      <c r="K3679" s="106"/>
      <c r="L3679" s="106"/>
      <c r="M3679" s="106"/>
    </row>
    <row r="3680" ht="14.25" customHeight="1">
      <c r="A3680" s="81"/>
      <c r="B3680" s="93"/>
      <c r="E3680" s="50"/>
      <c r="H3680" s="42"/>
      <c r="I3680" s="196"/>
      <c r="K3680" s="106"/>
      <c r="L3680" s="106"/>
      <c r="M3680" s="106"/>
    </row>
    <row r="3681" ht="14.25" customHeight="1">
      <c r="A3681" s="81"/>
      <c r="B3681" s="93"/>
      <c r="E3681" s="50"/>
      <c r="H3681" s="42"/>
      <c r="I3681" s="196"/>
      <c r="K3681" s="106"/>
      <c r="L3681" s="106"/>
      <c r="M3681" s="106"/>
    </row>
    <row r="3682" ht="14.25" customHeight="1">
      <c r="A3682" s="81"/>
      <c r="B3682" s="93"/>
      <c r="E3682" s="50"/>
      <c r="H3682" s="42"/>
      <c r="I3682" s="196"/>
      <c r="K3682" s="106"/>
      <c r="L3682" s="106"/>
      <c r="M3682" s="106"/>
    </row>
    <row r="3683" ht="14.25" customHeight="1">
      <c r="A3683" s="81"/>
      <c r="B3683" s="93"/>
      <c r="E3683" s="50"/>
      <c r="H3683" s="42"/>
      <c r="I3683" s="196"/>
      <c r="K3683" s="106"/>
      <c r="L3683" s="106"/>
      <c r="M3683" s="106"/>
    </row>
    <row r="3684" ht="14.25" customHeight="1">
      <c r="A3684" s="81"/>
      <c r="B3684" s="93"/>
      <c r="E3684" s="50"/>
      <c r="H3684" s="42"/>
      <c r="I3684" s="196"/>
      <c r="K3684" s="106"/>
      <c r="L3684" s="106"/>
      <c r="M3684" s="106"/>
    </row>
    <row r="3685" ht="14.25" customHeight="1">
      <c r="A3685" s="81"/>
      <c r="B3685" s="93"/>
      <c r="E3685" s="50"/>
      <c r="H3685" s="42"/>
      <c r="I3685" s="196"/>
      <c r="K3685" s="106"/>
      <c r="L3685" s="106"/>
      <c r="M3685" s="106"/>
    </row>
    <row r="3686" ht="14.25" customHeight="1">
      <c r="A3686" s="81"/>
      <c r="B3686" s="93"/>
      <c r="E3686" s="50"/>
      <c r="H3686" s="42"/>
      <c r="I3686" s="196"/>
      <c r="K3686" s="106"/>
      <c r="L3686" s="106"/>
      <c r="M3686" s="106"/>
    </row>
    <row r="3687" ht="14.25" customHeight="1">
      <c r="A3687" s="81"/>
      <c r="B3687" s="93"/>
      <c r="E3687" s="50"/>
      <c r="H3687" s="42"/>
      <c r="I3687" s="196"/>
      <c r="K3687" s="106"/>
      <c r="L3687" s="106"/>
      <c r="M3687" s="106"/>
    </row>
    <row r="3688" ht="14.25" customHeight="1">
      <c r="A3688" s="81"/>
      <c r="B3688" s="93"/>
      <c r="E3688" s="50"/>
      <c r="H3688" s="42"/>
      <c r="I3688" s="196"/>
      <c r="K3688" s="106"/>
      <c r="L3688" s="106"/>
      <c r="M3688" s="106"/>
    </row>
    <row r="3689" ht="14.25" customHeight="1">
      <c r="A3689" s="81"/>
      <c r="B3689" s="93"/>
      <c r="E3689" s="50"/>
      <c r="H3689" s="42"/>
      <c r="I3689" s="196"/>
      <c r="K3689" s="106"/>
      <c r="L3689" s="106"/>
      <c r="M3689" s="106"/>
    </row>
    <row r="3690" ht="14.25" customHeight="1">
      <c r="A3690" s="81"/>
      <c r="B3690" s="93"/>
      <c r="E3690" s="50"/>
      <c r="H3690" s="42"/>
      <c r="I3690" s="196"/>
      <c r="K3690" s="106"/>
      <c r="L3690" s="106"/>
      <c r="M3690" s="106"/>
    </row>
    <row r="3691" ht="14.25" customHeight="1">
      <c r="A3691" s="81"/>
      <c r="B3691" s="93"/>
      <c r="E3691" s="50"/>
      <c r="H3691" s="42"/>
      <c r="I3691" s="196"/>
      <c r="K3691" s="106"/>
      <c r="L3691" s="106"/>
      <c r="M3691" s="106"/>
    </row>
    <row r="3692" ht="14.25" customHeight="1">
      <c r="A3692" s="81"/>
      <c r="B3692" s="93"/>
      <c r="E3692" s="50"/>
      <c r="H3692" s="42"/>
      <c r="I3692" s="196"/>
      <c r="K3692" s="106"/>
      <c r="L3692" s="106"/>
      <c r="M3692" s="106"/>
    </row>
    <row r="3693" ht="14.25" customHeight="1">
      <c r="A3693" s="81"/>
      <c r="B3693" s="93"/>
      <c r="E3693" s="50"/>
      <c r="H3693" s="42"/>
      <c r="I3693" s="196"/>
      <c r="K3693" s="106"/>
      <c r="L3693" s="106"/>
      <c r="M3693" s="106"/>
    </row>
    <row r="3694" ht="14.25" customHeight="1">
      <c r="A3694" s="81"/>
      <c r="B3694" s="93"/>
      <c r="E3694" s="50"/>
      <c r="H3694" s="42"/>
      <c r="I3694" s="196"/>
      <c r="K3694" s="106"/>
      <c r="L3694" s="106"/>
      <c r="M3694" s="106"/>
    </row>
    <row r="3695" ht="14.25" customHeight="1">
      <c r="A3695" s="81"/>
      <c r="B3695" s="93"/>
      <c r="E3695" s="50"/>
      <c r="H3695" s="42"/>
      <c r="I3695" s="196"/>
      <c r="K3695" s="106"/>
      <c r="L3695" s="106"/>
      <c r="M3695" s="106"/>
    </row>
    <row r="3696" ht="14.25" customHeight="1">
      <c r="A3696" s="81"/>
      <c r="B3696" s="93"/>
      <c r="E3696" s="50"/>
      <c r="H3696" s="42"/>
      <c r="I3696" s="196"/>
      <c r="K3696" s="106"/>
      <c r="L3696" s="106"/>
      <c r="M3696" s="106"/>
    </row>
    <row r="3697" ht="14.25" customHeight="1">
      <c r="A3697" s="81"/>
      <c r="B3697" s="93"/>
      <c r="E3697" s="50"/>
      <c r="H3697" s="42"/>
      <c r="I3697" s="196"/>
      <c r="K3697" s="106"/>
      <c r="L3697" s="106"/>
      <c r="M3697" s="106"/>
    </row>
    <row r="3698" ht="14.25" customHeight="1">
      <c r="A3698" s="81"/>
      <c r="B3698" s="93"/>
      <c r="E3698" s="50"/>
      <c r="H3698" s="42"/>
      <c r="I3698" s="196"/>
      <c r="K3698" s="106"/>
      <c r="L3698" s="106"/>
      <c r="M3698" s="106"/>
    </row>
    <row r="3699" ht="14.25" customHeight="1">
      <c r="A3699" s="81"/>
      <c r="B3699" s="93"/>
      <c r="E3699" s="50"/>
      <c r="H3699" s="42"/>
      <c r="I3699" s="196"/>
      <c r="K3699" s="106"/>
      <c r="L3699" s="106"/>
      <c r="M3699" s="106"/>
    </row>
    <row r="3700" ht="14.25" customHeight="1">
      <c r="A3700" s="81"/>
      <c r="B3700" s="93"/>
      <c r="E3700" s="50"/>
      <c r="H3700" s="42"/>
      <c r="I3700" s="196"/>
      <c r="K3700" s="106"/>
      <c r="L3700" s="106"/>
      <c r="M3700" s="106"/>
    </row>
    <row r="3701" ht="14.25" customHeight="1">
      <c r="A3701" s="81"/>
      <c r="B3701" s="93"/>
      <c r="E3701" s="50"/>
      <c r="H3701" s="42"/>
      <c r="I3701" s="196"/>
      <c r="K3701" s="106"/>
      <c r="L3701" s="106"/>
      <c r="M3701" s="106"/>
    </row>
    <row r="3702" ht="14.25" customHeight="1">
      <c r="A3702" s="81"/>
      <c r="B3702" s="93"/>
      <c r="E3702" s="50"/>
      <c r="H3702" s="42"/>
      <c r="I3702" s="196"/>
      <c r="K3702" s="106"/>
      <c r="L3702" s="106"/>
      <c r="M3702" s="106"/>
    </row>
    <row r="3703" ht="14.25" customHeight="1">
      <c r="A3703" s="81"/>
      <c r="B3703" s="93"/>
      <c r="E3703" s="50"/>
      <c r="H3703" s="42"/>
      <c r="I3703" s="196"/>
      <c r="K3703" s="106"/>
      <c r="L3703" s="106"/>
      <c r="M3703" s="106"/>
    </row>
    <row r="3704" ht="14.25" customHeight="1">
      <c r="A3704" s="81"/>
      <c r="B3704" s="93"/>
      <c r="E3704" s="50"/>
      <c r="H3704" s="42"/>
      <c r="I3704" s="196"/>
      <c r="K3704" s="106"/>
      <c r="L3704" s="106"/>
      <c r="M3704" s="106"/>
    </row>
    <row r="3705" ht="14.25" customHeight="1">
      <c r="A3705" s="81"/>
      <c r="B3705" s="93"/>
      <c r="E3705" s="50"/>
      <c r="H3705" s="42"/>
      <c r="I3705" s="196"/>
      <c r="K3705" s="106"/>
      <c r="L3705" s="106"/>
      <c r="M3705" s="106"/>
    </row>
    <row r="3706" ht="14.25" customHeight="1">
      <c r="A3706" s="81"/>
      <c r="B3706" s="93"/>
      <c r="E3706" s="50"/>
      <c r="H3706" s="42"/>
      <c r="I3706" s="196"/>
      <c r="K3706" s="106"/>
      <c r="L3706" s="106"/>
      <c r="M3706" s="106"/>
    </row>
    <row r="3707" ht="14.25" customHeight="1">
      <c r="A3707" s="81"/>
      <c r="B3707" s="93"/>
      <c r="E3707" s="50"/>
      <c r="H3707" s="42"/>
      <c r="I3707" s="196"/>
      <c r="K3707" s="106"/>
      <c r="L3707" s="106"/>
      <c r="M3707" s="106"/>
    </row>
    <row r="3708" ht="14.25" customHeight="1">
      <c r="A3708" s="81"/>
      <c r="B3708" s="93"/>
      <c r="E3708" s="50"/>
      <c r="H3708" s="42"/>
      <c r="I3708" s="196"/>
      <c r="K3708" s="106"/>
      <c r="L3708" s="106"/>
      <c r="M3708" s="106"/>
    </row>
    <row r="3709" ht="14.25" customHeight="1">
      <c r="A3709" s="81"/>
      <c r="B3709" s="93"/>
      <c r="E3709" s="50"/>
      <c r="H3709" s="42"/>
      <c r="I3709" s="196"/>
      <c r="K3709" s="106"/>
      <c r="L3709" s="106"/>
      <c r="M3709" s="106"/>
    </row>
    <row r="3710" ht="14.25" customHeight="1">
      <c r="A3710" s="81"/>
      <c r="B3710" s="93"/>
      <c r="E3710" s="50"/>
      <c r="H3710" s="42"/>
      <c r="I3710" s="196"/>
      <c r="K3710" s="106"/>
      <c r="L3710" s="106"/>
      <c r="M3710" s="106"/>
    </row>
    <row r="3711" ht="14.25" customHeight="1">
      <c r="A3711" s="81"/>
      <c r="B3711" s="93"/>
      <c r="E3711" s="50"/>
      <c r="H3711" s="42"/>
      <c r="I3711" s="196"/>
      <c r="K3711" s="106"/>
      <c r="L3711" s="106"/>
      <c r="M3711" s="106"/>
    </row>
    <row r="3712" ht="14.25" customHeight="1">
      <c r="A3712" s="81"/>
      <c r="B3712" s="93"/>
      <c r="E3712" s="50"/>
      <c r="H3712" s="42"/>
      <c r="I3712" s="196"/>
      <c r="K3712" s="106"/>
      <c r="L3712" s="106"/>
      <c r="M3712" s="106"/>
    </row>
    <row r="3713" ht="14.25" customHeight="1">
      <c r="A3713" s="81"/>
      <c r="B3713" s="93"/>
      <c r="E3713" s="50"/>
      <c r="H3713" s="42"/>
      <c r="I3713" s="196"/>
      <c r="K3713" s="106"/>
      <c r="L3713" s="106"/>
      <c r="M3713" s="106"/>
    </row>
    <row r="3714" ht="14.25" customHeight="1">
      <c r="A3714" s="81"/>
      <c r="B3714" s="93"/>
      <c r="E3714" s="50"/>
      <c r="H3714" s="42"/>
      <c r="I3714" s="196"/>
      <c r="K3714" s="106"/>
      <c r="L3714" s="106"/>
      <c r="M3714" s="106"/>
    </row>
    <row r="3715" ht="14.25" customHeight="1">
      <c r="A3715" s="81"/>
      <c r="B3715" s="93"/>
      <c r="E3715" s="50"/>
      <c r="H3715" s="42"/>
      <c r="I3715" s="196"/>
      <c r="K3715" s="106"/>
      <c r="L3715" s="106"/>
      <c r="M3715" s="106"/>
    </row>
    <row r="3716" ht="14.25" customHeight="1">
      <c r="A3716" s="81"/>
      <c r="B3716" s="93"/>
      <c r="E3716" s="50"/>
      <c r="H3716" s="42"/>
      <c r="I3716" s="196"/>
      <c r="K3716" s="106"/>
      <c r="L3716" s="106"/>
      <c r="M3716" s="106"/>
    </row>
    <row r="3717" ht="14.25" customHeight="1">
      <c r="A3717" s="81"/>
      <c r="B3717" s="93"/>
      <c r="E3717" s="50"/>
      <c r="H3717" s="42"/>
      <c r="I3717" s="196"/>
      <c r="K3717" s="106"/>
      <c r="L3717" s="106"/>
      <c r="M3717" s="106"/>
    </row>
    <row r="3718" ht="14.25" customHeight="1">
      <c r="A3718" s="81"/>
      <c r="B3718" s="93"/>
      <c r="E3718" s="50"/>
      <c r="H3718" s="42"/>
      <c r="I3718" s="196"/>
      <c r="K3718" s="106"/>
      <c r="L3718" s="106"/>
      <c r="M3718" s="106"/>
    </row>
    <row r="3719" ht="14.25" customHeight="1">
      <c r="A3719" s="81"/>
      <c r="B3719" s="93"/>
      <c r="E3719" s="50"/>
      <c r="H3719" s="42"/>
      <c r="I3719" s="196"/>
      <c r="K3719" s="106"/>
      <c r="L3719" s="106"/>
      <c r="M3719" s="106"/>
    </row>
    <row r="3720" ht="14.25" customHeight="1">
      <c r="A3720" s="81"/>
      <c r="B3720" s="93"/>
      <c r="E3720" s="50"/>
      <c r="H3720" s="42"/>
      <c r="I3720" s="196"/>
      <c r="K3720" s="106"/>
      <c r="L3720" s="106"/>
      <c r="M3720" s="106"/>
    </row>
    <row r="3721" ht="14.25" customHeight="1">
      <c r="A3721" s="81"/>
      <c r="B3721" s="93"/>
      <c r="E3721" s="50"/>
      <c r="H3721" s="42"/>
      <c r="I3721" s="196"/>
      <c r="K3721" s="106"/>
      <c r="L3721" s="106"/>
      <c r="M3721" s="106"/>
    </row>
    <row r="3722" ht="14.25" customHeight="1">
      <c r="A3722" s="81"/>
      <c r="B3722" s="93"/>
      <c r="E3722" s="50"/>
      <c r="H3722" s="42"/>
      <c r="I3722" s="196"/>
      <c r="K3722" s="106"/>
      <c r="L3722" s="106"/>
      <c r="M3722" s="106"/>
    </row>
    <row r="3723" ht="14.25" customHeight="1">
      <c r="A3723" s="81"/>
      <c r="B3723" s="93"/>
      <c r="E3723" s="50"/>
      <c r="H3723" s="42"/>
      <c r="I3723" s="196"/>
      <c r="K3723" s="106"/>
      <c r="L3723" s="106"/>
      <c r="M3723" s="106"/>
    </row>
    <row r="3724" ht="14.25" customHeight="1">
      <c r="A3724" s="81"/>
      <c r="B3724" s="93"/>
      <c r="E3724" s="50"/>
      <c r="H3724" s="42"/>
      <c r="I3724" s="196"/>
      <c r="K3724" s="106"/>
      <c r="L3724" s="106"/>
      <c r="M3724" s="106"/>
    </row>
    <row r="3725" ht="14.25" customHeight="1">
      <c r="A3725" s="81"/>
      <c r="B3725" s="93"/>
      <c r="E3725" s="50"/>
      <c r="H3725" s="42"/>
      <c r="I3725" s="196"/>
      <c r="K3725" s="106"/>
      <c r="L3725" s="106"/>
      <c r="M3725" s="106"/>
    </row>
    <row r="3726" ht="14.25" customHeight="1">
      <c r="A3726" s="81"/>
      <c r="B3726" s="93"/>
      <c r="E3726" s="50"/>
      <c r="H3726" s="42"/>
      <c r="I3726" s="196"/>
      <c r="K3726" s="106"/>
      <c r="L3726" s="106"/>
      <c r="M3726" s="106"/>
    </row>
    <row r="3727" ht="14.25" customHeight="1">
      <c r="A3727" s="81"/>
      <c r="B3727" s="93"/>
      <c r="E3727" s="50"/>
      <c r="H3727" s="42"/>
      <c r="I3727" s="196"/>
      <c r="K3727" s="106"/>
      <c r="L3727" s="106"/>
      <c r="M3727" s="106"/>
    </row>
    <row r="3728" ht="14.25" customHeight="1">
      <c r="A3728" s="81"/>
      <c r="B3728" s="93"/>
      <c r="E3728" s="50"/>
      <c r="H3728" s="42"/>
      <c r="I3728" s="196"/>
      <c r="K3728" s="106"/>
      <c r="L3728" s="106"/>
      <c r="M3728" s="106"/>
    </row>
    <row r="3729" ht="14.25" customHeight="1">
      <c r="A3729" s="81"/>
      <c r="B3729" s="93"/>
      <c r="E3729" s="50"/>
      <c r="H3729" s="42"/>
      <c r="I3729" s="196"/>
      <c r="K3729" s="106"/>
      <c r="L3729" s="106"/>
      <c r="M3729" s="106"/>
    </row>
    <row r="3730" ht="14.25" customHeight="1">
      <c r="A3730" s="81"/>
      <c r="B3730" s="93"/>
      <c r="E3730" s="50"/>
      <c r="H3730" s="42"/>
      <c r="I3730" s="196"/>
      <c r="K3730" s="106"/>
      <c r="L3730" s="106"/>
      <c r="M3730" s="106"/>
    </row>
    <row r="3731" ht="14.25" customHeight="1">
      <c r="A3731" s="81"/>
      <c r="B3731" s="93"/>
      <c r="E3731" s="50"/>
      <c r="H3731" s="42"/>
      <c r="I3731" s="196"/>
      <c r="K3731" s="106"/>
      <c r="L3731" s="106"/>
      <c r="M3731" s="106"/>
    </row>
    <row r="3732" ht="14.25" customHeight="1">
      <c r="A3732" s="81"/>
      <c r="B3732" s="93"/>
      <c r="E3732" s="50"/>
      <c r="H3732" s="42"/>
      <c r="I3732" s="196"/>
      <c r="K3732" s="106"/>
      <c r="L3732" s="106"/>
      <c r="M3732" s="106"/>
    </row>
    <row r="3733" ht="14.25" customHeight="1">
      <c r="A3733" s="81"/>
      <c r="B3733" s="93"/>
      <c r="E3733" s="50"/>
      <c r="H3733" s="42"/>
      <c r="I3733" s="196"/>
      <c r="K3733" s="106"/>
      <c r="L3733" s="106"/>
      <c r="M3733" s="106"/>
    </row>
    <row r="3734" ht="14.25" customHeight="1">
      <c r="A3734" s="81"/>
      <c r="B3734" s="93"/>
      <c r="E3734" s="50"/>
      <c r="H3734" s="42"/>
      <c r="I3734" s="196"/>
      <c r="K3734" s="106"/>
      <c r="L3734" s="106"/>
      <c r="M3734" s="106"/>
    </row>
    <row r="3735" ht="14.25" customHeight="1">
      <c r="A3735" s="81"/>
      <c r="B3735" s="93"/>
      <c r="E3735" s="50"/>
      <c r="H3735" s="42"/>
      <c r="I3735" s="196"/>
      <c r="K3735" s="106"/>
      <c r="L3735" s="106"/>
      <c r="M3735" s="106"/>
    </row>
    <row r="3736" ht="14.25" customHeight="1">
      <c r="A3736" s="81"/>
      <c r="B3736" s="93"/>
      <c r="E3736" s="50"/>
      <c r="H3736" s="42"/>
      <c r="I3736" s="196"/>
      <c r="K3736" s="106"/>
      <c r="L3736" s="106"/>
      <c r="M3736" s="106"/>
    </row>
    <row r="3737" ht="14.25" customHeight="1">
      <c r="A3737" s="81"/>
      <c r="B3737" s="93"/>
      <c r="E3737" s="50"/>
      <c r="H3737" s="42"/>
      <c r="I3737" s="196"/>
      <c r="K3737" s="106"/>
      <c r="L3737" s="106"/>
      <c r="M3737" s="106"/>
    </row>
    <row r="3738" ht="14.25" customHeight="1">
      <c r="A3738" s="81"/>
      <c r="B3738" s="93"/>
      <c r="E3738" s="50"/>
      <c r="H3738" s="42"/>
      <c r="I3738" s="196"/>
      <c r="K3738" s="106"/>
      <c r="L3738" s="106"/>
      <c r="M3738" s="106"/>
    </row>
    <row r="3739" ht="14.25" customHeight="1">
      <c r="A3739" s="81"/>
      <c r="B3739" s="93"/>
      <c r="E3739" s="50"/>
      <c r="H3739" s="42"/>
      <c r="I3739" s="196"/>
      <c r="K3739" s="106"/>
      <c r="L3739" s="106"/>
      <c r="M3739" s="106"/>
    </row>
    <row r="3740" ht="14.25" customHeight="1">
      <c r="A3740" s="81"/>
      <c r="B3740" s="93"/>
      <c r="E3740" s="50"/>
      <c r="H3740" s="42"/>
      <c r="I3740" s="196"/>
      <c r="K3740" s="106"/>
      <c r="L3740" s="106"/>
      <c r="M3740" s="106"/>
    </row>
    <row r="3741" ht="14.25" customHeight="1">
      <c r="A3741" s="81"/>
      <c r="B3741" s="93"/>
      <c r="E3741" s="50"/>
      <c r="H3741" s="42"/>
      <c r="I3741" s="196"/>
      <c r="K3741" s="106"/>
      <c r="L3741" s="106"/>
      <c r="M3741" s="106"/>
    </row>
    <row r="3742" ht="14.25" customHeight="1">
      <c r="A3742" s="81"/>
      <c r="B3742" s="93"/>
      <c r="E3742" s="50"/>
      <c r="H3742" s="42"/>
      <c r="I3742" s="196"/>
      <c r="K3742" s="106"/>
      <c r="L3742" s="106"/>
      <c r="M3742" s="106"/>
    </row>
    <row r="3743" ht="14.25" customHeight="1">
      <c r="A3743" s="81"/>
      <c r="B3743" s="93"/>
      <c r="E3743" s="50"/>
      <c r="H3743" s="42"/>
      <c r="I3743" s="196"/>
      <c r="K3743" s="106"/>
      <c r="L3743" s="106"/>
      <c r="M3743" s="106"/>
    </row>
    <row r="3744" ht="14.25" customHeight="1">
      <c r="A3744" s="81"/>
      <c r="B3744" s="93"/>
      <c r="E3744" s="50"/>
      <c r="H3744" s="42"/>
      <c r="I3744" s="196"/>
      <c r="K3744" s="106"/>
      <c r="L3744" s="106"/>
      <c r="M3744" s="106"/>
    </row>
    <row r="3745" ht="14.25" customHeight="1">
      <c r="A3745" s="81"/>
      <c r="B3745" s="93"/>
      <c r="E3745" s="50"/>
      <c r="H3745" s="42"/>
      <c r="I3745" s="196"/>
      <c r="K3745" s="106"/>
      <c r="L3745" s="106"/>
      <c r="M3745" s="106"/>
    </row>
    <row r="3746" ht="14.25" customHeight="1">
      <c r="A3746" s="81"/>
      <c r="B3746" s="93"/>
      <c r="E3746" s="50"/>
      <c r="H3746" s="42"/>
      <c r="I3746" s="196"/>
      <c r="K3746" s="106"/>
      <c r="L3746" s="106"/>
      <c r="M3746" s="106"/>
    </row>
    <row r="3747" ht="14.25" customHeight="1">
      <c r="A3747" s="81"/>
      <c r="B3747" s="93"/>
      <c r="E3747" s="50"/>
      <c r="H3747" s="42"/>
      <c r="I3747" s="196"/>
      <c r="K3747" s="106"/>
      <c r="L3747" s="106"/>
      <c r="M3747" s="106"/>
    </row>
    <row r="3748" ht="14.25" customHeight="1">
      <c r="A3748" s="81"/>
      <c r="B3748" s="93"/>
      <c r="E3748" s="50"/>
      <c r="H3748" s="42"/>
      <c r="I3748" s="196"/>
      <c r="K3748" s="106"/>
      <c r="L3748" s="106"/>
      <c r="M3748" s="106"/>
    </row>
    <row r="3749" ht="14.25" customHeight="1">
      <c r="A3749" s="81"/>
      <c r="B3749" s="93"/>
      <c r="E3749" s="50"/>
      <c r="H3749" s="42"/>
      <c r="I3749" s="196"/>
      <c r="K3749" s="106"/>
      <c r="L3749" s="106"/>
      <c r="M3749" s="106"/>
    </row>
    <row r="3750" ht="14.25" customHeight="1">
      <c r="A3750" s="81"/>
      <c r="B3750" s="93"/>
      <c r="E3750" s="50"/>
      <c r="H3750" s="42"/>
      <c r="I3750" s="196"/>
      <c r="K3750" s="106"/>
      <c r="L3750" s="106"/>
      <c r="M3750" s="106"/>
    </row>
    <row r="3751" ht="14.25" customHeight="1">
      <c r="A3751" s="81"/>
      <c r="B3751" s="93"/>
      <c r="E3751" s="50"/>
      <c r="H3751" s="42"/>
      <c r="I3751" s="196"/>
      <c r="K3751" s="106"/>
      <c r="L3751" s="106"/>
      <c r="M3751" s="106"/>
    </row>
    <row r="3752" ht="14.25" customHeight="1">
      <c r="A3752" s="81"/>
      <c r="B3752" s="93"/>
      <c r="E3752" s="50"/>
      <c r="H3752" s="42"/>
      <c r="I3752" s="196"/>
      <c r="K3752" s="106"/>
      <c r="L3752" s="106"/>
      <c r="M3752" s="106"/>
    </row>
    <row r="3753" ht="14.25" customHeight="1">
      <c r="A3753" s="81"/>
      <c r="B3753" s="93"/>
      <c r="E3753" s="50"/>
      <c r="H3753" s="42"/>
      <c r="I3753" s="196"/>
      <c r="K3753" s="106"/>
      <c r="L3753" s="106"/>
      <c r="M3753" s="106"/>
    </row>
    <row r="3754" ht="14.25" customHeight="1">
      <c r="A3754" s="81"/>
      <c r="B3754" s="93"/>
      <c r="E3754" s="50"/>
      <c r="H3754" s="42"/>
      <c r="I3754" s="196"/>
      <c r="K3754" s="106"/>
      <c r="L3754" s="106"/>
      <c r="M3754" s="106"/>
    </row>
    <row r="3755" ht="14.25" customHeight="1">
      <c r="A3755" s="81"/>
      <c r="B3755" s="93"/>
      <c r="E3755" s="50"/>
      <c r="H3755" s="42"/>
      <c r="I3755" s="196"/>
      <c r="K3755" s="106"/>
      <c r="L3755" s="106"/>
      <c r="M3755" s="106"/>
    </row>
    <row r="3756" ht="14.25" customHeight="1">
      <c r="A3756" s="81"/>
      <c r="B3756" s="93"/>
      <c r="E3756" s="50"/>
      <c r="H3756" s="42"/>
      <c r="I3756" s="196"/>
      <c r="K3756" s="106"/>
      <c r="L3756" s="106"/>
      <c r="M3756" s="106"/>
    </row>
    <row r="3757" ht="14.25" customHeight="1">
      <c r="A3757" s="81"/>
      <c r="B3757" s="93"/>
      <c r="E3757" s="50"/>
      <c r="H3757" s="42"/>
      <c r="I3757" s="196"/>
      <c r="K3757" s="106"/>
      <c r="L3757" s="106"/>
      <c r="M3757" s="106"/>
    </row>
    <row r="3758" ht="14.25" customHeight="1">
      <c r="A3758" s="81"/>
      <c r="B3758" s="93"/>
      <c r="E3758" s="50"/>
      <c r="H3758" s="42"/>
      <c r="I3758" s="196"/>
      <c r="K3758" s="106"/>
      <c r="L3758" s="106"/>
      <c r="M3758" s="106"/>
    </row>
    <row r="3759" ht="14.25" customHeight="1">
      <c r="A3759" s="81"/>
      <c r="B3759" s="93"/>
      <c r="E3759" s="50"/>
      <c r="H3759" s="42"/>
      <c r="I3759" s="196"/>
      <c r="K3759" s="106"/>
      <c r="L3759" s="106"/>
      <c r="M3759" s="106"/>
    </row>
    <row r="3760" ht="14.25" customHeight="1">
      <c r="A3760" s="81"/>
      <c r="B3760" s="93"/>
      <c r="E3760" s="50"/>
      <c r="H3760" s="42"/>
      <c r="I3760" s="196"/>
      <c r="K3760" s="106"/>
      <c r="L3760" s="106"/>
      <c r="M3760" s="106"/>
    </row>
    <row r="3761" ht="14.25" customHeight="1">
      <c r="A3761" s="81"/>
      <c r="B3761" s="93"/>
      <c r="E3761" s="50"/>
      <c r="H3761" s="42"/>
      <c r="I3761" s="196"/>
      <c r="K3761" s="106"/>
      <c r="L3761" s="106"/>
      <c r="M3761" s="106"/>
    </row>
    <row r="3762" ht="14.25" customHeight="1">
      <c r="A3762" s="81"/>
      <c r="B3762" s="93"/>
      <c r="E3762" s="50"/>
      <c r="H3762" s="42"/>
      <c r="I3762" s="196"/>
      <c r="K3762" s="106"/>
      <c r="L3762" s="106"/>
      <c r="M3762" s="106"/>
    </row>
    <row r="3763" ht="14.25" customHeight="1">
      <c r="A3763" s="81"/>
      <c r="B3763" s="93"/>
      <c r="E3763" s="50"/>
      <c r="H3763" s="42"/>
      <c r="I3763" s="196"/>
      <c r="K3763" s="106"/>
      <c r="L3763" s="106"/>
      <c r="M3763" s="106"/>
    </row>
    <row r="3764" ht="14.25" customHeight="1">
      <c r="A3764" s="81"/>
      <c r="B3764" s="93"/>
      <c r="E3764" s="50"/>
      <c r="H3764" s="42"/>
      <c r="I3764" s="196"/>
      <c r="K3764" s="106"/>
      <c r="L3764" s="106"/>
      <c r="M3764" s="106"/>
    </row>
    <row r="3765" ht="14.25" customHeight="1">
      <c r="A3765" s="81"/>
      <c r="B3765" s="93"/>
      <c r="E3765" s="50"/>
      <c r="H3765" s="42"/>
      <c r="I3765" s="196"/>
      <c r="K3765" s="106"/>
      <c r="L3765" s="106"/>
      <c r="M3765" s="106"/>
    </row>
    <row r="3766" ht="14.25" customHeight="1">
      <c r="A3766" s="81"/>
      <c r="B3766" s="93"/>
      <c r="E3766" s="50"/>
      <c r="H3766" s="42"/>
      <c r="I3766" s="196"/>
      <c r="K3766" s="106"/>
      <c r="L3766" s="106"/>
      <c r="M3766" s="106"/>
    </row>
    <row r="3767" ht="14.25" customHeight="1">
      <c r="A3767" s="81"/>
      <c r="B3767" s="93"/>
      <c r="E3767" s="50"/>
      <c r="H3767" s="42"/>
      <c r="I3767" s="196"/>
      <c r="K3767" s="106"/>
      <c r="L3767" s="106"/>
      <c r="M3767" s="106"/>
    </row>
    <row r="3768" ht="14.25" customHeight="1">
      <c r="A3768" s="81"/>
      <c r="B3768" s="93"/>
      <c r="E3768" s="50"/>
      <c r="H3768" s="42"/>
      <c r="I3768" s="196"/>
      <c r="K3768" s="106"/>
      <c r="L3768" s="106"/>
      <c r="M3768" s="106"/>
    </row>
    <row r="3769" ht="14.25" customHeight="1">
      <c r="A3769" s="81"/>
      <c r="B3769" s="93"/>
      <c r="E3769" s="50"/>
      <c r="H3769" s="42"/>
      <c r="I3769" s="196"/>
      <c r="K3769" s="106"/>
      <c r="L3769" s="106"/>
      <c r="M3769" s="106"/>
    </row>
    <row r="3770" ht="14.25" customHeight="1">
      <c r="A3770" s="81"/>
      <c r="B3770" s="93"/>
      <c r="E3770" s="50"/>
      <c r="H3770" s="42"/>
      <c r="I3770" s="196"/>
      <c r="K3770" s="106"/>
      <c r="L3770" s="106"/>
      <c r="M3770" s="106"/>
    </row>
    <row r="3771" ht="14.25" customHeight="1">
      <c r="A3771" s="81"/>
      <c r="B3771" s="93"/>
      <c r="E3771" s="50"/>
      <c r="H3771" s="42"/>
      <c r="I3771" s="196"/>
      <c r="K3771" s="106"/>
      <c r="L3771" s="106"/>
      <c r="M3771" s="106"/>
    </row>
    <row r="3772" ht="14.25" customHeight="1">
      <c r="A3772" s="81"/>
      <c r="B3772" s="93"/>
      <c r="E3772" s="50"/>
      <c r="H3772" s="42"/>
      <c r="I3772" s="196"/>
      <c r="K3772" s="106"/>
      <c r="L3772" s="106"/>
      <c r="M3772" s="106"/>
    </row>
    <row r="3773" ht="14.25" customHeight="1">
      <c r="A3773" s="81"/>
      <c r="B3773" s="93"/>
      <c r="E3773" s="50"/>
      <c r="H3773" s="42"/>
      <c r="I3773" s="196"/>
      <c r="K3773" s="106"/>
      <c r="L3773" s="106"/>
      <c r="M3773" s="106"/>
    </row>
    <row r="3774" ht="14.25" customHeight="1">
      <c r="A3774" s="81"/>
      <c r="B3774" s="93"/>
      <c r="E3774" s="50"/>
      <c r="H3774" s="42"/>
      <c r="I3774" s="196"/>
      <c r="K3774" s="106"/>
      <c r="L3774" s="106"/>
      <c r="M3774" s="106"/>
    </row>
    <row r="3775" ht="14.25" customHeight="1">
      <c r="A3775" s="81"/>
      <c r="B3775" s="93"/>
      <c r="E3775" s="50"/>
      <c r="H3775" s="42"/>
      <c r="I3775" s="196"/>
      <c r="K3775" s="106"/>
      <c r="L3775" s="106"/>
      <c r="M3775" s="106"/>
    </row>
    <row r="3776" ht="14.25" customHeight="1">
      <c r="A3776" s="81"/>
      <c r="B3776" s="93"/>
      <c r="E3776" s="50"/>
      <c r="H3776" s="42"/>
      <c r="I3776" s="196"/>
      <c r="K3776" s="106"/>
      <c r="L3776" s="106"/>
      <c r="M3776" s="106"/>
    </row>
    <row r="3777" ht="14.25" customHeight="1">
      <c r="A3777" s="81"/>
      <c r="B3777" s="93"/>
      <c r="E3777" s="50"/>
      <c r="H3777" s="42"/>
      <c r="I3777" s="196"/>
      <c r="K3777" s="106"/>
      <c r="L3777" s="106"/>
      <c r="M3777" s="106"/>
    </row>
    <row r="3778" ht="14.25" customHeight="1">
      <c r="A3778" s="81"/>
      <c r="B3778" s="93"/>
      <c r="E3778" s="50"/>
      <c r="H3778" s="42"/>
      <c r="I3778" s="196"/>
      <c r="K3778" s="106"/>
      <c r="L3778" s="106"/>
      <c r="M3778" s="106"/>
    </row>
    <row r="3779" ht="14.25" customHeight="1">
      <c r="A3779" s="81"/>
      <c r="B3779" s="93"/>
      <c r="E3779" s="50"/>
      <c r="H3779" s="42"/>
      <c r="I3779" s="196"/>
      <c r="K3779" s="106"/>
      <c r="L3779" s="106"/>
      <c r="M3779" s="106"/>
    </row>
    <row r="3780" ht="14.25" customHeight="1">
      <c r="A3780" s="81"/>
      <c r="B3780" s="93"/>
      <c r="E3780" s="50"/>
      <c r="H3780" s="42"/>
      <c r="I3780" s="196"/>
      <c r="K3780" s="106"/>
      <c r="L3780" s="106"/>
      <c r="M3780" s="106"/>
    </row>
    <row r="3781" ht="14.25" customHeight="1">
      <c r="A3781" s="81"/>
      <c r="B3781" s="93"/>
      <c r="E3781" s="50"/>
      <c r="H3781" s="42"/>
      <c r="I3781" s="196"/>
      <c r="K3781" s="106"/>
      <c r="L3781" s="106"/>
      <c r="M3781" s="106"/>
    </row>
    <row r="3782" ht="14.25" customHeight="1">
      <c r="A3782" s="81"/>
      <c r="B3782" s="93"/>
      <c r="E3782" s="50"/>
      <c r="H3782" s="42"/>
      <c r="I3782" s="196"/>
      <c r="K3782" s="106"/>
      <c r="L3782" s="106"/>
      <c r="M3782" s="106"/>
    </row>
    <row r="3783" ht="14.25" customHeight="1">
      <c r="A3783" s="81"/>
      <c r="B3783" s="93"/>
      <c r="E3783" s="50"/>
      <c r="H3783" s="42"/>
      <c r="I3783" s="196"/>
      <c r="K3783" s="106"/>
      <c r="L3783" s="106"/>
      <c r="M3783" s="106"/>
    </row>
    <row r="3784" ht="14.25" customHeight="1">
      <c r="A3784" s="81"/>
      <c r="B3784" s="93"/>
      <c r="E3784" s="50"/>
      <c r="H3784" s="42"/>
      <c r="I3784" s="196"/>
      <c r="K3784" s="106"/>
      <c r="L3784" s="106"/>
      <c r="M3784" s="106"/>
    </row>
    <row r="3785" ht="14.25" customHeight="1">
      <c r="A3785" s="81"/>
      <c r="B3785" s="93"/>
      <c r="E3785" s="50"/>
      <c r="H3785" s="42"/>
      <c r="I3785" s="196"/>
      <c r="K3785" s="106"/>
      <c r="L3785" s="106"/>
      <c r="M3785" s="106"/>
    </row>
    <row r="3786" ht="14.25" customHeight="1">
      <c r="A3786" s="81"/>
      <c r="B3786" s="93"/>
      <c r="E3786" s="50"/>
      <c r="H3786" s="42"/>
      <c r="I3786" s="196"/>
      <c r="K3786" s="106"/>
      <c r="L3786" s="106"/>
      <c r="M3786" s="106"/>
    </row>
    <row r="3787" ht="14.25" customHeight="1">
      <c r="A3787" s="81"/>
      <c r="B3787" s="93"/>
      <c r="E3787" s="50"/>
      <c r="H3787" s="42"/>
      <c r="I3787" s="196"/>
      <c r="K3787" s="106"/>
      <c r="L3787" s="106"/>
      <c r="M3787" s="106"/>
    </row>
    <row r="3788" ht="14.25" customHeight="1">
      <c r="A3788" s="81"/>
      <c r="B3788" s="93"/>
      <c r="E3788" s="50"/>
      <c r="H3788" s="42"/>
      <c r="I3788" s="196"/>
      <c r="K3788" s="106"/>
      <c r="L3788" s="106"/>
      <c r="M3788" s="106"/>
    </row>
    <row r="3789" ht="14.25" customHeight="1">
      <c r="A3789" s="81"/>
      <c r="B3789" s="93"/>
      <c r="E3789" s="50"/>
      <c r="H3789" s="42"/>
      <c r="I3789" s="196"/>
      <c r="K3789" s="106"/>
      <c r="L3789" s="106"/>
      <c r="M3789" s="106"/>
    </row>
    <row r="3790" ht="14.25" customHeight="1">
      <c r="A3790" s="81"/>
      <c r="B3790" s="93"/>
      <c r="E3790" s="50"/>
      <c r="H3790" s="42"/>
      <c r="I3790" s="196"/>
      <c r="K3790" s="106"/>
      <c r="L3790" s="106"/>
      <c r="M3790" s="106"/>
    </row>
    <row r="3791" ht="14.25" customHeight="1">
      <c r="A3791" s="81"/>
      <c r="B3791" s="93"/>
      <c r="E3791" s="50"/>
      <c r="H3791" s="42"/>
      <c r="I3791" s="196"/>
      <c r="K3791" s="106"/>
      <c r="L3791" s="106"/>
      <c r="M3791" s="106"/>
    </row>
    <row r="3792" ht="14.25" customHeight="1">
      <c r="A3792" s="81"/>
      <c r="B3792" s="93"/>
      <c r="E3792" s="50"/>
      <c r="H3792" s="42"/>
      <c r="I3792" s="196"/>
      <c r="K3792" s="106"/>
      <c r="L3792" s="106"/>
      <c r="M3792" s="106"/>
    </row>
    <row r="3793" ht="14.25" customHeight="1">
      <c r="A3793" s="81"/>
      <c r="B3793" s="93"/>
      <c r="E3793" s="50"/>
      <c r="H3793" s="42"/>
      <c r="I3793" s="196"/>
      <c r="K3793" s="106"/>
      <c r="L3793" s="106"/>
      <c r="M3793" s="106"/>
    </row>
    <row r="3794" ht="14.25" customHeight="1">
      <c r="A3794" s="81"/>
      <c r="B3794" s="93"/>
      <c r="E3794" s="50"/>
      <c r="H3794" s="42"/>
      <c r="I3794" s="196"/>
      <c r="K3794" s="106"/>
      <c r="L3794" s="106"/>
      <c r="M3794" s="106"/>
    </row>
    <row r="3795" ht="14.25" customHeight="1">
      <c r="A3795" s="81"/>
      <c r="B3795" s="93"/>
      <c r="E3795" s="50"/>
      <c r="H3795" s="42"/>
      <c r="I3795" s="196"/>
      <c r="K3795" s="106"/>
      <c r="L3795" s="106"/>
      <c r="M3795" s="106"/>
    </row>
    <row r="3796" ht="14.25" customHeight="1">
      <c r="A3796" s="81"/>
      <c r="B3796" s="93"/>
      <c r="E3796" s="50"/>
      <c r="H3796" s="42"/>
      <c r="I3796" s="196"/>
      <c r="K3796" s="106"/>
      <c r="L3796" s="106"/>
      <c r="M3796" s="106"/>
    </row>
    <row r="3797" ht="14.25" customHeight="1">
      <c r="A3797" s="81"/>
      <c r="B3797" s="93"/>
      <c r="E3797" s="50"/>
      <c r="H3797" s="42"/>
      <c r="I3797" s="196"/>
      <c r="K3797" s="106"/>
      <c r="L3797" s="106"/>
      <c r="M3797" s="106"/>
    </row>
    <row r="3798" ht="14.25" customHeight="1">
      <c r="A3798" s="81"/>
      <c r="B3798" s="93"/>
      <c r="E3798" s="50"/>
      <c r="H3798" s="42"/>
      <c r="I3798" s="196"/>
      <c r="K3798" s="106"/>
      <c r="L3798" s="106"/>
      <c r="M3798" s="106"/>
    </row>
    <row r="3799" ht="14.25" customHeight="1">
      <c r="A3799" s="81"/>
      <c r="B3799" s="93"/>
      <c r="E3799" s="50"/>
      <c r="H3799" s="42"/>
      <c r="I3799" s="196"/>
      <c r="K3799" s="106"/>
      <c r="L3799" s="106"/>
      <c r="M3799" s="106"/>
    </row>
    <row r="3800" ht="14.25" customHeight="1">
      <c r="A3800" s="81"/>
      <c r="B3800" s="93"/>
      <c r="E3800" s="50"/>
      <c r="H3800" s="42"/>
      <c r="I3800" s="196"/>
      <c r="K3800" s="106"/>
      <c r="L3800" s="106"/>
      <c r="M3800" s="106"/>
    </row>
    <row r="3801" ht="14.25" customHeight="1">
      <c r="A3801" s="81"/>
      <c r="B3801" s="93"/>
      <c r="E3801" s="50"/>
      <c r="H3801" s="42"/>
      <c r="I3801" s="196"/>
      <c r="K3801" s="106"/>
      <c r="L3801" s="106"/>
      <c r="M3801" s="106"/>
    </row>
    <row r="3802" ht="14.25" customHeight="1">
      <c r="A3802" s="81"/>
      <c r="B3802" s="93"/>
      <c r="E3802" s="50"/>
      <c r="H3802" s="42"/>
      <c r="I3802" s="196"/>
      <c r="K3802" s="106"/>
      <c r="L3802" s="106"/>
      <c r="M3802" s="106"/>
    </row>
    <row r="3803" ht="14.25" customHeight="1">
      <c r="A3803" s="81"/>
      <c r="B3803" s="93"/>
      <c r="E3803" s="50"/>
      <c r="H3803" s="42"/>
      <c r="I3803" s="196"/>
      <c r="K3803" s="106"/>
      <c r="L3803" s="106"/>
      <c r="M3803" s="106"/>
    </row>
    <row r="3804" ht="14.25" customHeight="1">
      <c r="A3804" s="81"/>
      <c r="B3804" s="93"/>
      <c r="E3804" s="50"/>
      <c r="H3804" s="42"/>
      <c r="I3804" s="196"/>
      <c r="K3804" s="106"/>
      <c r="L3804" s="106"/>
      <c r="M3804" s="106"/>
    </row>
    <row r="3805" ht="14.25" customHeight="1">
      <c r="A3805" s="81"/>
      <c r="B3805" s="93"/>
      <c r="E3805" s="50"/>
      <c r="H3805" s="42"/>
      <c r="I3805" s="196"/>
      <c r="K3805" s="106"/>
      <c r="L3805" s="106"/>
      <c r="M3805" s="106"/>
    </row>
    <row r="3806" ht="14.25" customHeight="1">
      <c r="A3806" s="81"/>
      <c r="B3806" s="93"/>
      <c r="E3806" s="50"/>
      <c r="H3806" s="42"/>
      <c r="I3806" s="196"/>
      <c r="K3806" s="106"/>
      <c r="L3806" s="106"/>
      <c r="M3806" s="106"/>
    </row>
    <row r="3807" ht="14.25" customHeight="1">
      <c r="A3807" s="81"/>
      <c r="B3807" s="93"/>
      <c r="E3807" s="50"/>
      <c r="H3807" s="42"/>
      <c r="I3807" s="196"/>
      <c r="K3807" s="106"/>
      <c r="L3807" s="106"/>
      <c r="M3807" s="106"/>
    </row>
    <row r="3808" ht="14.25" customHeight="1">
      <c r="A3808" s="81"/>
      <c r="B3808" s="93"/>
      <c r="E3808" s="50"/>
      <c r="H3808" s="42"/>
      <c r="I3808" s="196"/>
      <c r="K3808" s="106"/>
      <c r="L3808" s="106"/>
      <c r="M3808" s="106"/>
    </row>
    <row r="3809" ht="14.25" customHeight="1">
      <c r="A3809" s="81"/>
      <c r="B3809" s="93"/>
      <c r="E3809" s="50"/>
      <c r="H3809" s="42"/>
      <c r="I3809" s="196"/>
      <c r="K3809" s="106"/>
      <c r="L3809" s="106"/>
      <c r="M3809" s="106"/>
    </row>
    <row r="3810" ht="14.25" customHeight="1">
      <c r="A3810" s="81"/>
      <c r="B3810" s="93"/>
      <c r="E3810" s="50"/>
      <c r="H3810" s="42"/>
      <c r="I3810" s="196"/>
      <c r="K3810" s="106"/>
      <c r="L3810" s="106"/>
      <c r="M3810" s="106"/>
    </row>
    <row r="3811" ht="14.25" customHeight="1">
      <c r="A3811" s="81"/>
      <c r="B3811" s="93"/>
      <c r="E3811" s="50"/>
      <c r="H3811" s="42"/>
      <c r="I3811" s="196"/>
      <c r="K3811" s="106"/>
      <c r="L3811" s="106"/>
      <c r="M3811" s="106"/>
    </row>
    <row r="3812" ht="14.25" customHeight="1">
      <c r="A3812" s="81"/>
      <c r="B3812" s="93"/>
      <c r="E3812" s="50"/>
      <c r="H3812" s="42"/>
      <c r="I3812" s="196"/>
      <c r="K3812" s="106"/>
      <c r="L3812" s="106"/>
      <c r="M3812" s="106"/>
    </row>
    <row r="3813" ht="14.25" customHeight="1">
      <c r="A3813" s="81"/>
      <c r="B3813" s="93"/>
      <c r="E3813" s="50"/>
      <c r="H3813" s="42"/>
      <c r="I3813" s="196"/>
      <c r="K3813" s="106"/>
      <c r="L3813" s="106"/>
      <c r="M3813" s="106"/>
    </row>
    <row r="3814" ht="14.25" customHeight="1">
      <c r="A3814" s="81"/>
      <c r="B3814" s="93"/>
      <c r="E3814" s="50"/>
      <c r="H3814" s="42"/>
      <c r="I3814" s="196"/>
      <c r="K3814" s="106"/>
      <c r="L3814" s="106"/>
      <c r="M3814" s="106"/>
    </row>
    <row r="3815" ht="14.25" customHeight="1">
      <c r="A3815" s="81"/>
      <c r="B3815" s="93"/>
      <c r="E3815" s="50"/>
      <c r="H3815" s="42"/>
      <c r="I3815" s="196"/>
      <c r="K3815" s="106"/>
      <c r="L3815" s="106"/>
      <c r="M3815" s="106"/>
    </row>
    <row r="3816" ht="14.25" customHeight="1">
      <c r="A3816" s="81"/>
      <c r="B3816" s="93"/>
      <c r="E3816" s="50"/>
      <c r="H3816" s="42"/>
      <c r="I3816" s="196"/>
      <c r="K3816" s="106"/>
      <c r="L3816" s="106"/>
      <c r="M3816" s="106"/>
    </row>
    <row r="3817" ht="14.25" customHeight="1">
      <c r="A3817" s="81"/>
      <c r="B3817" s="93"/>
      <c r="E3817" s="50"/>
      <c r="H3817" s="42"/>
      <c r="I3817" s="196"/>
      <c r="K3817" s="106"/>
      <c r="L3817" s="106"/>
      <c r="M3817" s="106"/>
    </row>
    <row r="3818" ht="14.25" customHeight="1">
      <c r="A3818" s="81"/>
      <c r="B3818" s="93"/>
      <c r="E3818" s="50"/>
      <c r="H3818" s="42"/>
      <c r="I3818" s="196"/>
      <c r="K3818" s="106"/>
      <c r="L3818" s="106"/>
      <c r="M3818" s="106"/>
    </row>
    <row r="3819" ht="14.25" customHeight="1">
      <c r="A3819" s="81"/>
      <c r="B3819" s="93"/>
      <c r="E3819" s="50"/>
      <c r="H3819" s="42"/>
      <c r="I3819" s="196"/>
      <c r="K3819" s="106"/>
      <c r="L3819" s="106"/>
      <c r="M3819" s="106"/>
    </row>
    <row r="3820" ht="14.25" customHeight="1">
      <c r="A3820" s="81"/>
      <c r="B3820" s="93"/>
      <c r="E3820" s="50"/>
      <c r="H3820" s="42"/>
      <c r="I3820" s="196"/>
      <c r="K3820" s="106"/>
      <c r="L3820" s="106"/>
      <c r="M3820" s="106"/>
    </row>
    <row r="3821" ht="14.25" customHeight="1">
      <c r="A3821" s="81"/>
      <c r="B3821" s="93"/>
      <c r="E3821" s="50"/>
      <c r="H3821" s="42"/>
      <c r="I3821" s="196"/>
      <c r="K3821" s="106"/>
      <c r="L3821" s="106"/>
      <c r="M3821" s="106"/>
    </row>
    <row r="3822" ht="14.25" customHeight="1">
      <c r="A3822" s="81"/>
      <c r="B3822" s="93"/>
      <c r="E3822" s="50"/>
      <c r="H3822" s="42"/>
      <c r="I3822" s="196"/>
      <c r="K3822" s="106"/>
      <c r="L3822" s="106"/>
      <c r="M3822" s="106"/>
    </row>
    <row r="3823" ht="14.25" customHeight="1">
      <c r="A3823" s="81"/>
      <c r="B3823" s="93"/>
      <c r="E3823" s="50"/>
      <c r="H3823" s="42"/>
      <c r="I3823" s="196"/>
      <c r="K3823" s="106"/>
      <c r="L3823" s="106"/>
      <c r="M3823" s="106"/>
    </row>
    <row r="3824" ht="14.25" customHeight="1">
      <c r="A3824" s="81"/>
      <c r="B3824" s="93"/>
      <c r="E3824" s="50"/>
      <c r="H3824" s="42"/>
      <c r="I3824" s="196"/>
      <c r="K3824" s="106"/>
      <c r="L3824" s="106"/>
      <c r="M3824" s="106"/>
    </row>
    <row r="3825" ht="14.25" customHeight="1">
      <c r="A3825" s="81"/>
      <c r="B3825" s="93"/>
      <c r="E3825" s="50"/>
      <c r="H3825" s="42"/>
      <c r="I3825" s="196"/>
      <c r="K3825" s="106"/>
      <c r="L3825" s="106"/>
      <c r="M3825" s="106"/>
    </row>
    <row r="3826" ht="14.25" customHeight="1">
      <c r="A3826" s="81"/>
      <c r="B3826" s="93"/>
      <c r="E3826" s="50"/>
      <c r="H3826" s="42"/>
      <c r="I3826" s="196"/>
      <c r="K3826" s="106"/>
      <c r="L3826" s="106"/>
      <c r="M3826" s="106"/>
    </row>
    <row r="3827" ht="14.25" customHeight="1">
      <c r="A3827" s="81"/>
      <c r="B3827" s="93"/>
      <c r="E3827" s="50"/>
      <c r="H3827" s="42"/>
      <c r="I3827" s="196"/>
      <c r="K3827" s="106"/>
      <c r="L3827" s="106"/>
      <c r="M3827" s="106"/>
    </row>
    <row r="3828" ht="14.25" customHeight="1">
      <c r="A3828" s="81"/>
      <c r="B3828" s="93"/>
      <c r="E3828" s="50"/>
      <c r="H3828" s="42"/>
      <c r="I3828" s="196"/>
      <c r="K3828" s="106"/>
      <c r="L3828" s="106"/>
      <c r="M3828" s="106"/>
    </row>
    <row r="3829" ht="14.25" customHeight="1">
      <c r="A3829" s="81"/>
      <c r="B3829" s="93"/>
      <c r="E3829" s="50"/>
      <c r="H3829" s="42"/>
      <c r="I3829" s="196"/>
      <c r="K3829" s="106"/>
      <c r="L3829" s="106"/>
      <c r="M3829" s="106"/>
    </row>
    <row r="3830" ht="14.25" customHeight="1">
      <c r="A3830" s="81"/>
      <c r="B3830" s="93"/>
      <c r="E3830" s="50"/>
      <c r="H3830" s="42"/>
      <c r="I3830" s="196"/>
      <c r="K3830" s="106"/>
      <c r="L3830" s="106"/>
      <c r="M3830" s="106"/>
    </row>
    <row r="3831" ht="14.25" customHeight="1">
      <c r="A3831" s="81"/>
      <c r="B3831" s="93"/>
      <c r="E3831" s="50"/>
      <c r="H3831" s="42"/>
      <c r="I3831" s="196"/>
      <c r="K3831" s="106"/>
      <c r="L3831" s="106"/>
      <c r="M3831" s="106"/>
    </row>
    <row r="3832" ht="14.25" customHeight="1">
      <c r="A3832" s="81"/>
      <c r="B3832" s="93"/>
      <c r="E3832" s="50"/>
      <c r="H3832" s="42"/>
      <c r="I3832" s="196"/>
      <c r="K3832" s="106"/>
      <c r="L3832" s="106"/>
      <c r="M3832" s="106"/>
    </row>
    <row r="3833" ht="14.25" customHeight="1">
      <c r="A3833" s="81"/>
      <c r="B3833" s="93"/>
      <c r="E3833" s="50"/>
      <c r="H3833" s="42"/>
      <c r="I3833" s="196"/>
      <c r="K3833" s="106"/>
      <c r="L3833" s="106"/>
      <c r="M3833" s="106"/>
    </row>
    <row r="3834" ht="14.25" customHeight="1">
      <c r="A3834" s="81"/>
      <c r="B3834" s="93"/>
      <c r="E3834" s="50"/>
      <c r="H3834" s="42"/>
      <c r="I3834" s="196"/>
      <c r="K3834" s="106"/>
      <c r="L3834" s="106"/>
      <c r="M3834" s="106"/>
    </row>
    <row r="3835" ht="14.25" customHeight="1">
      <c r="A3835" s="81"/>
      <c r="B3835" s="93"/>
      <c r="E3835" s="50"/>
      <c r="H3835" s="42"/>
      <c r="I3835" s="196"/>
      <c r="K3835" s="106"/>
      <c r="L3835" s="106"/>
      <c r="M3835" s="106"/>
    </row>
    <row r="3836" ht="14.25" customHeight="1">
      <c r="A3836" s="81"/>
      <c r="B3836" s="93"/>
      <c r="E3836" s="50"/>
      <c r="H3836" s="42"/>
      <c r="I3836" s="196"/>
      <c r="K3836" s="106"/>
      <c r="L3836" s="106"/>
      <c r="M3836" s="106"/>
    </row>
    <row r="3837" ht="14.25" customHeight="1">
      <c r="A3837" s="81"/>
      <c r="B3837" s="93"/>
      <c r="E3837" s="50"/>
      <c r="H3837" s="42"/>
      <c r="I3837" s="196"/>
      <c r="K3837" s="106"/>
      <c r="L3837" s="106"/>
      <c r="M3837" s="106"/>
    </row>
    <row r="3838" ht="14.25" customHeight="1">
      <c r="A3838" s="81"/>
      <c r="B3838" s="93"/>
      <c r="E3838" s="50"/>
      <c r="H3838" s="42"/>
      <c r="I3838" s="196"/>
      <c r="K3838" s="106"/>
      <c r="L3838" s="106"/>
      <c r="M3838" s="106"/>
    </row>
    <row r="3839" ht="14.25" customHeight="1">
      <c r="A3839" s="81"/>
      <c r="B3839" s="93"/>
      <c r="E3839" s="50"/>
      <c r="H3839" s="42"/>
      <c r="I3839" s="196"/>
      <c r="K3839" s="106"/>
      <c r="L3839" s="106"/>
      <c r="M3839" s="106"/>
    </row>
    <row r="3840" ht="14.25" customHeight="1">
      <c r="A3840" s="81"/>
      <c r="B3840" s="93"/>
      <c r="E3840" s="50"/>
      <c r="H3840" s="42"/>
      <c r="I3840" s="196"/>
      <c r="K3840" s="106"/>
      <c r="L3840" s="106"/>
      <c r="M3840" s="106"/>
    </row>
    <row r="3841" ht="14.25" customHeight="1">
      <c r="A3841" s="81"/>
      <c r="B3841" s="93"/>
      <c r="E3841" s="50"/>
      <c r="H3841" s="42"/>
      <c r="I3841" s="196"/>
      <c r="K3841" s="106"/>
      <c r="L3841" s="106"/>
      <c r="M3841" s="106"/>
    </row>
    <row r="3842" ht="14.25" customHeight="1">
      <c r="A3842" s="81"/>
      <c r="B3842" s="93"/>
      <c r="E3842" s="50"/>
      <c r="H3842" s="42"/>
      <c r="I3842" s="196"/>
      <c r="K3842" s="106"/>
      <c r="L3842" s="106"/>
      <c r="M3842" s="106"/>
    </row>
    <row r="3843" ht="14.25" customHeight="1">
      <c r="A3843" s="81"/>
      <c r="B3843" s="93"/>
      <c r="E3843" s="50"/>
      <c r="H3843" s="42"/>
      <c r="I3843" s="196"/>
      <c r="K3843" s="106"/>
      <c r="L3843" s="106"/>
      <c r="M3843" s="106"/>
    </row>
    <row r="3844" ht="14.25" customHeight="1">
      <c r="A3844" s="81"/>
      <c r="B3844" s="93"/>
      <c r="E3844" s="50"/>
      <c r="H3844" s="42"/>
      <c r="I3844" s="196"/>
      <c r="K3844" s="106"/>
      <c r="L3844" s="106"/>
      <c r="M3844" s="106"/>
    </row>
    <row r="3845" ht="14.25" customHeight="1">
      <c r="A3845" s="81"/>
      <c r="B3845" s="93"/>
      <c r="E3845" s="50"/>
      <c r="H3845" s="42"/>
      <c r="I3845" s="196"/>
      <c r="K3845" s="106"/>
      <c r="L3845" s="106"/>
      <c r="M3845" s="106"/>
    </row>
    <row r="3846" ht="14.25" customHeight="1">
      <c r="A3846" s="81"/>
      <c r="B3846" s="93"/>
      <c r="E3846" s="50"/>
      <c r="H3846" s="42"/>
      <c r="I3846" s="196"/>
      <c r="K3846" s="106"/>
      <c r="L3846" s="106"/>
      <c r="M3846" s="106"/>
    </row>
    <row r="3847" ht="14.25" customHeight="1">
      <c r="A3847" s="81"/>
      <c r="B3847" s="93"/>
      <c r="E3847" s="50"/>
      <c r="H3847" s="42"/>
      <c r="I3847" s="196"/>
      <c r="K3847" s="106"/>
      <c r="L3847" s="106"/>
      <c r="M3847" s="106"/>
    </row>
    <row r="3848" ht="14.25" customHeight="1">
      <c r="A3848" s="81"/>
      <c r="B3848" s="93"/>
      <c r="E3848" s="50"/>
      <c r="H3848" s="42"/>
      <c r="I3848" s="196"/>
      <c r="K3848" s="106"/>
      <c r="L3848" s="106"/>
      <c r="M3848" s="106"/>
    </row>
    <row r="3849" ht="14.25" customHeight="1">
      <c r="A3849" s="81"/>
      <c r="B3849" s="93"/>
      <c r="E3849" s="50"/>
      <c r="H3849" s="42"/>
      <c r="I3849" s="196"/>
      <c r="K3849" s="106"/>
      <c r="L3849" s="106"/>
      <c r="M3849" s="106"/>
    </row>
    <row r="3850" ht="14.25" customHeight="1">
      <c r="A3850" s="81"/>
      <c r="B3850" s="93"/>
      <c r="E3850" s="50"/>
      <c r="H3850" s="42"/>
      <c r="I3850" s="196"/>
      <c r="K3850" s="106"/>
      <c r="L3850" s="106"/>
      <c r="M3850" s="106"/>
    </row>
    <row r="3851" ht="14.25" customHeight="1">
      <c r="A3851" s="81"/>
      <c r="B3851" s="93"/>
      <c r="E3851" s="50"/>
      <c r="H3851" s="42"/>
      <c r="I3851" s="196"/>
      <c r="K3851" s="106"/>
      <c r="L3851" s="106"/>
      <c r="M3851" s="106"/>
    </row>
    <row r="3852" ht="14.25" customHeight="1">
      <c r="A3852" s="81"/>
      <c r="B3852" s="93"/>
      <c r="E3852" s="50"/>
      <c r="H3852" s="42"/>
      <c r="I3852" s="196"/>
      <c r="K3852" s="106"/>
      <c r="L3852" s="106"/>
      <c r="M3852" s="106"/>
    </row>
    <row r="3853" ht="14.25" customHeight="1">
      <c r="A3853" s="81"/>
      <c r="B3853" s="93"/>
      <c r="E3853" s="50"/>
      <c r="H3853" s="42"/>
      <c r="I3853" s="196"/>
      <c r="K3853" s="106"/>
      <c r="L3853" s="106"/>
      <c r="M3853" s="106"/>
    </row>
    <row r="3854" ht="14.25" customHeight="1">
      <c r="A3854" s="81"/>
      <c r="B3854" s="93"/>
      <c r="E3854" s="50"/>
      <c r="H3854" s="42"/>
      <c r="I3854" s="196"/>
      <c r="K3854" s="106"/>
      <c r="L3854" s="106"/>
      <c r="M3854" s="106"/>
    </row>
    <row r="3855" ht="14.25" customHeight="1">
      <c r="A3855" s="81"/>
      <c r="B3855" s="93"/>
      <c r="E3855" s="50"/>
      <c r="H3855" s="42"/>
      <c r="I3855" s="196"/>
      <c r="K3855" s="106"/>
      <c r="L3855" s="106"/>
      <c r="M3855" s="106"/>
    </row>
    <row r="3856" ht="14.25" customHeight="1">
      <c r="A3856" s="81"/>
      <c r="B3856" s="93"/>
      <c r="E3856" s="50"/>
      <c r="H3856" s="42"/>
      <c r="I3856" s="196"/>
      <c r="K3856" s="106"/>
      <c r="L3856" s="106"/>
      <c r="M3856" s="106"/>
    </row>
    <row r="3857" ht="14.25" customHeight="1">
      <c r="A3857" s="81"/>
      <c r="B3857" s="93"/>
      <c r="E3857" s="50"/>
      <c r="H3857" s="42"/>
      <c r="I3857" s="196"/>
      <c r="K3857" s="106"/>
      <c r="L3857" s="106"/>
      <c r="M3857" s="106"/>
    </row>
    <row r="3858" ht="14.25" customHeight="1">
      <c r="A3858" s="81"/>
      <c r="B3858" s="93"/>
      <c r="E3858" s="50"/>
      <c r="H3858" s="42"/>
      <c r="I3858" s="196"/>
      <c r="K3858" s="106"/>
      <c r="L3858" s="106"/>
      <c r="M3858" s="106"/>
    </row>
    <row r="3859" ht="14.25" customHeight="1">
      <c r="A3859" s="81"/>
      <c r="B3859" s="93"/>
      <c r="E3859" s="50"/>
      <c r="H3859" s="42"/>
      <c r="I3859" s="196"/>
      <c r="K3859" s="106"/>
      <c r="L3859" s="106"/>
      <c r="M3859" s="106"/>
    </row>
    <row r="3860" ht="14.25" customHeight="1">
      <c r="A3860" s="81"/>
      <c r="B3860" s="93"/>
      <c r="E3860" s="50"/>
      <c r="H3860" s="42"/>
      <c r="I3860" s="196"/>
      <c r="K3860" s="106"/>
      <c r="L3860" s="106"/>
      <c r="M3860" s="106"/>
    </row>
    <row r="3861" ht="14.25" customHeight="1">
      <c r="A3861" s="81"/>
      <c r="B3861" s="93"/>
      <c r="E3861" s="50"/>
      <c r="H3861" s="42"/>
      <c r="I3861" s="196"/>
      <c r="K3861" s="106"/>
      <c r="L3861" s="106"/>
      <c r="M3861" s="106"/>
    </row>
    <row r="3862" ht="14.25" customHeight="1">
      <c r="A3862" s="81"/>
      <c r="B3862" s="93"/>
      <c r="E3862" s="50"/>
      <c r="H3862" s="42"/>
      <c r="I3862" s="196"/>
      <c r="K3862" s="106"/>
      <c r="L3862" s="106"/>
      <c r="M3862" s="106"/>
    </row>
    <row r="3863" ht="14.25" customHeight="1">
      <c r="A3863" s="81"/>
      <c r="B3863" s="93"/>
      <c r="E3863" s="50"/>
      <c r="H3863" s="42"/>
      <c r="I3863" s="196"/>
      <c r="K3863" s="106"/>
      <c r="L3863" s="106"/>
      <c r="M3863" s="106"/>
    </row>
    <row r="3864" ht="14.25" customHeight="1">
      <c r="A3864" s="81"/>
      <c r="B3864" s="93"/>
      <c r="E3864" s="50"/>
      <c r="H3864" s="42"/>
      <c r="I3864" s="196"/>
      <c r="K3864" s="106"/>
      <c r="L3864" s="106"/>
      <c r="M3864" s="106"/>
    </row>
    <row r="3865" ht="14.25" customHeight="1">
      <c r="A3865" s="81"/>
      <c r="B3865" s="93"/>
      <c r="E3865" s="50"/>
      <c r="H3865" s="42"/>
      <c r="I3865" s="196"/>
      <c r="K3865" s="106"/>
      <c r="L3865" s="106"/>
      <c r="M3865" s="106"/>
    </row>
    <row r="3866" ht="14.25" customHeight="1">
      <c r="A3866" s="81"/>
      <c r="B3866" s="93"/>
      <c r="E3866" s="50"/>
      <c r="H3866" s="42"/>
      <c r="I3866" s="196"/>
      <c r="K3866" s="106"/>
      <c r="L3866" s="106"/>
      <c r="M3866" s="106"/>
    </row>
    <row r="3867" ht="14.25" customHeight="1">
      <c r="A3867" s="81"/>
      <c r="B3867" s="93"/>
      <c r="E3867" s="50"/>
      <c r="H3867" s="42"/>
      <c r="I3867" s="196"/>
      <c r="K3867" s="106"/>
      <c r="L3867" s="106"/>
      <c r="M3867" s="106"/>
    </row>
    <row r="3868" ht="14.25" customHeight="1">
      <c r="A3868" s="81"/>
      <c r="B3868" s="93"/>
      <c r="E3868" s="50"/>
      <c r="H3868" s="42"/>
      <c r="I3868" s="196"/>
      <c r="K3868" s="106"/>
      <c r="L3868" s="106"/>
      <c r="M3868" s="106"/>
    </row>
    <row r="3869" ht="14.25" customHeight="1">
      <c r="A3869" s="81"/>
      <c r="B3869" s="93"/>
      <c r="E3869" s="50"/>
      <c r="H3869" s="42"/>
      <c r="I3869" s="196"/>
      <c r="K3869" s="106"/>
      <c r="L3869" s="106"/>
      <c r="M3869" s="106"/>
    </row>
    <row r="3870" ht="14.25" customHeight="1">
      <c r="A3870" s="81"/>
      <c r="B3870" s="93"/>
      <c r="E3870" s="50"/>
      <c r="H3870" s="42"/>
      <c r="I3870" s="196"/>
      <c r="K3870" s="106"/>
      <c r="L3870" s="106"/>
      <c r="M3870" s="106"/>
    </row>
    <row r="3871" ht="14.25" customHeight="1">
      <c r="A3871" s="81"/>
      <c r="B3871" s="93"/>
      <c r="E3871" s="50"/>
      <c r="H3871" s="42"/>
      <c r="I3871" s="196"/>
      <c r="K3871" s="106"/>
      <c r="L3871" s="106"/>
      <c r="M3871" s="106"/>
    </row>
    <row r="3872" ht="14.25" customHeight="1">
      <c r="A3872" s="81"/>
      <c r="B3872" s="93"/>
      <c r="E3872" s="50"/>
      <c r="H3872" s="42"/>
      <c r="I3872" s="196"/>
      <c r="K3872" s="106"/>
      <c r="L3872" s="106"/>
      <c r="M3872" s="106"/>
    </row>
    <row r="3873" ht="14.25" customHeight="1">
      <c r="A3873" s="81"/>
      <c r="B3873" s="93"/>
      <c r="E3873" s="50"/>
      <c r="H3873" s="42"/>
      <c r="I3873" s="196"/>
      <c r="K3873" s="106"/>
      <c r="L3873" s="106"/>
      <c r="M3873" s="106"/>
    </row>
    <row r="3874" ht="14.25" customHeight="1">
      <c r="A3874" s="81"/>
      <c r="B3874" s="93"/>
      <c r="E3874" s="50"/>
      <c r="H3874" s="42"/>
      <c r="I3874" s="196"/>
      <c r="K3874" s="106"/>
      <c r="L3874" s="106"/>
      <c r="M3874" s="106"/>
    </row>
    <row r="3875" ht="14.25" customHeight="1">
      <c r="A3875" s="81"/>
      <c r="B3875" s="93"/>
      <c r="E3875" s="50"/>
      <c r="H3875" s="42"/>
      <c r="I3875" s="196"/>
      <c r="K3875" s="106"/>
      <c r="L3875" s="106"/>
      <c r="M3875" s="106"/>
    </row>
    <row r="3876" ht="14.25" customHeight="1">
      <c r="A3876" s="81"/>
      <c r="B3876" s="93"/>
      <c r="E3876" s="50"/>
      <c r="H3876" s="42"/>
      <c r="I3876" s="196"/>
      <c r="K3876" s="106"/>
      <c r="L3876" s="106"/>
      <c r="M3876" s="106"/>
    </row>
    <row r="3877" ht="14.25" customHeight="1">
      <c r="A3877" s="81"/>
      <c r="B3877" s="93"/>
      <c r="E3877" s="50"/>
      <c r="H3877" s="42"/>
      <c r="I3877" s="196"/>
      <c r="K3877" s="106"/>
      <c r="L3877" s="106"/>
      <c r="M3877" s="106"/>
    </row>
    <row r="3878" ht="14.25" customHeight="1">
      <c r="A3878" s="81"/>
      <c r="B3878" s="93"/>
      <c r="E3878" s="50"/>
      <c r="H3878" s="42"/>
      <c r="I3878" s="196"/>
      <c r="K3878" s="106"/>
      <c r="L3878" s="106"/>
      <c r="M3878" s="106"/>
    </row>
    <row r="3879" ht="14.25" customHeight="1">
      <c r="A3879" s="81"/>
      <c r="B3879" s="93"/>
      <c r="E3879" s="50"/>
      <c r="H3879" s="42"/>
      <c r="I3879" s="196"/>
      <c r="K3879" s="106"/>
      <c r="L3879" s="106"/>
      <c r="M3879" s="106"/>
    </row>
    <row r="3880" ht="14.25" customHeight="1">
      <c r="A3880" s="81"/>
      <c r="B3880" s="93"/>
      <c r="E3880" s="50"/>
      <c r="H3880" s="42"/>
      <c r="I3880" s="196"/>
      <c r="K3880" s="106"/>
      <c r="L3880" s="106"/>
      <c r="M3880" s="106"/>
    </row>
    <row r="3881" ht="14.25" customHeight="1">
      <c r="A3881" s="81"/>
      <c r="B3881" s="93"/>
      <c r="E3881" s="50"/>
      <c r="H3881" s="42"/>
      <c r="I3881" s="196"/>
      <c r="K3881" s="106"/>
      <c r="L3881" s="106"/>
      <c r="M3881" s="106"/>
    </row>
    <row r="3882" ht="14.25" customHeight="1">
      <c r="A3882" s="81"/>
      <c r="B3882" s="93"/>
      <c r="E3882" s="50"/>
      <c r="H3882" s="42"/>
      <c r="I3882" s="196"/>
      <c r="K3882" s="106"/>
      <c r="L3882" s="106"/>
      <c r="M3882" s="106"/>
    </row>
    <row r="3883" ht="14.25" customHeight="1">
      <c r="A3883" s="81"/>
      <c r="B3883" s="93"/>
      <c r="E3883" s="50"/>
      <c r="H3883" s="42"/>
      <c r="I3883" s="196"/>
      <c r="K3883" s="106"/>
      <c r="L3883" s="106"/>
      <c r="M3883" s="106"/>
    </row>
    <row r="3884" ht="14.25" customHeight="1">
      <c r="A3884" s="81"/>
      <c r="B3884" s="93"/>
      <c r="E3884" s="50"/>
      <c r="H3884" s="42"/>
      <c r="I3884" s="196"/>
      <c r="K3884" s="106"/>
      <c r="L3884" s="106"/>
      <c r="M3884" s="106"/>
    </row>
    <row r="3885" ht="14.25" customHeight="1">
      <c r="A3885" s="81"/>
      <c r="B3885" s="93"/>
      <c r="E3885" s="50"/>
      <c r="H3885" s="42"/>
      <c r="I3885" s="196"/>
      <c r="K3885" s="106"/>
      <c r="L3885" s="106"/>
      <c r="M3885" s="106"/>
    </row>
    <row r="3886" ht="14.25" customHeight="1">
      <c r="A3886" s="81"/>
      <c r="B3886" s="93"/>
      <c r="E3886" s="50"/>
      <c r="H3886" s="42"/>
      <c r="I3886" s="196"/>
      <c r="K3886" s="106"/>
      <c r="L3886" s="106"/>
      <c r="M3886" s="106"/>
    </row>
    <row r="3887" ht="14.25" customHeight="1">
      <c r="A3887" s="81"/>
      <c r="B3887" s="93"/>
      <c r="E3887" s="50"/>
      <c r="H3887" s="42"/>
      <c r="I3887" s="196"/>
      <c r="K3887" s="106"/>
      <c r="L3887" s="106"/>
      <c r="M3887" s="106"/>
    </row>
    <row r="3888" ht="14.25" customHeight="1">
      <c r="A3888" s="81"/>
      <c r="B3888" s="93"/>
      <c r="E3888" s="50"/>
      <c r="H3888" s="42"/>
      <c r="I3888" s="196"/>
      <c r="K3888" s="106"/>
      <c r="L3888" s="106"/>
      <c r="M3888" s="106"/>
    </row>
    <row r="3889" ht="14.25" customHeight="1">
      <c r="A3889" s="81"/>
      <c r="B3889" s="93"/>
      <c r="E3889" s="50"/>
      <c r="H3889" s="42"/>
      <c r="I3889" s="196"/>
      <c r="K3889" s="106"/>
      <c r="L3889" s="106"/>
      <c r="M3889" s="106"/>
    </row>
    <row r="3890" ht="14.25" customHeight="1">
      <c r="A3890" s="81"/>
      <c r="B3890" s="93"/>
      <c r="E3890" s="50"/>
      <c r="H3890" s="42"/>
      <c r="I3890" s="196"/>
      <c r="K3890" s="106"/>
      <c r="L3890" s="106"/>
      <c r="M3890" s="106"/>
    </row>
    <row r="3891" ht="14.25" customHeight="1">
      <c r="A3891" s="81"/>
      <c r="B3891" s="93"/>
      <c r="E3891" s="50"/>
      <c r="H3891" s="42"/>
      <c r="I3891" s="196"/>
      <c r="K3891" s="106"/>
      <c r="L3891" s="106"/>
      <c r="M3891" s="106"/>
    </row>
    <row r="3892" ht="14.25" customHeight="1">
      <c r="A3892" s="81"/>
      <c r="B3892" s="93"/>
      <c r="E3892" s="50"/>
      <c r="H3892" s="42"/>
      <c r="I3892" s="196"/>
      <c r="K3892" s="106"/>
      <c r="L3892" s="106"/>
      <c r="M3892" s="106"/>
    </row>
    <row r="3893" ht="14.25" customHeight="1">
      <c r="A3893" s="81"/>
      <c r="B3893" s="93"/>
      <c r="E3893" s="50"/>
      <c r="H3893" s="42"/>
      <c r="I3893" s="196"/>
      <c r="K3893" s="106"/>
      <c r="L3893" s="106"/>
      <c r="M3893" s="106"/>
    </row>
    <row r="3894" ht="14.25" customHeight="1">
      <c r="A3894" s="81"/>
      <c r="B3894" s="93"/>
      <c r="E3894" s="50"/>
      <c r="H3894" s="42"/>
      <c r="I3894" s="196"/>
      <c r="K3894" s="106"/>
      <c r="L3894" s="106"/>
      <c r="M3894" s="106"/>
    </row>
    <row r="3895" ht="14.25" customHeight="1">
      <c r="A3895" s="81"/>
      <c r="B3895" s="93"/>
      <c r="E3895" s="50"/>
      <c r="H3895" s="42"/>
      <c r="I3895" s="196"/>
      <c r="K3895" s="106"/>
      <c r="L3895" s="106"/>
      <c r="M3895" s="106"/>
    </row>
    <row r="3896" ht="14.25" customHeight="1">
      <c r="A3896" s="81"/>
      <c r="B3896" s="93"/>
      <c r="E3896" s="50"/>
      <c r="H3896" s="42"/>
      <c r="I3896" s="196"/>
      <c r="K3896" s="106"/>
      <c r="L3896" s="106"/>
      <c r="M3896" s="106"/>
    </row>
    <row r="3897" ht="14.25" customHeight="1">
      <c r="A3897" s="81"/>
      <c r="B3897" s="93"/>
      <c r="E3897" s="50"/>
      <c r="H3897" s="42"/>
      <c r="I3897" s="196"/>
      <c r="K3897" s="106"/>
      <c r="L3897" s="106"/>
      <c r="M3897" s="106"/>
    </row>
    <row r="3898" ht="14.25" customHeight="1">
      <c r="A3898" s="81"/>
      <c r="B3898" s="93"/>
      <c r="E3898" s="50"/>
      <c r="H3898" s="42"/>
      <c r="I3898" s="196"/>
      <c r="K3898" s="106"/>
      <c r="L3898" s="106"/>
      <c r="M3898" s="106"/>
    </row>
    <row r="3899" ht="14.25" customHeight="1">
      <c r="A3899" s="81"/>
      <c r="B3899" s="93"/>
      <c r="E3899" s="50"/>
      <c r="H3899" s="42"/>
      <c r="I3899" s="196"/>
      <c r="K3899" s="106"/>
      <c r="L3899" s="106"/>
      <c r="M3899" s="106"/>
    </row>
    <row r="3900" ht="14.25" customHeight="1">
      <c r="A3900" s="81"/>
      <c r="B3900" s="93"/>
      <c r="E3900" s="50"/>
      <c r="H3900" s="42"/>
      <c r="I3900" s="196"/>
      <c r="K3900" s="106"/>
      <c r="L3900" s="106"/>
      <c r="M3900" s="106"/>
    </row>
    <row r="3901" ht="14.25" customHeight="1">
      <c r="A3901" s="81"/>
      <c r="B3901" s="93"/>
      <c r="E3901" s="50"/>
      <c r="H3901" s="42"/>
      <c r="I3901" s="196"/>
      <c r="K3901" s="106"/>
      <c r="L3901" s="106"/>
      <c r="M3901" s="106"/>
    </row>
    <row r="3902" ht="14.25" customHeight="1">
      <c r="A3902" s="81"/>
      <c r="B3902" s="93"/>
      <c r="E3902" s="50"/>
      <c r="H3902" s="42"/>
      <c r="I3902" s="196"/>
      <c r="K3902" s="106"/>
      <c r="L3902" s="106"/>
      <c r="M3902" s="106"/>
    </row>
    <row r="3903" ht="14.25" customHeight="1">
      <c r="A3903" s="81"/>
      <c r="B3903" s="93"/>
      <c r="E3903" s="50"/>
      <c r="H3903" s="42"/>
      <c r="I3903" s="196"/>
      <c r="K3903" s="106"/>
      <c r="L3903" s="106"/>
      <c r="M3903" s="106"/>
    </row>
    <row r="3904" ht="14.25" customHeight="1">
      <c r="A3904" s="81"/>
      <c r="B3904" s="93"/>
      <c r="E3904" s="50"/>
      <c r="H3904" s="42"/>
      <c r="I3904" s="196"/>
      <c r="K3904" s="106"/>
      <c r="L3904" s="106"/>
      <c r="M3904" s="106"/>
    </row>
    <row r="3905" ht="14.25" customHeight="1">
      <c r="A3905" s="81"/>
      <c r="B3905" s="93"/>
      <c r="E3905" s="50"/>
      <c r="H3905" s="42"/>
      <c r="I3905" s="196"/>
      <c r="K3905" s="106"/>
      <c r="L3905" s="106"/>
      <c r="M3905" s="106"/>
    </row>
    <row r="3906" ht="14.25" customHeight="1">
      <c r="A3906" s="81"/>
      <c r="B3906" s="93"/>
      <c r="E3906" s="50"/>
      <c r="H3906" s="42"/>
      <c r="I3906" s="196"/>
      <c r="K3906" s="106"/>
      <c r="L3906" s="106"/>
      <c r="M3906" s="106"/>
    </row>
    <row r="3907" ht="14.25" customHeight="1">
      <c r="A3907" s="81"/>
      <c r="B3907" s="93"/>
      <c r="E3907" s="50"/>
      <c r="H3907" s="42"/>
      <c r="I3907" s="196"/>
      <c r="K3907" s="106"/>
      <c r="L3907" s="106"/>
      <c r="M3907" s="106"/>
    </row>
    <row r="3908" ht="14.25" customHeight="1">
      <c r="A3908" s="81"/>
      <c r="B3908" s="93"/>
      <c r="E3908" s="50"/>
      <c r="H3908" s="42"/>
      <c r="I3908" s="196"/>
      <c r="K3908" s="106"/>
      <c r="L3908" s="106"/>
      <c r="M3908" s="106"/>
    </row>
    <row r="3909" ht="14.25" customHeight="1">
      <c r="A3909" s="81"/>
      <c r="B3909" s="93"/>
      <c r="E3909" s="50"/>
      <c r="H3909" s="42"/>
      <c r="I3909" s="196"/>
      <c r="K3909" s="106"/>
      <c r="L3909" s="106"/>
      <c r="M3909" s="106"/>
    </row>
    <row r="3910" ht="14.25" customHeight="1">
      <c r="A3910" s="81"/>
      <c r="B3910" s="93"/>
      <c r="E3910" s="50"/>
      <c r="H3910" s="42"/>
      <c r="I3910" s="196"/>
      <c r="K3910" s="106"/>
      <c r="L3910" s="106"/>
      <c r="M3910" s="106"/>
    </row>
    <row r="3911" ht="14.25" customHeight="1">
      <c r="A3911" s="81"/>
      <c r="B3911" s="93"/>
      <c r="E3911" s="50"/>
      <c r="H3911" s="42"/>
      <c r="I3911" s="196"/>
      <c r="K3911" s="106"/>
      <c r="L3911" s="106"/>
      <c r="M3911" s="106"/>
    </row>
    <row r="3912" ht="14.25" customHeight="1">
      <c r="A3912" s="81"/>
      <c r="B3912" s="93"/>
      <c r="E3912" s="50"/>
      <c r="H3912" s="42"/>
      <c r="I3912" s="196"/>
      <c r="K3912" s="106"/>
      <c r="L3912" s="106"/>
      <c r="M3912" s="106"/>
    </row>
    <row r="3913" ht="14.25" customHeight="1">
      <c r="A3913" s="81"/>
      <c r="B3913" s="93"/>
      <c r="E3913" s="50"/>
      <c r="H3913" s="42"/>
      <c r="I3913" s="196"/>
      <c r="K3913" s="106"/>
      <c r="L3913" s="106"/>
      <c r="M3913" s="106"/>
    </row>
    <row r="3914" ht="14.25" customHeight="1">
      <c r="A3914" s="81"/>
      <c r="B3914" s="93"/>
      <c r="E3914" s="50"/>
      <c r="H3914" s="42"/>
      <c r="I3914" s="196"/>
      <c r="K3914" s="106"/>
      <c r="L3914" s="106"/>
      <c r="M3914" s="106"/>
    </row>
    <row r="3915" ht="14.25" customHeight="1">
      <c r="A3915" s="81"/>
      <c r="B3915" s="93"/>
      <c r="E3915" s="50"/>
      <c r="H3915" s="42"/>
      <c r="I3915" s="196"/>
      <c r="K3915" s="106"/>
      <c r="L3915" s="106"/>
      <c r="M3915" s="106"/>
    </row>
    <row r="3916" ht="14.25" customHeight="1">
      <c r="A3916" s="81"/>
      <c r="B3916" s="93"/>
      <c r="E3916" s="50"/>
      <c r="H3916" s="42"/>
      <c r="I3916" s="196"/>
      <c r="K3916" s="106"/>
      <c r="L3916" s="106"/>
      <c r="M3916" s="106"/>
    </row>
    <row r="3917" ht="14.25" customHeight="1">
      <c r="A3917" s="81"/>
      <c r="B3917" s="93"/>
      <c r="E3917" s="50"/>
      <c r="H3917" s="42"/>
      <c r="I3917" s="196"/>
      <c r="K3917" s="106"/>
      <c r="L3917" s="106"/>
      <c r="M3917" s="106"/>
    </row>
    <row r="3918" ht="14.25" customHeight="1">
      <c r="A3918" s="81"/>
      <c r="B3918" s="93"/>
      <c r="E3918" s="50"/>
      <c r="H3918" s="42"/>
      <c r="I3918" s="196"/>
      <c r="K3918" s="106"/>
      <c r="L3918" s="106"/>
      <c r="M3918" s="106"/>
    </row>
    <row r="3919" ht="14.25" customHeight="1">
      <c r="A3919" s="81"/>
      <c r="B3919" s="93"/>
      <c r="E3919" s="50"/>
      <c r="H3919" s="42"/>
      <c r="I3919" s="196"/>
      <c r="K3919" s="106"/>
      <c r="L3919" s="106"/>
      <c r="M3919" s="106"/>
    </row>
    <row r="3920" ht="14.25" customHeight="1">
      <c r="A3920" s="81"/>
      <c r="B3920" s="93"/>
      <c r="E3920" s="50"/>
      <c r="H3920" s="42"/>
      <c r="I3920" s="196"/>
      <c r="K3920" s="106"/>
      <c r="L3920" s="106"/>
      <c r="M3920" s="106"/>
    </row>
    <row r="3921" ht="14.25" customHeight="1">
      <c r="A3921" s="81"/>
      <c r="B3921" s="93"/>
      <c r="E3921" s="50"/>
      <c r="H3921" s="42"/>
      <c r="I3921" s="196"/>
      <c r="K3921" s="106"/>
      <c r="L3921" s="106"/>
      <c r="M3921" s="106"/>
    </row>
    <row r="3922" ht="14.25" customHeight="1">
      <c r="A3922" s="81"/>
      <c r="B3922" s="93"/>
      <c r="E3922" s="50"/>
      <c r="H3922" s="42"/>
      <c r="I3922" s="196"/>
      <c r="K3922" s="106"/>
      <c r="L3922" s="106"/>
      <c r="M3922" s="106"/>
    </row>
    <row r="3923" ht="14.25" customHeight="1">
      <c r="A3923" s="81"/>
      <c r="B3923" s="93"/>
      <c r="E3923" s="50"/>
      <c r="H3923" s="42"/>
      <c r="I3923" s="196"/>
      <c r="K3923" s="106"/>
      <c r="L3923" s="106"/>
      <c r="M3923" s="106"/>
    </row>
    <row r="3924" ht="14.25" customHeight="1">
      <c r="A3924" s="81"/>
      <c r="B3924" s="93"/>
      <c r="E3924" s="50"/>
      <c r="H3924" s="42"/>
      <c r="I3924" s="196"/>
      <c r="K3924" s="106"/>
      <c r="L3924" s="106"/>
      <c r="M3924" s="106"/>
    </row>
    <row r="3925" ht="14.25" customHeight="1">
      <c r="A3925" s="81"/>
      <c r="B3925" s="93"/>
      <c r="E3925" s="50"/>
      <c r="H3925" s="42"/>
      <c r="I3925" s="196"/>
      <c r="K3925" s="106"/>
      <c r="L3925" s="106"/>
      <c r="M3925" s="106"/>
    </row>
    <row r="3926" ht="14.25" customHeight="1">
      <c r="A3926" s="81"/>
      <c r="B3926" s="93"/>
      <c r="E3926" s="50"/>
      <c r="H3926" s="42"/>
      <c r="I3926" s="196"/>
      <c r="K3926" s="106"/>
      <c r="L3926" s="106"/>
      <c r="M3926" s="106"/>
    </row>
    <row r="3927" ht="14.25" customHeight="1">
      <c r="A3927" s="81"/>
      <c r="B3927" s="93"/>
      <c r="E3927" s="50"/>
      <c r="H3927" s="42"/>
      <c r="I3927" s="196"/>
      <c r="K3927" s="106"/>
      <c r="L3927" s="106"/>
      <c r="M3927" s="106"/>
    </row>
    <row r="3928" ht="14.25" customHeight="1">
      <c r="A3928" s="81"/>
      <c r="B3928" s="93"/>
      <c r="E3928" s="50"/>
      <c r="H3928" s="42"/>
      <c r="I3928" s="196"/>
      <c r="K3928" s="106"/>
      <c r="L3928" s="106"/>
      <c r="M3928" s="106"/>
    </row>
    <row r="3929" ht="14.25" customHeight="1">
      <c r="A3929" s="81"/>
      <c r="B3929" s="93"/>
      <c r="E3929" s="50"/>
      <c r="H3929" s="42"/>
      <c r="I3929" s="196"/>
      <c r="K3929" s="106"/>
      <c r="L3929" s="106"/>
      <c r="M3929" s="106"/>
    </row>
    <row r="3930" ht="14.25" customHeight="1">
      <c r="A3930" s="81"/>
      <c r="B3930" s="93"/>
      <c r="E3930" s="50"/>
      <c r="H3930" s="42"/>
      <c r="I3930" s="196"/>
      <c r="K3930" s="106"/>
      <c r="L3930" s="106"/>
      <c r="M3930" s="106"/>
    </row>
    <row r="3931" ht="14.25" customHeight="1">
      <c r="A3931" s="81"/>
      <c r="B3931" s="93"/>
      <c r="E3931" s="50"/>
      <c r="H3931" s="42"/>
      <c r="I3931" s="196"/>
      <c r="K3931" s="106"/>
      <c r="L3931" s="106"/>
      <c r="M3931" s="106"/>
    </row>
    <row r="3932" ht="14.25" customHeight="1">
      <c r="A3932" s="81"/>
      <c r="B3932" s="93"/>
      <c r="E3932" s="50"/>
      <c r="H3932" s="42"/>
      <c r="I3932" s="196"/>
      <c r="K3932" s="106"/>
      <c r="L3932" s="106"/>
      <c r="M3932" s="106"/>
    </row>
    <row r="3933" ht="14.25" customHeight="1">
      <c r="A3933" s="81"/>
      <c r="B3933" s="93"/>
      <c r="E3933" s="50"/>
      <c r="H3933" s="42"/>
      <c r="I3933" s="196"/>
      <c r="K3933" s="106"/>
      <c r="L3933" s="106"/>
      <c r="M3933" s="106"/>
    </row>
    <row r="3934" ht="14.25" customHeight="1">
      <c r="A3934" s="81"/>
      <c r="B3934" s="93"/>
      <c r="E3934" s="50"/>
      <c r="H3934" s="42"/>
      <c r="I3934" s="196"/>
      <c r="K3934" s="106"/>
      <c r="L3934" s="106"/>
      <c r="M3934" s="106"/>
    </row>
    <row r="3935" ht="14.25" customHeight="1">
      <c r="A3935" s="81"/>
      <c r="B3935" s="93"/>
      <c r="E3935" s="50"/>
      <c r="H3935" s="42"/>
      <c r="I3935" s="196"/>
      <c r="K3935" s="106"/>
      <c r="L3935" s="106"/>
      <c r="M3935" s="106"/>
    </row>
    <row r="3936" ht="14.25" customHeight="1">
      <c r="A3936" s="81"/>
      <c r="B3936" s="93"/>
      <c r="E3936" s="50"/>
      <c r="H3936" s="42"/>
      <c r="I3936" s="196"/>
      <c r="K3936" s="106"/>
      <c r="L3936" s="106"/>
      <c r="M3936" s="106"/>
    </row>
    <row r="3937" ht="14.25" customHeight="1">
      <c r="A3937" s="81"/>
      <c r="B3937" s="93"/>
      <c r="E3937" s="50"/>
      <c r="H3937" s="42"/>
      <c r="I3937" s="196"/>
      <c r="K3937" s="106"/>
      <c r="L3937" s="106"/>
      <c r="M3937" s="106"/>
    </row>
    <row r="3938" ht="14.25" customHeight="1">
      <c r="A3938" s="81"/>
      <c r="B3938" s="93"/>
      <c r="E3938" s="50"/>
      <c r="H3938" s="42"/>
      <c r="I3938" s="196"/>
      <c r="K3938" s="106"/>
      <c r="L3938" s="106"/>
      <c r="M3938" s="106"/>
    </row>
    <row r="3939" ht="14.25" customHeight="1">
      <c r="A3939" s="81"/>
      <c r="B3939" s="93"/>
      <c r="E3939" s="50"/>
      <c r="H3939" s="42"/>
      <c r="I3939" s="196"/>
      <c r="K3939" s="106"/>
      <c r="L3939" s="106"/>
      <c r="M3939" s="106"/>
    </row>
    <row r="3940" ht="14.25" customHeight="1">
      <c r="A3940" s="81"/>
      <c r="B3940" s="93"/>
      <c r="E3940" s="50"/>
      <c r="H3940" s="42"/>
      <c r="I3940" s="196"/>
      <c r="K3940" s="106"/>
      <c r="L3940" s="106"/>
      <c r="M3940" s="106"/>
    </row>
    <row r="3941" ht="14.25" customHeight="1">
      <c r="A3941" s="81"/>
      <c r="B3941" s="93"/>
      <c r="E3941" s="50"/>
      <c r="H3941" s="42"/>
      <c r="I3941" s="196"/>
      <c r="K3941" s="106"/>
      <c r="L3941" s="106"/>
      <c r="M3941" s="106"/>
    </row>
    <row r="3942" ht="14.25" customHeight="1">
      <c r="A3942" s="81"/>
      <c r="B3942" s="93"/>
      <c r="E3942" s="50"/>
      <c r="H3942" s="42"/>
      <c r="I3942" s="196"/>
      <c r="K3942" s="106"/>
      <c r="L3942" s="106"/>
      <c r="M3942" s="106"/>
    </row>
    <row r="3943" ht="14.25" customHeight="1">
      <c r="A3943" s="81"/>
      <c r="B3943" s="93"/>
      <c r="E3943" s="50"/>
      <c r="H3943" s="42"/>
      <c r="I3943" s="196"/>
      <c r="K3943" s="106"/>
      <c r="L3943" s="106"/>
      <c r="M3943" s="106"/>
    </row>
    <row r="3944" ht="14.25" customHeight="1">
      <c r="A3944" s="81"/>
      <c r="B3944" s="93"/>
      <c r="E3944" s="50"/>
      <c r="H3944" s="42"/>
      <c r="I3944" s="196"/>
      <c r="K3944" s="106"/>
      <c r="L3944" s="106"/>
      <c r="M3944" s="106"/>
    </row>
    <row r="3945" ht="14.25" customHeight="1">
      <c r="A3945" s="81"/>
      <c r="B3945" s="93"/>
      <c r="E3945" s="50"/>
      <c r="H3945" s="42"/>
      <c r="I3945" s="196"/>
      <c r="K3945" s="106"/>
      <c r="L3945" s="106"/>
      <c r="M3945" s="106"/>
    </row>
    <row r="3946" ht="14.25" customHeight="1">
      <c r="A3946" s="81"/>
      <c r="B3946" s="93"/>
      <c r="E3946" s="50"/>
      <c r="H3946" s="42"/>
      <c r="I3946" s="196"/>
      <c r="K3946" s="106"/>
      <c r="L3946" s="106"/>
      <c r="M3946" s="106"/>
    </row>
    <row r="3947" ht="14.25" customHeight="1">
      <c r="A3947" s="81"/>
      <c r="B3947" s="93"/>
      <c r="E3947" s="50"/>
      <c r="H3947" s="42"/>
      <c r="I3947" s="196"/>
      <c r="K3947" s="106"/>
      <c r="L3947" s="106"/>
      <c r="M3947" s="106"/>
    </row>
    <row r="3948" ht="14.25" customHeight="1">
      <c r="A3948" s="81"/>
      <c r="B3948" s="93"/>
      <c r="E3948" s="50"/>
      <c r="H3948" s="42"/>
      <c r="I3948" s="196"/>
      <c r="K3948" s="106"/>
      <c r="L3948" s="106"/>
      <c r="M3948" s="106"/>
    </row>
    <row r="3949" ht="14.25" customHeight="1">
      <c r="A3949" s="81"/>
      <c r="B3949" s="93"/>
      <c r="E3949" s="50"/>
      <c r="H3949" s="42"/>
      <c r="I3949" s="196"/>
      <c r="K3949" s="106"/>
      <c r="L3949" s="106"/>
      <c r="M3949" s="106"/>
    </row>
    <row r="3950" ht="14.25" customHeight="1">
      <c r="A3950" s="81"/>
      <c r="B3950" s="93"/>
      <c r="E3950" s="50"/>
      <c r="H3950" s="42"/>
      <c r="I3950" s="196"/>
      <c r="K3950" s="106"/>
      <c r="L3950" s="106"/>
      <c r="M3950" s="106"/>
    </row>
    <row r="3951" ht="14.25" customHeight="1">
      <c r="A3951" s="81"/>
      <c r="B3951" s="93"/>
      <c r="E3951" s="50"/>
      <c r="H3951" s="42"/>
      <c r="I3951" s="196"/>
      <c r="K3951" s="106"/>
      <c r="L3951" s="106"/>
      <c r="M3951" s="106"/>
    </row>
    <row r="3952" ht="14.25" customHeight="1">
      <c r="A3952" s="81"/>
      <c r="B3952" s="93"/>
      <c r="E3952" s="50"/>
      <c r="H3952" s="42"/>
      <c r="I3952" s="196"/>
      <c r="K3952" s="106"/>
      <c r="L3952" s="106"/>
      <c r="M3952" s="106"/>
    </row>
    <row r="3953" ht="14.25" customHeight="1">
      <c r="A3953" s="81"/>
      <c r="B3953" s="93"/>
      <c r="E3953" s="50"/>
      <c r="H3953" s="42"/>
      <c r="I3953" s="196"/>
      <c r="K3953" s="106"/>
      <c r="L3953" s="106"/>
      <c r="M3953" s="106"/>
    </row>
    <row r="3954" ht="14.25" customHeight="1">
      <c r="A3954" s="81"/>
      <c r="B3954" s="93"/>
      <c r="E3954" s="50"/>
      <c r="H3954" s="42"/>
      <c r="I3954" s="196"/>
      <c r="K3954" s="106"/>
      <c r="L3954" s="106"/>
      <c r="M3954" s="106"/>
    </row>
    <row r="3955" ht="14.25" customHeight="1">
      <c r="A3955" s="81"/>
      <c r="B3955" s="93"/>
      <c r="E3955" s="50"/>
      <c r="H3955" s="42"/>
      <c r="I3955" s="196"/>
      <c r="K3955" s="106"/>
      <c r="L3955" s="106"/>
      <c r="M3955" s="106"/>
    </row>
    <row r="3956" ht="14.25" customHeight="1">
      <c r="A3956" s="81"/>
      <c r="B3956" s="93"/>
      <c r="E3956" s="50"/>
      <c r="H3956" s="42"/>
      <c r="I3956" s="196"/>
      <c r="K3956" s="106"/>
      <c r="L3956" s="106"/>
      <c r="M3956" s="106"/>
    </row>
    <row r="3957" ht="14.25" customHeight="1">
      <c r="A3957" s="81"/>
      <c r="B3957" s="93"/>
      <c r="E3957" s="50"/>
      <c r="H3957" s="42"/>
      <c r="I3957" s="196"/>
      <c r="K3957" s="106"/>
      <c r="L3957" s="106"/>
      <c r="M3957" s="106"/>
    </row>
    <row r="3958" ht="14.25" customHeight="1">
      <c r="A3958" s="81"/>
      <c r="B3958" s="93"/>
      <c r="E3958" s="50"/>
      <c r="H3958" s="42"/>
      <c r="I3958" s="196"/>
      <c r="K3958" s="106"/>
      <c r="L3958" s="106"/>
      <c r="M3958" s="106"/>
    </row>
    <row r="3959" ht="14.25" customHeight="1">
      <c r="A3959" s="81"/>
      <c r="B3959" s="93"/>
      <c r="E3959" s="50"/>
      <c r="H3959" s="42"/>
      <c r="I3959" s="196"/>
      <c r="K3959" s="106"/>
      <c r="L3959" s="106"/>
      <c r="M3959" s="106"/>
    </row>
    <row r="3960" ht="14.25" customHeight="1">
      <c r="A3960" s="81"/>
      <c r="B3960" s="93"/>
      <c r="E3960" s="50"/>
      <c r="H3960" s="42"/>
      <c r="I3960" s="196"/>
      <c r="K3960" s="106"/>
      <c r="L3960" s="106"/>
      <c r="M3960" s="106"/>
    </row>
    <row r="3961" ht="14.25" customHeight="1">
      <c r="A3961" s="81"/>
      <c r="B3961" s="93"/>
      <c r="E3961" s="50"/>
      <c r="H3961" s="42"/>
      <c r="I3961" s="196"/>
      <c r="K3961" s="106"/>
      <c r="L3961" s="106"/>
      <c r="M3961" s="106"/>
    </row>
    <row r="3962" ht="14.25" customHeight="1">
      <c r="A3962" s="81"/>
      <c r="B3962" s="93"/>
      <c r="E3962" s="50"/>
      <c r="H3962" s="42"/>
      <c r="I3962" s="196"/>
      <c r="K3962" s="106"/>
      <c r="L3962" s="106"/>
      <c r="M3962" s="106"/>
    </row>
    <row r="3963" ht="14.25" customHeight="1">
      <c r="A3963" s="81"/>
      <c r="B3963" s="93"/>
      <c r="E3963" s="50"/>
      <c r="H3963" s="42"/>
      <c r="I3963" s="196"/>
      <c r="K3963" s="106"/>
      <c r="L3963" s="106"/>
      <c r="M3963" s="106"/>
    </row>
    <row r="3964" ht="14.25" customHeight="1">
      <c r="A3964" s="81"/>
      <c r="B3964" s="93"/>
      <c r="E3964" s="50"/>
      <c r="H3964" s="42"/>
      <c r="I3964" s="196"/>
      <c r="K3964" s="106"/>
      <c r="L3964" s="106"/>
      <c r="M3964" s="106"/>
    </row>
    <row r="3965" ht="14.25" customHeight="1">
      <c r="A3965" s="81"/>
      <c r="B3965" s="93"/>
      <c r="E3965" s="50"/>
      <c r="H3965" s="42"/>
      <c r="I3965" s="196"/>
      <c r="K3965" s="106"/>
      <c r="L3965" s="106"/>
      <c r="M3965" s="106"/>
    </row>
    <row r="3966" ht="14.25" customHeight="1">
      <c r="A3966" s="81"/>
      <c r="B3966" s="93"/>
      <c r="E3966" s="50"/>
      <c r="H3966" s="42"/>
      <c r="I3966" s="196"/>
      <c r="K3966" s="106"/>
      <c r="L3966" s="106"/>
      <c r="M3966" s="106"/>
    </row>
    <row r="3967" ht="14.25" customHeight="1">
      <c r="A3967" s="81"/>
      <c r="B3967" s="93"/>
      <c r="E3967" s="50"/>
      <c r="H3967" s="42"/>
      <c r="I3967" s="196"/>
      <c r="K3967" s="106"/>
      <c r="L3967" s="106"/>
      <c r="M3967" s="106"/>
    </row>
    <row r="3968" ht="14.25" customHeight="1">
      <c r="A3968" s="81"/>
      <c r="B3968" s="93"/>
      <c r="E3968" s="50"/>
      <c r="H3968" s="42"/>
      <c r="I3968" s="196"/>
      <c r="K3968" s="106"/>
      <c r="L3968" s="106"/>
      <c r="M3968" s="106"/>
    </row>
    <row r="3969" ht="14.25" customHeight="1">
      <c r="A3969" s="81"/>
      <c r="B3969" s="93"/>
      <c r="E3969" s="50"/>
      <c r="H3969" s="42"/>
      <c r="I3969" s="196"/>
      <c r="K3969" s="106"/>
      <c r="L3969" s="106"/>
      <c r="M3969" s="106"/>
    </row>
    <row r="3970" ht="14.25" customHeight="1">
      <c r="A3970" s="81"/>
      <c r="B3970" s="93"/>
      <c r="E3970" s="50"/>
      <c r="H3970" s="42"/>
      <c r="I3970" s="196"/>
      <c r="K3970" s="106"/>
      <c r="L3970" s="106"/>
      <c r="M3970" s="106"/>
    </row>
    <row r="3971" ht="14.25" customHeight="1">
      <c r="A3971" s="81"/>
      <c r="B3971" s="93"/>
      <c r="E3971" s="50"/>
      <c r="H3971" s="42"/>
      <c r="I3971" s="196"/>
      <c r="K3971" s="106"/>
      <c r="L3971" s="106"/>
      <c r="M3971" s="106"/>
    </row>
    <row r="3972" ht="14.25" customHeight="1">
      <c r="A3972" s="81"/>
      <c r="B3972" s="93"/>
      <c r="E3972" s="50"/>
      <c r="H3972" s="42"/>
      <c r="I3972" s="196"/>
      <c r="K3972" s="106"/>
      <c r="L3972" s="106"/>
      <c r="M3972" s="106"/>
    </row>
    <row r="3973" ht="14.25" customHeight="1">
      <c r="A3973" s="81"/>
      <c r="B3973" s="93"/>
      <c r="E3973" s="50"/>
      <c r="H3973" s="42"/>
      <c r="I3973" s="196"/>
      <c r="K3973" s="106"/>
      <c r="L3973" s="106"/>
      <c r="M3973" s="106"/>
    </row>
    <row r="3974" ht="14.25" customHeight="1">
      <c r="A3974" s="81"/>
      <c r="B3974" s="93"/>
      <c r="E3974" s="50"/>
      <c r="H3974" s="42"/>
      <c r="I3974" s="196"/>
      <c r="K3974" s="106"/>
      <c r="L3974" s="106"/>
      <c r="M3974" s="106"/>
    </row>
    <row r="3975" ht="14.25" customHeight="1">
      <c r="A3975" s="81"/>
      <c r="B3975" s="93"/>
      <c r="E3975" s="50"/>
      <c r="H3975" s="42"/>
      <c r="I3975" s="196"/>
      <c r="K3975" s="106"/>
      <c r="L3975" s="106"/>
      <c r="M3975" s="106"/>
    </row>
    <row r="3976" ht="14.25" customHeight="1">
      <c r="A3976" s="81"/>
      <c r="B3976" s="93"/>
      <c r="E3976" s="50"/>
      <c r="H3976" s="42"/>
      <c r="I3976" s="196"/>
      <c r="K3976" s="106"/>
      <c r="L3976" s="106"/>
      <c r="M3976" s="106"/>
    </row>
    <row r="3977" ht="14.25" customHeight="1">
      <c r="A3977" s="81"/>
      <c r="B3977" s="93"/>
      <c r="E3977" s="50"/>
      <c r="H3977" s="42"/>
      <c r="I3977" s="196"/>
      <c r="K3977" s="106"/>
      <c r="L3977" s="106"/>
      <c r="M3977" s="106"/>
    </row>
    <row r="3978" ht="14.25" customHeight="1">
      <c r="A3978" s="81"/>
      <c r="B3978" s="93"/>
      <c r="E3978" s="50"/>
      <c r="H3978" s="42"/>
      <c r="I3978" s="196"/>
      <c r="K3978" s="106"/>
      <c r="L3978" s="106"/>
      <c r="M3978" s="106"/>
    </row>
    <row r="3979" ht="14.25" customHeight="1">
      <c r="A3979" s="81"/>
      <c r="B3979" s="93"/>
      <c r="E3979" s="50"/>
      <c r="H3979" s="42"/>
      <c r="I3979" s="196"/>
      <c r="K3979" s="106"/>
      <c r="L3979" s="106"/>
      <c r="M3979" s="106"/>
    </row>
    <row r="3980" ht="14.25" customHeight="1">
      <c r="A3980" s="81"/>
      <c r="B3980" s="93"/>
      <c r="E3980" s="50"/>
      <c r="H3980" s="42"/>
      <c r="I3980" s="196"/>
      <c r="K3980" s="106"/>
      <c r="L3980" s="106"/>
      <c r="M3980" s="106"/>
    </row>
    <row r="3981" ht="14.25" customHeight="1">
      <c r="A3981" s="81"/>
      <c r="B3981" s="93"/>
      <c r="E3981" s="50"/>
      <c r="H3981" s="42"/>
      <c r="I3981" s="196"/>
      <c r="K3981" s="106"/>
      <c r="L3981" s="106"/>
      <c r="M3981" s="106"/>
    </row>
    <row r="3982" ht="14.25" customHeight="1">
      <c r="A3982" s="81"/>
      <c r="B3982" s="93"/>
      <c r="E3982" s="50"/>
      <c r="H3982" s="42"/>
      <c r="I3982" s="196"/>
      <c r="K3982" s="106"/>
      <c r="L3982" s="106"/>
      <c r="M3982" s="106"/>
    </row>
    <row r="3983" ht="14.25" customHeight="1">
      <c r="A3983" s="81"/>
      <c r="B3983" s="93"/>
      <c r="E3983" s="50"/>
      <c r="H3983" s="42"/>
      <c r="I3983" s="196"/>
      <c r="K3983" s="106"/>
      <c r="L3983" s="106"/>
      <c r="M3983" s="106"/>
    </row>
    <row r="3984" ht="14.25" customHeight="1">
      <c r="A3984" s="81"/>
      <c r="B3984" s="93"/>
      <c r="E3984" s="50"/>
      <c r="H3984" s="42"/>
      <c r="I3984" s="196"/>
      <c r="K3984" s="106"/>
      <c r="L3984" s="106"/>
      <c r="M3984" s="106"/>
    </row>
    <row r="3985" ht="14.25" customHeight="1">
      <c r="A3985" s="81"/>
      <c r="B3985" s="93"/>
      <c r="E3985" s="50"/>
      <c r="H3985" s="42"/>
      <c r="I3985" s="196"/>
      <c r="K3985" s="106"/>
      <c r="L3985" s="106"/>
      <c r="M3985" s="106"/>
    </row>
    <row r="3986" ht="14.25" customHeight="1">
      <c r="A3986" s="81"/>
      <c r="B3986" s="93"/>
      <c r="E3986" s="50"/>
      <c r="H3986" s="42"/>
      <c r="I3986" s="196"/>
      <c r="K3986" s="106"/>
      <c r="L3986" s="106"/>
      <c r="M3986" s="106"/>
    </row>
    <row r="3987" ht="14.25" customHeight="1">
      <c r="A3987" s="81"/>
      <c r="B3987" s="93"/>
      <c r="E3987" s="50"/>
      <c r="H3987" s="42"/>
      <c r="I3987" s="196"/>
      <c r="K3987" s="106"/>
      <c r="L3987" s="106"/>
      <c r="M3987" s="106"/>
    </row>
    <row r="3988" ht="14.25" customHeight="1">
      <c r="A3988" s="81"/>
      <c r="B3988" s="93"/>
      <c r="E3988" s="50"/>
      <c r="H3988" s="42"/>
      <c r="I3988" s="196"/>
      <c r="K3988" s="106"/>
      <c r="L3988" s="106"/>
      <c r="M3988" s="106"/>
    </row>
    <row r="3989" ht="14.25" customHeight="1">
      <c r="A3989" s="81"/>
      <c r="B3989" s="93"/>
      <c r="E3989" s="50"/>
      <c r="H3989" s="42"/>
      <c r="I3989" s="196"/>
      <c r="K3989" s="106"/>
      <c r="L3989" s="106"/>
      <c r="M3989" s="106"/>
    </row>
    <row r="3990" ht="14.25" customHeight="1">
      <c r="A3990" s="81"/>
      <c r="B3990" s="93"/>
      <c r="E3990" s="50"/>
      <c r="H3990" s="42"/>
      <c r="I3990" s="196"/>
      <c r="K3990" s="106"/>
      <c r="L3990" s="106"/>
      <c r="M3990" s="106"/>
    </row>
    <row r="3991" ht="14.25" customHeight="1">
      <c r="A3991" s="81"/>
      <c r="B3991" s="93"/>
      <c r="E3991" s="50"/>
      <c r="H3991" s="42"/>
      <c r="I3991" s="196"/>
      <c r="K3991" s="106"/>
      <c r="L3991" s="106"/>
      <c r="M3991" s="106"/>
    </row>
    <row r="3992" ht="14.25" customHeight="1">
      <c r="A3992" s="81"/>
      <c r="B3992" s="93"/>
      <c r="E3992" s="50"/>
      <c r="H3992" s="42"/>
      <c r="I3992" s="196"/>
      <c r="K3992" s="106"/>
      <c r="L3992" s="106"/>
      <c r="M3992" s="106"/>
    </row>
    <row r="3993" ht="14.25" customHeight="1">
      <c r="A3993" s="81"/>
      <c r="B3993" s="93"/>
      <c r="E3993" s="50"/>
      <c r="H3993" s="42"/>
      <c r="I3993" s="196"/>
      <c r="K3993" s="106"/>
      <c r="L3993" s="106"/>
      <c r="M3993" s="106"/>
    </row>
    <row r="3994" ht="14.25" customHeight="1">
      <c r="A3994" s="81"/>
      <c r="B3994" s="93"/>
      <c r="E3994" s="50"/>
      <c r="H3994" s="42"/>
      <c r="I3994" s="196"/>
      <c r="K3994" s="106"/>
      <c r="L3994" s="106"/>
      <c r="M3994" s="106"/>
    </row>
    <row r="3995" ht="14.25" customHeight="1">
      <c r="A3995" s="81"/>
      <c r="B3995" s="93"/>
      <c r="E3995" s="50"/>
      <c r="H3995" s="42"/>
      <c r="I3995" s="196"/>
      <c r="K3995" s="106"/>
      <c r="L3995" s="106"/>
      <c r="M3995" s="106"/>
    </row>
    <row r="3996" ht="14.25" customHeight="1">
      <c r="A3996" s="81"/>
      <c r="B3996" s="93"/>
      <c r="E3996" s="50"/>
      <c r="H3996" s="42"/>
      <c r="I3996" s="196"/>
      <c r="K3996" s="106"/>
      <c r="L3996" s="106"/>
      <c r="M3996" s="106"/>
    </row>
    <row r="3997" ht="14.25" customHeight="1">
      <c r="A3997" s="81"/>
      <c r="B3997" s="93"/>
      <c r="E3997" s="50"/>
      <c r="H3997" s="42"/>
      <c r="I3997" s="196"/>
      <c r="K3997" s="106"/>
      <c r="L3997" s="106"/>
      <c r="M3997" s="106"/>
    </row>
    <row r="3998" ht="14.25" customHeight="1">
      <c r="A3998" s="81"/>
      <c r="B3998" s="93"/>
      <c r="E3998" s="50"/>
      <c r="H3998" s="42"/>
      <c r="I3998" s="196"/>
      <c r="K3998" s="106"/>
      <c r="L3998" s="106"/>
      <c r="M3998" s="106"/>
    </row>
    <row r="3999" ht="14.25" customHeight="1">
      <c r="A3999" s="81"/>
      <c r="B3999" s="93"/>
      <c r="E3999" s="50"/>
      <c r="H3999" s="42"/>
      <c r="I3999" s="196"/>
      <c r="K3999" s="106"/>
      <c r="L3999" s="106"/>
      <c r="M3999" s="106"/>
    </row>
    <row r="4000" ht="14.25" customHeight="1">
      <c r="A4000" s="81"/>
      <c r="B4000" s="93"/>
      <c r="E4000" s="50"/>
      <c r="H4000" s="42"/>
      <c r="I4000" s="196"/>
      <c r="K4000" s="106"/>
      <c r="L4000" s="106"/>
      <c r="M4000" s="106"/>
    </row>
    <row r="4001" ht="14.25" customHeight="1">
      <c r="A4001" s="81"/>
      <c r="B4001" s="93"/>
      <c r="E4001" s="50"/>
      <c r="H4001" s="42"/>
      <c r="I4001" s="196"/>
      <c r="K4001" s="106"/>
      <c r="L4001" s="106"/>
      <c r="M4001" s="106"/>
    </row>
    <row r="4002" ht="14.25" customHeight="1">
      <c r="A4002" s="81"/>
      <c r="B4002" s="93"/>
      <c r="E4002" s="50"/>
      <c r="H4002" s="42"/>
      <c r="I4002" s="196"/>
      <c r="K4002" s="106"/>
      <c r="L4002" s="106"/>
      <c r="M4002" s="106"/>
    </row>
    <row r="4003" ht="14.25" customHeight="1">
      <c r="A4003" s="81"/>
      <c r="B4003" s="93"/>
      <c r="E4003" s="50"/>
      <c r="H4003" s="42"/>
      <c r="I4003" s="196"/>
      <c r="K4003" s="106"/>
      <c r="L4003" s="106"/>
      <c r="M4003" s="106"/>
    </row>
    <row r="4004" ht="14.25" customHeight="1">
      <c r="A4004" s="81"/>
      <c r="B4004" s="93"/>
      <c r="E4004" s="50"/>
      <c r="H4004" s="42"/>
      <c r="I4004" s="196"/>
      <c r="K4004" s="106"/>
      <c r="L4004" s="106"/>
      <c r="M4004" s="106"/>
    </row>
    <row r="4005" ht="14.25" customHeight="1">
      <c r="A4005" s="81"/>
      <c r="B4005" s="93"/>
      <c r="E4005" s="50"/>
      <c r="H4005" s="42"/>
      <c r="I4005" s="196"/>
      <c r="K4005" s="106"/>
      <c r="L4005" s="106"/>
      <c r="M4005" s="106"/>
    </row>
    <row r="4006" ht="14.25" customHeight="1">
      <c r="A4006" s="81"/>
      <c r="B4006" s="93"/>
      <c r="E4006" s="50"/>
      <c r="H4006" s="42"/>
      <c r="I4006" s="196"/>
      <c r="K4006" s="106"/>
      <c r="L4006" s="106"/>
      <c r="M4006" s="106"/>
    </row>
    <row r="4007" ht="14.25" customHeight="1">
      <c r="A4007" s="81"/>
      <c r="B4007" s="93"/>
      <c r="E4007" s="50"/>
      <c r="H4007" s="42"/>
      <c r="I4007" s="196"/>
      <c r="K4007" s="106"/>
      <c r="L4007" s="106"/>
      <c r="M4007" s="106"/>
    </row>
    <row r="4008" ht="14.25" customHeight="1">
      <c r="A4008" s="81"/>
      <c r="B4008" s="93"/>
      <c r="E4008" s="50"/>
      <c r="H4008" s="42"/>
      <c r="I4008" s="196"/>
      <c r="K4008" s="106"/>
      <c r="L4008" s="106"/>
      <c r="M4008" s="106"/>
    </row>
    <row r="4009" ht="14.25" customHeight="1">
      <c r="A4009" s="81"/>
      <c r="B4009" s="93"/>
      <c r="E4009" s="50"/>
      <c r="H4009" s="42"/>
      <c r="I4009" s="196"/>
      <c r="K4009" s="106"/>
      <c r="L4009" s="106"/>
      <c r="M4009" s="106"/>
    </row>
    <row r="4010" ht="14.25" customHeight="1">
      <c r="A4010" s="81"/>
      <c r="B4010" s="93"/>
      <c r="E4010" s="50"/>
      <c r="H4010" s="42"/>
      <c r="I4010" s="196"/>
      <c r="K4010" s="106"/>
      <c r="L4010" s="106"/>
      <c r="M4010" s="106"/>
    </row>
    <row r="4011" ht="14.25" customHeight="1">
      <c r="A4011" s="81"/>
      <c r="B4011" s="93"/>
      <c r="E4011" s="50"/>
      <c r="H4011" s="42"/>
      <c r="I4011" s="196"/>
      <c r="K4011" s="106"/>
      <c r="L4011" s="106"/>
      <c r="M4011" s="106"/>
    </row>
    <row r="4012" ht="14.25" customHeight="1">
      <c r="A4012" s="81"/>
      <c r="B4012" s="93"/>
      <c r="E4012" s="50"/>
      <c r="H4012" s="42"/>
      <c r="I4012" s="196"/>
      <c r="K4012" s="106"/>
      <c r="L4012" s="106"/>
      <c r="M4012" s="106"/>
    </row>
    <row r="4013" ht="14.25" customHeight="1">
      <c r="A4013" s="81"/>
      <c r="B4013" s="93"/>
      <c r="E4013" s="50"/>
      <c r="H4013" s="42"/>
      <c r="I4013" s="196"/>
      <c r="K4013" s="106"/>
      <c r="L4013" s="106"/>
      <c r="M4013" s="106"/>
    </row>
    <row r="4014" ht="14.25" customHeight="1">
      <c r="A4014" s="81"/>
      <c r="B4014" s="93"/>
      <c r="E4014" s="50"/>
      <c r="H4014" s="42"/>
      <c r="I4014" s="196"/>
      <c r="K4014" s="106"/>
      <c r="L4014" s="106"/>
      <c r="M4014" s="106"/>
    </row>
    <row r="4015" ht="14.25" customHeight="1">
      <c r="A4015" s="81"/>
      <c r="B4015" s="93"/>
      <c r="E4015" s="50"/>
      <c r="H4015" s="42"/>
      <c r="I4015" s="196"/>
      <c r="K4015" s="106"/>
      <c r="L4015" s="106"/>
      <c r="M4015" s="106"/>
    </row>
    <row r="4016" ht="14.25" customHeight="1">
      <c r="A4016" s="81"/>
      <c r="B4016" s="93"/>
      <c r="E4016" s="50"/>
      <c r="H4016" s="42"/>
      <c r="I4016" s="196"/>
      <c r="K4016" s="106"/>
      <c r="L4016" s="106"/>
      <c r="M4016" s="106"/>
    </row>
    <row r="4017" ht="14.25" customHeight="1">
      <c r="A4017" s="81"/>
      <c r="B4017" s="93"/>
      <c r="E4017" s="50"/>
      <c r="H4017" s="42"/>
      <c r="I4017" s="196"/>
      <c r="K4017" s="106"/>
      <c r="L4017" s="106"/>
      <c r="M4017" s="106"/>
    </row>
    <row r="4018" ht="14.25" customHeight="1">
      <c r="A4018" s="81"/>
      <c r="B4018" s="93"/>
      <c r="E4018" s="50"/>
      <c r="H4018" s="42"/>
      <c r="I4018" s="196"/>
      <c r="K4018" s="106"/>
      <c r="L4018" s="106"/>
      <c r="M4018" s="106"/>
    </row>
    <row r="4019" ht="14.25" customHeight="1">
      <c r="A4019" s="81"/>
      <c r="B4019" s="93"/>
      <c r="E4019" s="50"/>
      <c r="H4019" s="42"/>
      <c r="I4019" s="196"/>
      <c r="K4019" s="106"/>
      <c r="L4019" s="106"/>
      <c r="M4019" s="106"/>
    </row>
    <row r="4020" ht="14.25" customHeight="1">
      <c r="A4020" s="81"/>
      <c r="B4020" s="93"/>
      <c r="E4020" s="50"/>
      <c r="H4020" s="42"/>
      <c r="I4020" s="196"/>
      <c r="K4020" s="106"/>
      <c r="L4020" s="106"/>
      <c r="M4020" s="106"/>
    </row>
    <row r="4021" ht="14.25" customHeight="1">
      <c r="A4021" s="81"/>
      <c r="B4021" s="93"/>
      <c r="E4021" s="50"/>
      <c r="H4021" s="42"/>
      <c r="I4021" s="196"/>
      <c r="K4021" s="106"/>
      <c r="L4021" s="106"/>
      <c r="M4021" s="106"/>
    </row>
    <row r="4022" ht="14.25" customHeight="1">
      <c r="A4022" s="81"/>
      <c r="B4022" s="93"/>
      <c r="E4022" s="50"/>
      <c r="H4022" s="42"/>
      <c r="I4022" s="196"/>
      <c r="K4022" s="106"/>
      <c r="L4022" s="106"/>
      <c r="M4022" s="106"/>
    </row>
    <row r="4023" ht="14.25" customHeight="1">
      <c r="A4023" s="81"/>
      <c r="B4023" s="93"/>
      <c r="E4023" s="50"/>
      <c r="H4023" s="42"/>
      <c r="I4023" s="196"/>
      <c r="K4023" s="106"/>
      <c r="L4023" s="106"/>
      <c r="M4023" s="106"/>
    </row>
    <row r="4024" ht="14.25" customHeight="1">
      <c r="A4024" s="81"/>
      <c r="B4024" s="93"/>
      <c r="E4024" s="50"/>
      <c r="H4024" s="42"/>
      <c r="I4024" s="196"/>
      <c r="K4024" s="106"/>
      <c r="L4024" s="106"/>
      <c r="M4024" s="106"/>
    </row>
    <row r="4025" ht="14.25" customHeight="1">
      <c r="A4025" s="81"/>
      <c r="B4025" s="93"/>
      <c r="E4025" s="50"/>
      <c r="H4025" s="42"/>
      <c r="I4025" s="196"/>
      <c r="K4025" s="106"/>
      <c r="L4025" s="106"/>
      <c r="M4025" s="106"/>
    </row>
    <row r="4026" ht="14.25" customHeight="1">
      <c r="A4026" s="81"/>
      <c r="B4026" s="93"/>
      <c r="E4026" s="50"/>
      <c r="H4026" s="42"/>
      <c r="I4026" s="196"/>
      <c r="K4026" s="106"/>
      <c r="L4026" s="106"/>
      <c r="M4026" s="106"/>
    </row>
    <row r="4027" ht="14.25" customHeight="1">
      <c r="A4027" s="81"/>
      <c r="B4027" s="93"/>
      <c r="E4027" s="50"/>
      <c r="H4027" s="42"/>
      <c r="I4027" s="196"/>
      <c r="K4027" s="106"/>
      <c r="L4027" s="106"/>
      <c r="M4027" s="106"/>
    </row>
    <row r="4028" ht="14.25" customHeight="1">
      <c r="A4028" s="81"/>
      <c r="B4028" s="93"/>
      <c r="E4028" s="50"/>
      <c r="H4028" s="42"/>
      <c r="I4028" s="196"/>
      <c r="K4028" s="106"/>
      <c r="L4028" s="106"/>
      <c r="M4028" s="106"/>
    </row>
    <row r="4029" ht="14.25" customHeight="1">
      <c r="A4029" s="81"/>
      <c r="B4029" s="93"/>
      <c r="E4029" s="50"/>
      <c r="H4029" s="42"/>
      <c r="I4029" s="196"/>
      <c r="K4029" s="106"/>
      <c r="L4029" s="106"/>
      <c r="M4029" s="106"/>
    </row>
    <row r="4030" ht="14.25" customHeight="1">
      <c r="A4030" s="81"/>
      <c r="B4030" s="93"/>
      <c r="E4030" s="50"/>
      <c r="H4030" s="42"/>
      <c r="I4030" s="196"/>
      <c r="K4030" s="106"/>
      <c r="L4030" s="106"/>
      <c r="M4030" s="106"/>
    </row>
    <row r="4031" ht="14.25" customHeight="1">
      <c r="A4031" s="81"/>
      <c r="B4031" s="93"/>
      <c r="E4031" s="50"/>
      <c r="H4031" s="42"/>
      <c r="I4031" s="196"/>
      <c r="K4031" s="106"/>
      <c r="L4031" s="106"/>
      <c r="M4031" s="106"/>
    </row>
    <row r="4032" ht="14.25" customHeight="1">
      <c r="A4032" s="81"/>
      <c r="B4032" s="93"/>
      <c r="E4032" s="50"/>
      <c r="H4032" s="42"/>
      <c r="I4032" s="196"/>
      <c r="K4032" s="106"/>
      <c r="L4032" s="106"/>
      <c r="M4032" s="106"/>
    </row>
    <row r="4033" ht="14.25" customHeight="1">
      <c r="A4033" s="81"/>
      <c r="B4033" s="93"/>
      <c r="E4033" s="50"/>
      <c r="H4033" s="42"/>
      <c r="I4033" s="196"/>
      <c r="K4033" s="106"/>
      <c r="L4033" s="106"/>
      <c r="M4033" s="106"/>
    </row>
    <row r="4034" ht="14.25" customHeight="1">
      <c r="A4034" s="81"/>
      <c r="B4034" s="93"/>
      <c r="E4034" s="50"/>
      <c r="H4034" s="42"/>
      <c r="I4034" s="196"/>
      <c r="K4034" s="106"/>
      <c r="L4034" s="106"/>
      <c r="M4034" s="106"/>
    </row>
    <row r="4035" ht="14.25" customHeight="1">
      <c r="A4035" s="81"/>
      <c r="B4035" s="93"/>
      <c r="E4035" s="50"/>
      <c r="H4035" s="42"/>
      <c r="I4035" s="196"/>
      <c r="K4035" s="106"/>
      <c r="L4035" s="106"/>
      <c r="M4035" s="106"/>
    </row>
    <row r="4036" ht="14.25" customHeight="1">
      <c r="A4036" s="81"/>
      <c r="B4036" s="93"/>
      <c r="E4036" s="50"/>
      <c r="H4036" s="42"/>
      <c r="I4036" s="196"/>
      <c r="K4036" s="106"/>
      <c r="L4036" s="106"/>
      <c r="M4036" s="106"/>
    </row>
    <row r="4037" ht="14.25" customHeight="1">
      <c r="A4037" s="81"/>
      <c r="B4037" s="93"/>
      <c r="E4037" s="50"/>
      <c r="H4037" s="42"/>
      <c r="I4037" s="196"/>
      <c r="K4037" s="106"/>
      <c r="L4037" s="106"/>
      <c r="M4037" s="106"/>
    </row>
    <row r="4038" ht="14.25" customHeight="1">
      <c r="A4038" s="81"/>
      <c r="B4038" s="93"/>
      <c r="E4038" s="50"/>
      <c r="H4038" s="42"/>
      <c r="I4038" s="196"/>
      <c r="K4038" s="106"/>
      <c r="L4038" s="106"/>
      <c r="M4038" s="106"/>
    </row>
    <row r="4039" ht="14.25" customHeight="1">
      <c r="A4039" s="81"/>
      <c r="B4039" s="93"/>
      <c r="E4039" s="50"/>
      <c r="H4039" s="42"/>
      <c r="I4039" s="196"/>
      <c r="K4039" s="106"/>
      <c r="L4039" s="106"/>
      <c r="M4039" s="106"/>
    </row>
    <row r="4040" ht="14.25" customHeight="1">
      <c r="A4040" s="81"/>
      <c r="B4040" s="93"/>
      <c r="E4040" s="50"/>
      <c r="H4040" s="42"/>
      <c r="I4040" s="196"/>
      <c r="K4040" s="106"/>
      <c r="L4040" s="106"/>
      <c r="M4040" s="106"/>
    </row>
    <row r="4041" ht="14.25" customHeight="1">
      <c r="A4041" s="81"/>
      <c r="B4041" s="93"/>
      <c r="E4041" s="50"/>
      <c r="H4041" s="42"/>
      <c r="I4041" s="196"/>
      <c r="K4041" s="106"/>
      <c r="L4041" s="106"/>
      <c r="M4041" s="106"/>
    </row>
    <row r="4042" ht="14.25" customHeight="1">
      <c r="A4042" s="81"/>
      <c r="B4042" s="93"/>
      <c r="E4042" s="50"/>
      <c r="H4042" s="42"/>
      <c r="I4042" s="196"/>
      <c r="K4042" s="106"/>
      <c r="L4042" s="106"/>
      <c r="M4042" s="106"/>
    </row>
    <row r="4043" ht="14.25" customHeight="1">
      <c r="A4043" s="81"/>
      <c r="B4043" s="93"/>
      <c r="E4043" s="50"/>
      <c r="H4043" s="42"/>
      <c r="I4043" s="196"/>
      <c r="K4043" s="106"/>
      <c r="L4043" s="106"/>
      <c r="M4043" s="106"/>
    </row>
    <row r="4044" ht="14.25" customHeight="1">
      <c r="A4044" s="81"/>
      <c r="B4044" s="93"/>
      <c r="E4044" s="50"/>
      <c r="H4044" s="42"/>
      <c r="I4044" s="196"/>
      <c r="K4044" s="106"/>
      <c r="L4044" s="106"/>
      <c r="M4044" s="106"/>
    </row>
    <row r="4045" ht="14.25" customHeight="1">
      <c r="A4045" s="81"/>
      <c r="B4045" s="93"/>
      <c r="E4045" s="50"/>
      <c r="H4045" s="42"/>
      <c r="I4045" s="196"/>
      <c r="K4045" s="106"/>
      <c r="L4045" s="106"/>
      <c r="M4045" s="106"/>
    </row>
    <row r="4046" ht="14.25" customHeight="1">
      <c r="A4046" s="81"/>
      <c r="B4046" s="93"/>
      <c r="E4046" s="50"/>
      <c r="H4046" s="42"/>
      <c r="I4046" s="196"/>
      <c r="K4046" s="106"/>
      <c r="L4046" s="106"/>
      <c r="M4046" s="106"/>
    </row>
    <row r="4047" ht="14.25" customHeight="1">
      <c r="A4047" s="81"/>
      <c r="B4047" s="93"/>
      <c r="E4047" s="50"/>
      <c r="H4047" s="42"/>
      <c r="I4047" s="196"/>
      <c r="K4047" s="106"/>
      <c r="L4047" s="106"/>
      <c r="M4047" s="106"/>
    </row>
    <row r="4048" ht="14.25" customHeight="1">
      <c r="A4048" s="81"/>
      <c r="B4048" s="93"/>
      <c r="E4048" s="50"/>
      <c r="H4048" s="42"/>
      <c r="I4048" s="196"/>
      <c r="K4048" s="106"/>
      <c r="L4048" s="106"/>
      <c r="M4048" s="106"/>
    </row>
    <row r="4049" ht="14.25" customHeight="1">
      <c r="A4049" s="81"/>
      <c r="B4049" s="93"/>
      <c r="E4049" s="50"/>
      <c r="H4049" s="42"/>
      <c r="I4049" s="196"/>
      <c r="K4049" s="106"/>
      <c r="L4049" s="106"/>
      <c r="M4049" s="106"/>
    </row>
    <row r="4050" ht="14.25" customHeight="1">
      <c r="A4050" s="81"/>
      <c r="B4050" s="93"/>
      <c r="E4050" s="50"/>
      <c r="H4050" s="42"/>
      <c r="I4050" s="196"/>
      <c r="K4050" s="106"/>
      <c r="L4050" s="106"/>
      <c r="M4050" s="106"/>
    </row>
    <row r="4051" ht="14.25" customHeight="1">
      <c r="A4051" s="81"/>
      <c r="B4051" s="93"/>
      <c r="E4051" s="50"/>
      <c r="H4051" s="42"/>
      <c r="I4051" s="196"/>
      <c r="K4051" s="106"/>
      <c r="L4051" s="106"/>
      <c r="M4051" s="106"/>
    </row>
    <row r="4052" ht="14.25" customHeight="1">
      <c r="A4052" s="81"/>
      <c r="B4052" s="93"/>
      <c r="E4052" s="50"/>
      <c r="H4052" s="42"/>
      <c r="I4052" s="196"/>
      <c r="K4052" s="106"/>
      <c r="L4052" s="106"/>
      <c r="M4052" s="106"/>
    </row>
    <row r="4053" ht="14.25" customHeight="1">
      <c r="A4053" s="81"/>
      <c r="B4053" s="93"/>
      <c r="E4053" s="50"/>
      <c r="H4053" s="42"/>
      <c r="I4053" s="196"/>
      <c r="K4053" s="106"/>
      <c r="L4053" s="106"/>
      <c r="M4053" s="106"/>
    </row>
    <row r="4054" ht="14.25" customHeight="1">
      <c r="A4054" s="81"/>
      <c r="B4054" s="93"/>
      <c r="E4054" s="50"/>
      <c r="H4054" s="42"/>
      <c r="I4054" s="196"/>
      <c r="K4054" s="106"/>
      <c r="L4054" s="106"/>
      <c r="M4054" s="106"/>
    </row>
    <row r="4055" ht="14.25" customHeight="1">
      <c r="A4055" s="81"/>
      <c r="B4055" s="93"/>
      <c r="E4055" s="50"/>
      <c r="H4055" s="42"/>
      <c r="I4055" s="196"/>
      <c r="K4055" s="106"/>
      <c r="L4055" s="106"/>
      <c r="M4055" s="106"/>
    </row>
    <row r="4056" ht="14.25" customHeight="1">
      <c r="A4056" s="81"/>
      <c r="B4056" s="93"/>
      <c r="E4056" s="50"/>
      <c r="H4056" s="42"/>
      <c r="I4056" s="196"/>
      <c r="K4056" s="106"/>
      <c r="L4056" s="106"/>
      <c r="M4056" s="106"/>
    </row>
    <row r="4057" ht="14.25" customHeight="1">
      <c r="A4057" s="81"/>
      <c r="B4057" s="93"/>
      <c r="E4057" s="50"/>
      <c r="H4057" s="42"/>
      <c r="I4057" s="196"/>
      <c r="K4057" s="106"/>
      <c r="L4057" s="106"/>
      <c r="M4057" s="106"/>
    </row>
    <row r="4058" ht="14.25" customHeight="1">
      <c r="A4058" s="81"/>
      <c r="B4058" s="93"/>
      <c r="E4058" s="50"/>
      <c r="H4058" s="42"/>
      <c r="I4058" s="196"/>
      <c r="K4058" s="106"/>
      <c r="L4058" s="106"/>
      <c r="M4058" s="106"/>
    </row>
    <row r="4059" ht="14.25" customHeight="1">
      <c r="A4059" s="81"/>
      <c r="B4059" s="93"/>
      <c r="E4059" s="50"/>
      <c r="H4059" s="42"/>
      <c r="I4059" s="196"/>
      <c r="K4059" s="106"/>
      <c r="L4059" s="106"/>
      <c r="M4059" s="106"/>
    </row>
    <row r="4060" ht="14.25" customHeight="1">
      <c r="A4060" s="81"/>
      <c r="B4060" s="93"/>
      <c r="E4060" s="50"/>
      <c r="H4060" s="42"/>
      <c r="I4060" s="196"/>
      <c r="K4060" s="106"/>
      <c r="L4060" s="106"/>
      <c r="M4060" s="106"/>
    </row>
    <row r="4061" ht="14.25" customHeight="1">
      <c r="A4061" s="81"/>
      <c r="B4061" s="93"/>
      <c r="E4061" s="50"/>
      <c r="H4061" s="42"/>
      <c r="I4061" s="196"/>
      <c r="K4061" s="106"/>
      <c r="L4061" s="106"/>
      <c r="M4061" s="106"/>
    </row>
    <row r="4062" ht="14.25" customHeight="1">
      <c r="A4062" s="81"/>
      <c r="B4062" s="93"/>
      <c r="E4062" s="50"/>
      <c r="H4062" s="42"/>
      <c r="I4062" s="196"/>
      <c r="K4062" s="106"/>
      <c r="L4062" s="106"/>
      <c r="M4062" s="106"/>
    </row>
    <row r="4063" ht="14.25" customHeight="1">
      <c r="A4063" s="81"/>
      <c r="B4063" s="93"/>
      <c r="E4063" s="50"/>
      <c r="H4063" s="42"/>
      <c r="I4063" s="196"/>
      <c r="K4063" s="106"/>
      <c r="L4063" s="106"/>
      <c r="M4063" s="106"/>
    </row>
    <row r="4064" ht="14.25" customHeight="1">
      <c r="A4064" s="81"/>
      <c r="B4064" s="93"/>
      <c r="E4064" s="50"/>
      <c r="H4064" s="42"/>
      <c r="I4064" s="196"/>
      <c r="K4064" s="106"/>
      <c r="L4064" s="106"/>
      <c r="M4064" s="106"/>
    </row>
    <row r="4065" ht="14.25" customHeight="1">
      <c r="A4065" s="81"/>
      <c r="B4065" s="93"/>
      <c r="E4065" s="50"/>
      <c r="H4065" s="42"/>
      <c r="I4065" s="196"/>
      <c r="K4065" s="106"/>
      <c r="L4065" s="106"/>
      <c r="M4065" s="106"/>
    </row>
    <row r="4066" ht="14.25" customHeight="1">
      <c r="A4066" s="81"/>
      <c r="B4066" s="93"/>
      <c r="E4066" s="50"/>
      <c r="H4066" s="42"/>
      <c r="I4066" s="196"/>
      <c r="K4066" s="106"/>
      <c r="L4066" s="106"/>
      <c r="M4066" s="106"/>
    </row>
    <row r="4067" ht="14.25" customHeight="1">
      <c r="A4067" s="81"/>
      <c r="B4067" s="93"/>
      <c r="E4067" s="50"/>
      <c r="H4067" s="42"/>
      <c r="I4067" s="196"/>
      <c r="K4067" s="106"/>
      <c r="L4067" s="106"/>
      <c r="M4067" s="106"/>
    </row>
    <row r="4068" ht="14.25" customHeight="1">
      <c r="A4068" s="81"/>
      <c r="B4068" s="93"/>
      <c r="E4068" s="50"/>
      <c r="H4068" s="42"/>
      <c r="I4068" s="196"/>
      <c r="K4068" s="106"/>
      <c r="L4068" s="106"/>
      <c r="M4068" s="106"/>
    </row>
    <row r="4069" ht="14.25" customHeight="1">
      <c r="A4069" s="81"/>
      <c r="B4069" s="93"/>
      <c r="E4069" s="50"/>
      <c r="H4069" s="42"/>
      <c r="I4069" s="196"/>
      <c r="K4069" s="106"/>
      <c r="L4069" s="106"/>
      <c r="M4069" s="106"/>
    </row>
    <row r="4070" ht="14.25" customHeight="1">
      <c r="A4070" s="81"/>
      <c r="B4070" s="93"/>
      <c r="E4070" s="50"/>
      <c r="H4070" s="42"/>
      <c r="I4070" s="196"/>
      <c r="K4070" s="106"/>
      <c r="L4070" s="106"/>
      <c r="M4070" s="106"/>
    </row>
    <row r="4071" ht="14.25" customHeight="1">
      <c r="A4071" s="81"/>
      <c r="B4071" s="93"/>
      <c r="E4071" s="50"/>
      <c r="H4071" s="42"/>
      <c r="I4071" s="196"/>
      <c r="K4071" s="106"/>
      <c r="L4071" s="106"/>
      <c r="M4071" s="106"/>
    </row>
    <row r="4072" ht="14.25" customHeight="1">
      <c r="A4072" s="81"/>
      <c r="B4072" s="93"/>
      <c r="E4072" s="50"/>
      <c r="H4072" s="42"/>
      <c r="I4072" s="196"/>
      <c r="K4072" s="106"/>
      <c r="L4072" s="106"/>
      <c r="M4072" s="106"/>
    </row>
    <row r="4073" ht="14.25" customHeight="1">
      <c r="A4073" s="81"/>
      <c r="B4073" s="93"/>
      <c r="E4073" s="50"/>
      <c r="H4073" s="42"/>
      <c r="I4073" s="196"/>
      <c r="K4073" s="106"/>
      <c r="L4073" s="106"/>
      <c r="M4073" s="106"/>
    </row>
    <row r="4074" ht="14.25" customHeight="1">
      <c r="A4074" s="81"/>
      <c r="B4074" s="93"/>
      <c r="E4074" s="50"/>
      <c r="H4074" s="42"/>
      <c r="I4074" s="196"/>
      <c r="K4074" s="106"/>
      <c r="L4074" s="106"/>
      <c r="M4074" s="106"/>
    </row>
    <row r="4075" ht="14.25" customHeight="1">
      <c r="A4075" s="81"/>
      <c r="B4075" s="93"/>
      <c r="E4075" s="50"/>
      <c r="H4075" s="42"/>
      <c r="I4075" s="196"/>
      <c r="K4075" s="106"/>
      <c r="L4075" s="106"/>
      <c r="M4075" s="106"/>
    </row>
    <row r="4076" ht="14.25" customHeight="1">
      <c r="A4076" s="81"/>
      <c r="B4076" s="93"/>
      <c r="E4076" s="50"/>
      <c r="H4076" s="42"/>
      <c r="I4076" s="196"/>
      <c r="K4076" s="106"/>
      <c r="L4076" s="106"/>
      <c r="M4076" s="106"/>
    </row>
    <row r="4077" ht="14.25" customHeight="1">
      <c r="A4077" s="81"/>
      <c r="B4077" s="93"/>
      <c r="E4077" s="50"/>
      <c r="H4077" s="42"/>
      <c r="I4077" s="196"/>
      <c r="K4077" s="106"/>
      <c r="L4077" s="106"/>
      <c r="M4077" s="106"/>
    </row>
    <row r="4078" ht="14.25" customHeight="1">
      <c r="A4078" s="81"/>
      <c r="B4078" s="93"/>
      <c r="E4078" s="50"/>
      <c r="H4078" s="42"/>
      <c r="I4078" s="196"/>
      <c r="K4078" s="106"/>
      <c r="L4078" s="106"/>
      <c r="M4078" s="106"/>
    </row>
    <row r="4079" ht="14.25" customHeight="1">
      <c r="A4079" s="81"/>
      <c r="B4079" s="93"/>
      <c r="E4079" s="50"/>
      <c r="H4079" s="42"/>
      <c r="I4079" s="196"/>
      <c r="K4079" s="106"/>
      <c r="L4079" s="106"/>
      <c r="M4079" s="106"/>
    </row>
    <row r="4080" ht="14.25" customHeight="1">
      <c r="A4080" s="81"/>
      <c r="B4080" s="93"/>
      <c r="E4080" s="50"/>
      <c r="H4080" s="42"/>
      <c r="I4080" s="196"/>
      <c r="K4080" s="106"/>
      <c r="L4080" s="106"/>
      <c r="M4080" s="106"/>
    </row>
    <row r="4081" ht="14.25" customHeight="1">
      <c r="A4081" s="81"/>
      <c r="B4081" s="93"/>
      <c r="E4081" s="50"/>
      <c r="H4081" s="42"/>
      <c r="I4081" s="196"/>
      <c r="K4081" s="106"/>
      <c r="L4081" s="106"/>
      <c r="M4081" s="106"/>
    </row>
    <row r="4082" ht="14.25" customHeight="1">
      <c r="A4082" s="81"/>
      <c r="B4082" s="93"/>
      <c r="E4082" s="50"/>
      <c r="H4082" s="42"/>
      <c r="I4082" s="196"/>
      <c r="K4082" s="106"/>
      <c r="L4082" s="106"/>
      <c r="M4082" s="106"/>
    </row>
    <row r="4083" ht="14.25" customHeight="1">
      <c r="A4083" s="81"/>
      <c r="B4083" s="93"/>
      <c r="E4083" s="50"/>
      <c r="H4083" s="42"/>
      <c r="I4083" s="196"/>
      <c r="K4083" s="106"/>
      <c r="L4083" s="106"/>
      <c r="M4083" s="106"/>
    </row>
    <row r="4084" ht="14.25" customHeight="1">
      <c r="A4084" s="81"/>
      <c r="B4084" s="93"/>
      <c r="E4084" s="50"/>
      <c r="H4084" s="42"/>
      <c r="I4084" s="196"/>
      <c r="K4084" s="106"/>
      <c r="L4084" s="106"/>
      <c r="M4084" s="106"/>
    </row>
    <row r="4085" ht="14.25" customHeight="1">
      <c r="A4085" s="81"/>
      <c r="B4085" s="93"/>
      <c r="E4085" s="50"/>
      <c r="H4085" s="42"/>
      <c r="I4085" s="196"/>
      <c r="K4085" s="106"/>
      <c r="L4085" s="106"/>
      <c r="M4085" s="106"/>
    </row>
    <row r="4086" ht="14.25" customHeight="1">
      <c r="A4086" s="81"/>
      <c r="B4086" s="93"/>
      <c r="E4086" s="50"/>
      <c r="H4086" s="42"/>
      <c r="I4086" s="196"/>
      <c r="K4086" s="106"/>
      <c r="L4086" s="106"/>
      <c r="M4086" s="106"/>
    </row>
    <row r="4087" ht="14.25" customHeight="1">
      <c r="A4087" s="81"/>
      <c r="B4087" s="93"/>
      <c r="E4087" s="50"/>
      <c r="H4087" s="42"/>
      <c r="I4087" s="196"/>
      <c r="K4087" s="106"/>
      <c r="L4087" s="106"/>
      <c r="M4087" s="106"/>
    </row>
    <row r="4088" ht="14.25" customHeight="1">
      <c r="A4088" s="81"/>
      <c r="B4088" s="93"/>
      <c r="E4088" s="50"/>
      <c r="H4088" s="42"/>
      <c r="I4088" s="196"/>
      <c r="K4088" s="106"/>
      <c r="L4088" s="106"/>
      <c r="M4088" s="106"/>
    </row>
    <row r="4089" ht="14.25" customHeight="1">
      <c r="A4089" s="81"/>
      <c r="B4089" s="93"/>
      <c r="E4089" s="50"/>
      <c r="H4089" s="42"/>
      <c r="I4089" s="196"/>
      <c r="K4089" s="106"/>
      <c r="L4089" s="106"/>
      <c r="M4089" s="106"/>
    </row>
    <row r="4090" ht="14.25" customHeight="1">
      <c r="A4090" s="81"/>
      <c r="B4090" s="93"/>
      <c r="E4090" s="50"/>
      <c r="H4090" s="42"/>
      <c r="I4090" s="196"/>
      <c r="K4090" s="106"/>
      <c r="L4090" s="106"/>
      <c r="M4090" s="106"/>
    </row>
    <row r="4091" ht="14.25" customHeight="1">
      <c r="A4091" s="81"/>
      <c r="B4091" s="93"/>
      <c r="E4091" s="50"/>
      <c r="H4091" s="42"/>
      <c r="I4091" s="196"/>
      <c r="K4091" s="106"/>
      <c r="L4091" s="106"/>
      <c r="M4091" s="106"/>
    </row>
    <row r="4092" ht="14.25" customHeight="1">
      <c r="A4092" s="81"/>
      <c r="B4092" s="93"/>
      <c r="E4092" s="50"/>
      <c r="H4092" s="42"/>
      <c r="I4092" s="196"/>
      <c r="K4092" s="106"/>
      <c r="L4092" s="106"/>
      <c r="M4092" s="106"/>
    </row>
    <row r="4093" ht="14.25" customHeight="1">
      <c r="A4093" s="81"/>
      <c r="B4093" s="93"/>
      <c r="E4093" s="50"/>
      <c r="H4093" s="42"/>
      <c r="I4093" s="196"/>
      <c r="K4093" s="106"/>
      <c r="L4093" s="106"/>
      <c r="M4093" s="106"/>
    </row>
    <row r="4094" ht="14.25" customHeight="1">
      <c r="A4094" s="81"/>
      <c r="B4094" s="93"/>
      <c r="E4094" s="50"/>
      <c r="H4094" s="42"/>
      <c r="I4094" s="196"/>
      <c r="K4094" s="106"/>
      <c r="L4094" s="106"/>
      <c r="M4094" s="106"/>
    </row>
    <row r="4095" ht="14.25" customHeight="1">
      <c r="A4095" s="81"/>
      <c r="B4095" s="93"/>
      <c r="E4095" s="50"/>
      <c r="H4095" s="42"/>
      <c r="I4095" s="196"/>
      <c r="K4095" s="106"/>
      <c r="L4095" s="106"/>
      <c r="M4095" s="106"/>
    </row>
    <row r="4096" ht="14.25" customHeight="1">
      <c r="A4096" s="81"/>
      <c r="B4096" s="93"/>
      <c r="E4096" s="50"/>
      <c r="H4096" s="42"/>
      <c r="I4096" s="196"/>
      <c r="K4096" s="106"/>
      <c r="L4096" s="106"/>
      <c r="M4096" s="106"/>
    </row>
    <row r="4097" ht="14.25" customHeight="1">
      <c r="A4097" s="81"/>
      <c r="B4097" s="93"/>
      <c r="E4097" s="50"/>
      <c r="H4097" s="42"/>
      <c r="I4097" s="196"/>
      <c r="K4097" s="106"/>
      <c r="L4097" s="106"/>
      <c r="M4097" s="106"/>
    </row>
    <row r="4098" ht="14.25" customHeight="1">
      <c r="A4098" s="81"/>
      <c r="B4098" s="93"/>
      <c r="E4098" s="50"/>
      <c r="H4098" s="42"/>
      <c r="I4098" s="196"/>
      <c r="K4098" s="106"/>
      <c r="L4098" s="106"/>
      <c r="M4098" s="106"/>
    </row>
    <row r="4099" ht="14.25" customHeight="1">
      <c r="A4099" s="81"/>
      <c r="B4099" s="93"/>
      <c r="E4099" s="50"/>
      <c r="H4099" s="42"/>
      <c r="I4099" s="196"/>
      <c r="K4099" s="106"/>
      <c r="L4099" s="106"/>
      <c r="M4099" s="106"/>
    </row>
    <row r="4100" ht="14.25" customHeight="1">
      <c r="A4100" s="81"/>
      <c r="B4100" s="93"/>
      <c r="E4100" s="50"/>
      <c r="H4100" s="42"/>
      <c r="I4100" s="196"/>
      <c r="K4100" s="106"/>
      <c r="L4100" s="106"/>
      <c r="M4100" s="106"/>
    </row>
    <row r="4101" ht="14.25" customHeight="1">
      <c r="A4101" s="81"/>
      <c r="B4101" s="93"/>
      <c r="E4101" s="50"/>
      <c r="H4101" s="42"/>
      <c r="I4101" s="196"/>
      <c r="K4101" s="106"/>
      <c r="L4101" s="106"/>
      <c r="M4101" s="106"/>
    </row>
    <row r="4102" ht="14.25" customHeight="1">
      <c r="A4102" s="81"/>
      <c r="B4102" s="93"/>
      <c r="E4102" s="50"/>
      <c r="H4102" s="42"/>
      <c r="I4102" s="196"/>
      <c r="K4102" s="106"/>
      <c r="L4102" s="106"/>
      <c r="M4102" s="106"/>
    </row>
    <row r="4103" ht="14.25" customHeight="1">
      <c r="A4103" s="81"/>
      <c r="B4103" s="93"/>
      <c r="E4103" s="50"/>
      <c r="H4103" s="42"/>
      <c r="I4103" s="196"/>
      <c r="K4103" s="106"/>
      <c r="L4103" s="106"/>
      <c r="M4103" s="106"/>
    </row>
    <row r="4104" ht="14.25" customHeight="1">
      <c r="A4104" s="81"/>
      <c r="B4104" s="93"/>
      <c r="E4104" s="50"/>
      <c r="H4104" s="42"/>
      <c r="I4104" s="196"/>
      <c r="K4104" s="106"/>
      <c r="L4104" s="106"/>
      <c r="M4104" s="106"/>
    </row>
    <row r="4105" ht="14.25" customHeight="1">
      <c r="A4105" s="81"/>
      <c r="B4105" s="93"/>
      <c r="E4105" s="50"/>
      <c r="H4105" s="42"/>
      <c r="I4105" s="196"/>
      <c r="K4105" s="106"/>
      <c r="L4105" s="106"/>
      <c r="M4105" s="106"/>
    </row>
    <row r="4106" ht="14.25" customHeight="1">
      <c r="A4106" s="81"/>
      <c r="B4106" s="93"/>
      <c r="E4106" s="50"/>
      <c r="H4106" s="42"/>
      <c r="I4106" s="196"/>
      <c r="K4106" s="106"/>
      <c r="L4106" s="106"/>
      <c r="M4106" s="106"/>
    </row>
    <row r="4107" ht="14.25" customHeight="1">
      <c r="A4107" s="81"/>
      <c r="B4107" s="93"/>
      <c r="E4107" s="50"/>
      <c r="H4107" s="42"/>
      <c r="I4107" s="196"/>
      <c r="K4107" s="106"/>
      <c r="L4107" s="106"/>
      <c r="M4107" s="106"/>
    </row>
    <row r="4108" ht="14.25" customHeight="1">
      <c r="A4108" s="81"/>
      <c r="B4108" s="93"/>
      <c r="E4108" s="50"/>
      <c r="H4108" s="42"/>
      <c r="I4108" s="290"/>
      <c r="K4108" s="106"/>
      <c r="L4108" s="106"/>
      <c r="M4108" s="106"/>
    </row>
  </sheetData>
  <dataValidations>
    <dataValidation type="list" allowBlank="1" showErrorMessage="1" sqref="H446 H450:H451 H456 H484 H492:H494 H498:H508 H510:H512 H514 H516:H519 H523:H524 H529:H531 H533:H534 H537 H547 H549:H551 H553:H554 H558 H560:H585 H587:H626 I627 H628:H687 H690 H692:H693 H695:H697 H699 H707:H710 H715 H719:H720 H727 H738 H743 H749 H751 H758:H760 H762:H773">
      <formula1>"UBP,BPI,MBTC"</formula1>
    </dataValidation>
    <dataValidation type="list" allowBlank="1" showErrorMessage="1" sqref="H416:H425 H427">
      <formula1>"MBTC,BPI,UBP"</formula1>
    </dataValidation>
    <dataValidation type="list" allowBlank="1" showErrorMessage="1" sqref="H808:H809">
      <formula1>"MBTC,UBP"</formula1>
    </dataValidation>
    <dataValidation type="list" allowBlank="1" showErrorMessage="1" sqref="J762">
      <formula1>"Events,Meeting Rooms,Monthly Membership,Private Office,Virtual Office,Walk-Ins,Add Ons,Fixed Desk"</formula1>
    </dataValidation>
    <dataValidation type="list" allowBlank="1" showErrorMessage="1" sqref="H426 H428:H445 H447:H449 H452:H455 H457:H483 H485:H491 H495:H497 H509 H513 H515 H520:H522 H525:H528 H532 H535:H536 H538:H546 H548 H552 H555:H557 H559 H688:H689 H691 H694 H698 H700:H705 H711:H714 H716:H718 H721:H726 H728:H737 H739:H742 H744:H748 H750 H752:H757 H761 H774:H807 H810:H1318 H1320:H4108">
      <formula1>"MBTC,UBP,BPI"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71"/>
    <col customWidth="1" min="3" max="3" width="44.57"/>
    <col customWidth="1" min="4" max="4" width="55.0"/>
    <col customWidth="1" min="5" max="5" width="11.29"/>
    <col customWidth="1" min="6" max="6" width="8.71"/>
    <col customWidth="1" min="9" max="9" width="15.14"/>
    <col customWidth="1" min="10" max="11" width="9.71"/>
    <col customWidth="1" min="12" max="12" width="11.43"/>
    <col customWidth="1" min="13" max="13" width="14.71"/>
    <col customWidth="1" min="14" max="29" width="8.71"/>
  </cols>
  <sheetData>
    <row r="1">
      <c r="A1" s="422" t="s">
        <v>10206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</row>
    <row r="2">
      <c r="A2" s="423" t="s">
        <v>10207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</row>
    <row r="3">
      <c r="A3" s="423" t="s">
        <v>10208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</row>
    <row r="4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</row>
    <row r="5">
      <c r="A5" s="423" t="s">
        <v>10209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</row>
    <row r="6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</row>
    <row r="7">
      <c r="A7" s="424" t="s">
        <v>43</v>
      </c>
      <c r="B7" s="424" t="s">
        <v>10210</v>
      </c>
      <c r="C7" s="424" t="s">
        <v>10211</v>
      </c>
      <c r="D7" s="424" t="s">
        <v>47</v>
      </c>
      <c r="E7" s="424" t="s">
        <v>10212</v>
      </c>
      <c r="F7" s="425" t="s">
        <v>10213</v>
      </c>
      <c r="G7" s="425" t="s">
        <v>10214</v>
      </c>
      <c r="H7" s="425" t="s">
        <v>10215</v>
      </c>
      <c r="I7" s="425" t="s">
        <v>10216</v>
      </c>
      <c r="J7" s="425" t="s">
        <v>10217</v>
      </c>
      <c r="K7" s="425" t="s">
        <v>10218</v>
      </c>
      <c r="L7" s="424" t="s">
        <v>10219</v>
      </c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</row>
    <row r="8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</row>
    <row r="9">
      <c r="A9" s="424" t="s">
        <v>10220</v>
      </c>
      <c r="B9" s="166"/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</row>
    <row r="10">
      <c r="A10" s="426">
        <v>45658.0</v>
      </c>
      <c r="B10" s="423" t="s">
        <v>10221</v>
      </c>
      <c r="C10" s="423" t="s">
        <v>804</v>
      </c>
      <c r="D10" s="423" t="s">
        <v>10222</v>
      </c>
      <c r="E10" s="48"/>
      <c r="F10" s="427">
        <v>0.0</v>
      </c>
      <c r="G10" s="427">
        <v>1000.0</v>
      </c>
      <c r="H10" s="427">
        <v>1000.0</v>
      </c>
      <c r="I10" s="427">
        <f>(G10 - F10)</f>
        <v>1000</v>
      </c>
      <c r="J10" s="427">
        <v>0.0</v>
      </c>
      <c r="K10" s="428">
        <v>0.0</v>
      </c>
      <c r="L10" s="423" t="s">
        <v>10223</v>
      </c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</row>
    <row r="11">
      <c r="A11" s="429">
        <v>45692.0</v>
      </c>
      <c r="B11" s="430" t="s">
        <v>10221</v>
      </c>
      <c r="C11" s="430" t="s">
        <v>1115</v>
      </c>
      <c r="D11" s="430" t="s">
        <v>10224</v>
      </c>
      <c r="E11" s="431"/>
      <c r="F11" s="432">
        <v>0.0</v>
      </c>
      <c r="G11" s="432">
        <v>0.52</v>
      </c>
      <c r="H11" s="432">
        <v>0.52</v>
      </c>
      <c r="I11" s="432">
        <f t="shared" ref="I11:I14" si="1">((I10 + G11) - F11)</f>
        <v>1000.52</v>
      </c>
      <c r="J11" s="432">
        <v>0.0</v>
      </c>
      <c r="K11" s="433">
        <v>0.0</v>
      </c>
      <c r="L11" s="434" t="s">
        <v>10223</v>
      </c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</row>
    <row r="12">
      <c r="A12" s="429">
        <v>45670.0</v>
      </c>
      <c r="B12" s="430" t="s">
        <v>10225</v>
      </c>
      <c r="C12" s="430" t="s">
        <v>347</v>
      </c>
      <c r="D12" s="430" t="s">
        <v>10226</v>
      </c>
      <c r="E12" s="430" t="s">
        <v>986</v>
      </c>
      <c r="F12" s="432">
        <v>0.0</v>
      </c>
      <c r="G12" s="432">
        <v>1440.0</v>
      </c>
      <c r="H12" s="432">
        <v>1440.0</v>
      </c>
      <c r="I12" s="432">
        <f t="shared" si="1"/>
        <v>2440.52</v>
      </c>
      <c r="J12" s="432">
        <v>0.0</v>
      </c>
      <c r="K12" s="433">
        <v>0.0</v>
      </c>
      <c r="L12" s="434" t="s">
        <v>10227</v>
      </c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</row>
    <row r="13">
      <c r="A13" s="435">
        <v>45667.0</v>
      </c>
      <c r="B13" s="436" t="s">
        <v>10225</v>
      </c>
      <c r="C13" s="436" t="s">
        <v>482</v>
      </c>
      <c r="D13" s="436" t="s">
        <v>10228</v>
      </c>
      <c r="E13" s="436" t="s">
        <v>481</v>
      </c>
      <c r="F13" s="437">
        <v>0.0</v>
      </c>
      <c r="G13" s="437">
        <v>37500.0</v>
      </c>
      <c r="H13" s="437">
        <v>37500.0</v>
      </c>
      <c r="I13" s="437">
        <f t="shared" si="1"/>
        <v>39940.52</v>
      </c>
      <c r="J13" s="437">
        <v>0.0</v>
      </c>
      <c r="K13" s="438">
        <v>0.0</v>
      </c>
      <c r="L13" s="439" t="s">
        <v>10229</v>
      </c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</row>
    <row r="14">
      <c r="A14" s="429">
        <v>45710.0</v>
      </c>
      <c r="B14" s="430" t="s">
        <v>10225</v>
      </c>
      <c r="C14" s="430" t="s">
        <v>1439</v>
      </c>
      <c r="D14" s="430" t="s">
        <v>10230</v>
      </c>
      <c r="E14" s="430" t="s">
        <v>1597</v>
      </c>
      <c r="F14" s="432">
        <v>0.0</v>
      </c>
      <c r="G14" s="432">
        <v>1500.0</v>
      </c>
      <c r="H14" s="432">
        <v>1500.0</v>
      </c>
      <c r="I14" s="432">
        <f t="shared" si="1"/>
        <v>41440.52</v>
      </c>
      <c r="J14" s="432">
        <v>0.0</v>
      </c>
      <c r="K14" s="433">
        <v>0.0</v>
      </c>
      <c r="L14" s="434" t="s">
        <v>10227</v>
      </c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</row>
    <row r="15">
      <c r="A15" s="440" t="s">
        <v>10231</v>
      </c>
      <c r="B15" s="431"/>
      <c r="C15" s="431"/>
      <c r="D15" s="431"/>
      <c r="E15" s="431"/>
      <c r="F15" s="441">
        <f t="shared" ref="F15:H15" si="2">SUM(F10:F14)</f>
        <v>0</v>
      </c>
      <c r="G15" s="441">
        <f t="shared" si="2"/>
        <v>41440.52</v>
      </c>
      <c r="H15" s="441">
        <f t="shared" si="2"/>
        <v>41440.52</v>
      </c>
      <c r="I15" s="441">
        <f>I14</f>
        <v>41440.52</v>
      </c>
      <c r="J15" s="441">
        <f>SUM(J10:J14)</f>
        <v>0</v>
      </c>
      <c r="K15" s="442"/>
      <c r="L15" s="443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</row>
    <row r="16">
      <c r="A16" s="444"/>
      <c r="B16" s="48"/>
      <c r="C16" s="48"/>
      <c r="D16" s="48"/>
      <c r="E16" s="48"/>
      <c r="F16" s="106"/>
      <c r="G16" s="106"/>
      <c r="H16" s="106"/>
      <c r="I16" s="106"/>
      <c r="J16" s="106"/>
      <c r="K16" s="106"/>
      <c r="L16" s="445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</row>
    <row r="17">
      <c r="A17" s="424" t="s">
        <v>10232</v>
      </c>
      <c r="B17" s="166"/>
      <c r="C17" s="166"/>
      <c r="D17" s="166"/>
      <c r="E17" s="166"/>
      <c r="F17" s="385"/>
      <c r="G17" s="385"/>
      <c r="H17" s="385"/>
      <c r="I17" s="385"/>
      <c r="J17" s="385"/>
      <c r="K17" s="385"/>
      <c r="L17" s="166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</row>
    <row r="18">
      <c r="A18" s="426">
        <v>45658.0</v>
      </c>
      <c r="B18" s="423" t="s">
        <v>10225</v>
      </c>
      <c r="C18" s="423" t="s">
        <v>1964</v>
      </c>
      <c r="D18" s="423" t="s">
        <v>10233</v>
      </c>
      <c r="E18" s="423" t="s">
        <v>1047</v>
      </c>
      <c r="F18" s="427">
        <v>0.0</v>
      </c>
      <c r="G18" s="427">
        <v>1227.68</v>
      </c>
      <c r="H18" s="427">
        <v>1375.0</v>
      </c>
      <c r="I18" s="427">
        <f t="shared" ref="I18:I218" si="3">((I17 + G18) - F18)</f>
        <v>1227.68</v>
      </c>
      <c r="J18" s="427">
        <v>147.32</v>
      </c>
      <c r="K18" s="428">
        <v>12.0</v>
      </c>
      <c r="L18" s="423" t="s">
        <v>10234</v>
      </c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</row>
    <row r="19">
      <c r="A19" s="429">
        <v>45658.0</v>
      </c>
      <c r="B19" s="430" t="s">
        <v>10225</v>
      </c>
      <c r="C19" s="430" t="s">
        <v>1503</v>
      </c>
      <c r="D19" s="430" t="s">
        <v>10235</v>
      </c>
      <c r="E19" s="430" t="s">
        <v>10236</v>
      </c>
      <c r="F19" s="432">
        <v>0.0</v>
      </c>
      <c r="G19" s="432">
        <v>267.86</v>
      </c>
      <c r="H19" s="432">
        <v>300.0</v>
      </c>
      <c r="I19" s="432">
        <f t="shared" si="3"/>
        <v>1495.54</v>
      </c>
      <c r="J19" s="432">
        <v>32.14</v>
      </c>
      <c r="K19" s="433">
        <v>12.0</v>
      </c>
      <c r="L19" s="430" t="s">
        <v>10237</v>
      </c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</row>
    <row r="20">
      <c r="A20" s="429">
        <v>45658.0</v>
      </c>
      <c r="B20" s="430" t="s">
        <v>10225</v>
      </c>
      <c r="C20" s="430" t="s">
        <v>10238</v>
      </c>
      <c r="D20" s="430" t="s">
        <v>10239</v>
      </c>
      <c r="E20" s="446" t="s">
        <v>10240</v>
      </c>
      <c r="F20" s="447">
        <v>0.0</v>
      </c>
      <c r="G20" s="447">
        <v>37500.0</v>
      </c>
      <c r="H20" s="447">
        <v>42000.0</v>
      </c>
      <c r="I20" s="432">
        <f t="shared" si="3"/>
        <v>38995.54</v>
      </c>
      <c r="J20" s="432">
        <v>4500.0</v>
      </c>
      <c r="K20" s="433">
        <v>12.0</v>
      </c>
      <c r="L20" s="434" t="s">
        <v>10229</v>
      </c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</row>
    <row r="21">
      <c r="A21" s="429">
        <v>45658.0</v>
      </c>
      <c r="B21" s="430" t="s">
        <v>10225</v>
      </c>
      <c r="C21" s="430" t="s">
        <v>147</v>
      </c>
      <c r="D21" s="430" t="s">
        <v>10241</v>
      </c>
      <c r="E21" s="430" t="s">
        <v>146</v>
      </c>
      <c r="F21" s="432">
        <v>0.0</v>
      </c>
      <c r="G21" s="432">
        <v>37500.0</v>
      </c>
      <c r="H21" s="432">
        <v>42000.0</v>
      </c>
      <c r="I21" s="432">
        <f t="shared" si="3"/>
        <v>76495.54</v>
      </c>
      <c r="J21" s="432">
        <v>4500.0</v>
      </c>
      <c r="K21" s="433">
        <v>12.0</v>
      </c>
      <c r="L21" s="434" t="s">
        <v>10229</v>
      </c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</row>
    <row r="22">
      <c r="A22" s="429">
        <v>45658.0</v>
      </c>
      <c r="B22" s="430" t="s">
        <v>10225</v>
      </c>
      <c r="C22" s="430" t="s">
        <v>616</v>
      </c>
      <c r="D22" s="430" t="s">
        <v>10242</v>
      </c>
      <c r="E22" s="430" t="s">
        <v>1155</v>
      </c>
      <c r="F22" s="432">
        <v>0.0</v>
      </c>
      <c r="G22" s="432">
        <v>32142.86</v>
      </c>
      <c r="H22" s="448">
        <v>36000.0</v>
      </c>
      <c r="I22" s="432">
        <f t="shared" si="3"/>
        <v>108638.4</v>
      </c>
      <c r="J22" s="432">
        <v>3857.14</v>
      </c>
      <c r="K22" s="433">
        <v>12.0</v>
      </c>
      <c r="L22" s="434" t="s">
        <v>10229</v>
      </c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</row>
    <row r="23">
      <c r="A23" s="429">
        <v>45658.0</v>
      </c>
      <c r="B23" s="430" t="s">
        <v>10225</v>
      </c>
      <c r="C23" s="430" t="s">
        <v>616</v>
      </c>
      <c r="D23" s="430" t="s">
        <v>10243</v>
      </c>
      <c r="E23" s="430" t="s">
        <v>1155</v>
      </c>
      <c r="F23" s="432">
        <v>0.0</v>
      </c>
      <c r="G23" s="432">
        <v>2592.05</v>
      </c>
      <c r="H23" s="448">
        <v>2903.1</v>
      </c>
      <c r="I23" s="432">
        <f t="shared" si="3"/>
        <v>111230.45</v>
      </c>
      <c r="J23" s="432">
        <v>311.05</v>
      </c>
      <c r="K23" s="433">
        <v>12.0</v>
      </c>
      <c r="L23" s="434" t="s">
        <v>10229</v>
      </c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</row>
    <row r="24">
      <c r="A24" s="429">
        <v>45658.0</v>
      </c>
      <c r="B24" s="430" t="s">
        <v>10225</v>
      </c>
      <c r="C24" s="430" t="s">
        <v>616</v>
      </c>
      <c r="D24" s="430" t="s">
        <v>10244</v>
      </c>
      <c r="E24" s="430" t="s">
        <v>1155</v>
      </c>
      <c r="F24" s="432">
        <v>0.0</v>
      </c>
      <c r="G24" s="432">
        <v>3214.29</v>
      </c>
      <c r="H24" s="448">
        <v>3600.0</v>
      </c>
      <c r="I24" s="432">
        <f t="shared" si="3"/>
        <v>114444.74</v>
      </c>
      <c r="J24" s="432">
        <v>385.71</v>
      </c>
      <c r="K24" s="433">
        <v>12.0</v>
      </c>
      <c r="L24" s="434" t="s">
        <v>10237</v>
      </c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</row>
    <row r="25">
      <c r="A25" s="429">
        <v>45658.0</v>
      </c>
      <c r="B25" s="430" t="s">
        <v>10225</v>
      </c>
      <c r="C25" s="430" t="s">
        <v>616</v>
      </c>
      <c r="D25" s="430" t="s">
        <v>10245</v>
      </c>
      <c r="E25" s="430" t="s">
        <v>1155</v>
      </c>
      <c r="F25" s="432">
        <v>0.0</v>
      </c>
      <c r="G25" s="432">
        <v>259.82</v>
      </c>
      <c r="H25" s="448">
        <v>291.0</v>
      </c>
      <c r="I25" s="432">
        <f t="shared" si="3"/>
        <v>114704.56</v>
      </c>
      <c r="J25" s="432">
        <v>31.18</v>
      </c>
      <c r="K25" s="433">
        <v>12.0</v>
      </c>
      <c r="L25" s="434" t="s">
        <v>10237</v>
      </c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</row>
    <row r="26">
      <c r="A26" s="429">
        <v>45658.0</v>
      </c>
      <c r="B26" s="430" t="s">
        <v>10225</v>
      </c>
      <c r="C26" s="430" t="s">
        <v>6847</v>
      </c>
      <c r="D26" s="430" t="s">
        <v>10246</v>
      </c>
      <c r="E26" s="430" t="s">
        <v>151</v>
      </c>
      <c r="F26" s="432">
        <v>0.0</v>
      </c>
      <c r="G26" s="432">
        <v>13392.86</v>
      </c>
      <c r="H26" s="432">
        <v>15000.0</v>
      </c>
      <c r="I26" s="432">
        <f t="shared" si="3"/>
        <v>128097.42</v>
      </c>
      <c r="J26" s="432">
        <v>1607.14</v>
      </c>
      <c r="K26" s="433">
        <v>12.0</v>
      </c>
      <c r="L26" s="434" t="s">
        <v>10234</v>
      </c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</row>
    <row r="27">
      <c r="A27" s="429">
        <v>45658.0</v>
      </c>
      <c r="B27" s="430" t="s">
        <v>10225</v>
      </c>
      <c r="C27" s="430" t="s">
        <v>4645</v>
      </c>
      <c r="D27" s="430" t="s">
        <v>10247</v>
      </c>
      <c r="E27" s="430" t="s">
        <v>263</v>
      </c>
      <c r="F27" s="432">
        <v>0.0</v>
      </c>
      <c r="G27" s="432">
        <v>30000.0</v>
      </c>
      <c r="H27" s="432">
        <v>33600.0</v>
      </c>
      <c r="I27" s="432">
        <f t="shared" si="3"/>
        <v>158097.42</v>
      </c>
      <c r="J27" s="432">
        <v>3600.0</v>
      </c>
      <c r="K27" s="433">
        <v>12.0</v>
      </c>
      <c r="L27" s="434" t="s">
        <v>10248</v>
      </c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</row>
    <row r="28">
      <c r="A28" s="429">
        <v>45658.0</v>
      </c>
      <c r="B28" s="430" t="s">
        <v>10225</v>
      </c>
      <c r="C28" s="430" t="s">
        <v>8328</v>
      </c>
      <c r="D28" s="430" t="s">
        <v>10249</v>
      </c>
      <c r="E28" s="446" t="s">
        <v>8887</v>
      </c>
      <c r="F28" s="447">
        <v>0.0</v>
      </c>
      <c r="G28" s="447">
        <v>13392.86</v>
      </c>
      <c r="H28" s="447">
        <v>15000.0</v>
      </c>
      <c r="I28" s="432">
        <f t="shared" si="3"/>
        <v>171490.28</v>
      </c>
      <c r="J28" s="432">
        <v>1607.14</v>
      </c>
      <c r="K28" s="433">
        <v>12.0</v>
      </c>
      <c r="L28" s="434" t="s">
        <v>10234</v>
      </c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</row>
    <row r="29">
      <c r="A29" s="429">
        <v>45658.0</v>
      </c>
      <c r="B29" s="430" t="s">
        <v>10225</v>
      </c>
      <c r="C29" s="430" t="s">
        <v>1452</v>
      </c>
      <c r="D29" s="430" t="s">
        <v>10250</v>
      </c>
      <c r="E29" s="430" t="s">
        <v>1451</v>
      </c>
      <c r="F29" s="432">
        <v>0.0</v>
      </c>
      <c r="G29" s="432">
        <v>14732.14</v>
      </c>
      <c r="H29" s="432">
        <v>16500.0</v>
      </c>
      <c r="I29" s="432">
        <f t="shared" si="3"/>
        <v>186222.42</v>
      </c>
      <c r="J29" s="432">
        <v>1767.86</v>
      </c>
      <c r="K29" s="433">
        <v>12.0</v>
      </c>
      <c r="L29" s="434" t="s">
        <v>10234</v>
      </c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</row>
    <row r="30">
      <c r="A30" s="429">
        <v>45658.0</v>
      </c>
      <c r="B30" s="430" t="s">
        <v>10225</v>
      </c>
      <c r="C30" s="430" t="s">
        <v>10251</v>
      </c>
      <c r="D30" s="430" t="s">
        <v>10252</v>
      </c>
      <c r="E30" s="430" t="s">
        <v>884</v>
      </c>
      <c r="F30" s="432">
        <v>0.0</v>
      </c>
      <c r="G30" s="432">
        <v>15625.0</v>
      </c>
      <c r="H30" s="432">
        <v>17500.0</v>
      </c>
      <c r="I30" s="432">
        <f t="shared" si="3"/>
        <v>201847.42</v>
      </c>
      <c r="J30" s="432">
        <v>1875.0</v>
      </c>
      <c r="K30" s="433">
        <v>12.0</v>
      </c>
      <c r="L30" s="434" t="s">
        <v>10234</v>
      </c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</row>
    <row r="31">
      <c r="A31" s="429">
        <v>45658.0</v>
      </c>
      <c r="B31" s="430" t="s">
        <v>10225</v>
      </c>
      <c r="C31" s="430" t="s">
        <v>10251</v>
      </c>
      <c r="D31" s="430" t="s">
        <v>10253</v>
      </c>
      <c r="E31" s="430" t="s">
        <v>884</v>
      </c>
      <c r="F31" s="432">
        <v>0.0</v>
      </c>
      <c r="G31" s="432">
        <v>792.0</v>
      </c>
      <c r="H31" s="432">
        <v>887.04</v>
      </c>
      <c r="I31" s="432">
        <f t="shared" si="3"/>
        <v>202639.42</v>
      </c>
      <c r="J31" s="432">
        <v>95.04</v>
      </c>
      <c r="K31" s="433">
        <v>12.0</v>
      </c>
      <c r="L31" s="434" t="s">
        <v>10234</v>
      </c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</row>
    <row r="32">
      <c r="A32" s="429">
        <v>45658.0</v>
      </c>
      <c r="B32" s="430" t="s">
        <v>10225</v>
      </c>
      <c r="C32" s="430" t="s">
        <v>1912</v>
      </c>
      <c r="D32" s="430" t="s">
        <v>10254</v>
      </c>
      <c r="E32" s="430" t="s">
        <v>268</v>
      </c>
      <c r="F32" s="432">
        <v>0.0</v>
      </c>
      <c r="G32" s="432">
        <v>55000.0</v>
      </c>
      <c r="H32" s="432">
        <v>61600.0</v>
      </c>
      <c r="I32" s="432">
        <f t="shared" si="3"/>
        <v>257639.42</v>
      </c>
      <c r="J32" s="432">
        <v>6600.0</v>
      </c>
      <c r="K32" s="433">
        <v>12.0</v>
      </c>
      <c r="L32" s="434" t="s">
        <v>10248</v>
      </c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</row>
    <row r="33">
      <c r="A33" s="429">
        <v>45658.0</v>
      </c>
      <c r="B33" s="430" t="s">
        <v>10225</v>
      </c>
      <c r="C33" s="430" t="s">
        <v>629</v>
      </c>
      <c r="D33" s="430" t="s">
        <v>10255</v>
      </c>
      <c r="E33" s="430" t="s">
        <v>654</v>
      </c>
      <c r="F33" s="432">
        <v>0.0</v>
      </c>
      <c r="G33" s="432">
        <v>23780.6</v>
      </c>
      <c r="H33" s="432">
        <v>26634.27</v>
      </c>
      <c r="I33" s="432">
        <f t="shared" si="3"/>
        <v>281420.02</v>
      </c>
      <c r="J33" s="432">
        <v>2853.67</v>
      </c>
      <c r="K33" s="433">
        <v>12.0</v>
      </c>
      <c r="L33" s="434" t="s">
        <v>10223</v>
      </c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</row>
    <row r="34">
      <c r="A34" s="429">
        <v>45658.0</v>
      </c>
      <c r="B34" s="430" t="s">
        <v>10225</v>
      </c>
      <c r="C34" s="430" t="s">
        <v>629</v>
      </c>
      <c r="D34" s="430" t="s">
        <v>10256</v>
      </c>
      <c r="E34" s="430" t="s">
        <v>10257</v>
      </c>
      <c r="F34" s="432">
        <v>0.0</v>
      </c>
      <c r="G34" s="432">
        <v>66000.0</v>
      </c>
      <c r="H34" s="432">
        <v>73920.0</v>
      </c>
      <c r="I34" s="432">
        <f t="shared" si="3"/>
        <v>347420.02</v>
      </c>
      <c r="J34" s="432">
        <v>7920.0</v>
      </c>
      <c r="K34" s="433">
        <v>12.0</v>
      </c>
      <c r="L34" s="434" t="s">
        <v>10248</v>
      </c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</row>
    <row r="35">
      <c r="A35" s="429">
        <v>45658.0</v>
      </c>
      <c r="B35" s="430" t="s">
        <v>10225</v>
      </c>
      <c r="C35" s="430" t="s">
        <v>629</v>
      </c>
      <c r="D35" s="430" t="s">
        <v>10258</v>
      </c>
      <c r="E35" s="430" t="s">
        <v>10257</v>
      </c>
      <c r="F35" s="432">
        <v>0.0</v>
      </c>
      <c r="G35" s="432">
        <v>121000.0</v>
      </c>
      <c r="H35" s="432">
        <v>135520.0</v>
      </c>
      <c r="I35" s="432">
        <f t="shared" si="3"/>
        <v>468420.02</v>
      </c>
      <c r="J35" s="432">
        <v>14520.0</v>
      </c>
      <c r="K35" s="433">
        <v>12.0</v>
      </c>
      <c r="L35" s="434" t="s">
        <v>10248</v>
      </c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</row>
    <row r="36">
      <c r="A36" s="429">
        <v>45658.0</v>
      </c>
      <c r="B36" s="430" t="s">
        <v>10225</v>
      </c>
      <c r="C36" s="430" t="s">
        <v>629</v>
      </c>
      <c r="D36" s="430" t="s">
        <v>10259</v>
      </c>
      <c r="E36" s="430" t="s">
        <v>10260</v>
      </c>
      <c r="F36" s="432">
        <v>0.0</v>
      </c>
      <c r="G36" s="432">
        <v>45000.0</v>
      </c>
      <c r="H36" s="432">
        <v>50400.0</v>
      </c>
      <c r="I36" s="432">
        <f t="shared" si="3"/>
        <v>513420.02</v>
      </c>
      <c r="J36" s="432">
        <v>5400.0</v>
      </c>
      <c r="K36" s="433">
        <v>12.0</v>
      </c>
      <c r="L36" s="434" t="s">
        <v>10248</v>
      </c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</row>
    <row r="37">
      <c r="A37" s="429">
        <v>45658.0</v>
      </c>
      <c r="B37" s="430" t="s">
        <v>10225</v>
      </c>
      <c r="C37" s="430" t="s">
        <v>629</v>
      </c>
      <c r="D37" s="430" t="s">
        <v>10261</v>
      </c>
      <c r="E37" s="430" t="s">
        <v>628</v>
      </c>
      <c r="F37" s="432">
        <v>0.0</v>
      </c>
      <c r="G37" s="432">
        <v>131250.0</v>
      </c>
      <c r="H37" s="432">
        <v>147000.0</v>
      </c>
      <c r="I37" s="432">
        <f t="shared" si="3"/>
        <v>644670.02</v>
      </c>
      <c r="J37" s="432">
        <v>15750.0</v>
      </c>
      <c r="K37" s="433">
        <v>12.0</v>
      </c>
      <c r="L37" s="434" t="s">
        <v>10248</v>
      </c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</row>
    <row r="38">
      <c r="A38" s="429">
        <v>45658.0</v>
      </c>
      <c r="B38" s="430" t="s">
        <v>10225</v>
      </c>
      <c r="C38" s="430" t="s">
        <v>629</v>
      </c>
      <c r="D38" s="430" t="s">
        <v>10262</v>
      </c>
      <c r="E38" s="430" t="s">
        <v>628</v>
      </c>
      <c r="F38" s="432">
        <v>0.0</v>
      </c>
      <c r="G38" s="432">
        <v>43750.0</v>
      </c>
      <c r="H38" s="432">
        <v>49000.0</v>
      </c>
      <c r="I38" s="432">
        <f t="shared" si="3"/>
        <v>688420.02</v>
      </c>
      <c r="J38" s="432">
        <v>5250.0</v>
      </c>
      <c r="K38" s="433">
        <v>12.0</v>
      </c>
      <c r="L38" s="434" t="s">
        <v>10248</v>
      </c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</row>
    <row r="39">
      <c r="A39" s="429">
        <v>45658.0</v>
      </c>
      <c r="B39" s="430" t="s">
        <v>10225</v>
      </c>
      <c r="C39" s="430" t="s">
        <v>629</v>
      </c>
      <c r="D39" s="430" t="s">
        <v>10263</v>
      </c>
      <c r="E39" s="430" t="s">
        <v>633</v>
      </c>
      <c r="F39" s="432">
        <v>0.0</v>
      </c>
      <c r="G39" s="432">
        <v>63511.88</v>
      </c>
      <c r="H39" s="432">
        <v>71133.3</v>
      </c>
      <c r="I39" s="432">
        <f t="shared" si="3"/>
        <v>751931.9</v>
      </c>
      <c r="J39" s="432">
        <v>7621.42</v>
      </c>
      <c r="K39" s="433">
        <v>12.0</v>
      </c>
      <c r="L39" s="434" t="s">
        <v>10248</v>
      </c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</row>
    <row r="40">
      <c r="A40" s="429">
        <v>45658.0</v>
      </c>
      <c r="B40" s="430" t="s">
        <v>10225</v>
      </c>
      <c r="C40" s="430" t="s">
        <v>629</v>
      </c>
      <c r="D40" s="430" t="s">
        <v>10264</v>
      </c>
      <c r="E40" s="430" t="s">
        <v>633</v>
      </c>
      <c r="F40" s="432">
        <v>0.0</v>
      </c>
      <c r="G40" s="432">
        <v>43750.0</v>
      </c>
      <c r="H40" s="432">
        <v>49000.0</v>
      </c>
      <c r="I40" s="432">
        <f t="shared" si="3"/>
        <v>795681.9</v>
      </c>
      <c r="J40" s="432">
        <v>5250.0</v>
      </c>
      <c r="K40" s="433">
        <v>12.0</v>
      </c>
      <c r="L40" s="434" t="s">
        <v>10248</v>
      </c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</row>
    <row r="41">
      <c r="A41" s="429">
        <v>45658.0</v>
      </c>
      <c r="B41" s="430" t="s">
        <v>10225</v>
      </c>
      <c r="C41" s="430" t="s">
        <v>629</v>
      </c>
      <c r="D41" s="430" t="s">
        <v>10265</v>
      </c>
      <c r="E41" s="430" t="s">
        <v>638</v>
      </c>
      <c r="F41" s="432">
        <v>0.0</v>
      </c>
      <c r="G41" s="432">
        <v>43750.0</v>
      </c>
      <c r="H41" s="432">
        <v>49000.0</v>
      </c>
      <c r="I41" s="432">
        <f t="shared" si="3"/>
        <v>839431.9</v>
      </c>
      <c r="J41" s="432">
        <v>5250.0</v>
      </c>
      <c r="K41" s="433">
        <v>12.0</v>
      </c>
      <c r="L41" s="434" t="s">
        <v>10248</v>
      </c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</row>
    <row r="42">
      <c r="A42" s="429">
        <v>45658.0</v>
      </c>
      <c r="B42" s="430" t="s">
        <v>10225</v>
      </c>
      <c r="C42" s="430" t="s">
        <v>629</v>
      </c>
      <c r="D42" s="430" t="s">
        <v>10266</v>
      </c>
      <c r="E42" s="430" t="s">
        <v>638</v>
      </c>
      <c r="F42" s="432">
        <v>0.0</v>
      </c>
      <c r="G42" s="432">
        <v>52800.0</v>
      </c>
      <c r="H42" s="432">
        <v>59136.0</v>
      </c>
      <c r="I42" s="432">
        <f t="shared" si="3"/>
        <v>892231.9</v>
      </c>
      <c r="J42" s="432">
        <v>6336.0</v>
      </c>
      <c r="K42" s="433">
        <v>12.0</v>
      </c>
      <c r="L42" s="434" t="s">
        <v>10248</v>
      </c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</row>
    <row r="43">
      <c r="A43" s="429">
        <v>45658.0</v>
      </c>
      <c r="B43" s="430" t="s">
        <v>10225</v>
      </c>
      <c r="C43" s="430" t="s">
        <v>629</v>
      </c>
      <c r="D43" s="430" t="s">
        <v>10267</v>
      </c>
      <c r="E43" s="430" t="s">
        <v>638</v>
      </c>
      <c r="F43" s="432">
        <v>0.0</v>
      </c>
      <c r="G43" s="432">
        <v>96800.0</v>
      </c>
      <c r="H43" s="432">
        <v>108416.0</v>
      </c>
      <c r="I43" s="432">
        <f t="shared" si="3"/>
        <v>989031.9</v>
      </c>
      <c r="J43" s="432">
        <v>11616.0</v>
      </c>
      <c r="K43" s="433">
        <v>12.0</v>
      </c>
      <c r="L43" s="434" t="s">
        <v>10248</v>
      </c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</row>
    <row r="44">
      <c r="A44" s="429">
        <v>45658.0</v>
      </c>
      <c r="B44" s="430" t="s">
        <v>10225</v>
      </c>
      <c r="C44" s="430" t="s">
        <v>10268</v>
      </c>
      <c r="D44" s="430" t="s">
        <v>10269</v>
      </c>
      <c r="E44" s="430" t="s">
        <v>355</v>
      </c>
      <c r="F44" s="432">
        <v>0.0</v>
      </c>
      <c r="G44" s="432">
        <v>37500.0</v>
      </c>
      <c r="H44" s="432">
        <v>42000.0</v>
      </c>
      <c r="I44" s="432">
        <f t="shared" si="3"/>
        <v>1026531.9</v>
      </c>
      <c r="J44" s="432">
        <v>4500.0</v>
      </c>
      <c r="K44" s="433">
        <v>12.0</v>
      </c>
      <c r="L44" s="434" t="s">
        <v>10229</v>
      </c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</row>
    <row r="45">
      <c r="A45" s="429">
        <v>45658.0</v>
      </c>
      <c r="B45" s="430" t="s">
        <v>10225</v>
      </c>
      <c r="C45" s="430" t="s">
        <v>1712</v>
      </c>
      <c r="D45" s="430" t="s">
        <v>10270</v>
      </c>
      <c r="E45" s="430" t="s">
        <v>1716</v>
      </c>
      <c r="F45" s="432">
        <v>0.0</v>
      </c>
      <c r="G45" s="432">
        <v>4464.29</v>
      </c>
      <c r="H45" s="432">
        <v>5000.0</v>
      </c>
      <c r="I45" s="432">
        <f t="shared" si="3"/>
        <v>1030996.19</v>
      </c>
      <c r="J45" s="432">
        <v>535.71</v>
      </c>
      <c r="K45" s="433">
        <v>12.0</v>
      </c>
      <c r="L45" s="434" t="s">
        <v>10271</v>
      </c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</row>
    <row r="46">
      <c r="A46" s="429">
        <v>45658.0</v>
      </c>
      <c r="B46" s="430" t="s">
        <v>10225</v>
      </c>
      <c r="C46" s="430" t="s">
        <v>1712</v>
      </c>
      <c r="D46" s="430" t="s">
        <v>10272</v>
      </c>
      <c r="E46" s="430" t="s">
        <v>1719</v>
      </c>
      <c r="F46" s="432">
        <v>0.0</v>
      </c>
      <c r="G46" s="432">
        <v>4464.29</v>
      </c>
      <c r="H46" s="432">
        <v>5000.0</v>
      </c>
      <c r="I46" s="432">
        <f t="shared" si="3"/>
        <v>1035460.48</v>
      </c>
      <c r="J46" s="432">
        <v>535.71</v>
      </c>
      <c r="K46" s="433">
        <v>12.0</v>
      </c>
      <c r="L46" s="434" t="s">
        <v>10271</v>
      </c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</row>
    <row r="47">
      <c r="A47" s="429">
        <v>45658.0</v>
      </c>
      <c r="B47" s="430" t="s">
        <v>10225</v>
      </c>
      <c r="C47" s="430" t="s">
        <v>1712</v>
      </c>
      <c r="D47" s="430" t="s">
        <v>10273</v>
      </c>
      <c r="E47" s="430" t="s">
        <v>1723</v>
      </c>
      <c r="F47" s="432">
        <v>0.0</v>
      </c>
      <c r="G47" s="432">
        <v>4464.29</v>
      </c>
      <c r="H47" s="432">
        <v>5000.0</v>
      </c>
      <c r="I47" s="432">
        <f t="shared" si="3"/>
        <v>1039924.77</v>
      </c>
      <c r="J47" s="432">
        <v>535.71</v>
      </c>
      <c r="K47" s="433">
        <v>12.0</v>
      </c>
      <c r="L47" s="434" t="s">
        <v>10271</v>
      </c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</row>
    <row r="48">
      <c r="A48" s="429">
        <v>45658.0</v>
      </c>
      <c r="B48" s="430" t="s">
        <v>10225</v>
      </c>
      <c r="C48" s="430" t="s">
        <v>337</v>
      </c>
      <c r="D48" s="430" t="s">
        <v>10274</v>
      </c>
      <c r="E48" s="430" t="s">
        <v>1332</v>
      </c>
      <c r="F48" s="432">
        <v>0.0</v>
      </c>
      <c r="G48" s="432">
        <v>1116.07</v>
      </c>
      <c r="H48" s="432">
        <v>1250.0</v>
      </c>
      <c r="I48" s="432">
        <f t="shared" si="3"/>
        <v>1041040.84</v>
      </c>
      <c r="J48" s="432">
        <v>133.93</v>
      </c>
      <c r="K48" s="433">
        <v>12.0</v>
      </c>
      <c r="L48" s="434" t="s">
        <v>10234</v>
      </c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</row>
    <row r="49">
      <c r="A49" s="429">
        <v>45658.0</v>
      </c>
      <c r="B49" s="430" t="s">
        <v>10225</v>
      </c>
      <c r="C49" s="430" t="s">
        <v>1044</v>
      </c>
      <c r="D49" s="430" t="s">
        <v>10275</v>
      </c>
      <c r="E49" s="430" t="s">
        <v>89</v>
      </c>
      <c r="F49" s="432">
        <v>0.0</v>
      </c>
      <c r="G49" s="432">
        <v>80982.14</v>
      </c>
      <c r="H49" s="432">
        <v>90700.0</v>
      </c>
      <c r="I49" s="432">
        <f t="shared" si="3"/>
        <v>1122022.98</v>
      </c>
      <c r="J49" s="432">
        <v>9717.86</v>
      </c>
      <c r="K49" s="433">
        <v>12.0</v>
      </c>
      <c r="L49" s="434" t="s">
        <v>10248</v>
      </c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</row>
    <row r="50">
      <c r="A50" s="429">
        <v>45658.0</v>
      </c>
      <c r="B50" s="430" t="s">
        <v>10225</v>
      </c>
      <c r="C50" s="430" t="s">
        <v>305</v>
      </c>
      <c r="D50" s="430" t="s">
        <v>10276</v>
      </c>
      <c r="E50" s="430" t="s">
        <v>304</v>
      </c>
      <c r="F50" s="432">
        <v>0.0</v>
      </c>
      <c r="G50" s="432">
        <v>20000.0</v>
      </c>
      <c r="H50" s="432">
        <v>22400.0</v>
      </c>
      <c r="I50" s="432">
        <f t="shared" si="3"/>
        <v>1142022.98</v>
      </c>
      <c r="J50" s="432">
        <v>2400.0</v>
      </c>
      <c r="K50" s="433">
        <v>12.0</v>
      </c>
      <c r="L50" s="434" t="s">
        <v>10248</v>
      </c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</row>
    <row r="51">
      <c r="A51" s="429">
        <v>45658.0</v>
      </c>
      <c r="B51" s="430" t="s">
        <v>10225</v>
      </c>
      <c r="C51" s="430" t="s">
        <v>305</v>
      </c>
      <c r="D51" s="430" t="s">
        <v>10277</v>
      </c>
      <c r="E51" s="430" t="s">
        <v>1243</v>
      </c>
      <c r="F51" s="432">
        <v>0.0</v>
      </c>
      <c r="G51" s="432">
        <v>1250.0</v>
      </c>
      <c r="H51" s="432">
        <v>1400.0</v>
      </c>
      <c r="I51" s="432">
        <f t="shared" si="3"/>
        <v>1143272.98</v>
      </c>
      <c r="J51" s="432">
        <v>150.0</v>
      </c>
      <c r="K51" s="433">
        <v>12.0</v>
      </c>
      <c r="L51" s="434" t="s">
        <v>10227</v>
      </c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</row>
    <row r="52">
      <c r="A52" s="429">
        <v>45658.0</v>
      </c>
      <c r="B52" s="430" t="s">
        <v>10225</v>
      </c>
      <c r="C52" s="430" t="s">
        <v>305</v>
      </c>
      <c r="D52" s="430" t="s">
        <v>10278</v>
      </c>
      <c r="E52" s="430" t="s">
        <v>1243</v>
      </c>
      <c r="F52" s="432">
        <v>0.0</v>
      </c>
      <c r="G52" s="432">
        <v>535.71</v>
      </c>
      <c r="H52" s="432">
        <v>600.0</v>
      </c>
      <c r="I52" s="432">
        <f t="shared" si="3"/>
        <v>1143808.69</v>
      </c>
      <c r="J52" s="432">
        <v>64.29</v>
      </c>
      <c r="K52" s="433">
        <v>12.0</v>
      </c>
      <c r="L52" s="434" t="s">
        <v>10279</v>
      </c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</row>
    <row r="53">
      <c r="A53" s="429">
        <v>45659.0</v>
      </c>
      <c r="B53" s="430" t="s">
        <v>10225</v>
      </c>
      <c r="C53" s="430" t="s">
        <v>1856</v>
      </c>
      <c r="D53" s="430" t="s">
        <v>10280</v>
      </c>
      <c r="E53" s="430" t="s">
        <v>162</v>
      </c>
      <c r="F53" s="432">
        <v>0.0</v>
      </c>
      <c r="G53" s="432">
        <v>1116.07</v>
      </c>
      <c r="H53" s="432">
        <v>1250.0</v>
      </c>
      <c r="I53" s="432">
        <f t="shared" si="3"/>
        <v>1144924.76</v>
      </c>
      <c r="J53" s="432">
        <v>133.93</v>
      </c>
      <c r="K53" s="433">
        <v>12.0</v>
      </c>
      <c r="L53" s="434" t="s">
        <v>10234</v>
      </c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</row>
    <row r="54">
      <c r="A54" s="429">
        <v>45659.0</v>
      </c>
      <c r="B54" s="430" t="s">
        <v>10225</v>
      </c>
      <c r="C54" s="430" t="s">
        <v>10281</v>
      </c>
      <c r="D54" s="430" t="s">
        <v>10282</v>
      </c>
      <c r="E54" s="430" t="s">
        <v>64</v>
      </c>
      <c r="F54" s="432">
        <v>0.0</v>
      </c>
      <c r="G54" s="432">
        <v>491.07</v>
      </c>
      <c r="H54" s="432">
        <v>550.0</v>
      </c>
      <c r="I54" s="432">
        <f t="shared" si="3"/>
        <v>1145415.83</v>
      </c>
      <c r="J54" s="432">
        <v>58.93</v>
      </c>
      <c r="K54" s="433">
        <v>12.0</v>
      </c>
      <c r="L54" s="434" t="s">
        <v>10283</v>
      </c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</row>
    <row r="55">
      <c r="A55" s="429">
        <v>45659.0</v>
      </c>
      <c r="B55" s="430" t="s">
        <v>10225</v>
      </c>
      <c r="C55" s="430" t="s">
        <v>79</v>
      </c>
      <c r="D55" s="430" t="s">
        <v>10284</v>
      </c>
      <c r="E55" s="430" t="s">
        <v>78</v>
      </c>
      <c r="F55" s="432">
        <v>0.0</v>
      </c>
      <c r="G55" s="432">
        <v>267.86</v>
      </c>
      <c r="H55" s="432">
        <v>300.0</v>
      </c>
      <c r="I55" s="432">
        <f t="shared" si="3"/>
        <v>1145683.69</v>
      </c>
      <c r="J55" s="432">
        <v>32.14</v>
      </c>
      <c r="K55" s="433">
        <v>12.0</v>
      </c>
      <c r="L55" s="434" t="s">
        <v>10279</v>
      </c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</row>
    <row r="56">
      <c r="A56" s="429">
        <v>45659.0</v>
      </c>
      <c r="B56" s="430" t="s">
        <v>10225</v>
      </c>
      <c r="C56" s="430" t="s">
        <v>79</v>
      </c>
      <c r="D56" s="430" t="s">
        <v>10285</v>
      </c>
      <c r="E56" s="430" t="s">
        <v>78</v>
      </c>
      <c r="F56" s="432">
        <v>0.0</v>
      </c>
      <c r="G56" s="432">
        <v>89.29</v>
      </c>
      <c r="H56" s="432">
        <v>100.0</v>
      </c>
      <c r="I56" s="432">
        <f t="shared" si="3"/>
        <v>1145772.98</v>
      </c>
      <c r="J56" s="432">
        <v>10.71</v>
      </c>
      <c r="K56" s="433">
        <v>12.0</v>
      </c>
      <c r="L56" s="434" t="s">
        <v>10279</v>
      </c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</row>
    <row r="57">
      <c r="A57" s="429">
        <v>45659.0</v>
      </c>
      <c r="B57" s="430" t="s">
        <v>10225</v>
      </c>
      <c r="C57" s="430" t="s">
        <v>115</v>
      </c>
      <c r="D57" s="430" t="s">
        <v>10286</v>
      </c>
      <c r="E57" s="446" t="s">
        <v>10287</v>
      </c>
      <c r="F57" s="447">
        <v>0.0</v>
      </c>
      <c r="G57" s="447">
        <v>2321.43</v>
      </c>
      <c r="H57" s="447">
        <v>2600.0</v>
      </c>
      <c r="I57" s="432">
        <f t="shared" si="3"/>
        <v>1148094.41</v>
      </c>
      <c r="J57" s="432">
        <v>278.57</v>
      </c>
      <c r="K57" s="433">
        <v>12.0</v>
      </c>
      <c r="L57" s="434" t="s">
        <v>10227</v>
      </c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</row>
    <row r="58">
      <c r="A58" s="429">
        <v>45659.0</v>
      </c>
      <c r="B58" s="430" t="s">
        <v>10225</v>
      </c>
      <c r="C58" s="430" t="s">
        <v>1836</v>
      </c>
      <c r="D58" s="430" t="s">
        <v>10288</v>
      </c>
      <c r="E58" s="430" t="s">
        <v>172</v>
      </c>
      <c r="F58" s="432">
        <v>0.0</v>
      </c>
      <c r="G58" s="432">
        <v>892.86</v>
      </c>
      <c r="H58" s="432">
        <v>1000.0</v>
      </c>
      <c r="I58" s="432">
        <f t="shared" si="3"/>
        <v>1148987.27</v>
      </c>
      <c r="J58" s="432">
        <v>107.14</v>
      </c>
      <c r="K58" s="433">
        <v>12.0</v>
      </c>
      <c r="L58" s="434" t="s">
        <v>10234</v>
      </c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</row>
    <row r="59">
      <c r="A59" s="429">
        <v>45659.0</v>
      </c>
      <c r="B59" s="430" t="s">
        <v>10225</v>
      </c>
      <c r="C59" s="430" t="s">
        <v>3579</v>
      </c>
      <c r="D59" s="430" t="s">
        <v>10289</v>
      </c>
      <c r="E59" s="430" t="s">
        <v>99</v>
      </c>
      <c r="F59" s="432">
        <v>0.0</v>
      </c>
      <c r="G59" s="432">
        <v>128.57</v>
      </c>
      <c r="H59" s="432">
        <v>144.0</v>
      </c>
      <c r="I59" s="432">
        <f t="shared" si="3"/>
        <v>1149115.84</v>
      </c>
      <c r="J59" s="432">
        <v>15.43</v>
      </c>
      <c r="K59" s="433">
        <v>12.0</v>
      </c>
      <c r="L59" s="434" t="s">
        <v>10290</v>
      </c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</row>
    <row r="60">
      <c r="A60" s="429">
        <v>45659.0</v>
      </c>
      <c r="B60" s="430" t="s">
        <v>10225</v>
      </c>
      <c r="C60" s="430" t="s">
        <v>3579</v>
      </c>
      <c r="D60" s="430" t="s">
        <v>10291</v>
      </c>
      <c r="E60" s="430" t="s">
        <v>99</v>
      </c>
      <c r="F60" s="432">
        <v>0.0</v>
      </c>
      <c r="G60" s="432">
        <v>1250.0</v>
      </c>
      <c r="H60" s="432">
        <v>1400.0</v>
      </c>
      <c r="I60" s="432">
        <f t="shared" si="3"/>
        <v>1150365.84</v>
      </c>
      <c r="J60" s="432">
        <v>150.0</v>
      </c>
      <c r="K60" s="433">
        <v>12.0</v>
      </c>
      <c r="L60" s="434" t="s">
        <v>10227</v>
      </c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</row>
    <row r="61">
      <c r="A61" s="429">
        <v>45660.0</v>
      </c>
      <c r="B61" s="430" t="s">
        <v>10225</v>
      </c>
      <c r="C61" s="430" t="s">
        <v>1256</v>
      </c>
      <c r="D61" s="430" t="s">
        <v>10292</v>
      </c>
      <c r="E61" s="430" t="s">
        <v>104</v>
      </c>
      <c r="F61" s="432">
        <v>0.0</v>
      </c>
      <c r="G61" s="432">
        <v>4196.43</v>
      </c>
      <c r="H61" s="432">
        <v>4700.0</v>
      </c>
      <c r="I61" s="432">
        <f t="shared" si="3"/>
        <v>1154562.27</v>
      </c>
      <c r="J61" s="432">
        <v>503.57</v>
      </c>
      <c r="K61" s="433">
        <v>12.0</v>
      </c>
      <c r="L61" s="434" t="s">
        <v>10227</v>
      </c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</row>
    <row r="62">
      <c r="A62" s="429">
        <v>45660.0</v>
      </c>
      <c r="B62" s="430" t="s">
        <v>10225</v>
      </c>
      <c r="C62" s="430" t="s">
        <v>1256</v>
      </c>
      <c r="D62" s="430" t="s">
        <v>10293</v>
      </c>
      <c r="E62" s="430" t="s">
        <v>104</v>
      </c>
      <c r="F62" s="432">
        <v>0.0</v>
      </c>
      <c r="G62" s="432">
        <v>4196.43</v>
      </c>
      <c r="H62" s="432">
        <v>4700.0</v>
      </c>
      <c r="I62" s="432">
        <f t="shared" si="3"/>
        <v>1158758.7</v>
      </c>
      <c r="J62" s="432">
        <v>503.57</v>
      </c>
      <c r="K62" s="433">
        <v>12.0</v>
      </c>
      <c r="L62" s="434" t="s">
        <v>10227</v>
      </c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</row>
    <row r="63">
      <c r="A63" s="429">
        <v>45660.0</v>
      </c>
      <c r="B63" s="430" t="s">
        <v>10225</v>
      </c>
      <c r="C63" s="430" t="s">
        <v>809</v>
      </c>
      <c r="D63" s="430" t="s">
        <v>10294</v>
      </c>
      <c r="E63" s="430" t="s">
        <v>10295</v>
      </c>
      <c r="F63" s="432">
        <v>0.0</v>
      </c>
      <c r="G63" s="432">
        <v>10714.29</v>
      </c>
      <c r="H63" s="432">
        <v>12000.0</v>
      </c>
      <c r="I63" s="432">
        <f t="shared" si="3"/>
        <v>1169472.99</v>
      </c>
      <c r="J63" s="432">
        <v>1285.71</v>
      </c>
      <c r="K63" s="433">
        <v>12.0</v>
      </c>
      <c r="L63" s="434" t="s">
        <v>10296</v>
      </c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</row>
    <row r="64">
      <c r="A64" s="429">
        <v>45660.0</v>
      </c>
      <c r="B64" s="430" t="s">
        <v>10225</v>
      </c>
      <c r="C64" s="430" t="s">
        <v>809</v>
      </c>
      <c r="D64" s="430" t="s">
        <v>10297</v>
      </c>
      <c r="E64" s="430" t="s">
        <v>10295</v>
      </c>
      <c r="F64" s="432">
        <v>0.0</v>
      </c>
      <c r="G64" s="432">
        <v>267.86</v>
      </c>
      <c r="H64" s="432">
        <v>300.0</v>
      </c>
      <c r="I64" s="432">
        <f t="shared" si="3"/>
        <v>1169740.85</v>
      </c>
      <c r="J64" s="432">
        <v>32.14</v>
      </c>
      <c r="K64" s="433">
        <v>12.0</v>
      </c>
      <c r="L64" s="434" t="s">
        <v>10237</v>
      </c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</row>
    <row r="65">
      <c r="A65" s="429">
        <v>45660.0</v>
      </c>
      <c r="B65" s="430" t="s">
        <v>10225</v>
      </c>
      <c r="C65" s="430" t="s">
        <v>124</v>
      </c>
      <c r="D65" s="430" t="s">
        <v>10298</v>
      </c>
      <c r="E65" s="430" t="s">
        <v>123</v>
      </c>
      <c r="F65" s="432">
        <v>0.0</v>
      </c>
      <c r="G65" s="432">
        <v>1250.0</v>
      </c>
      <c r="H65" s="432">
        <v>1400.0</v>
      </c>
      <c r="I65" s="432">
        <f t="shared" si="3"/>
        <v>1170990.85</v>
      </c>
      <c r="J65" s="432">
        <v>150.0</v>
      </c>
      <c r="K65" s="433">
        <v>12.0</v>
      </c>
      <c r="L65" s="434" t="s">
        <v>10227</v>
      </c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</row>
    <row r="66">
      <c r="A66" s="429">
        <v>45660.0</v>
      </c>
      <c r="B66" s="430" t="s">
        <v>10225</v>
      </c>
      <c r="C66" s="430" t="s">
        <v>177</v>
      </c>
      <c r="D66" s="430" t="s">
        <v>10299</v>
      </c>
      <c r="E66" s="430" t="s">
        <v>176</v>
      </c>
      <c r="F66" s="432">
        <v>0.0</v>
      </c>
      <c r="G66" s="432">
        <v>2321.43</v>
      </c>
      <c r="H66" s="432">
        <v>2600.0</v>
      </c>
      <c r="I66" s="432">
        <f t="shared" si="3"/>
        <v>1173312.28</v>
      </c>
      <c r="J66" s="432">
        <v>278.57</v>
      </c>
      <c r="K66" s="433">
        <v>12.0</v>
      </c>
      <c r="L66" s="434" t="s">
        <v>10227</v>
      </c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</row>
    <row r="67">
      <c r="A67" s="429">
        <v>45660.0</v>
      </c>
      <c r="B67" s="430" t="s">
        <v>10225</v>
      </c>
      <c r="C67" s="430" t="s">
        <v>168</v>
      </c>
      <c r="D67" s="430" t="s">
        <v>10300</v>
      </c>
      <c r="E67" s="430" t="s">
        <v>167</v>
      </c>
      <c r="F67" s="432">
        <v>0.0</v>
      </c>
      <c r="G67" s="432">
        <v>1116.07</v>
      </c>
      <c r="H67" s="432">
        <v>1250.0</v>
      </c>
      <c r="I67" s="432">
        <f t="shared" si="3"/>
        <v>1174428.35</v>
      </c>
      <c r="J67" s="432">
        <v>133.93</v>
      </c>
      <c r="K67" s="433">
        <v>12.0</v>
      </c>
      <c r="L67" s="434" t="s">
        <v>10234</v>
      </c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</row>
    <row r="68">
      <c r="A68" s="429">
        <v>45660.0</v>
      </c>
      <c r="B68" s="430" t="s">
        <v>10225</v>
      </c>
      <c r="C68" s="430" t="s">
        <v>110</v>
      </c>
      <c r="D68" s="430" t="s">
        <v>10301</v>
      </c>
      <c r="E68" s="430" t="s">
        <v>109</v>
      </c>
      <c r="F68" s="432">
        <v>0.0</v>
      </c>
      <c r="G68" s="432">
        <v>267.86</v>
      </c>
      <c r="H68" s="432">
        <v>300.0</v>
      </c>
      <c r="I68" s="432">
        <f t="shared" si="3"/>
        <v>1174696.21</v>
      </c>
      <c r="J68" s="432">
        <v>32.14</v>
      </c>
      <c r="K68" s="433">
        <v>12.0</v>
      </c>
      <c r="L68" s="434" t="s">
        <v>10279</v>
      </c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</row>
    <row r="69">
      <c r="A69" s="429">
        <v>45660.0</v>
      </c>
      <c r="B69" s="430" t="s">
        <v>10225</v>
      </c>
      <c r="C69" s="430" t="s">
        <v>115</v>
      </c>
      <c r="D69" s="430" t="s">
        <v>10302</v>
      </c>
      <c r="E69" s="430" t="s">
        <v>114</v>
      </c>
      <c r="F69" s="432">
        <v>0.0</v>
      </c>
      <c r="G69" s="432">
        <v>1875.0</v>
      </c>
      <c r="H69" s="432">
        <v>2100.0</v>
      </c>
      <c r="I69" s="432">
        <f t="shared" si="3"/>
        <v>1176571.21</v>
      </c>
      <c r="J69" s="432">
        <v>225.0</v>
      </c>
      <c r="K69" s="433">
        <v>12.0</v>
      </c>
      <c r="L69" s="434" t="s">
        <v>10227</v>
      </c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</row>
    <row r="70">
      <c r="A70" s="429">
        <v>45661.0</v>
      </c>
      <c r="B70" s="430" t="s">
        <v>10225</v>
      </c>
      <c r="C70" s="430" t="s">
        <v>194</v>
      </c>
      <c r="D70" s="430" t="s">
        <v>10303</v>
      </c>
      <c r="E70" s="430" t="s">
        <v>193</v>
      </c>
      <c r="F70" s="432">
        <v>0.0</v>
      </c>
      <c r="G70" s="432">
        <v>1875.0</v>
      </c>
      <c r="H70" s="432">
        <v>2100.0</v>
      </c>
      <c r="I70" s="432">
        <f t="shared" si="3"/>
        <v>1178446.21</v>
      </c>
      <c r="J70" s="432">
        <v>225.0</v>
      </c>
      <c r="K70" s="433">
        <v>12.0</v>
      </c>
      <c r="L70" s="434" t="s">
        <v>10227</v>
      </c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</row>
    <row r="71">
      <c r="A71" s="429">
        <v>45661.0</v>
      </c>
      <c r="B71" s="430" t="s">
        <v>10225</v>
      </c>
      <c r="C71" s="430" t="s">
        <v>190</v>
      </c>
      <c r="D71" s="430" t="s">
        <v>10304</v>
      </c>
      <c r="E71" s="430" t="s">
        <v>189</v>
      </c>
      <c r="F71" s="432">
        <v>0.0</v>
      </c>
      <c r="G71" s="432">
        <v>267.86</v>
      </c>
      <c r="H71" s="432">
        <v>300.0</v>
      </c>
      <c r="I71" s="432">
        <f t="shared" si="3"/>
        <v>1178714.07</v>
      </c>
      <c r="J71" s="432">
        <v>32.14</v>
      </c>
      <c r="K71" s="433">
        <v>12.0</v>
      </c>
      <c r="L71" s="434" t="s">
        <v>10283</v>
      </c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</row>
    <row r="72">
      <c r="A72" s="429">
        <v>45661.0</v>
      </c>
      <c r="B72" s="430" t="s">
        <v>10225</v>
      </c>
      <c r="C72" s="430" t="s">
        <v>182</v>
      </c>
      <c r="D72" s="430" t="s">
        <v>10305</v>
      </c>
      <c r="E72" s="430" t="s">
        <v>181</v>
      </c>
      <c r="F72" s="432">
        <v>0.0</v>
      </c>
      <c r="G72" s="432">
        <v>3571.43</v>
      </c>
      <c r="H72" s="432">
        <v>4000.0</v>
      </c>
      <c r="I72" s="432">
        <f t="shared" si="3"/>
        <v>1182285.5</v>
      </c>
      <c r="J72" s="432">
        <v>428.57</v>
      </c>
      <c r="K72" s="433">
        <v>12.0</v>
      </c>
      <c r="L72" s="434" t="s">
        <v>10227</v>
      </c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</row>
    <row r="73">
      <c r="A73" s="429">
        <v>45661.0</v>
      </c>
      <c r="B73" s="430" t="s">
        <v>10225</v>
      </c>
      <c r="C73" s="430" t="s">
        <v>186</v>
      </c>
      <c r="D73" s="430" t="s">
        <v>10306</v>
      </c>
      <c r="E73" s="430" t="s">
        <v>185</v>
      </c>
      <c r="F73" s="432">
        <v>0.0</v>
      </c>
      <c r="G73" s="432">
        <v>2321.43</v>
      </c>
      <c r="H73" s="432">
        <v>2600.0</v>
      </c>
      <c r="I73" s="432">
        <f t="shared" si="3"/>
        <v>1184606.93</v>
      </c>
      <c r="J73" s="432">
        <v>278.57</v>
      </c>
      <c r="K73" s="433">
        <v>12.0</v>
      </c>
      <c r="L73" s="434" t="s">
        <v>10227</v>
      </c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</row>
    <row r="74">
      <c r="A74" s="429">
        <v>45662.0</v>
      </c>
      <c r="B74" s="430" t="s">
        <v>10225</v>
      </c>
      <c r="C74" s="430" t="s">
        <v>10307</v>
      </c>
      <c r="D74" s="430" t="s">
        <v>10308</v>
      </c>
      <c r="E74" s="430" t="s">
        <v>1247</v>
      </c>
      <c r="F74" s="432">
        <v>0.0</v>
      </c>
      <c r="G74" s="432">
        <v>18035.71</v>
      </c>
      <c r="H74" s="432">
        <v>20200.0</v>
      </c>
      <c r="I74" s="432">
        <f t="shared" si="3"/>
        <v>1202642.64</v>
      </c>
      <c r="J74" s="432">
        <v>2164.29</v>
      </c>
      <c r="K74" s="433">
        <v>12.0</v>
      </c>
      <c r="L74" s="434" t="s">
        <v>10248</v>
      </c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</row>
    <row r="75">
      <c r="A75" s="429">
        <v>45663.0</v>
      </c>
      <c r="B75" s="430" t="s">
        <v>10225</v>
      </c>
      <c r="C75" s="430" t="s">
        <v>202</v>
      </c>
      <c r="D75" s="430" t="s">
        <v>10309</v>
      </c>
      <c r="E75" s="430" t="s">
        <v>201</v>
      </c>
      <c r="F75" s="432">
        <v>0.0</v>
      </c>
      <c r="G75" s="432">
        <v>4464.29</v>
      </c>
      <c r="H75" s="432">
        <v>5000.0</v>
      </c>
      <c r="I75" s="432">
        <f t="shared" si="3"/>
        <v>1207106.93</v>
      </c>
      <c r="J75" s="432">
        <v>535.71</v>
      </c>
      <c r="K75" s="433">
        <v>12.0</v>
      </c>
      <c r="L75" s="434" t="s">
        <v>10227</v>
      </c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</row>
    <row r="76">
      <c r="A76" s="429">
        <v>45663.0</v>
      </c>
      <c r="B76" s="430" t="s">
        <v>10225</v>
      </c>
      <c r="C76" s="430" t="s">
        <v>223</v>
      </c>
      <c r="D76" s="430" t="s">
        <v>10310</v>
      </c>
      <c r="E76" s="430" t="s">
        <v>222</v>
      </c>
      <c r="F76" s="432">
        <v>0.0</v>
      </c>
      <c r="G76" s="432">
        <v>4464.29</v>
      </c>
      <c r="H76" s="432">
        <v>5000.0</v>
      </c>
      <c r="I76" s="432">
        <f t="shared" si="3"/>
        <v>1211571.22</v>
      </c>
      <c r="J76" s="432">
        <v>535.71</v>
      </c>
      <c r="K76" s="433">
        <v>12.0</v>
      </c>
      <c r="L76" s="434" t="s">
        <v>10227</v>
      </c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</row>
    <row r="77">
      <c r="A77" s="429">
        <v>45663.0</v>
      </c>
      <c r="B77" s="430" t="s">
        <v>10225</v>
      </c>
      <c r="C77" s="430" t="s">
        <v>217</v>
      </c>
      <c r="D77" s="430" t="s">
        <v>10311</v>
      </c>
      <c r="E77" s="430" t="s">
        <v>216</v>
      </c>
      <c r="F77" s="432">
        <v>0.0</v>
      </c>
      <c r="G77" s="432">
        <v>4196.43</v>
      </c>
      <c r="H77" s="432">
        <v>4700.0</v>
      </c>
      <c r="I77" s="432">
        <f t="shared" si="3"/>
        <v>1215767.65</v>
      </c>
      <c r="J77" s="432">
        <v>503.57</v>
      </c>
      <c r="K77" s="433">
        <v>12.0</v>
      </c>
      <c r="L77" s="434" t="s">
        <v>10227</v>
      </c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</row>
    <row r="78">
      <c r="A78" s="429">
        <v>45663.0</v>
      </c>
      <c r="B78" s="430" t="s">
        <v>10225</v>
      </c>
      <c r="C78" s="430" t="s">
        <v>1039</v>
      </c>
      <c r="D78" s="430" t="s">
        <v>10312</v>
      </c>
      <c r="E78" s="449" t="s">
        <v>205</v>
      </c>
      <c r="F78" s="450">
        <v>0.0</v>
      </c>
      <c r="G78" s="450">
        <v>24000.0</v>
      </c>
      <c r="H78" s="450">
        <v>26880.0</v>
      </c>
      <c r="I78" s="432">
        <f t="shared" si="3"/>
        <v>1239767.65</v>
      </c>
      <c r="J78" s="432">
        <v>2880.0</v>
      </c>
      <c r="K78" s="433">
        <v>12.0</v>
      </c>
      <c r="L78" s="434" t="s">
        <v>10248</v>
      </c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</row>
    <row r="79">
      <c r="A79" s="429">
        <v>45663.0</v>
      </c>
      <c r="B79" s="430" t="s">
        <v>10225</v>
      </c>
      <c r="C79" s="430" t="s">
        <v>1039</v>
      </c>
      <c r="D79" s="430" t="s">
        <v>10313</v>
      </c>
      <c r="E79" s="430" t="s">
        <v>207</v>
      </c>
      <c r="F79" s="432">
        <v>0.0</v>
      </c>
      <c r="G79" s="432">
        <v>24000.0</v>
      </c>
      <c r="H79" s="432">
        <v>26880.0</v>
      </c>
      <c r="I79" s="432">
        <f t="shared" si="3"/>
        <v>1263767.65</v>
      </c>
      <c r="J79" s="432">
        <v>2880.0</v>
      </c>
      <c r="K79" s="433">
        <v>12.0</v>
      </c>
      <c r="L79" s="434" t="s">
        <v>10248</v>
      </c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</row>
    <row r="80">
      <c r="A80" s="429">
        <v>45663.0</v>
      </c>
      <c r="B80" s="430" t="s">
        <v>10225</v>
      </c>
      <c r="C80" s="430" t="s">
        <v>198</v>
      </c>
      <c r="D80" s="430" t="s">
        <v>10314</v>
      </c>
      <c r="E80" s="430" t="s">
        <v>197</v>
      </c>
      <c r="F80" s="432">
        <v>0.0</v>
      </c>
      <c r="G80" s="432">
        <v>491.07</v>
      </c>
      <c r="H80" s="432">
        <v>550.0</v>
      </c>
      <c r="I80" s="432">
        <f t="shared" si="3"/>
        <v>1264258.72</v>
      </c>
      <c r="J80" s="432">
        <v>58.93</v>
      </c>
      <c r="K80" s="433">
        <v>12.0</v>
      </c>
      <c r="L80" s="434" t="s">
        <v>10283</v>
      </c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</row>
    <row r="81">
      <c r="A81" s="429">
        <v>45663.0</v>
      </c>
      <c r="B81" s="430" t="s">
        <v>10225</v>
      </c>
      <c r="C81" s="430" t="s">
        <v>234</v>
      </c>
      <c r="D81" s="430" t="s">
        <v>10315</v>
      </c>
      <c r="E81" s="430" t="s">
        <v>233</v>
      </c>
      <c r="F81" s="432">
        <v>0.0</v>
      </c>
      <c r="G81" s="432">
        <v>2116.96</v>
      </c>
      <c r="H81" s="432">
        <v>2371.0</v>
      </c>
      <c r="I81" s="432">
        <f t="shared" si="3"/>
        <v>1266375.68</v>
      </c>
      <c r="J81" s="432">
        <v>254.04</v>
      </c>
      <c r="K81" s="433">
        <v>12.0</v>
      </c>
      <c r="L81" s="434" t="s">
        <v>10227</v>
      </c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</row>
    <row r="82">
      <c r="A82" s="429">
        <v>45663.0</v>
      </c>
      <c r="B82" s="430" t="s">
        <v>10225</v>
      </c>
      <c r="C82" s="430" t="s">
        <v>949</v>
      </c>
      <c r="D82" s="430" t="s">
        <v>10316</v>
      </c>
      <c r="E82" s="430" t="s">
        <v>209</v>
      </c>
      <c r="F82" s="432">
        <v>0.0</v>
      </c>
      <c r="G82" s="432">
        <v>8035.71</v>
      </c>
      <c r="H82" s="432">
        <v>9000.0</v>
      </c>
      <c r="I82" s="432">
        <f t="shared" si="3"/>
        <v>1274411.39</v>
      </c>
      <c r="J82" s="432">
        <v>964.29</v>
      </c>
      <c r="K82" s="433">
        <v>12.0</v>
      </c>
      <c r="L82" s="434" t="s">
        <v>10227</v>
      </c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</row>
    <row r="83">
      <c r="A83" s="429">
        <v>45663.0</v>
      </c>
      <c r="B83" s="430" t="s">
        <v>10225</v>
      </c>
      <c r="C83" s="430" t="s">
        <v>949</v>
      </c>
      <c r="D83" s="430" t="s">
        <v>10317</v>
      </c>
      <c r="E83" s="430" t="s">
        <v>209</v>
      </c>
      <c r="F83" s="432">
        <v>0.0</v>
      </c>
      <c r="G83" s="432">
        <v>8035.71</v>
      </c>
      <c r="H83" s="432">
        <v>9000.0</v>
      </c>
      <c r="I83" s="432">
        <f t="shared" si="3"/>
        <v>1282447.1</v>
      </c>
      <c r="J83" s="432">
        <v>964.29</v>
      </c>
      <c r="K83" s="433">
        <v>12.0</v>
      </c>
      <c r="L83" s="434" t="s">
        <v>10227</v>
      </c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</row>
    <row r="84">
      <c r="A84" s="429">
        <v>45663.0</v>
      </c>
      <c r="B84" s="430" t="s">
        <v>10225</v>
      </c>
      <c r="C84" s="430" t="s">
        <v>238</v>
      </c>
      <c r="D84" s="430" t="s">
        <v>10318</v>
      </c>
      <c r="E84" s="430" t="s">
        <v>237</v>
      </c>
      <c r="F84" s="432">
        <v>0.0</v>
      </c>
      <c r="G84" s="432">
        <v>2321.43</v>
      </c>
      <c r="H84" s="432">
        <v>2600.0</v>
      </c>
      <c r="I84" s="432">
        <f t="shared" si="3"/>
        <v>1284768.53</v>
      </c>
      <c r="J84" s="432">
        <v>278.57</v>
      </c>
      <c r="K84" s="433">
        <v>12.0</v>
      </c>
      <c r="L84" s="434" t="s">
        <v>10227</v>
      </c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</row>
    <row r="85">
      <c r="A85" s="429">
        <v>45664.0</v>
      </c>
      <c r="B85" s="430" t="s">
        <v>10225</v>
      </c>
      <c r="C85" s="430" t="s">
        <v>246</v>
      </c>
      <c r="D85" s="430" t="s">
        <v>10319</v>
      </c>
      <c r="E85" s="430" t="s">
        <v>245</v>
      </c>
      <c r="F85" s="432">
        <v>0.0</v>
      </c>
      <c r="G85" s="432">
        <v>535.71</v>
      </c>
      <c r="H85" s="432">
        <v>600.0</v>
      </c>
      <c r="I85" s="432">
        <f t="shared" si="3"/>
        <v>1285304.24</v>
      </c>
      <c r="J85" s="432">
        <v>64.29</v>
      </c>
      <c r="K85" s="433">
        <v>12.0</v>
      </c>
      <c r="L85" s="434" t="s">
        <v>10279</v>
      </c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</row>
    <row r="86">
      <c r="A86" s="429">
        <v>45664.0</v>
      </c>
      <c r="B86" s="430" t="s">
        <v>10225</v>
      </c>
      <c r="C86" s="430" t="s">
        <v>242</v>
      </c>
      <c r="D86" s="430" t="s">
        <v>10320</v>
      </c>
      <c r="E86" s="430" t="s">
        <v>241</v>
      </c>
      <c r="F86" s="432">
        <v>0.0</v>
      </c>
      <c r="G86" s="432">
        <v>2678.57</v>
      </c>
      <c r="H86" s="432">
        <v>3000.0</v>
      </c>
      <c r="I86" s="432">
        <f t="shared" si="3"/>
        <v>1287982.81</v>
      </c>
      <c r="J86" s="432">
        <v>321.43</v>
      </c>
      <c r="K86" s="433">
        <v>12.0</v>
      </c>
      <c r="L86" s="434" t="s">
        <v>10296</v>
      </c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</row>
    <row r="87">
      <c r="A87" s="429">
        <v>45664.0</v>
      </c>
      <c r="B87" s="430" t="s">
        <v>10225</v>
      </c>
      <c r="C87" s="430" t="s">
        <v>7404</v>
      </c>
      <c r="D87" s="430" t="s">
        <v>10321</v>
      </c>
      <c r="E87" s="430" t="s">
        <v>254</v>
      </c>
      <c r="F87" s="432">
        <v>0.0</v>
      </c>
      <c r="G87" s="432">
        <v>12276.79</v>
      </c>
      <c r="H87" s="432">
        <v>13750.0</v>
      </c>
      <c r="I87" s="432">
        <f t="shared" si="3"/>
        <v>1300259.6</v>
      </c>
      <c r="J87" s="432">
        <v>1473.21</v>
      </c>
      <c r="K87" s="433">
        <v>12.0</v>
      </c>
      <c r="L87" s="434" t="s">
        <v>10234</v>
      </c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</row>
    <row r="88">
      <c r="A88" s="429">
        <v>45664.0</v>
      </c>
      <c r="B88" s="430" t="s">
        <v>10225</v>
      </c>
      <c r="C88" s="430" t="s">
        <v>7404</v>
      </c>
      <c r="D88" s="430" t="s">
        <v>10322</v>
      </c>
      <c r="E88" s="430" t="s">
        <v>254</v>
      </c>
      <c r="F88" s="432">
        <v>0.0</v>
      </c>
      <c r="G88" s="432">
        <v>756.0</v>
      </c>
      <c r="H88" s="432">
        <v>846.72</v>
      </c>
      <c r="I88" s="432">
        <f t="shared" si="3"/>
        <v>1301015.6</v>
      </c>
      <c r="J88" s="432">
        <v>90.72</v>
      </c>
      <c r="K88" s="433">
        <v>12.0</v>
      </c>
      <c r="L88" s="434" t="s">
        <v>10234</v>
      </c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</row>
    <row r="89">
      <c r="A89" s="429">
        <v>45664.0</v>
      </c>
      <c r="B89" s="430" t="s">
        <v>10225</v>
      </c>
      <c r="C89" s="430" t="s">
        <v>5621</v>
      </c>
      <c r="D89" s="430" t="s">
        <v>10323</v>
      </c>
      <c r="E89" s="430" t="s">
        <v>566</v>
      </c>
      <c r="F89" s="432">
        <v>0.0</v>
      </c>
      <c r="G89" s="432">
        <v>8035.71</v>
      </c>
      <c r="H89" s="432">
        <v>9000.0</v>
      </c>
      <c r="I89" s="432">
        <f t="shared" si="3"/>
        <v>1309051.31</v>
      </c>
      <c r="J89" s="432">
        <v>964.29</v>
      </c>
      <c r="K89" s="433">
        <v>12.0</v>
      </c>
      <c r="L89" s="434" t="s">
        <v>10227</v>
      </c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</row>
    <row r="90">
      <c r="A90" s="429">
        <v>45664.0</v>
      </c>
      <c r="B90" s="430" t="s">
        <v>10225</v>
      </c>
      <c r="C90" s="430" t="s">
        <v>5621</v>
      </c>
      <c r="D90" s="430" t="s">
        <v>10324</v>
      </c>
      <c r="E90" s="430" t="s">
        <v>566</v>
      </c>
      <c r="F90" s="432">
        <v>0.0</v>
      </c>
      <c r="G90" s="432">
        <v>8035.71</v>
      </c>
      <c r="H90" s="432">
        <v>9000.0</v>
      </c>
      <c r="I90" s="432">
        <f t="shared" si="3"/>
        <v>1317087.02</v>
      </c>
      <c r="J90" s="432">
        <v>964.29</v>
      </c>
      <c r="K90" s="433">
        <v>12.0</v>
      </c>
      <c r="L90" s="434" t="s">
        <v>10227</v>
      </c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</row>
    <row r="91">
      <c r="A91" s="429">
        <v>45664.0</v>
      </c>
      <c r="B91" s="430" t="s">
        <v>10225</v>
      </c>
      <c r="C91" s="430" t="s">
        <v>259</v>
      </c>
      <c r="D91" s="430" t="s">
        <v>10325</v>
      </c>
      <c r="E91" s="430" t="s">
        <v>258</v>
      </c>
      <c r="F91" s="432">
        <v>0.0</v>
      </c>
      <c r="G91" s="432">
        <v>4464.29</v>
      </c>
      <c r="H91" s="432">
        <v>5000.0</v>
      </c>
      <c r="I91" s="432">
        <f t="shared" si="3"/>
        <v>1321551.31</v>
      </c>
      <c r="J91" s="432">
        <v>535.71</v>
      </c>
      <c r="K91" s="433">
        <v>12.0</v>
      </c>
      <c r="L91" s="434" t="s">
        <v>10271</v>
      </c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</row>
    <row r="92">
      <c r="A92" s="429">
        <v>45664.0</v>
      </c>
      <c r="B92" s="430" t="s">
        <v>10225</v>
      </c>
      <c r="C92" s="430" t="s">
        <v>804</v>
      </c>
      <c r="D92" s="430" t="s">
        <v>10326</v>
      </c>
      <c r="E92" s="430" t="s">
        <v>10327</v>
      </c>
      <c r="F92" s="432">
        <v>0.0</v>
      </c>
      <c r="G92" s="432">
        <v>1250.0</v>
      </c>
      <c r="H92" s="432">
        <v>1400.0</v>
      </c>
      <c r="I92" s="432">
        <f t="shared" si="3"/>
        <v>1322801.31</v>
      </c>
      <c r="J92" s="432">
        <v>150.0</v>
      </c>
      <c r="K92" s="433">
        <v>12.0</v>
      </c>
      <c r="L92" s="434" t="s">
        <v>10227</v>
      </c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</row>
    <row r="93">
      <c r="A93" s="429">
        <v>45664.0</v>
      </c>
      <c r="B93" s="430" t="s">
        <v>10225</v>
      </c>
      <c r="C93" s="430" t="s">
        <v>250</v>
      </c>
      <c r="D93" s="430" t="s">
        <v>10328</v>
      </c>
      <c r="E93" s="430" t="s">
        <v>249</v>
      </c>
      <c r="F93" s="432">
        <v>0.0</v>
      </c>
      <c r="G93" s="432">
        <v>1875.0</v>
      </c>
      <c r="H93" s="432">
        <v>2100.0</v>
      </c>
      <c r="I93" s="432">
        <f t="shared" si="3"/>
        <v>1324676.31</v>
      </c>
      <c r="J93" s="432">
        <v>225.0</v>
      </c>
      <c r="K93" s="433">
        <v>12.0</v>
      </c>
      <c r="L93" s="434" t="s">
        <v>10227</v>
      </c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</row>
    <row r="94">
      <c r="A94" s="429">
        <v>45665.0</v>
      </c>
      <c r="B94" s="430" t="s">
        <v>10225</v>
      </c>
      <c r="C94" s="430" t="s">
        <v>202</v>
      </c>
      <c r="D94" s="430" t="s">
        <v>10329</v>
      </c>
      <c r="E94" s="430" t="s">
        <v>290</v>
      </c>
      <c r="F94" s="432">
        <v>0.0</v>
      </c>
      <c r="G94" s="432">
        <v>4464.29</v>
      </c>
      <c r="H94" s="432">
        <v>5000.0</v>
      </c>
      <c r="I94" s="432">
        <f t="shared" si="3"/>
        <v>1329140.6</v>
      </c>
      <c r="J94" s="432">
        <v>535.71</v>
      </c>
      <c r="K94" s="433">
        <v>12.0</v>
      </c>
      <c r="L94" s="434" t="s">
        <v>10227</v>
      </c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</row>
    <row r="95">
      <c r="A95" s="429">
        <v>45665.0</v>
      </c>
      <c r="B95" s="430" t="s">
        <v>10225</v>
      </c>
      <c r="C95" s="430" t="s">
        <v>7079</v>
      </c>
      <c r="D95" s="430" t="s">
        <v>10330</v>
      </c>
      <c r="E95" s="430" t="s">
        <v>285</v>
      </c>
      <c r="F95" s="432">
        <v>0.0</v>
      </c>
      <c r="G95" s="432">
        <v>13504.46</v>
      </c>
      <c r="H95" s="432">
        <v>15125.0</v>
      </c>
      <c r="I95" s="432">
        <f t="shared" si="3"/>
        <v>1342645.06</v>
      </c>
      <c r="J95" s="432">
        <v>1620.54</v>
      </c>
      <c r="K95" s="433">
        <v>12.0</v>
      </c>
      <c r="L95" s="434" t="s">
        <v>10234</v>
      </c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</row>
    <row r="96">
      <c r="A96" s="429">
        <v>45665.0</v>
      </c>
      <c r="B96" s="430" t="s">
        <v>10225</v>
      </c>
      <c r="C96" s="430" t="s">
        <v>7079</v>
      </c>
      <c r="D96" s="430" t="s">
        <v>10331</v>
      </c>
      <c r="E96" s="430" t="s">
        <v>285</v>
      </c>
      <c r="F96" s="432">
        <v>0.0</v>
      </c>
      <c r="G96" s="432">
        <v>950.36</v>
      </c>
      <c r="H96" s="432">
        <v>1064.4</v>
      </c>
      <c r="I96" s="432">
        <f t="shared" si="3"/>
        <v>1343595.42</v>
      </c>
      <c r="J96" s="432">
        <v>114.04</v>
      </c>
      <c r="K96" s="433">
        <v>12.0</v>
      </c>
      <c r="L96" s="434" t="s">
        <v>10234</v>
      </c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</row>
    <row r="97">
      <c r="A97" s="429">
        <v>45665.0</v>
      </c>
      <c r="B97" s="430" t="s">
        <v>10225</v>
      </c>
      <c r="C97" s="430" t="s">
        <v>364</v>
      </c>
      <c r="D97" s="430" t="s">
        <v>10332</v>
      </c>
      <c r="E97" s="430" t="s">
        <v>297</v>
      </c>
      <c r="F97" s="432">
        <v>0.0</v>
      </c>
      <c r="G97" s="432">
        <v>4834.82</v>
      </c>
      <c r="H97" s="432">
        <v>5415.0</v>
      </c>
      <c r="I97" s="432">
        <f t="shared" si="3"/>
        <v>1348430.24</v>
      </c>
      <c r="J97" s="432">
        <v>580.18</v>
      </c>
      <c r="K97" s="433">
        <v>12.0</v>
      </c>
      <c r="L97" s="434" t="s">
        <v>10227</v>
      </c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</row>
    <row r="98">
      <c r="A98" s="429">
        <v>45665.0</v>
      </c>
      <c r="B98" s="430" t="s">
        <v>10225</v>
      </c>
      <c r="C98" s="430" t="s">
        <v>280</v>
      </c>
      <c r="D98" s="430" t="s">
        <v>10333</v>
      </c>
      <c r="E98" s="430" t="s">
        <v>279</v>
      </c>
      <c r="F98" s="432">
        <v>0.0</v>
      </c>
      <c r="G98" s="432">
        <v>267.86</v>
      </c>
      <c r="H98" s="432">
        <v>300.0</v>
      </c>
      <c r="I98" s="432">
        <f t="shared" si="3"/>
        <v>1348698.1</v>
      </c>
      <c r="J98" s="432">
        <v>32.14</v>
      </c>
      <c r="K98" s="433">
        <v>12.0</v>
      </c>
      <c r="L98" s="434" t="s">
        <v>10279</v>
      </c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</row>
    <row r="99">
      <c r="A99" s="429">
        <v>45665.0</v>
      </c>
      <c r="B99" s="430" t="s">
        <v>10225</v>
      </c>
      <c r="C99" s="430" t="s">
        <v>276</v>
      </c>
      <c r="D99" s="430" t="s">
        <v>10334</v>
      </c>
      <c r="E99" s="430" t="s">
        <v>275</v>
      </c>
      <c r="F99" s="432">
        <v>0.0</v>
      </c>
      <c r="G99" s="432">
        <v>267.86</v>
      </c>
      <c r="H99" s="432">
        <v>300.0</v>
      </c>
      <c r="I99" s="432">
        <f t="shared" si="3"/>
        <v>1348965.96</v>
      </c>
      <c r="J99" s="432">
        <v>32.14</v>
      </c>
      <c r="K99" s="433">
        <v>12.0</v>
      </c>
      <c r="L99" s="434" t="s">
        <v>10279</v>
      </c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</row>
    <row r="100">
      <c r="A100" s="429">
        <v>45665.0</v>
      </c>
      <c r="B100" s="430" t="s">
        <v>10225</v>
      </c>
      <c r="C100" s="430" t="s">
        <v>10335</v>
      </c>
      <c r="D100" s="430" t="s">
        <v>10336</v>
      </c>
      <c r="E100" s="430" t="s">
        <v>293</v>
      </c>
      <c r="F100" s="432">
        <v>0.0</v>
      </c>
      <c r="G100" s="432">
        <v>214.29</v>
      </c>
      <c r="H100" s="432">
        <v>240.0</v>
      </c>
      <c r="I100" s="432">
        <f t="shared" si="3"/>
        <v>1349180.25</v>
      </c>
      <c r="J100" s="432">
        <v>25.71</v>
      </c>
      <c r="K100" s="433">
        <v>12.0</v>
      </c>
      <c r="L100" s="434" t="s">
        <v>10279</v>
      </c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</row>
    <row r="101">
      <c r="A101" s="429">
        <v>45665.0</v>
      </c>
      <c r="B101" s="430" t="s">
        <v>10225</v>
      </c>
      <c r="C101" s="430" t="s">
        <v>217</v>
      </c>
      <c r="D101" s="430" t="s">
        <v>10337</v>
      </c>
      <c r="E101" s="430" t="s">
        <v>282</v>
      </c>
      <c r="F101" s="432">
        <v>0.0</v>
      </c>
      <c r="G101" s="432">
        <v>117.86</v>
      </c>
      <c r="H101" s="432">
        <v>132.0</v>
      </c>
      <c r="I101" s="432">
        <f t="shared" si="3"/>
        <v>1349298.11</v>
      </c>
      <c r="J101" s="432">
        <v>14.14</v>
      </c>
      <c r="K101" s="433">
        <v>12.0</v>
      </c>
      <c r="L101" s="434" t="s">
        <v>10290</v>
      </c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</row>
    <row r="102">
      <c r="A102" s="429">
        <v>45665.0</v>
      </c>
      <c r="B102" s="430" t="s">
        <v>10225</v>
      </c>
      <c r="C102" s="430" t="s">
        <v>10338</v>
      </c>
      <c r="D102" s="430" t="s">
        <v>10339</v>
      </c>
      <c r="E102" s="430" t="s">
        <v>1174</v>
      </c>
      <c r="F102" s="432">
        <v>0.0</v>
      </c>
      <c r="G102" s="432">
        <v>12276.79</v>
      </c>
      <c r="H102" s="432">
        <v>13750.0</v>
      </c>
      <c r="I102" s="432">
        <f t="shared" si="3"/>
        <v>1361574.9</v>
      </c>
      <c r="J102" s="432">
        <v>1473.21</v>
      </c>
      <c r="K102" s="433">
        <v>12.0</v>
      </c>
      <c r="L102" s="434" t="s">
        <v>10234</v>
      </c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</row>
    <row r="103">
      <c r="A103" s="429">
        <v>45665.0</v>
      </c>
      <c r="B103" s="430" t="s">
        <v>10225</v>
      </c>
      <c r="C103" s="430" t="s">
        <v>10338</v>
      </c>
      <c r="D103" s="430" t="s">
        <v>10340</v>
      </c>
      <c r="E103" s="430" t="s">
        <v>1174</v>
      </c>
      <c r="F103" s="432">
        <v>0.0</v>
      </c>
      <c r="G103" s="432">
        <v>864.0</v>
      </c>
      <c r="H103" s="432">
        <v>967.68</v>
      </c>
      <c r="I103" s="432">
        <f t="shared" si="3"/>
        <v>1362438.9</v>
      </c>
      <c r="J103" s="432">
        <v>103.68</v>
      </c>
      <c r="K103" s="433">
        <v>12.0</v>
      </c>
      <c r="L103" s="434" t="s">
        <v>10234</v>
      </c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</row>
    <row r="104">
      <c r="A104" s="429">
        <v>45665.0</v>
      </c>
      <c r="B104" s="430" t="s">
        <v>10225</v>
      </c>
      <c r="C104" s="430" t="s">
        <v>182</v>
      </c>
      <c r="D104" s="430" t="s">
        <v>10341</v>
      </c>
      <c r="E104" s="430" t="s">
        <v>359</v>
      </c>
      <c r="F104" s="432">
        <v>0.0</v>
      </c>
      <c r="G104" s="432">
        <v>1116.07</v>
      </c>
      <c r="H104" s="432">
        <v>1250.0</v>
      </c>
      <c r="I104" s="432">
        <f t="shared" si="3"/>
        <v>1363554.97</v>
      </c>
      <c r="J104" s="432">
        <v>133.93</v>
      </c>
      <c r="K104" s="433">
        <v>12.0</v>
      </c>
      <c r="L104" s="434" t="s">
        <v>10234</v>
      </c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</row>
    <row r="105">
      <c r="A105" s="429">
        <v>45666.0</v>
      </c>
      <c r="B105" s="430" t="s">
        <v>10225</v>
      </c>
      <c r="C105" s="430" t="s">
        <v>312</v>
      </c>
      <c r="D105" s="430" t="s">
        <v>10342</v>
      </c>
      <c r="E105" s="430" t="s">
        <v>311</v>
      </c>
      <c r="F105" s="432">
        <v>0.0</v>
      </c>
      <c r="G105" s="432">
        <v>1875.0</v>
      </c>
      <c r="H105" s="432">
        <v>2100.0</v>
      </c>
      <c r="I105" s="432">
        <f t="shared" si="3"/>
        <v>1365429.97</v>
      </c>
      <c r="J105" s="432">
        <v>225.0</v>
      </c>
      <c r="K105" s="433">
        <v>12.0</v>
      </c>
      <c r="L105" s="434" t="s">
        <v>10227</v>
      </c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</row>
    <row r="106">
      <c r="A106" s="429">
        <v>45666.0</v>
      </c>
      <c r="B106" s="430" t="s">
        <v>10225</v>
      </c>
      <c r="C106" s="430" t="s">
        <v>312</v>
      </c>
      <c r="D106" s="430" t="s">
        <v>10343</v>
      </c>
      <c r="E106" s="430" t="s">
        <v>316</v>
      </c>
      <c r="F106" s="432">
        <v>0.0</v>
      </c>
      <c r="G106" s="432">
        <v>1875.0</v>
      </c>
      <c r="H106" s="432">
        <v>2100.0</v>
      </c>
      <c r="I106" s="432">
        <f t="shared" si="3"/>
        <v>1367304.97</v>
      </c>
      <c r="J106" s="432">
        <v>225.0</v>
      </c>
      <c r="K106" s="433">
        <v>12.0</v>
      </c>
      <c r="L106" s="434" t="s">
        <v>10227</v>
      </c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</row>
    <row r="107">
      <c r="A107" s="429">
        <v>45666.0</v>
      </c>
      <c r="B107" s="430" t="s">
        <v>10225</v>
      </c>
      <c r="C107" s="430" t="s">
        <v>7145</v>
      </c>
      <c r="D107" s="430" t="s">
        <v>10344</v>
      </c>
      <c r="E107" s="430" t="s">
        <v>341</v>
      </c>
      <c r="F107" s="432">
        <v>0.0</v>
      </c>
      <c r="G107" s="432">
        <v>13392.86</v>
      </c>
      <c r="H107" s="432">
        <v>15000.0</v>
      </c>
      <c r="I107" s="432">
        <f t="shared" si="3"/>
        <v>1380697.83</v>
      </c>
      <c r="J107" s="432">
        <v>1607.14</v>
      </c>
      <c r="K107" s="433">
        <v>12.0</v>
      </c>
      <c r="L107" s="434" t="s">
        <v>10234</v>
      </c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</row>
    <row r="108">
      <c r="A108" s="429">
        <v>45666.0</v>
      </c>
      <c r="B108" s="430" t="s">
        <v>10225</v>
      </c>
      <c r="C108" s="430" t="s">
        <v>321</v>
      </c>
      <c r="D108" s="430" t="s">
        <v>10345</v>
      </c>
      <c r="E108" s="430" t="s">
        <v>320</v>
      </c>
      <c r="F108" s="432">
        <v>0.0</v>
      </c>
      <c r="G108" s="432">
        <v>194.64</v>
      </c>
      <c r="H108" s="432">
        <v>218.0</v>
      </c>
      <c r="I108" s="432">
        <f t="shared" si="3"/>
        <v>1380892.47</v>
      </c>
      <c r="J108" s="432">
        <v>23.36</v>
      </c>
      <c r="K108" s="433">
        <v>12.0</v>
      </c>
      <c r="L108" s="434" t="s">
        <v>10290</v>
      </c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</row>
    <row r="109">
      <c r="A109" s="429">
        <v>45666.0</v>
      </c>
      <c r="B109" s="430" t="s">
        <v>10225</v>
      </c>
      <c r="C109" s="430" t="s">
        <v>364</v>
      </c>
      <c r="D109" s="430" t="s">
        <v>10346</v>
      </c>
      <c r="E109" s="430" t="s">
        <v>363</v>
      </c>
      <c r="F109" s="432">
        <v>0.0</v>
      </c>
      <c r="G109" s="432">
        <v>4834.82</v>
      </c>
      <c r="H109" s="432">
        <v>5415.0</v>
      </c>
      <c r="I109" s="432">
        <f t="shared" si="3"/>
        <v>1385727.29</v>
      </c>
      <c r="J109" s="432">
        <v>580.18</v>
      </c>
      <c r="K109" s="433">
        <v>12.0</v>
      </c>
      <c r="L109" s="434" t="s">
        <v>10227</v>
      </c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</row>
    <row r="110">
      <c r="A110" s="429">
        <v>45666.0</v>
      </c>
      <c r="B110" s="430" t="s">
        <v>10225</v>
      </c>
      <c r="C110" s="430" t="s">
        <v>302</v>
      </c>
      <c r="D110" s="430" t="s">
        <v>10347</v>
      </c>
      <c r="E110" s="430" t="s">
        <v>301</v>
      </c>
      <c r="F110" s="432">
        <v>0.0</v>
      </c>
      <c r="G110" s="432">
        <v>267.86</v>
      </c>
      <c r="H110" s="432">
        <v>300.0</v>
      </c>
      <c r="I110" s="432">
        <f t="shared" si="3"/>
        <v>1385995.15</v>
      </c>
      <c r="J110" s="432">
        <v>32.14</v>
      </c>
      <c r="K110" s="433">
        <v>12.0</v>
      </c>
      <c r="L110" s="434" t="s">
        <v>10279</v>
      </c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</row>
    <row r="111">
      <c r="A111" s="429">
        <v>45666.0</v>
      </c>
      <c r="B111" s="430" t="s">
        <v>10225</v>
      </c>
      <c r="C111" s="430" t="s">
        <v>369</v>
      </c>
      <c r="D111" s="430" t="s">
        <v>10348</v>
      </c>
      <c r="E111" s="430" t="s">
        <v>368</v>
      </c>
      <c r="F111" s="432">
        <v>0.0</v>
      </c>
      <c r="G111" s="432">
        <v>5089.29</v>
      </c>
      <c r="H111" s="432">
        <v>5700.0</v>
      </c>
      <c r="I111" s="432">
        <f t="shared" si="3"/>
        <v>1391084.44</v>
      </c>
      <c r="J111" s="432">
        <v>610.71</v>
      </c>
      <c r="K111" s="433">
        <v>12.0</v>
      </c>
      <c r="L111" s="434" t="s">
        <v>10227</v>
      </c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</row>
    <row r="112">
      <c r="A112" s="429">
        <v>45666.0</v>
      </c>
      <c r="B112" s="430" t="s">
        <v>10225</v>
      </c>
      <c r="C112" s="430" t="s">
        <v>369</v>
      </c>
      <c r="D112" s="430" t="s">
        <v>10349</v>
      </c>
      <c r="E112" s="430" t="s">
        <v>368</v>
      </c>
      <c r="F112" s="432">
        <v>0.0</v>
      </c>
      <c r="G112" s="432">
        <v>9375.0</v>
      </c>
      <c r="H112" s="432">
        <v>10500.0</v>
      </c>
      <c r="I112" s="432">
        <f t="shared" si="3"/>
        <v>1400459.44</v>
      </c>
      <c r="J112" s="432">
        <v>1125.0</v>
      </c>
      <c r="K112" s="433">
        <v>12.0</v>
      </c>
      <c r="L112" s="434" t="s">
        <v>10227</v>
      </c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</row>
    <row r="113">
      <c r="A113" s="429">
        <v>45666.0</v>
      </c>
      <c r="B113" s="430" t="s">
        <v>10225</v>
      </c>
      <c r="C113" s="430" t="s">
        <v>347</v>
      </c>
      <c r="D113" s="430" t="s">
        <v>10350</v>
      </c>
      <c r="E113" s="430" t="s">
        <v>346</v>
      </c>
      <c r="F113" s="432">
        <v>0.0</v>
      </c>
      <c r="G113" s="432">
        <v>12276.79</v>
      </c>
      <c r="H113" s="432">
        <v>13750.0</v>
      </c>
      <c r="I113" s="432">
        <f t="shared" si="3"/>
        <v>1412736.23</v>
      </c>
      <c r="J113" s="432">
        <v>1473.21</v>
      </c>
      <c r="K113" s="433">
        <v>12.0</v>
      </c>
      <c r="L113" s="434" t="s">
        <v>10234</v>
      </c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</row>
    <row r="114">
      <c r="A114" s="429">
        <v>45666.0</v>
      </c>
      <c r="B114" s="430" t="s">
        <v>10225</v>
      </c>
      <c r="C114" s="430" t="s">
        <v>347</v>
      </c>
      <c r="D114" s="430" t="s">
        <v>10351</v>
      </c>
      <c r="E114" s="430" t="s">
        <v>346</v>
      </c>
      <c r="F114" s="432">
        <v>0.0</v>
      </c>
      <c r="G114" s="432">
        <v>828.0</v>
      </c>
      <c r="H114" s="432">
        <v>927.36</v>
      </c>
      <c r="I114" s="432">
        <f t="shared" si="3"/>
        <v>1413564.23</v>
      </c>
      <c r="J114" s="432">
        <v>99.36</v>
      </c>
      <c r="K114" s="433">
        <v>12.0</v>
      </c>
      <c r="L114" s="434" t="s">
        <v>10234</v>
      </c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</row>
    <row r="115">
      <c r="A115" s="429">
        <v>45666.0</v>
      </c>
      <c r="B115" s="430" t="s">
        <v>10225</v>
      </c>
      <c r="C115" s="430" t="s">
        <v>454</v>
      </c>
      <c r="D115" s="430" t="s">
        <v>10352</v>
      </c>
      <c r="E115" s="430" t="s">
        <v>880</v>
      </c>
      <c r="F115" s="432">
        <v>0.0</v>
      </c>
      <c r="G115" s="432">
        <v>5089.29</v>
      </c>
      <c r="H115" s="432">
        <v>5700.0</v>
      </c>
      <c r="I115" s="432">
        <f t="shared" si="3"/>
        <v>1418653.52</v>
      </c>
      <c r="J115" s="432">
        <v>610.71</v>
      </c>
      <c r="K115" s="433">
        <v>12.0</v>
      </c>
      <c r="L115" s="434" t="s">
        <v>10227</v>
      </c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</row>
    <row r="116">
      <c r="A116" s="429">
        <v>45666.0</v>
      </c>
      <c r="B116" s="430" t="s">
        <v>10225</v>
      </c>
      <c r="C116" s="430" t="s">
        <v>454</v>
      </c>
      <c r="D116" s="430" t="s">
        <v>10353</v>
      </c>
      <c r="E116" s="430" t="s">
        <v>880</v>
      </c>
      <c r="F116" s="432">
        <v>0.0</v>
      </c>
      <c r="G116" s="432">
        <v>5089.29</v>
      </c>
      <c r="H116" s="432">
        <v>5700.0</v>
      </c>
      <c r="I116" s="432">
        <f t="shared" si="3"/>
        <v>1423742.81</v>
      </c>
      <c r="J116" s="432">
        <v>610.71</v>
      </c>
      <c r="K116" s="433">
        <v>12.0</v>
      </c>
      <c r="L116" s="434" t="s">
        <v>10227</v>
      </c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</row>
    <row r="117">
      <c r="A117" s="429">
        <v>45666.0</v>
      </c>
      <c r="B117" s="430" t="s">
        <v>10225</v>
      </c>
      <c r="C117" s="430" t="s">
        <v>454</v>
      </c>
      <c r="D117" s="430" t="s">
        <v>10354</v>
      </c>
      <c r="E117" s="430" t="s">
        <v>880</v>
      </c>
      <c r="F117" s="432">
        <v>0.0</v>
      </c>
      <c r="G117" s="432">
        <v>5089.29</v>
      </c>
      <c r="H117" s="432">
        <v>5700.0</v>
      </c>
      <c r="I117" s="432">
        <f t="shared" si="3"/>
        <v>1428832.1</v>
      </c>
      <c r="J117" s="432">
        <v>610.71</v>
      </c>
      <c r="K117" s="433">
        <v>12.0</v>
      </c>
      <c r="L117" s="434" t="s">
        <v>10227</v>
      </c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</row>
    <row r="118">
      <c r="A118" s="429">
        <v>45666.0</v>
      </c>
      <c r="B118" s="430" t="s">
        <v>10225</v>
      </c>
      <c r="C118" s="430" t="s">
        <v>10355</v>
      </c>
      <c r="D118" s="430" t="s">
        <v>10356</v>
      </c>
      <c r="E118" s="430" t="s">
        <v>969</v>
      </c>
      <c r="F118" s="432">
        <v>0.0</v>
      </c>
      <c r="G118" s="432">
        <v>6696.43</v>
      </c>
      <c r="H118" s="432">
        <v>7500.0</v>
      </c>
      <c r="I118" s="432">
        <f t="shared" si="3"/>
        <v>1435528.53</v>
      </c>
      <c r="J118" s="432">
        <v>803.57</v>
      </c>
      <c r="K118" s="433">
        <v>12.0</v>
      </c>
      <c r="L118" s="434" t="s">
        <v>10234</v>
      </c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</row>
    <row r="119">
      <c r="A119" s="429">
        <v>45666.0</v>
      </c>
      <c r="B119" s="430" t="s">
        <v>10225</v>
      </c>
      <c r="C119" s="430" t="s">
        <v>334</v>
      </c>
      <c r="D119" s="430" t="s">
        <v>10357</v>
      </c>
      <c r="E119" s="430" t="s">
        <v>333</v>
      </c>
      <c r="F119" s="432">
        <v>0.0</v>
      </c>
      <c r="G119" s="432">
        <v>491.07</v>
      </c>
      <c r="H119" s="432">
        <v>550.0</v>
      </c>
      <c r="I119" s="432">
        <f t="shared" si="3"/>
        <v>1436019.6</v>
      </c>
      <c r="J119" s="432">
        <v>58.93</v>
      </c>
      <c r="K119" s="433">
        <v>12.0</v>
      </c>
      <c r="L119" s="434" t="s">
        <v>10283</v>
      </c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</row>
    <row r="120">
      <c r="A120" s="429">
        <v>45666.0</v>
      </c>
      <c r="B120" s="430" t="s">
        <v>10225</v>
      </c>
      <c r="C120" s="430" t="s">
        <v>352</v>
      </c>
      <c r="D120" s="430" t="s">
        <v>10358</v>
      </c>
      <c r="E120" s="430" t="s">
        <v>351</v>
      </c>
      <c r="F120" s="432">
        <v>0.0</v>
      </c>
      <c r="G120" s="432">
        <v>2321.43</v>
      </c>
      <c r="H120" s="432">
        <v>2600.0</v>
      </c>
      <c r="I120" s="432">
        <f t="shared" si="3"/>
        <v>1438341.03</v>
      </c>
      <c r="J120" s="432">
        <v>278.57</v>
      </c>
      <c r="K120" s="433">
        <v>12.0</v>
      </c>
      <c r="L120" s="434" t="s">
        <v>10227</v>
      </c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</row>
    <row r="121">
      <c r="A121" s="429">
        <v>45666.0</v>
      </c>
      <c r="B121" s="430" t="s">
        <v>10225</v>
      </c>
      <c r="C121" s="430" t="s">
        <v>325</v>
      </c>
      <c r="D121" s="430" t="s">
        <v>10359</v>
      </c>
      <c r="E121" s="430" t="s">
        <v>324</v>
      </c>
      <c r="F121" s="432">
        <v>0.0</v>
      </c>
      <c r="G121" s="432">
        <v>267.86</v>
      </c>
      <c r="H121" s="432">
        <v>300.0</v>
      </c>
      <c r="I121" s="432">
        <f t="shared" si="3"/>
        <v>1438608.89</v>
      </c>
      <c r="J121" s="432">
        <v>32.14</v>
      </c>
      <c r="K121" s="433">
        <v>12.0</v>
      </c>
      <c r="L121" s="434" t="s">
        <v>10279</v>
      </c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</row>
    <row r="122">
      <c r="A122" s="429">
        <v>45666.0</v>
      </c>
      <c r="B122" s="430" t="s">
        <v>10225</v>
      </c>
      <c r="C122" s="430" t="s">
        <v>328</v>
      </c>
      <c r="D122" s="430" t="s">
        <v>10360</v>
      </c>
      <c r="E122" s="430" t="s">
        <v>327</v>
      </c>
      <c r="F122" s="432">
        <v>0.0</v>
      </c>
      <c r="G122" s="432">
        <v>267.86</v>
      </c>
      <c r="H122" s="432">
        <v>300.0</v>
      </c>
      <c r="I122" s="432">
        <f t="shared" si="3"/>
        <v>1438876.75</v>
      </c>
      <c r="J122" s="432">
        <v>32.14</v>
      </c>
      <c r="K122" s="433">
        <v>12.0</v>
      </c>
      <c r="L122" s="434" t="s">
        <v>10279</v>
      </c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</row>
    <row r="123">
      <c r="A123" s="429">
        <v>45666.0</v>
      </c>
      <c r="B123" s="430" t="s">
        <v>10225</v>
      </c>
      <c r="C123" s="430" t="s">
        <v>331</v>
      </c>
      <c r="D123" s="430" t="s">
        <v>10361</v>
      </c>
      <c r="E123" s="430" t="s">
        <v>330</v>
      </c>
      <c r="F123" s="432">
        <v>0.0</v>
      </c>
      <c r="G123" s="432">
        <v>491.07</v>
      </c>
      <c r="H123" s="432">
        <v>550.0</v>
      </c>
      <c r="I123" s="432">
        <f t="shared" si="3"/>
        <v>1439367.82</v>
      </c>
      <c r="J123" s="432">
        <v>58.93</v>
      </c>
      <c r="K123" s="433">
        <v>12.0</v>
      </c>
      <c r="L123" s="434" t="s">
        <v>10283</v>
      </c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</row>
    <row r="124">
      <c r="A124" s="429">
        <v>45667.0</v>
      </c>
      <c r="B124" s="430" t="s">
        <v>10225</v>
      </c>
      <c r="C124" s="430" t="s">
        <v>401</v>
      </c>
      <c r="D124" s="430" t="s">
        <v>10362</v>
      </c>
      <c r="E124" s="430" t="s">
        <v>400</v>
      </c>
      <c r="F124" s="432">
        <v>0.0</v>
      </c>
      <c r="G124" s="432">
        <v>1250.0</v>
      </c>
      <c r="H124" s="432">
        <v>1400.0</v>
      </c>
      <c r="I124" s="432">
        <f t="shared" si="3"/>
        <v>1440617.82</v>
      </c>
      <c r="J124" s="432">
        <v>150.0</v>
      </c>
      <c r="K124" s="433">
        <v>12.0</v>
      </c>
      <c r="L124" s="434" t="s">
        <v>10227</v>
      </c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</row>
    <row r="125">
      <c r="A125" s="429">
        <v>45667.0</v>
      </c>
      <c r="B125" s="430" t="s">
        <v>10225</v>
      </c>
      <c r="C125" s="430" t="s">
        <v>364</v>
      </c>
      <c r="D125" s="430" t="s">
        <v>10363</v>
      </c>
      <c r="E125" s="430" t="s">
        <v>373</v>
      </c>
      <c r="F125" s="432">
        <v>0.0</v>
      </c>
      <c r="G125" s="432">
        <v>3571.43</v>
      </c>
      <c r="H125" s="432">
        <v>4000.0</v>
      </c>
      <c r="I125" s="432">
        <f t="shared" si="3"/>
        <v>1444189.25</v>
      </c>
      <c r="J125" s="432">
        <v>428.57</v>
      </c>
      <c r="K125" s="433">
        <v>12.0</v>
      </c>
      <c r="L125" s="434" t="s">
        <v>10227</v>
      </c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</row>
    <row r="126">
      <c r="A126" s="429">
        <v>45667.0</v>
      </c>
      <c r="B126" s="430" t="s">
        <v>10225</v>
      </c>
      <c r="C126" s="430" t="s">
        <v>377</v>
      </c>
      <c r="D126" s="430" t="s">
        <v>10364</v>
      </c>
      <c r="E126" s="430" t="s">
        <v>376</v>
      </c>
      <c r="F126" s="432">
        <v>0.0</v>
      </c>
      <c r="G126" s="432">
        <v>491.07</v>
      </c>
      <c r="H126" s="432">
        <v>550.0</v>
      </c>
      <c r="I126" s="432">
        <f t="shared" si="3"/>
        <v>1444680.32</v>
      </c>
      <c r="J126" s="432">
        <v>58.93</v>
      </c>
      <c r="K126" s="433">
        <v>12.0</v>
      </c>
      <c r="L126" s="434" t="s">
        <v>10283</v>
      </c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</row>
    <row r="127">
      <c r="A127" s="429">
        <v>45667.0</v>
      </c>
      <c r="B127" s="430" t="s">
        <v>10225</v>
      </c>
      <c r="C127" s="430" t="s">
        <v>389</v>
      </c>
      <c r="D127" s="430" t="s">
        <v>10365</v>
      </c>
      <c r="E127" s="430" t="s">
        <v>388</v>
      </c>
      <c r="F127" s="432">
        <v>0.0</v>
      </c>
      <c r="G127" s="432">
        <v>2946.43</v>
      </c>
      <c r="H127" s="432">
        <v>3300.0</v>
      </c>
      <c r="I127" s="432">
        <f t="shared" si="3"/>
        <v>1447626.75</v>
      </c>
      <c r="J127" s="432">
        <v>353.57</v>
      </c>
      <c r="K127" s="433">
        <v>12.0</v>
      </c>
      <c r="L127" s="434" t="s">
        <v>10227</v>
      </c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</row>
    <row r="128">
      <c r="A128" s="429">
        <v>45667.0</v>
      </c>
      <c r="B128" s="430" t="s">
        <v>10225</v>
      </c>
      <c r="C128" s="430" t="s">
        <v>10366</v>
      </c>
      <c r="D128" s="430" t="s">
        <v>10367</v>
      </c>
      <c r="E128" s="430" t="s">
        <v>384</v>
      </c>
      <c r="F128" s="432">
        <v>0.0</v>
      </c>
      <c r="G128" s="432">
        <v>14732.14</v>
      </c>
      <c r="H128" s="432">
        <v>16500.0</v>
      </c>
      <c r="I128" s="432">
        <f t="shared" si="3"/>
        <v>1462358.89</v>
      </c>
      <c r="J128" s="432">
        <v>1767.86</v>
      </c>
      <c r="K128" s="433">
        <v>12.0</v>
      </c>
      <c r="L128" s="434" t="s">
        <v>10234</v>
      </c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</row>
    <row r="129">
      <c r="A129" s="429">
        <v>45667.0</v>
      </c>
      <c r="B129" s="430" t="s">
        <v>10225</v>
      </c>
      <c r="C129" s="430" t="s">
        <v>804</v>
      </c>
      <c r="D129" s="430" t="s">
        <v>10368</v>
      </c>
      <c r="E129" s="430" t="s">
        <v>10369</v>
      </c>
      <c r="F129" s="432">
        <v>0.0</v>
      </c>
      <c r="G129" s="432">
        <v>625.0</v>
      </c>
      <c r="H129" s="432">
        <v>700.0</v>
      </c>
      <c r="I129" s="432">
        <f t="shared" si="3"/>
        <v>1462983.89</v>
      </c>
      <c r="J129" s="432">
        <v>75.0</v>
      </c>
      <c r="K129" s="433">
        <v>12.0</v>
      </c>
      <c r="L129" s="434" t="s">
        <v>10227</v>
      </c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</row>
    <row r="130">
      <c r="A130" s="429">
        <v>45667.0</v>
      </c>
      <c r="B130" s="430" t="s">
        <v>10225</v>
      </c>
      <c r="C130" s="430" t="s">
        <v>804</v>
      </c>
      <c r="D130" s="430" t="s">
        <v>10370</v>
      </c>
      <c r="E130" s="430" t="s">
        <v>10371</v>
      </c>
      <c r="F130" s="432">
        <v>0.0</v>
      </c>
      <c r="G130" s="432">
        <v>1250.0</v>
      </c>
      <c r="H130" s="432">
        <v>1400.0</v>
      </c>
      <c r="I130" s="432">
        <f t="shared" si="3"/>
        <v>1464233.89</v>
      </c>
      <c r="J130" s="432">
        <v>150.0</v>
      </c>
      <c r="K130" s="433">
        <v>12.0</v>
      </c>
      <c r="L130" s="434" t="s">
        <v>10227</v>
      </c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</row>
    <row r="131">
      <c r="A131" s="429">
        <v>45667.0</v>
      </c>
      <c r="B131" s="430" t="s">
        <v>10225</v>
      </c>
      <c r="C131" s="430" t="s">
        <v>380</v>
      </c>
      <c r="D131" s="430" t="s">
        <v>10372</v>
      </c>
      <c r="E131" s="430" t="s">
        <v>379</v>
      </c>
      <c r="F131" s="432">
        <v>0.0</v>
      </c>
      <c r="G131" s="432">
        <v>12276.79</v>
      </c>
      <c r="H131" s="432">
        <v>13750.0</v>
      </c>
      <c r="I131" s="432">
        <f t="shared" si="3"/>
        <v>1476510.68</v>
      </c>
      <c r="J131" s="432">
        <v>1473.21</v>
      </c>
      <c r="K131" s="433">
        <v>12.0</v>
      </c>
      <c r="L131" s="434" t="s">
        <v>10234</v>
      </c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</row>
    <row r="132">
      <c r="A132" s="429">
        <v>45667.0</v>
      </c>
      <c r="B132" s="430" t="s">
        <v>10225</v>
      </c>
      <c r="C132" s="430" t="s">
        <v>380</v>
      </c>
      <c r="D132" s="430" t="s">
        <v>10373</v>
      </c>
      <c r="E132" s="430" t="s">
        <v>379</v>
      </c>
      <c r="F132" s="432">
        <v>0.0</v>
      </c>
      <c r="G132" s="432">
        <v>504.0</v>
      </c>
      <c r="H132" s="432">
        <v>564.48</v>
      </c>
      <c r="I132" s="432">
        <f t="shared" si="3"/>
        <v>1477014.68</v>
      </c>
      <c r="J132" s="432">
        <v>60.48</v>
      </c>
      <c r="K132" s="433">
        <v>12.0</v>
      </c>
      <c r="L132" s="434" t="s">
        <v>10234</v>
      </c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</row>
    <row r="133">
      <c r="A133" s="429">
        <v>45667.0</v>
      </c>
      <c r="B133" s="430" t="s">
        <v>10225</v>
      </c>
      <c r="C133" s="430" t="s">
        <v>501</v>
      </c>
      <c r="D133" s="430" t="s">
        <v>10374</v>
      </c>
      <c r="E133" s="430" t="s">
        <v>504</v>
      </c>
      <c r="F133" s="432">
        <v>0.0</v>
      </c>
      <c r="G133" s="432">
        <v>29464.29</v>
      </c>
      <c r="H133" s="432">
        <v>33000.0</v>
      </c>
      <c r="I133" s="432">
        <f t="shared" si="3"/>
        <v>1506478.97</v>
      </c>
      <c r="J133" s="432">
        <v>3535.71</v>
      </c>
      <c r="K133" s="433">
        <v>12.0</v>
      </c>
      <c r="L133" s="434" t="s">
        <v>10229</v>
      </c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</row>
    <row r="134">
      <c r="A134" s="429">
        <v>45667.0</v>
      </c>
      <c r="B134" s="430" t="s">
        <v>10225</v>
      </c>
      <c r="C134" s="430" t="s">
        <v>501</v>
      </c>
      <c r="D134" s="430" t="s">
        <v>10375</v>
      </c>
      <c r="E134" s="430" t="s">
        <v>504</v>
      </c>
      <c r="F134" s="432">
        <v>0.0</v>
      </c>
      <c r="G134" s="432">
        <v>1987.24</v>
      </c>
      <c r="H134" s="432">
        <v>2225.71</v>
      </c>
      <c r="I134" s="432">
        <f t="shared" si="3"/>
        <v>1508466.21</v>
      </c>
      <c r="J134" s="432">
        <v>238.47</v>
      </c>
      <c r="K134" s="433">
        <v>12.0</v>
      </c>
      <c r="L134" s="434" t="s">
        <v>10234</v>
      </c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</row>
    <row r="135">
      <c r="A135" s="429">
        <v>45668.0</v>
      </c>
      <c r="B135" s="430" t="s">
        <v>10225</v>
      </c>
      <c r="C135" s="430" t="s">
        <v>194</v>
      </c>
      <c r="D135" s="430" t="s">
        <v>10376</v>
      </c>
      <c r="E135" s="430" t="s">
        <v>412</v>
      </c>
      <c r="F135" s="432">
        <v>0.0</v>
      </c>
      <c r="G135" s="432">
        <v>3616.07</v>
      </c>
      <c r="H135" s="432">
        <v>4050.0</v>
      </c>
      <c r="I135" s="432">
        <f t="shared" si="3"/>
        <v>1512082.28</v>
      </c>
      <c r="J135" s="432">
        <v>433.93</v>
      </c>
      <c r="K135" s="433">
        <v>12.0</v>
      </c>
      <c r="L135" s="434" t="s">
        <v>10377</v>
      </c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</row>
    <row r="136">
      <c r="A136" s="429">
        <v>45668.0</v>
      </c>
      <c r="B136" s="430" t="s">
        <v>10225</v>
      </c>
      <c r="C136" s="430" t="s">
        <v>194</v>
      </c>
      <c r="D136" s="430" t="s">
        <v>10378</v>
      </c>
      <c r="E136" s="430" t="s">
        <v>412</v>
      </c>
      <c r="F136" s="432">
        <v>0.0</v>
      </c>
      <c r="G136" s="432">
        <v>1687.5</v>
      </c>
      <c r="H136" s="432">
        <v>1890.0</v>
      </c>
      <c r="I136" s="432">
        <f t="shared" si="3"/>
        <v>1513769.78</v>
      </c>
      <c r="J136" s="432">
        <v>202.5</v>
      </c>
      <c r="K136" s="433">
        <v>12.0</v>
      </c>
      <c r="L136" s="434" t="s">
        <v>10227</v>
      </c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</row>
    <row r="137">
      <c r="A137" s="429">
        <v>45668.0</v>
      </c>
      <c r="B137" s="430" t="s">
        <v>10225</v>
      </c>
      <c r="C137" s="430" t="s">
        <v>405</v>
      </c>
      <c r="D137" s="430" t="s">
        <v>10379</v>
      </c>
      <c r="E137" s="430" t="s">
        <v>404</v>
      </c>
      <c r="F137" s="432">
        <v>0.0</v>
      </c>
      <c r="G137" s="432">
        <v>267.86</v>
      </c>
      <c r="H137" s="432">
        <v>300.0</v>
      </c>
      <c r="I137" s="432">
        <f t="shared" si="3"/>
        <v>1514037.64</v>
      </c>
      <c r="J137" s="432">
        <v>32.14</v>
      </c>
      <c r="K137" s="433">
        <v>12.0</v>
      </c>
      <c r="L137" s="434" t="s">
        <v>10279</v>
      </c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</row>
    <row r="138">
      <c r="A138" s="429">
        <v>45668.0</v>
      </c>
      <c r="B138" s="430" t="s">
        <v>10225</v>
      </c>
      <c r="C138" s="430" t="s">
        <v>405</v>
      </c>
      <c r="D138" s="430" t="s">
        <v>10380</v>
      </c>
      <c r="E138" s="430" t="s">
        <v>404</v>
      </c>
      <c r="F138" s="432">
        <v>0.0</v>
      </c>
      <c r="G138" s="432">
        <v>89.29</v>
      </c>
      <c r="H138" s="432">
        <v>100.0</v>
      </c>
      <c r="I138" s="432">
        <f t="shared" si="3"/>
        <v>1514126.93</v>
      </c>
      <c r="J138" s="432">
        <v>10.71</v>
      </c>
      <c r="K138" s="433">
        <v>12.0</v>
      </c>
      <c r="L138" s="434" t="s">
        <v>10279</v>
      </c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</row>
    <row r="139">
      <c r="A139" s="429">
        <v>45668.0</v>
      </c>
      <c r="B139" s="430" t="s">
        <v>10225</v>
      </c>
      <c r="C139" s="430" t="s">
        <v>409</v>
      </c>
      <c r="D139" s="430" t="s">
        <v>10381</v>
      </c>
      <c r="E139" s="430" t="s">
        <v>408</v>
      </c>
      <c r="F139" s="432">
        <v>0.0</v>
      </c>
      <c r="G139" s="432">
        <v>1250.0</v>
      </c>
      <c r="H139" s="432">
        <v>1400.0</v>
      </c>
      <c r="I139" s="432">
        <f t="shared" si="3"/>
        <v>1515376.93</v>
      </c>
      <c r="J139" s="432">
        <v>150.0</v>
      </c>
      <c r="K139" s="433">
        <v>12.0</v>
      </c>
      <c r="L139" s="434" t="s">
        <v>10227</v>
      </c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</row>
    <row r="140">
      <c r="A140" s="429">
        <v>45668.0</v>
      </c>
      <c r="B140" s="430" t="s">
        <v>10225</v>
      </c>
      <c r="C140" s="430" t="s">
        <v>616</v>
      </c>
      <c r="D140" s="430" t="s">
        <v>10382</v>
      </c>
      <c r="E140" s="430" t="s">
        <v>615</v>
      </c>
      <c r="F140" s="432">
        <v>0.0</v>
      </c>
      <c r="G140" s="432">
        <v>7500.0</v>
      </c>
      <c r="H140" s="448">
        <v>8400.0</v>
      </c>
      <c r="I140" s="432">
        <f t="shared" si="3"/>
        <v>1522876.93</v>
      </c>
      <c r="J140" s="432">
        <v>900.0</v>
      </c>
      <c r="K140" s="433">
        <v>12.0</v>
      </c>
      <c r="L140" s="434" t="s">
        <v>10227</v>
      </c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</row>
    <row r="141">
      <c r="A141" s="429">
        <v>45669.0</v>
      </c>
      <c r="B141" s="430" t="s">
        <v>10225</v>
      </c>
      <c r="C141" s="430" t="s">
        <v>8494</v>
      </c>
      <c r="D141" s="430" t="s">
        <v>10383</v>
      </c>
      <c r="E141" s="430" t="s">
        <v>415</v>
      </c>
      <c r="F141" s="432">
        <v>0.0</v>
      </c>
      <c r="G141" s="432">
        <v>892.86</v>
      </c>
      <c r="H141" s="432">
        <v>1000.0</v>
      </c>
      <c r="I141" s="432">
        <f t="shared" si="3"/>
        <v>1523769.79</v>
      </c>
      <c r="J141" s="432">
        <v>107.14</v>
      </c>
      <c r="K141" s="433">
        <v>12.0</v>
      </c>
      <c r="L141" s="434" t="s">
        <v>10384</v>
      </c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</row>
    <row r="142">
      <c r="A142" s="429">
        <v>45669.0</v>
      </c>
      <c r="B142" s="430" t="s">
        <v>10225</v>
      </c>
      <c r="C142" s="430" t="s">
        <v>8494</v>
      </c>
      <c r="D142" s="430" t="s">
        <v>10385</v>
      </c>
      <c r="E142" s="430" t="s">
        <v>415</v>
      </c>
      <c r="F142" s="432">
        <v>0.0</v>
      </c>
      <c r="G142" s="432">
        <v>6250.0</v>
      </c>
      <c r="H142" s="432">
        <v>7000.0</v>
      </c>
      <c r="I142" s="432">
        <f t="shared" si="3"/>
        <v>1530019.79</v>
      </c>
      <c r="J142" s="432">
        <v>750.0</v>
      </c>
      <c r="K142" s="433">
        <v>12.0</v>
      </c>
      <c r="L142" s="434" t="s">
        <v>10377</v>
      </c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</row>
    <row r="143">
      <c r="A143" s="429">
        <v>45669.0</v>
      </c>
      <c r="B143" s="430" t="s">
        <v>10225</v>
      </c>
      <c r="C143" s="430" t="s">
        <v>8494</v>
      </c>
      <c r="D143" s="430" t="s">
        <v>10386</v>
      </c>
      <c r="E143" s="430" t="s">
        <v>415</v>
      </c>
      <c r="F143" s="432">
        <v>0.0</v>
      </c>
      <c r="G143" s="432">
        <v>892.86</v>
      </c>
      <c r="H143" s="432">
        <v>1000.0</v>
      </c>
      <c r="I143" s="432">
        <f t="shared" si="3"/>
        <v>1530912.65</v>
      </c>
      <c r="J143" s="432">
        <v>107.14</v>
      </c>
      <c r="K143" s="433">
        <v>12.0</v>
      </c>
      <c r="L143" s="434" t="s">
        <v>10377</v>
      </c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</row>
    <row r="144">
      <c r="A144" s="429">
        <v>45669.0</v>
      </c>
      <c r="B144" s="430" t="s">
        <v>10225</v>
      </c>
      <c r="C144" s="430" t="s">
        <v>8494</v>
      </c>
      <c r="D144" s="430" t="s">
        <v>10387</v>
      </c>
      <c r="E144" s="430" t="s">
        <v>415</v>
      </c>
      <c r="F144" s="432">
        <v>0.0</v>
      </c>
      <c r="G144" s="432">
        <v>446.43</v>
      </c>
      <c r="H144" s="432">
        <v>500.0</v>
      </c>
      <c r="I144" s="432">
        <f t="shared" si="3"/>
        <v>1531359.08</v>
      </c>
      <c r="J144" s="432">
        <v>53.57</v>
      </c>
      <c r="K144" s="433">
        <v>12.0</v>
      </c>
      <c r="L144" s="434" t="s">
        <v>10388</v>
      </c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</row>
    <row r="145">
      <c r="A145" s="429">
        <v>45670.0</v>
      </c>
      <c r="B145" s="430" t="s">
        <v>10225</v>
      </c>
      <c r="C145" s="430" t="s">
        <v>421</v>
      </c>
      <c r="D145" s="430" t="s">
        <v>10389</v>
      </c>
      <c r="E145" s="430" t="s">
        <v>420</v>
      </c>
      <c r="F145" s="432">
        <v>0.0</v>
      </c>
      <c r="G145" s="432">
        <v>267.86</v>
      </c>
      <c r="H145" s="432">
        <v>300.0</v>
      </c>
      <c r="I145" s="432">
        <f t="shared" si="3"/>
        <v>1531626.94</v>
      </c>
      <c r="J145" s="432">
        <v>32.14</v>
      </c>
      <c r="K145" s="433">
        <v>12.0</v>
      </c>
      <c r="L145" s="434" t="s">
        <v>10279</v>
      </c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</row>
    <row r="146">
      <c r="A146" s="429">
        <v>45670.0</v>
      </c>
      <c r="B146" s="430" t="s">
        <v>10225</v>
      </c>
      <c r="C146" s="430" t="s">
        <v>434</v>
      </c>
      <c r="D146" s="430" t="s">
        <v>10390</v>
      </c>
      <c r="E146" s="430" t="s">
        <v>433</v>
      </c>
      <c r="F146" s="432">
        <v>0.0</v>
      </c>
      <c r="G146" s="432">
        <v>2678.57</v>
      </c>
      <c r="H146" s="432">
        <v>3000.0</v>
      </c>
      <c r="I146" s="432">
        <f t="shared" si="3"/>
        <v>1534305.51</v>
      </c>
      <c r="J146" s="432">
        <v>321.43</v>
      </c>
      <c r="K146" s="433">
        <v>12.0</v>
      </c>
      <c r="L146" s="434" t="s">
        <v>10296</v>
      </c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</row>
    <row r="147">
      <c r="A147" s="429">
        <v>45670.0</v>
      </c>
      <c r="B147" s="430" t="s">
        <v>10225</v>
      </c>
      <c r="C147" s="430" t="s">
        <v>1024</v>
      </c>
      <c r="D147" s="430" t="s">
        <v>10391</v>
      </c>
      <c r="E147" s="430" t="s">
        <v>1023</v>
      </c>
      <c r="F147" s="432">
        <v>0.0</v>
      </c>
      <c r="G147" s="432">
        <v>3125.0</v>
      </c>
      <c r="H147" s="432">
        <v>3500.0</v>
      </c>
      <c r="I147" s="432">
        <f t="shared" si="3"/>
        <v>1537430.51</v>
      </c>
      <c r="J147" s="432">
        <v>375.0</v>
      </c>
      <c r="K147" s="433">
        <v>12.0</v>
      </c>
      <c r="L147" s="434" t="s">
        <v>10229</v>
      </c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</row>
    <row r="148">
      <c r="A148" s="429">
        <v>45670.0</v>
      </c>
      <c r="B148" s="430" t="s">
        <v>10225</v>
      </c>
      <c r="C148" s="430" t="s">
        <v>429</v>
      </c>
      <c r="D148" s="430" t="s">
        <v>10392</v>
      </c>
      <c r="E148" s="430" t="s">
        <v>428</v>
      </c>
      <c r="F148" s="432">
        <v>0.0</v>
      </c>
      <c r="G148" s="432">
        <v>1781.25</v>
      </c>
      <c r="H148" s="432">
        <v>1995.0</v>
      </c>
      <c r="I148" s="432">
        <f t="shared" si="3"/>
        <v>1539211.76</v>
      </c>
      <c r="J148" s="432">
        <v>213.75</v>
      </c>
      <c r="K148" s="433">
        <v>12.0</v>
      </c>
      <c r="L148" s="434" t="s">
        <v>10227</v>
      </c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</row>
    <row r="149">
      <c r="A149" s="429">
        <v>45670.0</v>
      </c>
      <c r="B149" s="430" t="s">
        <v>10225</v>
      </c>
      <c r="C149" s="430" t="s">
        <v>429</v>
      </c>
      <c r="D149" s="430" t="s">
        <v>10393</v>
      </c>
      <c r="E149" s="430" t="s">
        <v>428</v>
      </c>
      <c r="F149" s="432">
        <v>0.0</v>
      </c>
      <c r="G149" s="432">
        <v>1781.25</v>
      </c>
      <c r="H149" s="432">
        <v>1995.0</v>
      </c>
      <c r="I149" s="432">
        <f t="shared" si="3"/>
        <v>1540993.01</v>
      </c>
      <c r="J149" s="432">
        <v>213.75</v>
      </c>
      <c r="K149" s="433">
        <v>12.0</v>
      </c>
      <c r="L149" s="434" t="s">
        <v>10227</v>
      </c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</row>
    <row r="150">
      <c r="A150" s="429">
        <v>45670.0</v>
      </c>
      <c r="B150" s="430" t="s">
        <v>10225</v>
      </c>
      <c r="C150" s="430" t="s">
        <v>429</v>
      </c>
      <c r="D150" s="430" t="s">
        <v>10394</v>
      </c>
      <c r="E150" s="430" t="s">
        <v>428</v>
      </c>
      <c r="F150" s="432">
        <v>0.0</v>
      </c>
      <c r="G150" s="432">
        <v>1781.25</v>
      </c>
      <c r="H150" s="432">
        <v>1995.0</v>
      </c>
      <c r="I150" s="432">
        <f t="shared" si="3"/>
        <v>1542774.26</v>
      </c>
      <c r="J150" s="432">
        <v>213.75</v>
      </c>
      <c r="K150" s="433">
        <v>12.0</v>
      </c>
      <c r="L150" s="434" t="s">
        <v>10227</v>
      </c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</row>
    <row r="151">
      <c r="A151" s="429">
        <v>45670.0</v>
      </c>
      <c r="B151" s="430" t="s">
        <v>10225</v>
      </c>
      <c r="C151" s="430" t="s">
        <v>429</v>
      </c>
      <c r="D151" s="430" t="s">
        <v>10395</v>
      </c>
      <c r="E151" s="430" t="s">
        <v>428</v>
      </c>
      <c r="F151" s="432">
        <v>0.0</v>
      </c>
      <c r="G151" s="432">
        <v>1781.25</v>
      </c>
      <c r="H151" s="432">
        <v>1995.0</v>
      </c>
      <c r="I151" s="432">
        <f t="shared" si="3"/>
        <v>1544555.51</v>
      </c>
      <c r="J151" s="432">
        <v>213.75</v>
      </c>
      <c r="K151" s="433">
        <v>12.0</v>
      </c>
      <c r="L151" s="434" t="s">
        <v>10227</v>
      </c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</row>
    <row r="152">
      <c r="A152" s="429">
        <v>45670.0</v>
      </c>
      <c r="B152" s="430" t="s">
        <v>10225</v>
      </c>
      <c r="C152" s="430" t="s">
        <v>424</v>
      </c>
      <c r="D152" s="430" t="s">
        <v>10396</v>
      </c>
      <c r="E152" s="430" t="s">
        <v>423</v>
      </c>
      <c r="F152" s="432">
        <v>0.0</v>
      </c>
      <c r="G152" s="432">
        <v>267.86</v>
      </c>
      <c r="H152" s="432">
        <v>300.0</v>
      </c>
      <c r="I152" s="432">
        <f t="shared" si="3"/>
        <v>1544823.37</v>
      </c>
      <c r="J152" s="432">
        <v>32.14</v>
      </c>
      <c r="K152" s="433">
        <v>12.0</v>
      </c>
      <c r="L152" s="434" t="s">
        <v>10279</v>
      </c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</row>
    <row r="153">
      <c r="A153" s="429">
        <v>45670.0</v>
      </c>
      <c r="B153" s="430" t="s">
        <v>10225</v>
      </c>
      <c r="C153" s="430" t="s">
        <v>325</v>
      </c>
      <c r="D153" s="430" t="s">
        <v>10359</v>
      </c>
      <c r="E153" s="430" t="s">
        <v>426</v>
      </c>
      <c r="F153" s="432">
        <v>0.0</v>
      </c>
      <c r="G153" s="432">
        <v>267.86</v>
      </c>
      <c r="H153" s="432">
        <v>300.0</v>
      </c>
      <c r="I153" s="432">
        <f t="shared" si="3"/>
        <v>1545091.23</v>
      </c>
      <c r="J153" s="432">
        <v>32.14</v>
      </c>
      <c r="K153" s="433">
        <v>12.0</v>
      </c>
      <c r="L153" s="434" t="s">
        <v>10279</v>
      </c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</row>
    <row r="154">
      <c r="A154" s="429">
        <v>45671.0</v>
      </c>
      <c r="B154" s="430" t="s">
        <v>10225</v>
      </c>
      <c r="C154" s="430" t="s">
        <v>454</v>
      </c>
      <c r="D154" s="430" t="s">
        <v>10397</v>
      </c>
      <c r="E154" s="430" t="s">
        <v>826</v>
      </c>
      <c r="F154" s="432">
        <v>0.0</v>
      </c>
      <c r="G154" s="432">
        <v>982.14</v>
      </c>
      <c r="H154" s="432">
        <v>1100.0</v>
      </c>
      <c r="I154" s="432">
        <f t="shared" si="3"/>
        <v>1546073.37</v>
      </c>
      <c r="J154" s="432">
        <v>117.86</v>
      </c>
      <c r="K154" s="433">
        <v>12.0</v>
      </c>
      <c r="L154" s="434" t="s">
        <v>10283</v>
      </c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</row>
    <row r="155">
      <c r="A155" s="429">
        <v>45671.0</v>
      </c>
      <c r="B155" s="430" t="s">
        <v>10225</v>
      </c>
      <c r="C155" s="430" t="s">
        <v>454</v>
      </c>
      <c r="D155" s="430" t="s">
        <v>10398</v>
      </c>
      <c r="E155" s="430" t="s">
        <v>826</v>
      </c>
      <c r="F155" s="432">
        <v>0.0</v>
      </c>
      <c r="G155" s="432">
        <v>491.07</v>
      </c>
      <c r="H155" s="432">
        <v>550.0</v>
      </c>
      <c r="I155" s="432">
        <f t="shared" si="3"/>
        <v>1546564.44</v>
      </c>
      <c r="J155" s="432">
        <v>58.93</v>
      </c>
      <c r="K155" s="433">
        <v>12.0</v>
      </c>
      <c r="L155" s="434" t="s">
        <v>10283</v>
      </c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</row>
    <row r="156">
      <c r="A156" s="429">
        <v>45671.0</v>
      </c>
      <c r="B156" s="430" t="s">
        <v>10225</v>
      </c>
      <c r="C156" s="430" t="s">
        <v>572</v>
      </c>
      <c r="D156" s="430" t="s">
        <v>10399</v>
      </c>
      <c r="E156" s="430" t="s">
        <v>571</v>
      </c>
      <c r="F156" s="432">
        <v>0.0</v>
      </c>
      <c r="G156" s="432">
        <v>24575.79</v>
      </c>
      <c r="H156" s="432">
        <v>27524.88</v>
      </c>
      <c r="I156" s="432">
        <f t="shared" si="3"/>
        <v>1571140.23</v>
      </c>
      <c r="J156" s="432">
        <v>2949.09</v>
      </c>
      <c r="K156" s="433">
        <v>12.0</v>
      </c>
      <c r="L156" s="434" t="s">
        <v>10248</v>
      </c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</row>
    <row r="157">
      <c r="A157" s="429">
        <v>45671.0</v>
      </c>
      <c r="B157" s="430" t="s">
        <v>10225</v>
      </c>
      <c r="C157" s="430" t="s">
        <v>442</v>
      </c>
      <c r="D157" s="430" t="s">
        <v>10400</v>
      </c>
      <c r="E157" s="430" t="s">
        <v>441</v>
      </c>
      <c r="F157" s="432">
        <v>0.0</v>
      </c>
      <c r="G157" s="432">
        <v>13392.86</v>
      </c>
      <c r="H157" s="432">
        <v>15000.0</v>
      </c>
      <c r="I157" s="432">
        <f t="shared" si="3"/>
        <v>1584533.09</v>
      </c>
      <c r="J157" s="432">
        <v>1607.14</v>
      </c>
      <c r="K157" s="433">
        <v>12.0</v>
      </c>
      <c r="L157" s="434" t="s">
        <v>10234</v>
      </c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</row>
    <row r="158">
      <c r="A158" s="429">
        <v>45671.0</v>
      </c>
      <c r="B158" s="430" t="s">
        <v>10225</v>
      </c>
      <c r="C158" s="430" t="s">
        <v>442</v>
      </c>
      <c r="D158" s="430" t="s">
        <v>10401</v>
      </c>
      <c r="E158" s="430" t="s">
        <v>441</v>
      </c>
      <c r="F158" s="432">
        <v>0.0</v>
      </c>
      <c r="G158" s="432">
        <v>5580.36</v>
      </c>
      <c r="H158" s="432">
        <v>6250.0</v>
      </c>
      <c r="I158" s="432">
        <f t="shared" si="3"/>
        <v>1590113.45</v>
      </c>
      <c r="J158" s="432">
        <v>669.64</v>
      </c>
      <c r="K158" s="433">
        <v>12.0</v>
      </c>
      <c r="L158" s="434" t="s">
        <v>10234</v>
      </c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</row>
    <row r="159">
      <c r="A159" s="429">
        <v>45671.0</v>
      </c>
      <c r="B159" s="430" t="s">
        <v>10225</v>
      </c>
      <c r="C159" s="430" t="s">
        <v>442</v>
      </c>
      <c r="D159" s="430" t="s">
        <v>10402</v>
      </c>
      <c r="E159" s="430" t="s">
        <v>441</v>
      </c>
      <c r="F159" s="432">
        <v>0.0</v>
      </c>
      <c r="G159" s="432">
        <v>720.0</v>
      </c>
      <c r="H159" s="432">
        <v>806.4</v>
      </c>
      <c r="I159" s="432">
        <f t="shared" si="3"/>
        <v>1590833.45</v>
      </c>
      <c r="J159" s="432">
        <v>86.4</v>
      </c>
      <c r="K159" s="433">
        <v>12.0</v>
      </c>
      <c r="L159" s="434" t="s">
        <v>10234</v>
      </c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</row>
    <row r="160">
      <c r="A160" s="429">
        <v>45671.0</v>
      </c>
      <c r="B160" s="430" t="s">
        <v>10225</v>
      </c>
      <c r="C160" s="430" t="s">
        <v>438</v>
      </c>
      <c r="D160" s="430" t="s">
        <v>10403</v>
      </c>
      <c r="E160" s="430" t="s">
        <v>437</v>
      </c>
      <c r="F160" s="432">
        <v>0.0</v>
      </c>
      <c r="G160" s="432">
        <v>267.86</v>
      </c>
      <c r="H160" s="432">
        <v>300.0</v>
      </c>
      <c r="I160" s="432">
        <f t="shared" si="3"/>
        <v>1591101.31</v>
      </c>
      <c r="J160" s="432">
        <v>32.14</v>
      </c>
      <c r="K160" s="433">
        <v>12.0</v>
      </c>
      <c r="L160" s="434" t="s">
        <v>10279</v>
      </c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</row>
    <row r="161">
      <c r="A161" s="429">
        <v>45671.0</v>
      </c>
      <c r="B161" s="430" t="s">
        <v>10225</v>
      </c>
      <c r="C161" s="430" t="s">
        <v>556</v>
      </c>
      <c r="D161" s="430" t="s">
        <v>10404</v>
      </c>
      <c r="E161" s="430" t="s">
        <v>555</v>
      </c>
      <c r="F161" s="432">
        <v>0.0</v>
      </c>
      <c r="G161" s="432">
        <v>13504.46</v>
      </c>
      <c r="H161" s="432">
        <v>15125.0</v>
      </c>
      <c r="I161" s="432">
        <f t="shared" si="3"/>
        <v>1604605.77</v>
      </c>
      <c r="J161" s="432">
        <v>1620.54</v>
      </c>
      <c r="K161" s="433">
        <v>12.0</v>
      </c>
      <c r="L161" s="434" t="s">
        <v>10229</v>
      </c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</row>
    <row r="162">
      <c r="A162" s="429">
        <v>45671.0</v>
      </c>
      <c r="B162" s="430" t="s">
        <v>10225</v>
      </c>
      <c r="C162" s="430" t="s">
        <v>556</v>
      </c>
      <c r="D162" s="430" t="s">
        <v>10405</v>
      </c>
      <c r="E162" s="430" t="s">
        <v>555</v>
      </c>
      <c r="F162" s="432">
        <v>0.0</v>
      </c>
      <c r="G162" s="432">
        <v>673.17</v>
      </c>
      <c r="H162" s="432">
        <v>753.95</v>
      </c>
      <c r="I162" s="432">
        <f t="shared" si="3"/>
        <v>1605278.94</v>
      </c>
      <c r="J162" s="432">
        <v>80.78</v>
      </c>
      <c r="K162" s="433">
        <v>12.0</v>
      </c>
      <c r="L162" s="434" t="s">
        <v>10229</v>
      </c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</row>
    <row r="163">
      <c r="A163" s="429">
        <v>45672.0</v>
      </c>
      <c r="B163" s="430" t="s">
        <v>10225</v>
      </c>
      <c r="C163" s="430" t="s">
        <v>202</v>
      </c>
      <c r="D163" s="430" t="s">
        <v>10406</v>
      </c>
      <c r="E163" s="430" t="s">
        <v>474</v>
      </c>
      <c r="F163" s="432">
        <v>0.0</v>
      </c>
      <c r="G163" s="432">
        <v>4464.29</v>
      </c>
      <c r="H163" s="432">
        <v>5000.0</v>
      </c>
      <c r="I163" s="432">
        <f t="shared" si="3"/>
        <v>1609743.23</v>
      </c>
      <c r="J163" s="432">
        <v>535.71</v>
      </c>
      <c r="K163" s="433">
        <v>12.0</v>
      </c>
      <c r="L163" s="434" t="s">
        <v>10227</v>
      </c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</row>
    <row r="164">
      <c r="A164" s="429">
        <v>45672.0</v>
      </c>
      <c r="B164" s="430" t="s">
        <v>10225</v>
      </c>
      <c r="C164" s="430" t="s">
        <v>471</v>
      </c>
      <c r="D164" s="430" t="s">
        <v>10407</v>
      </c>
      <c r="E164" s="430" t="s">
        <v>470</v>
      </c>
      <c r="F164" s="432">
        <v>0.0</v>
      </c>
      <c r="G164" s="432">
        <v>1250.0</v>
      </c>
      <c r="H164" s="432">
        <v>1400.0</v>
      </c>
      <c r="I164" s="432">
        <f t="shared" si="3"/>
        <v>1610993.23</v>
      </c>
      <c r="J164" s="432">
        <v>150.0</v>
      </c>
      <c r="K164" s="433">
        <v>12.0</v>
      </c>
      <c r="L164" s="434" t="s">
        <v>10227</v>
      </c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</row>
    <row r="165">
      <c r="A165" s="429">
        <v>45672.0</v>
      </c>
      <c r="B165" s="430" t="s">
        <v>10225</v>
      </c>
      <c r="C165" s="430" t="s">
        <v>10408</v>
      </c>
      <c r="D165" s="430" t="s">
        <v>10409</v>
      </c>
      <c r="E165" s="430" t="s">
        <v>490</v>
      </c>
      <c r="F165" s="432">
        <v>0.0</v>
      </c>
      <c r="G165" s="432">
        <v>34375.0</v>
      </c>
      <c r="H165" s="432">
        <v>38500.0</v>
      </c>
      <c r="I165" s="432">
        <f t="shared" si="3"/>
        <v>1645368.23</v>
      </c>
      <c r="J165" s="432">
        <v>4125.0</v>
      </c>
      <c r="K165" s="433">
        <v>12.0</v>
      </c>
      <c r="L165" s="434" t="s">
        <v>10229</v>
      </c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</row>
    <row r="166">
      <c r="A166" s="429">
        <v>45672.0</v>
      </c>
      <c r="B166" s="430" t="s">
        <v>10225</v>
      </c>
      <c r="C166" s="430" t="s">
        <v>10408</v>
      </c>
      <c r="D166" s="430" t="s">
        <v>10410</v>
      </c>
      <c r="E166" s="430" t="s">
        <v>490</v>
      </c>
      <c r="F166" s="432">
        <v>0.0</v>
      </c>
      <c r="G166" s="432">
        <v>1713.66</v>
      </c>
      <c r="H166" s="432">
        <v>1919.3</v>
      </c>
      <c r="I166" s="432">
        <f t="shared" si="3"/>
        <v>1647081.89</v>
      </c>
      <c r="J166" s="432">
        <v>205.64</v>
      </c>
      <c r="K166" s="433">
        <v>12.0</v>
      </c>
      <c r="L166" s="434" t="s">
        <v>10229</v>
      </c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</row>
    <row r="167">
      <c r="A167" s="429">
        <v>45672.0</v>
      </c>
      <c r="B167" s="430" t="s">
        <v>10225</v>
      </c>
      <c r="C167" s="430" t="s">
        <v>529</v>
      </c>
      <c r="D167" s="430" t="s">
        <v>10411</v>
      </c>
      <c r="E167" s="430" t="s">
        <v>528</v>
      </c>
      <c r="F167" s="432">
        <v>0.0</v>
      </c>
      <c r="G167" s="432">
        <v>2678.57</v>
      </c>
      <c r="H167" s="432">
        <v>3000.0</v>
      </c>
      <c r="I167" s="432">
        <f t="shared" si="3"/>
        <v>1649760.46</v>
      </c>
      <c r="J167" s="432">
        <v>321.43</v>
      </c>
      <c r="K167" s="433">
        <v>12.0</v>
      </c>
      <c r="L167" s="434" t="s">
        <v>10229</v>
      </c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</row>
    <row r="168">
      <c r="A168" s="429">
        <v>45672.0</v>
      </c>
      <c r="B168" s="430" t="s">
        <v>10225</v>
      </c>
      <c r="C168" s="430" t="s">
        <v>459</v>
      </c>
      <c r="D168" s="430" t="s">
        <v>10412</v>
      </c>
      <c r="E168" s="430" t="s">
        <v>458</v>
      </c>
      <c r="F168" s="432">
        <v>0.0</v>
      </c>
      <c r="G168" s="432">
        <v>1250.0</v>
      </c>
      <c r="H168" s="432">
        <v>1400.0</v>
      </c>
      <c r="I168" s="432">
        <f t="shared" si="3"/>
        <v>1651010.46</v>
      </c>
      <c r="J168" s="432">
        <v>150.0</v>
      </c>
      <c r="K168" s="433">
        <v>12.0</v>
      </c>
      <c r="L168" s="434" t="s">
        <v>10227</v>
      </c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</row>
    <row r="169">
      <c r="A169" s="429">
        <v>45672.0</v>
      </c>
      <c r="B169" s="430" t="s">
        <v>10225</v>
      </c>
      <c r="C169" s="430" t="s">
        <v>562</v>
      </c>
      <c r="D169" s="430" t="s">
        <v>10413</v>
      </c>
      <c r="E169" s="430" t="s">
        <v>561</v>
      </c>
      <c r="F169" s="432">
        <v>0.0</v>
      </c>
      <c r="G169" s="432">
        <v>1116.07</v>
      </c>
      <c r="H169" s="432">
        <v>1250.0</v>
      </c>
      <c r="I169" s="432">
        <f t="shared" si="3"/>
        <v>1652126.53</v>
      </c>
      <c r="J169" s="432">
        <v>133.93</v>
      </c>
      <c r="K169" s="433">
        <v>12.0</v>
      </c>
      <c r="L169" s="434" t="s">
        <v>10234</v>
      </c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</row>
    <row r="170">
      <c r="A170" s="429">
        <v>45672.0</v>
      </c>
      <c r="B170" s="430" t="s">
        <v>10225</v>
      </c>
      <c r="C170" s="430" t="s">
        <v>463</v>
      </c>
      <c r="D170" s="430" t="s">
        <v>10414</v>
      </c>
      <c r="E170" s="430" t="s">
        <v>462</v>
      </c>
      <c r="F170" s="432">
        <v>0.0</v>
      </c>
      <c r="G170" s="432">
        <v>491.07</v>
      </c>
      <c r="H170" s="432">
        <v>550.0</v>
      </c>
      <c r="I170" s="432">
        <f t="shared" si="3"/>
        <v>1652617.6</v>
      </c>
      <c r="J170" s="432">
        <v>58.93</v>
      </c>
      <c r="K170" s="433">
        <v>12.0</v>
      </c>
      <c r="L170" s="434" t="s">
        <v>10283</v>
      </c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</row>
    <row r="171">
      <c r="A171" s="429">
        <v>45673.0</v>
      </c>
      <c r="B171" s="430" t="s">
        <v>10225</v>
      </c>
      <c r="C171" s="430" t="s">
        <v>508</v>
      </c>
      <c r="D171" s="430" t="s">
        <v>10415</v>
      </c>
      <c r="E171" s="430" t="s">
        <v>507</v>
      </c>
      <c r="F171" s="432">
        <v>0.0</v>
      </c>
      <c r="G171" s="432">
        <v>4464.29</v>
      </c>
      <c r="H171" s="432">
        <v>5000.0</v>
      </c>
      <c r="I171" s="432">
        <f t="shared" si="3"/>
        <v>1657081.89</v>
      </c>
      <c r="J171" s="432">
        <v>535.71</v>
      </c>
      <c r="K171" s="433">
        <v>12.0</v>
      </c>
      <c r="L171" s="434" t="s">
        <v>10227</v>
      </c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</row>
    <row r="172">
      <c r="A172" s="429">
        <v>45673.0</v>
      </c>
      <c r="B172" s="430" t="s">
        <v>10225</v>
      </c>
      <c r="C172" s="430" t="s">
        <v>347</v>
      </c>
      <c r="D172" s="430" t="s">
        <v>10416</v>
      </c>
      <c r="E172" s="430" t="s">
        <v>1324</v>
      </c>
      <c r="F172" s="432">
        <v>0.0</v>
      </c>
      <c r="G172" s="432">
        <v>964.29</v>
      </c>
      <c r="H172" s="432">
        <v>1080.0</v>
      </c>
      <c r="I172" s="432">
        <f t="shared" si="3"/>
        <v>1658046.18</v>
      </c>
      <c r="J172" s="432">
        <v>115.71</v>
      </c>
      <c r="K172" s="433">
        <v>12.0</v>
      </c>
      <c r="L172" s="434" t="s">
        <v>10227</v>
      </c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</row>
    <row r="173">
      <c r="A173" s="429">
        <v>45673.0</v>
      </c>
      <c r="B173" s="430" t="s">
        <v>10225</v>
      </c>
      <c r="C173" s="430" t="s">
        <v>10417</v>
      </c>
      <c r="D173" s="430" t="s">
        <v>10418</v>
      </c>
      <c r="E173" s="430" t="s">
        <v>579</v>
      </c>
      <c r="F173" s="432">
        <v>0.0</v>
      </c>
      <c r="G173" s="432">
        <v>12276.79</v>
      </c>
      <c r="H173" s="432">
        <v>13750.0</v>
      </c>
      <c r="I173" s="432">
        <f t="shared" si="3"/>
        <v>1670322.97</v>
      </c>
      <c r="J173" s="432">
        <v>1473.21</v>
      </c>
      <c r="K173" s="433">
        <v>12.0</v>
      </c>
      <c r="L173" s="434" t="s">
        <v>10234</v>
      </c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</row>
    <row r="174">
      <c r="A174" s="429">
        <v>45673.0</v>
      </c>
      <c r="B174" s="430" t="s">
        <v>10225</v>
      </c>
      <c r="C174" s="430" t="s">
        <v>10417</v>
      </c>
      <c r="D174" s="430" t="s">
        <v>10419</v>
      </c>
      <c r="E174" s="430" t="s">
        <v>579</v>
      </c>
      <c r="F174" s="432">
        <v>0.0</v>
      </c>
      <c r="G174" s="432">
        <v>576.0</v>
      </c>
      <c r="H174" s="432">
        <v>645.12</v>
      </c>
      <c r="I174" s="432">
        <f t="shared" si="3"/>
        <v>1670898.97</v>
      </c>
      <c r="J174" s="432">
        <v>69.12</v>
      </c>
      <c r="K174" s="433">
        <v>12.0</v>
      </c>
      <c r="L174" s="434" t="s">
        <v>10234</v>
      </c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</row>
    <row r="175">
      <c r="A175" s="429">
        <v>45673.0</v>
      </c>
      <c r="B175" s="430" t="s">
        <v>10225</v>
      </c>
      <c r="C175" s="430" t="s">
        <v>448</v>
      </c>
      <c r="D175" s="430" t="s">
        <v>10420</v>
      </c>
      <c r="E175" s="430" t="s">
        <v>447</v>
      </c>
      <c r="F175" s="432">
        <v>0.0</v>
      </c>
      <c r="G175" s="432">
        <v>2678.57</v>
      </c>
      <c r="H175" s="432">
        <v>3000.0</v>
      </c>
      <c r="I175" s="432">
        <f t="shared" si="3"/>
        <v>1673577.54</v>
      </c>
      <c r="J175" s="432">
        <v>321.43</v>
      </c>
      <c r="K175" s="433">
        <v>12.0</v>
      </c>
      <c r="L175" s="434" t="s">
        <v>10229</v>
      </c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</row>
    <row r="176">
      <c r="A176" s="429">
        <v>45673.0</v>
      </c>
      <c r="B176" s="430" t="s">
        <v>10225</v>
      </c>
      <c r="C176" s="430" t="s">
        <v>448</v>
      </c>
      <c r="D176" s="430" t="s">
        <v>10421</v>
      </c>
      <c r="E176" s="430" t="s">
        <v>447</v>
      </c>
      <c r="F176" s="432">
        <v>0.0</v>
      </c>
      <c r="G176" s="432">
        <v>267.86</v>
      </c>
      <c r="H176" s="432">
        <v>300.0</v>
      </c>
      <c r="I176" s="432">
        <f t="shared" si="3"/>
        <v>1673845.4</v>
      </c>
      <c r="J176" s="432">
        <v>32.14</v>
      </c>
      <c r="K176" s="433">
        <v>12.0</v>
      </c>
      <c r="L176" s="434" t="s">
        <v>10237</v>
      </c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</row>
    <row r="177">
      <c r="A177" s="429">
        <v>45673.0</v>
      </c>
      <c r="B177" s="430" t="s">
        <v>10225</v>
      </c>
      <c r="C177" s="430" t="s">
        <v>478</v>
      </c>
      <c r="D177" s="430" t="s">
        <v>10422</v>
      </c>
      <c r="E177" s="430" t="s">
        <v>477</v>
      </c>
      <c r="F177" s="432">
        <v>0.0</v>
      </c>
      <c r="G177" s="432">
        <v>982.14</v>
      </c>
      <c r="H177" s="432">
        <v>1100.0</v>
      </c>
      <c r="I177" s="432">
        <f t="shared" si="3"/>
        <v>1674827.54</v>
      </c>
      <c r="J177" s="432">
        <v>117.86</v>
      </c>
      <c r="K177" s="433">
        <v>12.0</v>
      </c>
      <c r="L177" s="434" t="s">
        <v>10283</v>
      </c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</row>
    <row r="178">
      <c r="A178" s="429">
        <v>45673.0</v>
      </c>
      <c r="B178" s="430" t="s">
        <v>10225</v>
      </c>
      <c r="C178" s="430" t="s">
        <v>487</v>
      </c>
      <c r="D178" s="430" t="s">
        <v>10423</v>
      </c>
      <c r="E178" s="430" t="s">
        <v>486</v>
      </c>
      <c r="F178" s="432">
        <v>0.0</v>
      </c>
      <c r="G178" s="432">
        <v>267.86</v>
      </c>
      <c r="H178" s="432">
        <v>300.0</v>
      </c>
      <c r="I178" s="432">
        <f t="shared" si="3"/>
        <v>1675095.4</v>
      </c>
      <c r="J178" s="432">
        <v>32.14</v>
      </c>
      <c r="K178" s="433">
        <v>12.0</v>
      </c>
      <c r="L178" s="434" t="s">
        <v>10279</v>
      </c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</row>
    <row r="179">
      <c r="A179" s="429">
        <v>45673.0</v>
      </c>
      <c r="B179" s="430" t="s">
        <v>10225</v>
      </c>
      <c r="C179" s="430" t="s">
        <v>496</v>
      </c>
      <c r="D179" s="430" t="s">
        <v>10424</v>
      </c>
      <c r="E179" s="430" t="s">
        <v>495</v>
      </c>
      <c r="F179" s="432">
        <v>0.0</v>
      </c>
      <c r="G179" s="432">
        <v>18750.0</v>
      </c>
      <c r="H179" s="432">
        <v>21000.0</v>
      </c>
      <c r="I179" s="432">
        <f t="shared" si="3"/>
        <v>1693845.4</v>
      </c>
      <c r="J179" s="432">
        <v>2250.0</v>
      </c>
      <c r="K179" s="433">
        <v>12.0</v>
      </c>
      <c r="L179" s="434" t="s">
        <v>10229</v>
      </c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</row>
    <row r="180">
      <c r="A180" s="429">
        <v>45673.0</v>
      </c>
      <c r="B180" s="430" t="s">
        <v>10225</v>
      </c>
      <c r="C180" s="430" t="s">
        <v>501</v>
      </c>
      <c r="D180" s="430" t="s">
        <v>10425</v>
      </c>
      <c r="E180" s="430" t="s">
        <v>500</v>
      </c>
      <c r="F180" s="432">
        <v>0.0</v>
      </c>
      <c r="G180" s="432">
        <v>1250.0</v>
      </c>
      <c r="H180" s="432">
        <v>1400.0</v>
      </c>
      <c r="I180" s="432">
        <f t="shared" si="3"/>
        <v>1695095.4</v>
      </c>
      <c r="J180" s="432">
        <v>150.0</v>
      </c>
      <c r="K180" s="433">
        <v>12.0</v>
      </c>
      <c r="L180" s="434" t="s">
        <v>10227</v>
      </c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</row>
    <row r="181">
      <c r="A181" s="429">
        <v>45674.0</v>
      </c>
      <c r="B181" s="430" t="s">
        <v>10225</v>
      </c>
      <c r="C181" s="430" t="s">
        <v>471</v>
      </c>
      <c r="D181" s="430" t="s">
        <v>10426</v>
      </c>
      <c r="E181" s="430" t="s">
        <v>519</v>
      </c>
      <c r="F181" s="432">
        <v>0.0</v>
      </c>
      <c r="G181" s="432">
        <v>625.0</v>
      </c>
      <c r="H181" s="432">
        <v>700.0</v>
      </c>
      <c r="I181" s="432">
        <f t="shared" si="3"/>
        <v>1695720.4</v>
      </c>
      <c r="J181" s="432">
        <v>75.0</v>
      </c>
      <c r="K181" s="433">
        <v>12.0</v>
      </c>
      <c r="L181" s="434" t="s">
        <v>10227</v>
      </c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</row>
    <row r="182">
      <c r="A182" s="429">
        <v>45674.0</v>
      </c>
      <c r="B182" s="430" t="s">
        <v>10225</v>
      </c>
      <c r="C182" s="430" t="s">
        <v>809</v>
      </c>
      <c r="D182" s="430" t="s">
        <v>10427</v>
      </c>
      <c r="E182" s="430" t="s">
        <v>10428</v>
      </c>
      <c r="F182" s="432">
        <v>0.0</v>
      </c>
      <c r="G182" s="432">
        <v>119.64</v>
      </c>
      <c r="H182" s="432">
        <v>134.0</v>
      </c>
      <c r="I182" s="432">
        <f t="shared" si="3"/>
        <v>1695840.04</v>
      </c>
      <c r="J182" s="432">
        <v>14.36</v>
      </c>
      <c r="K182" s="433">
        <v>12.0</v>
      </c>
      <c r="L182" s="434" t="s">
        <v>10290</v>
      </c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</row>
    <row r="183">
      <c r="A183" s="429">
        <v>45674.0</v>
      </c>
      <c r="B183" s="430" t="s">
        <v>10225</v>
      </c>
      <c r="C183" s="430" t="s">
        <v>1435</v>
      </c>
      <c r="D183" s="430" t="s">
        <v>10429</v>
      </c>
      <c r="E183" s="430" t="s">
        <v>514</v>
      </c>
      <c r="F183" s="432">
        <v>0.0</v>
      </c>
      <c r="G183" s="432">
        <v>1116.07</v>
      </c>
      <c r="H183" s="432">
        <v>1250.0</v>
      </c>
      <c r="I183" s="432">
        <f t="shared" si="3"/>
        <v>1696956.11</v>
      </c>
      <c r="J183" s="432">
        <v>133.93</v>
      </c>
      <c r="K183" s="433">
        <v>12.0</v>
      </c>
      <c r="L183" s="434" t="s">
        <v>10234</v>
      </c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</row>
    <row r="184">
      <c r="A184" s="429">
        <v>45674.0</v>
      </c>
      <c r="B184" s="430" t="s">
        <v>10225</v>
      </c>
      <c r="C184" s="430" t="s">
        <v>512</v>
      </c>
      <c r="D184" s="430" t="s">
        <v>10430</v>
      </c>
      <c r="E184" s="430" t="s">
        <v>511</v>
      </c>
      <c r="F184" s="432">
        <v>0.0</v>
      </c>
      <c r="G184" s="432">
        <v>491.07</v>
      </c>
      <c r="H184" s="432">
        <v>550.0</v>
      </c>
      <c r="I184" s="432">
        <f t="shared" si="3"/>
        <v>1697447.18</v>
      </c>
      <c r="J184" s="432">
        <v>58.93</v>
      </c>
      <c r="K184" s="433">
        <v>12.0</v>
      </c>
      <c r="L184" s="434" t="s">
        <v>10283</v>
      </c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</row>
    <row r="185">
      <c r="A185" s="429">
        <v>45674.0</v>
      </c>
      <c r="B185" s="430" t="s">
        <v>10225</v>
      </c>
      <c r="C185" s="430" t="s">
        <v>524</v>
      </c>
      <c r="D185" s="430" t="s">
        <v>10431</v>
      </c>
      <c r="E185" s="430" t="s">
        <v>523</v>
      </c>
      <c r="F185" s="432">
        <v>0.0</v>
      </c>
      <c r="G185" s="432">
        <v>267.86</v>
      </c>
      <c r="H185" s="432">
        <v>300.0</v>
      </c>
      <c r="I185" s="432">
        <f t="shared" si="3"/>
        <v>1697715.04</v>
      </c>
      <c r="J185" s="432">
        <v>32.14</v>
      </c>
      <c r="K185" s="433">
        <v>12.0</v>
      </c>
      <c r="L185" s="434" t="s">
        <v>10279</v>
      </c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</row>
    <row r="186">
      <c r="A186" s="429">
        <v>45674.0</v>
      </c>
      <c r="B186" s="430" t="s">
        <v>10225</v>
      </c>
      <c r="C186" s="430" t="s">
        <v>487</v>
      </c>
      <c r="D186" s="430" t="s">
        <v>10423</v>
      </c>
      <c r="E186" s="430" t="s">
        <v>526</v>
      </c>
      <c r="F186" s="432">
        <v>0.0</v>
      </c>
      <c r="G186" s="432">
        <v>267.86</v>
      </c>
      <c r="H186" s="432">
        <v>300.0</v>
      </c>
      <c r="I186" s="432">
        <f t="shared" si="3"/>
        <v>1697982.9</v>
      </c>
      <c r="J186" s="432">
        <v>32.14</v>
      </c>
      <c r="K186" s="433">
        <v>12.0</v>
      </c>
      <c r="L186" s="434" t="s">
        <v>10279</v>
      </c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</row>
    <row r="187">
      <c r="A187" s="429">
        <v>45674.0</v>
      </c>
      <c r="B187" s="430" t="s">
        <v>10225</v>
      </c>
      <c r="C187" s="430" t="s">
        <v>1904</v>
      </c>
      <c r="D187" s="430" t="s">
        <v>10432</v>
      </c>
      <c r="E187" s="430" t="s">
        <v>533</v>
      </c>
      <c r="F187" s="432">
        <v>0.0</v>
      </c>
      <c r="G187" s="432">
        <v>13504.46</v>
      </c>
      <c r="H187" s="432">
        <v>15125.0</v>
      </c>
      <c r="I187" s="432">
        <f t="shared" si="3"/>
        <v>1711487.36</v>
      </c>
      <c r="J187" s="432">
        <v>1620.54</v>
      </c>
      <c r="K187" s="433">
        <v>12.0</v>
      </c>
      <c r="L187" s="434" t="s">
        <v>10234</v>
      </c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</row>
    <row r="188">
      <c r="A188" s="429">
        <v>45674.0</v>
      </c>
      <c r="B188" s="430" t="s">
        <v>10225</v>
      </c>
      <c r="C188" s="430" t="s">
        <v>1904</v>
      </c>
      <c r="D188" s="430" t="s">
        <v>10433</v>
      </c>
      <c r="E188" s="430" t="s">
        <v>533</v>
      </c>
      <c r="F188" s="432">
        <v>0.0</v>
      </c>
      <c r="G188" s="432">
        <v>475.18</v>
      </c>
      <c r="H188" s="432">
        <v>532.2</v>
      </c>
      <c r="I188" s="432">
        <f t="shared" si="3"/>
        <v>1711962.54</v>
      </c>
      <c r="J188" s="432">
        <v>57.02</v>
      </c>
      <c r="K188" s="433">
        <v>12.0</v>
      </c>
      <c r="L188" s="434" t="s">
        <v>10234</v>
      </c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</row>
    <row r="189">
      <c r="A189" s="429">
        <v>45675.0</v>
      </c>
      <c r="B189" s="430" t="s">
        <v>10225</v>
      </c>
      <c r="C189" s="430" t="s">
        <v>471</v>
      </c>
      <c r="D189" s="430" t="s">
        <v>10434</v>
      </c>
      <c r="E189" s="430" t="s">
        <v>543</v>
      </c>
      <c r="F189" s="432">
        <v>0.0</v>
      </c>
      <c r="G189" s="432">
        <v>1875.0</v>
      </c>
      <c r="H189" s="432">
        <v>2100.0</v>
      </c>
      <c r="I189" s="432">
        <f t="shared" si="3"/>
        <v>1713837.54</v>
      </c>
      <c r="J189" s="432">
        <v>225.0</v>
      </c>
      <c r="K189" s="433">
        <v>12.0</v>
      </c>
      <c r="L189" s="434" t="s">
        <v>10227</v>
      </c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</row>
    <row r="190">
      <c r="A190" s="429">
        <v>45675.0</v>
      </c>
      <c r="B190" s="430" t="s">
        <v>10225</v>
      </c>
      <c r="C190" s="430" t="s">
        <v>223</v>
      </c>
      <c r="D190" s="430" t="s">
        <v>10435</v>
      </c>
      <c r="E190" s="430" t="s">
        <v>550</v>
      </c>
      <c r="F190" s="432">
        <v>0.0</v>
      </c>
      <c r="G190" s="432">
        <v>625.0</v>
      </c>
      <c r="H190" s="432">
        <v>700.0</v>
      </c>
      <c r="I190" s="432">
        <f t="shared" si="3"/>
        <v>1714462.54</v>
      </c>
      <c r="J190" s="432">
        <v>75.0</v>
      </c>
      <c r="K190" s="433">
        <v>12.0</v>
      </c>
      <c r="L190" s="434" t="s">
        <v>10227</v>
      </c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</row>
    <row r="191">
      <c r="A191" s="429">
        <v>45675.0</v>
      </c>
      <c r="B191" s="430" t="s">
        <v>10225</v>
      </c>
      <c r="C191" s="430" t="s">
        <v>547</v>
      </c>
      <c r="D191" s="430" t="s">
        <v>10436</v>
      </c>
      <c r="E191" s="430" t="s">
        <v>546</v>
      </c>
      <c r="F191" s="432">
        <v>0.0</v>
      </c>
      <c r="G191" s="432">
        <v>267.86</v>
      </c>
      <c r="H191" s="432">
        <v>300.0</v>
      </c>
      <c r="I191" s="432">
        <f t="shared" si="3"/>
        <v>1714730.4</v>
      </c>
      <c r="J191" s="432">
        <v>32.14</v>
      </c>
      <c r="K191" s="433">
        <v>12.0</v>
      </c>
      <c r="L191" s="434" t="s">
        <v>10279</v>
      </c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</row>
    <row r="192">
      <c r="A192" s="429">
        <v>45675.0</v>
      </c>
      <c r="B192" s="430" t="s">
        <v>10225</v>
      </c>
      <c r="C192" s="430" t="s">
        <v>540</v>
      </c>
      <c r="D192" s="430" t="s">
        <v>10437</v>
      </c>
      <c r="E192" s="430" t="s">
        <v>539</v>
      </c>
      <c r="F192" s="432">
        <v>0.0</v>
      </c>
      <c r="G192" s="432">
        <v>535.71</v>
      </c>
      <c r="H192" s="432">
        <v>600.0</v>
      </c>
      <c r="I192" s="432">
        <f t="shared" si="3"/>
        <v>1715266.11</v>
      </c>
      <c r="J192" s="432">
        <v>64.29</v>
      </c>
      <c r="K192" s="433">
        <v>12.0</v>
      </c>
      <c r="L192" s="434" t="s">
        <v>10279</v>
      </c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</row>
    <row r="193">
      <c r="A193" s="429">
        <v>45677.0</v>
      </c>
      <c r="B193" s="430" t="s">
        <v>10225</v>
      </c>
      <c r="C193" s="430" t="s">
        <v>577</v>
      </c>
      <c r="D193" s="430" t="s">
        <v>10438</v>
      </c>
      <c r="E193" s="430" t="s">
        <v>576</v>
      </c>
      <c r="F193" s="432">
        <v>0.0</v>
      </c>
      <c r="G193" s="432">
        <v>267.86</v>
      </c>
      <c r="H193" s="432">
        <v>300.0</v>
      </c>
      <c r="I193" s="432">
        <f t="shared" si="3"/>
        <v>1715533.97</v>
      </c>
      <c r="J193" s="432">
        <v>32.14</v>
      </c>
      <c r="K193" s="433">
        <v>12.0</v>
      </c>
      <c r="L193" s="434" t="s">
        <v>10279</v>
      </c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</row>
    <row r="194">
      <c r="A194" s="429">
        <v>45677.0</v>
      </c>
      <c r="B194" s="430" t="s">
        <v>10225</v>
      </c>
      <c r="C194" s="430" t="s">
        <v>377</v>
      </c>
      <c r="D194" s="430" t="s">
        <v>10364</v>
      </c>
      <c r="E194" s="430" t="s">
        <v>588</v>
      </c>
      <c r="F194" s="432">
        <v>0.0</v>
      </c>
      <c r="G194" s="432">
        <v>491.07</v>
      </c>
      <c r="H194" s="432">
        <v>550.0</v>
      </c>
      <c r="I194" s="432">
        <f t="shared" si="3"/>
        <v>1716025.04</v>
      </c>
      <c r="J194" s="432">
        <v>58.93</v>
      </c>
      <c r="K194" s="433">
        <v>12.0</v>
      </c>
      <c r="L194" s="434" t="s">
        <v>10283</v>
      </c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</row>
    <row r="195">
      <c r="A195" s="429">
        <v>45677.0</v>
      </c>
      <c r="B195" s="430" t="s">
        <v>10225</v>
      </c>
      <c r="C195" s="430" t="s">
        <v>10439</v>
      </c>
      <c r="D195" s="430" t="s">
        <v>10440</v>
      </c>
      <c r="E195" s="430" t="s">
        <v>593</v>
      </c>
      <c r="F195" s="432">
        <v>0.0</v>
      </c>
      <c r="G195" s="432">
        <v>1875.0</v>
      </c>
      <c r="H195" s="432">
        <v>2100.0</v>
      </c>
      <c r="I195" s="432">
        <f t="shared" si="3"/>
        <v>1717900.04</v>
      </c>
      <c r="J195" s="432">
        <v>225.0</v>
      </c>
      <c r="K195" s="433">
        <v>12.0</v>
      </c>
      <c r="L195" s="434" t="s">
        <v>10227</v>
      </c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</row>
    <row r="196">
      <c r="A196" s="429">
        <v>45677.0</v>
      </c>
      <c r="B196" s="430" t="s">
        <v>10225</v>
      </c>
      <c r="C196" s="430" t="s">
        <v>584</v>
      </c>
      <c r="D196" s="430" t="s">
        <v>10441</v>
      </c>
      <c r="E196" s="430" t="s">
        <v>583</v>
      </c>
      <c r="F196" s="432">
        <v>0.0</v>
      </c>
      <c r="G196" s="432">
        <v>4464.29</v>
      </c>
      <c r="H196" s="432">
        <v>5000.0</v>
      </c>
      <c r="I196" s="432">
        <f t="shared" si="3"/>
        <v>1722364.33</v>
      </c>
      <c r="J196" s="432">
        <v>535.71</v>
      </c>
      <c r="K196" s="433">
        <v>12.0</v>
      </c>
      <c r="L196" s="434" t="s">
        <v>10227</v>
      </c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</row>
    <row r="197">
      <c r="A197" s="429">
        <v>45677.0</v>
      </c>
      <c r="B197" s="430" t="s">
        <v>10225</v>
      </c>
      <c r="C197" s="430" t="s">
        <v>584</v>
      </c>
      <c r="D197" s="430" t="s">
        <v>10442</v>
      </c>
      <c r="E197" s="430" t="s">
        <v>583</v>
      </c>
      <c r="F197" s="432">
        <v>0.0</v>
      </c>
      <c r="G197" s="432">
        <v>4464.29</v>
      </c>
      <c r="H197" s="432">
        <v>5000.0</v>
      </c>
      <c r="I197" s="432">
        <f t="shared" si="3"/>
        <v>1726828.62</v>
      </c>
      <c r="J197" s="432">
        <v>535.71</v>
      </c>
      <c r="K197" s="433">
        <v>12.0</v>
      </c>
      <c r="L197" s="434" t="s">
        <v>10227</v>
      </c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</row>
    <row r="198">
      <c r="A198" s="429">
        <v>45677.0</v>
      </c>
      <c r="B198" s="430" t="s">
        <v>10225</v>
      </c>
      <c r="C198" s="430" t="s">
        <v>584</v>
      </c>
      <c r="D198" s="430" t="s">
        <v>10443</v>
      </c>
      <c r="E198" s="430" t="s">
        <v>590</v>
      </c>
      <c r="F198" s="432">
        <v>0.0</v>
      </c>
      <c r="G198" s="432">
        <v>625.0</v>
      </c>
      <c r="H198" s="432">
        <v>700.0</v>
      </c>
      <c r="I198" s="432">
        <f t="shared" si="3"/>
        <v>1727453.62</v>
      </c>
      <c r="J198" s="432">
        <v>75.0</v>
      </c>
      <c r="K198" s="433">
        <v>12.0</v>
      </c>
      <c r="L198" s="434" t="s">
        <v>10227</v>
      </c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</row>
    <row r="199">
      <c r="A199" s="429">
        <v>45677.0</v>
      </c>
      <c r="B199" s="430" t="s">
        <v>10225</v>
      </c>
      <c r="C199" s="430" t="s">
        <v>584</v>
      </c>
      <c r="D199" s="430" t="s">
        <v>10444</v>
      </c>
      <c r="E199" s="430" t="s">
        <v>590</v>
      </c>
      <c r="F199" s="432">
        <v>0.0</v>
      </c>
      <c r="G199" s="432">
        <v>625.0</v>
      </c>
      <c r="H199" s="432">
        <v>700.0</v>
      </c>
      <c r="I199" s="432">
        <f t="shared" si="3"/>
        <v>1728078.62</v>
      </c>
      <c r="J199" s="432">
        <v>75.0</v>
      </c>
      <c r="K199" s="433">
        <v>12.0</v>
      </c>
      <c r="L199" s="434" t="s">
        <v>10227</v>
      </c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</row>
    <row r="200">
      <c r="A200" s="429">
        <v>45678.0</v>
      </c>
      <c r="B200" s="430" t="s">
        <v>10225</v>
      </c>
      <c r="C200" s="430" t="s">
        <v>605</v>
      </c>
      <c r="D200" s="430" t="s">
        <v>10445</v>
      </c>
      <c r="E200" s="430" t="s">
        <v>604</v>
      </c>
      <c r="F200" s="432">
        <v>0.0</v>
      </c>
      <c r="G200" s="432">
        <v>4464.29</v>
      </c>
      <c r="H200" s="432">
        <v>5000.0</v>
      </c>
      <c r="I200" s="432">
        <f t="shared" si="3"/>
        <v>1732542.91</v>
      </c>
      <c r="J200" s="432">
        <v>535.71</v>
      </c>
      <c r="K200" s="433">
        <v>12.0</v>
      </c>
      <c r="L200" s="434" t="s">
        <v>10227</v>
      </c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</row>
    <row r="201">
      <c r="A201" s="429">
        <v>45678.0</v>
      </c>
      <c r="B201" s="430" t="s">
        <v>10225</v>
      </c>
      <c r="C201" s="430" t="s">
        <v>10446</v>
      </c>
      <c r="D201" s="430" t="s">
        <v>10447</v>
      </c>
      <c r="E201" s="430" t="s">
        <v>623</v>
      </c>
      <c r="F201" s="432">
        <v>0.0</v>
      </c>
      <c r="G201" s="432">
        <v>13392.86</v>
      </c>
      <c r="H201" s="432">
        <v>15000.0</v>
      </c>
      <c r="I201" s="432">
        <f t="shared" si="3"/>
        <v>1745935.77</v>
      </c>
      <c r="J201" s="432">
        <v>1607.14</v>
      </c>
      <c r="K201" s="433">
        <v>12.0</v>
      </c>
      <c r="L201" s="434" t="s">
        <v>10234</v>
      </c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</row>
    <row r="202">
      <c r="A202" s="429">
        <v>45678.0</v>
      </c>
      <c r="B202" s="430" t="s">
        <v>10225</v>
      </c>
      <c r="C202" s="430" t="s">
        <v>10446</v>
      </c>
      <c r="D202" s="430" t="s">
        <v>10448</v>
      </c>
      <c r="E202" s="430" t="s">
        <v>623</v>
      </c>
      <c r="F202" s="432">
        <v>0.0</v>
      </c>
      <c r="G202" s="432">
        <v>12276.79</v>
      </c>
      <c r="H202" s="432">
        <v>13750.0</v>
      </c>
      <c r="I202" s="432">
        <f t="shared" si="3"/>
        <v>1758212.56</v>
      </c>
      <c r="J202" s="432">
        <v>1473.21</v>
      </c>
      <c r="K202" s="433">
        <v>12.0</v>
      </c>
      <c r="L202" s="434" t="s">
        <v>10234</v>
      </c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</row>
    <row r="203">
      <c r="A203" s="429">
        <v>45678.0</v>
      </c>
      <c r="B203" s="430" t="s">
        <v>10225</v>
      </c>
      <c r="C203" s="430" t="s">
        <v>10446</v>
      </c>
      <c r="D203" s="430" t="s">
        <v>10449</v>
      </c>
      <c r="E203" s="430" t="s">
        <v>623</v>
      </c>
      <c r="F203" s="432">
        <v>0.0</v>
      </c>
      <c r="G203" s="432">
        <v>252.0</v>
      </c>
      <c r="H203" s="432">
        <v>282.24</v>
      </c>
      <c r="I203" s="432">
        <f t="shared" si="3"/>
        <v>1758464.56</v>
      </c>
      <c r="J203" s="432">
        <v>30.24</v>
      </c>
      <c r="K203" s="433">
        <v>12.0</v>
      </c>
      <c r="L203" s="434" t="s">
        <v>10234</v>
      </c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</row>
    <row r="204">
      <c r="A204" s="429">
        <v>45678.0</v>
      </c>
      <c r="B204" s="430" t="s">
        <v>10225</v>
      </c>
      <c r="C204" s="430" t="s">
        <v>83</v>
      </c>
      <c r="D204" s="430" t="s">
        <v>10450</v>
      </c>
      <c r="E204" s="430" t="s">
        <v>600</v>
      </c>
      <c r="F204" s="432">
        <v>0.0</v>
      </c>
      <c r="G204" s="432">
        <v>12276.79</v>
      </c>
      <c r="H204" s="432">
        <v>13750.0</v>
      </c>
      <c r="I204" s="432">
        <f t="shared" si="3"/>
        <v>1770741.35</v>
      </c>
      <c r="J204" s="432">
        <v>1473.21</v>
      </c>
      <c r="K204" s="433">
        <v>12.0</v>
      </c>
      <c r="L204" s="434" t="s">
        <v>10234</v>
      </c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</row>
    <row r="205">
      <c r="A205" s="429">
        <v>45678.0</v>
      </c>
      <c r="B205" s="430" t="s">
        <v>10225</v>
      </c>
      <c r="C205" s="430" t="s">
        <v>83</v>
      </c>
      <c r="D205" s="430" t="s">
        <v>10451</v>
      </c>
      <c r="E205" s="430" t="s">
        <v>600</v>
      </c>
      <c r="F205" s="432">
        <v>0.0</v>
      </c>
      <c r="G205" s="432">
        <v>288.0</v>
      </c>
      <c r="H205" s="432">
        <v>322.56</v>
      </c>
      <c r="I205" s="432">
        <f t="shared" si="3"/>
        <v>1771029.35</v>
      </c>
      <c r="J205" s="432">
        <v>34.56</v>
      </c>
      <c r="K205" s="433">
        <v>12.0</v>
      </c>
      <c r="L205" s="434" t="s">
        <v>10234</v>
      </c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</row>
    <row r="206">
      <c r="A206" s="429">
        <v>45678.0</v>
      </c>
      <c r="B206" s="430" t="s">
        <v>10225</v>
      </c>
      <c r="C206" s="430" t="s">
        <v>1128</v>
      </c>
      <c r="D206" s="430" t="s">
        <v>10452</v>
      </c>
      <c r="E206" s="430" t="s">
        <v>612</v>
      </c>
      <c r="F206" s="432">
        <v>0.0</v>
      </c>
      <c r="G206" s="432">
        <v>267.86</v>
      </c>
      <c r="H206" s="432">
        <v>300.0</v>
      </c>
      <c r="I206" s="432">
        <f t="shared" si="3"/>
        <v>1771297.21</v>
      </c>
      <c r="J206" s="432">
        <v>32.14</v>
      </c>
      <c r="K206" s="433">
        <v>12.0</v>
      </c>
      <c r="L206" s="434" t="s">
        <v>10283</v>
      </c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</row>
    <row r="207">
      <c r="A207" s="429">
        <v>45678.0</v>
      </c>
      <c r="B207" s="430" t="s">
        <v>10225</v>
      </c>
      <c r="C207" s="430" t="s">
        <v>487</v>
      </c>
      <c r="D207" s="430" t="s">
        <v>10423</v>
      </c>
      <c r="E207" s="430" t="s">
        <v>598</v>
      </c>
      <c r="F207" s="432">
        <v>0.0</v>
      </c>
      <c r="G207" s="432">
        <v>267.86</v>
      </c>
      <c r="H207" s="432">
        <v>300.0</v>
      </c>
      <c r="I207" s="432">
        <f t="shared" si="3"/>
        <v>1771565.07</v>
      </c>
      <c r="J207" s="432">
        <v>32.14</v>
      </c>
      <c r="K207" s="433">
        <v>12.0</v>
      </c>
      <c r="L207" s="434" t="s">
        <v>10279</v>
      </c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</row>
    <row r="208">
      <c r="A208" s="429">
        <v>45678.0</v>
      </c>
      <c r="B208" s="430" t="s">
        <v>10225</v>
      </c>
      <c r="C208" s="430" t="s">
        <v>610</v>
      </c>
      <c r="D208" s="430" t="s">
        <v>10453</v>
      </c>
      <c r="E208" s="430" t="s">
        <v>609</v>
      </c>
      <c r="F208" s="432">
        <v>0.0</v>
      </c>
      <c r="G208" s="432">
        <v>267.86</v>
      </c>
      <c r="H208" s="432">
        <v>300.0</v>
      </c>
      <c r="I208" s="432">
        <f t="shared" si="3"/>
        <v>1771832.93</v>
      </c>
      <c r="J208" s="432">
        <v>32.14</v>
      </c>
      <c r="K208" s="433">
        <v>12.0</v>
      </c>
      <c r="L208" s="434" t="s">
        <v>10279</v>
      </c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</row>
    <row r="209">
      <c r="A209" s="429">
        <v>45678.0</v>
      </c>
      <c r="B209" s="430" t="s">
        <v>10225</v>
      </c>
      <c r="C209" s="430" t="s">
        <v>621</v>
      </c>
      <c r="D209" s="430" t="s">
        <v>10454</v>
      </c>
      <c r="E209" s="430" t="s">
        <v>620</v>
      </c>
      <c r="F209" s="432">
        <v>0.0</v>
      </c>
      <c r="G209" s="432">
        <v>267.86</v>
      </c>
      <c r="H209" s="432">
        <v>300.0</v>
      </c>
      <c r="I209" s="432">
        <f t="shared" si="3"/>
        <v>1772100.79</v>
      </c>
      <c r="J209" s="432">
        <v>32.14</v>
      </c>
      <c r="K209" s="433">
        <v>12.0</v>
      </c>
      <c r="L209" s="434" t="s">
        <v>10279</v>
      </c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</row>
    <row r="210">
      <c r="A210" s="429">
        <v>45679.0</v>
      </c>
      <c r="B210" s="430" t="s">
        <v>10225</v>
      </c>
      <c r="C210" s="430" t="s">
        <v>674</v>
      </c>
      <c r="D210" s="430" t="s">
        <v>10455</v>
      </c>
      <c r="E210" s="430" t="s">
        <v>673</v>
      </c>
      <c r="F210" s="432">
        <v>0.0</v>
      </c>
      <c r="G210" s="432">
        <v>2678.57</v>
      </c>
      <c r="H210" s="432">
        <v>3000.0</v>
      </c>
      <c r="I210" s="432">
        <f t="shared" si="3"/>
        <v>1774779.36</v>
      </c>
      <c r="J210" s="432">
        <v>321.43</v>
      </c>
      <c r="K210" s="433">
        <v>12.0</v>
      </c>
      <c r="L210" s="434" t="s">
        <v>10229</v>
      </c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</row>
    <row r="211">
      <c r="A211" s="429">
        <v>45679.0</v>
      </c>
      <c r="B211" s="430" t="s">
        <v>10225</v>
      </c>
      <c r="C211" s="430" t="s">
        <v>321</v>
      </c>
      <c r="D211" s="430" t="s">
        <v>10345</v>
      </c>
      <c r="E211" s="430" t="s">
        <v>659</v>
      </c>
      <c r="F211" s="432">
        <v>0.0</v>
      </c>
      <c r="G211" s="432">
        <v>107.14</v>
      </c>
      <c r="H211" s="432">
        <v>120.0</v>
      </c>
      <c r="I211" s="432">
        <f t="shared" si="3"/>
        <v>1774886.5</v>
      </c>
      <c r="J211" s="432">
        <v>12.86</v>
      </c>
      <c r="K211" s="433">
        <v>12.0</v>
      </c>
      <c r="L211" s="434" t="s">
        <v>10290</v>
      </c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</row>
    <row r="212">
      <c r="A212" s="429">
        <v>45679.0</v>
      </c>
      <c r="B212" s="430" t="s">
        <v>10225</v>
      </c>
      <c r="C212" s="430" t="s">
        <v>692</v>
      </c>
      <c r="D212" s="430" t="s">
        <v>10456</v>
      </c>
      <c r="E212" s="430" t="s">
        <v>691</v>
      </c>
      <c r="F212" s="432">
        <v>0.0</v>
      </c>
      <c r="G212" s="432">
        <v>267.86</v>
      </c>
      <c r="H212" s="432">
        <v>300.0</v>
      </c>
      <c r="I212" s="432">
        <f t="shared" si="3"/>
        <v>1775154.36</v>
      </c>
      <c r="J212" s="432">
        <v>32.14</v>
      </c>
      <c r="K212" s="433">
        <v>12.0</v>
      </c>
      <c r="L212" s="434" t="s">
        <v>10279</v>
      </c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</row>
    <row r="213">
      <c r="A213" s="429">
        <v>45679.0</v>
      </c>
      <c r="B213" s="430" t="s">
        <v>10225</v>
      </c>
      <c r="C213" s="430" t="s">
        <v>280</v>
      </c>
      <c r="D213" s="430" t="s">
        <v>10333</v>
      </c>
      <c r="E213" s="430" t="s">
        <v>689</v>
      </c>
      <c r="F213" s="432">
        <v>0.0</v>
      </c>
      <c r="G213" s="432">
        <v>267.86</v>
      </c>
      <c r="H213" s="432">
        <v>300.0</v>
      </c>
      <c r="I213" s="432">
        <f t="shared" si="3"/>
        <v>1775422.22</v>
      </c>
      <c r="J213" s="432">
        <v>32.14</v>
      </c>
      <c r="K213" s="433">
        <v>12.0</v>
      </c>
      <c r="L213" s="434" t="s">
        <v>10279</v>
      </c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</row>
    <row r="214">
      <c r="A214" s="429">
        <v>45679.0</v>
      </c>
      <c r="B214" s="430" t="s">
        <v>10225</v>
      </c>
      <c r="C214" s="430" t="s">
        <v>454</v>
      </c>
      <c r="D214" s="430" t="s">
        <v>10457</v>
      </c>
      <c r="E214" s="430" t="s">
        <v>1137</v>
      </c>
      <c r="F214" s="432">
        <v>0.0</v>
      </c>
      <c r="G214" s="432">
        <v>4580.36</v>
      </c>
      <c r="H214" s="432">
        <v>5130.0</v>
      </c>
      <c r="I214" s="432">
        <f t="shared" si="3"/>
        <v>1780002.58</v>
      </c>
      <c r="J214" s="432">
        <v>549.64</v>
      </c>
      <c r="K214" s="433">
        <v>12.0</v>
      </c>
      <c r="L214" s="434" t="s">
        <v>10227</v>
      </c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</row>
    <row r="215">
      <c r="A215" s="429">
        <v>45679.0</v>
      </c>
      <c r="B215" s="430" t="s">
        <v>10225</v>
      </c>
      <c r="C215" s="430" t="s">
        <v>454</v>
      </c>
      <c r="D215" s="430" t="s">
        <v>10458</v>
      </c>
      <c r="E215" s="430" t="s">
        <v>1137</v>
      </c>
      <c r="F215" s="432">
        <v>0.0</v>
      </c>
      <c r="G215" s="432">
        <v>4580.36</v>
      </c>
      <c r="H215" s="432">
        <v>5130.0</v>
      </c>
      <c r="I215" s="432">
        <f t="shared" si="3"/>
        <v>1784582.94</v>
      </c>
      <c r="J215" s="432">
        <v>549.64</v>
      </c>
      <c r="K215" s="433">
        <v>12.0</v>
      </c>
      <c r="L215" s="434" t="s">
        <v>10227</v>
      </c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</row>
    <row r="216">
      <c r="A216" s="429">
        <v>45679.0</v>
      </c>
      <c r="B216" s="430" t="s">
        <v>10225</v>
      </c>
      <c r="C216" s="430" t="s">
        <v>454</v>
      </c>
      <c r="D216" s="430" t="s">
        <v>10459</v>
      </c>
      <c r="E216" s="430" t="s">
        <v>1137</v>
      </c>
      <c r="F216" s="432">
        <v>0.0</v>
      </c>
      <c r="G216" s="432">
        <v>4580.36</v>
      </c>
      <c r="H216" s="432">
        <v>5130.0</v>
      </c>
      <c r="I216" s="432">
        <f t="shared" si="3"/>
        <v>1789163.3</v>
      </c>
      <c r="J216" s="432">
        <v>549.64</v>
      </c>
      <c r="K216" s="433">
        <v>12.0</v>
      </c>
      <c r="L216" s="434" t="s">
        <v>10227</v>
      </c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</row>
    <row r="217">
      <c r="A217" s="429">
        <v>45679.0</v>
      </c>
      <c r="B217" s="430" t="s">
        <v>10225</v>
      </c>
      <c r="C217" s="430" t="s">
        <v>454</v>
      </c>
      <c r="D217" s="430" t="s">
        <v>10460</v>
      </c>
      <c r="E217" s="430" t="s">
        <v>1137</v>
      </c>
      <c r="F217" s="432">
        <v>0.0</v>
      </c>
      <c r="G217" s="432">
        <v>4580.36</v>
      </c>
      <c r="H217" s="432">
        <v>5130.0</v>
      </c>
      <c r="I217" s="432">
        <f t="shared" si="3"/>
        <v>1793743.66</v>
      </c>
      <c r="J217" s="432">
        <v>549.64</v>
      </c>
      <c r="K217" s="433">
        <v>12.0</v>
      </c>
      <c r="L217" s="434" t="s">
        <v>10227</v>
      </c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</row>
    <row r="218">
      <c r="A218" s="429">
        <v>45679.0</v>
      </c>
      <c r="B218" s="430" t="s">
        <v>10225</v>
      </c>
      <c r="C218" s="430" t="s">
        <v>454</v>
      </c>
      <c r="D218" s="430" t="s">
        <v>10461</v>
      </c>
      <c r="E218" s="430" t="s">
        <v>1137</v>
      </c>
      <c r="F218" s="432">
        <v>0.0</v>
      </c>
      <c r="G218" s="432">
        <v>4580.36</v>
      </c>
      <c r="H218" s="432">
        <v>5130.0</v>
      </c>
      <c r="I218" s="432">
        <f t="shared" si="3"/>
        <v>1798324.02</v>
      </c>
      <c r="J218" s="432">
        <v>549.64</v>
      </c>
      <c r="K218" s="433">
        <v>12.0</v>
      </c>
      <c r="L218" s="434" t="s">
        <v>10227</v>
      </c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</row>
    <row r="219">
      <c r="A219" s="429">
        <v>45679.0</v>
      </c>
      <c r="B219" s="430" t="s">
        <v>10221</v>
      </c>
      <c r="C219" s="430" t="s">
        <v>679</v>
      </c>
      <c r="D219" s="430" t="s">
        <v>10462</v>
      </c>
      <c r="E219" s="431"/>
      <c r="F219" s="432">
        <v>0.0</v>
      </c>
      <c r="G219" s="447">
        <v>1116.07</v>
      </c>
      <c r="H219" s="447">
        <v>1250.0</v>
      </c>
      <c r="I219" s="432">
        <f>(G219 - F219)</f>
        <v>1116.07</v>
      </c>
      <c r="J219" s="432">
        <v>133.93</v>
      </c>
      <c r="K219" s="433">
        <v>12.0</v>
      </c>
      <c r="L219" s="434" t="s">
        <v>10234</v>
      </c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</row>
    <row r="220">
      <c r="A220" s="429">
        <v>45679.0</v>
      </c>
      <c r="B220" s="430" t="s">
        <v>10225</v>
      </c>
      <c r="C220" s="430" t="s">
        <v>679</v>
      </c>
      <c r="D220" s="430" t="s">
        <v>10463</v>
      </c>
      <c r="E220" s="430" t="s">
        <v>678</v>
      </c>
      <c r="F220" s="432">
        <v>0.0</v>
      </c>
      <c r="G220" s="432">
        <v>1116.07</v>
      </c>
      <c r="H220" s="432">
        <v>1250.0</v>
      </c>
      <c r="I220" s="432">
        <f t="shared" ref="I220:I292" si="4">((I219 + G220) - F220)</f>
        <v>2232.14</v>
      </c>
      <c r="J220" s="432">
        <v>133.93</v>
      </c>
      <c r="K220" s="433">
        <v>12.0</v>
      </c>
      <c r="L220" s="434" t="s">
        <v>10234</v>
      </c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</row>
    <row r="221">
      <c r="A221" s="429">
        <v>45679.0</v>
      </c>
      <c r="B221" s="430" t="s">
        <v>10225</v>
      </c>
      <c r="C221" s="430" t="s">
        <v>670</v>
      </c>
      <c r="D221" s="430" t="s">
        <v>10464</v>
      </c>
      <c r="E221" s="430" t="s">
        <v>669</v>
      </c>
      <c r="F221" s="432">
        <v>0.0</v>
      </c>
      <c r="G221" s="432">
        <v>758.93</v>
      </c>
      <c r="H221" s="432">
        <v>850.0</v>
      </c>
      <c r="I221" s="432">
        <f t="shared" si="4"/>
        <v>2991.07</v>
      </c>
      <c r="J221" s="432">
        <v>91.07</v>
      </c>
      <c r="K221" s="433">
        <v>12.0</v>
      </c>
      <c r="L221" s="434" t="s">
        <v>10290</v>
      </c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</row>
    <row r="222">
      <c r="A222" s="429">
        <v>45679.0</v>
      </c>
      <c r="B222" s="430" t="s">
        <v>10225</v>
      </c>
      <c r="C222" s="430" t="s">
        <v>695</v>
      </c>
      <c r="D222" s="430" t="s">
        <v>10465</v>
      </c>
      <c r="E222" s="430" t="s">
        <v>694</v>
      </c>
      <c r="F222" s="432">
        <v>0.0</v>
      </c>
      <c r="G222" s="432">
        <v>5982.14</v>
      </c>
      <c r="H222" s="432">
        <v>6700.0</v>
      </c>
      <c r="I222" s="432">
        <f t="shared" si="4"/>
        <v>8973.21</v>
      </c>
      <c r="J222" s="432">
        <v>717.86</v>
      </c>
      <c r="K222" s="433">
        <v>12.0</v>
      </c>
      <c r="L222" s="434" t="s">
        <v>10466</v>
      </c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</row>
    <row r="223">
      <c r="A223" s="429">
        <v>45679.0</v>
      </c>
      <c r="B223" s="430" t="s">
        <v>10225</v>
      </c>
      <c r="C223" s="430" t="s">
        <v>217</v>
      </c>
      <c r="D223" s="430" t="s">
        <v>10467</v>
      </c>
      <c r="E223" s="430" t="s">
        <v>705</v>
      </c>
      <c r="F223" s="432">
        <v>0.0</v>
      </c>
      <c r="G223" s="432">
        <v>2946.43</v>
      </c>
      <c r="H223" s="432">
        <v>3300.0</v>
      </c>
      <c r="I223" s="432">
        <f t="shared" si="4"/>
        <v>11919.64</v>
      </c>
      <c r="J223" s="432">
        <v>353.57</v>
      </c>
      <c r="K223" s="433">
        <v>12.0</v>
      </c>
      <c r="L223" s="434" t="s">
        <v>10227</v>
      </c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</row>
    <row r="224">
      <c r="A224" s="429">
        <v>45679.0</v>
      </c>
      <c r="B224" s="430" t="s">
        <v>10225</v>
      </c>
      <c r="C224" s="430" t="s">
        <v>687</v>
      </c>
      <c r="D224" s="430" t="s">
        <v>10468</v>
      </c>
      <c r="E224" s="430" t="s">
        <v>686</v>
      </c>
      <c r="F224" s="432">
        <v>0.0</v>
      </c>
      <c r="G224" s="432">
        <v>491.07</v>
      </c>
      <c r="H224" s="432">
        <v>550.0</v>
      </c>
      <c r="I224" s="432">
        <f t="shared" si="4"/>
        <v>12410.71</v>
      </c>
      <c r="J224" s="432">
        <v>58.93</v>
      </c>
      <c r="K224" s="433">
        <v>12.0</v>
      </c>
      <c r="L224" s="434" t="s">
        <v>10283</v>
      </c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</row>
    <row r="225">
      <c r="A225" s="429">
        <v>45679.0</v>
      </c>
      <c r="B225" s="430" t="s">
        <v>10225</v>
      </c>
      <c r="C225" s="430" t="s">
        <v>4937</v>
      </c>
      <c r="D225" s="430" t="s">
        <v>10469</v>
      </c>
      <c r="E225" s="430" t="s">
        <v>700</v>
      </c>
      <c r="F225" s="432">
        <v>0.0</v>
      </c>
      <c r="G225" s="432">
        <v>1116.07</v>
      </c>
      <c r="H225" s="432">
        <v>1250.0</v>
      </c>
      <c r="I225" s="432">
        <f t="shared" si="4"/>
        <v>13526.78</v>
      </c>
      <c r="J225" s="432">
        <v>133.93</v>
      </c>
      <c r="K225" s="433">
        <v>12.0</v>
      </c>
      <c r="L225" s="434" t="s">
        <v>10234</v>
      </c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</row>
    <row r="226">
      <c r="A226" s="429">
        <v>45679.0</v>
      </c>
      <c r="B226" s="430" t="s">
        <v>10225</v>
      </c>
      <c r="C226" s="430" t="s">
        <v>487</v>
      </c>
      <c r="D226" s="430" t="s">
        <v>10423</v>
      </c>
      <c r="E226" s="430" t="s">
        <v>667</v>
      </c>
      <c r="F226" s="432">
        <v>0.0</v>
      </c>
      <c r="G226" s="432">
        <v>267.86</v>
      </c>
      <c r="H226" s="432">
        <v>300.0</v>
      </c>
      <c r="I226" s="432">
        <f t="shared" si="4"/>
        <v>13794.64</v>
      </c>
      <c r="J226" s="432">
        <v>32.14</v>
      </c>
      <c r="K226" s="433">
        <v>12.0</v>
      </c>
      <c r="L226" s="434" t="s">
        <v>10279</v>
      </c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</row>
    <row r="227">
      <c r="A227" s="429">
        <v>45679.0</v>
      </c>
      <c r="B227" s="430" t="s">
        <v>10225</v>
      </c>
      <c r="C227" s="430" t="s">
        <v>899</v>
      </c>
      <c r="D227" s="430" t="s">
        <v>10470</v>
      </c>
      <c r="E227" s="430" t="s">
        <v>898</v>
      </c>
      <c r="F227" s="432">
        <v>0.0</v>
      </c>
      <c r="G227" s="432">
        <v>2678.57</v>
      </c>
      <c r="H227" s="432">
        <v>3000.0</v>
      </c>
      <c r="I227" s="432">
        <f t="shared" si="4"/>
        <v>16473.21</v>
      </c>
      <c r="J227" s="432">
        <v>321.43</v>
      </c>
      <c r="K227" s="433">
        <v>12.0</v>
      </c>
      <c r="L227" s="434" t="s">
        <v>10229</v>
      </c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</row>
    <row r="228">
      <c r="A228" s="429">
        <v>45679.0</v>
      </c>
      <c r="B228" s="430" t="s">
        <v>10225</v>
      </c>
      <c r="C228" s="430" t="s">
        <v>684</v>
      </c>
      <c r="D228" s="430" t="s">
        <v>10471</v>
      </c>
      <c r="E228" s="430" t="s">
        <v>683</v>
      </c>
      <c r="F228" s="432">
        <v>0.0</v>
      </c>
      <c r="G228" s="432">
        <v>267.86</v>
      </c>
      <c r="H228" s="432">
        <v>300.0</v>
      </c>
      <c r="I228" s="432">
        <f t="shared" si="4"/>
        <v>16741.07</v>
      </c>
      <c r="J228" s="432">
        <v>32.14</v>
      </c>
      <c r="K228" s="433">
        <v>12.0</v>
      </c>
      <c r="L228" s="434" t="s">
        <v>10279</v>
      </c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</row>
    <row r="229">
      <c r="A229" s="429">
        <v>45679.0</v>
      </c>
      <c r="B229" s="430" t="s">
        <v>10225</v>
      </c>
      <c r="C229" s="430" t="s">
        <v>1224</v>
      </c>
      <c r="D229" s="430" t="s">
        <v>10472</v>
      </c>
      <c r="E229" s="430" t="s">
        <v>662</v>
      </c>
      <c r="F229" s="432">
        <v>0.0</v>
      </c>
      <c r="G229" s="432">
        <v>1250.0</v>
      </c>
      <c r="H229" s="432">
        <v>1400.0</v>
      </c>
      <c r="I229" s="432">
        <f t="shared" si="4"/>
        <v>17991.07</v>
      </c>
      <c r="J229" s="432">
        <v>150.0</v>
      </c>
      <c r="K229" s="433">
        <v>12.0</v>
      </c>
      <c r="L229" s="434" t="s">
        <v>10227</v>
      </c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</row>
    <row r="230">
      <c r="A230" s="429">
        <v>45679.0</v>
      </c>
      <c r="B230" s="430" t="s">
        <v>10225</v>
      </c>
      <c r="C230" s="430" t="s">
        <v>737</v>
      </c>
      <c r="D230" s="430" t="s">
        <v>10473</v>
      </c>
      <c r="E230" s="430" t="s">
        <v>736</v>
      </c>
      <c r="F230" s="432">
        <v>0.0</v>
      </c>
      <c r="G230" s="432">
        <v>34375.0</v>
      </c>
      <c r="H230" s="432">
        <v>38500.0</v>
      </c>
      <c r="I230" s="432">
        <f t="shared" si="4"/>
        <v>52366.07</v>
      </c>
      <c r="J230" s="432">
        <v>4125.0</v>
      </c>
      <c r="K230" s="433">
        <v>12.0</v>
      </c>
      <c r="L230" s="434" t="s">
        <v>10229</v>
      </c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</row>
    <row r="231">
      <c r="A231" s="429">
        <v>45679.0</v>
      </c>
      <c r="B231" s="430" t="s">
        <v>10225</v>
      </c>
      <c r="C231" s="430" t="s">
        <v>737</v>
      </c>
      <c r="D231" s="430" t="s">
        <v>10474</v>
      </c>
      <c r="E231" s="430" t="s">
        <v>736</v>
      </c>
      <c r="F231" s="432">
        <v>0.0</v>
      </c>
      <c r="G231" s="432">
        <v>1008.04</v>
      </c>
      <c r="H231" s="432">
        <v>1129.0</v>
      </c>
      <c r="I231" s="432">
        <f t="shared" si="4"/>
        <v>53374.11</v>
      </c>
      <c r="J231" s="432">
        <v>120.96</v>
      </c>
      <c r="K231" s="433">
        <v>12.0</v>
      </c>
      <c r="L231" s="434" t="s">
        <v>10234</v>
      </c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</row>
    <row r="232">
      <c r="A232" s="429">
        <v>45680.0</v>
      </c>
      <c r="B232" s="430" t="s">
        <v>10225</v>
      </c>
      <c r="C232" s="430" t="s">
        <v>746</v>
      </c>
      <c r="D232" s="430" t="s">
        <v>10475</v>
      </c>
      <c r="E232" s="430" t="s">
        <v>745</v>
      </c>
      <c r="F232" s="432">
        <v>0.0</v>
      </c>
      <c r="G232" s="432">
        <v>267.86</v>
      </c>
      <c r="H232" s="432">
        <v>300.0</v>
      </c>
      <c r="I232" s="432">
        <f t="shared" si="4"/>
        <v>53641.97</v>
      </c>
      <c r="J232" s="432">
        <v>32.14</v>
      </c>
      <c r="K232" s="433">
        <v>12.0</v>
      </c>
      <c r="L232" s="434" t="s">
        <v>10279</v>
      </c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</row>
    <row r="233">
      <c r="A233" s="429">
        <v>45680.0</v>
      </c>
      <c r="B233" s="430" t="s">
        <v>10225</v>
      </c>
      <c r="C233" s="430" t="s">
        <v>280</v>
      </c>
      <c r="D233" s="430" t="s">
        <v>10333</v>
      </c>
      <c r="E233" s="430" t="s">
        <v>732</v>
      </c>
      <c r="F233" s="432">
        <v>0.0</v>
      </c>
      <c r="G233" s="432">
        <v>267.86</v>
      </c>
      <c r="H233" s="432">
        <v>300.0</v>
      </c>
      <c r="I233" s="432">
        <f t="shared" si="4"/>
        <v>53909.83</v>
      </c>
      <c r="J233" s="432">
        <v>32.14</v>
      </c>
      <c r="K233" s="433">
        <v>12.0</v>
      </c>
      <c r="L233" s="434" t="s">
        <v>10279</v>
      </c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</row>
    <row r="234">
      <c r="A234" s="429">
        <v>45680.0</v>
      </c>
      <c r="B234" s="430" t="s">
        <v>10225</v>
      </c>
      <c r="C234" s="430" t="s">
        <v>749</v>
      </c>
      <c r="D234" s="430" t="s">
        <v>10476</v>
      </c>
      <c r="E234" s="430" t="s">
        <v>748</v>
      </c>
      <c r="F234" s="432">
        <v>0.0</v>
      </c>
      <c r="G234" s="432">
        <v>491.07</v>
      </c>
      <c r="H234" s="432">
        <v>550.0</v>
      </c>
      <c r="I234" s="432">
        <f t="shared" si="4"/>
        <v>54400.9</v>
      </c>
      <c r="J234" s="432">
        <v>58.93</v>
      </c>
      <c r="K234" s="433">
        <v>12.0</v>
      </c>
      <c r="L234" s="434" t="s">
        <v>10283</v>
      </c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</row>
    <row r="235">
      <c r="A235" s="429">
        <v>45680.0</v>
      </c>
      <c r="B235" s="430" t="s">
        <v>10225</v>
      </c>
      <c r="C235" s="430" t="s">
        <v>6984</v>
      </c>
      <c r="D235" s="430" t="s">
        <v>10477</v>
      </c>
      <c r="E235" s="430" t="s">
        <v>935</v>
      </c>
      <c r="F235" s="432">
        <v>0.0</v>
      </c>
      <c r="G235" s="432">
        <v>34375.0</v>
      </c>
      <c r="H235" s="432">
        <v>38500.0</v>
      </c>
      <c r="I235" s="432">
        <f t="shared" si="4"/>
        <v>88775.9</v>
      </c>
      <c r="J235" s="432">
        <v>4125.0</v>
      </c>
      <c r="K235" s="433">
        <v>12.0</v>
      </c>
      <c r="L235" s="434" t="s">
        <v>10229</v>
      </c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</row>
    <row r="236">
      <c r="A236" s="429">
        <v>45680.0</v>
      </c>
      <c r="B236" s="430" t="s">
        <v>10225</v>
      </c>
      <c r="C236" s="430" t="s">
        <v>6984</v>
      </c>
      <c r="D236" s="430" t="s">
        <v>10478</v>
      </c>
      <c r="E236" s="430" t="s">
        <v>935</v>
      </c>
      <c r="F236" s="432">
        <v>0.0</v>
      </c>
      <c r="G236" s="432">
        <v>907.23</v>
      </c>
      <c r="H236" s="432">
        <v>1016.1</v>
      </c>
      <c r="I236" s="432">
        <f t="shared" si="4"/>
        <v>89683.13</v>
      </c>
      <c r="J236" s="432">
        <v>108.87</v>
      </c>
      <c r="K236" s="433">
        <v>12.0</v>
      </c>
      <c r="L236" s="434" t="s">
        <v>10229</v>
      </c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</row>
    <row r="237">
      <c r="A237" s="429">
        <v>45680.0</v>
      </c>
      <c r="B237" s="430" t="s">
        <v>10225</v>
      </c>
      <c r="C237" s="430" t="s">
        <v>729</v>
      </c>
      <c r="D237" s="430" t="s">
        <v>10479</v>
      </c>
      <c r="E237" s="430" t="s">
        <v>728</v>
      </c>
      <c r="F237" s="432">
        <v>0.0</v>
      </c>
      <c r="G237" s="432">
        <v>4464.29</v>
      </c>
      <c r="H237" s="432">
        <v>5000.0</v>
      </c>
      <c r="I237" s="432">
        <f t="shared" si="4"/>
        <v>94147.42</v>
      </c>
      <c r="J237" s="432">
        <v>535.71</v>
      </c>
      <c r="K237" s="433">
        <v>12.0</v>
      </c>
      <c r="L237" s="434" t="s">
        <v>10227</v>
      </c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</row>
    <row r="238">
      <c r="A238" s="429">
        <v>45680.0</v>
      </c>
      <c r="B238" s="430" t="s">
        <v>10225</v>
      </c>
      <c r="C238" s="430" t="s">
        <v>742</v>
      </c>
      <c r="D238" s="430" t="s">
        <v>10480</v>
      </c>
      <c r="E238" s="430" t="s">
        <v>741</v>
      </c>
      <c r="F238" s="432">
        <v>0.0</v>
      </c>
      <c r="G238" s="432">
        <v>34375.0</v>
      </c>
      <c r="H238" s="432">
        <v>38500.0</v>
      </c>
      <c r="I238" s="432">
        <f t="shared" si="4"/>
        <v>128522.42</v>
      </c>
      <c r="J238" s="432">
        <v>4125.0</v>
      </c>
      <c r="K238" s="433">
        <v>12.0</v>
      </c>
      <c r="L238" s="434" t="s">
        <v>10229</v>
      </c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</row>
    <row r="239">
      <c r="A239" s="429">
        <v>45680.0</v>
      </c>
      <c r="B239" s="430" t="s">
        <v>10225</v>
      </c>
      <c r="C239" s="430" t="s">
        <v>742</v>
      </c>
      <c r="D239" s="430" t="s">
        <v>10481</v>
      </c>
      <c r="E239" s="430" t="s">
        <v>741</v>
      </c>
      <c r="F239" s="432">
        <v>0.0</v>
      </c>
      <c r="G239" s="432">
        <v>907.23</v>
      </c>
      <c r="H239" s="432">
        <v>1016.1</v>
      </c>
      <c r="I239" s="432">
        <f t="shared" si="4"/>
        <v>129429.65</v>
      </c>
      <c r="J239" s="432">
        <v>108.87</v>
      </c>
      <c r="K239" s="433">
        <v>12.0</v>
      </c>
      <c r="L239" s="434" t="s">
        <v>10229</v>
      </c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</row>
    <row r="240">
      <c r="A240" s="429">
        <v>45680.0</v>
      </c>
      <c r="B240" s="430" t="s">
        <v>10225</v>
      </c>
      <c r="C240" s="430" t="s">
        <v>726</v>
      </c>
      <c r="D240" s="430" t="s">
        <v>10482</v>
      </c>
      <c r="E240" s="430" t="s">
        <v>725</v>
      </c>
      <c r="F240" s="432">
        <v>0.0</v>
      </c>
      <c r="G240" s="432">
        <v>982.14</v>
      </c>
      <c r="H240" s="432">
        <v>1100.0</v>
      </c>
      <c r="I240" s="432">
        <f t="shared" si="4"/>
        <v>130411.79</v>
      </c>
      <c r="J240" s="432">
        <v>117.86</v>
      </c>
      <c r="K240" s="433">
        <v>12.0</v>
      </c>
      <c r="L240" s="434" t="s">
        <v>10283</v>
      </c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</row>
    <row r="241">
      <c r="A241" s="429">
        <v>45680.0</v>
      </c>
      <c r="B241" s="430" t="s">
        <v>10225</v>
      </c>
      <c r="C241" s="430" t="s">
        <v>487</v>
      </c>
      <c r="D241" s="430" t="s">
        <v>10423</v>
      </c>
      <c r="E241" s="430" t="s">
        <v>734</v>
      </c>
      <c r="F241" s="432">
        <v>0.0</v>
      </c>
      <c r="G241" s="432">
        <v>267.86</v>
      </c>
      <c r="H241" s="432">
        <v>300.0</v>
      </c>
      <c r="I241" s="432">
        <f t="shared" si="4"/>
        <v>130679.65</v>
      </c>
      <c r="J241" s="432">
        <v>32.14</v>
      </c>
      <c r="K241" s="433">
        <v>12.0</v>
      </c>
      <c r="L241" s="434" t="s">
        <v>10279</v>
      </c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</row>
    <row r="242">
      <c r="A242" s="429">
        <v>45680.0</v>
      </c>
      <c r="B242" s="430" t="s">
        <v>10225</v>
      </c>
      <c r="C242" s="430" t="s">
        <v>325</v>
      </c>
      <c r="D242" s="430" t="s">
        <v>10483</v>
      </c>
      <c r="E242" s="430" t="s">
        <v>723</v>
      </c>
      <c r="F242" s="432">
        <v>0.0</v>
      </c>
      <c r="G242" s="432">
        <v>982.14</v>
      </c>
      <c r="H242" s="432">
        <v>1100.0</v>
      </c>
      <c r="I242" s="432">
        <f t="shared" si="4"/>
        <v>131661.79</v>
      </c>
      <c r="J242" s="432">
        <v>117.86</v>
      </c>
      <c r="K242" s="433">
        <v>12.0</v>
      </c>
      <c r="L242" s="434" t="s">
        <v>10283</v>
      </c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</row>
    <row r="243">
      <c r="A243" s="429">
        <v>45681.0</v>
      </c>
      <c r="B243" s="430" t="s">
        <v>10225</v>
      </c>
      <c r="C243" s="430" t="s">
        <v>72</v>
      </c>
      <c r="D243" s="430" t="s">
        <v>10484</v>
      </c>
      <c r="E243" s="430" t="s">
        <v>213</v>
      </c>
      <c r="F243" s="432">
        <v>0.0</v>
      </c>
      <c r="G243" s="432">
        <v>12276.79</v>
      </c>
      <c r="H243" s="432">
        <v>13750.0</v>
      </c>
      <c r="I243" s="432">
        <f t="shared" si="4"/>
        <v>143938.58</v>
      </c>
      <c r="J243" s="432">
        <v>1473.21</v>
      </c>
      <c r="K243" s="433">
        <v>12.0</v>
      </c>
      <c r="L243" s="434" t="s">
        <v>10234</v>
      </c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</row>
    <row r="244">
      <c r="A244" s="429">
        <v>45681.0</v>
      </c>
      <c r="B244" s="430" t="s">
        <v>10225</v>
      </c>
      <c r="C244" s="430" t="s">
        <v>72</v>
      </c>
      <c r="D244" s="430" t="s">
        <v>10485</v>
      </c>
      <c r="E244" s="430" t="s">
        <v>213</v>
      </c>
      <c r="F244" s="432">
        <v>0.0</v>
      </c>
      <c r="G244" s="432">
        <v>288.0</v>
      </c>
      <c r="H244" s="432">
        <v>322.56</v>
      </c>
      <c r="I244" s="432">
        <f t="shared" si="4"/>
        <v>144226.58</v>
      </c>
      <c r="J244" s="432">
        <v>34.56</v>
      </c>
      <c r="K244" s="433">
        <v>12.0</v>
      </c>
      <c r="L244" s="434" t="s">
        <v>10234</v>
      </c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</row>
    <row r="245">
      <c r="A245" s="429">
        <v>45681.0</v>
      </c>
      <c r="B245" s="430" t="s">
        <v>10225</v>
      </c>
      <c r="C245" s="430" t="s">
        <v>94</v>
      </c>
      <c r="D245" s="430" t="s">
        <v>10486</v>
      </c>
      <c r="E245" s="430" t="s">
        <v>1034</v>
      </c>
      <c r="F245" s="432">
        <v>0.0</v>
      </c>
      <c r="G245" s="432">
        <v>2678.57</v>
      </c>
      <c r="H245" s="432">
        <v>3000.0</v>
      </c>
      <c r="I245" s="432">
        <f t="shared" si="4"/>
        <v>146905.15</v>
      </c>
      <c r="J245" s="432">
        <v>321.43</v>
      </c>
      <c r="K245" s="433">
        <v>12.0</v>
      </c>
      <c r="L245" s="434" t="s">
        <v>10229</v>
      </c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</row>
    <row r="246">
      <c r="A246" s="429">
        <v>45681.0</v>
      </c>
      <c r="B246" s="430" t="s">
        <v>10225</v>
      </c>
      <c r="C246" s="430" t="s">
        <v>280</v>
      </c>
      <c r="D246" s="430" t="s">
        <v>10333</v>
      </c>
      <c r="E246" s="430" t="s">
        <v>756</v>
      </c>
      <c r="F246" s="432">
        <v>0.0</v>
      </c>
      <c r="G246" s="432">
        <v>267.86</v>
      </c>
      <c r="H246" s="432">
        <v>300.0</v>
      </c>
      <c r="I246" s="432">
        <f t="shared" si="4"/>
        <v>147173.01</v>
      </c>
      <c r="J246" s="432">
        <v>32.14</v>
      </c>
      <c r="K246" s="433">
        <v>12.0</v>
      </c>
      <c r="L246" s="434" t="s">
        <v>10279</v>
      </c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</row>
    <row r="247">
      <c r="A247" s="429">
        <v>45681.0</v>
      </c>
      <c r="B247" s="430" t="s">
        <v>10225</v>
      </c>
      <c r="C247" s="430" t="s">
        <v>908</v>
      </c>
      <c r="D247" s="430" t="s">
        <v>10487</v>
      </c>
      <c r="E247" s="430" t="s">
        <v>907</v>
      </c>
      <c r="F247" s="432">
        <v>0.0</v>
      </c>
      <c r="G247" s="432">
        <v>33000.0</v>
      </c>
      <c r="H247" s="432">
        <v>36960.0</v>
      </c>
      <c r="I247" s="432">
        <f t="shared" si="4"/>
        <v>180173.01</v>
      </c>
      <c r="J247" s="432">
        <v>3960.0</v>
      </c>
      <c r="K247" s="433">
        <v>12.0</v>
      </c>
      <c r="L247" s="434" t="s">
        <v>10248</v>
      </c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</row>
    <row r="248">
      <c r="A248" s="429">
        <v>45681.0</v>
      </c>
      <c r="B248" s="430" t="s">
        <v>10225</v>
      </c>
      <c r="C248" s="430" t="s">
        <v>10488</v>
      </c>
      <c r="D248" s="430" t="s">
        <v>10489</v>
      </c>
      <c r="E248" s="430" t="s">
        <v>767</v>
      </c>
      <c r="F248" s="432">
        <v>0.0</v>
      </c>
      <c r="G248" s="432">
        <v>5714.29</v>
      </c>
      <c r="H248" s="432">
        <v>6400.0</v>
      </c>
      <c r="I248" s="432">
        <f t="shared" si="4"/>
        <v>185887.3</v>
      </c>
      <c r="J248" s="432">
        <v>685.71</v>
      </c>
      <c r="K248" s="433">
        <v>12.0</v>
      </c>
      <c r="L248" s="434" t="s">
        <v>10227</v>
      </c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</row>
    <row r="249">
      <c r="A249" s="429">
        <v>45681.0</v>
      </c>
      <c r="B249" s="430" t="s">
        <v>10225</v>
      </c>
      <c r="C249" s="430" t="s">
        <v>763</v>
      </c>
      <c r="D249" s="430" t="s">
        <v>10490</v>
      </c>
      <c r="E249" s="430" t="s">
        <v>762</v>
      </c>
      <c r="F249" s="432">
        <v>0.0</v>
      </c>
      <c r="G249" s="432">
        <v>642.86</v>
      </c>
      <c r="H249" s="432">
        <v>720.0</v>
      </c>
      <c r="I249" s="432">
        <f t="shared" si="4"/>
        <v>186530.16</v>
      </c>
      <c r="J249" s="432">
        <v>77.14</v>
      </c>
      <c r="K249" s="433">
        <v>12.0</v>
      </c>
      <c r="L249" s="434" t="s">
        <v>10227</v>
      </c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</row>
    <row r="250">
      <c r="A250" s="429">
        <v>45681.0</v>
      </c>
      <c r="B250" s="430" t="s">
        <v>10225</v>
      </c>
      <c r="C250" s="430" t="s">
        <v>2250</v>
      </c>
      <c r="D250" s="430" t="s">
        <v>10491</v>
      </c>
      <c r="E250" s="430" t="s">
        <v>758</v>
      </c>
      <c r="F250" s="432">
        <v>0.0</v>
      </c>
      <c r="G250" s="432">
        <v>6250.0</v>
      </c>
      <c r="H250" s="432">
        <v>7000.0</v>
      </c>
      <c r="I250" s="432">
        <f t="shared" si="4"/>
        <v>192780.16</v>
      </c>
      <c r="J250" s="432">
        <v>750.0</v>
      </c>
      <c r="K250" s="433">
        <v>12.0</v>
      </c>
      <c r="L250" s="434" t="s">
        <v>10227</v>
      </c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</row>
    <row r="251">
      <c r="A251" s="429">
        <v>45681.0</v>
      </c>
      <c r="B251" s="430" t="s">
        <v>10225</v>
      </c>
      <c r="C251" s="430" t="s">
        <v>752</v>
      </c>
      <c r="D251" s="430" t="s">
        <v>10492</v>
      </c>
      <c r="E251" s="430" t="s">
        <v>751</v>
      </c>
      <c r="F251" s="432">
        <v>0.0</v>
      </c>
      <c r="G251" s="432">
        <v>267.86</v>
      </c>
      <c r="H251" s="432">
        <v>300.0</v>
      </c>
      <c r="I251" s="432">
        <f t="shared" si="4"/>
        <v>193048.02</v>
      </c>
      <c r="J251" s="432">
        <v>32.14</v>
      </c>
      <c r="K251" s="433">
        <v>12.0</v>
      </c>
      <c r="L251" s="434" t="s">
        <v>10279</v>
      </c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</row>
    <row r="252">
      <c r="A252" s="429">
        <v>45681.0</v>
      </c>
      <c r="B252" s="430" t="s">
        <v>10225</v>
      </c>
      <c r="C252" s="430" t="s">
        <v>487</v>
      </c>
      <c r="D252" s="430" t="s">
        <v>10423</v>
      </c>
      <c r="E252" s="430" t="s">
        <v>754</v>
      </c>
      <c r="F252" s="432">
        <v>0.0</v>
      </c>
      <c r="G252" s="432">
        <v>267.86</v>
      </c>
      <c r="H252" s="432">
        <v>300.0</v>
      </c>
      <c r="I252" s="432">
        <f t="shared" si="4"/>
        <v>193315.88</v>
      </c>
      <c r="J252" s="432">
        <v>32.14</v>
      </c>
      <c r="K252" s="433">
        <v>12.0</v>
      </c>
      <c r="L252" s="434" t="s">
        <v>10279</v>
      </c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</row>
    <row r="253">
      <c r="A253" s="429">
        <v>45681.0</v>
      </c>
      <c r="B253" s="430" t="s">
        <v>10225</v>
      </c>
      <c r="C253" s="430" t="s">
        <v>804</v>
      </c>
      <c r="D253" s="430" t="s">
        <v>10493</v>
      </c>
      <c r="E253" s="430" t="s">
        <v>1320</v>
      </c>
      <c r="F253" s="432">
        <v>0.0</v>
      </c>
      <c r="G253" s="432">
        <v>8035.71</v>
      </c>
      <c r="H253" s="432">
        <v>9000.0</v>
      </c>
      <c r="I253" s="432">
        <f t="shared" si="4"/>
        <v>201351.59</v>
      </c>
      <c r="J253" s="432">
        <v>964.29</v>
      </c>
      <c r="K253" s="433">
        <v>12.0</v>
      </c>
      <c r="L253" s="434" t="s">
        <v>10227</v>
      </c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</row>
    <row r="254">
      <c r="A254" s="429">
        <v>45681.0</v>
      </c>
      <c r="B254" s="430" t="s">
        <v>10225</v>
      </c>
      <c r="C254" s="430" t="s">
        <v>804</v>
      </c>
      <c r="D254" s="430" t="s">
        <v>10494</v>
      </c>
      <c r="E254" s="430" t="s">
        <v>1320</v>
      </c>
      <c r="F254" s="432">
        <v>0.0</v>
      </c>
      <c r="G254" s="432">
        <v>8035.71</v>
      </c>
      <c r="H254" s="432">
        <v>9000.0</v>
      </c>
      <c r="I254" s="432">
        <f t="shared" si="4"/>
        <v>209387.3</v>
      </c>
      <c r="J254" s="432">
        <v>964.29</v>
      </c>
      <c r="K254" s="433">
        <v>12.0</v>
      </c>
      <c r="L254" s="434" t="s">
        <v>10227</v>
      </c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</row>
    <row r="255">
      <c r="A255" s="429">
        <v>45681.0</v>
      </c>
      <c r="B255" s="430" t="s">
        <v>10225</v>
      </c>
      <c r="C255" s="430" t="s">
        <v>804</v>
      </c>
      <c r="D255" s="430" t="s">
        <v>10495</v>
      </c>
      <c r="E255" s="430" t="s">
        <v>1320</v>
      </c>
      <c r="F255" s="432">
        <v>0.0</v>
      </c>
      <c r="G255" s="432">
        <v>8035.71</v>
      </c>
      <c r="H255" s="432">
        <v>9000.0</v>
      </c>
      <c r="I255" s="432">
        <f t="shared" si="4"/>
        <v>217423.01</v>
      </c>
      <c r="J255" s="432">
        <v>964.29</v>
      </c>
      <c r="K255" s="433">
        <v>12.0</v>
      </c>
      <c r="L255" s="434" t="s">
        <v>10227</v>
      </c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</row>
    <row r="256">
      <c r="A256" s="429">
        <v>45681.0</v>
      </c>
      <c r="B256" s="430" t="s">
        <v>10225</v>
      </c>
      <c r="C256" s="430" t="s">
        <v>895</v>
      </c>
      <c r="D256" s="430" t="s">
        <v>10496</v>
      </c>
      <c r="E256" s="430" t="s">
        <v>894</v>
      </c>
      <c r="F256" s="432">
        <v>0.0</v>
      </c>
      <c r="G256" s="432">
        <v>63035.71</v>
      </c>
      <c r="H256" s="432">
        <v>70600.0</v>
      </c>
      <c r="I256" s="432">
        <f t="shared" si="4"/>
        <v>280458.72</v>
      </c>
      <c r="J256" s="432">
        <v>7564.29</v>
      </c>
      <c r="K256" s="433">
        <v>12.0</v>
      </c>
      <c r="L256" s="434" t="s">
        <v>10248</v>
      </c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</row>
    <row r="257">
      <c r="A257" s="429">
        <v>45682.0</v>
      </c>
      <c r="B257" s="430" t="s">
        <v>10225</v>
      </c>
      <c r="C257" s="430" t="s">
        <v>8973</v>
      </c>
      <c r="D257" s="430" t="s">
        <v>10497</v>
      </c>
      <c r="E257" s="430" t="s">
        <v>772</v>
      </c>
      <c r="F257" s="432">
        <v>0.0</v>
      </c>
      <c r="G257" s="432">
        <v>2321.43</v>
      </c>
      <c r="H257" s="432">
        <v>2600.0</v>
      </c>
      <c r="I257" s="432">
        <f t="shared" si="4"/>
        <v>282780.15</v>
      </c>
      <c r="J257" s="432">
        <v>278.57</v>
      </c>
      <c r="K257" s="433">
        <v>12.0</v>
      </c>
      <c r="L257" s="434" t="s">
        <v>10227</v>
      </c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</row>
    <row r="258">
      <c r="A258" s="429">
        <v>45682.0</v>
      </c>
      <c r="B258" s="430" t="s">
        <v>10225</v>
      </c>
      <c r="C258" s="430" t="s">
        <v>780</v>
      </c>
      <c r="D258" s="430" t="s">
        <v>10498</v>
      </c>
      <c r="E258" s="430" t="s">
        <v>779</v>
      </c>
      <c r="F258" s="432">
        <v>0.0</v>
      </c>
      <c r="G258" s="432">
        <v>2678.57</v>
      </c>
      <c r="H258" s="432">
        <v>3000.0</v>
      </c>
      <c r="I258" s="432">
        <f t="shared" si="4"/>
        <v>285458.72</v>
      </c>
      <c r="J258" s="432">
        <v>321.43</v>
      </c>
      <c r="K258" s="433">
        <v>12.0</v>
      </c>
      <c r="L258" s="434" t="s">
        <v>10227</v>
      </c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</row>
    <row r="259">
      <c r="A259" s="429">
        <v>45682.0</v>
      </c>
      <c r="B259" s="430" t="s">
        <v>10225</v>
      </c>
      <c r="C259" s="430" t="s">
        <v>547</v>
      </c>
      <c r="D259" s="430" t="s">
        <v>10436</v>
      </c>
      <c r="E259" s="430" t="s">
        <v>777</v>
      </c>
      <c r="F259" s="432">
        <v>0.0</v>
      </c>
      <c r="G259" s="432">
        <v>267.86</v>
      </c>
      <c r="H259" s="432">
        <v>300.0</v>
      </c>
      <c r="I259" s="432">
        <f t="shared" si="4"/>
        <v>285726.58</v>
      </c>
      <c r="J259" s="432">
        <v>32.14</v>
      </c>
      <c r="K259" s="433">
        <v>12.0</v>
      </c>
      <c r="L259" s="434" t="s">
        <v>10279</v>
      </c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</row>
    <row r="260">
      <c r="A260" s="429">
        <v>45682.0</v>
      </c>
      <c r="B260" s="430" t="s">
        <v>10225</v>
      </c>
      <c r="C260" s="430" t="s">
        <v>790</v>
      </c>
      <c r="D260" s="430" t="s">
        <v>10499</v>
      </c>
      <c r="E260" s="430" t="s">
        <v>789</v>
      </c>
      <c r="F260" s="432">
        <v>0.0</v>
      </c>
      <c r="G260" s="432">
        <v>267.86</v>
      </c>
      <c r="H260" s="432">
        <v>300.0</v>
      </c>
      <c r="I260" s="432">
        <f t="shared" si="4"/>
        <v>285994.44</v>
      </c>
      <c r="J260" s="432">
        <v>32.14</v>
      </c>
      <c r="K260" s="433">
        <v>12.0</v>
      </c>
      <c r="L260" s="434" t="s">
        <v>10279</v>
      </c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</row>
    <row r="261">
      <c r="A261" s="429">
        <v>45682.0</v>
      </c>
      <c r="B261" s="430" t="s">
        <v>10225</v>
      </c>
      <c r="C261" s="430" t="s">
        <v>785</v>
      </c>
      <c r="D261" s="430" t="s">
        <v>10500</v>
      </c>
      <c r="E261" s="430" t="s">
        <v>784</v>
      </c>
      <c r="F261" s="432">
        <v>0.0</v>
      </c>
      <c r="G261" s="432">
        <v>1687.5</v>
      </c>
      <c r="H261" s="432">
        <v>1890.0</v>
      </c>
      <c r="I261" s="432">
        <f t="shared" si="4"/>
        <v>287681.94</v>
      </c>
      <c r="J261" s="432">
        <v>202.5</v>
      </c>
      <c r="K261" s="433">
        <v>12.0</v>
      </c>
      <c r="L261" s="434" t="s">
        <v>10227</v>
      </c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</row>
    <row r="262">
      <c r="A262" s="429">
        <v>45684.0</v>
      </c>
      <c r="B262" s="430" t="s">
        <v>10225</v>
      </c>
      <c r="C262" s="430" t="s">
        <v>819</v>
      </c>
      <c r="D262" s="430" t="s">
        <v>10501</v>
      </c>
      <c r="E262" s="430" t="s">
        <v>818</v>
      </c>
      <c r="F262" s="432">
        <v>0.0</v>
      </c>
      <c r="G262" s="432">
        <v>13392.86</v>
      </c>
      <c r="H262" s="432">
        <v>15000.0</v>
      </c>
      <c r="I262" s="432">
        <f t="shared" si="4"/>
        <v>301074.8</v>
      </c>
      <c r="J262" s="432">
        <v>1607.14</v>
      </c>
      <c r="K262" s="433">
        <v>12.0</v>
      </c>
      <c r="L262" s="434" t="s">
        <v>10227</v>
      </c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</row>
    <row r="263">
      <c r="A263" s="429">
        <v>45684.0</v>
      </c>
      <c r="B263" s="430" t="s">
        <v>10225</v>
      </c>
      <c r="C263" s="430" t="s">
        <v>801</v>
      </c>
      <c r="D263" s="430" t="s">
        <v>10502</v>
      </c>
      <c r="E263" s="430" t="s">
        <v>800</v>
      </c>
      <c r="F263" s="432">
        <v>0.0</v>
      </c>
      <c r="G263" s="432">
        <v>267.86</v>
      </c>
      <c r="H263" s="432">
        <v>300.0</v>
      </c>
      <c r="I263" s="432">
        <f t="shared" si="4"/>
        <v>301342.66</v>
      </c>
      <c r="J263" s="432">
        <v>32.14</v>
      </c>
      <c r="K263" s="433">
        <v>12.0</v>
      </c>
      <c r="L263" s="434" t="s">
        <v>10279</v>
      </c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</row>
    <row r="264">
      <c r="A264" s="429">
        <v>45684.0</v>
      </c>
      <c r="B264" s="430" t="s">
        <v>10225</v>
      </c>
      <c r="C264" s="430" t="s">
        <v>1151</v>
      </c>
      <c r="D264" s="430" t="s">
        <v>10503</v>
      </c>
      <c r="E264" s="430" t="s">
        <v>1150</v>
      </c>
      <c r="F264" s="432">
        <v>0.0</v>
      </c>
      <c r="G264" s="432">
        <v>34375.0</v>
      </c>
      <c r="H264" s="432">
        <v>38500.0</v>
      </c>
      <c r="I264" s="432">
        <f t="shared" si="4"/>
        <v>335717.66</v>
      </c>
      <c r="J264" s="432">
        <v>4125.0</v>
      </c>
      <c r="K264" s="433">
        <v>12.0</v>
      </c>
      <c r="L264" s="434" t="s">
        <v>10229</v>
      </c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</row>
    <row r="265">
      <c r="A265" s="429">
        <v>45684.0</v>
      </c>
      <c r="B265" s="430" t="s">
        <v>10225</v>
      </c>
      <c r="C265" s="430" t="s">
        <v>1151</v>
      </c>
      <c r="D265" s="430" t="s">
        <v>10504</v>
      </c>
      <c r="E265" s="430" t="s">
        <v>1150</v>
      </c>
      <c r="F265" s="432">
        <v>0.0</v>
      </c>
      <c r="G265" s="432">
        <v>504.02</v>
      </c>
      <c r="H265" s="432">
        <v>564.5</v>
      </c>
      <c r="I265" s="432">
        <f t="shared" si="4"/>
        <v>336221.68</v>
      </c>
      <c r="J265" s="432">
        <v>60.48</v>
      </c>
      <c r="K265" s="433">
        <v>12.0</v>
      </c>
      <c r="L265" s="434" t="s">
        <v>10234</v>
      </c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</row>
    <row r="266">
      <c r="A266" s="429">
        <v>45684.0</v>
      </c>
      <c r="B266" s="430" t="s">
        <v>10225</v>
      </c>
      <c r="C266" s="430" t="s">
        <v>10439</v>
      </c>
      <c r="D266" s="430" t="s">
        <v>10505</v>
      </c>
      <c r="E266" s="430" t="s">
        <v>812</v>
      </c>
      <c r="F266" s="432">
        <v>0.0</v>
      </c>
      <c r="G266" s="432">
        <v>1875.0</v>
      </c>
      <c r="H266" s="432">
        <v>2100.0</v>
      </c>
      <c r="I266" s="432">
        <f t="shared" si="4"/>
        <v>338096.68</v>
      </c>
      <c r="J266" s="432">
        <v>225.0</v>
      </c>
      <c r="K266" s="433">
        <v>12.0</v>
      </c>
      <c r="L266" s="434" t="s">
        <v>10227</v>
      </c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</row>
    <row r="267">
      <c r="A267" s="429">
        <v>45684.0</v>
      </c>
      <c r="B267" s="430" t="s">
        <v>10225</v>
      </c>
      <c r="C267" s="430" t="s">
        <v>797</v>
      </c>
      <c r="D267" s="430" t="s">
        <v>10506</v>
      </c>
      <c r="E267" s="430" t="s">
        <v>796</v>
      </c>
      <c r="F267" s="432">
        <v>0.0</v>
      </c>
      <c r="G267" s="432">
        <v>214.29</v>
      </c>
      <c r="H267" s="432">
        <v>240.0</v>
      </c>
      <c r="I267" s="432">
        <f t="shared" si="4"/>
        <v>338310.97</v>
      </c>
      <c r="J267" s="432">
        <v>25.71</v>
      </c>
      <c r="K267" s="433">
        <v>12.0</v>
      </c>
      <c r="L267" s="434" t="s">
        <v>10279</v>
      </c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</row>
    <row r="268">
      <c r="A268" s="429">
        <v>45684.0</v>
      </c>
      <c r="B268" s="430" t="s">
        <v>10225</v>
      </c>
      <c r="C268" s="430" t="s">
        <v>823</v>
      </c>
      <c r="D268" s="430" t="s">
        <v>10507</v>
      </c>
      <c r="E268" s="430" t="s">
        <v>822</v>
      </c>
      <c r="F268" s="432">
        <v>0.0</v>
      </c>
      <c r="G268" s="432">
        <v>9375.0</v>
      </c>
      <c r="H268" s="432">
        <v>10500.0</v>
      </c>
      <c r="I268" s="432">
        <f t="shared" si="4"/>
        <v>347685.97</v>
      </c>
      <c r="J268" s="432">
        <v>1125.0</v>
      </c>
      <c r="K268" s="433">
        <v>12.0</v>
      </c>
      <c r="L268" s="434" t="s">
        <v>10227</v>
      </c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</row>
    <row r="269">
      <c r="A269" s="429">
        <v>45685.0</v>
      </c>
      <c r="B269" s="430" t="s">
        <v>10225</v>
      </c>
      <c r="C269" s="430" t="s">
        <v>471</v>
      </c>
      <c r="D269" s="430" t="s">
        <v>10508</v>
      </c>
      <c r="E269" s="430" t="s">
        <v>830</v>
      </c>
      <c r="F269" s="432">
        <v>0.0</v>
      </c>
      <c r="G269" s="432">
        <v>1250.0</v>
      </c>
      <c r="H269" s="432">
        <v>1400.0</v>
      </c>
      <c r="I269" s="432">
        <f t="shared" si="4"/>
        <v>348935.97</v>
      </c>
      <c r="J269" s="432">
        <v>150.0</v>
      </c>
      <c r="K269" s="433">
        <v>12.0</v>
      </c>
      <c r="L269" s="434" t="s">
        <v>10227</v>
      </c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</row>
    <row r="270">
      <c r="A270" s="429">
        <v>45685.0</v>
      </c>
      <c r="B270" s="430" t="s">
        <v>10225</v>
      </c>
      <c r="C270" s="430" t="s">
        <v>10509</v>
      </c>
      <c r="D270" s="430" t="s">
        <v>10510</v>
      </c>
      <c r="E270" s="430" t="s">
        <v>1002</v>
      </c>
      <c r="F270" s="432">
        <v>0.0</v>
      </c>
      <c r="G270" s="432">
        <v>18750.0</v>
      </c>
      <c r="H270" s="432">
        <v>21000.0</v>
      </c>
      <c r="I270" s="432">
        <f t="shared" si="4"/>
        <v>367685.97</v>
      </c>
      <c r="J270" s="432">
        <v>2250.0</v>
      </c>
      <c r="K270" s="433">
        <v>12.0</v>
      </c>
      <c r="L270" s="434" t="s">
        <v>10229</v>
      </c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</row>
    <row r="271">
      <c r="A271" s="429">
        <v>45685.0</v>
      </c>
      <c r="B271" s="430" t="s">
        <v>10225</v>
      </c>
      <c r="C271" s="430" t="s">
        <v>869</v>
      </c>
      <c r="D271" s="430" t="s">
        <v>10511</v>
      </c>
      <c r="E271" s="430" t="s">
        <v>868</v>
      </c>
      <c r="F271" s="432">
        <v>0.0</v>
      </c>
      <c r="G271" s="432">
        <v>13504.46</v>
      </c>
      <c r="H271" s="432">
        <v>15125.0</v>
      </c>
      <c r="I271" s="432">
        <f t="shared" si="4"/>
        <v>381190.43</v>
      </c>
      <c r="J271" s="432">
        <v>1620.54</v>
      </c>
      <c r="K271" s="433">
        <v>12.0</v>
      </c>
      <c r="L271" s="434" t="s">
        <v>10234</v>
      </c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</row>
    <row r="272">
      <c r="A272" s="429">
        <v>45685.0</v>
      </c>
      <c r="B272" s="430" t="s">
        <v>10225</v>
      </c>
      <c r="C272" s="430" t="s">
        <v>869</v>
      </c>
      <c r="D272" s="430" t="s">
        <v>10512</v>
      </c>
      <c r="E272" s="430" t="s">
        <v>868</v>
      </c>
      <c r="F272" s="432">
        <v>0.0</v>
      </c>
      <c r="G272" s="432">
        <v>158.39</v>
      </c>
      <c r="H272" s="432">
        <v>177.4</v>
      </c>
      <c r="I272" s="432">
        <f t="shared" si="4"/>
        <v>381348.82</v>
      </c>
      <c r="J272" s="432">
        <v>19.01</v>
      </c>
      <c r="K272" s="433">
        <v>12.0</v>
      </c>
      <c r="L272" s="434" t="s">
        <v>10234</v>
      </c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</row>
    <row r="273">
      <c r="A273" s="429">
        <v>45685.0</v>
      </c>
      <c r="B273" s="430" t="s">
        <v>10225</v>
      </c>
      <c r="C273" s="430" t="s">
        <v>5621</v>
      </c>
      <c r="D273" s="430" t="s">
        <v>10513</v>
      </c>
      <c r="E273" s="430" t="s">
        <v>1491</v>
      </c>
      <c r="F273" s="432">
        <v>0.0</v>
      </c>
      <c r="G273" s="432">
        <v>5089.29</v>
      </c>
      <c r="H273" s="432">
        <v>5700.0</v>
      </c>
      <c r="I273" s="432">
        <f t="shared" si="4"/>
        <v>386438.11</v>
      </c>
      <c r="J273" s="432">
        <v>610.71</v>
      </c>
      <c r="K273" s="433">
        <v>12.0</v>
      </c>
      <c r="L273" s="434" t="s">
        <v>10227</v>
      </c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</row>
    <row r="274">
      <c r="A274" s="429">
        <v>45685.0</v>
      </c>
      <c r="B274" s="430" t="s">
        <v>10225</v>
      </c>
      <c r="C274" s="430" t="s">
        <v>5621</v>
      </c>
      <c r="D274" s="430" t="s">
        <v>10514</v>
      </c>
      <c r="E274" s="430" t="s">
        <v>1491</v>
      </c>
      <c r="F274" s="432">
        <v>0.0</v>
      </c>
      <c r="G274" s="432">
        <v>5089.29</v>
      </c>
      <c r="H274" s="432">
        <v>5700.0</v>
      </c>
      <c r="I274" s="432">
        <f t="shared" si="4"/>
        <v>391527.4</v>
      </c>
      <c r="J274" s="432">
        <v>610.71</v>
      </c>
      <c r="K274" s="433">
        <v>12.0</v>
      </c>
      <c r="L274" s="434" t="s">
        <v>10227</v>
      </c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</row>
    <row r="275">
      <c r="A275" s="429">
        <v>45685.0</v>
      </c>
      <c r="B275" s="430" t="s">
        <v>10225</v>
      </c>
      <c r="C275" s="430" t="s">
        <v>5621</v>
      </c>
      <c r="D275" s="430" t="s">
        <v>10515</v>
      </c>
      <c r="E275" s="430" t="s">
        <v>1491</v>
      </c>
      <c r="F275" s="432">
        <v>0.0</v>
      </c>
      <c r="G275" s="432">
        <v>5089.29</v>
      </c>
      <c r="H275" s="432">
        <v>5700.0</v>
      </c>
      <c r="I275" s="432">
        <f t="shared" si="4"/>
        <v>396616.69</v>
      </c>
      <c r="J275" s="432">
        <v>610.71</v>
      </c>
      <c r="K275" s="433">
        <v>12.0</v>
      </c>
      <c r="L275" s="434" t="s">
        <v>10227</v>
      </c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</row>
    <row r="276">
      <c r="A276" s="429">
        <v>45685.0</v>
      </c>
      <c r="B276" s="430" t="s">
        <v>10225</v>
      </c>
      <c r="C276" s="430" t="s">
        <v>5621</v>
      </c>
      <c r="D276" s="430" t="s">
        <v>10516</v>
      </c>
      <c r="E276" s="430" t="s">
        <v>1491</v>
      </c>
      <c r="F276" s="432">
        <v>0.0</v>
      </c>
      <c r="G276" s="432">
        <v>5089.29</v>
      </c>
      <c r="H276" s="432">
        <v>5700.0</v>
      </c>
      <c r="I276" s="432">
        <f t="shared" si="4"/>
        <v>401705.98</v>
      </c>
      <c r="J276" s="432">
        <v>610.71</v>
      </c>
      <c r="K276" s="433">
        <v>12.0</v>
      </c>
      <c r="L276" s="434" t="s">
        <v>10227</v>
      </c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</row>
    <row r="277">
      <c r="A277" s="429">
        <v>45686.0</v>
      </c>
      <c r="B277" s="430" t="s">
        <v>10225</v>
      </c>
      <c r="C277" s="430" t="s">
        <v>838</v>
      </c>
      <c r="D277" s="430" t="s">
        <v>10517</v>
      </c>
      <c r="E277" s="430" t="s">
        <v>837</v>
      </c>
      <c r="F277" s="432">
        <v>0.0</v>
      </c>
      <c r="G277" s="432">
        <v>964.29</v>
      </c>
      <c r="H277" s="432">
        <v>1080.0</v>
      </c>
      <c r="I277" s="432">
        <f t="shared" si="4"/>
        <v>402670.27</v>
      </c>
      <c r="J277" s="432">
        <v>115.71</v>
      </c>
      <c r="K277" s="433">
        <v>12.0</v>
      </c>
      <c r="L277" s="434" t="s">
        <v>10227</v>
      </c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</row>
    <row r="278">
      <c r="A278" s="429">
        <v>45686.0</v>
      </c>
      <c r="B278" s="430" t="s">
        <v>10225</v>
      </c>
      <c r="C278" s="430" t="s">
        <v>1196</v>
      </c>
      <c r="D278" s="430" t="s">
        <v>10518</v>
      </c>
      <c r="E278" s="430" t="s">
        <v>833</v>
      </c>
      <c r="F278" s="432">
        <v>0.0</v>
      </c>
      <c r="G278" s="432">
        <v>1250.0</v>
      </c>
      <c r="H278" s="432">
        <v>1400.0</v>
      </c>
      <c r="I278" s="432">
        <f t="shared" si="4"/>
        <v>403920.27</v>
      </c>
      <c r="J278" s="432">
        <v>150.0</v>
      </c>
      <c r="K278" s="433">
        <v>12.0</v>
      </c>
      <c r="L278" s="434" t="s">
        <v>10227</v>
      </c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</row>
    <row r="279">
      <c r="A279" s="429">
        <v>45687.0</v>
      </c>
      <c r="B279" s="430" t="s">
        <v>10225</v>
      </c>
      <c r="C279" s="430" t="s">
        <v>10519</v>
      </c>
      <c r="D279" s="430" t="s">
        <v>10520</v>
      </c>
      <c r="E279" s="430" t="s">
        <v>2098</v>
      </c>
      <c r="F279" s="432">
        <v>0.0</v>
      </c>
      <c r="G279" s="432">
        <v>491.07</v>
      </c>
      <c r="H279" s="432">
        <v>550.0</v>
      </c>
      <c r="I279" s="432">
        <f t="shared" si="4"/>
        <v>404411.34</v>
      </c>
      <c r="J279" s="432">
        <v>58.93</v>
      </c>
      <c r="K279" s="433">
        <v>12.0</v>
      </c>
      <c r="L279" s="434" t="s">
        <v>10283</v>
      </c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</row>
    <row r="280">
      <c r="A280" s="429">
        <v>45687.0</v>
      </c>
      <c r="B280" s="430" t="s">
        <v>10225</v>
      </c>
      <c r="C280" s="430" t="s">
        <v>10519</v>
      </c>
      <c r="D280" s="430" t="s">
        <v>10521</v>
      </c>
      <c r="E280" s="430" t="s">
        <v>2098</v>
      </c>
      <c r="F280" s="432">
        <v>0.0</v>
      </c>
      <c r="G280" s="432">
        <v>491.07</v>
      </c>
      <c r="H280" s="432">
        <v>550.0</v>
      </c>
      <c r="I280" s="432">
        <f t="shared" si="4"/>
        <v>404902.41</v>
      </c>
      <c r="J280" s="432">
        <v>58.93</v>
      </c>
      <c r="K280" s="433">
        <v>12.0</v>
      </c>
      <c r="L280" s="434" t="s">
        <v>10283</v>
      </c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</row>
    <row r="281">
      <c r="A281" s="429">
        <v>45687.0</v>
      </c>
      <c r="B281" s="430" t="s">
        <v>10225</v>
      </c>
      <c r="C281" s="430" t="s">
        <v>850</v>
      </c>
      <c r="D281" s="430" t="s">
        <v>10522</v>
      </c>
      <c r="E281" s="430" t="s">
        <v>849</v>
      </c>
      <c r="F281" s="432">
        <v>0.0</v>
      </c>
      <c r="G281" s="432">
        <v>642.86</v>
      </c>
      <c r="H281" s="432">
        <v>720.0</v>
      </c>
      <c r="I281" s="432">
        <f t="shared" si="4"/>
        <v>405545.27</v>
      </c>
      <c r="J281" s="432">
        <v>77.14</v>
      </c>
      <c r="K281" s="433">
        <v>12.0</v>
      </c>
      <c r="L281" s="434" t="s">
        <v>10227</v>
      </c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</row>
    <row r="282">
      <c r="A282" s="429">
        <v>45687.0</v>
      </c>
      <c r="B282" s="430" t="s">
        <v>10225</v>
      </c>
      <c r="C282" s="430" t="s">
        <v>6917</v>
      </c>
      <c r="D282" s="430" t="s">
        <v>10523</v>
      </c>
      <c r="E282" s="430" t="s">
        <v>845</v>
      </c>
      <c r="F282" s="432">
        <v>0.0</v>
      </c>
      <c r="G282" s="432">
        <v>12276.79</v>
      </c>
      <c r="H282" s="432">
        <v>13750.0</v>
      </c>
      <c r="I282" s="432">
        <f t="shared" si="4"/>
        <v>417822.06</v>
      </c>
      <c r="J282" s="432">
        <v>1473.21</v>
      </c>
      <c r="K282" s="433">
        <v>12.0</v>
      </c>
      <c r="L282" s="434" t="s">
        <v>10234</v>
      </c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</row>
    <row r="283">
      <c r="A283" s="429">
        <v>45687.0</v>
      </c>
      <c r="B283" s="430" t="s">
        <v>10225</v>
      </c>
      <c r="C283" s="430" t="s">
        <v>6917</v>
      </c>
      <c r="D283" s="430" t="s">
        <v>10524</v>
      </c>
      <c r="E283" s="430" t="s">
        <v>845</v>
      </c>
      <c r="F283" s="432">
        <v>0.0</v>
      </c>
      <c r="G283" s="432">
        <v>144.0</v>
      </c>
      <c r="H283" s="432">
        <v>161.28</v>
      </c>
      <c r="I283" s="432">
        <f t="shared" si="4"/>
        <v>417966.06</v>
      </c>
      <c r="J283" s="432">
        <v>17.28</v>
      </c>
      <c r="K283" s="433">
        <v>12.0</v>
      </c>
      <c r="L283" s="434" t="s">
        <v>10234</v>
      </c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</row>
    <row r="284">
      <c r="A284" s="429">
        <v>45687.0</v>
      </c>
      <c r="B284" s="430" t="s">
        <v>10225</v>
      </c>
      <c r="C284" s="430" t="s">
        <v>1224</v>
      </c>
      <c r="D284" s="430" t="s">
        <v>10525</v>
      </c>
      <c r="E284" s="430" t="s">
        <v>842</v>
      </c>
      <c r="F284" s="432">
        <v>0.0</v>
      </c>
      <c r="G284" s="432">
        <v>2321.43</v>
      </c>
      <c r="H284" s="432">
        <v>2600.0</v>
      </c>
      <c r="I284" s="432">
        <f t="shared" si="4"/>
        <v>420287.49</v>
      </c>
      <c r="J284" s="432">
        <v>278.57</v>
      </c>
      <c r="K284" s="433">
        <v>12.0</v>
      </c>
      <c r="L284" s="434" t="s">
        <v>10227</v>
      </c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</row>
    <row r="285">
      <c r="A285" s="429">
        <v>45687.0</v>
      </c>
      <c r="B285" s="430" t="s">
        <v>10225</v>
      </c>
      <c r="C285" s="430" t="s">
        <v>1224</v>
      </c>
      <c r="D285" s="430" t="s">
        <v>10526</v>
      </c>
      <c r="E285" s="430" t="s">
        <v>842</v>
      </c>
      <c r="F285" s="432">
        <v>0.0</v>
      </c>
      <c r="G285" s="432">
        <v>1250.0</v>
      </c>
      <c r="H285" s="432">
        <v>1400.0</v>
      </c>
      <c r="I285" s="432">
        <f t="shared" si="4"/>
        <v>421537.49</v>
      </c>
      <c r="J285" s="432">
        <v>150.0</v>
      </c>
      <c r="K285" s="433">
        <v>12.0</v>
      </c>
      <c r="L285" s="434" t="s">
        <v>10227</v>
      </c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</row>
    <row r="286">
      <c r="A286" s="429">
        <v>45688.0</v>
      </c>
      <c r="B286" s="430" t="s">
        <v>10225</v>
      </c>
      <c r="C286" s="430" t="s">
        <v>819</v>
      </c>
      <c r="D286" s="430" t="s">
        <v>10527</v>
      </c>
      <c r="E286" s="430" t="s">
        <v>877</v>
      </c>
      <c r="F286" s="432">
        <v>0.0</v>
      </c>
      <c r="G286" s="432">
        <v>625.0</v>
      </c>
      <c r="H286" s="432">
        <v>700.0</v>
      </c>
      <c r="I286" s="432">
        <f t="shared" si="4"/>
        <v>422162.49</v>
      </c>
      <c r="J286" s="432">
        <v>75.0</v>
      </c>
      <c r="K286" s="433">
        <v>12.0</v>
      </c>
      <c r="L286" s="434" t="s">
        <v>10227</v>
      </c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</row>
    <row r="287">
      <c r="A287" s="429">
        <v>45688.0</v>
      </c>
      <c r="B287" s="430" t="s">
        <v>10225</v>
      </c>
      <c r="C287" s="430" t="s">
        <v>280</v>
      </c>
      <c r="D287" s="430" t="s">
        <v>10333</v>
      </c>
      <c r="E287" s="430" t="s">
        <v>861</v>
      </c>
      <c r="F287" s="432">
        <v>0.0</v>
      </c>
      <c r="G287" s="432">
        <v>267.86</v>
      </c>
      <c r="H287" s="432">
        <v>300.0</v>
      </c>
      <c r="I287" s="432">
        <f t="shared" si="4"/>
        <v>422430.35</v>
      </c>
      <c r="J287" s="432">
        <v>32.14</v>
      </c>
      <c r="K287" s="433">
        <v>12.0</v>
      </c>
      <c r="L287" s="434" t="s">
        <v>10279</v>
      </c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</row>
    <row r="288">
      <c r="A288" s="429">
        <v>45688.0</v>
      </c>
      <c r="B288" s="430" t="s">
        <v>10225</v>
      </c>
      <c r="C288" s="430" t="s">
        <v>864</v>
      </c>
      <c r="D288" s="430" t="s">
        <v>10528</v>
      </c>
      <c r="E288" s="430" t="s">
        <v>863</v>
      </c>
      <c r="F288" s="432">
        <v>0.0</v>
      </c>
      <c r="G288" s="432">
        <v>2321.43</v>
      </c>
      <c r="H288" s="432">
        <v>2600.0</v>
      </c>
      <c r="I288" s="432">
        <f t="shared" si="4"/>
        <v>424751.78</v>
      </c>
      <c r="J288" s="432">
        <v>278.57</v>
      </c>
      <c r="K288" s="433">
        <v>12.0</v>
      </c>
      <c r="L288" s="434" t="s">
        <v>10227</v>
      </c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</row>
    <row r="289">
      <c r="A289" s="429">
        <v>45688.0</v>
      </c>
      <c r="B289" s="430" t="s">
        <v>10225</v>
      </c>
      <c r="C289" s="430" t="s">
        <v>859</v>
      </c>
      <c r="D289" s="430" t="s">
        <v>10529</v>
      </c>
      <c r="E289" s="430" t="s">
        <v>858</v>
      </c>
      <c r="F289" s="432">
        <v>0.0</v>
      </c>
      <c r="G289" s="432">
        <v>267.86</v>
      </c>
      <c r="H289" s="432">
        <v>300.0</v>
      </c>
      <c r="I289" s="432">
        <f t="shared" si="4"/>
        <v>425019.64</v>
      </c>
      <c r="J289" s="432">
        <v>32.14</v>
      </c>
      <c r="K289" s="433">
        <v>12.0</v>
      </c>
      <c r="L289" s="434" t="s">
        <v>10279</v>
      </c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</row>
    <row r="290">
      <c r="A290" s="429">
        <v>45688.0</v>
      </c>
      <c r="B290" s="430" t="s">
        <v>10225</v>
      </c>
      <c r="C290" s="430" t="s">
        <v>874</v>
      </c>
      <c r="D290" s="430" t="s">
        <v>10530</v>
      </c>
      <c r="E290" s="430" t="s">
        <v>873</v>
      </c>
      <c r="F290" s="432">
        <v>0.0</v>
      </c>
      <c r="G290" s="432">
        <v>4910.71</v>
      </c>
      <c r="H290" s="432">
        <v>5500.0</v>
      </c>
      <c r="I290" s="432">
        <f t="shared" si="4"/>
        <v>429930.35</v>
      </c>
      <c r="J290" s="432">
        <v>589.29</v>
      </c>
      <c r="K290" s="433">
        <v>12.0</v>
      </c>
      <c r="L290" s="434" t="s">
        <v>10227</v>
      </c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</row>
    <row r="291">
      <c r="A291" s="429">
        <v>45688.0</v>
      </c>
      <c r="B291" s="430" t="s">
        <v>10225</v>
      </c>
      <c r="C291" s="430" t="s">
        <v>238</v>
      </c>
      <c r="D291" s="430" t="s">
        <v>10531</v>
      </c>
      <c r="E291" s="430" t="s">
        <v>854</v>
      </c>
      <c r="F291" s="432">
        <v>0.0</v>
      </c>
      <c r="G291" s="432">
        <v>12276.79</v>
      </c>
      <c r="H291" s="432">
        <v>13750.0</v>
      </c>
      <c r="I291" s="432">
        <f t="shared" si="4"/>
        <v>442207.14</v>
      </c>
      <c r="J291" s="432">
        <v>1473.21</v>
      </c>
      <c r="K291" s="433">
        <v>12.0</v>
      </c>
      <c r="L291" s="434" t="s">
        <v>10234</v>
      </c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</row>
    <row r="292">
      <c r="A292" s="429">
        <v>45688.0</v>
      </c>
      <c r="B292" s="430" t="s">
        <v>10225</v>
      </c>
      <c r="C292" s="430" t="s">
        <v>238</v>
      </c>
      <c r="D292" s="430" t="s">
        <v>10532</v>
      </c>
      <c r="E292" s="430" t="s">
        <v>854</v>
      </c>
      <c r="F292" s="432">
        <v>0.0</v>
      </c>
      <c r="G292" s="432">
        <v>144.0</v>
      </c>
      <c r="H292" s="432">
        <v>161.28</v>
      </c>
      <c r="I292" s="432">
        <f t="shared" si="4"/>
        <v>442351.14</v>
      </c>
      <c r="J292" s="432">
        <v>17.28</v>
      </c>
      <c r="K292" s="433">
        <v>12.0</v>
      </c>
      <c r="L292" s="434" t="s">
        <v>10234</v>
      </c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</row>
    <row r="293">
      <c r="A293" s="451"/>
      <c r="B293" s="431"/>
      <c r="C293" s="431"/>
      <c r="D293" s="431"/>
      <c r="E293" s="431"/>
      <c r="F293" s="442"/>
      <c r="G293" s="442"/>
      <c r="H293" s="442"/>
      <c r="I293" s="442"/>
      <c r="J293" s="442"/>
      <c r="K293" s="443"/>
      <c r="L293" s="443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</row>
    <row r="294">
      <c r="A294" s="429">
        <v>45689.0</v>
      </c>
      <c r="B294" s="430" t="s">
        <v>10225</v>
      </c>
      <c r="C294" s="430" t="s">
        <v>982</v>
      </c>
      <c r="D294" s="430" t="s">
        <v>10533</v>
      </c>
      <c r="E294" s="430" t="s">
        <v>981</v>
      </c>
      <c r="F294" s="432">
        <v>0.0</v>
      </c>
      <c r="G294" s="432">
        <v>34375.0</v>
      </c>
      <c r="H294" s="432">
        <v>38500.0</v>
      </c>
      <c r="I294" s="432">
        <f>((I292 + G294) - F294)</f>
        <v>476726.14</v>
      </c>
      <c r="J294" s="432">
        <v>4125.0</v>
      </c>
      <c r="K294" s="433">
        <v>12.0</v>
      </c>
      <c r="L294" s="434" t="s">
        <v>10229</v>
      </c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</row>
    <row r="295">
      <c r="A295" s="429">
        <v>45689.0</v>
      </c>
      <c r="B295" s="430" t="s">
        <v>10225</v>
      </c>
      <c r="C295" s="430" t="s">
        <v>1964</v>
      </c>
      <c r="D295" s="430" t="s">
        <v>10534</v>
      </c>
      <c r="E295" s="430" t="s">
        <v>1963</v>
      </c>
      <c r="F295" s="432">
        <v>0.0</v>
      </c>
      <c r="G295" s="432">
        <v>1227.68</v>
      </c>
      <c r="H295" s="432">
        <v>1375.0</v>
      </c>
      <c r="I295" s="432">
        <f t="shared" ref="I295:I536" si="5">((I294 + G295) - F295)</f>
        <v>477953.82</v>
      </c>
      <c r="J295" s="432">
        <v>147.32</v>
      </c>
      <c r="K295" s="433">
        <v>12.0</v>
      </c>
      <c r="L295" s="434" t="s">
        <v>10234</v>
      </c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</row>
    <row r="296">
      <c r="A296" s="429">
        <v>45689.0</v>
      </c>
      <c r="B296" s="430" t="s">
        <v>10225</v>
      </c>
      <c r="C296" s="430" t="s">
        <v>94</v>
      </c>
      <c r="D296" s="430" t="s">
        <v>10535</v>
      </c>
      <c r="E296" s="430" t="s">
        <v>1328</v>
      </c>
      <c r="F296" s="432">
        <v>0.0</v>
      </c>
      <c r="G296" s="432">
        <v>2678.57</v>
      </c>
      <c r="H296" s="432">
        <v>3000.0</v>
      </c>
      <c r="I296" s="432">
        <f t="shared" si="5"/>
        <v>480632.39</v>
      </c>
      <c r="J296" s="432">
        <v>321.43</v>
      </c>
      <c r="K296" s="433">
        <v>12.0</v>
      </c>
      <c r="L296" s="434" t="s">
        <v>10229</v>
      </c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</row>
    <row r="297">
      <c r="A297" s="429">
        <v>45689.0</v>
      </c>
      <c r="B297" s="430" t="s">
        <v>10225</v>
      </c>
      <c r="C297" s="430" t="s">
        <v>922</v>
      </c>
      <c r="D297" s="430" t="s">
        <v>10536</v>
      </c>
      <c r="E297" s="430" t="s">
        <v>921</v>
      </c>
      <c r="F297" s="432">
        <v>0.0</v>
      </c>
      <c r="G297" s="432">
        <v>491.07</v>
      </c>
      <c r="H297" s="432">
        <v>550.0</v>
      </c>
      <c r="I297" s="432">
        <f t="shared" si="5"/>
        <v>481123.46</v>
      </c>
      <c r="J297" s="432">
        <v>58.93</v>
      </c>
      <c r="K297" s="433">
        <v>12.0</v>
      </c>
      <c r="L297" s="434" t="s">
        <v>10283</v>
      </c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</row>
    <row r="298">
      <c r="A298" s="429">
        <v>45689.0</v>
      </c>
      <c r="B298" s="430" t="s">
        <v>10225</v>
      </c>
      <c r="C298" s="430" t="s">
        <v>908</v>
      </c>
      <c r="D298" s="430" t="s">
        <v>10537</v>
      </c>
      <c r="E298" s="430" t="s">
        <v>1398</v>
      </c>
      <c r="F298" s="432">
        <v>0.0</v>
      </c>
      <c r="G298" s="432">
        <v>66000.0</v>
      </c>
      <c r="H298" s="432">
        <v>73920.0</v>
      </c>
      <c r="I298" s="432">
        <f t="shared" si="5"/>
        <v>547123.46</v>
      </c>
      <c r="J298" s="432">
        <v>7920.0</v>
      </c>
      <c r="K298" s="433">
        <v>12.0</v>
      </c>
      <c r="L298" s="434" t="s">
        <v>10248</v>
      </c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</row>
    <row r="299">
      <c r="A299" s="429">
        <v>45689.0</v>
      </c>
      <c r="B299" s="430" t="s">
        <v>10225</v>
      </c>
      <c r="C299" s="430" t="s">
        <v>1573</v>
      </c>
      <c r="D299" s="430" t="s">
        <v>10538</v>
      </c>
      <c r="E299" s="430" t="s">
        <v>1572</v>
      </c>
      <c r="F299" s="432">
        <v>0.0</v>
      </c>
      <c r="G299" s="432">
        <v>12276.79</v>
      </c>
      <c r="H299" s="432">
        <v>13750.0</v>
      </c>
      <c r="I299" s="432">
        <f t="shared" si="5"/>
        <v>559400.25</v>
      </c>
      <c r="J299" s="432">
        <v>1473.21</v>
      </c>
      <c r="K299" s="433">
        <v>12.0</v>
      </c>
      <c r="L299" s="434" t="s">
        <v>10234</v>
      </c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</row>
    <row r="300">
      <c r="A300" s="429">
        <v>45689.0</v>
      </c>
      <c r="B300" s="430" t="s">
        <v>10225</v>
      </c>
      <c r="C300" s="430" t="s">
        <v>454</v>
      </c>
      <c r="D300" s="430" t="s">
        <v>10539</v>
      </c>
      <c r="E300" s="430" t="s">
        <v>1304</v>
      </c>
      <c r="F300" s="432">
        <v>0.0</v>
      </c>
      <c r="G300" s="432">
        <v>4580.36</v>
      </c>
      <c r="H300" s="432">
        <v>5130.0</v>
      </c>
      <c r="I300" s="432">
        <f t="shared" si="5"/>
        <v>563980.61</v>
      </c>
      <c r="J300" s="432">
        <v>549.64</v>
      </c>
      <c r="K300" s="433">
        <v>12.0</v>
      </c>
      <c r="L300" s="434" t="s">
        <v>10227</v>
      </c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</row>
    <row r="301">
      <c r="A301" s="429">
        <v>45689.0</v>
      </c>
      <c r="B301" s="430" t="s">
        <v>10225</v>
      </c>
      <c r="C301" s="430" t="s">
        <v>454</v>
      </c>
      <c r="D301" s="430" t="s">
        <v>10540</v>
      </c>
      <c r="E301" s="430" t="s">
        <v>1304</v>
      </c>
      <c r="F301" s="432">
        <v>0.0</v>
      </c>
      <c r="G301" s="432">
        <v>4580.36</v>
      </c>
      <c r="H301" s="432">
        <v>5130.0</v>
      </c>
      <c r="I301" s="432">
        <f t="shared" si="5"/>
        <v>568560.97</v>
      </c>
      <c r="J301" s="432">
        <v>549.64</v>
      </c>
      <c r="K301" s="433">
        <v>12.0</v>
      </c>
      <c r="L301" s="434" t="s">
        <v>10227</v>
      </c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</row>
    <row r="302">
      <c r="A302" s="429">
        <v>45689.0</v>
      </c>
      <c r="B302" s="430" t="s">
        <v>10225</v>
      </c>
      <c r="C302" s="430" t="s">
        <v>454</v>
      </c>
      <c r="D302" s="430" t="s">
        <v>10541</v>
      </c>
      <c r="E302" s="430" t="s">
        <v>1304</v>
      </c>
      <c r="F302" s="432">
        <v>0.0</v>
      </c>
      <c r="G302" s="432">
        <v>4580.36</v>
      </c>
      <c r="H302" s="432">
        <v>5130.0</v>
      </c>
      <c r="I302" s="432">
        <f t="shared" si="5"/>
        <v>573141.33</v>
      </c>
      <c r="J302" s="432">
        <v>549.64</v>
      </c>
      <c r="K302" s="433">
        <v>12.0</v>
      </c>
      <c r="L302" s="434" t="s">
        <v>10227</v>
      </c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</row>
    <row r="303">
      <c r="A303" s="429">
        <v>45689.0</v>
      </c>
      <c r="B303" s="430" t="s">
        <v>10225</v>
      </c>
      <c r="C303" s="430" t="s">
        <v>454</v>
      </c>
      <c r="D303" s="430" t="s">
        <v>10542</v>
      </c>
      <c r="E303" s="430" t="s">
        <v>1304</v>
      </c>
      <c r="F303" s="432">
        <v>0.0</v>
      </c>
      <c r="G303" s="432">
        <v>4580.36</v>
      </c>
      <c r="H303" s="432">
        <v>5130.0</v>
      </c>
      <c r="I303" s="432">
        <f t="shared" si="5"/>
        <v>577721.69</v>
      </c>
      <c r="J303" s="432">
        <v>549.64</v>
      </c>
      <c r="K303" s="433">
        <v>12.0</v>
      </c>
      <c r="L303" s="434" t="s">
        <v>10227</v>
      </c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</row>
    <row r="304">
      <c r="A304" s="429">
        <v>45689.0</v>
      </c>
      <c r="B304" s="430" t="s">
        <v>10225</v>
      </c>
      <c r="C304" s="430" t="s">
        <v>454</v>
      </c>
      <c r="D304" s="430" t="s">
        <v>10543</v>
      </c>
      <c r="E304" s="430" t="s">
        <v>1304</v>
      </c>
      <c r="F304" s="432">
        <v>0.0</v>
      </c>
      <c r="G304" s="432">
        <v>4580.36</v>
      </c>
      <c r="H304" s="432">
        <v>5130.0</v>
      </c>
      <c r="I304" s="432">
        <f t="shared" si="5"/>
        <v>582302.05</v>
      </c>
      <c r="J304" s="432">
        <v>549.64</v>
      </c>
      <c r="K304" s="433">
        <v>12.0</v>
      </c>
      <c r="L304" s="434" t="s">
        <v>10227</v>
      </c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</row>
    <row r="305">
      <c r="A305" s="429">
        <v>45689.0</v>
      </c>
      <c r="B305" s="430" t="s">
        <v>10225</v>
      </c>
      <c r="C305" s="430" t="s">
        <v>454</v>
      </c>
      <c r="D305" s="430" t="s">
        <v>10544</v>
      </c>
      <c r="E305" s="430" t="s">
        <v>1304</v>
      </c>
      <c r="F305" s="432">
        <v>0.0</v>
      </c>
      <c r="G305" s="432">
        <v>4580.36</v>
      </c>
      <c r="H305" s="432">
        <v>5130.0</v>
      </c>
      <c r="I305" s="432">
        <f t="shared" si="5"/>
        <v>586882.41</v>
      </c>
      <c r="J305" s="432">
        <v>549.64</v>
      </c>
      <c r="K305" s="433">
        <v>12.0</v>
      </c>
      <c r="L305" s="434" t="s">
        <v>10227</v>
      </c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</row>
    <row r="306">
      <c r="A306" s="429">
        <v>45689.0</v>
      </c>
      <c r="B306" s="430" t="s">
        <v>10225</v>
      </c>
      <c r="C306" s="430" t="s">
        <v>454</v>
      </c>
      <c r="D306" s="430" t="s">
        <v>10545</v>
      </c>
      <c r="E306" s="430" t="s">
        <v>1304</v>
      </c>
      <c r="F306" s="432">
        <v>0.0</v>
      </c>
      <c r="G306" s="432">
        <v>4580.36</v>
      </c>
      <c r="H306" s="432">
        <v>5130.0</v>
      </c>
      <c r="I306" s="432">
        <f t="shared" si="5"/>
        <v>591462.77</v>
      </c>
      <c r="J306" s="432">
        <v>549.64</v>
      </c>
      <c r="K306" s="433">
        <v>12.0</v>
      </c>
      <c r="L306" s="434" t="s">
        <v>10227</v>
      </c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</row>
    <row r="307">
      <c r="A307" s="429">
        <v>45689.0</v>
      </c>
      <c r="B307" s="430" t="s">
        <v>10225</v>
      </c>
      <c r="C307" s="430" t="s">
        <v>454</v>
      </c>
      <c r="D307" s="430" t="s">
        <v>10546</v>
      </c>
      <c r="E307" s="430" t="s">
        <v>1304</v>
      </c>
      <c r="F307" s="432">
        <v>0.0</v>
      </c>
      <c r="G307" s="432">
        <v>4580.36</v>
      </c>
      <c r="H307" s="432">
        <v>5130.0</v>
      </c>
      <c r="I307" s="432">
        <f t="shared" si="5"/>
        <v>596043.13</v>
      </c>
      <c r="J307" s="432">
        <v>549.64</v>
      </c>
      <c r="K307" s="433">
        <v>12.0</v>
      </c>
      <c r="L307" s="434" t="s">
        <v>10227</v>
      </c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</row>
    <row r="308">
      <c r="A308" s="429">
        <v>45689.0</v>
      </c>
      <c r="B308" s="430" t="s">
        <v>10225</v>
      </c>
      <c r="C308" s="430" t="s">
        <v>454</v>
      </c>
      <c r="D308" s="430" t="s">
        <v>10547</v>
      </c>
      <c r="E308" s="430" t="s">
        <v>1304</v>
      </c>
      <c r="F308" s="432">
        <v>0.0</v>
      </c>
      <c r="G308" s="432">
        <v>4580.36</v>
      </c>
      <c r="H308" s="432">
        <v>5130.0</v>
      </c>
      <c r="I308" s="432">
        <f t="shared" si="5"/>
        <v>600623.49</v>
      </c>
      <c r="J308" s="432">
        <v>549.64</v>
      </c>
      <c r="K308" s="433">
        <v>12.0</v>
      </c>
      <c r="L308" s="434" t="s">
        <v>10227</v>
      </c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</row>
    <row r="309">
      <c r="A309" s="429">
        <v>45689.0</v>
      </c>
      <c r="B309" s="430" t="s">
        <v>10225</v>
      </c>
      <c r="C309" s="430" t="s">
        <v>454</v>
      </c>
      <c r="D309" s="430" t="s">
        <v>10548</v>
      </c>
      <c r="E309" s="430" t="s">
        <v>1304</v>
      </c>
      <c r="F309" s="432">
        <v>0.0</v>
      </c>
      <c r="G309" s="432">
        <v>4580.36</v>
      </c>
      <c r="H309" s="432">
        <v>5130.0</v>
      </c>
      <c r="I309" s="432">
        <f t="shared" si="5"/>
        <v>605203.85</v>
      </c>
      <c r="J309" s="432">
        <v>549.64</v>
      </c>
      <c r="K309" s="433">
        <v>12.0</v>
      </c>
      <c r="L309" s="434" t="s">
        <v>10227</v>
      </c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</row>
    <row r="310">
      <c r="A310" s="429">
        <v>45689.0</v>
      </c>
      <c r="B310" s="430" t="s">
        <v>10225</v>
      </c>
      <c r="C310" s="430" t="s">
        <v>454</v>
      </c>
      <c r="D310" s="430" t="s">
        <v>10549</v>
      </c>
      <c r="E310" s="430" t="s">
        <v>1304</v>
      </c>
      <c r="F310" s="432">
        <v>0.0</v>
      </c>
      <c r="G310" s="432">
        <v>4580.36</v>
      </c>
      <c r="H310" s="432">
        <v>5130.0</v>
      </c>
      <c r="I310" s="432">
        <f t="shared" si="5"/>
        <v>609784.21</v>
      </c>
      <c r="J310" s="432">
        <v>549.64</v>
      </c>
      <c r="K310" s="433">
        <v>12.0</v>
      </c>
      <c r="L310" s="434" t="s">
        <v>10227</v>
      </c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</row>
    <row r="311">
      <c r="A311" s="429">
        <v>45689.0</v>
      </c>
      <c r="B311" s="430" t="s">
        <v>10225</v>
      </c>
      <c r="C311" s="430" t="s">
        <v>454</v>
      </c>
      <c r="D311" s="430" t="s">
        <v>10550</v>
      </c>
      <c r="E311" s="430" t="s">
        <v>1304</v>
      </c>
      <c r="F311" s="432">
        <v>0.0</v>
      </c>
      <c r="G311" s="432">
        <v>4580.36</v>
      </c>
      <c r="H311" s="432">
        <v>5130.0</v>
      </c>
      <c r="I311" s="432">
        <f t="shared" si="5"/>
        <v>614364.57</v>
      </c>
      <c r="J311" s="432">
        <v>549.64</v>
      </c>
      <c r="K311" s="433">
        <v>12.0</v>
      </c>
      <c r="L311" s="434" t="s">
        <v>10227</v>
      </c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</row>
    <row r="312">
      <c r="A312" s="429">
        <v>45689.0</v>
      </c>
      <c r="B312" s="430" t="s">
        <v>10225</v>
      </c>
      <c r="C312" s="430" t="s">
        <v>572</v>
      </c>
      <c r="D312" s="430" t="s">
        <v>10551</v>
      </c>
      <c r="E312" s="430" t="s">
        <v>1286</v>
      </c>
      <c r="F312" s="432">
        <v>0.0</v>
      </c>
      <c r="G312" s="432">
        <v>28500.0</v>
      </c>
      <c r="H312" s="432">
        <v>31920.0</v>
      </c>
      <c r="I312" s="432">
        <f t="shared" si="5"/>
        <v>642864.57</v>
      </c>
      <c r="J312" s="432">
        <v>3420.0</v>
      </c>
      <c r="K312" s="433">
        <v>12.0</v>
      </c>
      <c r="L312" s="434" t="s">
        <v>10248</v>
      </c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</row>
    <row r="313">
      <c r="A313" s="429">
        <v>45689.0</v>
      </c>
      <c r="B313" s="430" t="s">
        <v>10225</v>
      </c>
      <c r="C313" s="430" t="s">
        <v>679</v>
      </c>
      <c r="D313" s="430" t="s">
        <v>10552</v>
      </c>
      <c r="E313" s="430" t="s">
        <v>1524</v>
      </c>
      <c r="F313" s="432">
        <v>0.0</v>
      </c>
      <c r="G313" s="432">
        <v>1116.07</v>
      </c>
      <c r="H313" s="432">
        <v>1250.0</v>
      </c>
      <c r="I313" s="432">
        <f t="shared" si="5"/>
        <v>643980.64</v>
      </c>
      <c r="J313" s="432">
        <v>133.93</v>
      </c>
      <c r="K313" s="433">
        <v>12.0</v>
      </c>
      <c r="L313" s="434" t="s">
        <v>10234</v>
      </c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</row>
    <row r="314">
      <c r="A314" s="429">
        <v>45689.0</v>
      </c>
      <c r="B314" s="430" t="s">
        <v>10225</v>
      </c>
      <c r="C314" s="430" t="s">
        <v>913</v>
      </c>
      <c r="D314" s="430" t="s">
        <v>10553</v>
      </c>
      <c r="E314" s="430" t="s">
        <v>912</v>
      </c>
      <c r="F314" s="432">
        <v>0.0</v>
      </c>
      <c r="G314" s="432">
        <v>491.07</v>
      </c>
      <c r="H314" s="432">
        <v>550.0</v>
      </c>
      <c r="I314" s="432">
        <f t="shared" si="5"/>
        <v>644471.71</v>
      </c>
      <c r="J314" s="432">
        <v>58.93</v>
      </c>
      <c r="K314" s="433">
        <v>12.0</v>
      </c>
      <c r="L314" s="434" t="s">
        <v>10283</v>
      </c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</row>
    <row r="315">
      <c r="A315" s="429">
        <v>45689.0</v>
      </c>
      <c r="B315" s="430" t="s">
        <v>10225</v>
      </c>
      <c r="C315" s="430" t="s">
        <v>917</v>
      </c>
      <c r="D315" s="430" t="s">
        <v>10554</v>
      </c>
      <c r="E315" s="430" t="s">
        <v>916</v>
      </c>
      <c r="F315" s="432">
        <v>0.0</v>
      </c>
      <c r="G315" s="432">
        <v>625.0</v>
      </c>
      <c r="H315" s="432">
        <v>700.0</v>
      </c>
      <c r="I315" s="432">
        <f t="shared" si="5"/>
        <v>645096.71</v>
      </c>
      <c r="J315" s="432">
        <v>75.0</v>
      </c>
      <c r="K315" s="433">
        <v>12.0</v>
      </c>
      <c r="L315" s="434" t="s">
        <v>10227</v>
      </c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</row>
    <row r="316">
      <c r="A316" s="429">
        <v>45689.0</v>
      </c>
      <c r="B316" s="430" t="s">
        <v>10225</v>
      </c>
      <c r="C316" s="430" t="s">
        <v>917</v>
      </c>
      <c r="D316" s="430" t="s">
        <v>10555</v>
      </c>
      <c r="E316" s="430" t="s">
        <v>929</v>
      </c>
      <c r="F316" s="432">
        <v>0.0</v>
      </c>
      <c r="G316" s="432">
        <v>750.0</v>
      </c>
      <c r="H316" s="432">
        <v>840.0</v>
      </c>
      <c r="I316" s="432">
        <f t="shared" si="5"/>
        <v>645846.71</v>
      </c>
      <c r="J316" s="432">
        <v>90.0</v>
      </c>
      <c r="K316" s="433">
        <v>12.0</v>
      </c>
      <c r="L316" s="434" t="s">
        <v>10227</v>
      </c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</row>
    <row r="317">
      <c r="A317" s="429">
        <v>45689.0</v>
      </c>
      <c r="B317" s="430" t="s">
        <v>10225</v>
      </c>
      <c r="C317" s="430" t="s">
        <v>168</v>
      </c>
      <c r="D317" s="430" t="s">
        <v>10556</v>
      </c>
      <c r="E317" s="430" t="s">
        <v>1052</v>
      </c>
      <c r="F317" s="432">
        <v>0.0</v>
      </c>
      <c r="G317" s="432">
        <v>1116.07</v>
      </c>
      <c r="H317" s="432">
        <v>1250.0</v>
      </c>
      <c r="I317" s="432">
        <f t="shared" si="5"/>
        <v>646962.78</v>
      </c>
      <c r="J317" s="432">
        <v>133.93</v>
      </c>
      <c r="K317" s="433">
        <v>12.0</v>
      </c>
      <c r="L317" s="434" t="s">
        <v>10234</v>
      </c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</row>
    <row r="318">
      <c r="A318" s="429">
        <v>45689.0</v>
      </c>
      <c r="B318" s="430" t="s">
        <v>10225</v>
      </c>
      <c r="C318" s="430" t="s">
        <v>1503</v>
      </c>
      <c r="D318" s="430" t="s">
        <v>10557</v>
      </c>
      <c r="E318" s="430" t="s">
        <v>10558</v>
      </c>
      <c r="F318" s="432">
        <v>0.0</v>
      </c>
      <c r="G318" s="432">
        <v>267.86</v>
      </c>
      <c r="H318" s="432">
        <v>300.0</v>
      </c>
      <c r="I318" s="432">
        <f t="shared" si="5"/>
        <v>647230.64</v>
      </c>
      <c r="J318" s="432">
        <v>32.14</v>
      </c>
      <c r="K318" s="433">
        <v>12.0</v>
      </c>
      <c r="L318" s="434" t="s">
        <v>10237</v>
      </c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</row>
    <row r="319">
      <c r="A319" s="429">
        <v>45689.0</v>
      </c>
      <c r="B319" s="430" t="s">
        <v>10225</v>
      </c>
      <c r="C319" s="430" t="s">
        <v>1020</v>
      </c>
      <c r="D319" s="430" t="s">
        <v>10559</v>
      </c>
      <c r="E319" s="430" t="s">
        <v>1019</v>
      </c>
      <c r="F319" s="432">
        <v>0.0</v>
      </c>
      <c r="G319" s="432">
        <v>34375.0</v>
      </c>
      <c r="H319" s="432">
        <v>38500.0</v>
      </c>
      <c r="I319" s="432">
        <f t="shared" si="5"/>
        <v>681605.64</v>
      </c>
      <c r="J319" s="432">
        <v>4125.0</v>
      </c>
      <c r="K319" s="433">
        <v>12.0</v>
      </c>
      <c r="L319" s="434" t="s">
        <v>10229</v>
      </c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</row>
    <row r="320">
      <c r="A320" s="429">
        <v>45689.0</v>
      </c>
      <c r="B320" s="430" t="s">
        <v>10225</v>
      </c>
      <c r="C320" s="430" t="s">
        <v>448</v>
      </c>
      <c r="D320" s="430" t="s">
        <v>10560</v>
      </c>
      <c r="E320" s="430" t="s">
        <v>1056</v>
      </c>
      <c r="F320" s="432">
        <v>0.0</v>
      </c>
      <c r="G320" s="432">
        <v>2678.57</v>
      </c>
      <c r="H320" s="432">
        <v>3000.0</v>
      </c>
      <c r="I320" s="432">
        <f t="shared" si="5"/>
        <v>684284.21</v>
      </c>
      <c r="J320" s="432">
        <v>321.43</v>
      </c>
      <c r="K320" s="433">
        <v>12.0</v>
      </c>
      <c r="L320" s="434" t="s">
        <v>10229</v>
      </c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</row>
    <row r="321">
      <c r="A321" s="429">
        <v>45689.0</v>
      </c>
      <c r="B321" s="430" t="s">
        <v>10225</v>
      </c>
      <c r="C321" s="430" t="s">
        <v>448</v>
      </c>
      <c r="D321" s="430" t="s">
        <v>10561</v>
      </c>
      <c r="E321" s="430" t="s">
        <v>1056</v>
      </c>
      <c r="F321" s="432">
        <v>0.0</v>
      </c>
      <c r="G321" s="432">
        <v>267.86</v>
      </c>
      <c r="H321" s="432">
        <v>300.0</v>
      </c>
      <c r="I321" s="432">
        <f t="shared" si="5"/>
        <v>684552.07</v>
      </c>
      <c r="J321" s="432">
        <v>32.14</v>
      </c>
      <c r="K321" s="433">
        <v>12.0</v>
      </c>
      <c r="L321" s="434" t="s">
        <v>10237</v>
      </c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</row>
    <row r="322">
      <c r="A322" s="429">
        <v>45689.0</v>
      </c>
      <c r="B322" s="430" t="s">
        <v>10225</v>
      </c>
      <c r="C322" s="430" t="s">
        <v>7323</v>
      </c>
      <c r="D322" s="430" t="s">
        <v>10562</v>
      </c>
      <c r="E322" s="446" t="s">
        <v>8889</v>
      </c>
      <c r="F322" s="447">
        <v>0.0</v>
      </c>
      <c r="G322" s="447">
        <v>13392.86</v>
      </c>
      <c r="H322" s="447">
        <v>15000.0</v>
      </c>
      <c r="I322" s="432">
        <f t="shared" si="5"/>
        <v>697944.93</v>
      </c>
      <c r="J322" s="432">
        <v>1607.14</v>
      </c>
      <c r="K322" s="433">
        <v>12.0</v>
      </c>
      <c r="L322" s="434" t="s">
        <v>10234</v>
      </c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</row>
    <row r="323">
      <c r="A323" s="429">
        <v>45689.0</v>
      </c>
      <c r="B323" s="430" t="s">
        <v>10225</v>
      </c>
      <c r="C323" s="430" t="s">
        <v>4645</v>
      </c>
      <c r="D323" s="430" t="s">
        <v>10563</v>
      </c>
      <c r="E323" s="430" t="s">
        <v>792</v>
      </c>
      <c r="F323" s="432">
        <v>0.0</v>
      </c>
      <c r="G323" s="432">
        <v>30000.0</v>
      </c>
      <c r="H323" s="432">
        <v>33600.0</v>
      </c>
      <c r="I323" s="432">
        <f t="shared" si="5"/>
        <v>727944.93</v>
      </c>
      <c r="J323" s="432">
        <v>3600.0</v>
      </c>
      <c r="K323" s="433">
        <v>12.0</v>
      </c>
      <c r="L323" s="434" t="s">
        <v>10248</v>
      </c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</row>
    <row r="324">
      <c r="A324" s="429">
        <v>45689.0</v>
      </c>
      <c r="B324" s="430" t="s">
        <v>10225</v>
      </c>
      <c r="C324" s="430" t="s">
        <v>710</v>
      </c>
      <c r="D324" s="430" t="s">
        <v>10564</v>
      </c>
      <c r="E324" s="430" t="s">
        <v>1517</v>
      </c>
      <c r="F324" s="432">
        <v>0.0</v>
      </c>
      <c r="G324" s="432">
        <v>267.86</v>
      </c>
      <c r="H324" s="432">
        <v>300.0</v>
      </c>
      <c r="I324" s="432">
        <f t="shared" si="5"/>
        <v>728212.79</v>
      </c>
      <c r="J324" s="432">
        <v>32.14</v>
      </c>
      <c r="K324" s="433">
        <v>12.0</v>
      </c>
      <c r="L324" s="434" t="s">
        <v>10237</v>
      </c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</row>
    <row r="325">
      <c r="A325" s="429">
        <v>45689.0</v>
      </c>
      <c r="B325" s="430" t="s">
        <v>10225</v>
      </c>
      <c r="C325" s="430" t="s">
        <v>395</v>
      </c>
      <c r="D325" s="430" t="s">
        <v>10565</v>
      </c>
      <c r="E325" s="430" t="s">
        <v>394</v>
      </c>
      <c r="F325" s="432">
        <v>0.0</v>
      </c>
      <c r="G325" s="432">
        <v>11160.71</v>
      </c>
      <c r="H325" s="432">
        <v>12500.0</v>
      </c>
      <c r="I325" s="432">
        <f t="shared" si="5"/>
        <v>739373.5</v>
      </c>
      <c r="J325" s="432">
        <v>1339.29</v>
      </c>
      <c r="K325" s="433">
        <v>12.0</v>
      </c>
      <c r="L325" s="434" t="s">
        <v>10234</v>
      </c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</row>
    <row r="326">
      <c r="A326" s="429">
        <v>45689.0</v>
      </c>
      <c r="B326" s="430" t="s">
        <v>10225</v>
      </c>
      <c r="C326" s="430" t="s">
        <v>395</v>
      </c>
      <c r="D326" s="430" t="s">
        <v>10566</v>
      </c>
      <c r="E326" s="430" t="s">
        <v>394</v>
      </c>
      <c r="F326" s="432">
        <v>0.0</v>
      </c>
      <c r="G326" s="432">
        <v>828.0</v>
      </c>
      <c r="H326" s="432">
        <v>927.36</v>
      </c>
      <c r="I326" s="432">
        <f t="shared" si="5"/>
        <v>740201.5</v>
      </c>
      <c r="J326" s="432">
        <v>99.36</v>
      </c>
      <c r="K326" s="433">
        <v>12.0</v>
      </c>
      <c r="L326" s="434" t="s">
        <v>10234</v>
      </c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</row>
    <row r="327">
      <c r="A327" s="429">
        <v>45689.0</v>
      </c>
      <c r="B327" s="430" t="s">
        <v>10225</v>
      </c>
      <c r="C327" s="430" t="s">
        <v>1119</v>
      </c>
      <c r="D327" s="430" t="s">
        <v>10567</v>
      </c>
      <c r="E327" s="430" t="s">
        <v>1118</v>
      </c>
      <c r="F327" s="432">
        <v>0.0</v>
      </c>
      <c r="G327" s="432">
        <v>3125.0</v>
      </c>
      <c r="H327" s="432">
        <v>3500.0</v>
      </c>
      <c r="I327" s="432">
        <f t="shared" si="5"/>
        <v>743326.5</v>
      </c>
      <c r="J327" s="432">
        <v>375.0</v>
      </c>
      <c r="K327" s="433">
        <v>12.0</v>
      </c>
      <c r="L327" s="434" t="s">
        <v>10229</v>
      </c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</row>
    <row r="328">
      <c r="A328" s="429">
        <v>45689.0</v>
      </c>
      <c r="B328" s="430" t="s">
        <v>10225</v>
      </c>
      <c r="C328" s="430" t="s">
        <v>629</v>
      </c>
      <c r="D328" s="430" t="s">
        <v>10568</v>
      </c>
      <c r="E328" s="430" t="s">
        <v>1076</v>
      </c>
      <c r="F328" s="432">
        <v>0.0</v>
      </c>
      <c r="G328" s="432">
        <v>45000.0</v>
      </c>
      <c r="H328" s="432">
        <v>50400.0</v>
      </c>
      <c r="I328" s="432">
        <f t="shared" si="5"/>
        <v>788326.5</v>
      </c>
      <c r="J328" s="432">
        <v>5400.0</v>
      </c>
      <c r="K328" s="433">
        <v>12.0</v>
      </c>
      <c r="L328" s="434" t="s">
        <v>10248</v>
      </c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</row>
    <row r="329">
      <c r="A329" s="429">
        <v>45689.0</v>
      </c>
      <c r="B329" s="430" t="s">
        <v>10225</v>
      </c>
      <c r="C329" s="430" t="s">
        <v>629</v>
      </c>
      <c r="D329" s="430" t="s">
        <v>10569</v>
      </c>
      <c r="E329" s="430" t="s">
        <v>1730</v>
      </c>
      <c r="F329" s="432">
        <v>0.0</v>
      </c>
      <c r="G329" s="432">
        <v>7480.0</v>
      </c>
      <c r="H329" s="432">
        <v>8377.6</v>
      </c>
      <c r="I329" s="432">
        <f t="shared" si="5"/>
        <v>795806.5</v>
      </c>
      <c r="J329" s="432">
        <v>897.6</v>
      </c>
      <c r="K329" s="433">
        <v>12.0</v>
      </c>
      <c r="L329" s="434" t="s">
        <v>10223</v>
      </c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</row>
    <row r="330">
      <c r="A330" s="429">
        <v>45689.0</v>
      </c>
      <c r="B330" s="430" t="s">
        <v>10225</v>
      </c>
      <c r="C330" s="430" t="s">
        <v>182</v>
      </c>
      <c r="D330" s="430" t="s">
        <v>10570</v>
      </c>
      <c r="E330" s="430" t="s">
        <v>1074</v>
      </c>
      <c r="F330" s="432">
        <v>0.0</v>
      </c>
      <c r="G330" s="432">
        <v>1116.07</v>
      </c>
      <c r="H330" s="432">
        <v>1250.0</v>
      </c>
      <c r="I330" s="432">
        <f t="shared" si="5"/>
        <v>796922.57</v>
      </c>
      <c r="J330" s="432">
        <v>133.93</v>
      </c>
      <c r="K330" s="433">
        <v>12.0</v>
      </c>
      <c r="L330" s="434" t="s">
        <v>10234</v>
      </c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</row>
    <row r="331">
      <c r="A331" s="429">
        <v>45689.0</v>
      </c>
      <c r="B331" s="430" t="s">
        <v>10225</v>
      </c>
      <c r="C331" s="430" t="s">
        <v>337</v>
      </c>
      <c r="D331" s="430" t="s">
        <v>10571</v>
      </c>
      <c r="E331" s="430" t="s">
        <v>1336</v>
      </c>
      <c r="F331" s="432">
        <v>0.0</v>
      </c>
      <c r="G331" s="432">
        <v>1116.07</v>
      </c>
      <c r="H331" s="432">
        <v>1250.0</v>
      </c>
      <c r="I331" s="432">
        <f t="shared" si="5"/>
        <v>798038.64</v>
      </c>
      <c r="J331" s="432">
        <v>133.93</v>
      </c>
      <c r="K331" s="433">
        <v>12.0</v>
      </c>
      <c r="L331" s="434" t="s">
        <v>10234</v>
      </c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</row>
    <row r="332">
      <c r="A332" s="429">
        <v>45689.0</v>
      </c>
      <c r="B332" s="430" t="s">
        <v>10225</v>
      </c>
      <c r="C332" s="430" t="s">
        <v>925</v>
      </c>
      <c r="D332" s="430" t="s">
        <v>10572</v>
      </c>
      <c r="E332" s="430" t="s">
        <v>924</v>
      </c>
      <c r="F332" s="432">
        <v>0.0</v>
      </c>
      <c r="G332" s="432">
        <v>3928.57</v>
      </c>
      <c r="H332" s="432">
        <v>4400.0</v>
      </c>
      <c r="I332" s="432">
        <f t="shared" si="5"/>
        <v>801967.21</v>
      </c>
      <c r="J332" s="432">
        <v>471.43</v>
      </c>
      <c r="K332" s="433">
        <v>12.0</v>
      </c>
      <c r="L332" s="434" t="s">
        <v>10227</v>
      </c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</row>
    <row r="333">
      <c r="A333" s="429">
        <v>45690.0</v>
      </c>
      <c r="B333" s="430" t="s">
        <v>10225</v>
      </c>
      <c r="C333" s="430" t="s">
        <v>10573</v>
      </c>
      <c r="D333" s="430" t="s">
        <v>10574</v>
      </c>
      <c r="E333" s="430" t="s">
        <v>943</v>
      </c>
      <c r="F333" s="432">
        <v>0.0</v>
      </c>
      <c r="G333" s="432">
        <v>11160.71</v>
      </c>
      <c r="H333" s="432">
        <v>12500.0</v>
      </c>
      <c r="I333" s="432">
        <f t="shared" si="5"/>
        <v>813127.92</v>
      </c>
      <c r="J333" s="432">
        <v>1339.29</v>
      </c>
      <c r="K333" s="433">
        <v>12.0</v>
      </c>
      <c r="L333" s="434" t="s">
        <v>10234</v>
      </c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</row>
    <row r="334">
      <c r="A334" s="429">
        <v>45690.0</v>
      </c>
      <c r="B334" s="430" t="s">
        <v>10225</v>
      </c>
      <c r="C334" s="430" t="s">
        <v>10573</v>
      </c>
      <c r="D334" s="430" t="s">
        <v>10575</v>
      </c>
      <c r="E334" s="430" t="s">
        <v>943</v>
      </c>
      <c r="F334" s="432">
        <v>0.0</v>
      </c>
      <c r="G334" s="432">
        <v>1080.0</v>
      </c>
      <c r="H334" s="432">
        <v>1209.6</v>
      </c>
      <c r="I334" s="432">
        <f t="shared" si="5"/>
        <v>814207.92</v>
      </c>
      <c r="J334" s="432">
        <v>129.6</v>
      </c>
      <c r="K334" s="433">
        <v>12.0</v>
      </c>
      <c r="L334" s="434" t="s">
        <v>10234</v>
      </c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</row>
    <row r="335">
      <c r="A335" s="429">
        <v>45690.0</v>
      </c>
      <c r="B335" s="430" t="s">
        <v>10225</v>
      </c>
      <c r="C335" s="430" t="s">
        <v>1836</v>
      </c>
      <c r="D335" s="430" t="s">
        <v>10576</v>
      </c>
      <c r="E335" s="430" t="s">
        <v>1066</v>
      </c>
      <c r="F335" s="432">
        <v>0.0</v>
      </c>
      <c r="G335" s="432">
        <v>892.86</v>
      </c>
      <c r="H335" s="432">
        <v>1000.0</v>
      </c>
      <c r="I335" s="432">
        <f t="shared" si="5"/>
        <v>815100.78</v>
      </c>
      <c r="J335" s="432">
        <v>107.14</v>
      </c>
      <c r="K335" s="433">
        <v>12.0</v>
      </c>
      <c r="L335" s="434" t="s">
        <v>10234</v>
      </c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</row>
    <row r="336">
      <c r="A336" s="429">
        <v>45691.0</v>
      </c>
      <c r="B336" s="430" t="s">
        <v>10225</v>
      </c>
      <c r="C336" s="430" t="s">
        <v>471</v>
      </c>
      <c r="D336" s="430" t="s">
        <v>10577</v>
      </c>
      <c r="E336" s="430" t="s">
        <v>952</v>
      </c>
      <c r="F336" s="432">
        <v>0.0</v>
      </c>
      <c r="G336" s="432">
        <v>1875.0</v>
      </c>
      <c r="H336" s="432">
        <v>2100.0</v>
      </c>
      <c r="I336" s="432">
        <f t="shared" si="5"/>
        <v>816975.78</v>
      </c>
      <c r="J336" s="432">
        <v>225.0</v>
      </c>
      <c r="K336" s="433">
        <v>12.0</v>
      </c>
      <c r="L336" s="434" t="s">
        <v>10227</v>
      </c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</row>
    <row r="337">
      <c r="A337" s="429">
        <v>45691.0</v>
      </c>
      <c r="B337" s="430" t="s">
        <v>10225</v>
      </c>
      <c r="C337" s="430" t="s">
        <v>850</v>
      </c>
      <c r="D337" s="430" t="s">
        <v>10578</v>
      </c>
      <c r="E337" s="430" t="s">
        <v>932</v>
      </c>
      <c r="F337" s="432">
        <v>0.0</v>
      </c>
      <c r="G337" s="432">
        <v>642.86</v>
      </c>
      <c r="H337" s="432">
        <v>720.0</v>
      </c>
      <c r="I337" s="432">
        <f t="shared" si="5"/>
        <v>817618.64</v>
      </c>
      <c r="J337" s="432">
        <v>77.14</v>
      </c>
      <c r="K337" s="433">
        <v>12.0</v>
      </c>
      <c r="L337" s="434" t="s">
        <v>10227</v>
      </c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</row>
    <row r="338">
      <c r="A338" s="429">
        <v>45691.0</v>
      </c>
      <c r="B338" s="430" t="s">
        <v>10225</v>
      </c>
      <c r="C338" s="430" t="s">
        <v>347</v>
      </c>
      <c r="D338" s="430" t="s">
        <v>10579</v>
      </c>
      <c r="E338" s="430" t="s">
        <v>1462</v>
      </c>
      <c r="F338" s="432">
        <v>0.0</v>
      </c>
      <c r="G338" s="432">
        <v>2321.43</v>
      </c>
      <c r="H338" s="432">
        <v>2600.0</v>
      </c>
      <c r="I338" s="432">
        <f t="shared" si="5"/>
        <v>819940.07</v>
      </c>
      <c r="J338" s="432">
        <v>278.57</v>
      </c>
      <c r="K338" s="433">
        <v>12.0</v>
      </c>
      <c r="L338" s="434" t="s">
        <v>10227</v>
      </c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</row>
    <row r="339">
      <c r="A339" s="429">
        <v>45691.0</v>
      </c>
      <c r="B339" s="430" t="s">
        <v>10225</v>
      </c>
      <c r="C339" s="430" t="s">
        <v>941</v>
      </c>
      <c r="D339" s="430" t="s">
        <v>10580</v>
      </c>
      <c r="E339" s="430" t="s">
        <v>940</v>
      </c>
      <c r="F339" s="432">
        <v>0.0</v>
      </c>
      <c r="G339" s="432">
        <v>491.07</v>
      </c>
      <c r="H339" s="432">
        <v>550.0</v>
      </c>
      <c r="I339" s="432">
        <f t="shared" si="5"/>
        <v>820431.14</v>
      </c>
      <c r="J339" s="432">
        <v>58.93</v>
      </c>
      <c r="K339" s="433">
        <v>12.0</v>
      </c>
      <c r="L339" s="434" t="s">
        <v>10283</v>
      </c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</row>
    <row r="340">
      <c r="A340" s="429">
        <v>45691.0</v>
      </c>
      <c r="B340" s="430" t="s">
        <v>10225</v>
      </c>
      <c r="C340" s="430" t="s">
        <v>960</v>
      </c>
      <c r="D340" s="430" t="s">
        <v>10581</v>
      </c>
      <c r="E340" s="430" t="s">
        <v>959</v>
      </c>
      <c r="F340" s="432">
        <v>0.0</v>
      </c>
      <c r="G340" s="432">
        <v>491.07</v>
      </c>
      <c r="H340" s="432">
        <v>550.0</v>
      </c>
      <c r="I340" s="432">
        <f t="shared" si="5"/>
        <v>820922.21</v>
      </c>
      <c r="J340" s="432">
        <v>58.93</v>
      </c>
      <c r="K340" s="433">
        <v>12.0</v>
      </c>
      <c r="L340" s="434" t="s">
        <v>10283</v>
      </c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</row>
    <row r="341">
      <c r="A341" s="429">
        <v>45691.0</v>
      </c>
      <c r="B341" s="430" t="s">
        <v>10225</v>
      </c>
      <c r="C341" s="430" t="s">
        <v>956</v>
      </c>
      <c r="D341" s="430" t="s">
        <v>10582</v>
      </c>
      <c r="E341" s="430" t="s">
        <v>955</v>
      </c>
      <c r="F341" s="432">
        <v>0.0</v>
      </c>
      <c r="G341" s="432">
        <v>642.86</v>
      </c>
      <c r="H341" s="432">
        <v>720.0</v>
      </c>
      <c r="I341" s="432">
        <f t="shared" si="5"/>
        <v>821565.07</v>
      </c>
      <c r="J341" s="432">
        <v>77.14</v>
      </c>
      <c r="K341" s="433">
        <v>12.0</v>
      </c>
      <c r="L341" s="434" t="s">
        <v>10227</v>
      </c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</row>
    <row r="342">
      <c r="A342" s="429">
        <v>45691.0</v>
      </c>
      <c r="B342" s="430" t="s">
        <v>10225</v>
      </c>
      <c r="C342" s="430" t="s">
        <v>949</v>
      </c>
      <c r="D342" s="430" t="s">
        <v>10583</v>
      </c>
      <c r="E342" s="430" t="s">
        <v>948</v>
      </c>
      <c r="F342" s="432">
        <v>0.0</v>
      </c>
      <c r="G342" s="432">
        <v>8035.71</v>
      </c>
      <c r="H342" s="432">
        <v>9000.0</v>
      </c>
      <c r="I342" s="432">
        <f t="shared" si="5"/>
        <v>829600.78</v>
      </c>
      <c r="J342" s="432">
        <v>964.29</v>
      </c>
      <c r="K342" s="433">
        <v>12.0</v>
      </c>
      <c r="L342" s="434" t="s">
        <v>10227</v>
      </c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</row>
    <row r="343">
      <c r="A343" s="429">
        <v>45691.0</v>
      </c>
      <c r="B343" s="430" t="s">
        <v>10225</v>
      </c>
      <c r="C343" s="430" t="s">
        <v>949</v>
      </c>
      <c r="D343" s="430" t="s">
        <v>10584</v>
      </c>
      <c r="E343" s="430" t="s">
        <v>948</v>
      </c>
      <c r="F343" s="432">
        <v>0.0</v>
      </c>
      <c r="G343" s="432">
        <v>8035.71</v>
      </c>
      <c r="H343" s="432">
        <v>9000.0</v>
      </c>
      <c r="I343" s="432">
        <f t="shared" si="5"/>
        <v>837636.49</v>
      </c>
      <c r="J343" s="432">
        <v>964.29</v>
      </c>
      <c r="K343" s="433">
        <v>12.0</v>
      </c>
      <c r="L343" s="434" t="s">
        <v>10227</v>
      </c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</row>
    <row r="344">
      <c r="A344" s="429">
        <v>45692.0</v>
      </c>
      <c r="B344" s="430" t="s">
        <v>10225</v>
      </c>
      <c r="C344" s="430" t="s">
        <v>978</v>
      </c>
      <c r="D344" s="430" t="s">
        <v>10585</v>
      </c>
      <c r="E344" s="430" t="s">
        <v>977</v>
      </c>
      <c r="F344" s="432">
        <v>0.0</v>
      </c>
      <c r="G344" s="432">
        <v>392.86</v>
      </c>
      <c r="H344" s="432">
        <v>440.0</v>
      </c>
      <c r="I344" s="432">
        <f t="shared" si="5"/>
        <v>838029.35</v>
      </c>
      <c r="J344" s="432">
        <v>47.14</v>
      </c>
      <c r="K344" s="433">
        <v>12.0</v>
      </c>
      <c r="L344" s="434" t="s">
        <v>10283</v>
      </c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</row>
    <row r="345">
      <c r="A345" s="429">
        <v>45692.0</v>
      </c>
      <c r="B345" s="430" t="s">
        <v>10225</v>
      </c>
      <c r="C345" s="430" t="s">
        <v>997</v>
      </c>
      <c r="D345" s="430" t="s">
        <v>10586</v>
      </c>
      <c r="E345" s="430" t="s">
        <v>996</v>
      </c>
      <c r="F345" s="432">
        <v>0.0</v>
      </c>
      <c r="G345" s="432">
        <v>267.86</v>
      </c>
      <c r="H345" s="432">
        <v>300.0</v>
      </c>
      <c r="I345" s="432">
        <f t="shared" si="5"/>
        <v>838297.21</v>
      </c>
      <c r="J345" s="432">
        <v>32.14</v>
      </c>
      <c r="K345" s="433">
        <v>12.0</v>
      </c>
      <c r="L345" s="434" t="s">
        <v>10279</v>
      </c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</row>
    <row r="346">
      <c r="A346" s="429">
        <v>45692.0</v>
      </c>
      <c r="B346" s="430" t="s">
        <v>10225</v>
      </c>
      <c r="C346" s="430" t="s">
        <v>1000</v>
      </c>
      <c r="D346" s="430" t="s">
        <v>10587</v>
      </c>
      <c r="E346" s="430" t="s">
        <v>999</v>
      </c>
      <c r="F346" s="432">
        <v>0.0</v>
      </c>
      <c r="G346" s="432">
        <v>535.71</v>
      </c>
      <c r="H346" s="432">
        <v>600.0</v>
      </c>
      <c r="I346" s="432">
        <f t="shared" si="5"/>
        <v>838832.92</v>
      </c>
      <c r="J346" s="432">
        <v>64.29</v>
      </c>
      <c r="K346" s="433">
        <v>12.0</v>
      </c>
      <c r="L346" s="434" t="s">
        <v>10279</v>
      </c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</row>
    <row r="347">
      <c r="A347" s="429">
        <v>45692.0</v>
      </c>
      <c r="B347" s="430" t="s">
        <v>10225</v>
      </c>
      <c r="C347" s="430" t="s">
        <v>967</v>
      </c>
      <c r="D347" s="430" t="s">
        <v>10588</v>
      </c>
      <c r="E347" s="430" t="s">
        <v>966</v>
      </c>
      <c r="F347" s="432">
        <v>0.0</v>
      </c>
      <c r="G347" s="432">
        <v>392.86</v>
      </c>
      <c r="H347" s="432">
        <v>440.0</v>
      </c>
      <c r="I347" s="432">
        <f t="shared" si="5"/>
        <v>839225.78</v>
      </c>
      <c r="J347" s="432">
        <v>47.14</v>
      </c>
      <c r="K347" s="433">
        <v>12.0</v>
      </c>
      <c r="L347" s="434" t="s">
        <v>10283</v>
      </c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</row>
    <row r="348">
      <c r="A348" s="429">
        <v>45692.0</v>
      </c>
      <c r="B348" s="430" t="s">
        <v>10225</v>
      </c>
      <c r="C348" s="430" t="s">
        <v>963</v>
      </c>
      <c r="D348" s="430" t="s">
        <v>10589</v>
      </c>
      <c r="E348" s="430" t="s">
        <v>962</v>
      </c>
      <c r="F348" s="432">
        <v>0.0</v>
      </c>
      <c r="G348" s="432">
        <v>392.86</v>
      </c>
      <c r="H348" s="432">
        <v>440.0</v>
      </c>
      <c r="I348" s="432">
        <f t="shared" si="5"/>
        <v>839618.64</v>
      </c>
      <c r="J348" s="432">
        <v>47.14</v>
      </c>
      <c r="K348" s="433">
        <v>12.0</v>
      </c>
      <c r="L348" s="434" t="s">
        <v>10283</v>
      </c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</row>
    <row r="349">
      <c r="A349" s="429">
        <v>45692.0</v>
      </c>
      <c r="B349" s="430" t="s">
        <v>10225</v>
      </c>
      <c r="C349" s="430" t="s">
        <v>10590</v>
      </c>
      <c r="D349" s="430" t="s">
        <v>10591</v>
      </c>
      <c r="E349" s="430" t="s">
        <v>991</v>
      </c>
      <c r="F349" s="432">
        <v>0.0</v>
      </c>
      <c r="G349" s="432">
        <v>2946.43</v>
      </c>
      <c r="H349" s="432">
        <v>3300.0</v>
      </c>
      <c r="I349" s="432">
        <f t="shared" si="5"/>
        <v>842565.07</v>
      </c>
      <c r="J349" s="432">
        <v>353.57</v>
      </c>
      <c r="K349" s="433">
        <v>12.0</v>
      </c>
      <c r="L349" s="434" t="s">
        <v>10227</v>
      </c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</row>
    <row r="350">
      <c r="A350" s="429">
        <v>45692.0</v>
      </c>
      <c r="B350" s="430" t="s">
        <v>10225</v>
      </c>
      <c r="C350" s="430" t="s">
        <v>305</v>
      </c>
      <c r="D350" s="430" t="s">
        <v>10592</v>
      </c>
      <c r="E350" s="430" t="s">
        <v>1180</v>
      </c>
      <c r="F350" s="432">
        <v>0.0</v>
      </c>
      <c r="G350" s="432">
        <v>20000.0</v>
      </c>
      <c r="H350" s="432">
        <v>22400.0</v>
      </c>
      <c r="I350" s="432">
        <f t="shared" si="5"/>
        <v>862565.07</v>
      </c>
      <c r="J350" s="432">
        <v>2400.0</v>
      </c>
      <c r="K350" s="433">
        <v>12.0</v>
      </c>
      <c r="L350" s="434" t="s">
        <v>10248</v>
      </c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</row>
    <row r="351">
      <c r="A351" s="429">
        <v>45692.0</v>
      </c>
      <c r="B351" s="430" t="s">
        <v>10225</v>
      </c>
      <c r="C351" s="430" t="s">
        <v>974</v>
      </c>
      <c r="D351" s="430" t="s">
        <v>10593</v>
      </c>
      <c r="E351" s="430" t="s">
        <v>973</v>
      </c>
      <c r="F351" s="432">
        <v>0.0</v>
      </c>
      <c r="G351" s="432">
        <v>267.86</v>
      </c>
      <c r="H351" s="432">
        <v>300.0</v>
      </c>
      <c r="I351" s="432">
        <f t="shared" si="5"/>
        <v>862832.93</v>
      </c>
      <c r="J351" s="432">
        <v>32.14</v>
      </c>
      <c r="K351" s="433">
        <v>12.0</v>
      </c>
      <c r="L351" s="434" t="s">
        <v>10279</v>
      </c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</row>
    <row r="352">
      <c r="A352" s="429">
        <v>45693.0</v>
      </c>
      <c r="B352" s="430" t="s">
        <v>10225</v>
      </c>
      <c r="C352" s="430" t="s">
        <v>471</v>
      </c>
      <c r="D352" s="430" t="s">
        <v>10594</v>
      </c>
      <c r="E352" s="430" t="s">
        <v>1090</v>
      </c>
      <c r="F352" s="432">
        <v>0.0</v>
      </c>
      <c r="G352" s="432">
        <v>321.43</v>
      </c>
      <c r="H352" s="432">
        <v>360.0</v>
      </c>
      <c r="I352" s="432">
        <f t="shared" si="5"/>
        <v>863154.36</v>
      </c>
      <c r="J352" s="432">
        <v>38.57</v>
      </c>
      <c r="K352" s="433">
        <v>12.0</v>
      </c>
      <c r="L352" s="434" t="s">
        <v>10227</v>
      </c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</row>
    <row r="353">
      <c r="A353" s="429">
        <v>45693.0</v>
      </c>
      <c r="B353" s="430" t="s">
        <v>10225</v>
      </c>
      <c r="C353" s="430" t="s">
        <v>242</v>
      </c>
      <c r="D353" s="430" t="s">
        <v>10595</v>
      </c>
      <c r="E353" s="430" t="s">
        <v>1010</v>
      </c>
      <c r="F353" s="432">
        <v>0.0</v>
      </c>
      <c r="G353" s="432">
        <v>2678.57</v>
      </c>
      <c r="H353" s="432">
        <v>3000.0</v>
      </c>
      <c r="I353" s="432">
        <f t="shared" si="5"/>
        <v>865832.93</v>
      </c>
      <c r="J353" s="432">
        <v>321.43</v>
      </c>
      <c r="K353" s="433">
        <v>12.0</v>
      </c>
      <c r="L353" s="434" t="s">
        <v>10296</v>
      </c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</row>
    <row r="354">
      <c r="A354" s="429">
        <v>45693.0</v>
      </c>
      <c r="B354" s="430" t="s">
        <v>10225</v>
      </c>
      <c r="C354" s="430" t="s">
        <v>1856</v>
      </c>
      <c r="D354" s="430" t="s">
        <v>10596</v>
      </c>
      <c r="E354" s="430" t="s">
        <v>1071</v>
      </c>
      <c r="F354" s="432">
        <v>0.0</v>
      </c>
      <c r="G354" s="432">
        <v>1116.07</v>
      </c>
      <c r="H354" s="432">
        <v>1250.0</v>
      </c>
      <c r="I354" s="432">
        <f t="shared" si="5"/>
        <v>866949</v>
      </c>
      <c r="J354" s="432">
        <v>133.93</v>
      </c>
      <c r="K354" s="433">
        <v>12.0</v>
      </c>
      <c r="L354" s="434" t="s">
        <v>10234</v>
      </c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</row>
    <row r="355">
      <c r="A355" s="429">
        <v>45693.0</v>
      </c>
      <c r="B355" s="430" t="s">
        <v>10225</v>
      </c>
      <c r="C355" s="430" t="s">
        <v>280</v>
      </c>
      <c r="D355" s="430" t="s">
        <v>10333</v>
      </c>
      <c r="E355" s="430" t="s">
        <v>1060</v>
      </c>
      <c r="F355" s="432">
        <v>0.0</v>
      </c>
      <c r="G355" s="432">
        <v>267.86</v>
      </c>
      <c r="H355" s="432">
        <v>300.0</v>
      </c>
      <c r="I355" s="432">
        <f t="shared" si="5"/>
        <v>867216.86</v>
      </c>
      <c r="J355" s="432">
        <v>32.14</v>
      </c>
      <c r="K355" s="433">
        <v>12.0</v>
      </c>
      <c r="L355" s="434" t="s">
        <v>10279</v>
      </c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</row>
    <row r="356">
      <c r="A356" s="429">
        <v>45693.0</v>
      </c>
      <c r="B356" s="430" t="s">
        <v>10225</v>
      </c>
      <c r="C356" s="430" t="s">
        <v>3109</v>
      </c>
      <c r="D356" s="430" t="s">
        <v>10597</v>
      </c>
      <c r="E356" s="430" t="s">
        <v>1082</v>
      </c>
      <c r="F356" s="432">
        <v>0.0</v>
      </c>
      <c r="G356" s="432">
        <v>18750.0</v>
      </c>
      <c r="H356" s="432">
        <v>21000.0</v>
      </c>
      <c r="I356" s="432">
        <f t="shared" si="5"/>
        <v>885966.86</v>
      </c>
      <c r="J356" s="432">
        <v>2250.0</v>
      </c>
      <c r="K356" s="433">
        <v>12.0</v>
      </c>
      <c r="L356" s="434" t="s">
        <v>10229</v>
      </c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</row>
    <row r="357">
      <c r="A357" s="429">
        <v>45693.0</v>
      </c>
      <c r="B357" s="430" t="s">
        <v>10225</v>
      </c>
      <c r="C357" s="430" t="s">
        <v>1013</v>
      </c>
      <c r="D357" s="430" t="s">
        <v>10598</v>
      </c>
      <c r="E357" s="430" t="s">
        <v>1012</v>
      </c>
      <c r="F357" s="432">
        <v>0.0</v>
      </c>
      <c r="G357" s="432">
        <v>392.86</v>
      </c>
      <c r="H357" s="432">
        <v>440.0</v>
      </c>
      <c r="I357" s="432">
        <f t="shared" si="5"/>
        <v>886359.72</v>
      </c>
      <c r="J357" s="432">
        <v>47.14</v>
      </c>
      <c r="K357" s="433">
        <v>12.0</v>
      </c>
      <c r="L357" s="434" t="s">
        <v>10283</v>
      </c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</row>
    <row r="358">
      <c r="A358" s="429">
        <v>45693.0</v>
      </c>
      <c r="B358" s="430" t="s">
        <v>10225</v>
      </c>
      <c r="C358" s="430" t="s">
        <v>454</v>
      </c>
      <c r="D358" s="430" t="s">
        <v>10599</v>
      </c>
      <c r="E358" s="430" t="s">
        <v>1430</v>
      </c>
      <c r="F358" s="432">
        <v>0.0</v>
      </c>
      <c r="G358" s="432">
        <v>4464.29</v>
      </c>
      <c r="H358" s="432">
        <v>5000.0</v>
      </c>
      <c r="I358" s="432">
        <f t="shared" si="5"/>
        <v>890824.01</v>
      </c>
      <c r="J358" s="432">
        <v>535.71</v>
      </c>
      <c r="K358" s="433">
        <v>12.0</v>
      </c>
      <c r="L358" s="434" t="s">
        <v>10227</v>
      </c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</row>
    <row r="359">
      <c r="A359" s="429">
        <v>45693.0</v>
      </c>
      <c r="B359" s="430" t="s">
        <v>10225</v>
      </c>
      <c r="C359" s="430" t="s">
        <v>217</v>
      </c>
      <c r="D359" s="430" t="s">
        <v>10600</v>
      </c>
      <c r="E359" s="430" t="s">
        <v>1164</v>
      </c>
      <c r="F359" s="432">
        <v>0.0</v>
      </c>
      <c r="G359" s="432">
        <v>4196.43</v>
      </c>
      <c r="H359" s="432">
        <v>4700.0</v>
      </c>
      <c r="I359" s="432">
        <f t="shared" si="5"/>
        <v>895020.44</v>
      </c>
      <c r="J359" s="432">
        <v>503.57</v>
      </c>
      <c r="K359" s="433">
        <v>12.0</v>
      </c>
      <c r="L359" s="434" t="s">
        <v>10227</v>
      </c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</row>
    <row r="360">
      <c r="A360" s="429">
        <v>45693.0</v>
      </c>
      <c r="B360" s="430" t="s">
        <v>10225</v>
      </c>
      <c r="C360" s="430" t="s">
        <v>1094</v>
      </c>
      <c r="D360" s="430" t="s">
        <v>10601</v>
      </c>
      <c r="E360" s="430" t="s">
        <v>1093</v>
      </c>
      <c r="F360" s="432">
        <v>0.0</v>
      </c>
      <c r="G360" s="432">
        <v>1875.0</v>
      </c>
      <c r="H360" s="432">
        <v>2100.0</v>
      </c>
      <c r="I360" s="432">
        <f t="shared" si="5"/>
        <v>896895.44</v>
      </c>
      <c r="J360" s="432">
        <v>225.0</v>
      </c>
      <c r="K360" s="433">
        <v>12.0</v>
      </c>
      <c r="L360" s="434" t="s">
        <v>10227</v>
      </c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</row>
    <row r="361">
      <c r="A361" s="429">
        <v>45693.0</v>
      </c>
      <c r="B361" s="430" t="s">
        <v>10225</v>
      </c>
      <c r="C361" s="430" t="s">
        <v>752</v>
      </c>
      <c r="D361" s="430" t="s">
        <v>10492</v>
      </c>
      <c r="E361" s="430" t="s">
        <v>1032</v>
      </c>
      <c r="F361" s="432">
        <v>0.0</v>
      </c>
      <c r="G361" s="432">
        <v>267.86</v>
      </c>
      <c r="H361" s="432">
        <v>300.0</v>
      </c>
      <c r="I361" s="432">
        <f t="shared" si="5"/>
        <v>897163.3</v>
      </c>
      <c r="J361" s="432">
        <v>32.14</v>
      </c>
      <c r="K361" s="433">
        <v>12.0</v>
      </c>
      <c r="L361" s="434" t="s">
        <v>10279</v>
      </c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</row>
    <row r="362">
      <c r="A362" s="429">
        <v>45693.0</v>
      </c>
      <c r="B362" s="430" t="s">
        <v>10225</v>
      </c>
      <c r="C362" s="430" t="s">
        <v>487</v>
      </c>
      <c r="D362" s="430" t="s">
        <v>10423</v>
      </c>
      <c r="E362" s="430" t="s">
        <v>1007</v>
      </c>
      <c r="F362" s="432">
        <v>0.0</v>
      </c>
      <c r="G362" s="432">
        <v>267.86</v>
      </c>
      <c r="H362" s="432">
        <v>300.0</v>
      </c>
      <c r="I362" s="432">
        <f t="shared" si="5"/>
        <v>897431.16</v>
      </c>
      <c r="J362" s="432">
        <v>32.14</v>
      </c>
      <c r="K362" s="433">
        <v>12.0</v>
      </c>
      <c r="L362" s="434" t="s">
        <v>10279</v>
      </c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</row>
    <row r="363">
      <c r="A363" s="429">
        <v>45693.0</v>
      </c>
      <c r="B363" s="430" t="s">
        <v>10225</v>
      </c>
      <c r="C363" s="430" t="s">
        <v>1029</v>
      </c>
      <c r="D363" s="430" t="s">
        <v>10602</v>
      </c>
      <c r="E363" s="430" t="s">
        <v>1028</v>
      </c>
      <c r="F363" s="432">
        <v>0.0</v>
      </c>
      <c r="G363" s="432">
        <v>267.86</v>
      </c>
      <c r="H363" s="432">
        <v>300.0</v>
      </c>
      <c r="I363" s="432">
        <f t="shared" si="5"/>
        <v>897699.02</v>
      </c>
      <c r="J363" s="432">
        <v>32.14</v>
      </c>
      <c r="K363" s="433">
        <v>12.0</v>
      </c>
      <c r="L363" s="434" t="s">
        <v>10279</v>
      </c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</row>
    <row r="364">
      <c r="A364" s="429">
        <v>45693.0</v>
      </c>
      <c r="B364" s="430" t="s">
        <v>10225</v>
      </c>
      <c r="C364" s="430" t="s">
        <v>1912</v>
      </c>
      <c r="D364" s="430" t="s">
        <v>10603</v>
      </c>
      <c r="E364" s="430" t="s">
        <v>1098</v>
      </c>
      <c r="F364" s="432">
        <v>0.0</v>
      </c>
      <c r="G364" s="432">
        <v>88000.0</v>
      </c>
      <c r="H364" s="432">
        <v>98560.0</v>
      </c>
      <c r="I364" s="432">
        <f t="shared" si="5"/>
        <v>985699.02</v>
      </c>
      <c r="J364" s="432">
        <v>10560.0</v>
      </c>
      <c r="K364" s="433">
        <v>12.0</v>
      </c>
      <c r="L364" s="434" t="s">
        <v>10248</v>
      </c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</row>
    <row r="365">
      <c r="A365" s="429">
        <v>45693.0</v>
      </c>
      <c r="B365" s="430" t="s">
        <v>10225</v>
      </c>
      <c r="C365" s="430" t="s">
        <v>1039</v>
      </c>
      <c r="D365" s="430" t="s">
        <v>10604</v>
      </c>
      <c r="E365" s="430" t="s">
        <v>1038</v>
      </c>
      <c r="F365" s="432">
        <v>0.0</v>
      </c>
      <c r="G365" s="432">
        <v>24000.0</v>
      </c>
      <c r="H365" s="432">
        <v>26880.0</v>
      </c>
      <c r="I365" s="432">
        <f t="shared" si="5"/>
        <v>1009699.02</v>
      </c>
      <c r="J365" s="432">
        <v>2880.0</v>
      </c>
      <c r="K365" s="433">
        <v>12.0</v>
      </c>
      <c r="L365" s="434" t="s">
        <v>10248</v>
      </c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</row>
    <row r="366">
      <c r="A366" s="429">
        <v>45693.0</v>
      </c>
      <c r="B366" s="430" t="s">
        <v>10225</v>
      </c>
      <c r="C366" s="430" t="s">
        <v>1039</v>
      </c>
      <c r="D366" s="430" t="s">
        <v>10605</v>
      </c>
      <c r="E366" s="449" t="s">
        <v>1062</v>
      </c>
      <c r="F366" s="450">
        <v>0.0</v>
      </c>
      <c r="G366" s="450">
        <v>24000.0</v>
      </c>
      <c r="H366" s="450">
        <v>26880.0</v>
      </c>
      <c r="I366" s="432">
        <f t="shared" si="5"/>
        <v>1033699.02</v>
      </c>
      <c r="J366" s="432">
        <v>2880.0</v>
      </c>
      <c r="K366" s="433">
        <v>12.0</v>
      </c>
      <c r="L366" s="434" t="s">
        <v>10248</v>
      </c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</row>
    <row r="367">
      <c r="A367" s="429">
        <v>45693.0</v>
      </c>
      <c r="B367" s="430" t="s">
        <v>10225</v>
      </c>
      <c r="C367" s="430" t="s">
        <v>1016</v>
      </c>
      <c r="D367" s="430" t="s">
        <v>10606</v>
      </c>
      <c r="E367" s="430" t="s">
        <v>1015</v>
      </c>
      <c r="F367" s="432">
        <v>0.0</v>
      </c>
      <c r="G367" s="432">
        <v>321.43</v>
      </c>
      <c r="H367" s="432">
        <v>360.0</v>
      </c>
      <c r="I367" s="432">
        <f t="shared" si="5"/>
        <v>1034020.45</v>
      </c>
      <c r="J367" s="432">
        <v>38.57</v>
      </c>
      <c r="K367" s="433">
        <v>12.0</v>
      </c>
      <c r="L367" s="434" t="s">
        <v>10227</v>
      </c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</row>
    <row r="368">
      <c r="A368" s="429">
        <v>45693.0</v>
      </c>
      <c r="B368" s="430" t="s">
        <v>10225</v>
      </c>
      <c r="C368" s="430" t="s">
        <v>10307</v>
      </c>
      <c r="D368" s="430" t="s">
        <v>10607</v>
      </c>
      <c r="E368" s="430" t="s">
        <v>1184</v>
      </c>
      <c r="F368" s="432">
        <v>0.0</v>
      </c>
      <c r="G368" s="432">
        <v>18035.71</v>
      </c>
      <c r="H368" s="432">
        <v>20200.0</v>
      </c>
      <c r="I368" s="432">
        <f t="shared" si="5"/>
        <v>1052056.16</v>
      </c>
      <c r="J368" s="432">
        <v>2164.29</v>
      </c>
      <c r="K368" s="433">
        <v>12.0</v>
      </c>
      <c r="L368" s="434" t="s">
        <v>10248</v>
      </c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</row>
    <row r="369">
      <c r="A369" s="429">
        <v>45693.0</v>
      </c>
      <c r="B369" s="430" t="s">
        <v>10225</v>
      </c>
      <c r="C369" s="430" t="s">
        <v>10590</v>
      </c>
      <c r="D369" s="430" t="s">
        <v>10608</v>
      </c>
      <c r="E369" s="430" t="s">
        <v>1087</v>
      </c>
      <c r="F369" s="432">
        <v>0.0</v>
      </c>
      <c r="G369" s="432">
        <v>2321.43</v>
      </c>
      <c r="H369" s="432">
        <v>2600.0</v>
      </c>
      <c r="I369" s="432">
        <f t="shared" si="5"/>
        <v>1054377.59</v>
      </c>
      <c r="J369" s="432">
        <v>278.57</v>
      </c>
      <c r="K369" s="433">
        <v>12.0</v>
      </c>
      <c r="L369" s="434" t="s">
        <v>10227</v>
      </c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</row>
    <row r="370">
      <c r="A370" s="429">
        <v>45693.0</v>
      </c>
      <c r="B370" s="430" t="s">
        <v>10225</v>
      </c>
      <c r="C370" s="430" t="s">
        <v>1044</v>
      </c>
      <c r="D370" s="430" t="s">
        <v>10609</v>
      </c>
      <c r="E370" s="430" t="s">
        <v>1043</v>
      </c>
      <c r="F370" s="432">
        <v>0.0</v>
      </c>
      <c r="G370" s="432">
        <v>80982.14</v>
      </c>
      <c r="H370" s="432">
        <v>90700.0</v>
      </c>
      <c r="I370" s="432">
        <f t="shared" si="5"/>
        <v>1135359.73</v>
      </c>
      <c r="J370" s="432">
        <v>9717.86</v>
      </c>
      <c r="K370" s="433">
        <v>12.0</v>
      </c>
      <c r="L370" s="434" t="s">
        <v>10248</v>
      </c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</row>
    <row r="371">
      <c r="A371" s="429">
        <v>45694.0</v>
      </c>
      <c r="B371" s="430" t="s">
        <v>10225</v>
      </c>
      <c r="C371" s="430" t="s">
        <v>1161</v>
      </c>
      <c r="D371" s="430" t="s">
        <v>10610</v>
      </c>
      <c r="E371" s="430" t="s">
        <v>1160</v>
      </c>
      <c r="F371" s="432">
        <v>0.0</v>
      </c>
      <c r="G371" s="432">
        <v>1250.0</v>
      </c>
      <c r="H371" s="432">
        <v>1400.0</v>
      </c>
      <c r="I371" s="432">
        <f t="shared" si="5"/>
        <v>1136609.73</v>
      </c>
      <c r="J371" s="432">
        <v>150.0</v>
      </c>
      <c r="K371" s="433">
        <v>12.0</v>
      </c>
      <c r="L371" s="434" t="s">
        <v>10227</v>
      </c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</row>
    <row r="372">
      <c r="A372" s="429">
        <v>45694.0</v>
      </c>
      <c r="B372" s="430" t="s">
        <v>10225</v>
      </c>
      <c r="C372" s="430" t="s">
        <v>1110</v>
      </c>
      <c r="D372" s="430" t="s">
        <v>10611</v>
      </c>
      <c r="E372" s="430" t="s">
        <v>1109</v>
      </c>
      <c r="F372" s="432">
        <v>0.0</v>
      </c>
      <c r="G372" s="432">
        <v>2321.43</v>
      </c>
      <c r="H372" s="432">
        <v>2600.0</v>
      </c>
      <c r="I372" s="432">
        <f t="shared" si="5"/>
        <v>1138931.16</v>
      </c>
      <c r="J372" s="432">
        <v>278.57</v>
      </c>
      <c r="K372" s="433">
        <v>12.0</v>
      </c>
      <c r="L372" s="434" t="s">
        <v>10227</v>
      </c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</row>
    <row r="373">
      <c r="A373" s="429">
        <v>45694.0</v>
      </c>
      <c r="B373" s="430" t="s">
        <v>10225</v>
      </c>
      <c r="C373" s="430" t="s">
        <v>1110</v>
      </c>
      <c r="D373" s="430" t="s">
        <v>10612</v>
      </c>
      <c r="E373" s="430" t="s">
        <v>1134</v>
      </c>
      <c r="F373" s="432">
        <v>0.0</v>
      </c>
      <c r="G373" s="432">
        <v>625.0</v>
      </c>
      <c r="H373" s="432">
        <v>700.0</v>
      </c>
      <c r="I373" s="432">
        <f t="shared" si="5"/>
        <v>1139556.16</v>
      </c>
      <c r="J373" s="432">
        <v>75.0</v>
      </c>
      <c r="K373" s="433">
        <v>12.0</v>
      </c>
      <c r="L373" s="434" t="s">
        <v>10227</v>
      </c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</row>
    <row r="374">
      <c r="A374" s="429">
        <v>45694.0</v>
      </c>
      <c r="B374" s="430" t="s">
        <v>10225</v>
      </c>
      <c r="C374" s="430" t="s">
        <v>280</v>
      </c>
      <c r="D374" s="430" t="s">
        <v>10333</v>
      </c>
      <c r="E374" s="430" t="s">
        <v>1145</v>
      </c>
      <c r="F374" s="432">
        <v>0.0</v>
      </c>
      <c r="G374" s="432">
        <v>267.86</v>
      </c>
      <c r="H374" s="432">
        <v>300.0</v>
      </c>
      <c r="I374" s="432">
        <f t="shared" si="5"/>
        <v>1139824.02</v>
      </c>
      <c r="J374" s="432">
        <v>32.14</v>
      </c>
      <c r="K374" s="433">
        <v>12.0</v>
      </c>
      <c r="L374" s="434" t="s">
        <v>10279</v>
      </c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</row>
    <row r="375">
      <c r="A375" s="429">
        <v>45694.0</v>
      </c>
      <c r="B375" s="430" t="s">
        <v>10225</v>
      </c>
      <c r="C375" s="430" t="s">
        <v>1142</v>
      </c>
      <c r="D375" s="430" t="s">
        <v>10613</v>
      </c>
      <c r="E375" s="430" t="s">
        <v>1141</v>
      </c>
      <c r="F375" s="432">
        <v>0.0</v>
      </c>
      <c r="G375" s="432">
        <v>35.71</v>
      </c>
      <c r="H375" s="432">
        <v>40.0</v>
      </c>
      <c r="I375" s="432">
        <f t="shared" si="5"/>
        <v>1139859.73</v>
      </c>
      <c r="J375" s="432">
        <v>4.29</v>
      </c>
      <c r="K375" s="433">
        <v>12.0</v>
      </c>
      <c r="L375" s="434" t="s">
        <v>10290</v>
      </c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</row>
    <row r="376">
      <c r="A376" s="429">
        <v>45694.0</v>
      </c>
      <c r="B376" s="430" t="s">
        <v>10225</v>
      </c>
      <c r="C376" s="430" t="s">
        <v>1142</v>
      </c>
      <c r="D376" s="430" t="s">
        <v>10614</v>
      </c>
      <c r="E376" s="430" t="s">
        <v>1141</v>
      </c>
      <c r="F376" s="432">
        <v>0.0</v>
      </c>
      <c r="G376" s="432">
        <v>50.0</v>
      </c>
      <c r="H376" s="432">
        <v>56.0</v>
      </c>
      <c r="I376" s="432">
        <f t="shared" si="5"/>
        <v>1139909.73</v>
      </c>
      <c r="J376" s="432">
        <v>6.0</v>
      </c>
      <c r="K376" s="433">
        <v>12.0</v>
      </c>
      <c r="L376" s="434" t="s">
        <v>10290</v>
      </c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</row>
    <row r="377">
      <c r="A377" s="429">
        <v>45694.0</v>
      </c>
      <c r="B377" s="430" t="s">
        <v>10225</v>
      </c>
      <c r="C377" s="430" t="s">
        <v>1142</v>
      </c>
      <c r="D377" s="430" t="s">
        <v>10615</v>
      </c>
      <c r="E377" s="430" t="s">
        <v>1141</v>
      </c>
      <c r="F377" s="432">
        <v>0.0</v>
      </c>
      <c r="G377" s="432">
        <v>50.0</v>
      </c>
      <c r="H377" s="432">
        <v>56.0</v>
      </c>
      <c r="I377" s="432">
        <f t="shared" si="5"/>
        <v>1139959.73</v>
      </c>
      <c r="J377" s="432">
        <v>6.0</v>
      </c>
      <c r="K377" s="433">
        <v>12.0</v>
      </c>
      <c r="L377" s="434" t="s">
        <v>10290</v>
      </c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</row>
    <row r="378">
      <c r="A378" s="429">
        <v>45694.0</v>
      </c>
      <c r="B378" s="430" t="s">
        <v>10225</v>
      </c>
      <c r="C378" s="430" t="s">
        <v>1142</v>
      </c>
      <c r="D378" s="430" t="s">
        <v>10616</v>
      </c>
      <c r="E378" s="430" t="s">
        <v>1141</v>
      </c>
      <c r="F378" s="432">
        <v>0.0</v>
      </c>
      <c r="G378" s="432">
        <v>3.57</v>
      </c>
      <c r="H378" s="432">
        <v>4.0</v>
      </c>
      <c r="I378" s="432">
        <f t="shared" si="5"/>
        <v>1139963.3</v>
      </c>
      <c r="J378" s="432">
        <v>0.43</v>
      </c>
      <c r="K378" s="433">
        <v>12.0</v>
      </c>
      <c r="L378" s="434" t="s">
        <v>10290</v>
      </c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</row>
    <row r="379">
      <c r="A379" s="429">
        <v>45694.0</v>
      </c>
      <c r="B379" s="430" t="s">
        <v>10225</v>
      </c>
      <c r="C379" s="430" t="s">
        <v>1142</v>
      </c>
      <c r="D379" s="430" t="s">
        <v>10617</v>
      </c>
      <c r="E379" s="430" t="s">
        <v>1141</v>
      </c>
      <c r="F379" s="432">
        <v>0.0</v>
      </c>
      <c r="G379" s="432">
        <v>103.57</v>
      </c>
      <c r="H379" s="432">
        <v>116.0</v>
      </c>
      <c r="I379" s="432">
        <f t="shared" si="5"/>
        <v>1140066.87</v>
      </c>
      <c r="J379" s="432">
        <v>12.43</v>
      </c>
      <c r="K379" s="433">
        <v>12.0</v>
      </c>
      <c r="L379" s="434" t="s">
        <v>10290</v>
      </c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</row>
    <row r="380">
      <c r="A380" s="429">
        <v>45694.0</v>
      </c>
      <c r="B380" s="430" t="s">
        <v>10225</v>
      </c>
      <c r="C380" s="430" t="s">
        <v>1142</v>
      </c>
      <c r="D380" s="430" t="s">
        <v>10618</v>
      </c>
      <c r="E380" s="430" t="s">
        <v>1141</v>
      </c>
      <c r="F380" s="432">
        <v>0.0</v>
      </c>
      <c r="G380" s="432">
        <v>137.5</v>
      </c>
      <c r="H380" s="432">
        <v>154.0</v>
      </c>
      <c r="I380" s="432">
        <f t="shared" si="5"/>
        <v>1140204.37</v>
      </c>
      <c r="J380" s="432">
        <v>16.5</v>
      </c>
      <c r="K380" s="433">
        <v>12.0</v>
      </c>
      <c r="L380" s="434" t="s">
        <v>10290</v>
      </c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</row>
    <row r="381">
      <c r="A381" s="429">
        <v>45694.0</v>
      </c>
      <c r="B381" s="430" t="s">
        <v>10225</v>
      </c>
      <c r="C381" s="430" t="s">
        <v>1115</v>
      </c>
      <c r="D381" s="430" t="s">
        <v>10619</v>
      </c>
      <c r="E381" s="430" t="s">
        <v>1114</v>
      </c>
      <c r="F381" s="432">
        <v>0.0</v>
      </c>
      <c r="G381" s="432">
        <v>11160.71</v>
      </c>
      <c r="H381" s="432">
        <v>12500.0</v>
      </c>
      <c r="I381" s="432">
        <f t="shared" si="5"/>
        <v>1151365.08</v>
      </c>
      <c r="J381" s="432">
        <v>1339.29</v>
      </c>
      <c r="K381" s="433">
        <v>12.0</v>
      </c>
      <c r="L381" s="434" t="s">
        <v>10234</v>
      </c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</row>
    <row r="382">
      <c r="A382" s="429">
        <v>45694.0</v>
      </c>
      <c r="B382" s="430" t="s">
        <v>10225</v>
      </c>
      <c r="C382" s="430" t="s">
        <v>1115</v>
      </c>
      <c r="D382" s="430" t="s">
        <v>10620</v>
      </c>
      <c r="E382" s="430" t="s">
        <v>1114</v>
      </c>
      <c r="F382" s="432">
        <v>0.0</v>
      </c>
      <c r="G382" s="432">
        <v>504.0</v>
      </c>
      <c r="H382" s="432">
        <v>564.48</v>
      </c>
      <c r="I382" s="432">
        <f t="shared" si="5"/>
        <v>1151869.08</v>
      </c>
      <c r="J382" s="432">
        <v>60.48</v>
      </c>
      <c r="K382" s="433">
        <v>12.0</v>
      </c>
      <c r="L382" s="434" t="s">
        <v>10234</v>
      </c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</row>
    <row r="383">
      <c r="A383" s="429">
        <v>45694.0</v>
      </c>
      <c r="B383" s="430" t="s">
        <v>10225</v>
      </c>
      <c r="C383" s="430" t="s">
        <v>729</v>
      </c>
      <c r="D383" s="430" t="s">
        <v>10621</v>
      </c>
      <c r="E383" s="430" t="s">
        <v>1147</v>
      </c>
      <c r="F383" s="432">
        <v>0.0</v>
      </c>
      <c r="G383" s="432">
        <v>4464.29</v>
      </c>
      <c r="H383" s="432">
        <v>5000.0</v>
      </c>
      <c r="I383" s="432">
        <f t="shared" si="5"/>
        <v>1156333.37</v>
      </c>
      <c r="J383" s="432">
        <v>535.71</v>
      </c>
      <c r="K383" s="433">
        <v>12.0</v>
      </c>
      <c r="L383" s="434" t="s">
        <v>10227</v>
      </c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</row>
    <row r="384">
      <c r="A384" s="429">
        <v>45694.0</v>
      </c>
      <c r="B384" s="430" t="s">
        <v>10225</v>
      </c>
      <c r="C384" s="430" t="s">
        <v>1128</v>
      </c>
      <c r="D384" s="430" t="s">
        <v>10622</v>
      </c>
      <c r="E384" s="430" t="s">
        <v>1127</v>
      </c>
      <c r="F384" s="432">
        <v>0.0</v>
      </c>
      <c r="G384" s="432">
        <v>267.86</v>
      </c>
      <c r="H384" s="432">
        <v>300.0</v>
      </c>
      <c r="I384" s="432">
        <f t="shared" si="5"/>
        <v>1156601.23</v>
      </c>
      <c r="J384" s="432">
        <v>32.14</v>
      </c>
      <c r="K384" s="433">
        <v>12.0</v>
      </c>
      <c r="L384" s="434" t="s">
        <v>10279</v>
      </c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</row>
    <row r="385">
      <c r="A385" s="429">
        <v>45694.0</v>
      </c>
      <c r="B385" s="430" t="s">
        <v>10225</v>
      </c>
      <c r="C385" s="430" t="s">
        <v>1107</v>
      </c>
      <c r="D385" s="430" t="s">
        <v>10623</v>
      </c>
      <c r="E385" s="430" t="s">
        <v>1106</v>
      </c>
      <c r="F385" s="432">
        <v>0.0</v>
      </c>
      <c r="G385" s="432">
        <v>392.86</v>
      </c>
      <c r="H385" s="432">
        <v>440.0</v>
      </c>
      <c r="I385" s="432">
        <f t="shared" si="5"/>
        <v>1156994.09</v>
      </c>
      <c r="J385" s="432">
        <v>47.14</v>
      </c>
      <c r="K385" s="433">
        <v>12.0</v>
      </c>
      <c r="L385" s="434" t="s">
        <v>10283</v>
      </c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</row>
    <row r="386">
      <c r="A386" s="429">
        <v>45694.0</v>
      </c>
      <c r="B386" s="430" t="s">
        <v>10225</v>
      </c>
      <c r="C386" s="430" t="s">
        <v>616</v>
      </c>
      <c r="D386" s="430" t="s">
        <v>10624</v>
      </c>
      <c r="E386" s="430" t="s">
        <v>10625</v>
      </c>
      <c r="F386" s="432">
        <v>0.0</v>
      </c>
      <c r="G386" s="432">
        <v>3214.29</v>
      </c>
      <c r="H386" s="448">
        <v>3600.0</v>
      </c>
      <c r="I386" s="432">
        <f t="shared" si="5"/>
        <v>1160208.38</v>
      </c>
      <c r="J386" s="432">
        <v>385.71</v>
      </c>
      <c r="K386" s="433">
        <v>12.0</v>
      </c>
      <c r="L386" s="434" t="s">
        <v>10227</v>
      </c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</row>
    <row r="387">
      <c r="A387" s="429">
        <v>45694.0</v>
      </c>
      <c r="B387" s="430" t="s">
        <v>10225</v>
      </c>
      <c r="C387" s="430" t="s">
        <v>487</v>
      </c>
      <c r="D387" s="430" t="s">
        <v>10423</v>
      </c>
      <c r="E387" s="430" t="s">
        <v>1102</v>
      </c>
      <c r="F387" s="432">
        <v>0.0</v>
      </c>
      <c r="G387" s="432">
        <v>267.86</v>
      </c>
      <c r="H387" s="432">
        <v>300.0</v>
      </c>
      <c r="I387" s="432">
        <f t="shared" si="5"/>
        <v>1160476.24</v>
      </c>
      <c r="J387" s="432">
        <v>32.14</v>
      </c>
      <c r="K387" s="433">
        <v>12.0</v>
      </c>
      <c r="L387" s="434" t="s">
        <v>10279</v>
      </c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</row>
    <row r="388">
      <c r="A388" s="429">
        <v>45694.0</v>
      </c>
      <c r="B388" s="430" t="s">
        <v>10225</v>
      </c>
      <c r="C388" s="430" t="s">
        <v>1190</v>
      </c>
      <c r="D388" s="430" t="s">
        <v>10626</v>
      </c>
      <c r="E388" s="430" t="s">
        <v>1189</v>
      </c>
      <c r="F388" s="432">
        <v>0.0</v>
      </c>
      <c r="G388" s="432">
        <v>4196.43</v>
      </c>
      <c r="H388" s="432">
        <v>4700.0</v>
      </c>
      <c r="I388" s="432">
        <f t="shared" si="5"/>
        <v>1164672.67</v>
      </c>
      <c r="J388" s="432">
        <v>503.57</v>
      </c>
      <c r="K388" s="433">
        <v>12.0</v>
      </c>
      <c r="L388" s="434" t="s">
        <v>10227</v>
      </c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</row>
    <row r="389">
      <c r="A389" s="429">
        <v>45694.0</v>
      </c>
      <c r="B389" s="430" t="s">
        <v>10225</v>
      </c>
      <c r="C389" s="430" t="s">
        <v>1190</v>
      </c>
      <c r="D389" s="430" t="s">
        <v>10627</v>
      </c>
      <c r="E389" s="430" t="s">
        <v>1189</v>
      </c>
      <c r="F389" s="432">
        <v>0.0</v>
      </c>
      <c r="G389" s="432">
        <v>4196.43</v>
      </c>
      <c r="H389" s="432">
        <v>4700.0</v>
      </c>
      <c r="I389" s="432">
        <f t="shared" si="5"/>
        <v>1168869.1</v>
      </c>
      <c r="J389" s="432">
        <v>503.57</v>
      </c>
      <c r="K389" s="433">
        <v>12.0</v>
      </c>
      <c r="L389" s="434" t="s">
        <v>10227</v>
      </c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</row>
    <row r="390">
      <c r="A390" s="429">
        <v>45694.0</v>
      </c>
      <c r="B390" s="430" t="s">
        <v>10225</v>
      </c>
      <c r="C390" s="430" t="s">
        <v>1124</v>
      </c>
      <c r="D390" s="430" t="s">
        <v>10628</v>
      </c>
      <c r="E390" s="430" t="s">
        <v>10629</v>
      </c>
      <c r="F390" s="432">
        <v>0.0</v>
      </c>
      <c r="G390" s="432">
        <v>6696.43</v>
      </c>
      <c r="H390" s="432">
        <v>7500.0</v>
      </c>
      <c r="I390" s="432">
        <f t="shared" si="5"/>
        <v>1175565.53</v>
      </c>
      <c r="J390" s="432">
        <v>803.57</v>
      </c>
      <c r="K390" s="433">
        <v>12.0</v>
      </c>
      <c r="L390" s="434" t="s">
        <v>10234</v>
      </c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</row>
    <row r="391">
      <c r="A391" s="429">
        <v>45694.0</v>
      </c>
      <c r="B391" s="430" t="s">
        <v>10225</v>
      </c>
      <c r="C391" s="430" t="s">
        <v>737</v>
      </c>
      <c r="D391" s="430" t="s">
        <v>10630</v>
      </c>
      <c r="E391" s="430" t="s">
        <v>1130</v>
      </c>
      <c r="F391" s="432">
        <v>0.0</v>
      </c>
      <c r="G391" s="432">
        <v>321.43</v>
      </c>
      <c r="H391" s="432">
        <v>360.0</v>
      </c>
      <c r="I391" s="432">
        <f t="shared" si="5"/>
        <v>1175886.96</v>
      </c>
      <c r="J391" s="432">
        <v>38.57</v>
      </c>
      <c r="K391" s="433">
        <v>12.0</v>
      </c>
      <c r="L391" s="434" t="s">
        <v>10227</v>
      </c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</row>
    <row r="392">
      <c r="A392" s="429">
        <v>45695.0</v>
      </c>
      <c r="B392" s="430" t="s">
        <v>10225</v>
      </c>
      <c r="C392" s="430" t="s">
        <v>1215</v>
      </c>
      <c r="D392" s="430" t="s">
        <v>10631</v>
      </c>
      <c r="E392" s="430" t="s">
        <v>1214</v>
      </c>
      <c r="F392" s="432">
        <v>0.0</v>
      </c>
      <c r="G392" s="432">
        <v>392.86</v>
      </c>
      <c r="H392" s="432">
        <v>440.0</v>
      </c>
      <c r="I392" s="432">
        <f t="shared" si="5"/>
        <v>1176279.82</v>
      </c>
      <c r="J392" s="432">
        <v>47.14</v>
      </c>
      <c r="K392" s="433">
        <v>12.0</v>
      </c>
      <c r="L392" s="434" t="s">
        <v>10283</v>
      </c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</row>
    <row r="393">
      <c r="A393" s="429">
        <v>45695.0</v>
      </c>
      <c r="B393" s="430" t="s">
        <v>10225</v>
      </c>
      <c r="C393" s="430" t="s">
        <v>10439</v>
      </c>
      <c r="D393" s="430" t="s">
        <v>10632</v>
      </c>
      <c r="E393" s="430" t="s">
        <v>1219</v>
      </c>
      <c r="F393" s="432">
        <v>0.0</v>
      </c>
      <c r="G393" s="432">
        <v>2321.43</v>
      </c>
      <c r="H393" s="432">
        <v>2600.0</v>
      </c>
      <c r="I393" s="432">
        <f t="shared" si="5"/>
        <v>1178601.25</v>
      </c>
      <c r="J393" s="432">
        <v>278.57</v>
      </c>
      <c r="K393" s="433">
        <v>12.0</v>
      </c>
      <c r="L393" s="434" t="s">
        <v>10227</v>
      </c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</row>
    <row r="394">
      <c r="A394" s="429">
        <v>45695.0</v>
      </c>
      <c r="B394" s="430" t="s">
        <v>10225</v>
      </c>
      <c r="C394" s="430" t="s">
        <v>695</v>
      </c>
      <c r="D394" s="430" t="s">
        <v>10633</v>
      </c>
      <c r="E394" s="430" t="s">
        <v>1207</v>
      </c>
      <c r="F394" s="432">
        <v>0.0</v>
      </c>
      <c r="G394" s="432">
        <v>5982.14</v>
      </c>
      <c r="H394" s="432">
        <v>6700.0</v>
      </c>
      <c r="I394" s="432">
        <f t="shared" si="5"/>
        <v>1184583.39</v>
      </c>
      <c r="J394" s="432">
        <v>717.86</v>
      </c>
      <c r="K394" s="433">
        <v>12.0</v>
      </c>
      <c r="L394" s="434" t="s">
        <v>10466</v>
      </c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</row>
    <row r="395">
      <c r="A395" s="429">
        <v>45695.0</v>
      </c>
      <c r="B395" s="430" t="s">
        <v>10225</v>
      </c>
      <c r="C395" s="430" t="s">
        <v>941</v>
      </c>
      <c r="D395" s="430" t="s">
        <v>10580</v>
      </c>
      <c r="E395" s="430" t="s">
        <v>1217</v>
      </c>
      <c r="F395" s="432">
        <v>0.0</v>
      </c>
      <c r="G395" s="432">
        <v>392.86</v>
      </c>
      <c r="H395" s="432">
        <v>440.0</v>
      </c>
      <c r="I395" s="432">
        <f t="shared" si="5"/>
        <v>1184976.25</v>
      </c>
      <c r="J395" s="432">
        <v>47.14</v>
      </c>
      <c r="K395" s="433">
        <v>12.0</v>
      </c>
      <c r="L395" s="434" t="s">
        <v>10283</v>
      </c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</row>
    <row r="396">
      <c r="A396" s="429">
        <v>45695.0</v>
      </c>
      <c r="B396" s="430" t="s">
        <v>10225</v>
      </c>
      <c r="C396" s="430" t="s">
        <v>1196</v>
      </c>
      <c r="D396" s="430" t="s">
        <v>10634</v>
      </c>
      <c r="E396" s="430" t="s">
        <v>1195</v>
      </c>
      <c r="F396" s="432">
        <v>0.0</v>
      </c>
      <c r="G396" s="432">
        <v>1250.0</v>
      </c>
      <c r="H396" s="432">
        <v>1400.0</v>
      </c>
      <c r="I396" s="432">
        <f t="shared" si="5"/>
        <v>1186226.25</v>
      </c>
      <c r="J396" s="432">
        <v>150.0</v>
      </c>
      <c r="K396" s="433">
        <v>12.0</v>
      </c>
      <c r="L396" s="434" t="s">
        <v>10227</v>
      </c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</row>
    <row r="397">
      <c r="A397" s="429">
        <v>45695.0</v>
      </c>
      <c r="B397" s="430" t="s">
        <v>10225</v>
      </c>
      <c r="C397" s="430" t="s">
        <v>463</v>
      </c>
      <c r="D397" s="430" t="s">
        <v>10635</v>
      </c>
      <c r="E397" s="430" t="s">
        <v>1200</v>
      </c>
      <c r="F397" s="432">
        <v>0.0</v>
      </c>
      <c r="G397" s="432">
        <v>267.86</v>
      </c>
      <c r="H397" s="432">
        <v>300.0</v>
      </c>
      <c r="I397" s="432">
        <f t="shared" si="5"/>
        <v>1186494.11</v>
      </c>
      <c r="J397" s="432">
        <v>32.14</v>
      </c>
      <c r="K397" s="433">
        <v>12.0</v>
      </c>
      <c r="L397" s="434" t="s">
        <v>10279</v>
      </c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</row>
    <row r="398">
      <c r="A398" s="429">
        <v>45695.0</v>
      </c>
      <c r="B398" s="430" t="s">
        <v>10225</v>
      </c>
      <c r="C398" s="430" t="s">
        <v>1203</v>
      </c>
      <c r="D398" s="430" t="s">
        <v>10636</v>
      </c>
      <c r="E398" s="430" t="s">
        <v>1202</v>
      </c>
      <c r="F398" s="432">
        <v>0.0</v>
      </c>
      <c r="G398" s="432">
        <v>13504.46</v>
      </c>
      <c r="H398" s="432">
        <v>15125.0</v>
      </c>
      <c r="I398" s="432">
        <f t="shared" si="5"/>
        <v>1199998.57</v>
      </c>
      <c r="J398" s="432">
        <v>1620.54</v>
      </c>
      <c r="K398" s="433">
        <v>12.0</v>
      </c>
      <c r="L398" s="434" t="s">
        <v>10234</v>
      </c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</row>
    <row r="399">
      <c r="A399" s="452">
        <v>45696.0</v>
      </c>
      <c r="B399" s="446" t="s">
        <v>10225</v>
      </c>
      <c r="C399" s="446" t="s">
        <v>8710</v>
      </c>
      <c r="D399" s="446" t="s">
        <v>10637</v>
      </c>
      <c r="E399" s="446" t="s">
        <v>8709</v>
      </c>
      <c r="F399" s="447">
        <v>0.0</v>
      </c>
      <c r="G399" s="447">
        <v>2321.43</v>
      </c>
      <c r="H399" s="447">
        <v>2600.0</v>
      </c>
      <c r="I399" s="447">
        <f t="shared" si="5"/>
        <v>1202320</v>
      </c>
      <c r="J399" s="447">
        <v>278.57</v>
      </c>
      <c r="K399" s="453">
        <v>12.0</v>
      </c>
      <c r="L399" s="454" t="s">
        <v>10227</v>
      </c>
      <c r="M399" s="380"/>
      <c r="N399" s="380"/>
      <c r="O399" s="380"/>
      <c r="P399" s="380"/>
      <c r="Q399" s="380"/>
      <c r="R399" s="380"/>
      <c r="S399" s="380"/>
      <c r="T399" s="380"/>
      <c r="U399" s="380"/>
      <c r="V399" s="380"/>
      <c r="W399" s="380"/>
      <c r="X399" s="380"/>
      <c r="Y399" s="380"/>
      <c r="Z399" s="380"/>
      <c r="AA399" s="48"/>
      <c r="AB399" s="48"/>
      <c r="AC399" s="48"/>
    </row>
    <row r="400">
      <c r="A400" s="452">
        <v>45696.0</v>
      </c>
      <c r="B400" s="446" t="s">
        <v>10225</v>
      </c>
      <c r="C400" s="446" t="s">
        <v>8710</v>
      </c>
      <c r="D400" s="446" t="s">
        <v>10638</v>
      </c>
      <c r="E400" s="446" t="s">
        <v>8709</v>
      </c>
      <c r="F400" s="447">
        <v>0.0</v>
      </c>
      <c r="G400" s="447">
        <v>2321.43</v>
      </c>
      <c r="H400" s="447">
        <v>2600.0</v>
      </c>
      <c r="I400" s="447">
        <f t="shared" si="5"/>
        <v>1204641.43</v>
      </c>
      <c r="J400" s="447">
        <v>278.57</v>
      </c>
      <c r="K400" s="453">
        <v>12.0</v>
      </c>
      <c r="L400" s="454" t="s">
        <v>10227</v>
      </c>
      <c r="M400" s="380"/>
      <c r="N400" s="380"/>
      <c r="O400" s="380"/>
      <c r="P400" s="380"/>
      <c r="Q400" s="380"/>
      <c r="R400" s="380"/>
      <c r="S400" s="380"/>
      <c r="T400" s="380"/>
      <c r="U400" s="380"/>
      <c r="V400" s="380"/>
      <c r="W400" s="380"/>
      <c r="X400" s="380"/>
      <c r="Y400" s="380"/>
      <c r="Z400" s="380"/>
      <c r="AA400" s="48"/>
      <c r="AB400" s="48"/>
      <c r="AC400" s="48"/>
    </row>
    <row r="401">
      <c r="A401" s="429">
        <v>45698.0</v>
      </c>
      <c r="B401" s="430" t="s">
        <v>10225</v>
      </c>
      <c r="C401" s="430" t="s">
        <v>1170</v>
      </c>
      <c r="D401" s="430" t="s">
        <v>10639</v>
      </c>
      <c r="E401" s="430" t="s">
        <v>1169</v>
      </c>
      <c r="F401" s="432">
        <v>0.0</v>
      </c>
      <c r="G401" s="432">
        <v>4017.86</v>
      </c>
      <c r="H401" s="432">
        <v>4500.0</v>
      </c>
      <c r="I401" s="432">
        <f t="shared" si="5"/>
        <v>1208659.29</v>
      </c>
      <c r="J401" s="432">
        <v>482.14</v>
      </c>
      <c r="K401" s="433">
        <v>12.0</v>
      </c>
      <c r="L401" s="434" t="s">
        <v>10227</v>
      </c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</row>
    <row r="402">
      <c r="A402" s="429">
        <v>45698.0</v>
      </c>
      <c r="B402" s="430" t="s">
        <v>10225</v>
      </c>
      <c r="C402" s="430" t="s">
        <v>347</v>
      </c>
      <c r="D402" s="430" t="s">
        <v>10640</v>
      </c>
      <c r="E402" s="430" t="s">
        <v>1466</v>
      </c>
      <c r="F402" s="432">
        <v>0.0</v>
      </c>
      <c r="G402" s="432">
        <v>642.86</v>
      </c>
      <c r="H402" s="432">
        <v>720.0</v>
      </c>
      <c r="I402" s="432">
        <f t="shared" si="5"/>
        <v>1209302.15</v>
      </c>
      <c r="J402" s="432">
        <v>77.14</v>
      </c>
      <c r="K402" s="433">
        <v>12.0</v>
      </c>
      <c r="L402" s="434" t="s">
        <v>10227</v>
      </c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</row>
    <row r="403">
      <c r="A403" s="429">
        <v>45698.0</v>
      </c>
      <c r="B403" s="430" t="s">
        <v>10225</v>
      </c>
      <c r="C403" s="430" t="s">
        <v>1993</v>
      </c>
      <c r="D403" s="430" t="s">
        <v>10641</v>
      </c>
      <c r="E403" s="430" t="s">
        <v>1992</v>
      </c>
      <c r="F403" s="432">
        <v>0.0</v>
      </c>
      <c r="G403" s="432">
        <v>12276.79</v>
      </c>
      <c r="H403" s="432">
        <v>13750.0</v>
      </c>
      <c r="I403" s="432">
        <f t="shared" si="5"/>
        <v>1221578.94</v>
      </c>
      <c r="J403" s="432">
        <v>1473.21</v>
      </c>
      <c r="K403" s="433">
        <v>12.0</v>
      </c>
      <c r="L403" s="434" t="s">
        <v>10234</v>
      </c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</row>
    <row r="404">
      <c r="A404" s="429">
        <v>45698.0</v>
      </c>
      <c r="B404" s="430" t="s">
        <v>10225</v>
      </c>
      <c r="C404" s="430" t="s">
        <v>1993</v>
      </c>
      <c r="D404" s="430" t="s">
        <v>10642</v>
      </c>
      <c r="E404" s="430" t="s">
        <v>1992</v>
      </c>
      <c r="F404" s="432">
        <v>0.0</v>
      </c>
      <c r="G404" s="432">
        <v>871.16</v>
      </c>
      <c r="H404" s="432">
        <v>975.7</v>
      </c>
      <c r="I404" s="432">
        <f t="shared" si="5"/>
        <v>1222450.1</v>
      </c>
      <c r="J404" s="432">
        <v>104.54</v>
      </c>
      <c r="K404" s="433">
        <v>12.0</v>
      </c>
      <c r="L404" s="434" t="s">
        <v>10234</v>
      </c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</row>
    <row r="405">
      <c r="A405" s="429">
        <v>45698.0</v>
      </c>
      <c r="B405" s="430" t="s">
        <v>10225</v>
      </c>
      <c r="C405" s="430" t="s">
        <v>182</v>
      </c>
      <c r="D405" s="430" t="s">
        <v>10643</v>
      </c>
      <c r="E405" s="430" t="s">
        <v>1228</v>
      </c>
      <c r="F405" s="432">
        <v>0.0</v>
      </c>
      <c r="G405" s="432">
        <v>2946.43</v>
      </c>
      <c r="H405" s="432">
        <v>3300.0</v>
      </c>
      <c r="I405" s="432">
        <f t="shared" si="5"/>
        <v>1225396.53</v>
      </c>
      <c r="J405" s="432">
        <v>353.57</v>
      </c>
      <c r="K405" s="433">
        <v>12.0</v>
      </c>
      <c r="L405" s="434" t="s">
        <v>10227</v>
      </c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</row>
    <row r="406">
      <c r="A406" s="429">
        <v>45698.0</v>
      </c>
      <c r="B406" s="430" t="s">
        <v>10225</v>
      </c>
      <c r="C406" s="430" t="s">
        <v>182</v>
      </c>
      <c r="D406" s="430" t="s">
        <v>10644</v>
      </c>
      <c r="E406" s="430" t="s">
        <v>1228</v>
      </c>
      <c r="F406" s="432">
        <v>0.0</v>
      </c>
      <c r="G406" s="432">
        <v>1875.0</v>
      </c>
      <c r="H406" s="432">
        <v>2100.0</v>
      </c>
      <c r="I406" s="432">
        <f t="shared" si="5"/>
        <v>1227271.53</v>
      </c>
      <c r="J406" s="432">
        <v>225.0</v>
      </c>
      <c r="K406" s="433">
        <v>12.0</v>
      </c>
      <c r="L406" s="434" t="s">
        <v>10227</v>
      </c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</row>
    <row r="407">
      <c r="A407" s="429">
        <v>45698.0</v>
      </c>
      <c r="B407" s="430" t="s">
        <v>10225</v>
      </c>
      <c r="C407" s="430" t="s">
        <v>182</v>
      </c>
      <c r="D407" s="430" t="s">
        <v>10645</v>
      </c>
      <c r="E407" s="430" t="s">
        <v>1228</v>
      </c>
      <c r="F407" s="432">
        <v>0.0</v>
      </c>
      <c r="G407" s="432">
        <v>98.21</v>
      </c>
      <c r="H407" s="432">
        <v>110.0</v>
      </c>
      <c r="I407" s="432">
        <f t="shared" si="5"/>
        <v>1227369.74</v>
      </c>
      <c r="J407" s="432">
        <v>11.79</v>
      </c>
      <c r="K407" s="433">
        <v>12.0</v>
      </c>
      <c r="L407" s="434" t="s">
        <v>10290</v>
      </c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</row>
    <row r="408">
      <c r="A408" s="429">
        <v>45698.0</v>
      </c>
      <c r="B408" s="430" t="s">
        <v>10225</v>
      </c>
      <c r="C408" s="430" t="s">
        <v>956</v>
      </c>
      <c r="D408" s="430" t="s">
        <v>10646</v>
      </c>
      <c r="E408" s="430" t="s">
        <v>1232</v>
      </c>
      <c r="F408" s="432">
        <v>0.0</v>
      </c>
      <c r="G408" s="432">
        <v>321.43</v>
      </c>
      <c r="H408" s="432">
        <v>360.0</v>
      </c>
      <c r="I408" s="432">
        <f t="shared" si="5"/>
        <v>1227691.17</v>
      </c>
      <c r="J408" s="432">
        <v>38.57</v>
      </c>
      <c r="K408" s="433">
        <v>12.0</v>
      </c>
      <c r="L408" s="434" t="s">
        <v>10227</v>
      </c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</row>
    <row r="409">
      <c r="A409" s="429">
        <v>45698.0</v>
      </c>
      <c r="B409" s="430" t="s">
        <v>10225</v>
      </c>
      <c r="C409" s="430" t="s">
        <v>1224</v>
      </c>
      <c r="D409" s="430" t="s">
        <v>10647</v>
      </c>
      <c r="E409" s="430" t="s">
        <v>1223</v>
      </c>
      <c r="F409" s="432">
        <v>0.0</v>
      </c>
      <c r="G409" s="432">
        <v>1250.0</v>
      </c>
      <c r="H409" s="432">
        <v>1400.0</v>
      </c>
      <c r="I409" s="432">
        <f t="shared" si="5"/>
        <v>1228941.17</v>
      </c>
      <c r="J409" s="432">
        <v>150.0</v>
      </c>
      <c r="K409" s="433">
        <v>12.0</v>
      </c>
      <c r="L409" s="434" t="s">
        <v>10227</v>
      </c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</row>
    <row r="410">
      <c r="A410" s="429">
        <v>45698.0</v>
      </c>
      <c r="B410" s="430" t="s">
        <v>10225</v>
      </c>
      <c r="C410" s="430" t="s">
        <v>1236</v>
      </c>
      <c r="D410" s="430" t="s">
        <v>10648</v>
      </c>
      <c r="E410" s="430" t="s">
        <v>1235</v>
      </c>
      <c r="F410" s="432">
        <v>0.0</v>
      </c>
      <c r="G410" s="432">
        <v>267.86</v>
      </c>
      <c r="H410" s="432">
        <v>300.0</v>
      </c>
      <c r="I410" s="432">
        <f t="shared" si="5"/>
        <v>1229209.03</v>
      </c>
      <c r="J410" s="432">
        <v>32.14</v>
      </c>
      <c r="K410" s="433">
        <v>12.0</v>
      </c>
      <c r="L410" s="434" t="s">
        <v>10279</v>
      </c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</row>
    <row r="411">
      <c r="A411" s="429">
        <v>45699.0</v>
      </c>
      <c r="B411" s="430" t="s">
        <v>10225</v>
      </c>
      <c r="C411" s="430" t="s">
        <v>1256</v>
      </c>
      <c r="D411" s="430" t="s">
        <v>10649</v>
      </c>
      <c r="E411" s="430" t="s">
        <v>1255</v>
      </c>
      <c r="F411" s="432">
        <v>0.0</v>
      </c>
      <c r="G411" s="432">
        <v>4196.43</v>
      </c>
      <c r="H411" s="432">
        <v>4700.0</v>
      </c>
      <c r="I411" s="432">
        <f t="shared" si="5"/>
        <v>1233405.46</v>
      </c>
      <c r="J411" s="432">
        <v>503.57</v>
      </c>
      <c r="K411" s="433">
        <v>12.0</v>
      </c>
      <c r="L411" s="434" t="s">
        <v>10227</v>
      </c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</row>
    <row r="412">
      <c r="A412" s="429">
        <v>45699.0</v>
      </c>
      <c r="B412" s="430" t="s">
        <v>10225</v>
      </c>
      <c r="C412" s="430" t="s">
        <v>1239</v>
      </c>
      <c r="D412" s="430" t="s">
        <v>10650</v>
      </c>
      <c r="E412" s="430" t="s">
        <v>1238</v>
      </c>
      <c r="F412" s="432">
        <v>0.0</v>
      </c>
      <c r="G412" s="432">
        <v>392.86</v>
      </c>
      <c r="H412" s="432">
        <v>440.0</v>
      </c>
      <c r="I412" s="432">
        <f t="shared" si="5"/>
        <v>1233798.32</v>
      </c>
      <c r="J412" s="432">
        <v>47.14</v>
      </c>
      <c r="K412" s="433">
        <v>12.0</v>
      </c>
      <c r="L412" s="434" t="s">
        <v>10283</v>
      </c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</row>
    <row r="413">
      <c r="A413" s="429">
        <v>45699.0</v>
      </c>
      <c r="B413" s="430" t="s">
        <v>10225</v>
      </c>
      <c r="C413" s="430" t="s">
        <v>895</v>
      </c>
      <c r="D413" s="430" t="s">
        <v>10651</v>
      </c>
      <c r="E413" s="430" t="s">
        <v>1210</v>
      </c>
      <c r="F413" s="432">
        <v>0.0</v>
      </c>
      <c r="G413" s="432">
        <v>63035.71</v>
      </c>
      <c r="H413" s="432">
        <v>70600.0</v>
      </c>
      <c r="I413" s="432">
        <f t="shared" si="5"/>
        <v>1296834.03</v>
      </c>
      <c r="J413" s="432">
        <v>7564.29</v>
      </c>
      <c r="K413" s="433">
        <v>12.0</v>
      </c>
      <c r="L413" s="434" t="s">
        <v>10248</v>
      </c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</row>
    <row r="414">
      <c r="A414" s="429">
        <v>45700.0</v>
      </c>
      <c r="B414" s="430" t="s">
        <v>10225</v>
      </c>
      <c r="C414" s="430" t="s">
        <v>1270</v>
      </c>
      <c r="D414" s="430" t="s">
        <v>10652</v>
      </c>
      <c r="E414" s="430" t="s">
        <v>1269</v>
      </c>
      <c r="F414" s="432">
        <v>0.0</v>
      </c>
      <c r="G414" s="432">
        <v>321.43</v>
      </c>
      <c r="H414" s="432">
        <v>360.0</v>
      </c>
      <c r="I414" s="432">
        <f t="shared" si="5"/>
        <v>1297155.46</v>
      </c>
      <c r="J414" s="432">
        <v>38.57</v>
      </c>
      <c r="K414" s="433">
        <v>12.0</v>
      </c>
      <c r="L414" s="434" t="s">
        <v>10227</v>
      </c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</row>
    <row r="415">
      <c r="A415" s="429">
        <v>45700.0</v>
      </c>
      <c r="B415" s="430" t="s">
        <v>10225</v>
      </c>
      <c r="C415" s="430" t="s">
        <v>1278</v>
      </c>
      <c r="D415" s="430" t="s">
        <v>10653</v>
      </c>
      <c r="E415" s="430" t="s">
        <v>1277</v>
      </c>
      <c r="F415" s="432">
        <v>0.0</v>
      </c>
      <c r="G415" s="432">
        <v>13392.86</v>
      </c>
      <c r="H415" s="432">
        <v>15000.0</v>
      </c>
      <c r="I415" s="432">
        <f t="shared" si="5"/>
        <v>1310548.32</v>
      </c>
      <c r="J415" s="432">
        <v>1607.14</v>
      </c>
      <c r="K415" s="433">
        <v>12.0</v>
      </c>
      <c r="L415" s="434" t="s">
        <v>10234</v>
      </c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</row>
    <row r="416">
      <c r="A416" s="429">
        <v>45700.0</v>
      </c>
      <c r="B416" s="430" t="s">
        <v>10225</v>
      </c>
      <c r="C416" s="430" t="s">
        <v>1278</v>
      </c>
      <c r="D416" s="430" t="s">
        <v>10654</v>
      </c>
      <c r="E416" s="430" t="s">
        <v>1277</v>
      </c>
      <c r="F416" s="432">
        <v>0.0</v>
      </c>
      <c r="G416" s="432">
        <v>2232.14</v>
      </c>
      <c r="H416" s="432">
        <v>2500.0</v>
      </c>
      <c r="I416" s="432">
        <f t="shared" si="5"/>
        <v>1312780.46</v>
      </c>
      <c r="J416" s="432">
        <v>267.86</v>
      </c>
      <c r="K416" s="433">
        <v>12.0</v>
      </c>
      <c r="L416" s="434" t="s">
        <v>10234</v>
      </c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</row>
    <row r="417">
      <c r="A417" s="429">
        <v>45700.0</v>
      </c>
      <c r="B417" s="430" t="s">
        <v>10225</v>
      </c>
      <c r="C417" s="430" t="s">
        <v>1278</v>
      </c>
      <c r="D417" s="430" t="s">
        <v>10655</v>
      </c>
      <c r="E417" s="430" t="s">
        <v>1277</v>
      </c>
      <c r="F417" s="432">
        <v>0.0</v>
      </c>
      <c r="G417" s="432">
        <v>792.0</v>
      </c>
      <c r="H417" s="432">
        <v>887.04</v>
      </c>
      <c r="I417" s="432">
        <f t="shared" si="5"/>
        <v>1313572.46</v>
      </c>
      <c r="J417" s="432">
        <v>95.04</v>
      </c>
      <c r="K417" s="433">
        <v>12.0</v>
      </c>
      <c r="L417" s="434" t="s">
        <v>10234</v>
      </c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</row>
    <row r="418">
      <c r="A418" s="429">
        <v>45700.0</v>
      </c>
      <c r="B418" s="430" t="s">
        <v>10225</v>
      </c>
      <c r="C418" s="430" t="s">
        <v>1252</v>
      </c>
      <c r="D418" s="430" t="s">
        <v>10656</v>
      </c>
      <c r="E418" s="430" t="s">
        <v>1251</v>
      </c>
      <c r="F418" s="432">
        <v>0.0</v>
      </c>
      <c r="G418" s="432">
        <v>2321.43</v>
      </c>
      <c r="H418" s="432">
        <v>2600.0</v>
      </c>
      <c r="I418" s="432">
        <f t="shared" si="5"/>
        <v>1315893.89</v>
      </c>
      <c r="J418" s="432">
        <v>278.57</v>
      </c>
      <c r="K418" s="433">
        <v>12.0</v>
      </c>
      <c r="L418" s="434" t="s">
        <v>10227</v>
      </c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</row>
    <row r="419">
      <c r="A419" s="429">
        <v>45700.0</v>
      </c>
      <c r="B419" s="430" t="s">
        <v>10225</v>
      </c>
      <c r="C419" s="430" t="s">
        <v>1634</v>
      </c>
      <c r="D419" s="430" t="s">
        <v>10657</v>
      </c>
      <c r="E419" s="430" t="s">
        <v>1273</v>
      </c>
      <c r="F419" s="432">
        <v>0.0</v>
      </c>
      <c r="G419" s="432">
        <v>4464.29</v>
      </c>
      <c r="H419" s="432">
        <v>5000.0</v>
      </c>
      <c r="I419" s="432">
        <f t="shared" si="5"/>
        <v>1320358.18</v>
      </c>
      <c r="J419" s="432">
        <v>535.71</v>
      </c>
      <c r="K419" s="433">
        <v>12.0</v>
      </c>
      <c r="L419" s="434" t="s">
        <v>10227</v>
      </c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</row>
    <row r="420">
      <c r="A420" s="429">
        <v>45700.0</v>
      </c>
      <c r="B420" s="430" t="s">
        <v>10225</v>
      </c>
      <c r="C420" s="430" t="s">
        <v>1261</v>
      </c>
      <c r="D420" s="430" t="s">
        <v>10658</v>
      </c>
      <c r="E420" s="430" t="s">
        <v>1260</v>
      </c>
      <c r="F420" s="432">
        <v>0.0</v>
      </c>
      <c r="G420" s="432">
        <v>2500.0</v>
      </c>
      <c r="H420" s="432">
        <v>2800.0</v>
      </c>
      <c r="I420" s="432">
        <f t="shared" si="5"/>
        <v>1322858.18</v>
      </c>
      <c r="J420" s="432">
        <v>300.0</v>
      </c>
      <c r="K420" s="433">
        <v>12.0</v>
      </c>
      <c r="L420" s="434" t="s">
        <v>10227</v>
      </c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</row>
    <row r="421">
      <c r="A421" s="429">
        <v>45700.0</v>
      </c>
      <c r="B421" s="430" t="s">
        <v>10225</v>
      </c>
      <c r="C421" s="430" t="s">
        <v>429</v>
      </c>
      <c r="D421" s="430" t="s">
        <v>10659</v>
      </c>
      <c r="E421" s="430" t="s">
        <v>1266</v>
      </c>
      <c r="F421" s="432">
        <v>0.0</v>
      </c>
      <c r="G421" s="432">
        <v>1781.25</v>
      </c>
      <c r="H421" s="432">
        <v>1995.0</v>
      </c>
      <c r="I421" s="432">
        <f t="shared" si="5"/>
        <v>1324639.43</v>
      </c>
      <c r="J421" s="432">
        <v>213.75</v>
      </c>
      <c r="K421" s="433">
        <v>12.0</v>
      </c>
      <c r="L421" s="434" t="s">
        <v>10227</v>
      </c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</row>
    <row r="422">
      <c r="A422" s="429">
        <v>45700.0</v>
      </c>
      <c r="B422" s="430" t="s">
        <v>10225</v>
      </c>
      <c r="C422" s="430" t="s">
        <v>429</v>
      </c>
      <c r="D422" s="430" t="s">
        <v>10660</v>
      </c>
      <c r="E422" s="430" t="s">
        <v>1266</v>
      </c>
      <c r="F422" s="432">
        <v>0.0</v>
      </c>
      <c r="G422" s="432">
        <v>1781.25</v>
      </c>
      <c r="H422" s="432">
        <v>1995.0</v>
      </c>
      <c r="I422" s="432">
        <f t="shared" si="5"/>
        <v>1326420.68</v>
      </c>
      <c r="J422" s="432">
        <v>213.75</v>
      </c>
      <c r="K422" s="433">
        <v>12.0</v>
      </c>
      <c r="L422" s="434" t="s">
        <v>10227</v>
      </c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</row>
    <row r="423">
      <c r="A423" s="429">
        <v>45700.0</v>
      </c>
      <c r="B423" s="430" t="s">
        <v>10225</v>
      </c>
      <c r="C423" s="430" t="s">
        <v>429</v>
      </c>
      <c r="D423" s="430" t="s">
        <v>10661</v>
      </c>
      <c r="E423" s="430" t="s">
        <v>1266</v>
      </c>
      <c r="F423" s="432">
        <v>0.0</v>
      </c>
      <c r="G423" s="432">
        <v>1781.25</v>
      </c>
      <c r="H423" s="432">
        <v>1995.0</v>
      </c>
      <c r="I423" s="432">
        <f t="shared" si="5"/>
        <v>1328201.93</v>
      </c>
      <c r="J423" s="432">
        <v>213.75</v>
      </c>
      <c r="K423" s="433">
        <v>12.0</v>
      </c>
      <c r="L423" s="434" t="s">
        <v>10227</v>
      </c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</row>
    <row r="424">
      <c r="A424" s="429">
        <v>45701.0</v>
      </c>
      <c r="B424" s="430" t="s">
        <v>10225</v>
      </c>
      <c r="C424" s="430" t="s">
        <v>280</v>
      </c>
      <c r="D424" s="430" t="s">
        <v>10333</v>
      </c>
      <c r="E424" s="430" t="s">
        <v>1317</v>
      </c>
      <c r="F424" s="432">
        <v>0.0</v>
      </c>
      <c r="G424" s="432">
        <v>267.86</v>
      </c>
      <c r="H424" s="432">
        <v>300.0</v>
      </c>
      <c r="I424" s="432">
        <f t="shared" si="5"/>
        <v>1328469.79</v>
      </c>
      <c r="J424" s="432">
        <v>32.14</v>
      </c>
      <c r="K424" s="433">
        <v>12.0</v>
      </c>
      <c r="L424" s="434" t="s">
        <v>10279</v>
      </c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</row>
    <row r="425">
      <c r="A425" s="429">
        <v>45701.0</v>
      </c>
      <c r="B425" s="430" t="s">
        <v>10225</v>
      </c>
      <c r="C425" s="430" t="s">
        <v>302</v>
      </c>
      <c r="D425" s="430" t="s">
        <v>10662</v>
      </c>
      <c r="E425" s="430" t="s">
        <v>1340</v>
      </c>
      <c r="F425" s="432">
        <v>0.0</v>
      </c>
      <c r="G425" s="432">
        <v>642.86</v>
      </c>
      <c r="H425" s="432">
        <v>720.0</v>
      </c>
      <c r="I425" s="432">
        <f t="shared" si="5"/>
        <v>1329112.65</v>
      </c>
      <c r="J425" s="432">
        <v>77.14</v>
      </c>
      <c r="K425" s="433">
        <v>12.0</v>
      </c>
      <c r="L425" s="434" t="s">
        <v>10227</v>
      </c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</row>
    <row r="426">
      <c r="A426" s="429">
        <v>45701.0</v>
      </c>
      <c r="B426" s="430" t="s">
        <v>10225</v>
      </c>
      <c r="C426" s="430" t="s">
        <v>1300</v>
      </c>
      <c r="D426" s="430" t="s">
        <v>10663</v>
      </c>
      <c r="E426" s="430" t="s">
        <v>1299</v>
      </c>
      <c r="F426" s="432">
        <v>0.0</v>
      </c>
      <c r="G426" s="432">
        <v>3348.21</v>
      </c>
      <c r="H426" s="432">
        <v>3750.0</v>
      </c>
      <c r="I426" s="432">
        <f t="shared" si="5"/>
        <v>1332460.86</v>
      </c>
      <c r="J426" s="432">
        <v>401.79</v>
      </c>
      <c r="K426" s="433">
        <v>12.0</v>
      </c>
      <c r="L426" s="434" t="s">
        <v>10234</v>
      </c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</row>
    <row r="427">
      <c r="A427" s="429">
        <v>45701.0</v>
      </c>
      <c r="B427" s="430" t="s">
        <v>10225</v>
      </c>
      <c r="C427" s="430" t="s">
        <v>1128</v>
      </c>
      <c r="D427" s="430" t="s">
        <v>10664</v>
      </c>
      <c r="E427" s="430" t="s">
        <v>1308</v>
      </c>
      <c r="F427" s="432">
        <v>0.0</v>
      </c>
      <c r="G427" s="432">
        <v>267.86</v>
      </c>
      <c r="H427" s="432">
        <v>300.0</v>
      </c>
      <c r="I427" s="432">
        <f t="shared" si="5"/>
        <v>1332728.72</v>
      </c>
      <c r="J427" s="432">
        <v>32.14</v>
      </c>
      <c r="K427" s="433">
        <v>12.0</v>
      </c>
      <c r="L427" s="434" t="s">
        <v>10283</v>
      </c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</row>
    <row r="428">
      <c r="A428" s="429">
        <v>45701.0</v>
      </c>
      <c r="B428" s="430" t="s">
        <v>10225</v>
      </c>
      <c r="C428" s="430" t="s">
        <v>1344</v>
      </c>
      <c r="D428" s="430" t="s">
        <v>10665</v>
      </c>
      <c r="E428" s="430" t="s">
        <v>1343</v>
      </c>
      <c r="F428" s="432">
        <v>0.0</v>
      </c>
      <c r="G428" s="432">
        <v>4464.29</v>
      </c>
      <c r="H428" s="432">
        <v>5000.0</v>
      </c>
      <c r="I428" s="432">
        <f t="shared" si="5"/>
        <v>1337193.01</v>
      </c>
      <c r="J428" s="432">
        <v>535.71</v>
      </c>
      <c r="K428" s="433">
        <v>12.0</v>
      </c>
      <c r="L428" s="434" t="s">
        <v>10227</v>
      </c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</row>
    <row r="429">
      <c r="A429" s="429">
        <v>45701.0</v>
      </c>
      <c r="B429" s="430" t="s">
        <v>10225</v>
      </c>
      <c r="C429" s="430" t="s">
        <v>1313</v>
      </c>
      <c r="D429" s="430" t="s">
        <v>10666</v>
      </c>
      <c r="E429" s="430" t="s">
        <v>1312</v>
      </c>
      <c r="F429" s="432">
        <v>0.0</v>
      </c>
      <c r="G429" s="432">
        <v>139.29</v>
      </c>
      <c r="H429" s="432">
        <v>156.0</v>
      </c>
      <c r="I429" s="432">
        <f t="shared" si="5"/>
        <v>1337332.3</v>
      </c>
      <c r="J429" s="432">
        <v>16.71</v>
      </c>
      <c r="K429" s="433">
        <v>12.0</v>
      </c>
      <c r="L429" s="434" t="s">
        <v>10290</v>
      </c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</row>
    <row r="430">
      <c r="A430" s="429">
        <v>45701.0</v>
      </c>
      <c r="B430" s="430" t="s">
        <v>10225</v>
      </c>
      <c r="C430" s="430" t="s">
        <v>1313</v>
      </c>
      <c r="D430" s="430" t="s">
        <v>10667</v>
      </c>
      <c r="E430" s="430" t="s">
        <v>1312</v>
      </c>
      <c r="F430" s="432">
        <v>0.0</v>
      </c>
      <c r="G430" s="432">
        <v>53.57</v>
      </c>
      <c r="H430" s="432">
        <v>60.0</v>
      </c>
      <c r="I430" s="432">
        <f t="shared" si="5"/>
        <v>1337385.87</v>
      </c>
      <c r="J430" s="432">
        <v>6.43</v>
      </c>
      <c r="K430" s="433">
        <v>12.0</v>
      </c>
      <c r="L430" s="434" t="s">
        <v>10290</v>
      </c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</row>
    <row r="431">
      <c r="A431" s="429">
        <v>45701.0</v>
      </c>
      <c r="B431" s="430" t="s">
        <v>10225</v>
      </c>
      <c r="C431" s="430" t="s">
        <v>1283</v>
      </c>
      <c r="D431" s="430" t="s">
        <v>10668</v>
      </c>
      <c r="E431" s="430" t="s">
        <v>1282</v>
      </c>
      <c r="F431" s="432">
        <v>0.0</v>
      </c>
      <c r="G431" s="432">
        <v>267.86</v>
      </c>
      <c r="H431" s="432">
        <v>300.0</v>
      </c>
      <c r="I431" s="432">
        <f t="shared" si="5"/>
        <v>1337653.73</v>
      </c>
      <c r="J431" s="432">
        <v>32.14</v>
      </c>
      <c r="K431" s="433">
        <v>12.0</v>
      </c>
      <c r="L431" s="434" t="s">
        <v>10279</v>
      </c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</row>
    <row r="432">
      <c r="A432" s="429">
        <v>45701.0</v>
      </c>
      <c r="B432" s="430" t="s">
        <v>10225</v>
      </c>
      <c r="C432" s="430" t="s">
        <v>448</v>
      </c>
      <c r="D432" s="430" t="s">
        <v>10669</v>
      </c>
      <c r="E432" s="430" t="s">
        <v>1296</v>
      </c>
      <c r="F432" s="432">
        <v>0.0</v>
      </c>
      <c r="G432" s="432">
        <v>2678.57</v>
      </c>
      <c r="H432" s="432">
        <v>3000.0</v>
      </c>
      <c r="I432" s="432">
        <f t="shared" si="5"/>
        <v>1340332.3</v>
      </c>
      <c r="J432" s="432">
        <v>321.43</v>
      </c>
      <c r="K432" s="433">
        <v>12.0</v>
      </c>
      <c r="L432" s="434" t="s">
        <v>10271</v>
      </c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</row>
    <row r="433">
      <c r="A433" s="429">
        <v>45701.0</v>
      </c>
      <c r="B433" s="430" t="s">
        <v>10225</v>
      </c>
      <c r="C433" s="430" t="s">
        <v>804</v>
      </c>
      <c r="D433" s="430" t="s">
        <v>10670</v>
      </c>
      <c r="E433" s="430" t="s">
        <v>1514</v>
      </c>
      <c r="F433" s="432">
        <v>0.0</v>
      </c>
      <c r="G433" s="432">
        <v>42.86</v>
      </c>
      <c r="H433" s="432">
        <v>48.0</v>
      </c>
      <c r="I433" s="432">
        <f t="shared" si="5"/>
        <v>1340375.16</v>
      </c>
      <c r="J433" s="432">
        <v>5.14</v>
      </c>
      <c r="K433" s="433">
        <v>12.0</v>
      </c>
      <c r="L433" s="434" t="s">
        <v>10290</v>
      </c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</row>
    <row r="434">
      <c r="A434" s="429">
        <v>45701.0</v>
      </c>
      <c r="B434" s="430" t="s">
        <v>10225</v>
      </c>
      <c r="C434" s="430" t="s">
        <v>325</v>
      </c>
      <c r="D434" s="430" t="s">
        <v>10359</v>
      </c>
      <c r="E434" s="430" t="s">
        <v>1294</v>
      </c>
      <c r="F434" s="432">
        <v>0.0</v>
      </c>
      <c r="G434" s="432">
        <v>267.86</v>
      </c>
      <c r="H434" s="432">
        <v>300.0</v>
      </c>
      <c r="I434" s="432">
        <f t="shared" si="5"/>
        <v>1340643.02</v>
      </c>
      <c r="J434" s="432">
        <v>32.14</v>
      </c>
      <c r="K434" s="433">
        <v>12.0</v>
      </c>
      <c r="L434" s="434" t="s">
        <v>10279</v>
      </c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</row>
    <row r="435">
      <c r="A435" s="429">
        <v>45701.0</v>
      </c>
      <c r="B435" s="430" t="s">
        <v>10225</v>
      </c>
      <c r="C435" s="430" t="s">
        <v>10671</v>
      </c>
      <c r="D435" s="430" t="s">
        <v>10672</v>
      </c>
      <c r="E435" s="430" t="s">
        <v>1290</v>
      </c>
      <c r="F435" s="432">
        <v>0.0</v>
      </c>
      <c r="G435" s="432">
        <v>13392.86</v>
      </c>
      <c r="H435" s="432">
        <v>15000.0</v>
      </c>
      <c r="I435" s="432">
        <f t="shared" si="5"/>
        <v>1354035.88</v>
      </c>
      <c r="J435" s="432">
        <v>1607.14</v>
      </c>
      <c r="K435" s="433">
        <v>12.0</v>
      </c>
      <c r="L435" s="434" t="s">
        <v>10234</v>
      </c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</row>
    <row r="436">
      <c r="A436" s="429">
        <v>45701.0</v>
      </c>
      <c r="B436" s="430" t="s">
        <v>10225</v>
      </c>
      <c r="C436" s="430" t="s">
        <v>10671</v>
      </c>
      <c r="D436" s="430" t="s">
        <v>10673</v>
      </c>
      <c r="E436" s="430" t="s">
        <v>1290</v>
      </c>
      <c r="F436" s="432">
        <v>0.0</v>
      </c>
      <c r="G436" s="432">
        <v>648.0</v>
      </c>
      <c r="H436" s="432">
        <v>725.76</v>
      </c>
      <c r="I436" s="432">
        <f t="shared" si="5"/>
        <v>1354683.88</v>
      </c>
      <c r="J436" s="432">
        <v>77.76</v>
      </c>
      <c r="K436" s="433">
        <v>12.0</v>
      </c>
      <c r="L436" s="434" t="s">
        <v>10234</v>
      </c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</row>
    <row r="437">
      <c r="A437" s="429">
        <v>45702.0</v>
      </c>
      <c r="B437" s="430" t="s">
        <v>10225</v>
      </c>
      <c r="C437" s="430" t="s">
        <v>1353</v>
      </c>
      <c r="D437" s="430" t="s">
        <v>10674</v>
      </c>
      <c r="E437" s="430" t="s">
        <v>1352</v>
      </c>
      <c r="F437" s="432">
        <v>0.0</v>
      </c>
      <c r="G437" s="432">
        <v>1250.0</v>
      </c>
      <c r="H437" s="432">
        <v>1400.0</v>
      </c>
      <c r="I437" s="432">
        <f t="shared" si="5"/>
        <v>1355933.88</v>
      </c>
      <c r="J437" s="432">
        <v>150.0</v>
      </c>
      <c r="K437" s="433">
        <v>12.0</v>
      </c>
      <c r="L437" s="434" t="s">
        <v>10227</v>
      </c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</row>
    <row r="438">
      <c r="A438" s="429">
        <v>45702.0</v>
      </c>
      <c r="B438" s="430" t="s">
        <v>10225</v>
      </c>
      <c r="C438" s="430" t="s">
        <v>1350</v>
      </c>
      <c r="D438" s="430" t="s">
        <v>10675</v>
      </c>
      <c r="E438" s="430" t="s">
        <v>1349</v>
      </c>
      <c r="F438" s="432">
        <v>0.0</v>
      </c>
      <c r="G438" s="432">
        <v>267.86</v>
      </c>
      <c r="H438" s="432">
        <v>300.0</v>
      </c>
      <c r="I438" s="432">
        <f t="shared" si="5"/>
        <v>1356201.74</v>
      </c>
      <c r="J438" s="432">
        <v>32.14</v>
      </c>
      <c r="K438" s="433">
        <v>12.0</v>
      </c>
      <c r="L438" s="434" t="s">
        <v>10279</v>
      </c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</row>
    <row r="439">
      <c r="A439" s="429">
        <v>45702.0</v>
      </c>
      <c r="B439" s="430" t="s">
        <v>10225</v>
      </c>
      <c r="C439" s="430" t="s">
        <v>1712</v>
      </c>
      <c r="D439" s="430" t="s">
        <v>10676</v>
      </c>
      <c r="E439" s="430" t="s">
        <v>1726</v>
      </c>
      <c r="F439" s="432">
        <v>0.0</v>
      </c>
      <c r="G439" s="432">
        <v>4464.29</v>
      </c>
      <c r="H439" s="432">
        <v>5000.0</v>
      </c>
      <c r="I439" s="432">
        <f t="shared" si="5"/>
        <v>1360666.03</v>
      </c>
      <c r="J439" s="432">
        <v>535.71</v>
      </c>
      <c r="K439" s="433">
        <v>12.0</v>
      </c>
      <c r="L439" s="434" t="s">
        <v>10271</v>
      </c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</row>
    <row r="440">
      <c r="A440" s="429">
        <v>45703.0</v>
      </c>
      <c r="B440" s="430" t="s">
        <v>10225</v>
      </c>
      <c r="C440" s="430" t="s">
        <v>529</v>
      </c>
      <c r="D440" s="430" t="s">
        <v>10677</v>
      </c>
      <c r="E440" s="430" t="s">
        <v>1510</v>
      </c>
      <c r="F440" s="432">
        <v>0.0</v>
      </c>
      <c r="G440" s="432">
        <v>2678.57</v>
      </c>
      <c r="H440" s="432">
        <v>3000.0</v>
      </c>
      <c r="I440" s="432">
        <f t="shared" si="5"/>
        <v>1363344.6</v>
      </c>
      <c r="J440" s="432">
        <v>321.43</v>
      </c>
      <c r="K440" s="433">
        <v>12.0</v>
      </c>
      <c r="L440" s="434" t="s">
        <v>10229</v>
      </c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</row>
    <row r="441">
      <c r="A441" s="429">
        <v>45703.0</v>
      </c>
      <c r="B441" s="430" t="s">
        <v>10225</v>
      </c>
      <c r="C441" s="430" t="s">
        <v>1363</v>
      </c>
      <c r="D441" s="430" t="s">
        <v>10678</v>
      </c>
      <c r="E441" s="430" t="s">
        <v>1362</v>
      </c>
      <c r="F441" s="432">
        <v>0.0</v>
      </c>
      <c r="G441" s="432">
        <v>267.86</v>
      </c>
      <c r="H441" s="432">
        <v>300.0</v>
      </c>
      <c r="I441" s="432">
        <f t="shared" si="5"/>
        <v>1363612.46</v>
      </c>
      <c r="J441" s="432">
        <v>32.14</v>
      </c>
      <c r="K441" s="433">
        <v>12.0</v>
      </c>
      <c r="L441" s="434" t="s">
        <v>10279</v>
      </c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</row>
    <row r="442">
      <c r="A442" s="429">
        <v>45703.0</v>
      </c>
      <c r="B442" s="430" t="s">
        <v>10225</v>
      </c>
      <c r="C442" s="430" t="s">
        <v>1366</v>
      </c>
      <c r="D442" s="430" t="s">
        <v>10679</v>
      </c>
      <c r="E442" s="430" t="s">
        <v>1365</v>
      </c>
      <c r="F442" s="432">
        <v>0.0</v>
      </c>
      <c r="G442" s="432">
        <v>267.86</v>
      </c>
      <c r="H442" s="432">
        <v>300.0</v>
      </c>
      <c r="I442" s="432">
        <f t="shared" si="5"/>
        <v>1363880.32</v>
      </c>
      <c r="J442" s="432">
        <v>32.14</v>
      </c>
      <c r="K442" s="433">
        <v>12.0</v>
      </c>
      <c r="L442" s="434" t="s">
        <v>10279</v>
      </c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</row>
    <row r="443">
      <c r="A443" s="429">
        <v>45704.0</v>
      </c>
      <c r="B443" s="430" t="s">
        <v>10225</v>
      </c>
      <c r="C443" s="430" t="s">
        <v>629</v>
      </c>
      <c r="D443" s="430" t="s">
        <v>10680</v>
      </c>
      <c r="E443" s="430" t="s">
        <v>1374</v>
      </c>
      <c r="F443" s="432">
        <v>0.0</v>
      </c>
      <c r="G443" s="432">
        <v>66000.0</v>
      </c>
      <c r="H443" s="432">
        <v>73920.0</v>
      </c>
      <c r="I443" s="432">
        <f t="shared" si="5"/>
        <v>1429880.32</v>
      </c>
      <c r="J443" s="432">
        <v>7920.0</v>
      </c>
      <c r="K443" s="433">
        <v>12.0</v>
      </c>
      <c r="L443" s="434" t="s">
        <v>10248</v>
      </c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</row>
    <row r="444">
      <c r="A444" s="429">
        <v>45704.0</v>
      </c>
      <c r="B444" s="430" t="s">
        <v>10225</v>
      </c>
      <c r="C444" s="430" t="s">
        <v>629</v>
      </c>
      <c r="D444" s="430" t="s">
        <v>10681</v>
      </c>
      <c r="E444" s="430" t="s">
        <v>1374</v>
      </c>
      <c r="F444" s="432">
        <v>0.0</v>
      </c>
      <c r="G444" s="432">
        <v>121000.0</v>
      </c>
      <c r="H444" s="432">
        <v>135520.0</v>
      </c>
      <c r="I444" s="432">
        <f t="shared" si="5"/>
        <v>1550880.32</v>
      </c>
      <c r="J444" s="432">
        <v>14520.0</v>
      </c>
      <c r="K444" s="433">
        <v>12.0</v>
      </c>
      <c r="L444" s="434" t="s">
        <v>10248</v>
      </c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</row>
    <row r="445">
      <c r="A445" s="429">
        <v>45705.0</v>
      </c>
      <c r="B445" s="430" t="s">
        <v>10225</v>
      </c>
      <c r="C445" s="430" t="s">
        <v>471</v>
      </c>
      <c r="D445" s="430" t="s">
        <v>10682</v>
      </c>
      <c r="E445" s="430" t="s">
        <v>1391</v>
      </c>
      <c r="F445" s="432">
        <v>0.0</v>
      </c>
      <c r="G445" s="432">
        <v>625.0</v>
      </c>
      <c r="H445" s="432">
        <v>700.0</v>
      </c>
      <c r="I445" s="432">
        <f t="shared" si="5"/>
        <v>1551505.32</v>
      </c>
      <c r="J445" s="432">
        <v>75.0</v>
      </c>
      <c r="K445" s="433">
        <v>12.0</v>
      </c>
      <c r="L445" s="434" t="s">
        <v>10227</v>
      </c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</row>
    <row r="446">
      <c r="A446" s="429">
        <v>45705.0</v>
      </c>
      <c r="B446" s="430" t="s">
        <v>10225</v>
      </c>
      <c r="C446" s="430" t="s">
        <v>1386</v>
      </c>
      <c r="D446" s="430" t="s">
        <v>10683</v>
      </c>
      <c r="E446" s="430" t="s">
        <v>1385</v>
      </c>
      <c r="F446" s="432">
        <v>0.0</v>
      </c>
      <c r="G446" s="432">
        <v>392.86</v>
      </c>
      <c r="H446" s="432">
        <v>440.0</v>
      </c>
      <c r="I446" s="432">
        <f t="shared" si="5"/>
        <v>1551898.18</v>
      </c>
      <c r="J446" s="432">
        <v>47.14</v>
      </c>
      <c r="K446" s="433">
        <v>12.0</v>
      </c>
      <c r="L446" s="434" t="s">
        <v>10283</v>
      </c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</row>
    <row r="447">
      <c r="A447" s="429">
        <v>45705.0</v>
      </c>
      <c r="B447" s="430" t="s">
        <v>10225</v>
      </c>
      <c r="C447" s="430" t="s">
        <v>10684</v>
      </c>
      <c r="D447" s="430" t="s">
        <v>10685</v>
      </c>
      <c r="E447" s="455" t="s">
        <v>1357</v>
      </c>
      <c r="F447" s="456">
        <v>0.0</v>
      </c>
      <c r="G447" s="456">
        <v>625.0</v>
      </c>
      <c r="H447" s="456">
        <v>700.0</v>
      </c>
      <c r="I447" s="432">
        <f t="shared" si="5"/>
        <v>1552523.18</v>
      </c>
      <c r="J447" s="432">
        <v>75.0</v>
      </c>
      <c r="K447" s="433">
        <v>12.0</v>
      </c>
      <c r="L447" s="434" t="s">
        <v>10227</v>
      </c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</row>
    <row r="448">
      <c r="A448" s="429">
        <v>45705.0</v>
      </c>
      <c r="B448" s="430" t="s">
        <v>10225</v>
      </c>
      <c r="C448" s="430" t="s">
        <v>3109</v>
      </c>
      <c r="D448" s="430" t="s">
        <v>10686</v>
      </c>
      <c r="E448" s="430" t="s">
        <v>1388</v>
      </c>
      <c r="F448" s="432">
        <v>0.0</v>
      </c>
      <c r="G448" s="432">
        <v>642.86</v>
      </c>
      <c r="H448" s="432">
        <v>720.0</v>
      </c>
      <c r="I448" s="432">
        <f t="shared" si="5"/>
        <v>1553166.04</v>
      </c>
      <c r="J448" s="432">
        <v>77.14</v>
      </c>
      <c r="K448" s="433">
        <v>12.0</v>
      </c>
      <c r="L448" s="434" t="s">
        <v>10227</v>
      </c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</row>
    <row r="449">
      <c r="A449" s="429">
        <v>45705.0</v>
      </c>
      <c r="B449" s="430" t="s">
        <v>10225</v>
      </c>
      <c r="C449" s="430" t="s">
        <v>10439</v>
      </c>
      <c r="D449" s="430" t="s">
        <v>10687</v>
      </c>
      <c r="E449" s="430" t="s">
        <v>1379</v>
      </c>
      <c r="F449" s="432">
        <v>0.0</v>
      </c>
      <c r="G449" s="432">
        <v>2321.43</v>
      </c>
      <c r="H449" s="432">
        <v>2600.0</v>
      </c>
      <c r="I449" s="432">
        <f t="shared" si="5"/>
        <v>1555487.47</v>
      </c>
      <c r="J449" s="432">
        <v>278.57</v>
      </c>
      <c r="K449" s="433">
        <v>12.0</v>
      </c>
      <c r="L449" s="434" t="s">
        <v>10227</v>
      </c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</row>
    <row r="450">
      <c r="A450" s="429">
        <v>45705.0</v>
      </c>
      <c r="B450" s="430" t="s">
        <v>10225</v>
      </c>
      <c r="C450" s="430" t="s">
        <v>1252</v>
      </c>
      <c r="D450" s="430" t="s">
        <v>10688</v>
      </c>
      <c r="E450" s="430" t="s">
        <v>1368</v>
      </c>
      <c r="F450" s="432">
        <v>0.0</v>
      </c>
      <c r="G450" s="432">
        <v>2321.43</v>
      </c>
      <c r="H450" s="432">
        <v>2600.0</v>
      </c>
      <c r="I450" s="432">
        <f t="shared" si="5"/>
        <v>1557808.9</v>
      </c>
      <c r="J450" s="432">
        <v>278.57</v>
      </c>
      <c r="K450" s="433">
        <v>12.0</v>
      </c>
      <c r="L450" s="434" t="s">
        <v>10227</v>
      </c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</row>
    <row r="451">
      <c r="A451" s="429">
        <v>45705.0</v>
      </c>
      <c r="B451" s="430" t="s">
        <v>10225</v>
      </c>
      <c r="C451" s="430" t="s">
        <v>429</v>
      </c>
      <c r="D451" s="430" t="s">
        <v>10689</v>
      </c>
      <c r="E451" s="430" t="s">
        <v>1569</v>
      </c>
      <c r="F451" s="432">
        <v>0.0</v>
      </c>
      <c r="G451" s="432">
        <v>64.29</v>
      </c>
      <c r="H451" s="432">
        <v>72.0</v>
      </c>
      <c r="I451" s="432">
        <f t="shared" si="5"/>
        <v>1557873.19</v>
      </c>
      <c r="J451" s="432">
        <v>7.71</v>
      </c>
      <c r="K451" s="433">
        <v>12.0</v>
      </c>
      <c r="L451" s="434" t="s">
        <v>10290</v>
      </c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</row>
    <row r="452">
      <c r="A452" s="429">
        <v>45705.0</v>
      </c>
      <c r="B452" s="430" t="s">
        <v>10225</v>
      </c>
      <c r="C452" s="430" t="s">
        <v>4937</v>
      </c>
      <c r="D452" s="430" t="s">
        <v>10690</v>
      </c>
      <c r="E452" s="430" t="s">
        <v>1426</v>
      </c>
      <c r="F452" s="432">
        <v>0.0</v>
      </c>
      <c r="G452" s="432">
        <v>1116.07</v>
      </c>
      <c r="H452" s="432">
        <v>1250.0</v>
      </c>
      <c r="I452" s="432">
        <f t="shared" si="5"/>
        <v>1558989.26</v>
      </c>
      <c r="J452" s="432">
        <v>133.93</v>
      </c>
      <c r="K452" s="433">
        <v>12.0</v>
      </c>
      <c r="L452" s="434" t="s">
        <v>10234</v>
      </c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</row>
    <row r="453">
      <c r="A453" s="429">
        <v>45705.0</v>
      </c>
      <c r="B453" s="430" t="s">
        <v>10225</v>
      </c>
      <c r="C453" s="430" t="s">
        <v>1366</v>
      </c>
      <c r="D453" s="430" t="s">
        <v>10691</v>
      </c>
      <c r="E453" s="430" t="s">
        <v>1371</v>
      </c>
      <c r="F453" s="432">
        <v>0.0</v>
      </c>
      <c r="G453" s="432">
        <v>4464.29</v>
      </c>
      <c r="H453" s="432">
        <v>5000.0</v>
      </c>
      <c r="I453" s="432">
        <f t="shared" si="5"/>
        <v>1563453.55</v>
      </c>
      <c r="J453" s="432">
        <v>535.71</v>
      </c>
      <c r="K453" s="433">
        <v>12.0</v>
      </c>
      <c r="L453" s="434" t="s">
        <v>10271</v>
      </c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</row>
    <row r="454">
      <c r="A454" s="429">
        <v>45705.0</v>
      </c>
      <c r="B454" s="430" t="s">
        <v>10225</v>
      </c>
      <c r="C454" s="430" t="s">
        <v>110</v>
      </c>
      <c r="D454" s="430" t="s">
        <v>10301</v>
      </c>
      <c r="E454" s="430" t="s">
        <v>1383</v>
      </c>
      <c r="F454" s="432">
        <v>0.0</v>
      </c>
      <c r="G454" s="432">
        <v>267.86</v>
      </c>
      <c r="H454" s="432">
        <v>300.0</v>
      </c>
      <c r="I454" s="432">
        <f t="shared" si="5"/>
        <v>1563721.41</v>
      </c>
      <c r="J454" s="432">
        <v>32.14</v>
      </c>
      <c r="K454" s="433">
        <v>12.0</v>
      </c>
      <c r="L454" s="434" t="s">
        <v>10279</v>
      </c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</row>
    <row r="455">
      <c r="A455" s="429">
        <v>45706.0</v>
      </c>
      <c r="B455" s="430" t="s">
        <v>10225</v>
      </c>
      <c r="C455" s="430" t="s">
        <v>674</v>
      </c>
      <c r="D455" s="430" t="s">
        <v>10692</v>
      </c>
      <c r="E455" s="430" t="s">
        <v>1487</v>
      </c>
      <c r="F455" s="432">
        <v>0.0</v>
      </c>
      <c r="G455" s="432">
        <v>2678.57</v>
      </c>
      <c r="H455" s="432">
        <v>3000.0</v>
      </c>
      <c r="I455" s="432">
        <f t="shared" si="5"/>
        <v>1566399.98</v>
      </c>
      <c r="J455" s="432">
        <v>321.43</v>
      </c>
      <c r="K455" s="433">
        <v>12.0</v>
      </c>
      <c r="L455" s="434" t="s">
        <v>10229</v>
      </c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</row>
    <row r="456">
      <c r="A456" s="429">
        <v>45706.0</v>
      </c>
      <c r="B456" s="430" t="s">
        <v>10225</v>
      </c>
      <c r="C456" s="430" t="s">
        <v>1410</v>
      </c>
      <c r="D456" s="430" t="s">
        <v>10693</v>
      </c>
      <c r="E456" s="430" t="s">
        <v>1409</v>
      </c>
      <c r="F456" s="432">
        <v>0.0</v>
      </c>
      <c r="G456" s="432">
        <v>1875.0</v>
      </c>
      <c r="H456" s="432">
        <v>2100.0</v>
      </c>
      <c r="I456" s="432">
        <f t="shared" si="5"/>
        <v>1568274.98</v>
      </c>
      <c r="J456" s="432">
        <v>225.0</v>
      </c>
      <c r="K456" s="433">
        <v>12.0</v>
      </c>
      <c r="L456" s="434" t="s">
        <v>10227</v>
      </c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</row>
    <row r="457">
      <c r="A457" s="429">
        <v>45706.0</v>
      </c>
      <c r="B457" s="430" t="s">
        <v>10225</v>
      </c>
      <c r="C457" s="430" t="s">
        <v>1405</v>
      </c>
      <c r="D457" s="430" t="s">
        <v>10694</v>
      </c>
      <c r="E457" s="430" t="s">
        <v>1404</v>
      </c>
      <c r="F457" s="432">
        <v>0.0</v>
      </c>
      <c r="G457" s="432">
        <v>1875.0</v>
      </c>
      <c r="H457" s="432">
        <v>2100.0</v>
      </c>
      <c r="I457" s="432">
        <f t="shared" si="5"/>
        <v>1570149.98</v>
      </c>
      <c r="J457" s="432">
        <v>225.0</v>
      </c>
      <c r="K457" s="433">
        <v>12.0</v>
      </c>
      <c r="L457" s="434" t="s">
        <v>10227</v>
      </c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</row>
    <row r="458">
      <c r="A458" s="429">
        <v>45706.0</v>
      </c>
      <c r="B458" s="430" t="s">
        <v>10225</v>
      </c>
      <c r="C458" s="430" t="s">
        <v>10695</v>
      </c>
      <c r="D458" s="430" t="s">
        <v>10696</v>
      </c>
      <c r="E458" s="430" t="s">
        <v>1401</v>
      </c>
      <c r="F458" s="432">
        <v>0.0</v>
      </c>
      <c r="G458" s="432">
        <v>392.86</v>
      </c>
      <c r="H458" s="432">
        <v>440.0</v>
      </c>
      <c r="I458" s="432">
        <f t="shared" si="5"/>
        <v>1570542.84</v>
      </c>
      <c r="J458" s="432">
        <v>47.14</v>
      </c>
      <c r="K458" s="433">
        <v>12.0</v>
      </c>
      <c r="L458" s="434" t="s">
        <v>10283</v>
      </c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</row>
    <row r="459">
      <c r="A459" s="429">
        <v>45706.0</v>
      </c>
      <c r="B459" s="430" t="s">
        <v>10225</v>
      </c>
      <c r="C459" s="430" t="s">
        <v>616</v>
      </c>
      <c r="D459" s="430" t="s">
        <v>10697</v>
      </c>
      <c r="E459" s="430" t="s">
        <v>10698</v>
      </c>
      <c r="F459" s="432">
        <v>0.0</v>
      </c>
      <c r="G459" s="432">
        <v>294.64</v>
      </c>
      <c r="H459" s="448">
        <v>330.0</v>
      </c>
      <c r="I459" s="432">
        <f t="shared" si="5"/>
        <v>1570837.48</v>
      </c>
      <c r="J459" s="432">
        <v>35.36</v>
      </c>
      <c r="K459" s="433">
        <v>12.0</v>
      </c>
      <c r="L459" s="434" t="s">
        <v>10290</v>
      </c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</row>
    <row r="460">
      <c r="A460" s="429">
        <v>45706.0</v>
      </c>
      <c r="B460" s="430" t="s">
        <v>10225</v>
      </c>
      <c r="C460" s="430" t="s">
        <v>616</v>
      </c>
      <c r="D460" s="430" t="s">
        <v>10699</v>
      </c>
      <c r="E460" s="430" t="s">
        <v>10698</v>
      </c>
      <c r="F460" s="432">
        <v>0.0</v>
      </c>
      <c r="G460" s="432">
        <v>8.93</v>
      </c>
      <c r="H460" s="448">
        <v>10.0</v>
      </c>
      <c r="I460" s="432">
        <f t="shared" si="5"/>
        <v>1570846.41</v>
      </c>
      <c r="J460" s="432">
        <v>1.07</v>
      </c>
      <c r="K460" s="433">
        <v>12.0</v>
      </c>
      <c r="L460" s="434" t="s">
        <v>10290</v>
      </c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</row>
    <row r="461">
      <c r="A461" s="429">
        <v>45707.0</v>
      </c>
      <c r="B461" s="430" t="s">
        <v>10225</v>
      </c>
      <c r="C461" s="430" t="s">
        <v>1439</v>
      </c>
      <c r="D461" s="430" t="s">
        <v>10700</v>
      </c>
      <c r="E461" s="430" t="s">
        <v>1438</v>
      </c>
      <c r="F461" s="432">
        <v>0.0</v>
      </c>
      <c r="G461" s="432">
        <v>2321.43</v>
      </c>
      <c r="H461" s="432">
        <v>2600.0</v>
      </c>
      <c r="I461" s="432">
        <f t="shared" si="5"/>
        <v>1573167.84</v>
      </c>
      <c r="J461" s="432">
        <v>278.57</v>
      </c>
      <c r="K461" s="433">
        <v>12.0</v>
      </c>
      <c r="L461" s="434" t="s">
        <v>10227</v>
      </c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</row>
    <row r="462">
      <c r="A462" s="429">
        <v>45707.0</v>
      </c>
      <c r="B462" s="430" t="s">
        <v>10225</v>
      </c>
      <c r="C462" s="430" t="s">
        <v>280</v>
      </c>
      <c r="D462" s="430" t="s">
        <v>10333</v>
      </c>
      <c r="E462" s="430" t="s">
        <v>1449</v>
      </c>
      <c r="F462" s="432">
        <v>0.0</v>
      </c>
      <c r="G462" s="432">
        <v>267.86</v>
      </c>
      <c r="H462" s="432">
        <v>300.0</v>
      </c>
      <c r="I462" s="432">
        <f t="shared" si="5"/>
        <v>1573435.7</v>
      </c>
      <c r="J462" s="432">
        <v>32.14</v>
      </c>
      <c r="K462" s="433">
        <v>12.0</v>
      </c>
      <c r="L462" s="434" t="s">
        <v>10279</v>
      </c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</row>
    <row r="463">
      <c r="A463" s="429">
        <v>45707.0</v>
      </c>
      <c r="B463" s="430" t="s">
        <v>10225</v>
      </c>
      <c r="C463" s="430" t="s">
        <v>1435</v>
      </c>
      <c r="D463" s="430" t="s">
        <v>10701</v>
      </c>
      <c r="E463" s="430" t="s">
        <v>1434</v>
      </c>
      <c r="F463" s="432">
        <v>0.0</v>
      </c>
      <c r="G463" s="432">
        <v>1116.07</v>
      </c>
      <c r="H463" s="432">
        <v>1250.0</v>
      </c>
      <c r="I463" s="432">
        <f t="shared" si="5"/>
        <v>1574551.77</v>
      </c>
      <c r="J463" s="432">
        <v>133.93</v>
      </c>
      <c r="K463" s="433">
        <v>12.0</v>
      </c>
      <c r="L463" s="434" t="s">
        <v>10234</v>
      </c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</row>
    <row r="464">
      <c r="A464" s="429">
        <v>45707.0</v>
      </c>
      <c r="B464" s="430" t="s">
        <v>10225</v>
      </c>
      <c r="C464" s="430" t="s">
        <v>1419</v>
      </c>
      <c r="D464" s="430" t="s">
        <v>10702</v>
      </c>
      <c r="E464" s="430" t="s">
        <v>1418</v>
      </c>
      <c r="F464" s="432">
        <v>0.0</v>
      </c>
      <c r="G464" s="432">
        <v>392.86</v>
      </c>
      <c r="H464" s="432">
        <v>440.0</v>
      </c>
      <c r="I464" s="432">
        <f t="shared" si="5"/>
        <v>1574944.63</v>
      </c>
      <c r="J464" s="432">
        <v>47.14</v>
      </c>
      <c r="K464" s="433">
        <v>12.0</v>
      </c>
      <c r="L464" s="434" t="s">
        <v>10283</v>
      </c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</row>
    <row r="465">
      <c r="A465" s="429">
        <v>45707.0</v>
      </c>
      <c r="B465" s="430" t="s">
        <v>10225</v>
      </c>
      <c r="C465" s="430" t="s">
        <v>1422</v>
      </c>
      <c r="D465" s="430" t="s">
        <v>10703</v>
      </c>
      <c r="E465" s="430" t="s">
        <v>1421</v>
      </c>
      <c r="F465" s="432">
        <v>0.0</v>
      </c>
      <c r="G465" s="432">
        <v>642.86</v>
      </c>
      <c r="H465" s="432">
        <v>720.0</v>
      </c>
      <c r="I465" s="432">
        <f t="shared" si="5"/>
        <v>1575587.49</v>
      </c>
      <c r="J465" s="432">
        <v>77.14</v>
      </c>
      <c r="K465" s="433">
        <v>12.0</v>
      </c>
      <c r="L465" s="434" t="s">
        <v>10227</v>
      </c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</row>
    <row r="466">
      <c r="A466" s="429">
        <v>45707.0</v>
      </c>
      <c r="B466" s="430" t="s">
        <v>10225</v>
      </c>
      <c r="C466" s="430" t="s">
        <v>562</v>
      </c>
      <c r="D466" s="430" t="s">
        <v>10704</v>
      </c>
      <c r="E466" s="430" t="s">
        <v>1443</v>
      </c>
      <c r="F466" s="432">
        <v>0.0</v>
      </c>
      <c r="G466" s="432">
        <v>1116.07</v>
      </c>
      <c r="H466" s="432">
        <v>1250.0</v>
      </c>
      <c r="I466" s="432">
        <f t="shared" si="5"/>
        <v>1576703.56</v>
      </c>
      <c r="J466" s="432">
        <v>133.93</v>
      </c>
      <c r="K466" s="433">
        <v>12.0</v>
      </c>
      <c r="L466" s="434" t="s">
        <v>10234</v>
      </c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</row>
    <row r="467">
      <c r="A467" s="429">
        <v>45707.0</v>
      </c>
      <c r="B467" s="430" t="s">
        <v>10225</v>
      </c>
      <c r="C467" s="430" t="s">
        <v>110</v>
      </c>
      <c r="D467" s="430" t="s">
        <v>10705</v>
      </c>
      <c r="E467" s="430" t="s">
        <v>1447</v>
      </c>
      <c r="F467" s="432">
        <v>0.0</v>
      </c>
      <c r="G467" s="432">
        <v>392.86</v>
      </c>
      <c r="H467" s="432">
        <v>440.0</v>
      </c>
      <c r="I467" s="432">
        <f t="shared" si="5"/>
        <v>1577096.42</v>
      </c>
      <c r="J467" s="432">
        <v>47.14</v>
      </c>
      <c r="K467" s="433">
        <v>12.0</v>
      </c>
      <c r="L467" s="434" t="s">
        <v>10283</v>
      </c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</row>
    <row r="468">
      <c r="A468" s="429">
        <v>45707.0</v>
      </c>
      <c r="B468" s="430" t="s">
        <v>10225</v>
      </c>
      <c r="C468" s="430" t="s">
        <v>1452</v>
      </c>
      <c r="D468" s="430" t="s">
        <v>10706</v>
      </c>
      <c r="E468" s="430" t="s">
        <v>1455</v>
      </c>
      <c r="F468" s="432">
        <v>0.0</v>
      </c>
      <c r="G468" s="432">
        <v>5089.29</v>
      </c>
      <c r="H468" s="432">
        <v>5700.0</v>
      </c>
      <c r="I468" s="432">
        <f t="shared" si="5"/>
        <v>1582185.71</v>
      </c>
      <c r="J468" s="432">
        <v>610.71</v>
      </c>
      <c r="K468" s="433">
        <v>12.0</v>
      </c>
      <c r="L468" s="434" t="s">
        <v>10227</v>
      </c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</row>
    <row r="469">
      <c r="A469" s="429">
        <v>45708.0</v>
      </c>
      <c r="B469" s="430" t="s">
        <v>10225</v>
      </c>
      <c r="C469" s="430" t="s">
        <v>1386</v>
      </c>
      <c r="D469" s="430" t="s">
        <v>10683</v>
      </c>
      <c r="E469" s="430" t="s">
        <v>1473</v>
      </c>
      <c r="F469" s="432">
        <v>0.0</v>
      </c>
      <c r="G469" s="432">
        <v>392.86</v>
      </c>
      <c r="H469" s="432">
        <v>440.0</v>
      </c>
      <c r="I469" s="432">
        <f t="shared" si="5"/>
        <v>1582578.57</v>
      </c>
      <c r="J469" s="432">
        <v>47.14</v>
      </c>
      <c r="K469" s="433">
        <v>12.0</v>
      </c>
      <c r="L469" s="434" t="s">
        <v>10283</v>
      </c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</row>
    <row r="470">
      <c r="A470" s="429">
        <v>45708.0</v>
      </c>
      <c r="B470" s="430" t="s">
        <v>10225</v>
      </c>
      <c r="C470" s="430" t="s">
        <v>1796</v>
      </c>
      <c r="D470" s="430" t="s">
        <v>10707</v>
      </c>
      <c r="E470" s="430" t="s">
        <v>1795</v>
      </c>
      <c r="F470" s="432">
        <v>0.0</v>
      </c>
      <c r="G470" s="432">
        <v>12276.79</v>
      </c>
      <c r="H470" s="432">
        <v>13750.0</v>
      </c>
      <c r="I470" s="432">
        <f t="shared" si="5"/>
        <v>1594855.36</v>
      </c>
      <c r="J470" s="432">
        <v>1473.21</v>
      </c>
      <c r="K470" s="433">
        <v>12.0</v>
      </c>
      <c r="L470" s="434" t="s">
        <v>10234</v>
      </c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</row>
    <row r="471">
      <c r="A471" s="429">
        <v>45708.0</v>
      </c>
      <c r="B471" s="430" t="s">
        <v>10225</v>
      </c>
      <c r="C471" s="430" t="s">
        <v>1796</v>
      </c>
      <c r="D471" s="430" t="s">
        <v>10708</v>
      </c>
      <c r="E471" s="430" t="s">
        <v>1795</v>
      </c>
      <c r="F471" s="432">
        <v>0.0</v>
      </c>
      <c r="G471" s="432">
        <v>475.18</v>
      </c>
      <c r="H471" s="432">
        <v>532.2</v>
      </c>
      <c r="I471" s="432">
        <f t="shared" si="5"/>
        <v>1595330.54</v>
      </c>
      <c r="J471" s="432">
        <v>57.02</v>
      </c>
      <c r="K471" s="433">
        <v>12.0</v>
      </c>
      <c r="L471" s="434" t="s">
        <v>10234</v>
      </c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</row>
    <row r="472">
      <c r="A472" s="429">
        <v>45708.0</v>
      </c>
      <c r="B472" s="430" t="s">
        <v>10225</v>
      </c>
      <c r="C472" s="430" t="s">
        <v>1496</v>
      </c>
      <c r="D472" s="430" t="s">
        <v>10709</v>
      </c>
      <c r="E472" s="430" t="s">
        <v>1495</v>
      </c>
      <c r="F472" s="432">
        <v>0.0</v>
      </c>
      <c r="G472" s="432">
        <v>642.86</v>
      </c>
      <c r="H472" s="432">
        <v>720.0</v>
      </c>
      <c r="I472" s="432">
        <f t="shared" si="5"/>
        <v>1595973.4</v>
      </c>
      <c r="J472" s="432">
        <v>77.14</v>
      </c>
      <c r="K472" s="433">
        <v>12.0</v>
      </c>
      <c r="L472" s="434" t="s">
        <v>10227</v>
      </c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</row>
    <row r="473">
      <c r="A473" s="429">
        <v>45708.0</v>
      </c>
      <c r="B473" s="430" t="s">
        <v>10225</v>
      </c>
      <c r="C473" s="430" t="s">
        <v>1471</v>
      </c>
      <c r="D473" s="430" t="s">
        <v>10710</v>
      </c>
      <c r="E473" s="430" t="s">
        <v>1470</v>
      </c>
      <c r="F473" s="432">
        <v>0.0</v>
      </c>
      <c r="G473" s="432">
        <v>267.86</v>
      </c>
      <c r="H473" s="432">
        <v>300.0</v>
      </c>
      <c r="I473" s="432">
        <f t="shared" si="5"/>
        <v>1596241.26</v>
      </c>
      <c r="J473" s="432">
        <v>32.14</v>
      </c>
      <c r="K473" s="433">
        <v>12.0</v>
      </c>
      <c r="L473" s="434" t="s">
        <v>10279</v>
      </c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</row>
    <row r="474">
      <c r="A474" s="429">
        <v>45708.0</v>
      </c>
      <c r="B474" s="430" t="s">
        <v>10225</v>
      </c>
      <c r="C474" s="430" t="s">
        <v>280</v>
      </c>
      <c r="D474" s="430" t="s">
        <v>10333</v>
      </c>
      <c r="E474" s="430" t="s">
        <v>1478</v>
      </c>
      <c r="F474" s="432">
        <v>0.0</v>
      </c>
      <c r="G474" s="432">
        <v>267.86</v>
      </c>
      <c r="H474" s="432">
        <v>300.0</v>
      </c>
      <c r="I474" s="432">
        <f t="shared" si="5"/>
        <v>1596509.12</v>
      </c>
      <c r="J474" s="432">
        <v>32.14</v>
      </c>
      <c r="K474" s="433">
        <v>12.0</v>
      </c>
      <c r="L474" s="434" t="s">
        <v>10279</v>
      </c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</row>
    <row r="475">
      <c r="A475" s="429">
        <v>45708.0</v>
      </c>
      <c r="B475" s="430" t="s">
        <v>10225</v>
      </c>
      <c r="C475" s="430" t="s">
        <v>454</v>
      </c>
      <c r="D475" s="430" t="s">
        <v>10711</v>
      </c>
      <c r="E475" s="430" t="s">
        <v>1817</v>
      </c>
      <c r="F475" s="432">
        <v>0.0</v>
      </c>
      <c r="G475" s="432">
        <v>4580.36</v>
      </c>
      <c r="H475" s="432">
        <v>5130.0</v>
      </c>
      <c r="I475" s="432">
        <f t="shared" si="5"/>
        <v>1601089.48</v>
      </c>
      <c r="J475" s="432">
        <v>549.64</v>
      </c>
      <c r="K475" s="433">
        <v>12.0</v>
      </c>
      <c r="L475" s="434" t="s">
        <v>10227</v>
      </c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</row>
    <row r="476">
      <c r="A476" s="429">
        <v>45708.0</v>
      </c>
      <c r="B476" s="430" t="s">
        <v>10225</v>
      </c>
      <c r="C476" s="430" t="s">
        <v>454</v>
      </c>
      <c r="D476" s="430" t="s">
        <v>10712</v>
      </c>
      <c r="E476" s="430" t="s">
        <v>1817</v>
      </c>
      <c r="F476" s="432">
        <v>0.0</v>
      </c>
      <c r="G476" s="432">
        <v>4580.36</v>
      </c>
      <c r="H476" s="432">
        <v>5130.0</v>
      </c>
      <c r="I476" s="432">
        <f t="shared" si="5"/>
        <v>1605669.84</v>
      </c>
      <c r="J476" s="432">
        <v>549.64</v>
      </c>
      <c r="K476" s="433">
        <v>12.0</v>
      </c>
      <c r="L476" s="434" t="s">
        <v>10227</v>
      </c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</row>
    <row r="477">
      <c r="A477" s="429">
        <v>45708.0</v>
      </c>
      <c r="B477" s="430" t="s">
        <v>10225</v>
      </c>
      <c r="C477" s="430" t="s">
        <v>454</v>
      </c>
      <c r="D477" s="430" t="s">
        <v>10713</v>
      </c>
      <c r="E477" s="430" t="s">
        <v>1817</v>
      </c>
      <c r="F477" s="432">
        <v>0.0</v>
      </c>
      <c r="G477" s="432">
        <v>4580.36</v>
      </c>
      <c r="H477" s="432">
        <v>5130.0</v>
      </c>
      <c r="I477" s="432">
        <f t="shared" si="5"/>
        <v>1610250.2</v>
      </c>
      <c r="J477" s="432">
        <v>549.64</v>
      </c>
      <c r="K477" s="433">
        <v>12.0</v>
      </c>
      <c r="L477" s="434" t="s">
        <v>10227</v>
      </c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</row>
    <row r="478">
      <c r="A478" s="429">
        <v>45708.0</v>
      </c>
      <c r="B478" s="430" t="s">
        <v>10225</v>
      </c>
      <c r="C478" s="430" t="s">
        <v>454</v>
      </c>
      <c r="D478" s="430" t="s">
        <v>10714</v>
      </c>
      <c r="E478" s="430" t="s">
        <v>1817</v>
      </c>
      <c r="F478" s="432">
        <v>0.0</v>
      </c>
      <c r="G478" s="432">
        <v>4580.36</v>
      </c>
      <c r="H478" s="432">
        <v>5130.0</v>
      </c>
      <c r="I478" s="432">
        <f t="shared" si="5"/>
        <v>1614830.56</v>
      </c>
      <c r="J478" s="432">
        <v>549.64</v>
      </c>
      <c r="K478" s="433">
        <v>12.0</v>
      </c>
      <c r="L478" s="434" t="s">
        <v>10227</v>
      </c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</row>
    <row r="479">
      <c r="A479" s="429">
        <v>45708.0</v>
      </c>
      <c r="B479" s="430" t="s">
        <v>10225</v>
      </c>
      <c r="C479" s="430" t="s">
        <v>454</v>
      </c>
      <c r="D479" s="430" t="s">
        <v>10715</v>
      </c>
      <c r="E479" s="430" t="s">
        <v>1817</v>
      </c>
      <c r="F479" s="432">
        <v>0.0</v>
      </c>
      <c r="G479" s="432">
        <v>4580.36</v>
      </c>
      <c r="H479" s="432">
        <v>5130.0</v>
      </c>
      <c r="I479" s="432">
        <f t="shared" si="5"/>
        <v>1619410.92</v>
      </c>
      <c r="J479" s="432">
        <v>549.64</v>
      </c>
      <c r="K479" s="433">
        <v>12.0</v>
      </c>
      <c r="L479" s="434" t="s">
        <v>10227</v>
      </c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</row>
    <row r="480">
      <c r="A480" s="429">
        <v>45708.0</v>
      </c>
      <c r="B480" s="430" t="s">
        <v>10225</v>
      </c>
      <c r="C480" s="430" t="s">
        <v>454</v>
      </c>
      <c r="D480" s="430" t="s">
        <v>10716</v>
      </c>
      <c r="E480" s="430" t="s">
        <v>1817</v>
      </c>
      <c r="F480" s="432">
        <v>0.0</v>
      </c>
      <c r="G480" s="432">
        <v>4580.36</v>
      </c>
      <c r="H480" s="432">
        <v>5130.0</v>
      </c>
      <c r="I480" s="432">
        <f t="shared" si="5"/>
        <v>1623991.28</v>
      </c>
      <c r="J480" s="432">
        <v>549.64</v>
      </c>
      <c r="K480" s="433">
        <v>12.0</v>
      </c>
      <c r="L480" s="434" t="s">
        <v>10227</v>
      </c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</row>
    <row r="481">
      <c r="A481" s="429">
        <v>45708.0</v>
      </c>
      <c r="B481" s="430" t="s">
        <v>10225</v>
      </c>
      <c r="C481" s="430" t="s">
        <v>454</v>
      </c>
      <c r="D481" s="430" t="s">
        <v>10717</v>
      </c>
      <c r="E481" s="430" t="s">
        <v>1817</v>
      </c>
      <c r="F481" s="432">
        <v>0.0</v>
      </c>
      <c r="G481" s="432">
        <v>4580.36</v>
      </c>
      <c r="H481" s="432">
        <v>5130.0</v>
      </c>
      <c r="I481" s="432">
        <f t="shared" si="5"/>
        <v>1628571.64</v>
      </c>
      <c r="J481" s="432">
        <v>549.64</v>
      </c>
      <c r="K481" s="433">
        <v>12.0</v>
      </c>
      <c r="L481" s="434" t="s">
        <v>10227</v>
      </c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</row>
    <row r="482">
      <c r="A482" s="429">
        <v>45708.0</v>
      </c>
      <c r="B482" s="430" t="s">
        <v>10225</v>
      </c>
      <c r="C482" s="430" t="s">
        <v>454</v>
      </c>
      <c r="D482" s="430" t="s">
        <v>10718</v>
      </c>
      <c r="E482" s="430" t="s">
        <v>1817</v>
      </c>
      <c r="F482" s="432">
        <v>0.0</v>
      </c>
      <c r="G482" s="432">
        <v>4580.36</v>
      </c>
      <c r="H482" s="432">
        <v>5130.0</v>
      </c>
      <c r="I482" s="432">
        <f t="shared" si="5"/>
        <v>1633152</v>
      </c>
      <c r="J482" s="432">
        <v>549.64</v>
      </c>
      <c r="K482" s="433">
        <v>12.0</v>
      </c>
      <c r="L482" s="434" t="s">
        <v>10227</v>
      </c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</row>
    <row r="483">
      <c r="A483" s="429">
        <v>45708.0</v>
      </c>
      <c r="B483" s="430" t="s">
        <v>10225</v>
      </c>
      <c r="C483" s="430" t="s">
        <v>454</v>
      </c>
      <c r="D483" s="430" t="s">
        <v>10719</v>
      </c>
      <c r="E483" s="430" t="s">
        <v>1817</v>
      </c>
      <c r="F483" s="432">
        <v>0.0</v>
      </c>
      <c r="G483" s="432">
        <v>4580.36</v>
      </c>
      <c r="H483" s="432">
        <v>5130.0</v>
      </c>
      <c r="I483" s="432">
        <f t="shared" si="5"/>
        <v>1637732.36</v>
      </c>
      <c r="J483" s="432">
        <v>549.64</v>
      </c>
      <c r="K483" s="433">
        <v>12.0</v>
      </c>
      <c r="L483" s="434" t="s">
        <v>10227</v>
      </c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</row>
    <row r="484">
      <c r="A484" s="429">
        <v>45708.0</v>
      </c>
      <c r="B484" s="430" t="s">
        <v>10225</v>
      </c>
      <c r="C484" s="430" t="s">
        <v>454</v>
      </c>
      <c r="D484" s="430" t="s">
        <v>10720</v>
      </c>
      <c r="E484" s="430" t="s">
        <v>1483</v>
      </c>
      <c r="F484" s="432">
        <v>0.0</v>
      </c>
      <c r="G484" s="432">
        <v>8035.71</v>
      </c>
      <c r="H484" s="432">
        <v>9000.0</v>
      </c>
      <c r="I484" s="432">
        <f t="shared" si="5"/>
        <v>1645768.07</v>
      </c>
      <c r="J484" s="432">
        <v>964.29</v>
      </c>
      <c r="K484" s="433">
        <v>12.0</v>
      </c>
      <c r="L484" s="434" t="s">
        <v>10227</v>
      </c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</row>
    <row r="485">
      <c r="A485" s="429">
        <v>45708.0</v>
      </c>
      <c r="B485" s="430" t="s">
        <v>10225</v>
      </c>
      <c r="C485" s="430" t="s">
        <v>1634</v>
      </c>
      <c r="D485" s="430" t="s">
        <v>10721</v>
      </c>
      <c r="E485" s="430" t="s">
        <v>1480</v>
      </c>
      <c r="F485" s="432">
        <v>0.0</v>
      </c>
      <c r="G485" s="432">
        <v>4464.29</v>
      </c>
      <c r="H485" s="432">
        <v>5000.0</v>
      </c>
      <c r="I485" s="432">
        <f t="shared" si="5"/>
        <v>1650232.36</v>
      </c>
      <c r="J485" s="432">
        <v>535.71</v>
      </c>
      <c r="K485" s="433">
        <v>12.0</v>
      </c>
      <c r="L485" s="434" t="s">
        <v>10227</v>
      </c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</row>
    <row r="486">
      <c r="A486" s="429">
        <v>45708.0</v>
      </c>
      <c r="B486" s="430" t="s">
        <v>10225</v>
      </c>
      <c r="C486" s="430" t="s">
        <v>963</v>
      </c>
      <c r="D486" s="430" t="s">
        <v>10722</v>
      </c>
      <c r="E486" s="430" t="s">
        <v>1460</v>
      </c>
      <c r="F486" s="432">
        <v>0.0</v>
      </c>
      <c r="G486" s="432">
        <v>392.86</v>
      </c>
      <c r="H486" s="432">
        <v>440.0</v>
      </c>
      <c r="I486" s="432">
        <f t="shared" si="5"/>
        <v>1650625.22</v>
      </c>
      <c r="J486" s="432">
        <v>47.14</v>
      </c>
      <c r="K486" s="433">
        <v>12.0</v>
      </c>
      <c r="L486" s="434" t="s">
        <v>10283</v>
      </c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</row>
    <row r="487">
      <c r="A487" s="429">
        <v>45708.0</v>
      </c>
      <c r="B487" s="430" t="s">
        <v>10225</v>
      </c>
      <c r="C487" s="430" t="s">
        <v>804</v>
      </c>
      <c r="D487" s="430" t="s">
        <v>10723</v>
      </c>
      <c r="E487" s="430" t="s">
        <v>1506</v>
      </c>
      <c r="F487" s="432">
        <v>0.0</v>
      </c>
      <c r="G487" s="432">
        <v>26.79</v>
      </c>
      <c r="H487" s="432">
        <v>30.0</v>
      </c>
      <c r="I487" s="432">
        <f t="shared" si="5"/>
        <v>1650652.01</v>
      </c>
      <c r="J487" s="432">
        <v>3.21</v>
      </c>
      <c r="K487" s="433">
        <v>12.0</v>
      </c>
      <c r="L487" s="434" t="s">
        <v>10290</v>
      </c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</row>
    <row r="488">
      <c r="A488" s="429">
        <v>45708.0</v>
      </c>
      <c r="B488" s="430" t="s">
        <v>10225</v>
      </c>
      <c r="C488" s="430" t="s">
        <v>804</v>
      </c>
      <c r="D488" s="430" t="s">
        <v>10724</v>
      </c>
      <c r="E488" s="430" t="s">
        <v>1506</v>
      </c>
      <c r="F488" s="432">
        <v>0.0</v>
      </c>
      <c r="G488" s="432">
        <v>2321.43</v>
      </c>
      <c r="H488" s="432">
        <v>2600.0</v>
      </c>
      <c r="I488" s="432">
        <f t="shared" si="5"/>
        <v>1652973.44</v>
      </c>
      <c r="J488" s="432">
        <v>278.57</v>
      </c>
      <c r="K488" s="433">
        <v>12.0</v>
      </c>
      <c r="L488" s="434" t="s">
        <v>10227</v>
      </c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</row>
    <row r="489">
      <c r="A489" s="429">
        <v>45708.0</v>
      </c>
      <c r="B489" s="430" t="s">
        <v>10225</v>
      </c>
      <c r="C489" s="430" t="s">
        <v>804</v>
      </c>
      <c r="D489" s="430" t="s">
        <v>10725</v>
      </c>
      <c r="E489" s="430" t="s">
        <v>1506</v>
      </c>
      <c r="F489" s="432">
        <v>0.0</v>
      </c>
      <c r="G489" s="432">
        <v>625.0</v>
      </c>
      <c r="H489" s="432">
        <v>700.0</v>
      </c>
      <c r="I489" s="432">
        <f t="shared" si="5"/>
        <v>1653598.44</v>
      </c>
      <c r="J489" s="432">
        <v>75.0</v>
      </c>
      <c r="K489" s="433">
        <v>12.0</v>
      </c>
      <c r="L489" s="434" t="s">
        <v>10227</v>
      </c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</row>
    <row r="490">
      <c r="A490" s="429">
        <v>45708.0</v>
      </c>
      <c r="B490" s="430" t="s">
        <v>10225</v>
      </c>
      <c r="C490" s="430" t="s">
        <v>1476</v>
      </c>
      <c r="D490" s="430" t="s">
        <v>10726</v>
      </c>
      <c r="E490" s="430" t="s">
        <v>1475</v>
      </c>
      <c r="F490" s="432">
        <v>0.0</v>
      </c>
      <c r="G490" s="432">
        <v>267.86</v>
      </c>
      <c r="H490" s="432">
        <v>300.0</v>
      </c>
      <c r="I490" s="432">
        <f t="shared" si="5"/>
        <v>1653866.3</v>
      </c>
      <c r="J490" s="432">
        <v>32.14</v>
      </c>
      <c r="K490" s="433">
        <v>12.0</v>
      </c>
      <c r="L490" s="434" t="s">
        <v>10279</v>
      </c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</row>
    <row r="491">
      <c r="A491" s="429">
        <v>45709.0</v>
      </c>
      <c r="B491" s="430" t="s">
        <v>10225</v>
      </c>
      <c r="C491" s="430" t="s">
        <v>10439</v>
      </c>
      <c r="D491" s="430" t="s">
        <v>10727</v>
      </c>
      <c r="E491" s="430" t="s">
        <v>1534</v>
      </c>
      <c r="F491" s="432">
        <v>0.0</v>
      </c>
      <c r="G491" s="432">
        <v>2321.43</v>
      </c>
      <c r="H491" s="432">
        <v>2600.0</v>
      </c>
      <c r="I491" s="432">
        <f t="shared" si="5"/>
        <v>1656187.73</v>
      </c>
      <c r="J491" s="432">
        <v>278.57</v>
      </c>
      <c r="K491" s="433">
        <v>12.0</v>
      </c>
      <c r="L491" s="434" t="s">
        <v>10227</v>
      </c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</row>
    <row r="492">
      <c r="A492" s="429">
        <v>45709.0</v>
      </c>
      <c r="B492" s="430" t="s">
        <v>10225</v>
      </c>
      <c r="C492" s="430" t="s">
        <v>217</v>
      </c>
      <c r="D492" s="430" t="s">
        <v>10728</v>
      </c>
      <c r="E492" s="430" t="s">
        <v>1528</v>
      </c>
      <c r="F492" s="432">
        <v>0.0</v>
      </c>
      <c r="G492" s="432">
        <v>2946.43</v>
      </c>
      <c r="H492" s="432">
        <v>3300.0</v>
      </c>
      <c r="I492" s="432">
        <f t="shared" si="5"/>
        <v>1659134.16</v>
      </c>
      <c r="J492" s="432">
        <v>353.57</v>
      </c>
      <c r="K492" s="433">
        <v>12.0</v>
      </c>
      <c r="L492" s="434" t="s">
        <v>10227</v>
      </c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</row>
    <row r="493">
      <c r="A493" s="429">
        <v>45709.0</v>
      </c>
      <c r="B493" s="430" t="s">
        <v>10225</v>
      </c>
      <c r="C493" s="430" t="s">
        <v>1196</v>
      </c>
      <c r="D493" s="430" t="s">
        <v>10729</v>
      </c>
      <c r="E493" s="430" t="s">
        <v>1499</v>
      </c>
      <c r="F493" s="432">
        <v>0.0</v>
      </c>
      <c r="G493" s="432">
        <v>1875.0</v>
      </c>
      <c r="H493" s="432">
        <v>2100.0</v>
      </c>
      <c r="I493" s="432">
        <f t="shared" si="5"/>
        <v>1661009.16</v>
      </c>
      <c r="J493" s="432">
        <v>225.0</v>
      </c>
      <c r="K493" s="433">
        <v>12.0</v>
      </c>
      <c r="L493" s="434" t="s">
        <v>10227</v>
      </c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</row>
    <row r="494">
      <c r="A494" s="429">
        <v>45709.0</v>
      </c>
      <c r="B494" s="430" t="s">
        <v>10225</v>
      </c>
      <c r="C494" s="430" t="s">
        <v>501</v>
      </c>
      <c r="D494" s="430" t="s">
        <v>10730</v>
      </c>
      <c r="E494" s="430" t="s">
        <v>1531</v>
      </c>
      <c r="F494" s="432">
        <v>0.0</v>
      </c>
      <c r="G494" s="432">
        <v>785.71</v>
      </c>
      <c r="H494" s="432">
        <v>880.0</v>
      </c>
      <c r="I494" s="432">
        <f t="shared" si="5"/>
        <v>1661794.87</v>
      </c>
      <c r="J494" s="432">
        <v>94.29</v>
      </c>
      <c r="K494" s="433">
        <v>12.0</v>
      </c>
      <c r="L494" s="434" t="s">
        <v>10283</v>
      </c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</row>
    <row r="495">
      <c r="A495" s="429">
        <v>45709.0</v>
      </c>
      <c r="B495" s="430" t="s">
        <v>10225</v>
      </c>
      <c r="C495" s="430" t="s">
        <v>1521</v>
      </c>
      <c r="D495" s="430" t="s">
        <v>10731</v>
      </c>
      <c r="E495" s="430" t="s">
        <v>1520</v>
      </c>
      <c r="F495" s="432">
        <v>0.0</v>
      </c>
      <c r="G495" s="432">
        <v>18750.0</v>
      </c>
      <c r="H495" s="432">
        <v>21000.0</v>
      </c>
      <c r="I495" s="432">
        <f t="shared" si="5"/>
        <v>1680544.87</v>
      </c>
      <c r="J495" s="432">
        <v>2250.0</v>
      </c>
      <c r="K495" s="433">
        <v>12.0</v>
      </c>
      <c r="L495" s="434" t="s">
        <v>10229</v>
      </c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</row>
    <row r="496">
      <c r="A496" s="429">
        <v>45710.0</v>
      </c>
      <c r="B496" s="430" t="s">
        <v>10225</v>
      </c>
      <c r="C496" s="430" t="s">
        <v>1543</v>
      </c>
      <c r="D496" s="430" t="s">
        <v>10732</v>
      </c>
      <c r="E496" s="430" t="s">
        <v>1542</v>
      </c>
      <c r="F496" s="432">
        <v>0.0</v>
      </c>
      <c r="G496" s="432">
        <v>2321.43</v>
      </c>
      <c r="H496" s="432">
        <v>2600.0</v>
      </c>
      <c r="I496" s="432">
        <f t="shared" si="5"/>
        <v>1682866.3</v>
      </c>
      <c r="J496" s="432">
        <v>278.57</v>
      </c>
      <c r="K496" s="433">
        <v>12.0</v>
      </c>
      <c r="L496" s="434" t="s">
        <v>10227</v>
      </c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</row>
    <row r="497">
      <c r="A497" s="429">
        <v>45710.0</v>
      </c>
      <c r="B497" s="430" t="s">
        <v>10225</v>
      </c>
      <c r="C497" s="430" t="s">
        <v>1539</v>
      </c>
      <c r="D497" s="430" t="s">
        <v>10733</v>
      </c>
      <c r="E497" s="430" t="s">
        <v>1538</v>
      </c>
      <c r="F497" s="432">
        <v>0.0</v>
      </c>
      <c r="G497" s="432">
        <v>1473.21</v>
      </c>
      <c r="H497" s="432">
        <v>1650.0</v>
      </c>
      <c r="I497" s="432">
        <f t="shared" si="5"/>
        <v>1684339.51</v>
      </c>
      <c r="J497" s="432">
        <v>176.79</v>
      </c>
      <c r="K497" s="433">
        <v>12.0</v>
      </c>
      <c r="L497" s="434" t="s">
        <v>10283</v>
      </c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</row>
    <row r="498">
      <c r="A498" s="429">
        <v>45710.0</v>
      </c>
      <c r="B498" s="430" t="s">
        <v>10225</v>
      </c>
      <c r="C498" s="430" t="s">
        <v>1547</v>
      </c>
      <c r="D498" s="430" t="s">
        <v>10734</v>
      </c>
      <c r="E498" s="430" t="s">
        <v>1546</v>
      </c>
      <c r="F498" s="432">
        <v>0.0</v>
      </c>
      <c r="G498" s="432">
        <v>1250.0</v>
      </c>
      <c r="H498" s="432">
        <v>1400.0</v>
      </c>
      <c r="I498" s="432">
        <f t="shared" si="5"/>
        <v>1685589.51</v>
      </c>
      <c r="J498" s="432">
        <v>150.0</v>
      </c>
      <c r="K498" s="433">
        <v>12.0</v>
      </c>
      <c r="L498" s="434" t="s">
        <v>10227</v>
      </c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</row>
    <row r="499">
      <c r="A499" s="429">
        <v>45710.0</v>
      </c>
      <c r="B499" s="430" t="s">
        <v>10225</v>
      </c>
      <c r="C499" s="430" t="s">
        <v>1551</v>
      </c>
      <c r="D499" s="430" t="s">
        <v>10735</v>
      </c>
      <c r="E499" s="430" t="s">
        <v>1550</v>
      </c>
      <c r="F499" s="432">
        <v>0.0</v>
      </c>
      <c r="G499" s="432">
        <v>4910.71</v>
      </c>
      <c r="H499" s="432">
        <v>5500.0</v>
      </c>
      <c r="I499" s="432">
        <f t="shared" si="5"/>
        <v>1690500.22</v>
      </c>
      <c r="J499" s="432">
        <v>589.29</v>
      </c>
      <c r="K499" s="433">
        <v>12.0</v>
      </c>
      <c r="L499" s="434" t="s">
        <v>10227</v>
      </c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</row>
    <row r="500">
      <c r="A500" s="429">
        <v>45712.0</v>
      </c>
      <c r="B500" s="430" t="s">
        <v>10225</v>
      </c>
      <c r="C500" s="430" t="s">
        <v>1578</v>
      </c>
      <c r="D500" s="430" t="s">
        <v>10736</v>
      </c>
      <c r="E500" s="430" t="s">
        <v>1577</v>
      </c>
      <c r="F500" s="432">
        <v>0.0</v>
      </c>
      <c r="G500" s="432">
        <v>4196.43</v>
      </c>
      <c r="H500" s="432">
        <v>4700.0</v>
      </c>
      <c r="I500" s="432">
        <f t="shared" si="5"/>
        <v>1694696.65</v>
      </c>
      <c r="J500" s="432">
        <v>503.57</v>
      </c>
      <c r="K500" s="433">
        <v>12.0</v>
      </c>
      <c r="L500" s="434" t="s">
        <v>10227</v>
      </c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</row>
    <row r="501">
      <c r="A501" s="429">
        <v>45712.0</v>
      </c>
      <c r="B501" s="430" t="s">
        <v>10225</v>
      </c>
      <c r="C501" s="430" t="s">
        <v>429</v>
      </c>
      <c r="D501" s="430" t="s">
        <v>10737</v>
      </c>
      <c r="E501" s="430" t="s">
        <v>1660</v>
      </c>
      <c r="F501" s="432">
        <v>0.0</v>
      </c>
      <c r="G501" s="432">
        <v>35.71</v>
      </c>
      <c r="H501" s="432">
        <v>40.0</v>
      </c>
      <c r="I501" s="432">
        <f t="shared" si="5"/>
        <v>1694732.36</v>
      </c>
      <c r="J501" s="432">
        <v>4.29</v>
      </c>
      <c r="K501" s="433">
        <v>12.0</v>
      </c>
      <c r="L501" s="434" t="s">
        <v>10290</v>
      </c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</row>
    <row r="502">
      <c r="A502" s="429">
        <v>45712.0</v>
      </c>
      <c r="B502" s="430" t="s">
        <v>10225</v>
      </c>
      <c r="C502" s="430" t="s">
        <v>1107</v>
      </c>
      <c r="D502" s="430" t="s">
        <v>10738</v>
      </c>
      <c r="E502" s="430" t="s">
        <v>1556</v>
      </c>
      <c r="F502" s="432">
        <v>0.0</v>
      </c>
      <c r="G502" s="432">
        <v>392.86</v>
      </c>
      <c r="H502" s="432">
        <v>440.0</v>
      </c>
      <c r="I502" s="432">
        <f t="shared" si="5"/>
        <v>1695125.22</v>
      </c>
      <c r="J502" s="432">
        <v>47.14</v>
      </c>
      <c r="K502" s="433">
        <v>12.0</v>
      </c>
      <c r="L502" s="434" t="s">
        <v>10283</v>
      </c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</row>
    <row r="503">
      <c r="A503" s="429">
        <v>45712.0</v>
      </c>
      <c r="B503" s="430" t="s">
        <v>10225</v>
      </c>
      <c r="C503" s="430" t="s">
        <v>1366</v>
      </c>
      <c r="D503" s="430" t="s">
        <v>10739</v>
      </c>
      <c r="E503" s="430" t="s">
        <v>1676</v>
      </c>
      <c r="F503" s="432">
        <v>0.0</v>
      </c>
      <c r="G503" s="432">
        <v>28.57</v>
      </c>
      <c r="H503" s="432">
        <v>32.0</v>
      </c>
      <c r="I503" s="432">
        <f t="shared" si="5"/>
        <v>1695153.79</v>
      </c>
      <c r="J503" s="432">
        <v>3.43</v>
      </c>
      <c r="K503" s="433">
        <v>12.0</v>
      </c>
      <c r="L503" s="434" t="s">
        <v>10290</v>
      </c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</row>
    <row r="504">
      <c r="A504" s="429">
        <v>45712.0</v>
      </c>
      <c r="B504" s="430" t="s">
        <v>10225</v>
      </c>
      <c r="C504" s="430" t="s">
        <v>1366</v>
      </c>
      <c r="D504" s="430" t="s">
        <v>10740</v>
      </c>
      <c r="E504" s="430" t="s">
        <v>1676</v>
      </c>
      <c r="F504" s="432">
        <v>0.0</v>
      </c>
      <c r="G504" s="432">
        <v>17.86</v>
      </c>
      <c r="H504" s="432">
        <v>20.0</v>
      </c>
      <c r="I504" s="432">
        <f t="shared" si="5"/>
        <v>1695171.65</v>
      </c>
      <c r="J504" s="432">
        <v>2.14</v>
      </c>
      <c r="K504" s="433">
        <v>12.0</v>
      </c>
      <c r="L504" s="434" t="s">
        <v>10290</v>
      </c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</row>
    <row r="505">
      <c r="A505" s="429">
        <v>45712.0</v>
      </c>
      <c r="B505" s="430" t="s">
        <v>10225</v>
      </c>
      <c r="C505" s="430" t="s">
        <v>1366</v>
      </c>
      <c r="D505" s="430" t="s">
        <v>10741</v>
      </c>
      <c r="E505" s="430" t="s">
        <v>1676</v>
      </c>
      <c r="F505" s="432">
        <v>0.0</v>
      </c>
      <c r="G505" s="432">
        <v>21.43</v>
      </c>
      <c r="H505" s="432">
        <v>24.0</v>
      </c>
      <c r="I505" s="432">
        <f t="shared" si="5"/>
        <v>1695193.08</v>
      </c>
      <c r="J505" s="432">
        <v>2.57</v>
      </c>
      <c r="K505" s="433">
        <v>12.0</v>
      </c>
      <c r="L505" s="434" t="s">
        <v>10290</v>
      </c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</row>
    <row r="506">
      <c r="A506" s="429">
        <v>45712.0</v>
      </c>
      <c r="B506" s="430" t="s">
        <v>10225</v>
      </c>
      <c r="C506" s="430" t="s">
        <v>785</v>
      </c>
      <c r="D506" s="430" t="s">
        <v>10742</v>
      </c>
      <c r="E506" s="430" t="s">
        <v>1564</v>
      </c>
      <c r="F506" s="432">
        <v>0.0</v>
      </c>
      <c r="G506" s="432">
        <v>1687.5</v>
      </c>
      <c r="H506" s="432">
        <v>1890.0</v>
      </c>
      <c r="I506" s="432">
        <f t="shared" si="5"/>
        <v>1696880.58</v>
      </c>
      <c r="J506" s="432">
        <v>202.5</v>
      </c>
      <c r="K506" s="433">
        <v>12.0</v>
      </c>
      <c r="L506" s="434" t="s">
        <v>10227</v>
      </c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</row>
    <row r="507">
      <c r="A507" s="429">
        <v>45712.0</v>
      </c>
      <c r="B507" s="430" t="s">
        <v>10225</v>
      </c>
      <c r="C507" s="430" t="s">
        <v>110</v>
      </c>
      <c r="D507" s="430" t="s">
        <v>10705</v>
      </c>
      <c r="E507" s="430" t="s">
        <v>1554</v>
      </c>
      <c r="F507" s="432">
        <v>0.0</v>
      </c>
      <c r="G507" s="432">
        <v>392.86</v>
      </c>
      <c r="H507" s="432">
        <v>440.0</v>
      </c>
      <c r="I507" s="432">
        <f t="shared" si="5"/>
        <v>1697273.44</v>
      </c>
      <c r="J507" s="432">
        <v>47.14</v>
      </c>
      <c r="K507" s="433">
        <v>12.0</v>
      </c>
      <c r="L507" s="434" t="s">
        <v>10283</v>
      </c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</row>
    <row r="508">
      <c r="A508" s="429">
        <v>45712.0</v>
      </c>
      <c r="B508" s="430" t="s">
        <v>10225</v>
      </c>
      <c r="C508" s="430" t="s">
        <v>804</v>
      </c>
      <c r="D508" s="430" t="s">
        <v>10743</v>
      </c>
      <c r="E508" s="430" t="s">
        <v>1585</v>
      </c>
      <c r="F508" s="432">
        <v>0.0</v>
      </c>
      <c r="G508" s="432">
        <v>1875.0</v>
      </c>
      <c r="H508" s="432">
        <v>2100.0</v>
      </c>
      <c r="I508" s="432">
        <f t="shared" si="5"/>
        <v>1699148.44</v>
      </c>
      <c r="J508" s="432">
        <v>225.0</v>
      </c>
      <c r="K508" s="433">
        <v>12.0</v>
      </c>
      <c r="L508" s="434" t="s">
        <v>10227</v>
      </c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</row>
    <row r="509">
      <c r="A509" s="429">
        <v>45712.0</v>
      </c>
      <c r="B509" s="430" t="s">
        <v>10225</v>
      </c>
      <c r="C509" s="430" t="s">
        <v>1562</v>
      </c>
      <c r="D509" s="430" t="s">
        <v>10744</v>
      </c>
      <c r="E509" s="430" t="s">
        <v>1561</v>
      </c>
      <c r="F509" s="432">
        <v>0.0</v>
      </c>
      <c r="G509" s="432">
        <v>267.86</v>
      </c>
      <c r="H509" s="432">
        <v>300.0</v>
      </c>
      <c r="I509" s="432">
        <f t="shared" si="5"/>
        <v>1699416.3</v>
      </c>
      <c r="J509" s="432">
        <v>32.14</v>
      </c>
      <c r="K509" s="433">
        <v>12.0</v>
      </c>
      <c r="L509" s="434" t="s">
        <v>10279</v>
      </c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</row>
    <row r="510">
      <c r="A510" s="429">
        <v>45712.0</v>
      </c>
      <c r="B510" s="430" t="s">
        <v>10225</v>
      </c>
      <c r="C510" s="430" t="s">
        <v>737</v>
      </c>
      <c r="D510" s="430" t="s">
        <v>10745</v>
      </c>
      <c r="E510" s="430" t="s">
        <v>1558</v>
      </c>
      <c r="F510" s="432">
        <v>0.0</v>
      </c>
      <c r="G510" s="432">
        <v>642.86</v>
      </c>
      <c r="H510" s="432">
        <v>720.0</v>
      </c>
      <c r="I510" s="432">
        <f t="shared" si="5"/>
        <v>1700059.16</v>
      </c>
      <c r="J510" s="432">
        <v>77.14</v>
      </c>
      <c r="K510" s="433">
        <v>12.0</v>
      </c>
      <c r="L510" s="434" t="s">
        <v>10227</v>
      </c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</row>
    <row r="511">
      <c r="A511" s="429">
        <v>45713.0</v>
      </c>
      <c r="B511" s="430" t="s">
        <v>10225</v>
      </c>
      <c r="C511" s="430" t="s">
        <v>321</v>
      </c>
      <c r="D511" s="430" t="s">
        <v>10345</v>
      </c>
      <c r="E511" s="430" t="s">
        <v>1601</v>
      </c>
      <c r="F511" s="432">
        <v>0.0</v>
      </c>
      <c r="G511" s="432">
        <v>82.14</v>
      </c>
      <c r="H511" s="432">
        <v>92.0</v>
      </c>
      <c r="I511" s="432">
        <f t="shared" si="5"/>
        <v>1700141.3</v>
      </c>
      <c r="J511" s="432">
        <v>9.86</v>
      </c>
      <c r="K511" s="433">
        <v>12.0</v>
      </c>
      <c r="L511" s="434" t="s">
        <v>10290</v>
      </c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</row>
    <row r="512">
      <c r="A512" s="429">
        <v>45713.0</v>
      </c>
      <c r="B512" s="430" t="s">
        <v>10225</v>
      </c>
      <c r="C512" s="430" t="s">
        <v>1439</v>
      </c>
      <c r="D512" s="430" t="s">
        <v>10746</v>
      </c>
      <c r="E512" s="430" t="s">
        <v>1591</v>
      </c>
      <c r="F512" s="432">
        <v>0.0</v>
      </c>
      <c r="G512" s="432">
        <v>9375.0</v>
      </c>
      <c r="H512" s="432">
        <v>10500.0</v>
      </c>
      <c r="I512" s="432">
        <f t="shared" si="5"/>
        <v>1709516.3</v>
      </c>
      <c r="J512" s="432">
        <v>1125.0</v>
      </c>
      <c r="K512" s="433">
        <v>12.0</v>
      </c>
      <c r="L512" s="434" t="s">
        <v>10227</v>
      </c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</row>
    <row r="513">
      <c r="A513" s="429">
        <v>45713.0</v>
      </c>
      <c r="B513" s="430" t="s">
        <v>10225</v>
      </c>
      <c r="C513" s="430" t="s">
        <v>1439</v>
      </c>
      <c r="D513" s="430" t="s">
        <v>10747</v>
      </c>
      <c r="E513" s="430" t="s">
        <v>1591</v>
      </c>
      <c r="F513" s="432">
        <v>0.0</v>
      </c>
      <c r="G513" s="432">
        <v>9375.0</v>
      </c>
      <c r="H513" s="432">
        <v>10500.0</v>
      </c>
      <c r="I513" s="432">
        <f t="shared" si="5"/>
        <v>1718891.3</v>
      </c>
      <c r="J513" s="432">
        <v>1125.0</v>
      </c>
      <c r="K513" s="433">
        <v>12.0</v>
      </c>
      <c r="L513" s="434" t="s">
        <v>10227</v>
      </c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</row>
    <row r="514">
      <c r="A514" s="429">
        <v>45713.0</v>
      </c>
      <c r="B514" s="430" t="s">
        <v>10225</v>
      </c>
      <c r="C514" s="430" t="s">
        <v>899</v>
      </c>
      <c r="D514" s="430" t="s">
        <v>10748</v>
      </c>
      <c r="E514" s="430" t="s">
        <v>1582</v>
      </c>
      <c r="F514" s="432">
        <v>0.0</v>
      </c>
      <c r="G514" s="432">
        <v>2678.57</v>
      </c>
      <c r="H514" s="432">
        <v>3000.0</v>
      </c>
      <c r="I514" s="432">
        <f t="shared" si="5"/>
        <v>1721569.87</v>
      </c>
      <c r="J514" s="432">
        <v>321.43</v>
      </c>
      <c r="K514" s="433">
        <v>12.0</v>
      </c>
      <c r="L514" s="434" t="s">
        <v>10229</v>
      </c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</row>
    <row r="515">
      <c r="A515" s="429">
        <v>45713.0</v>
      </c>
      <c r="B515" s="430" t="s">
        <v>10225</v>
      </c>
      <c r="C515" s="430" t="s">
        <v>1589</v>
      </c>
      <c r="D515" s="430" t="s">
        <v>10749</v>
      </c>
      <c r="E515" s="430" t="s">
        <v>1588</v>
      </c>
      <c r="F515" s="432">
        <v>0.0</v>
      </c>
      <c r="G515" s="432">
        <v>267.86</v>
      </c>
      <c r="H515" s="432">
        <v>300.0</v>
      </c>
      <c r="I515" s="432">
        <f t="shared" si="5"/>
        <v>1721837.73</v>
      </c>
      <c r="J515" s="432">
        <v>32.14</v>
      </c>
      <c r="K515" s="433">
        <v>12.0</v>
      </c>
      <c r="L515" s="434" t="s">
        <v>10279</v>
      </c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</row>
    <row r="516">
      <c r="A516" s="429">
        <v>45713.0</v>
      </c>
      <c r="B516" s="430" t="s">
        <v>10225</v>
      </c>
      <c r="C516" s="430" t="s">
        <v>1236</v>
      </c>
      <c r="D516" s="430" t="s">
        <v>10648</v>
      </c>
      <c r="E516" s="430" t="s">
        <v>1595</v>
      </c>
      <c r="F516" s="432">
        <v>0.0</v>
      </c>
      <c r="G516" s="432">
        <v>267.86</v>
      </c>
      <c r="H516" s="432">
        <v>300.0</v>
      </c>
      <c r="I516" s="432">
        <f t="shared" si="5"/>
        <v>1722105.59</v>
      </c>
      <c r="J516" s="432">
        <v>32.14</v>
      </c>
      <c r="K516" s="433">
        <v>12.0</v>
      </c>
      <c r="L516" s="434" t="s">
        <v>10279</v>
      </c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</row>
    <row r="517">
      <c r="A517" s="429">
        <v>45714.0</v>
      </c>
      <c r="B517" s="430" t="s">
        <v>10225</v>
      </c>
      <c r="C517" s="430" t="s">
        <v>321</v>
      </c>
      <c r="D517" s="430" t="s">
        <v>10345</v>
      </c>
      <c r="E517" s="430" t="s">
        <v>1614</v>
      </c>
      <c r="F517" s="432">
        <v>0.0</v>
      </c>
      <c r="G517" s="432">
        <v>57.14</v>
      </c>
      <c r="H517" s="432">
        <v>64.0</v>
      </c>
      <c r="I517" s="432">
        <f t="shared" si="5"/>
        <v>1722162.73</v>
      </c>
      <c r="J517" s="432">
        <v>6.86</v>
      </c>
      <c r="K517" s="433">
        <v>12.0</v>
      </c>
      <c r="L517" s="434" t="s">
        <v>10290</v>
      </c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</row>
    <row r="518">
      <c r="A518" s="429">
        <v>45714.0</v>
      </c>
      <c r="B518" s="430" t="s">
        <v>10225</v>
      </c>
      <c r="C518" s="430" t="s">
        <v>1252</v>
      </c>
      <c r="D518" s="430" t="s">
        <v>10750</v>
      </c>
      <c r="E518" s="430" t="s">
        <v>1603</v>
      </c>
      <c r="F518" s="432">
        <v>0.0</v>
      </c>
      <c r="G518" s="432">
        <v>4910.71</v>
      </c>
      <c r="H518" s="432">
        <v>5500.0</v>
      </c>
      <c r="I518" s="432">
        <f t="shared" si="5"/>
        <v>1727073.44</v>
      </c>
      <c r="J518" s="432">
        <v>589.29</v>
      </c>
      <c r="K518" s="433">
        <v>12.0</v>
      </c>
      <c r="L518" s="434" t="s">
        <v>10227</v>
      </c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</row>
    <row r="519">
      <c r="A519" s="429">
        <v>45714.0</v>
      </c>
      <c r="B519" s="430" t="s">
        <v>10225</v>
      </c>
      <c r="C519" s="430" t="s">
        <v>512</v>
      </c>
      <c r="D519" s="430" t="s">
        <v>10751</v>
      </c>
      <c r="E519" s="430" t="s">
        <v>1617</v>
      </c>
      <c r="F519" s="432">
        <v>0.0</v>
      </c>
      <c r="G519" s="432">
        <v>267.86</v>
      </c>
      <c r="H519" s="432">
        <v>300.0</v>
      </c>
      <c r="I519" s="432">
        <f t="shared" si="5"/>
        <v>1727341.3</v>
      </c>
      <c r="J519" s="432">
        <v>32.14</v>
      </c>
      <c r="K519" s="433">
        <v>12.0</v>
      </c>
      <c r="L519" s="434" t="s">
        <v>10279</v>
      </c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</row>
    <row r="520">
      <c r="A520" s="429">
        <v>45714.0</v>
      </c>
      <c r="B520" s="430" t="s">
        <v>10225</v>
      </c>
      <c r="C520" s="430" t="s">
        <v>616</v>
      </c>
      <c r="D520" s="430" t="s">
        <v>10752</v>
      </c>
      <c r="E520" s="430" t="s">
        <v>1646</v>
      </c>
      <c r="F520" s="432">
        <v>0.0</v>
      </c>
      <c r="G520" s="432">
        <v>321.43</v>
      </c>
      <c r="H520" s="448">
        <v>360.0</v>
      </c>
      <c r="I520" s="432">
        <f t="shared" si="5"/>
        <v>1727662.73</v>
      </c>
      <c r="J520" s="432">
        <v>38.57</v>
      </c>
      <c r="K520" s="433">
        <v>12.0</v>
      </c>
      <c r="L520" s="434" t="s">
        <v>10227</v>
      </c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</row>
    <row r="521">
      <c r="A521" s="429">
        <v>45714.0</v>
      </c>
      <c r="B521" s="430" t="s">
        <v>10225</v>
      </c>
      <c r="C521" s="430" t="s">
        <v>797</v>
      </c>
      <c r="D521" s="430" t="s">
        <v>10753</v>
      </c>
      <c r="E521" s="455" t="s">
        <v>1607</v>
      </c>
      <c r="F521" s="456">
        <v>0.0</v>
      </c>
      <c r="G521" s="456">
        <v>214.29</v>
      </c>
      <c r="H521" s="456">
        <v>240.0</v>
      </c>
      <c r="I521" s="432">
        <f t="shared" si="5"/>
        <v>1727877.02</v>
      </c>
      <c r="J521" s="432">
        <v>25.71</v>
      </c>
      <c r="K521" s="433">
        <v>12.0</v>
      </c>
      <c r="L521" s="434" t="s">
        <v>10279</v>
      </c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</row>
    <row r="522">
      <c r="A522" s="429">
        <v>45714.0</v>
      </c>
      <c r="B522" s="430" t="s">
        <v>10225</v>
      </c>
      <c r="C522" s="430" t="s">
        <v>1612</v>
      </c>
      <c r="D522" s="430" t="s">
        <v>10754</v>
      </c>
      <c r="E522" s="430" t="s">
        <v>1611</v>
      </c>
      <c r="F522" s="432">
        <v>0.0</v>
      </c>
      <c r="G522" s="432">
        <v>392.86</v>
      </c>
      <c r="H522" s="432">
        <v>440.0</v>
      </c>
      <c r="I522" s="432">
        <f t="shared" si="5"/>
        <v>1728269.88</v>
      </c>
      <c r="J522" s="432">
        <v>47.14</v>
      </c>
      <c r="K522" s="433">
        <v>12.0</v>
      </c>
      <c r="L522" s="434" t="s">
        <v>10283</v>
      </c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</row>
    <row r="523">
      <c r="A523" s="429">
        <v>45715.0</v>
      </c>
      <c r="B523" s="430" t="s">
        <v>10225</v>
      </c>
      <c r="C523" s="430" t="s">
        <v>280</v>
      </c>
      <c r="D523" s="430" t="s">
        <v>10333</v>
      </c>
      <c r="E523" s="430" t="s">
        <v>1628</v>
      </c>
      <c r="F523" s="432">
        <v>0.0</v>
      </c>
      <c r="G523" s="432">
        <v>267.86</v>
      </c>
      <c r="H523" s="432">
        <v>300.0</v>
      </c>
      <c r="I523" s="432">
        <f t="shared" si="5"/>
        <v>1728537.74</v>
      </c>
      <c r="J523" s="432">
        <v>32.14</v>
      </c>
      <c r="K523" s="433">
        <v>12.0</v>
      </c>
      <c r="L523" s="434" t="s">
        <v>10279</v>
      </c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</row>
    <row r="524">
      <c r="A524" s="429">
        <v>45715.0</v>
      </c>
      <c r="B524" s="430" t="s">
        <v>10225</v>
      </c>
      <c r="C524" s="430" t="s">
        <v>1128</v>
      </c>
      <c r="D524" s="430" t="s">
        <v>10664</v>
      </c>
      <c r="E524" s="430" t="s">
        <v>1625</v>
      </c>
      <c r="F524" s="432">
        <v>0.0</v>
      </c>
      <c r="G524" s="432">
        <v>267.86</v>
      </c>
      <c r="H524" s="432">
        <v>300.0</v>
      </c>
      <c r="I524" s="432">
        <f t="shared" si="5"/>
        <v>1728805.6</v>
      </c>
      <c r="J524" s="432">
        <v>32.14</v>
      </c>
      <c r="K524" s="433">
        <v>12.0</v>
      </c>
      <c r="L524" s="434" t="s">
        <v>10283</v>
      </c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</row>
    <row r="525">
      <c r="A525" s="429">
        <v>45715.0</v>
      </c>
      <c r="B525" s="430" t="s">
        <v>10225</v>
      </c>
      <c r="C525" s="430" t="s">
        <v>1634</v>
      </c>
      <c r="D525" s="430" t="s">
        <v>10755</v>
      </c>
      <c r="E525" s="430" t="s">
        <v>1633</v>
      </c>
      <c r="F525" s="432">
        <v>0.0</v>
      </c>
      <c r="G525" s="432">
        <v>4464.29</v>
      </c>
      <c r="H525" s="432">
        <v>5000.0</v>
      </c>
      <c r="I525" s="432">
        <f t="shared" si="5"/>
        <v>1733269.89</v>
      </c>
      <c r="J525" s="432">
        <v>535.71</v>
      </c>
      <c r="K525" s="433">
        <v>12.0</v>
      </c>
      <c r="L525" s="434" t="s">
        <v>10227</v>
      </c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</row>
    <row r="526">
      <c r="A526" s="429">
        <v>45715.0</v>
      </c>
      <c r="B526" s="430" t="s">
        <v>10225</v>
      </c>
      <c r="C526" s="430" t="s">
        <v>1631</v>
      </c>
      <c r="D526" s="430" t="s">
        <v>10756</v>
      </c>
      <c r="E526" s="430" t="s">
        <v>1630</v>
      </c>
      <c r="F526" s="432">
        <v>0.0</v>
      </c>
      <c r="G526" s="432">
        <v>267.86</v>
      </c>
      <c r="H526" s="432">
        <v>300.0</v>
      </c>
      <c r="I526" s="432">
        <f t="shared" si="5"/>
        <v>1733537.75</v>
      </c>
      <c r="J526" s="432">
        <v>32.14</v>
      </c>
      <c r="K526" s="433">
        <v>12.0</v>
      </c>
      <c r="L526" s="434" t="s">
        <v>10279</v>
      </c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</row>
    <row r="527">
      <c r="A527" s="429">
        <v>45715.0</v>
      </c>
      <c r="B527" s="430" t="s">
        <v>10225</v>
      </c>
      <c r="C527" s="430" t="s">
        <v>963</v>
      </c>
      <c r="D527" s="430" t="s">
        <v>10722</v>
      </c>
      <c r="E527" s="430" t="s">
        <v>1622</v>
      </c>
      <c r="F527" s="432">
        <v>0.0</v>
      </c>
      <c r="G527" s="432">
        <v>392.86</v>
      </c>
      <c r="H527" s="432">
        <v>440.0</v>
      </c>
      <c r="I527" s="432">
        <f t="shared" si="5"/>
        <v>1733930.61</v>
      </c>
      <c r="J527" s="432">
        <v>47.14</v>
      </c>
      <c r="K527" s="433">
        <v>12.0</v>
      </c>
      <c r="L527" s="434" t="s">
        <v>10283</v>
      </c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</row>
    <row r="528">
      <c r="A528" s="429">
        <v>45715.0</v>
      </c>
      <c r="B528" s="430" t="s">
        <v>10225</v>
      </c>
      <c r="C528" s="430" t="s">
        <v>804</v>
      </c>
      <c r="D528" s="430" t="s">
        <v>10757</v>
      </c>
      <c r="E528" s="430" t="s">
        <v>2042</v>
      </c>
      <c r="F528" s="432">
        <v>0.0</v>
      </c>
      <c r="G528" s="432">
        <v>2321.43</v>
      </c>
      <c r="H528" s="432">
        <v>2600.0</v>
      </c>
      <c r="I528" s="432">
        <f t="shared" si="5"/>
        <v>1736252.04</v>
      </c>
      <c r="J528" s="432">
        <v>278.57</v>
      </c>
      <c r="K528" s="433">
        <v>12.0</v>
      </c>
      <c r="L528" s="434" t="s">
        <v>10227</v>
      </c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</row>
    <row r="529">
      <c r="A529" s="429">
        <v>45715.0</v>
      </c>
      <c r="B529" s="430" t="s">
        <v>10225</v>
      </c>
      <c r="C529" s="430" t="s">
        <v>325</v>
      </c>
      <c r="D529" s="430" t="s">
        <v>10483</v>
      </c>
      <c r="E529" s="430" t="s">
        <v>1619</v>
      </c>
      <c r="F529" s="432">
        <v>0.0</v>
      </c>
      <c r="G529" s="432">
        <v>392.86</v>
      </c>
      <c r="H529" s="432">
        <v>440.0</v>
      </c>
      <c r="I529" s="432">
        <f t="shared" si="5"/>
        <v>1736644.9</v>
      </c>
      <c r="J529" s="432">
        <v>47.14</v>
      </c>
      <c r="K529" s="433">
        <v>12.0</v>
      </c>
      <c r="L529" s="434" t="s">
        <v>10283</v>
      </c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</row>
    <row r="530">
      <c r="A530" s="429">
        <v>45715.0</v>
      </c>
      <c r="B530" s="430" t="s">
        <v>10225</v>
      </c>
      <c r="C530" s="430" t="s">
        <v>1638</v>
      </c>
      <c r="D530" s="430" t="s">
        <v>10758</v>
      </c>
      <c r="E530" s="430" t="s">
        <v>1637</v>
      </c>
      <c r="F530" s="432">
        <v>0.0</v>
      </c>
      <c r="G530" s="432">
        <v>267.86</v>
      </c>
      <c r="H530" s="432">
        <v>300.0</v>
      </c>
      <c r="I530" s="432">
        <f t="shared" si="5"/>
        <v>1736912.76</v>
      </c>
      <c r="J530" s="432">
        <v>32.14</v>
      </c>
      <c r="K530" s="433">
        <v>12.0</v>
      </c>
      <c r="L530" s="434" t="s">
        <v>10279</v>
      </c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</row>
    <row r="531">
      <c r="A531" s="429">
        <v>45715.0</v>
      </c>
      <c r="B531" s="430" t="s">
        <v>10225</v>
      </c>
      <c r="C531" s="430" t="s">
        <v>1551</v>
      </c>
      <c r="D531" s="430" t="s">
        <v>10759</v>
      </c>
      <c r="E531" s="430" t="s">
        <v>1642</v>
      </c>
      <c r="F531" s="432">
        <v>0.0</v>
      </c>
      <c r="G531" s="432">
        <v>4910.71</v>
      </c>
      <c r="H531" s="432">
        <v>5500.0</v>
      </c>
      <c r="I531" s="432">
        <f t="shared" si="5"/>
        <v>1741823.47</v>
      </c>
      <c r="J531" s="432">
        <v>589.29</v>
      </c>
      <c r="K531" s="433">
        <v>12.0</v>
      </c>
      <c r="L531" s="434" t="s">
        <v>10227</v>
      </c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</row>
    <row r="532">
      <c r="A532" s="429">
        <v>45716.0</v>
      </c>
      <c r="B532" s="430" t="s">
        <v>10225</v>
      </c>
      <c r="C532" s="430" t="s">
        <v>10760</v>
      </c>
      <c r="D532" s="430" t="s">
        <v>10761</v>
      </c>
      <c r="E532" s="430" t="s">
        <v>1653</v>
      </c>
      <c r="F532" s="432">
        <v>0.0</v>
      </c>
      <c r="G532" s="432">
        <v>267.86</v>
      </c>
      <c r="H532" s="432">
        <v>300.0</v>
      </c>
      <c r="I532" s="432">
        <f t="shared" si="5"/>
        <v>1742091.33</v>
      </c>
      <c r="J532" s="432">
        <v>32.14</v>
      </c>
      <c r="K532" s="433">
        <v>12.0</v>
      </c>
      <c r="L532" s="434" t="s">
        <v>10279</v>
      </c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</row>
    <row r="533">
      <c r="A533" s="429">
        <v>45716.0</v>
      </c>
      <c r="B533" s="430" t="s">
        <v>10225</v>
      </c>
      <c r="C533" s="430" t="s">
        <v>616</v>
      </c>
      <c r="D533" s="430" t="s">
        <v>10762</v>
      </c>
      <c r="E533" s="430" t="s">
        <v>1663</v>
      </c>
      <c r="F533" s="432">
        <v>0.0</v>
      </c>
      <c r="G533" s="432">
        <v>625.0</v>
      </c>
      <c r="H533" s="448">
        <v>700.0</v>
      </c>
      <c r="I533" s="432">
        <f t="shared" si="5"/>
        <v>1742716.33</v>
      </c>
      <c r="J533" s="432">
        <v>75.0</v>
      </c>
      <c r="K533" s="433">
        <v>12.0</v>
      </c>
      <c r="L533" s="434" t="s">
        <v>10227</v>
      </c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</row>
    <row r="534">
      <c r="A534" s="429">
        <v>45716.0</v>
      </c>
      <c r="B534" s="430" t="s">
        <v>10225</v>
      </c>
      <c r="C534" s="430" t="s">
        <v>616</v>
      </c>
      <c r="D534" s="430" t="s">
        <v>10763</v>
      </c>
      <c r="E534" s="430" t="s">
        <v>1663</v>
      </c>
      <c r="F534" s="432">
        <v>0.0</v>
      </c>
      <c r="G534" s="432">
        <v>625.0</v>
      </c>
      <c r="H534" s="448">
        <v>700.0</v>
      </c>
      <c r="I534" s="432">
        <f t="shared" si="5"/>
        <v>1743341.33</v>
      </c>
      <c r="J534" s="432">
        <v>75.0</v>
      </c>
      <c r="K534" s="433">
        <v>12.0</v>
      </c>
      <c r="L534" s="434" t="s">
        <v>10227</v>
      </c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</row>
    <row r="535">
      <c r="A535" s="429">
        <v>45716.0</v>
      </c>
      <c r="B535" s="430" t="s">
        <v>10225</v>
      </c>
      <c r="C535" s="430" t="s">
        <v>10764</v>
      </c>
      <c r="D535" s="430" t="s">
        <v>10765</v>
      </c>
      <c r="E535" s="430" t="s">
        <v>1650</v>
      </c>
      <c r="F535" s="432">
        <v>0.0</v>
      </c>
      <c r="G535" s="432">
        <v>267.86</v>
      </c>
      <c r="H535" s="432">
        <v>300.0</v>
      </c>
      <c r="I535" s="432">
        <f t="shared" si="5"/>
        <v>1743609.19</v>
      </c>
      <c r="J535" s="432">
        <v>32.14</v>
      </c>
      <c r="K535" s="433">
        <v>12.0</v>
      </c>
      <c r="L535" s="434" t="s">
        <v>10279</v>
      </c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</row>
    <row r="536">
      <c r="A536" s="429">
        <v>45716.0</v>
      </c>
      <c r="B536" s="430" t="s">
        <v>10225</v>
      </c>
      <c r="C536" s="430" t="s">
        <v>10764</v>
      </c>
      <c r="D536" s="430" t="s">
        <v>10766</v>
      </c>
      <c r="E536" s="430" t="s">
        <v>1656</v>
      </c>
      <c r="F536" s="432">
        <v>0.0</v>
      </c>
      <c r="G536" s="432">
        <v>321.43</v>
      </c>
      <c r="H536" s="432">
        <v>360.0</v>
      </c>
      <c r="I536" s="432">
        <f t="shared" si="5"/>
        <v>1743930.62</v>
      </c>
      <c r="J536" s="432">
        <v>38.57</v>
      </c>
      <c r="K536" s="433">
        <v>12.0</v>
      </c>
      <c r="L536" s="434" t="s">
        <v>10227</v>
      </c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</row>
    <row r="537">
      <c r="A537" s="451"/>
      <c r="B537" s="431"/>
      <c r="C537" s="431"/>
      <c r="D537" s="431"/>
      <c r="E537" s="431"/>
      <c r="F537" s="442"/>
      <c r="G537" s="442"/>
      <c r="H537" s="442"/>
      <c r="I537" s="442"/>
      <c r="J537" s="442"/>
      <c r="K537" s="443"/>
      <c r="L537" s="443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</row>
    <row r="538">
      <c r="A538" s="429">
        <v>45717.0</v>
      </c>
      <c r="B538" s="430" t="s">
        <v>10225</v>
      </c>
      <c r="C538" s="430" t="s">
        <v>674</v>
      </c>
      <c r="D538" s="430" t="s">
        <v>10767</v>
      </c>
      <c r="E538" s="430" t="s">
        <v>1920</v>
      </c>
      <c r="F538" s="432">
        <v>0.0</v>
      </c>
      <c r="G538" s="432">
        <v>2678.57</v>
      </c>
      <c r="H538" s="432">
        <v>3000.0</v>
      </c>
      <c r="I538" s="432">
        <f>((I536 + G538) - F538)</f>
        <v>1746609.19</v>
      </c>
      <c r="J538" s="432">
        <v>321.43</v>
      </c>
      <c r="K538" s="433">
        <v>12.0</v>
      </c>
      <c r="L538" s="434" t="s">
        <v>10229</v>
      </c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</row>
    <row r="539">
      <c r="A539" s="429">
        <v>45717.0</v>
      </c>
      <c r="B539" s="430" t="s">
        <v>10225</v>
      </c>
      <c r="C539" s="430" t="s">
        <v>529</v>
      </c>
      <c r="D539" s="430" t="s">
        <v>10768</v>
      </c>
      <c r="E539" s="430" t="s">
        <v>1938</v>
      </c>
      <c r="F539" s="432">
        <v>0.0</v>
      </c>
      <c r="G539" s="432">
        <v>2678.57</v>
      </c>
      <c r="H539" s="432">
        <v>3000.0</v>
      </c>
      <c r="I539" s="432">
        <f t="shared" ref="I539:I796" si="6">((I538 + G539) - F539)</f>
        <v>1749287.76</v>
      </c>
      <c r="J539" s="432">
        <v>321.43</v>
      </c>
      <c r="K539" s="433">
        <v>12.0</v>
      </c>
      <c r="L539" s="434" t="s">
        <v>10229</v>
      </c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</row>
    <row r="540">
      <c r="A540" s="429">
        <v>45717.0</v>
      </c>
      <c r="B540" s="430" t="s">
        <v>10225</v>
      </c>
      <c r="C540" s="430" t="s">
        <v>1856</v>
      </c>
      <c r="D540" s="430" t="s">
        <v>10769</v>
      </c>
      <c r="E540" s="430" t="s">
        <v>1855</v>
      </c>
      <c r="F540" s="432">
        <v>0.0</v>
      </c>
      <c r="G540" s="432">
        <v>1116.07</v>
      </c>
      <c r="H540" s="432">
        <v>1250.0</v>
      </c>
      <c r="I540" s="432">
        <f t="shared" si="6"/>
        <v>1750403.83</v>
      </c>
      <c r="J540" s="432">
        <v>133.93</v>
      </c>
      <c r="K540" s="433">
        <v>12.0</v>
      </c>
      <c r="L540" s="434" t="s">
        <v>10234</v>
      </c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</row>
    <row r="541">
      <c r="A541" s="429">
        <v>45717.0</v>
      </c>
      <c r="B541" s="430" t="s">
        <v>10225</v>
      </c>
      <c r="C541" s="430" t="s">
        <v>1788</v>
      </c>
      <c r="D541" s="430" t="s">
        <v>10770</v>
      </c>
      <c r="E541" s="430" t="s">
        <v>1787</v>
      </c>
      <c r="F541" s="432">
        <v>0.0</v>
      </c>
      <c r="G541" s="432">
        <v>18750.0</v>
      </c>
      <c r="H541" s="432">
        <v>21000.0</v>
      </c>
      <c r="I541" s="432">
        <f t="shared" si="6"/>
        <v>1769153.83</v>
      </c>
      <c r="J541" s="432">
        <v>2250.0</v>
      </c>
      <c r="K541" s="433">
        <v>12.0</v>
      </c>
      <c r="L541" s="434" t="s">
        <v>10229</v>
      </c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</row>
    <row r="542">
      <c r="A542" s="429">
        <v>45717.0</v>
      </c>
      <c r="B542" s="430" t="s">
        <v>10225</v>
      </c>
      <c r="C542" s="430" t="s">
        <v>1964</v>
      </c>
      <c r="D542" s="430" t="s">
        <v>10771</v>
      </c>
      <c r="E542" s="430" t="s">
        <v>2488</v>
      </c>
      <c r="F542" s="432">
        <v>0.0</v>
      </c>
      <c r="G542" s="432">
        <v>1227.68</v>
      </c>
      <c r="H542" s="432">
        <v>1375.0</v>
      </c>
      <c r="I542" s="432">
        <f t="shared" si="6"/>
        <v>1770381.51</v>
      </c>
      <c r="J542" s="432">
        <v>147.32</v>
      </c>
      <c r="K542" s="433">
        <v>12.0</v>
      </c>
      <c r="L542" s="434" t="s">
        <v>10234</v>
      </c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</row>
    <row r="543">
      <c r="A543" s="429">
        <v>45717.0</v>
      </c>
      <c r="B543" s="430" t="s">
        <v>10225</v>
      </c>
      <c r="C543" s="446" t="s">
        <v>94</v>
      </c>
      <c r="D543" s="446" t="s">
        <v>10772</v>
      </c>
      <c r="E543" s="446" t="s">
        <v>2521</v>
      </c>
      <c r="F543" s="447">
        <v>0.0</v>
      </c>
      <c r="G543" s="447">
        <v>2678.57</v>
      </c>
      <c r="H543" s="447">
        <v>3000.0</v>
      </c>
      <c r="I543" s="432">
        <f t="shared" si="6"/>
        <v>1773060.08</v>
      </c>
      <c r="J543" s="432">
        <v>321.43</v>
      </c>
      <c r="K543" s="433">
        <v>12.0</v>
      </c>
      <c r="L543" s="434" t="s">
        <v>10229</v>
      </c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</row>
    <row r="544">
      <c r="A544" s="429">
        <v>45717.0</v>
      </c>
      <c r="B544" s="430" t="s">
        <v>10225</v>
      </c>
      <c r="C544" s="430" t="s">
        <v>908</v>
      </c>
      <c r="D544" s="430" t="s">
        <v>10773</v>
      </c>
      <c r="E544" s="430" t="s">
        <v>1394</v>
      </c>
      <c r="F544" s="432">
        <v>0.0</v>
      </c>
      <c r="G544" s="432">
        <v>58928.57</v>
      </c>
      <c r="H544" s="432">
        <v>66000.0</v>
      </c>
      <c r="I544" s="432">
        <f t="shared" si="6"/>
        <v>1831988.65</v>
      </c>
      <c r="J544" s="432">
        <v>7071.43</v>
      </c>
      <c r="K544" s="433">
        <v>12.0</v>
      </c>
      <c r="L544" s="434" t="s">
        <v>10223</v>
      </c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</row>
    <row r="545">
      <c r="A545" s="429">
        <v>45717.0</v>
      </c>
      <c r="B545" s="430" t="s">
        <v>10225</v>
      </c>
      <c r="C545" s="430" t="s">
        <v>1435</v>
      </c>
      <c r="D545" s="430" t="s">
        <v>10774</v>
      </c>
      <c r="E545" s="430" t="s">
        <v>2191</v>
      </c>
      <c r="F545" s="432">
        <v>0.0</v>
      </c>
      <c r="G545" s="432">
        <v>1116.07</v>
      </c>
      <c r="H545" s="432">
        <v>1250.0</v>
      </c>
      <c r="I545" s="432">
        <f t="shared" si="6"/>
        <v>1833104.72</v>
      </c>
      <c r="J545" s="432">
        <v>133.93</v>
      </c>
      <c r="K545" s="433">
        <v>12.0</v>
      </c>
      <c r="L545" s="434" t="s">
        <v>10234</v>
      </c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</row>
    <row r="546">
      <c r="A546" s="429">
        <v>45717.0</v>
      </c>
      <c r="B546" s="430" t="s">
        <v>10225</v>
      </c>
      <c r="C546" s="430" t="s">
        <v>1767</v>
      </c>
      <c r="D546" s="430" t="s">
        <v>10775</v>
      </c>
      <c r="E546" s="430" t="s">
        <v>1766</v>
      </c>
      <c r="F546" s="432">
        <v>0.0</v>
      </c>
      <c r="G546" s="432">
        <v>13392.86</v>
      </c>
      <c r="H546" s="432">
        <v>15000.0</v>
      </c>
      <c r="I546" s="432">
        <f t="shared" si="6"/>
        <v>1846497.58</v>
      </c>
      <c r="J546" s="432">
        <v>1607.14</v>
      </c>
      <c r="K546" s="433">
        <v>12.0</v>
      </c>
      <c r="L546" s="434" t="s">
        <v>10234</v>
      </c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</row>
    <row r="547">
      <c r="A547" s="429">
        <v>45717.0</v>
      </c>
      <c r="B547" s="430" t="s">
        <v>10225</v>
      </c>
      <c r="C547" s="430" t="s">
        <v>1767</v>
      </c>
      <c r="D547" s="430" t="s">
        <v>10776</v>
      </c>
      <c r="E547" s="430" t="s">
        <v>1766</v>
      </c>
      <c r="F547" s="432">
        <v>0.0</v>
      </c>
      <c r="G547" s="432">
        <v>11160.71</v>
      </c>
      <c r="H547" s="432">
        <v>12500.0</v>
      </c>
      <c r="I547" s="432">
        <f t="shared" si="6"/>
        <v>1857658.29</v>
      </c>
      <c r="J547" s="432">
        <v>1339.29</v>
      </c>
      <c r="K547" s="433">
        <v>12.0</v>
      </c>
      <c r="L547" s="434" t="s">
        <v>10234</v>
      </c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</row>
    <row r="548">
      <c r="A548" s="429">
        <v>45717.0</v>
      </c>
      <c r="B548" s="430" t="s">
        <v>10225</v>
      </c>
      <c r="C548" s="430" t="s">
        <v>1767</v>
      </c>
      <c r="D548" s="430" t="s">
        <v>10777</v>
      </c>
      <c r="E548" s="430" t="s">
        <v>1766</v>
      </c>
      <c r="F548" s="432">
        <v>0.0</v>
      </c>
      <c r="G548" s="432">
        <v>936.0</v>
      </c>
      <c r="H548" s="432">
        <v>1048.32</v>
      </c>
      <c r="I548" s="432">
        <f t="shared" si="6"/>
        <v>1858594.29</v>
      </c>
      <c r="J548" s="432">
        <v>112.32</v>
      </c>
      <c r="K548" s="433">
        <v>12.0</v>
      </c>
      <c r="L548" s="434" t="s">
        <v>10234</v>
      </c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</row>
    <row r="549">
      <c r="A549" s="429">
        <v>45717.0</v>
      </c>
      <c r="B549" s="430" t="s">
        <v>10225</v>
      </c>
      <c r="C549" s="430" t="s">
        <v>223</v>
      </c>
      <c r="D549" s="430" t="s">
        <v>10778</v>
      </c>
      <c r="E549" s="430" t="s">
        <v>1667</v>
      </c>
      <c r="F549" s="432">
        <v>0.0</v>
      </c>
      <c r="G549" s="432">
        <v>1875.0</v>
      </c>
      <c r="H549" s="432">
        <v>2100.0</v>
      </c>
      <c r="I549" s="432">
        <f t="shared" si="6"/>
        <v>1860469.29</v>
      </c>
      <c r="J549" s="432">
        <v>225.0</v>
      </c>
      <c r="K549" s="433">
        <v>12.0</v>
      </c>
      <c r="L549" s="434" t="s">
        <v>10227</v>
      </c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</row>
    <row r="550">
      <c r="A550" s="429">
        <v>45717.0</v>
      </c>
      <c r="B550" s="430" t="s">
        <v>10225</v>
      </c>
      <c r="C550" s="430" t="s">
        <v>223</v>
      </c>
      <c r="D550" s="430" t="s">
        <v>10779</v>
      </c>
      <c r="E550" s="430" t="s">
        <v>1667</v>
      </c>
      <c r="F550" s="432">
        <v>0.0</v>
      </c>
      <c r="G550" s="432">
        <v>625.0</v>
      </c>
      <c r="H550" s="432">
        <v>700.0</v>
      </c>
      <c r="I550" s="432">
        <f t="shared" si="6"/>
        <v>1861094.29</v>
      </c>
      <c r="J550" s="432">
        <v>75.0</v>
      </c>
      <c r="K550" s="433">
        <v>12.0</v>
      </c>
      <c r="L550" s="434" t="s">
        <v>10227</v>
      </c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</row>
    <row r="551">
      <c r="A551" s="429">
        <v>45717.0</v>
      </c>
      <c r="B551" s="430" t="s">
        <v>10225</v>
      </c>
      <c r="C551" s="430" t="s">
        <v>572</v>
      </c>
      <c r="D551" s="430" t="s">
        <v>10780</v>
      </c>
      <c r="E551" s="430" t="s">
        <v>1907</v>
      </c>
      <c r="F551" s="432">
        <v>0.0</v>
      </c>
      <c r="G551" s="432">
        <v>28500.0</v>
      </c>
      <c r="H551" s="432">
        <v>31920.0</v>
      </c>
      <c r="I551" s="432">
        <f t="shared" si="6"/>
        <v>1889594.29</v>
      </c>
      <c r="J551" s="432">
        <v>3420.0</v>
      </c>
      <c r="K551" s="433">
        <v>12.0</v>
      </c>
      <c r="L551" s="434" t="s">
        <v>10248</v>
      </c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</row>
    <row r="552">
      <c r="A552" s="429">
        <v>45717.0</v>
      </c>
      <c r="B552" s="430" t="s">
        <v>10225</v>
      </c>
      <c r="C552" s="430" t="s">
        <v>679</v>
      </c>
      <c r="D552" s="430" t="s">
        <v>10781</v>
      </c>
      <c r="E552" s="430" t="s">
        <v>2367</v>
      </c>
      <c r="F552" s="432">
        <v>0.0</v>
      </c>
      <c r="G552" s="432">
        <v>1116.07</v>
      </c>
      <c r="H552" s="432">
        <v>1250.0</v>
      </c>
      <c r="I552" s="432">
        <f t="shared" si="6"/>
        <v>1890710.36</v>
      </c>
      <c r="J552" s="432">
        <v>133.93</v>
      </c>
      <c r="K552" s="433">
        <v>12.0</v>
      </c>
      <c r="L552" s="434" t="s">
        <v>10234</v>
      </c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</row>
    <row r="553">
      <c r="A553" s="429">
        <v>45717.0</v>
      </c>
      <c r="B553" s="430" t="s">
        <v>10225</v>
      </c>
      <c r="C553" s="430" t="s">
        <v>2502</v>
      </c>
      <c r="D553" s="430" t="s">
        <v>10782</v>
      </c>
      <c r="E553" s="446" t="s">
        <v>2501</v>
      </c>
      <c r="F553" s="447">
        <v>0.0</v>
      </c>
      <c r="G553" s="447">
        <v>31250.0</v>
      </c>
      <c r="H553" s="447">
        <v>35000.0</v>
      </c>
      <c r="I553" s="432">
        <f t="shared" si="6"/>
        <v>1921960.36</v>
      </c>
      <c r="J553" s="432">
        <v>3750.0</v>
      </c>
      <c r="K553" s="433">
        <v>12.0</v>
      </c>
      <c r="L553" s="434" t="s">
        <v>10229</v>
      </c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</row>
    <row r="554">
      <c r="A554" s="429">
        <v>45717.0</v>
      </c>
      <c r="B554" s="430" t="s">
        <v>10225</v>
      </c>
      <c r="C554" s="430" t="s">
        <v>4499</v>
      </c>
      <c r="D554" s="430" t="s">
        <v>10783</v>
      </c>
      <c r="E554" s="446" t="s">
        <v>10784</v>
      </c>
      <c r="F554" s="447">
        <v>0.0</v>
      </c>
      <c r="G554" s="447">
        <v>2232.14</v>
      </c>
      <c r="H554" s="447">
        <v>2500.0</v>
      </c>
      <c r="I554" s="432">
        <f t="shared" si="6"/>
        <v>1924192.5</v>
      </c>
      <c r="J554" s="432">
        <v>267.86</v>
      </c>
      <c r="K554" s="433">
        <v>12.0</v>
      </c>
      <c r="L554" s="434" t="s">
        <v>10234</v>
      </c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</row>
    <row r="555">
      <c r="A555" s="429">
        <v>45717.0</v>
      </c>
      <c r="B555" s="430" t="s">
        <v>10225</v>
      </c>
      <c r="C555" s="430" t="s">
        <v>1776</v>
      </c>
      <c r="D555" s="430" t="s">
        <v>10785</v>
      </c>
      <c r="E555" s="430" t="s">
        <v>1775</v>
      </c>
      <c r="F555" s="432">
        <v>0.0</v>
      </c>
      <c r="G555" s="432">
        <v>11160.71</v>
      </c>
      <c r="H555" s="432">
        <v>12500.0</v>
      </c>
      <c r="I555" s="432">
        <f t="shared" si="6"/>
        <v>1935353.21</v>
      </c>
      <c r="J555" s="432">
        <v>1339.29</v>
      </c>
      <c r="K555" s="433">
        <v>12.0</v>
      </c>
      <c r="L555" s="434" t="s">
        <v>10234</v>
      </c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</row>
    <row r="556">
      <c r="A556" s="429">
        <v>45717.0</v>
      </c>
      <c r="B556" s="430" t="s">
        <v>10225</v>
      </c>
      <c r="C556" s="430" t="s">
        <v>168</v>
      </c>
      <c r="D556" s="430" t="s">
        <v>10786</v>
      </c>
      <c r="E556" s="430" t="s">
        <v>1844</v>
      </c>
      <c r="F556" s="432">
        <v>0.0</v>
      </c>
      <c r="G556" s="432">
        <v>1116.07</v>
      </c>
      <c r="H556" s="432">
        <v>1250.0</v>
      </c>
      <c r="I556" s="432">
        <f t="shared" si="6"/>
        <v>1936469.28</v>
      </c>
      <c r="J556" s="432">
        <v>133.93</v>
      </c>
      <c r="K556" s="433">
        <v>12.0</v>
      </c>
      <c r="L556" s="434" t="s">
        <v>10234</v>
      </c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</row>
    <row r="557">
      <c r="A557" s="429">
        <v>45717.0</v>
      </c>
      <c r="B557" s="430" t="s">
        <v>10225</v>
      </c>
      <c r="C557" s="430" t="s">
        <v>695</v>
      </c>
      <c r="D557" s="430" t="s">
        <v>10787</v>
      </c>
      <c r="E557" s="430" t="s">
        <v>1916</v>
      </c>
      <c r="F557" s="432">
        <v>0.0</v>
      </c>
      <c r="G557" s="432">
        <v>5982.14</v>
      </c>
      <c r="H557" s="432">
        <v>6700.0</v>
      </c>
      <c r="I557" s="432">
        <f t="shared" si="6"/>
        <v>1942451.42</v>
      </c>
      <c r="J557" s="432">
        <v>717.86</v>
      </c>
      <c r="K557" s="433">
        <v>12.0</v>
      </c>
      <c r="L557" s="434" t="s">
        <v>10466</v>
      </c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</row>
    <row r="558">
      <c r="A558" s="429">
        <v>45717.0</v>
      </c>
      <c r="B558" s="430" t="s">
        <v>10225</v>
      </c>
      <c r="C558" s="430" t="s">
        <v>1503</v>
      </c>
      <c r="D558" s="430" t="s">
        <v>10788</v>
      </c>
      <c r="E558" s="430" t="s">
        <v>2458</v>
      </c>
      <c r="F558" s="432">
        <v>0.0</v>
      </c>
      <c r="G558" s="432">
        <v>267.86</v>
      </c>
      <c r="H558" s="432">
        <v>300.0</v>
      </c>
      <c r="I558" s="432">
        <f t="shared" si="6"/>
        <v>1942719.28</v>
      </c>
      <c r="J558" s="432">
        <v>32.14</v>
      </c>
      <c r="K558" s="433">
        <v>12.0</v>
      </c>
      <c r="L558" s="434" t="s">
        <v>10237</v>
      </c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</row>
    <row r="559">
      <c r="A559" s="429">
        <v>45717.0</v>
      </c>
      <c r="B559" s="430" t="s">
        <v>10225</v>
      </c>
      <c r="C559" s="430" t="s">
        <v>562</v>
      </c>
      <c r="D559" s="430" t="s">
        <v>10789</v>
      </c>
      <c r="E559" s="430" t="s">
        <v>1946</v>
      </c>
      <c r="F559" s="432">
        <v>0.0</v>
      </c>
      <c r="G559" s="432">
        <v>1116.07</v>
      </c>
      <c r="H559" s="432">
        <v>1250.0</v>
      </c>
      <c r="I559" s="432">
        <f t="shared" si="6"/>
        <v>1943835.35</v>
      </c>
      <c r="J559" s="432">
        <v>133.93</v>
      </c>
      <c r="K559" s="433">
        <v>12.0</v>
      </c>
      <c r="L559" s="434" t="s">
        <v>10234</v>
      </c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</row>
    <row r="560">
      <c r="A560" s="429">
        <v>45717.0</v>
      </c>
      <c r="B560" s="430" t="s">
        <v>10225</v>
      </c>
      <c r="C560" s="430" t="s">
        <v>4937</v>
      </c>
      <c r="D560" s="430" t="s">
        <v>10790</v>
      </c>
      <c r="E560" s="430" t="s">
        <v>2187</v>
      </c>
      <c r="F560" s="432">
        <v>0.0</v>
      </c>
      <c r="G560" s="432">
        <v>1116.07</v>
      </c>
      <c r="H560" s="432">
        <v>1250.0</v>
      </c>
      <c r="I560" s="432">
        <f t="shared" si="6"/>
        <v>1944951.42</v>
      </c>
      <c r="J560" s="432">
        <v>133.93</v>
      </c>
      <c r="K560" s="433">
        <v>12.0</v>
      </c>
      <c r="L560" s="434" t="s">
        <v>10234</v>
      </c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</row>
    <row r="561">
      <c r="A561" s="429">
        <v>45717.0</v>
      </c>
      <c r="B561" s="430" t="s">
        <v>10225</v>
      </c>
      <c r="C561" s="430" t="s">
        <v>448</v>
      </c>
      <c r="D561" s="430" t="s">
        <v>10791</v>
      </c>
      <c r="E561" s="430" t="s">
        <v>1840</v>
      </c>
      <c r="F561" s="432">
        <v>0.0</v>
      </c>
      <c r="G561" s="432">
        <v>2678.57</v>
      </c>
      <c r="H561" s="432">
        <v>3000.0</v>
      </c>
      <c r="I561" s="432">
        <f t="shared" si="6"/>
        <v>1947629.99</v>
      </c>
      <c r="J561" s="432">
        <v>321.43</v>
      </c>
      <c r="K561" s="433">
        <v>12.0</v>
      </c>
      <c r="L561" s="434" t="s">
        <v>10229</v>
      </c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</row>
    <row r="562">
      <c r="A562" s="429">
        <v>45717.0</v>
      </c>
      <c r="B562" s="430" t="s">
        <v>10225</v>
      </c>
      <c r="C562" s="430" t="s">
        <v>448</v>
      </c>
      <c r="D562" s="430" t="s">
        <v>10792</v>
      </c>
      <c r="E562" s="430" t="s">
        <v>1840</v>
      </c>
      <c r="F562" s="432">
        <v>0.0</v>
      </c>
      <c r="G562" s="432">
        <v>267.86</v>
      </c>
      <c r="H562" s="432">
        <v>300.0</v>
      </c>
      <c r="I562" s="432">
        <f t="shared" si="6"/>
        <v>1947897.85</v>
      </c>
      <c r="J562" s="432">
        <v>32.14</v>
      </c>
      <c r="K562" s="433">
        <v>12.0</v>
      </c>
      <c r="L562" s="434" t="s">
        <v>10237</v>
      </c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</row>
    <row r="563">
      <c r="A563" s="429">
        <v>45717.0</v>
      </c>
      <c r="B563" s="430" t="s">
        <v>10225</v>
      </c>
      <c r="C563" s="430" t="s">
        <v>1688</v>
      </c>
      <c r="D563" s="430" t="s">
        <v>10793</v>
      </c>
      <c r="E563" s="430" t="s">
        <v>1687</v>
      </c>
      <c r="F563" s="432">
        <v>0.0</v>
      </c>
      <c r="G563" s="432">
        <v>13392.86</v>
      </c>
      <c r="H563" s="432">
        <v>15000.0</v>
      </c>
      <c r="I563" s="432">
        <f t="shared" si="6"/>
        <v>1961290.71</v>
      </c>
      <c r="J563" s="432">
        <v>1607.14</v>
      </c>
      <c r="K563" s="433">
        <v>12.0</v>
      </c>
      <c r="L563" s="434" t="s">
        <v>10234</v>
      </c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</row>
    <row r="564">
      <c r="A564" s="429">
        <v>45717.0</v>
      </c>
      <c r="B564" s="430" t="s">
        <v>10225</v>
      </c>
      <c r="C564" s="430" t="s">
        <v>1693</v>
      </c>
      <c r="D564" s="430" t="s">
        <v>10794</v>
      </c>
      <c r="E564" s="430" t="s">
        <v>1692</v>
      </c>
      <c r="F564" s="432">
        <v>0.0</v>
      </c>
      <c r="G564" s="432">
        <v>31250.0</v>
      </c>
      <c r="H564" s="432">
        <v>35000.0</v>
      </c>
      <c r="I564" s="432">
        <f t="shared" si="6"/>
        <v>1992540.71</v>
      </c>
      <c r="J564" s="432">
        <v>3750.0</v>
      </c>
      <c r="K564" s="433">
        <v>12.0</v>
      </c>
      <c r="L564" s="434" t="s">
        <v>10229</v>
      </c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>
      <c r="A565" s="429">
        <v>45717.0</v>
      </c>
      <c r="B565" s="430" t="s">
        <v>10225</v>
      </c>
      <c r="C565" s="430" t="s">
        <v>4645</v>
      </c>
      <c r="D565" s="430" t="s">
        <v>10795</v>
      </c>
      <c r="E565" s="430" t="s">
        <v>1770</v>
      </c>
      <c r="F565" s="432">
        <v>0.0</v>
      </c>
      <c r="G565" s="432">
        <v>30000.0</v>
      </c>
      <c r="H565" s="432">
        <v>33600.0</v>
      </c>
      <c r="I565" s="432">
        <f t="shared" si="6"/>
        <v>2022540.71</v>
      </c>
      <c r="J565" s="432">
        <v>3600.0</v>
      </c>
      <c r="K565" s="433">
        <v>12.0</v>
      </c>
      <c r="L565" s="434" t="s">
        <v>10248</v>
      </c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>
      <c r="A566" s="429">
        <v>45717.0</v>
      </c>
      <c r="B566" s="430" t="s">
        <v>10225</v>
      </c>
      <c r="C566" s="430" t="s">
        <v>899</v>
      </c>
      <c r="D566" s="430" t="s">
        <v>10796</v>
      </c>
      <c r="E566" s="430" t="s">
        <v>2194</v>
      </c>
      <c r="F566" s="432">
        <v>0.0</v>
      </c>
      <c r="G566" s="432">
        <v>2678.57</v>
      </c>
      <c r="H566" s="432">
        <v>3000.0</v>
      </c>
      <c r="I566" s="432">
        <f t="shared" si="6"/>
        <v>2025219.28</v>
      </c>
      <c r="J566" s="432">
        <v>321.43</v>
      </c>
      <c r="K566" s="433">
        <v>12.0</v>
      </c>
      <c r="L566" s="434" t="s">
        <v>10229</v>
      </c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>
      <c r="A567" s="429">
        <v>45717.0</v>
      </c>
      <c r="B567" s="430" t="s">
        <v>10225</v>
      </c>
      <c r="C567" s="430" t="s">
        <v>130</v>
      </c>
      <c r="D567" s="430" t="s">
        <v>10797</v>
      </c>
      <c r="E567" s="457" t="s">
        <v>10798</v>
      </c>
      <c r="F567" s="458">
        <v>0.0</v>
      </c>
      <c r="G567" s="458">
        <v>6785.71</v>
      </c>
      <c r="H567" s="458">
        <v>7600.0</v>
      </c>
      <c r="I567" s="432">
        <f t="shared" si="6"/>
        <v>2032004.99</v>
      </c>
      <c r="J567" s="432">
        <v>814.29</v>
      </c>
      <c r="K567" s="433">
        <v>12.0</v>
      </c>
      <c r="L567" s="434" t="s">
        <v>10377</v>
      </c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>
      <c r="A568" s="429">
        <v>45717.0</v>
      </c>
      <c r="B568" s="430" t="s">
        <v>10225</v>
      </c>
      <c r="C568" s="430" t="s">
        <v>130</v>
      </c>
      <c r="D568" s="430" t="s">
        <v>10799</v>
      </c>
      <c r="E568" s="457" t="s">
        <v>10798</v>
      </c>
      <c r="F568" s="458">
        <v>0.0</v>
      </c>
      <c r="G568" s="458">
        <v>848.21</v>
      </c>
      <c r="H568" s="458">
        <v>950.0</v>
      </c>
      <c r="I568" s="432">
        <f t="shared" si="6"/>
        <v>2032853.2</v>
      </c>
      <c r="J568" s="432">
        <v>101.79</v>
      </c>
      <c r="K568" s="433">
        <v>12.0</v>
      </c>
      <c r="L568" s="434" t="s">
        <v>10384</v>
      </c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>
      <c r="A569" s="429">
        <v>45717.0</v>
      </c>
      <c r="B569" s="430" t="s">
        <v>10225</v>
      </c>
      <c r="C569" s="430" t="s">
        <v>710</v>
      </c>
      <c r="D569" s="430" t="s">
        <v>10800</v>
      </c>
      <c r="E569" s="430" t="s">
        <v>1927</v>
      </c>
      <c r="F569" s="432">
        <v>0.0</v>
      </c>
      <c r="G569" s="432">
        <v>267.86</v>
      </c>
      <c r="H569" s="432">
        <v>300.0</v>
      </c>
      <c r="I569" s="432">
        <f t="shared" si="6"/>
        <v>2033121.06</v>
      </c>
      <c r="J569" s="432">
        <v>32.14</v>
      </c>
      <c r="K569" s="433">
        <v>12.0</v>
      </c>
      <c r="L569" s="434" t="s">
        <v>10237</v>
      </c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>
      <c r="A570" s="429">
        <v>45717.0</v>
      </c>
      <c r="B570" s="430" t="s">
        <v>10225</v>
      </c>
      <c r="C570" s="430" t="s">
        <v>1119</v>
      </c>
      <c r="D570" s="430" t="s">
        <v>10801</v>
      </c>
      <c r="E570" s="430" t="s">
        <v>1848</v>
      </c>
      <c r="F570" s="432">
        <v>0.0</v>
      </c>
      <c r="G570" s="432">
        <v>3125.0</v>
      </c>
      <c r="H570" s="432">
        <v>3500.0</v>
      </c>
      <c r="I570" s="432">
        <f t="shared" si="6"/>
        <v>2036246.06</v>
      </c>
      <c r="J570" s="432">
        <v>375.0</v>
      </c>
      <c r="K570" s="433">
        <v>12.0</v>
      </c>
      <c r="L570" s="434" t="s">
        <v>10229</v>
      </c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>
      <c r="A571" s="429">
        <v>45717.0</v>
      </c>
      <c r="B571" s="430" t="s">
        <v>10225</v>
      </c>
      <c r="C571" s="430" t="s">
        <v>1912</v>
      </c>
      <c r="D571" s="430" t="s">
        <v>10802</v>
      </c>
      <c r="E571" s="430" t="s">
        <v>1911</v>
      </c>
      <c r="F571" s="432">
        <v>0.0</v>
      </c>
      <c r="G571" s="432">
        <v>88000.0</v>
      </c>
      <c r="H571" s="432">
        <v>98560.0</v>
      </c>
      <c r="I571" s="432">
        <f t="shared" si="6"/>
        <v>2124246.06</v>
      </c>
      <c r="J571" s="432">
        <v>10560.0</v>
      </c>
      <c r="K571" s="433">
        <v>12.0</v>
      </c>
      <c r="L571" s="434" t="s">
        <v>10248</v>
      </c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>
      <c r="A572" s="429">
        <v>45717.0</v>
      </c>
      <c r="B572" s="430" t="s">
        <v>10225</v>
      </c>
      <c r="C572" s="430" t="s">
        <v>1836</v>
      </c>
      <c r="D572" s="430" t="s">
        <v>10803</v>
      </c>
      <c r="E572" s="430" t="s">
        <v>1835</v>
      </c>
      <c r="F572" s="432">
        <v>0.0</v>
      </c>
      <c r="G572" s="432">
        <v>892.86</v>
      </c>
      <c r="H572" s="432">
        <v>1000.0</v>
      </c>
      <c r="I572" s="432">
        <f t="shared" si="6"/>
        <v>2125138.92</v>
      </c>
      <c r="J572" s="432">
        <v>107.14</v>
      </c>
      <c r="K572" s="433">
        <v>12.0</v>
      </c>
      <c r="L572" s="434" t="s">
        <v>10234</v>
      </c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>
      <c r="A573" s="429">
        <v>45717.0</v>
      </c>
      <c r="B573" s="430" t="s">
        <v>10225</v>
      </c>
      <c r="C573" s="430" t="s">
        <v>1039</v>
      </c>
      <c r="D573" s="430" t="s">
        <v>10804</v>
      </c>
      <c r="E573" s="449" t="s">
        <v>1696</v>
      </c>
      <c r="F573" s="450">
        <v>0.0</v>
      </c>
      <c r="G573" s="450">
        <v>30000.0</v>
      </c>
      <c r="H573" s="450">
        <v>33600.0</v>
      </c>
      <c r="I573" s="432">
        <f t="shared" si="6"/>
        <v>2155138.92</v>
      </c>
      <c r="J573" s="432">
        <v>3600.0</v>
      </c>
      <c r="K573" s="433">
        <v>12.0</v>
      </c>
      <c r="L573" s="434" t="s">
        <v>10248</v>
      </c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>
      <c r="A574" s="429">
        <v>45717.0</v>
      </c>
      <c r="B574" s="430" t="s">
        <v>10225</v>
      </c>
      <c r="C574" s="430" t="s">
        <v>1039</v>
      </c>
      <c r="D574" s="430" t="s">
        <v>10805</v>
      </c>
      <c r="E574" s="430" t="s">
        <v>1701</v>
      </c>
      <c r="F574" s="432">
        <v>0.0</v>
      </c>
      <c r="G574" s="432">
        <v>30000.0</v>
      </c>
      <c r="H574" s="432">
        <v>33600.0</v>
      </c>
      <c r="I574" s="432">
        <f t="shared" si="6"/>
        <v>2185138.92</v>
      </c>
      <c r="J574" s="432">
        <v>3600.0</v>
      </c>
      <c r="K574" s="433">
        <v>12.0</v>
      </c>
      <c r="L574" s="434" t="s">
        <v>10248</v>
      </c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>
      <c r="A575" s="429">
        <v>45717.0</v>
      </c>
      <c r="B575" s="430" t="s">
        <v>10225</v>
      </c>
      <c r="C575" s="430" t="s">
        <v>629</v>
      </c>
      <c r="D575" s="430" t="s">
        <v>10806</v>
      </c>
      <c r="E575" s="430" t="s">
        <v>1821</v>
      </c>
      <c r="F575" s="432">
        <v>0.0</v>
      </c>
      <c r="G575" s="432">
        <v>45000.0</v>
      </c>
      <c r="H575" s="432">
        <v>50400.0</v>
      </c>
      <c r="I575" s="432">
        <f t="shared" si="6"/>
        <v>2230138.92</v>
      </c>
      <c r="J575" s="432">
        <v>5400.0</v>
      </c>
      <c r="K575" s="433">
        <v>12.0</v>
      </c>
      <c r="L575" s="434" t="s">
        <v>10248</v>
      </c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>
      <c r="A576" s="429">
        <v>45717.0</v>
      </c>
      <c r="B576" s="430" t="s">
        <v>10225</v>
      </c>
      <c r="C576" s="430" t="s">
        <v>629</v>
      </c>
      <c r="D576" s="430" t="s">
        <v>10807</v>
      </c>
      <c r="E576" s="446" t="s">
        <v>3119</v>
      </c>
      <c r="F576" s="447">
        <v>0.0</v>
      </c>
      <c r="G576" s="447">
        <v>33000.0</v>
      </c>
      <c r="H576" s="447">
        <v>36960.0</v>
      </c>
      <c r="I576" s="432">
        <f t="shared" si="6"/>
        <v>2263138.92</v>
      </c>
      <c r="J576" s="432">
        <v>3960.0</v>
      </c>
      <c r="K576" s="433">
        <v>12.0</v>
      </c>
      <c r="L576" s="434" t="s">
        <v>10248</v>
      </c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>
      <c r="A577" s="429">
        <v>45717.0</v>
      </c>
      <c r="B577" s="430" t="s">
        <v>10225</v>
      </c>
      <c r="C577" s="430" t="s">
        <v>629</v>
      </c>
      <c r="D577" s="430" t="s">
        <v>10808</v>
      </c>
      <c r="E577" s="446" t="s">
        <v>3119</v>
      </c>
      <c r="F577" s="447">
        <v>0.0</v>
      </c>
      <c r="G577" s="447">
        <v>60500.0</v>
      </c>
      <c r="H577" s="447">
        <v>67760.0</v>
      </c>
      <c r="I577" s="432">
        <f t="shared" si="6"/>
        <v>2323638.92</v>
      </c>
      <c r="J577" s="432">
        <v>7260.0</v>
      </c>
      <c r="K577" s="433">
        <v>12.0</v>
      </c>
      <c r="L577" s="434" t="s">
        <v>10248</v>
      </c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>
      <c r="A578" s="429">
        <v>45717.0</v>
      </c>
      <c r="B578" s="430" t="s">
        <v>10225</v>
      </c>
      <c r="C578" s="430" t="s">
        <v>182</v>
      </c>
      <c r="D578" s="430" t="s">
        <v>10809</v>
      </c>
      <c r="E578" s="430" t="s">
        <v>1852</v>
      </c>
      <c r="F578" s="432">
        <v>0.0</v>
      </c>
      <c r="G578" s="432">
        <v>1116.07</v>
      </c>
      <c r="H578" s="432">
        <v>1250.0</v>
      </c>
      <c r="I578" s="432">
        <f t="shared" si="6"/>
        <v>2324754.99</v>
      </c>
      <c r="J578" s="432">
        <v>133.93</v>
      </c>
      <c r="K578" s="433">
        <v>12.0</v>
      </c>
      <c r="L578" s="434" t="s">
        <v>10234</v>
      </c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>
      <c r="A579" s="429">
        <v>45717.0</v>
      </c>
      <c r="B579" s="430" t="s">
        <v>10225</v>
      </c>
      <c r="C579" s="430" t="s">
        <v>10307</v>
      </c>
      <c r="D579" s="430" t="s">
        <v>10810</v>
      </c>
      <c r="E579" s="430" t="s">
        <v>1860</v>
      </c>
      <c r="F579" s="432">
        <v>0.0</v>
      </c>
      <c r="G579" s="432">
        <v>18035.71</v>
      </c>
      <c r="H579" s="432">
        <v>20200.0</v>
      </c>
      <c r="I579" s="432">
        <f t="shared" si="6"/>
        <v>2342790.7</v>
      </c>
      <c r="J579" s="432">
        <v>2164.29</v>
      </c>
      <c r="K579" s="433">
        <v>12.0</v>
      </c>
      <c r="L579" s="434" t="s">
        <v>10248</v>
      </c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>
      <c r="A580" s="429">
        <v>45717.0</v>
      </c>
      <c r="B580" s="430" t="s">
        <v>10225</v>
      </c>
      <c r="C580" s="430" t="s">
        <v>337</v>
      </c>
      <c r="D580" s="430" t="s">
        <v>10811</v>
      </c>
      <c r="E580" s="430" t="s">
        <v>1942</v>
      </c>
      <c r="F580" s="432">
        <v>0.0</v>
      </c>
      <c r="G580" s="432">
        <v>1116.07</v>
      </c>
      <c r="H580" s="432">
        <v>1250.0</v>
      </c>
      <c r="I580" s="432">
        <f t="shared" si="6"/>
        <v>2343906.77</v>
      </c>
      <c r="J580" s="432">
        <v>133.93</v>
      </c>
      <c r="K580" s="433">
        <v>12.0</v>
      </c>
      <c r="L580" s="434" t="s">
        <v>10234</v>
      </c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>
      <c r="A581" s="429">
        <v>45717.0</v>
      </c>
      <c r="B581" s="430" t="s">
        <v>10225</v>
      </c>
      <c r="C581" s="430" t="s">
        <v>1679</v>
      </c>
      <c r="D581" s="430" t="s">
        <v>10812</v>
      </c>
      <c r="E581" s="430" t="s">
        <v>1678</v>
      </c>
      <c r="F581" s="432">
        <v>0.0</v>
      </c>
      <c r="G581" s="432">
        <v>31250.0</v>
      </c>
      <c r="H581" s="432">
        <v>35000.0</v>
      </c>
      <c r="I581" s="432">
        <f t="shared" si="6"/>
        <v>2375156.77</v>
      </c>
      <c r="J581" s="432">
        <v>3750.0</v>
      </c>
      <c r="K581" s="433">
        <v>12.0</v>
      </c>
      <c r="L581" s="434" t="s">
        <v>10229</v>
      </c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>
      <c r="A582" s="429">
        <v>45717.0</v>
      </c>
      <c r="B582" s="430" t="s">
        <v>10225</v>
      </c>
      <c r="C582" s="430" t="s">
        <v>895</v>
      </c>
      <c r="D582" s="430" t="s">
        <v>10813</v>
      </c>
      <c r="E582" s="430" t="s">
        <v>1885</v>
      </c>
      <c r="F582" s="432">
        <v>0.0</v>
      </c>
      <c r="G582" s="432">
        <v>63035.71</v>
      </c>
      <c r="H582" s="432">
        <v>70600.0</v>
      </c>
      <c r="I582" s="432">
        <f t="shared" si="6"/>
        <v>2438192.48</v>
      </c>
      <c r="J582" s="432">
        <v>7564.29</v>
      </c>
      <c r="K582" s="433">
        <v>12.0</v>
      </c>
      <c r="L582" s="434" t="s">
        <v>10248</v>
      </c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>
      <c r="A583" s="429">
        <v>45717.0</v>
      </c>
      <c r="B583" s="430" t="s">
        <v>10225</v>
      </c>
      <c r="C583" s="430" t="s">
        <v>1044</v>
      </c>
      <c r="D583" s="430" t="s">
        <v>10814</v>
      </c>
      <c r="E583" s="430" t="s">
        <v>1704</v>
      </c>
      <c r="F583" s="432">
        <v>0.0</v>
      </c>
      <c r="G583" s="432">
        <v>80982.14</v>
      </c>
      <c r="H583" s="432">
        <v>90700.0</v>
      </c>
      <c r="I583" s="432">
        <f t="shared" si="6"/>
        <v>2519174.62</v>
      </c>
      <c r="J583" s="432">
        <v>9717.86</v>
      </c>
      <c r="K583" s="433">
        <v>12.0</v>
      </c>
      <c r="L583" s="434" t="s">
        <v>10248</v>
      </c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>
      <c r="A584" s="429">
        <v>45717.0</v>
      </c>
      <c r="B584" s="430" t="s">
        <v>10225</v>
      </c>
      <c r="C584" s="430" t="s">
        <v>305</v>
      </c>
      <c r="D584" s="430" t="s">
        <v>10815</v>
      </c>
      <c r="E584" s="430" t="s">
        <v>2038</v>
      </c>
      <c r="F584" s="432">
        <v>0.0</v>
      </c>
      <c r="G584" s="432">
        <v>20000.0</v>
      </c>
      <c r="H584" s="432">
        <v>22400.0</v>
      </c>
      <c r="I584" s="432">
        <f t="shared" si="6"/>
        <v>2539174.62</v>
      </c>
      <c r="J584" s="432">
        <v>2400.0</v>
      </c>
      <c r="K584" s="433">
        <v>12.0</v>
      </c>
      <c r="L584" s="434" t="s">
        <v>10248</v>
      </c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>
      <c r="A585" s="429">
        <v>45719.0</v>
      </c>
      <c r="B585" s="430" t="s">
        <v>10225</v>
      </c>
      <c r="C585" s="430" t="s">
        <v>1982</v>
      </c>
      <c r="D585" s="430" t="s">
        <v>10816</v>
      </c>
      <c r="E585" s="430" t="s">
        <v>1981</v>
      </c>
      <c r="F585" s="432">
        <v>0.0</v>
      </c>
      <c r="G585" s="432">
        <v>28125.0</v>
      </c>
      <c r="H585" s="432">
        <v>31500.0</v>
      </c>
      <c r="I585" s="432">
        <f t="shared" si="6"/>
        <v>2567299.62</v>
      </c>
      <c r="J585" s="432">
        <v>3375.0</v>
      </c>
      <c r="K585" s="433">
        <v>12.0</v>
      </c>
      <c r="L585" s="434" t="s">
        <v>10229</v>
      </c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>
      <c r="A586" s="429">
        <v>45719.0</v>
      </c>
      <c r="B586" s="430" t="s">
        <v>10225</v>
      </c>
      <c r="C586" s="430" t="s">
        <v>1982</v>
      </c>
      <c r="D586" s="430" t="s">
        <v>10817</v>
      </c>
      <c r="E586" s="430" t="s">
        <v>1981</v>
      </c>
      <c r="F586" s="432">
        <v>0.0</v>
      </c>
      <c r="G586" s="432">
        <v>2217.23</v>
      </c>
      <c r="H586" s="432">
        <v>2483.3</v>
      </c>
      <c r="I586" s="432">
        <f t="shared" si="6"/>
        <v>2569516.85</v>
      </c>
      <c r="J586" s="432">
        <v>266.07</v>
      </c>
      <c r="K586" s="433">
        <v>12.0</v>
      </c>
      <c r="L586" s="434" t="s">
        <v>10229</v>
      </c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>
      <c r="A587" s="429">
        <v>45719.0</v>
      </c>
      <c r="B587" s="430" t="s">
        <v>10225</v>
      </c>
      <c r="C587" s="430" t="s">
        <v>110</v>
      </c>
      <c r="D587" s="430" t="s">
        <v>10705</v>
      </c>
      <c r="E587" s="430" t="s">
        <v>1674</v>
      </c>
      <c r="F587" s="432">
        <v>0.0</v>
      </c>
      <c r="G587" s="432">
        <v>392.86</v>
      </c>
      <c r="H587" s="432">
        <v>440.0</v>
      </c>
      <c r="I587" s="432">
        <f t="shared" si="6"/>
        <v>2569909.71</v>
      </c>
      <c r="J587" s="432">
        <v>47.14</v>
      </c>
      <c r="K587" s="433">
        <v>12.0</v>
      </c>
      <c r="L587" s="434" t="s">
        <v>10283</v>
      </c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>
      <c r="A588" s="429">
        <v>45719.0</v>
      </c>
      <c r="B588" s="430" t="s">
        <v>10225</v>
      </c>
      <c r="C588" s="430" t="s">
        <v>1683</v>
      </c>
      <c r="D588" s="430" t="s">
        <v>10818</v>
      </c>
      <c r="E588" s="430" t="s">
        <v>1682</v>
      </c>
      <c r="F588" s="432">
        <v>0.0</v>
      </c>
      <c r="G588" s="432">
        <v>11049.11</v>
      </c>
      <c r="H588" s="432">
        <v>12375.0</v>
      </c>
      <c r="I588" s="432">
        <f t="shared" si="6"/>
        <v>2580958.82</v>
      </c>
      <c r="J588" s="432">
        <v>1325.89</v>
      </c>
      <c r="K588" s="433">
        <v>12.0</v>
      </c>
      <c r="L588" s="434" t="s">
        <v>10234</v>
      </c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>
      <c r="A589" s="429">
        <v>45719.0</v>
      </c>
      <c r="B589" s="430" t="s">
        <v>10225</v>
      </c>
      <c r="C589" s="430" t="s">
        <v>1683</v>
      </c>
      <c r="D589" s="430" t="s">
        <v>10819</v>
      </c>
      <c r="E589" s="430" t="s">
        <v>1682</v>
      </c>
      <c r="F589" s="432">
        <v>0.0</v>
      </c>
      <c r="G589" s="432">
        <v>1148.35</v>
      </c>
      <c r="H589" s="432">
        <v>1286.15</v>
      </c>
      <c r="I589" s="432">
        <f t="shared" si="6"/>
        <v>2582107.17</v>
      </c>
      <c r="J589" s="432">
        <v>137.8</v>
      </c>
      <c r="K589" s="433">
        <v>12.0</v>
      </c>
      <c r="L589" s="434" t="s">
        <v>10234</v>
      </c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>
      <c r="A590" s="429">
        <v>45720.0</v>
      </c>
      <c r="B590" s="430" t="s">
        <v>10225</v>
      </c>
      <c r="C590" s="430" t="s">
        <v>1756</v>
      </c>
      <c r="D590" s="430" t="s">
        <v>10820</v>
      </c>
      <c r="E590" s="430" t="s">
        <v>1755</v>
      </c>
      <c r="F590" s="432">
        <v>0.0</v>
      </c>
      <c r="G590" s="432">
        <v>535.71</v>
      </c>
      <c r="H590" s="432">
        <v>600.0</v>
      </c>
      <c r="I590" s="432">
        <f t="shared" si="6"/>
        <v>2582642.88</v>
      </c>
      <c r="J590" s="432">
        <v>64.29</v>
      </c>
      <c r="K590" s="433">
        <v>12.0</v>
      </c>
      <c r="L590" s="434" t="s">
        <v>10279</v>
      </c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>
      <c r="A591" s="429">
        <v>45720.0</v>
      </c>
      <c r="B591" s="430" t="s">
        <v>10225</v>
      </c>
      <c r="C591" s="430" t="s">
        <v>1749</v>
      </c>
      <c r="D591" s="430" t="s">
        <v>10821</v>
      </c>
      <c r="E591" s="430" t="s">
        <v>1748</v>
      </c>
      <c r="F591" s="432">
        <v>0.0</v>
      </c>
      <c r="G591" s="432">
        <v>267.86</v>
      </c>
      <c r="H591" s="432">
        <v>300.0</v>
      </c>
      <c r="I591" s="432">
        <f t="shared" si="6"/>
        <v>2582910.74</v>
      </c>
      <c r="J591" s="432">
        <v>32.14</v>
      </c>
      <c r="K591" s="433">
        <v>12.0</v>
      </c>
      <c r="L591" s="434" t="s">
        <v>10279</v>
      </c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>
      <c r="A592" s="429">
        <v>45720.0</v>
      </c>
      <c r="B592" s="430" t="s">
        <v>10225</v>
      </c>
      <c r="C592" s="430" t="s">
        <v>1128</v>
      </c>
      <c r="D592" s="430" t="s">
        <v>10822</v>
      </c>
      <c r="E592" s="430" t="s">
        <v>1746</v>
      </c>
      <c r="F592" s="432">
        <v>0.0</v>
      </c>
      <c r="G592" s="432">
        <v>267.86</v>
      </c>
      <c r="H592" s="432">
        <v>300.0</v>
      </c>
      <c r="I592" s="432">
        <f t="shared" si="6"/>
        <v>2583178.6</v>
      </c>
      <c r="J592" s="432">
        <v>32.14</v>
      </c>
      <c r="K592" s="433">
        <v>12.0</v>
      </c>
      <c r="L592" s="434" t="s">
        <v>10283</v>
      </c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>
      <c r="A593" s="429">
        <v>45720.0</v>
      </c>
      <c r="B593" s="430" t="s">
        <v>10225</v>
      </c>
      <c r="C593" s="430" t="s">
        <v>10439</v>
      </c>
      <c r="D593" s="430" t="s">
        <v>10823</v>
      </c>
      <c r="E593" s="430" t="s">
        <v>1733</v>
      </c>
      <c r="F593" s="432">
        <v>0.0</v>
      </c>
      <c r="G593" s="432">
        <v>2321.43</v>
      </c>
      <c r="H593" s="432">
        <v>2600.0</v>
      </c>
      <c r="I593" s="432">
        <f t="shared" si="6"/>
        <v>2585500.03</v>
      </c>
      <c r="J593" s="432">
        <v>278.57</v>
      </c>
      <c r="K593" s="433">
        <v>12.0</v>
      </c>
      <c r="L593" s="434" t="s">
        <v>10227</v>
      </c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>
      <c r="A594" s="429">
        <v>45720.0</v>
      </c>
      <c r="B594" s="430" t="s">
        <v>10225</v>
      </c>
      <c r="C594" s="430" t="s">
        <v>1738</v>
      </c>
      <c r="D594" s="430" t="s">
        <v>10824</v>
      </c>
      <c r="E594" s="430" t="s">
        <v>1737</v>
      </c>
      <c r="F594" s="432">
        <v>0.0</v>
      </c>
      <c r="G594" s="432">
        <v>214.29</v>
      </c>
      <c r="H594" s="432">
        <v>240.0</v>
      </c>
      <c r="I594" s="432">
        <f t="shared" si="6"/>
        <v>2585714.32</v>
      </c>
      <c r="J594" s="432">
        <v>25.71</v>
      </c>
      <c r="K594" s="433">
        <v>12.0</v>
      </c>
      <c r="L594" s="434" t="s">
        <v>10279</v>
      </c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>
      <c r="A595" s="429">
        <v>45720.0</v>
      </c>
      <c r="B595" s="430" t="s">
        <v>10225</v>
      </c>
      <c r="C595" s="430" t="s">
        <v>1753</v>
      </c>
      <c r="D595" s="430" t="s">
        <v>10825</v>
      </c>
      <c r="E595" s="430" t="s">
        <v>1752</v>
      </c>
      <c r="F595" s="432">
        <v>0.0</v>
      </c>
      <c r="G595" s="432">
        <v>267.86</v>
      </c>
      <c r="H595" s="432">
        <v>300.0</v>
      </c>
      <c r="I595" s="432">
        <f t="shared" si="6"/>
        <v>2585982.18</v>
      </c>
      <c r="J595" s="432">
        <v>32.14</v>
      </c>
      <c r="K595" s="433">
        <v>12.0</v>
      </c>
      <c r="L595" s="434" t="s">
        <v>10279</v>
      </c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>
      <c r="A596" s="429">
        <v>45720.0</v>
      </c>
      <c r="B596" s="430" t="s">
        <v>10225</v>
      </c>
      <c r="C596" s="430" t="s">
        <v>1709</v>
      </c>
      <c r="D596" s="430" t="s">
        <v>10826</v>
      </c>
      <c r="E596" s="430" t="s">
        <v>1708</v>
      </c>
      <c r="F596" s="432">
        <v>0.0</v>
      </c>
      <c r="G596" s="432">
        <v>392.86</v>
      </c>
      <c r="H596" s="432">
        <v>440.0</v>
      </c>
      <c r="I596" s="432">
        <f t="shared" si="6"/>
        <v>2586375.04</v>
      </c>
      <c r="J596" s="432">
        <v>47.14</v>
      </c>
      <c r="K596" s="433">
        <v>12.0</v>
      </c>
      <c r="L596" s="434" t="s">
        <v>10283</v>
      </c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>
      <c r="A597" s="429">
        <v>45720.0</v>
      </c>
      <c r="B597" s="430" t="s">
        <v>10225</v>
      </c>
      <c r="C597" s="430" t="s">
        <v>1764</v>
      </c>
      <c r="D597" s="430" t="s">
        <v>10827</v>
      </c>
      <c r="E597" s="430" t="s">
        <v>1763</v>
      </c>
      <c r="F597" s="432">
        <v>0.0</v>
      </c>
      <c r="G597" s="432">
        <v>392.86</v>
      </c>
      <c r="H597" s="432">
        <v>440.0</v>
      </c>
      <c r="I597" s="432">
        <f t="shared" si="6"/>
        <v>2586767.9</v>
      </c>
      <c r="J597" s="432">
        <v>47.14</v>
      </c>
      <c r="K597" s="433">
        <v>12.0</v>
      </c>
      <c r="L597" s="434" t="s">
        <v>10283</v>
      </c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>
      <c r="A598" s="429">
        <v>45720.0</v>
      </c>
      <c r="B598" s="430" t="s">
        <v>10225</v>
      </c>
      <c r="C598" s="430" t="s">
        <v>1742</v>
      </c>
      <c r="D598" s="430" t="s">
        <v>10828</v>
      </c>
      <c r="E598" s="430" t="s">
        <v>1741</v>
      </c>
      <c r="F598" s="432">
        <v>0.0</v>
      </c>
      <c r="G598" s="432">
        <v>2946.43</v>
      </c>
      <c r="H598" s="432">
        <v>3300.0</v>
      </c>
      <c r="I598" s="432">
        <f t="shared" si="6"/>
        <v>2589714.33</v>
      </c>
      <c r="J598" s="432">
        <v>353.57</v>
      </c>
      <c r="K598" s="433">
        <v>12.0</v>
      </c>
      <c r="L598" s="434" t="s">
        <v>10227</v>
      </c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>
      <c r="A599" s="429">
        <v>45721.0</v>
      </c>
      <c r="B599" s="430" t="s">
        <v>10225</v>
      </c>
      <c r="C599" s="430" t="s">
        <v>434</v>
      </c>
      <c r="D599" s="430" t="s">
        <v>10829</v>
      </c>
      <c r="E599" s="430" t="s">
        <v>1784</v>
      </c>
      <c r="F599" s="432">
        <v>0.0</v>
      </c>
      <c r="G599" s="432">
        <v>35.71</v>
      </c>
      <c r="H599" s="432">
        <v>40.0</v>
      </c>
      <c r="I599" s="432">
        <f t="shared" si="6"/>
        <v>2589750.04</v>
      </c>
      <c r="J599" s="432">
        <v>4.29</v>
      </c>
      <c r="K599" s="433">
        <v>12.0</v>
      </c>
      <c r="L599" s="434" t="s">
        <v>10290</v>
      </c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>
      <c r="A600" s="429">
        <v>45721.0</v>
      </c>
      <c r="B600" s="430" t="s">
        <v>10225</v>
      </c>
      <c r="C600" s="430" t="s">
        <v>1252</v>
      </c>
      <c r="D600" s="430" t="s">
        <v>10830</v>
      </c>
      <c r="E600" s="430" t="s">
        <v>1780</v>
      </c>
      <c r="F600" s="432">
        <v>0.0</v>
      </c>
      <c r="G600" s="432">
        <v>4464.29</v>
      </c>
      <c r="H600" s="432">
        <v>5000.0</v>
      </c>
      <c r="I600" s="432">
        <f t="shared" si="6"/>
        <v>2594214.33</v>
      </c>
      <c r="J600" s="432">
        <v>535.71</v>
      </c>
      <c r="K600" s="433">
        <v>12.0</v>
      </c>
      <c r="L600" s="434" t="s">
        <v>10227</v>
      </c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>
      <c r="A601" s="429">
        <v>45721.0</v>
      </c>
      <c r="B601" s="430" t="s">
        <v>10225</v>
      </c>
      <c r="C601" s="430" t="s">
        <v>1809</v>
      </c>
      <c r="D601" s="430" t="s">
        <v>10831</v>
      </c>
      <c r="E601" s="430" t="s">
        <v>1808</v>
      </c>
      <c r="F601" s="432">
        <v>0.0</v>
      </c>
      <c r="G601" s="432">
        <v>267.86</v>
      </c>
      <c r="H601" s="432">
        <v>300.0</v>
      </c>
      <c r="I601" s="432">
        <f t="shared" si="6"/>
        <v>2594482.19</v>
      </c>
      <c r="J601" s="432">
        <v>32.14</v>
      </c>
      <c r="K601" s="433">
        <v>12.0</v>
      </c>
      <c r="L601" s="434" t="s">
        <v>10279</v>
      </c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>
      <c r="A602" s="429">
        <v>45721.0</v>
      </c>
      <c r="B602" s="430" t="s">
        <v>10225</v>
      </c>
      <c r="C602" s="430" t="s">
        <v>963</v>
      </c>
      <c r="D602" s="430" t="s">
        <v>10589</v>
      </c>
      <c r="E602" s="430" t="s">
        <v>1799</v>
      </c>
      <c r="F602" s="432">
        <v>0.0</v>
      </c>
      <c r="G602" s="432">
        <v>392.86</v>
      </c>
      <c r="H602" s="432">
        <v>440.0</v>
      </c>
      <c r="I602" s="432">
        <f t="shared" si="6"/>
        <v>2594875.05</v>
      </c>
      <c r="J602" s="432">
        <v>47.14</v>
      </c>
      <c r="K602" s="433">
        <v>12.0</v>
      </c>
      <c r="L602" s="434" t="s">
        <v>10283</v>
      </c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>
      <c r="A603" s="429">
        <v>45721.0</v>
      </c>
      <c r="B603" s="430" t="s">
        <v>10225</v>
      </c>
      <c r="C603" s="430" t="s">
        <v>1802</v>
      </c>
      <c r="D603" s="430" t="s">
        <v>10832</v>
      </c>
      <c r="E603" s="430" t="s">
        <v>1801</v>
      </c>
      <c r="F603" s="432">
        <v>0.0</v>
      </c>
      <c r="G603" s="432">
        <v>21.43</v>
      </c>
      <c r="H603" s="432">
        <v>24.0</v>
      </c>
      <c r="I603" s="432">
        <f t="shared" si="6"/>
        <v>2594896.48</v>
      </c>
      <c r="J603" s="432">
        <v>2.57</v>
      </c>
      <c r="K603" s="433">
        <v>12.0</v>
      </c>
      <c r="L603" s="434" t="s">
        <v>10290</v>
      </c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>
      <c r="A604" s="429">
        <v>45721.0</v>
      </c>
      <c r="B604" s="430" t="s">
        <v>10225</v>
      </c>
      <c r="C604" s="430" t="s">
        <v>737</v>
      </c>
      <c r="D604" s="430" t="s">
        <v>10833</v>
      </c>
      <c r="E604" s="430" t="s">
        <v>1792</v>
      </c>
      <c r="F604" s="432">
        <v>0.0</v>
      </c>
      <c r="G604" s="432">
        <v>642.86</v>
      </c>
      <c r="H604" s="432">
        <v>720.0</v>
      </c>
      <c r="I604" s="432">
        <f t="shared" si="6"/>
        <v>2595539.34</v>
      </c>
      <c r="J604" s="432">
        <v>77.14</v>
      </c>
      <c r="K604" s="433">
        <v>12.0</v>
      </c>
      <c r="L604" s="434" t="s">
        <v>10227</v>
      </c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>
      <c r="A605" s="429">
        <v>45721.0</v>
      </c>
      <c r="B605" s="430" t="s">
        <v>10225</v>
      </c>
      <c r="C605" s="430" t="s">
        <v>1806</v>
      </c>
      <c r="D605" s="430" t="s">
        <v>10834</v>
      </c>
      <c r="E605" s="430" t="s">
        <v>1805</v>
      </c>
      <c r="F605" s="432">
        <v>0.0</v>
      </c>
      <c r="G605" s="432">
        <v>392.86</v>
      </c>
      <c r="H605" s="432">
        <v>440.0</v>
      </c>
      <c r="I605" s="432">
        <f t="shared" si="6"/>
        <v>2595932.2</v>
      </c>
      <c r="J605" s="432">
        <v>47.14</v>
      </c>
      <c r="K605" s="433">
        <v>12.0</v>
      </c>
      <c r="L605" s="434" t="s">
        <v>10283</v>
      </c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>
      <c r="A606" s="429">
        <v>45722.0</v>
      </c>
      <c r="B606" s="430" t="s">
        <v>10225</v>
      </c>
      <c r="C606" s="430" t="s">
        <v>1815</v>
      </c>
      <c r="D606" s="430" t="s">
        <v>10835</v>
      </c>
      <c r="E606" s="430" t="s">
        <v>1814</v>
      </c>
      <c r="F606" s="432">
        <v>0.0</v>
      </c>
      <c r="G606" s="432">
        <v>392.86</v>
      </c>
      <c r="H606" s="432">
        <v>440.0</v>
      </c>
      <c r="I606" s="432">
        <f t="shared" si="6"/>
        <v>2596325.06</v>
      </c>
      <c r="J606" s="432">
        <v>47.14</v>
      </c>
      <c r="K606" s="433">
        <v>12.0</v>
      </c>
      <c r="L606" s="434" t="s">
        <v>10283</v>
      </c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>
      <c r="A607" s="429">
        <v>45722.0</v>
      </c>
      <c r="B607" s="430" t="s">
        <v>10225</v>
      </c>
      <c r="C607" s="430" t="s">
        <v>1868</v>
      </c>
      <c r="D607" s="430" t="s">
        <v>10836</v>
      </c>
      <c r="E607" s="430" t="s">
        <v>1867</v>
      </c>
      <c r="F607" s="432">
        <v>0.0</v>
      </c>
      <c r="G607" s="432">
        <v>10044.64</v>
      </c>
      <c r="H607" s="432">
        <v>11250.0</v>
      </c>
      <c r="I607" s="432">
        <f t="shared" si="6"/>
        <v>2606369.7</v>
      </c>
      <c r="J607" s="432">
        <v>1205.36</v>
      </c>
      <c r="K607" s="433">
        <v>12.0</v>
      </c>
      <c r="L607" s="434" t="s">
        <v>10234</v>
      </c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>
      <c r="A608" s="429">
        <v>45722.0</v>
      </c>
      <c r="B608" s="430" t="s">
        <v>10225</v>
      </c>
      <c r="C608" s="430" t="s">
        <v>1868</v>
      </c>
      <c r="D608" s="430" t="s">
        <v>10837</v>
      </c>
      <c r="E608" s="430" t="s">
        <v>1867</v>
      </c>
      <c r="F608" s="432">
        <v>0.0</v>
      </c>
      <c r="G608" s="432">
        <v>936.0</v>
      </c>
      <c r="H608" s="432">
        <v>1048.32</v>
      </c>
      <c r="I608" s="432">
        <f t="shared" si="6"/>
        <v>2607305.7</v>
      </c>
      <c r="J608" s="432">
        <v>112.32</v>
      </c>
      <c r="K608" s="433">
        <v>12.0</v>
      </c>
      <c r="L608" s="434" t="s">
        <v>10234</v>
      </c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>
      <c r="A609" s="429">
        <v>45722.0</v>
      </c>
      <c r="B609" s="430" t="s">
        <v>10225</v>
      </c>
      <c r="C609" s="430" t="s">
        <v>1872</v>
      </c>
      <c r="D609" s="430" t="s">
        <v>10838</v>
      </c>
      <c r="E609" s="430" t="s">
        <v>1871</v>
      </c>
      <c r="F609" s="432">
        <v>0.0</v>
      </c>
      <c r="G609" s="432">
        <v>3571.43</v>
      </c>
      <c r="H609" s="432">
        <v>4000.0</v>
      </c>
      <c r="I609" s="432">
        <f t="shared" si="6"/>
        <v>2610877.13</v>
      </c>
      <c r="J609" s="432">
        <v>428.57</v>
      </c>
      <c r="K609" s="433">
        <v>12.0</v>
      </c>
      <c r="L609" s="434" t="s">
        <v>10227</v>
      </c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>
      <c r="A610" s="429">
        <v>45722.0</v>
      </c>
      <c r="B610" s="430" t="s">
        <v>10225</v>
      </c>
      <c r="C610" s="430" t="s">
        <v>280</v>
      </c>
      <c r="D610" s="430" t="s">
        <v>10333</v>
      </c>
      <c r="E610" s="430" t="s">
        <v>1832</v>
      </c>
      <c r="F610" s="432">
        <v>0.0</v>
      </c>
      <c r="G610" s="432">
        <v>267.86</v>
      </c>
      <c r="H610" s="432">
        <v>300.0</v>
      </c>
      <c r="I610" s="432">
        <f t="shared" si="6"/>
        <v>2611144.99</v>
      </c>
      <c r="J610" s="432">
        <v>32.14</v>
      </c>
      <c r="K610" s="433">
        <v>12.0</v>
      </c>
      <c r="L610" s="434" t="s">
        <v>10279</v>
      </c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>
      <c r="A611" s="429">
        <v>45722.0</v>
      </c>
      <c r="B611" s="430" t="s">
        <v>10225</v>
      </c>
      <c r="C611" s="430" t="s">
        <v>1826</v>
      </c>
      <c r="D611" s="430" t="s">
        <v>10839</v>
      </c>
      <c r="E611" s="430" t="s">
        <v>1825</v>
      </c>
      <c r="F611" s="432">
        <v>0.0</v>
      </c>
      <c r="G611" s="432">
        <v>392.86</v>
      </c>
      <c r="H611" s="432">
        <v>440.0</v>
      </c>
      <c r="I611" s="432">
        <f t="shared" si="6"/>
        <v>2611537.85</v>
      </c>
      <c r="J611" s="432">
        <v>47.14</v>
      </c>
      <c r="K611" s="433">
        <v>12.0</v>
      </c>
      <c r="L611" s="434" t="s">
        <v>10283</v>
      </c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>
      <c r="A612" s="429">
        <v>45722.0</v>
      </c>
      <c r="B612" s="430" t="s">
        <v>10225</v>
      </c>
      <c r="C612" s="430" t="s">
        <v>616</v>
      </c>
      <c r="D612" s="430" t="s">
        <v>10840</v>
      </c>
      <c r="E612" s="430" t="s">
        <v>2083</v>
      </c>
      <c r="F612" s="432">
        <v>0.0</v>
      </c>
      <c r="G612" s="432">
        <v>625.0</v>
      </c>
      <c r="H612" s="448">
        <v>700.0</v>
      </c>
      <c r="I612" s="432">
        <f t="shared" si="6"/>
        <v>2612162.85</v>
      </c>
      <c r="J612" s="432">
        <v>75.0</v>
      </c>
      <c r="K612" s="433">
        <v>12.0</v>
      </c>
      <c r="L612" s="434" t="s">
        <v>10227</v>
      </c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>
      <c r="A613" s="429">
        <v>45722.0</v>
      </c>
      <c r="B613" s="430" t="s">
        <v>10225</v>
      </c>
      <c r="C613" s="430" t="s">
        <v>487</v>
      </c>
      <c r="D613" s="430" t="s">
        <v>10841</v>
      </c>
      <c r="E613" s="430" t="s">
        <v>1811</v>
      </c>
      <c r="F613" s="432">
        <v>0.0</v>
      </c>
      <c r="G613" s="432">
        <v>392.86</v>
      </c>
      <c r="H613" s="432">
        <v>440.0</v>
      </c>
      <c r="I613" s="432">
        <f t="shared" si="6"/>
        <v>2612555.71</v>
      </c>
      <c r="J613" s="432">
        <v>47.14</v>
      </c>
      <c r="K613" s="433">
        <v>12.0</v>
      </c>
      <c r="L613" s="434" t="s">
        <v>10283</v>
      </c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>
      <c r="A614" s="429">
        <v>45722.0</v>
      </c>
      <c r="B614" s="430" t="s">
        <v>10225</v>
      </c>
      <c r="C614" s="430" t="s">
        <v>182</v>
      </c>
      <c r="D614" s="430" t="s">
        <v>10842</v>
      </c>
      <c r="E614" s="430" t="s">
        <v>1829</v>
      </c>
      <c r="F614" s="432">
        <v>0.0</v>
      </c>
      <c r="G614" s="432">
        <v>1875.0</v>
      </c>
      <c r="H614" s="432">
        <v>2100.0</v>
      </c>
      <c r="I614" s="432">
        <f t="shared" si="6"/>
        <v>2614430.71</v>
      </c>
      <c r="J614" s="432">
        <v>225.0</v>
      </c>
      <c r="K614" s="433">
        <v>12.0</v>
      </c>
      <c r="L614" s="434" t="s">
        <v>10227</v>
      </c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>
      <c r="A615" s="429">
        <v>45722.0</v>
      </c>
      <c r="B615" s="430" t="s">
        <v>10225</v>
      </c>
      <c r="C615" s="430" t="s">
        <v>1876</v>
      </c>
      <c r="D615" s="430" t="s">
        <v>10843</v>
      </c>
      <c r="E615" s="430" t="s">
        <v>1875</v>
      </c>
      <c r="F615" s="432">
        <v>0.0</v>
      </c>
      <c r="G615" s="432">
        <v>535.71</v>
      </c>
      <c r="H615" s="432">
        <v>600.0</v>
      </c>
      <c r="I615" s="432">
        <f t="shared" si="6"/>
        <v>2614966.42</v>
      </c>
      <c r="J615" s="432">
        <v>64.29</v>
      </c>
      <c r="K615" s="433">
        <v>12.0</v>
      </c>
      <c r="L615" s="434" t="s">
        <v>10279</v>
      </c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>
      <c r="A616" s="429">
        <v>45723.0</v>
      </c>
      <c r="B616" s="430" t="s">
        <v>10225</v>
      </c>
      <c r="C616" s="430" t="s">
        <v>3704</v>
      </c>
      <c r="D616" s="430" t="s">
        <v>10844</v>
      </c>
      <c r="E616" s="430" t="s">
        <v>1896</v>
      </c>
      <c r="F616" s="432">
        <v>0.0</v>
      </c>
      <c r="G616" s="432">
        <v>11049.11</v>
      </c>
      <c r="H616" s="432">
        <v>12375.0</v>
      </c>
      <c r="I616" s="432">
        <f t="shared" si="6"/>
        <v>2626015.53</v>
      </c>
      <c r="J616" s="432">
        <v>1325.89</v>
      </c>
      <c r="K616" s="433">
        <v>12.0</v>
      </c>
      <c r="L616" s="434" t="s">
        <v>10234</v>
      </c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>
      <c r="A617" s="429">
        <v>45723.0</v>
      </c>
      <c r="B617" s="430" t="s">
        <v>10225</v>
      </c>
      <c r="C617" s="430" t="s">
        <v>3704</v>
      </c>
      <c r="D617" s="430" t="s">
        <v>10845</v>
      </c>
      <c r="E617" s="430" t="s">
        <v>1896</v>
      </c>
      <c r="F617" s="432">
        <v>0.0</v>
      </c>
      <c r="G617" s="432">
        <v>989.96</v>
      </c>
      <c r="H617" s="432">
        <v>1108.75</v>
      </c>
      <c r="I617" s="432">
        <f t="shared" si="6"/>
        <v>2627005.49</v>
      </c>
      <c r="J617" s="432">
        <v>118.79</v>
      </c>
      <c r="K617" s="433">
        <v>12.0</v>
      </c>
      <c r="L617" s="434" t="s">
        <v>10234</v>
      </c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>
      <c r="A618" s="429">
        <v>45723.0</v>
      </c>
      <c r="B618" s="430" t="s">
        <v>10225</v>
      </c>
      <c r="C618" s="430" t="s">
        <v>1894</v>
      </c>
      <c r="D618" s="430" t="s">
        <v>10846</v>
      </c>
      <c r="E618" s="430" t="s">
        <v>1893</v>
      </c>
      <c r="F618" s="432">
        <v>0.0</v>
      </c>
      <c r="G618" s="432">
        <v>267.86</v>
      </c>
      <c r="H618" s="432">
        <v>300.0</v>
      </c>
      <c r="I618" s="432">
        <f t="shared" si="6"/>
        <v>2627273.35</v>
      </c>
      <c r="J618" s="432">
        <v>32.14</v>
      </c>
      <c r="K618" s="433">
        <v>12.0</v>
      </c>
      <c r="L618" s="434" t="s">
        <v>10279</v>
      </c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>
      <c r="A619" s="429">
        <v>45723.0</v>
      </c>
      <c r="B619" s="430" t="s">
        <v>10225</v>
      </c>
      <c r="C619" s="430" t="s">
        <v>1936</v>
      </c>
      <c r="D619" s="430" t="s">
        <v>10847</v>
      </c>
      <c r="E619" s="430" t="s">
        <v>1935</v>
      </c>
      <c r="F619" s="432">
        <v>0.0</v>
      </c>
      <c r="G619" s="432">
        <v>392.86</v>
      </c>
      <c r="H619" s="432">
        <v>440.0</v>
      </c>
      <c r="I619" s="432">
        <f t="shared" si="6"/>
        <v>2627666.21</v>
      </c>
      <c r="J619" s="432">
        <v>47.14</v>
      </c>
      <c r="K619" s="433">
        <v>12.0</v>
      </c>
      <c r="L619" s="434" t="s">
        <v>10283</v>
      </c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>
      <c r="A620" s="429">
        <v>45723.0</v>
      </c>
      <c r="B620" s="430" t="s">
        <v>10225</v>
      </c>
      <c r="C620" s="430" t="s">
        <v>1880</v>
      </c>
      <c r="D620" s="430" t="s">
        <v>10848</v>
      </c>
      <c r="E620" s="430" t="s">
        <v>1879</v>
      </c>
      <c r="F620" s="432">
        <v>0.0</v>
      </c>
      <c r="G620" s="432">
        <v>10044.64</v>
      </c>
      <c r="H620" s="432">
        <v>11250.0</v>
      </c>
      <c r="I620" s="432">
        <f t="shared" si="6"/>
        <v>2637710.85</v>
      </c>
      <c r="J620" s="432">
        <v>1205.36</v>
      </c>
      <c r="K620" s="433">
        <v>12.0</v>
      </c>
      <c r="L620" s="434" t="s">
        <v>10234</v>
      </c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>
      <c r="A621" s="429">
        <v>45723.0</v>
      </c>
      <c r="B621" s="430" t="s">
        <v>10225</v>
      </c>
      <c r="C621" s="430" t="s">
        <v>1880</v>
      </c>
      <c r="D621" s="430" t="s">
        <v>10849</v>
      </c>
      <c r="E621" s="430" t="s">
        <v>1879</v>
      </c>
      <c r="F621" s="432">
        <v>0.0</v>
      </c>
      <c r="G621" s="432">
        <v>252.0</v>
      </c>
      <c r="H621" s="432">
        <v>282.24</v>
      </c>
      <c r="I621" s="432">
        <f t="shared" si="6"/>
        <v>2637962.85</v>
      </c>
      <c r="J621" s="432">
        <v>30.24</v>
      </c>
      <c r="K621" s="433">
        <v>12.0</v>
      </c>
      <c r="L621" s="434" t="s">
        <v>10234</v>
      </c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>
      <c r="A622" s="429">
        <v>45723.0</v>
      </c>
      <c r="B622" s="430" t="s">
        <v>10225</v>
      </c>
      <c r="C622" s="430" t="s">
        <v>1904</v>
      </c>
      <c r="D622" s="430" t="s">
        <v>10850</v>
      </c>
      <c r="E622" s="430" t="s">
        <v>1903</v>
      </c>
      <c r="F622" s="432">
        <v>0.0</v>
      </c>
      <c r="G622" s="432">
        <v>28125.0</v>
      </c>
      <c r="H622" s="432">
        <v>31500.0</v>
      </c>
      <c r="I622" s="432">
        <f t="shared" si="6"/>
        <v>2666087.85</v>
      </c>
      <c r="J622" s="432">
        <v>3375.0</v>
      </c>
      <c r="K622" s="433">
        <v>12.0</v>
      </c>
      <c r="L622" s="434" t="s">
        <v>10229</v>
      </c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>
      <c r="A623" s="429">
        <v>45723.0</v>
      </c>
      <c r="B623" s="430" t="s">
        <v>10225</v>
      </c>
      <c r="C623" s="430" t="s">
        <v>1904</v>
      </c>
      <c r="D623" s="430" t="s">
        <v>10851</v>
      </c>
      <c r="E623" s="430" t="s">
        <v>1903</v>
      </c>
      <c r="F623" s="432">
        <v>0.0</v>
      </c>
      <c r="G623" s="432">
        <v>1713.66</v>
      </c>
      <c r="H623" s="432">
        <v>1919.3</v>
      </c>
      <c r="I623" s="432">
        <f t="shared" si="6"/>
        <v>2667801.51</v>
      </c>
      <c r="J623" s="432">
        <v>205.64</v>
      </c>
      <c r="K623" s="433">
        <v>12.0</v>
      </c>
      <c r="L623" s="434" t="s">
        <v>10229</v>
      </c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>
      <c r="A624" s="429">
        <v>45723.0</v>
      </c>
      <c r="B624" s="430" t="s">
        <v>10225</v>
      </c>
      <c r="C624" s="430" t="s">
        <v>2021</v>
      </c>
      <c r="D624" s="430" t="s">
        <v>10852</v>
      </c>
      <c r="E624" s="430" t="s">
        <v>2020</v>
      </c>
      <c r="F624" s="432">
        <v>0.0</v>
      </c>
      <c r="G624" s="432">
        <v>11160.71</v>
      </c>
      <c r="H624" s="432">
        <v>12500.0</v>
      </c>
      <c r="I624" s="432">
        <f t="shared" si="6"/>
        <v>2678962.22</v>
      </c>
      <c r="J624" s="432">
        <v>1339.29</v>
      </c>
      <c r="K624" s="433">
        <v>12.0</v>
      </c>
      <c r="L624" s="434" t="s">
        <v>10234</v>
      </c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>
      <c r="A625" s="429">
        <v>45723.0</v>
      </c>
      <c r="B625" s="430" t="s">
        <v>10225</v>
      </c>
      <c r="C625" s="430" t="s">
        <v>2021</v>
      </c>
      <c r="D625" s="430" t="s">
        <v>10853</v>
      </c>
      <c r="E625" s="430" t="s">
        <v>2020</v>
      </c>
      <c r="F625" s="432">
        <v>0.0</v>
      </c>
      <c r="G625" s="432">
        <v>612.0</v>
      </c>
      <c r="H625" s="432">
        <v>685.44</v>
      </c>
      <c r="I625" s="432">
        <f t="shared" si="6"/>
        <v>2679574.22</v>
      </c>
      <c r="J625" s="432">
        <v>73.44</v>
      </c>
      <c r="K625" s="433">
        <v>12.0</v>
      </c>
      <c r="L625" s="434" t="s">
        <v>10234</v>
      </c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>
      <c r="A626" s="429">
        <v>45723.0</v>
      </c>
      <c r="B626" s="430" t="s">
        <v>10225</v>
      </c>
      <c r="C626" s="430" t="s">
        <v>737</v>
      </c>
      <c r="D626" s="430" t="s">
        <v>10854</v>
      </c>
      <c r="E626" s="430" t="s">
        <v>1890</v>
      </c>
      <c r="F626" s="432">
        <v>0.0</v>
      </c>
      <c r="G626" s="432">
        <v>642.86</v>
      </c>
      <c r="H626" s="432">
        <v>720.0</v>
      </c>
      <c r="I626" s="432">
        <f t="shared" si="6"/>
        <v>2680217.08</v>
      </c>
      <c r="J626" s="432">
        <v>77.14</v>
      </c>
      <c r="K626" s="433">
        <v>12.0</v>
      </c>
      <c r="L626" s="434" t="s">
        <v>10227</v>
      </c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>
      <c r="A627" s="429">
        <v>45723.0</v>
      </c>
      <c r="B627" s="430" t="s">
        <v>10225</v>
      </c>
      <c r="C627" s="430" t="s">
        <v>737</v>
      </c>
      <c r="D627" s="430" t="s">
        <v>10855</v>
      </c>
      <c r="E627" s="430" t="s">
        <v>1900</v>
      </c>
      <c r="F627" s="432">
        <v>0.0</v>
      </c>
      <c r="G627" s="432">
        <v>321.43</v>
      </c>
      <c r="H627" s="432">
        <v>360.0</v>
      </c>
      <c r="I627" s="432">
        <f t="shared" si="6"/>
        <v>2680538.51</v>
      </c>
      <c r="J627" s="432">
        <v>38.57</v>
      </c>
      <c r="K627" s="433">
        <v>12.0</v>
      </c>
      <c r="L627" s="434" t="s">
        <v>10227</v>
      </c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>
      <c r="A628" s="429">
        <v>45723.0</v>
      </c>
      <c r="B628" s="430" t="s">
        <v>10225</v>
      </c>
      <c r="C628" s="430" t="s">
        <v>1760</v>
      </c>
      <c r="D628" s="430" t="s">
        <v>10856</v>
      </c>
      <c r="E628" s="430" t="s">
        <v>1759</v>
      </c>
      <c r="F628" s="432">
        <v>0.0</v>
      </c>
      <c r="G628" s="432">
        <v>24107.14</v>
      </c>
      <c r="H628" s="432">
        <v>27000.0</v>
      </c>
      <c r="I628" s="432">
        <f t="shared" si="6"/>
        <v>2704645.65</v>
      </c>
      <c r="J628" s="432">
        <v>2892.86</v>
      </c>
      <c r="K628" s="433">
        <v>12.0</v>
      </c>
      <c r="L628" s="434" t="s">
        <v>10229</v>
      </c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>
      <c r="A629" s="429">
        <v>45723.0</v>
      </c>
      <c r="B629" s="430" t="s">
        <v>10225</v>
      </c>
      <c r="C629" s="430" t="s">
        <v>1760</v>
      </c>
      <c r="D629" s="430" t="s">
        <v>10857</v>
      </c>
      <c r="E629" s="430" t="s">
        <v>1759</v>
      </c>
      <c r="F629" s="432">
        <v>0.0</v>
      </c>
      <c r="G629" s="432">
        <v>2160.04</v>
      </c>
      <c r="H629" s="432">
        <v>2419.25</v>
      </c>
      <c r="I629" s="432">
        <f t="shared" si="6"/>
        <v>2706805.69</v>
      </c>
      <c r="J629" s="432">
        <v>259.21</v>
      </c>
      <c r="K629" s="433">
        <v>12.0</v>
      </c>
      <c r="L629" s="434" t="s">
        <v>10229</v>
      </c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>
      <c r="A630" s="429">
        <v>45723.0</v>
      </c>
      <c r="B630" s="430" t="s">
        <v>10225</v>
      </c>
      <c r="C630" s="430" t="s">
        <v>1925</v>
      </c>
      <c r="D630" s="430" t="s">
        <v>10858</v>
      </c>
      <c r="E630" s="430" t="s">
        <v>1924</v>
      </c>
      <c r="F630" s="432">
        <v>0.0</v>
      </c>
      <c r="G630" s="432">
        <v>392.86</v>
      </c>
      <c r="H630" s="432">
        <v>440.0</v>
      </c>
      <c r="I630" s="432">
        <f t="shared" si="6"/>
        <v>2707198.55</v>
      </c>
      <c r="J630" s="432">
        <v>47.14</v>
      </c>
      <c r="K630" s="433">
        <v>12.0</v>
      </c>
      <c r="L630" s="434" t="s">
        <v>10283</v>
      </c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>
      <c r="A631" s="429">
        <v>45724.0</v>
      </c>
      <c r="B631" s="430" t="s">
        <v>10225</v>
      </c>
      <c r="C631" s="430" t="s">
        <v>1956</v>
      </c>
      <c r="D631" s="430" t="s">
        <v>10859</v>
      </c>
      <c r="E631" s="430" t="s">
        <v>1955</v>
      </c>
      <c r="F631" s="432">
        <v>0.0</v>
      </c>
      <c r="G631" s="432">
        <v>8928.57</v>
      </c>
      <c r="H631" s="432">
        <v>10000.0</v>
      </c>
      <c r="I631" s="432">
        <f t="shared" si="6"/>
        <v>2716127.12</v>
      </c>
      <c r="J631" s="432">
        <v>1071.43</v>
      </c>
      <c r="K631" s="433">
        <v>12.0</v>
      </c>
      <c r="L631" s="434" t="s">
        <v>10227</v>
      </c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>
      <c r="A632" s="429">
        <v>45724.0</v>
      </c>
      <c r="B632" s="430" t="s">
        <v>10225</v>
      </c>
      <c r="C632" s="430" t="s">
        <v>1951</v>
      </c>
      <c r="D632" s="430" t="s">
        <v>10860</v>
      </c>
      <c r="E632" s="430" t="s">
        <v>1950</v>
      </c>
      <c r="F632" s="432">
        <v>0.0</v>
      </c>
      <c r="G632" s="432">
        <v>1875.0</v>
      </c>
      <c r="H632" s="432">
        <v>2100.0</v>
      </c>
      <c r="I632" s="432">
        <f t="shared" si="6"/>
        <v>2718002.12</v>
      </c>
      <c r="J632" s="432">
        <v>225.0</v>
      </c>
      <c r="K632" s="433">
        <v>12.0</v>
      </c>
      <c r="L632" s="434" t="s">
        <v>10227</v>
      </c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>
      <c r="A633" s="429">
        <v>45726.0</v>
      </c>
      <c r="B633" s="430" t="s">
        <v>10225</v>
      </c>
      <c r="C633" s="430" t="s">
        <v>1986</v>
      </c>
      <c r="D633" s="430" t="s">
        <v>10861</v>
      </c>
      <c r="E633" s="430" t="s">
        <v>1985</v>
      </c>
      <c r="F633" s="432">
        <v>0.0</v>
      </c>
      <c r="G633" s="432">
        <v>28125.0</v>
      </c>
      <c r="H633" s="432">
        <v>31500.0</v>
      </c>
      <c r="I633" s="432">
        <f t="shared" si="6"/>
        <v>2746127.12</v>
      </c>
      <c r="J633" s="432">
        <v>3375.0</v>
      </c>
      <c r="K633" s="433">
        <v>12.0</v>
      </c>
      <c r="L633" s="434" t="s">
        <v>10229</v>
      </c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>
      <c r="A634" s="429">
        <v>45726.0</v>
      </c>
      <c r="B634" s="430" t="s">
        <v>10225</v>
      </c>
      <c r="C634" s="430" t="s">
        <v>1986</v>
      </c>
      <c r="D634" s="430" t="s">
        <v>10862</v>
      </c>
      <c r="E634" s="430" t="s">
        <v>1985</v>
      </c>
      <c r="F634" s="432">
        <v>0.0</v>
      </c>
      <c r="G634" s="432">
        <v>2217.23</v>
      </c>
      <c r="H634" s="432">
        <v>2483.3</v>
      </c>
      <c r="I634" s="432">
        <f t="shared" si="6"/>
        <v>2748344.35</v>
      </c>
      <c r="J634" s="432">
        <v>266.07</v>
      </c>
      <c r="K634" s="433">
        <v>12.0</v>
      </c>
      <c r="L634" s="434" t="s">
        <v>10229</v>
      </c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>
      <c r="A635" s="429">
        <v>45726.0</v>
      </c>
      <c r="B635" s="430" t="s">
        <v>10225</v>
      </c>
      <c r="C635" s="430" t="s">
        <v>2002</v>
      </c>
      <c r="D635" s="430" t="s">
        <v>10863</v>
      </c>
      <c r="E635" s="430" t="s">
        <v>2001</v>
      </c>
      <c r="F635" s="432">
        <v>0.0</v>
      </c>
      <c r="G635" s="432">
        <v>321.43</v>
      </c>
      <c r="H635" s="432">
        <v>360.0</v>
      </c>
      <c r="I635" s="432">
        <f t="shared" si="6"/>
        <v>2748665.78</v>
      </c>
      <c r="J635" s="432">
        <v>38.57</v>
      </c>
      <c r="K635" s="433">
        <v>12.0</v>
      </c>
      <c r="L635" s="434" t="s">
        <v>10227</v>
      </c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>
      <c r="A636" s="429">
        <v>45726.0</v>
      </c>
      <c r="B636" s="430" t="s">
        <v>10225</v>
      </c>
      <c r="C636" s="430" t="s">
        <v>347</v>
      </c>
      <c r="D636" s="430" t="s">
        <v>10864</v>
      </c>
      <c r="E636" s="430" t="s">
        <v>1970</v>
      </c>
      <c r="F636" s="432">
        <v>0.0</v>
      </c>
      <c r="G636" s="432">
        <v>321.43</v>
      </c>
      <c r="H636" s="432">
        <v>360.0</v>
      </c>
      <c r="I636" s="432">
        <f t="shared" si="6"/>
        <v>2748987.21</v>
      </c>
      <c r="J636" s="432">
        <v>38.57</v>
      </c>
      <c r="K636" s="433">
        <v>12.0</v>
      </c>
      <c r="L636" s="434" t="s">
        <v>10227</v>
      </c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>
      <c r="A637" s="429">
        <v>45726.0</v>
      </c>
      <c r="B637" s="430" t="s">
        <v>10225</v>
      </c>
      <c r="C637" s="430" t="s">
        <v>347</v>
      </c>
      <c r="D637" s="430" t="s">
        <v>10865</v>
      </c>
      <c r="E637" s="430" t="s">
        <v>1970</v>
      </c>
      <c r="F637" s="432">
        <v>0.0</v>
      </c>
      <c r="G637" s="432">
        <v>4464.29</v>
      </c>
      <c r="H637" s="432">
        <v>5000.0</v>
      </c>
      <c r="I637" s="432">
        <f t="shared" si="6"/>
        <v>2753451.5</v>
      </c>
      <c r="J637" s="432">
        <v>535.71</v>
      </c>
      <c r="K637" s="433">
        <v>12.0</v>
      </c>
      <c r="L637" s="434" t="s">
        <v>10227</v>
      </c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>
      <c r="A638" s="429">
        <v>45726.0</v>
      </c>
      <c r="B638" s="430" t="s">
        <v>10225</v>
      </c>
      <c r="C638" s="430" t="s">
        <v>1634</v>
      </c>
      <c r="D638" s="430" t="s">
        <v>10866</v>
      </c>
      <c r="E638" s="430" t="s">
        <v>1978</v>
      </c>
      <c r="F638" s="432">
        <v>0.0</v>
      </c>
      <c r="G638" s="432">
        <v>4464.29</v>
      </c>
      <c r="H638" s="432">
        <v>5000.0</v>
      </c>
      <c r="I638" s="432">
        <f t="shared" si="6"/>
        <v>2757915.79</v>
      </c>
      <c r="J638" s="432">
        <v>535.71</v>
      </c>
      <c r="K638" s="433">
        <v>12.0</v>
      </c>
      <c r="L638" s="434" t="s">
        <v>10227</v>
      </c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>
      <c r="A639" s="429">
        <v>45726.0</v>
      </c>
      <c r="B639" s="430" t="s">
        <v>10225</v>
      </c>
      <c r="C639" s="430" t="s">
        <v>785</v>
      </c>
      <c r="D639" s="430" t="s">
        <v>10867</v>
      </c>
      <c r="E639" s="430" t="s">
        <v>2009</v>
      </c>
      <c r="F639" s="432">
        <v>0.0</v>
      </c>
      <c r="G639" s="432">
        <v>1687.5</v>
      </c>
      <c r="H639" s="432">
        <v>1890.0</v>
      </c>
      <c r="I639" s="432">
        <f t="shared" si="6"/>
        <v>2759603.29</v>
      </c>
      <c r="J639" s="432">
        <v>202.5</v>
      </c>
      <c r="K639" s="433">
        <v>12.0</v>
      </c>
      <c r="L639" s="434" t="s">
        <v>10227</v>
      </c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>
      <c r="A640" s="429">
        <v>45726.0</v>
      </c>
      <c r="B640" s="430" t="s">
        <v>10225</v>
      </c>
      <c r="C640" s="430" t="s">
        <v>110</v>
      </c>
      <c r="D640" s="430" t="s">
        <v>10868</v>
      </c>
      <c r="E640" s="430" t="s">
        <v>1961</v>
      </c>
      <c r="F640" s="432">
        <v>0.0</v>
      </c>
      <c r="G640" s="432">
        <v>392.86</v>
      </c>
      <c r="H640" s="432">
        <v>440.0</v>
      </c>
      <c r="I640" s="432">
        <f t="shared" si="6"/>
        <v>2759996.15</v>
      </c>
      <c r="J640" s="432">
        <v>47.14</v>
      </c>
      <c r="K640" s="433">
        <v>12.0</v>
      </c>
      <c r="L640" s="434" t="s">
        <v>10283</v>
      </c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>
      <c r="A641" s="429">
        <v>45726.0</v>
      </c>
      <c r="B641" s="430" t="s">
        <v>10225</v>
      </c>
      <c r="C641" s="430" t="s">
        <v>1998</v>
      </c>
      <c r="D641" s="430" t="s">
        <v>10869</v>
      </c>
      <c r="E641" s="430" t="s">
        <v>10870</v>
      </c>
      <c r="F641" s="432">
        <v>0.0</v>
      </c>
      <c r="G641" s="432">
        <v>1178.57</v>
      </c>
      <c r="H641" s="432">
        <v>1320.0</v>
      </c>
      <c r="I641" s="432">
        <f t="shared" si="6"/>
        <v>2761174.72</v>
      </c>
      <c r="J641" s="432">
        <v>141.43</v>
      </c>
      <c r="K641" s="433">
        <v>12.0</v>
      </c>
      <c r="L641" s="434" t="s">
        <v>10283</v>
      </c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>
      <c r="A642" s="429">
        <v>45726.0</v>
      </c>
      <c r="B642" s="430" t="s">
        <v>10225</v>
      </c>
      <c r="C642" s="430" t="s">
        <v>1998</v>
      </c>
      <c r="D642" s="430" t="s">
        <v>10871</v>
      </c>
      <c r="E642" s="430" t="s">
        <v>10872</v>
      </c>
      <c r="F642" s="432">
        <v>0.0</v>
      </c>
      <c r="G642" s="432">
        <v>321.43</v>
      </c>
      <c r="H642" s="432">
        <v>360.0</v>
      </c>
      <c r="I642" s="432">
        <f t="shared" si="6"/>
        <v>2761496.15</v>
      </c>
      <c r="J642" s="432">
        <v>38.57</v>
      </c>
      <c r="K642" s="433">
        <v>12.0</v>
      </c>
      <c r="L642" s="434" t="s">
        <v>10227</v>
      </c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>
      <c r="A643" s="429">
        <v>45726.0</v>
      </c>
      <c r="B643" s="430" t="s">
        <v>10225</v>
      </c>
      <c r="C643" s="430" t="s">
        <v>949</v>
      </c>
      <c r="D643" s="430" t="s">
        <v>10873</v>
      </c>
      <c r="E643" s="430" t="s">
        <v>1974</v>
      </c>
      <c r="F643" s="432">
        <v>0.0</v>
      </c>
      <c r="G643" s="432">
        <v>8035.71</v>
      </c>
      <c r="H643" s="432">
        <v>9000.0</v>
      </c>
      <c r="I643" s="432">
        <f t="shared" si="6"/>
        <v>2769531.86</v>
      </c>
      <c r="J643" s="432">
        <v>964.29</v>
      </c>
      <c r="K643" s="433">
        <v>12.0</v>
      </c>
      <c r="L643" s="434" t="s">
        <v>10227</v>
      </c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>
      <c r="A644" s="429">
        <v>45726.0</v>
      </c>
      <c r="B644" s="430" t="s">
        <v>10225</v>
      </c>
      <c r="C644" s="430" t="s">
        <v>949</v>
      </c>
      <c r="D644" s="430" t="s">
        <v>10874</v>
      </c>
      <c r="E644" s="430" t="s">
        <v>1974</v>
      </c>
      <c r="F644" s="432">
        <v>0.0</v>
      </c>
      <c r="G644" s="432">
        <v>8035.71</v>
      </c>
      <c r="H644" s="432">
        <v>9000.0</v>
      </c>
      <c r="I644" s="432">
        <f t="shared" si="6"/>
        <v>2777567.57</v>
      </c>
      <c r="J644" s="432">
        <v>964.29</v>
      </c>
      <c r="K644" s="433">
        <v>12.0</v>
      </c>
      <c r="L644" s="434" t="s">
        <v>10227</v>
      </c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>
      <c r="A645" s="429">
        <v>45727.0</v>
      </c>
      <c r="B645" s="430" t="s">
        <v>10225</v>
      </c>
      <c r="C645" s="430" t="s">
        <v>242</v>
      </c>
      <c r="D645" s="430" t="s">
        <v>10875</v>
      </c>
      <c r="E645" s="430" t="s">
        <v>2014</v>
      </c>
      <c r="F645" s="432">
        <v>0.0</v>
      </c>
      <c r="G645" s="432">
        <v>2678.57</v>
      </c>
      <c r="H645" s="432">
        <v>3000.0</v>
      </c>
      <c r="I645" s="432">
        <f t="shared" si="6"/>
        <v>2780246.14</v>
      </c>
      <c r="J645" s="432">
        <v>321.43</v>
      </c>
      <c r="K645" s="433">
        <v>12.0</v>
      </c>
      <c r="L645" s="434" t="s">
        <v>10296</v>
      </c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>
      <c r="A646" s="429">
        <v>45727.0</v>
      </c>
      <c r="B646" s="430" t="s">
        <v>10225</v>
      </c>
      <c r="C646" s="430" t="s">
        <v>801</v>
      </c>
      <c r="D646" s="430" t="s">
        <v>10502</v>
      </c>
      <c r="E646" s="430" t="s">
        <v>2035</v>
      </c>
      <c r="F646" s="432">
        <v>0.0</v>
      </c>
      <c r="G646" s="432">
        <v>267.86</v>
      </c>
      <c r="H646" s="432">
        <v>300.0</v>
      </c>
      <c r="I646" s="432">
        <f t="shared" si="6"/>
        <v>2780514</v>
      </c>
      <c r="J646" s="432">
        <v>32.14</v>
      </c>
      <c r="K646" s="433">
        <v>12.0</v>
      </c>
      <c r="L646" s="434" t="s">
        <v>10279</v>
      </c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>
      <c r="A647" s="429">
        <v>45727.0</v>
      </c>
      <c r="B647" s="430" t="s">
        <v>10225</v>
      </c>
      <c r="C647" s="430" t="s">
        <v>10439</v>
      </c>
      <c r="D647" s="430" t="s">
        <v>10876</v>
      </c>
      <c r="E647" s="430" t="s">
        <v>2025</v>
      </c>
      <c r="F647" s="432">
        <v>0.0</v>
      </c>
      <c r="G647" s="432">
        <v>267.86</v>
      </c>
      <c r="H647" s="432">
        <v>300.0</v>
      </c>
      <c r="I647" s="432">
        <f t="shared" si="6"/>
        <v>2780781.86</v>
      </c>
      <c r="J647" s="432">
        <v>32.14</v>
      </c>
      <c r="K647" s="433">
        <v>12.0</v>
      </c>
      <c r="L647" s="434" t="s">
        <v>10279</v>
      </c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>
      <c r="A648" s="429">
        <v>45727.0</v>
      </c>
      <c r="B648" s="430" t="s">
        <v>10225</v>
      </c>
      <c r="C648" s="430" t="s">
        <v>2018</v>
      </c>
      <c r="D648" s="430" t="s">
        <v>10877</v>
      </c>
      <c r="E648" s="430" t="s">
        <v>2017</v>
      </c>
      <c r="F648" s="432">
        <v>0.0</v>
      </c>
      <c r="G648" s="432">
        <v>785.71</v>
      </c>
      <c r="H648" s="432">
        <v>880.0</v>
      </c>
      <c r="I648" s="432">
        <f t="shared" si="6"/>
        <v>2781567.57</v>
      </c>
      <c r="J648" s="432">
        <v>94.29</v>
      </c>
      <c r="K648" s="433">
        <v>12.0</v>
      </c>
      <c r="L648" s="434" t="s">
        <v>10283</v>
      </c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>
      <c r="A649" s="429">
        <v>45727.0</v>
      </c>
      <c r="B649" s="430" t="s">
        <v>10225</v>
      </c>
      <c r="C649" s="430" t="s">
        <v>2029</v>
      </c>
      <c r="D649" s="430" t="s">
        <v>10878</v>
      </c>
      <c r="E649" s="430" t="s">
        <v>2028</v>
      </c>
      <c r="F649" s="432">
        <v>0.0</v>
      </c>
      <c r="G649" s="432">
        <v>10044.64</v>
      </c>
      <c r="H649" s="432">
        <v>11250.0</v>
      </c>
      <c r="I649" s="432">
        <f t="shared" si="6"/>
        <v>2791612.21</v>
      </c>
      <c r="J649" s="432">
        <v>1205.36</v>
      </c>
      <c r="K649" s="433">
        <v>12.0</v>
      </c>
      <c r="L649" s="434" t="s">
        <v>10234</v>
      </c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>
      <c r="A650" s="429">
        <v>45727.0</v>
      </c>
      <c r="B650" s="430" t="s">
        <v>10225</v>
      </c>
      <c r="C650" s="430" t="s">
        <v>2029</v>
      </c>
      <c r="D650" s="430" t="s">
        <v>10879</v>
      </c>
      <c r="E650" s="430" t="s">
        <v>2028</v>
      </c>
      <c r="F650" s="432">
        <v>0.0</v>
      </c>
      <c r="G650" s="432">
        <v>828.0</v>
      </c>
      <c r="H650" s="432">
        <v>927.36</v>
      </c>
      <c r="I650" s="432">
        <f t="shared" si="6"/>
        <v>2792440.21</v>
      </c>
      <c r="J650" s="432">
        <v>99.36</v>
      </c>
      <c r="K650" s="433">
        <v>12.0</v>
      </c>
      <c r="L650" s="434" t="s">
        <v>10234</v>
      </c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>
      <c r="A651" s="429">
        <v>45727.0</v>
      </c>
      <c r="B651" s="430" t="s">
        <v>10225</v>
      </c>
      <c r="C651" s="430" t="s">
        <v>1998</v>
      </c>
      <c r="D651" s="430" t="s">
        <v>10880</v>
      </c>
      <c r="E651" s="430" t="s">
        <v>2032</v>
      </c>
      <c r="F651" s="432">
        <v>0.0</v>
      </c>
      <c r="G651" s="432">
        <v>785.71</v>
      </c>
      <c r="H651" s="432">
        <v>880.0</v>
      </c>
      <c r="I651" s="432">
        <f t="shared" si="6"/>
        <v>2793225.92</v>
      </c>
      <c r="J651" s="432">
        <v>94.29</v>
      </c>
      <c r="K651" s="433">
        <v>12.0</v>
      </c>
      <c r="L651" s="434" t="s">
        <v>10283</v>
      </c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>
      <c r="A652" s="429">
        <v>45728.0</v>
      </c>
      <c r="B652" s="430" t="s">
        <v>10225</v>
      </c>
      <c r="C652" s="430" t="s">
        <v>10881</v>
      </c>
      <c r="D652" s="430" t="s">
        <v>10882</v>
      </c>
      <c r="E652" s="430" t="s">
        <v>2071</v>
      </c>
      <c r="F652" s="432">
        <v>0.0</v>
      </c>
      <c r="G652" s="432">
        <v>4464.29</v>
      </c>
      <c r="H652" s="432">
        <v>5000.0</v>
      </c>
      <c r="I652" s="432">
        <f t="shared" si="6"/>
        <v>2797690.21</v>
      </c>
      <c r="J652" s="432">
        <v>535.71</v>
      </c>
      <c r="K652" s="433">
        <v>12.0</v>
      </c>
      <c r="L652" s="434" t="s">
        <v>10227</v>
      </c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>
      <c r="A653" s="429">
        <v>45728.0</v>
      </c>
      <c r="B653" s="430" t="s">
        <v>10225</v>
      </c>
      <c r="C653" s="430" t="s">
        <v>1128</v>
      </c>
      <c r="D653" s="430" t="s">
        <v>10822</v>
      </c>
      <c r="E653" s="430" t="s">
        <v>2058</v>
      </c>
      <c r="F653" s="432">
        <v>0.0</v>
      </c>
      <c r="G653" s="432">
        <v>267.86</v>
      </c>
      <c r="H653" s="432">
        <v>300.0</v>
      </c>
      <c r="I653" s="432">
        <f t="shared" si="6"/>
        <v>2797958.07</v>
      </c>
      <c r="J653" s="432">
        <v>32.14</v>
      </c>
      <c r="K653" s="433">
        <v>12.0</v>
      </c>
      <c r="L653" s="434" t="s">
        <v>10283</v>
      </c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>
      <c r="A654" s="429">
        <v>45728.0</v>
      </c>
      <c r="B654" s="430" t="s">
        <v>10225</v>
      </c>
      <c r="C654" s="430" t="s">
        <v>2056</v>
      </c>
      <c r="D654" s="430" t="s">
        <v>10883</v>
      </c>
      <c r="E654" s="430" t="s">
        <v>2055</v>
      </c>
      <c r="F654" s="432">
        <v>0.0</v>
      </c>
      <c r="G654" s="432">
        <v>267.86</v>
      </c>
      <c r="H654" s="432">
        <v>300.0</v>
      </c>
      <c r="I654" s="432">
        <f t="shared" si="6"/>
        <v>2798225.93</v>
      </c>
      <c r="J654" s="432">
        <v>32.14</v>
      </c>
      <c r="K654" s="433">
        <v>12.0</v>
      </c>
      <c r="L654" s="434" t="s">
        <v>10279</v>
      </c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>
      <c r="A655" s="429">
        <v>45728.0</v>
      </c>
      <c r="B655" s="430" t="s">
        <v>10225</v>
      </c>
      <c r="C655" s="430" t="s">
        <v>429</v>
      </c>
      <c r="D655" s="430" t="s">
        <v>10884</v>
      </c>
      <c r="E655" s="430" t="s">
        <v>2067</v>
      </c>
      <c r="F655" s="432">
        <v>0.0</v>
      </c>
      <c r="G655" s="432">
        <v>1781.25</v>
      </c>
      <c r="H655" s="432">
        <v>1995.0</v>
      </c>
      <c r="I655" s="432">
        <f t="shared" si="6"/>
        <v>2800007.18</v>
      </c>
      <c r="J655" s="432">
        <v>213.75</v>
      </c>
      <c r="K655" s="433">
        <v>12.0</v>
      </c>
      <c r="L655" s="434" t="s">
        <v>10227</v>
      </c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>
      <c r="A656" s="429">
        <v>45728.0</v>
      </c>
      <c r="B656" s="430" t="s">
        <v>10225</v>
      </c>
      <c r="C656" s="430" t="s">
        <v>429</v>
      </c>
      <c r="D656" s="430" t="s">
        <v>10885</v>
      </c>
      <c r="E656" s="430" t="s">
        <v>2067</v>
      </c>
      <c r="F656" s="432">
        <v>0.0</v>
      </c>
      <c r="G656" s="432">
        <v>1781.25</v>
      </c>
      <c r="H656" s="432">
        <v>1995.0</v>
      </c>
      <c r="I656" s="432">
        <f t="shared" si="6"/>
        <v>2801788.43</v>
      </c>
      <c r="J656" s="432">
        <v>213.75</v>
      </c>
      <c r="K656" s="433">
        <v>12.0</v>
      </c>
      <c r="L656" s="434" t="s">
        <v>10227</v>
      </c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>
      <c r="A657" s="429">
        <v>45728.0</v>
      </c>
      <c r="B657" s="430" t="s">
        <v>10225</v>
      </c>
      <c r="C657" s="430" t="s">
        <v>429</v>
      </c>
      <c r="D657" s="430" t="s">
        <v>10886</v>
      </c>
      <c r="E657" s="430" t="s">
        <v>2067</v>
      </c>
      <c r="F657" s="432">
        <v>0.0</v>
      </c>
      <c r="G657" s="432">
        <v>1781.25</v>
      </c>
      <c r="H657" s="432">
        <v>1995.0</v>
      </c>
      <c r="I657" s="432">
        <f t="shared" si="6"/>
        <v>2803569.68</v>
      </c>
      <c r="J657" s="432">
        <v>213.75</v>
      </c>
      <c r="K657" s="433">
        <v>12.0</v>
      </c>
      <c r="L657" s="434" t="s">
        <v>10227</v>
      </c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>
      <c r="A658" s="429">
        <v>45728.0</v>
      </c>
      <c r="B658" s="430" t="s">
        <v>10225</v>
      </c>
      <c r="C658" s="430" t="s">
        <v>429</v>
      </c>
      <c r="D658" s="430" t="s">
        <v>10887</v>
      </c>
      <c r="E658" s="430" t="s">
        <v>2067</v>
      </c>
      <c r="F658" s="432">
        <v>0.0</v>
      </c>
      <c r="G658" s="432">
        <v>1781.25</v>
      </c>
      <c r="H658" s="432">
        <v>1995.0</v>
      </c>
      <c r="I658" s="432">
        <f t="shared" si="6"/>
        <v>2805350.93</v>
      </c>
      <c r="J658" s="432">
        <v>213.75</v>
      </c>
      <c r="K658" s="433">
        <v>12.0</v>
      </c>
      <c r="L658" s="434" t="s">
        <v>10227</v>
      </c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>
      <c r="A659" s="429">
        <v>45728.0</v>
      </c>
      <c r="B659" s="430" t="s">
        <v>10225</v>
      </c>
      <c r="C659" s="430" t="s">
        <v>1020</v>
      </c>
      <c r="D659" s="430" t="s">
        <v>10888</v>
      </c>
      <c r="E659" s="430" t="s">
        <v>2147</v>
      </c>
      <c r="F659" s="432">
        <v>0.0</v>
      </c>
      <c r="G659" s="432">
        <v>1875.0</v>
      </c>
      <c r="H659" s="432">
        <v>2100.0</v>
      </c>
      <c r="I659" s="432">
        <f t="shared" si="6"/>
        <v>2807225.93</v>
      </c>
      <c r="J659" s="432">
        <v>225.0</v>
      </c>
      <c r="K659" s="433">
        <v>12.0</v>
      </c>
      <c r="L659" s="434" t="s">
        <v>10227</v>
      </c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>
      <c r="A660" s="429">
        <v>45728.0</v>
      </c>
      <c r="B660" s="430" t="s">
        <v>10225</v>
      </c>
      <c r="C660" s="430" t="s">
        <v>110</v>
      </c>
      <c r="D660" s="430" t="s">
        <v>10868</v>
      </c>
      <c r="E660" s="430" t="s">
        <v>2047</v>
      </c>
      <c r="F660" s="432">
        <v>0.0</v>
      </c>
      <c r="G660" s="432">
        <v>392.86</v>
      </c>
      <c r="H660" s="432">
        <v>440.0</v>
      </c>
      <c r="I660" s="432">
        <f t="shared" si="6"/>
        <v>2807618.79</v>
      </c>
      <c r="J660" s="432">
        <v>47.14</v>
      </c>
      <c r="K660" s="433">
        <v>12.0</v>
      </c>
      <c r="L660" s="434" t="s">
        <v>10283</v>
      </c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>
      <c r="A661" s="429">
        <v>45728.0</v>
      </c>
      <c r="B661" s="430" t="s">
        <v>10225</v>
      </c>
      <c r="C661" s="430" t="s">
        <v>2065</v>
      </c>
      <c r="D661" s="430" t="s">
        <v>10889</v>
      </c>
      <c r="E661" s="430" t="s">
        <v>2064</v>
      </c>
      <c r="F661" s="432">
        <v>0.0</v>
      </c>
      <c r="G661" s="432">
        <v>392.86</v>
      </c>
      <c r="H661" s="432">
        <v>440.0</v>
      </c>
      <c r="I661" s="432">
        <f t="shared" si="6"/>
        <v>2808011.65</v>
      </c>
      <c r="J661" s="432">
        <v>47.14</v>
      </c>
      <c r="K661" s="433">
        <v>12.0</v>
      </c>
      <c r="L661" s="434" t="s">
        <v>10283</v>
      </c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>
      <c r="A662" s="429">
        <v>45728.0</v>
      </c>
      <c r="B662" s="430" t="s">
        <v>10225</v>
      </c>
      <c r="C662" s="430" t="s">
        <v>1551</v>
      </c>
      <c r="D662" s="430" t="s">
        <v>10890</v>
      </c>
      <c r="E662" s="430" t="s">
        <v>2060</v>
      </c>
      <c r="F662" s="432">
        <v>0.0</v>
      </c>
      <c r="G662" s="432">
        <v>4910.71</v>
      </c>
      <c r="H662" s="432">
        <v>5500.0</v>
      </c>
      <c r="I662" s="432">
        <f t="shared" si="6"/>
        <v>2812922.36</v>
      </c>
      <c r="J662" s="432">
        <v>589.29</v>
      </c>
      <c r="K662" s="433">
        <v>12.0</v>
      </c>
      <c r="L662" s="434" t="s">
        <v>10227</v>
      </c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>
      <c r="A663" s="429">
        <v>45729.0</v>
      </c>
      <c r="B663" s="430" t="s">
        <v>10225</v>
      </c>
      <c r="C663" s="430" t="s">
        <v>2079</v>
      </c>
      <c r="D663" s="430" t="s">
        <v>10891</v>
      </c>
      <c r="E663" s="430" t="s">
        <v>2078</v>
      </c>
      <c r="F663" s="432">
        <v>0.0</v>
      </c>
      <c r="G663" s="432">
        <v>392.86</v>
      </c>
      <c r="H663" s="432">
        <v>440.0</v>
      </c>
      <c r="I663" s="432">
        <f t="shared" si="6"/>
        <v>2813315.22</v>
      </c>
      <c r="J663" s="432">
        <v>47.14</v>
      </c>
      <c r="K663" s="433">
        <v>12.0</v>
      </c>
      <c r="L663" s="434" t="s">
        <v>10283</v>
      </c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>
      <c r="A664" s="429">
        <v>45729.0</v>
      </c>
      <c r="B664" s="430" t="s">
        <v>10225</v>
      </c>
      <c r="C664" s="430" t="s">
        <v>2087</v>
      </c>
      <c r="D664" s="430" t="s">
        <v>10892</v>
      </c>
      <c r="E664" s="430" t="s">
        <v>2086</v>
      </c>
      <c r="F664" s="432">
        <v>0.0</v>
      </c>
      <c r="G664" s="432">
        <v>392.86</v>
      </c>
      <c r="H664" s="432">
        <v>440.0</v>
      </c>
      <c r="I664" s="432">
        <f t="shared" si="6"/>
        <v>2813708.08</v>
      </c>
      <c r="J664" s="432">
        <v>47.14</v>
      </c>
      <c r="K664" s="433">
        <v>12.0</v>
      </c>
      <c r="L664" s="434" t="s">
        <v>10283</v>
      </c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>
      <c r="A665" s="429">
        <v>45729.0</v>
      </c>
      <c r="B665" s="430" t="s">
        <v>10225</v>
      </c>
      <c r="C665" s="430" t="s">
        <v>2105</v>
      </c>
      <c r="D665" s="430" t="s">
        <v>10893</v>
      </c>
      <c r="E665" s="430" t="s">
        <v>2104</v>
      </c>
      <c r="F665" s="432">
        <v>0.0</v>
      </c>
      <c r="G665" s="432">
        <v>267.86</v>
      </c>
      <c r="H665" s="432">
        <v>300.0</v>
      </c>
      <c r="I665" s="432">
        <f t="shared" si="6"/>
        <v>2813975.94</v>
      </c>
      <c r="J665" s="432">
        <v>32.14</v>
      </c>
      <c r="K665" s="433">
        <v>12.0</v>
      </c>
      <c r="L665" s="434" t="s">
        <v>10279</v>
      </c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>
      <c r="A666" s="429">
        <v>45729.0</v>
      </c>
      <c r="B666" s="430" t="s">
        <v>10225</v>
      </c>
      <c r="C666" s="430" t="s">
        <v>280</v>
      </c>
      <c r="D666" s="430" t="s">
        <v>10333</v>
      </c>
      <c r="E666" s="430" t="s">
        <v>2089</v>
      </c>
      <c r="F666" s="432">
        <v>0.0</v>
      </c>
      <c r="G666" s="432">
        <v>267.86</v>
      </c>
      <c r="H666" s="432">
        <v>300.0</v>
      </c>
      <c r="I666" s="432">
        <f t="shared" si="6"/>
        <v>2814243.8</v>
      </c>
      <c r="J666" s="432">
        <v>32.14</v>
      </c>
      <c r="K666" s="433">
        <v>12.0</v>
      </c>
      <c r="L666" s="434" t="s">
        <v>10279</v>
      </c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>
      <c r="A667" s="429">
        <v>45729.0</v>
      </c>
      <c r="B667" s="430" t="s">
        <v>10225</v>
      </c>
      <c r="C667" s="430" t="s">
        <v>2018</v>
      </c>
      <c r="D667" s="430" t="s">
        <v>10877</v>
      </c>
      <c r="E667" s="430" t="s">
        <v>2081</v>
      </c>
      <c r="F667" s="432">
        <v>0.0</v>
      </c>
      <c r="G667" s="432">
        <v>785.71</v>
      </c>
      <c r="H667" s="432">
        <v>880.0</v>
      </c>
      <c r="I667" s="432">
        <f t="shared" si="6"/>
        <v>2815029.51</v>
      </c>
      <c r="J667" s="432">
        <v>94.29</v>
      </c>
      <c r="K667" s="433">
        <v>12.0</v>
      </c>
      <c r="L667" s="434" t="s">
        <v>10283</v>
      </c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>
      <c r="A668" s="429">
        <v>45729.0</v>
      </c>
      <c r="B668" s="430" t="s">
        <v>10225</v>
      </c>
      <c r="C668" s="430" t="s">
        <v>1809</v>
      </c>
      <c r="D668" s="430" t="s">
        <v>10831</v>
      </c>
      <c r="E668" s="430" t="s">
        <v>2075</v>
      </c>
      <c r="F668" s="432">
        <v>0.0</v>
      </c>
      <c r="G668" s="432">
        <v>267.86</v>
      </c>
      <c r="H668" s="432">
        <v>300.0</v>
      </c>
      <c r="I668" s="432">
        <f t="shared" si="6"/>
        <v>2815297.37</v>
      </c>
      <c r="J668" s="432">
        <v>32.14</v>
      </c>
      <c r="K668" s="433">
        <v>12.0</v>
      </c>
      <c r="L668" s="434" t="s">
        <v>10279</v>
      </c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>
      <c r="A669" s="429">
        <v>45729.0</v>
      </c>
      <c r="B669" s="430" t="s">
        <v>10225</v>
      </c>
      <c r="C669" s="430" t="s">
        <v>2095</v>
      </c>
      <c r="D669" s="430" t="s">
        <v>10894</v>
      </c>
      <c r="E669" s="430" t="s">
        <v>2094</v>
      </c>
      <c r="F669" s="432">
        <v>0.0</v>
      </c>
      <c r="G669" s="432">
        <v>8928.57</v>
      </c>
      <c r="H669" s="432">
        <v>10000.0</v>
      </c>
      <c r="I669" s="432">
        <f t="shared" si="6"/>
        <v>2824225.94</v>
      </c>
      <c r="J669" s="432">
        <v>1071.43</v>
      </c>
      <c r="K669" s="433">
        <v>12.0</v>
      </c>
      <c r="L669" s="434" t="s">
        <v>10227</v>
      </c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>
      <c r="A670" s="429">
        <v>45729.0</v>
      </c>
      <c r="B670" s="430" t="s">
        <v>10225</v>
      </c>
      <c r="C670" s="430" t="s">
        <v>186</v>
      </c>
      <c r="D670" s="430" t="s">
        <v>10895</v>
      </c>
      <c r="E670" s="430" t="s">
        <v>2091</v>
      </c>
      <c r="F670" s="432">
        <v>0.0</v>
      </c>
      <c r="G670" s="432">
        <v>2321.43</v>
      </c>
      <c r="H670" s="432">
        <v>2600.0</v>
      </c>
      <c r="I670" s="432">
        <f t="shared" si="6"/>
        <v>2826547.37</v>
      </c>
      <c r="J670" s="432">
        <v>278.57</v>
      </c>
      <c r="K670" s="433">
        <v>12.0</v>
      </c>
      <c r="L670" s="434" t="s">
        <v>10227</v>
      </c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>
      <c r="A671" s="429">
        <v>45730.0</v>
      </c>
      <c r="B671" s="430" t="s">
        <v>10225</v>
      </c>
      <c r="C671" s="430" t="s">
        <v>6991</v>
      </c>
      <c r="D671" s="430" t="s">
        <v>10896</v>
      </c>
      <c r="E671" s="430" t="s">
        <v>2128</v>
      </c>
      <c r="F671" s="432">
        <v>0.0</v>
      </c>
      <c r="G671" s="432">
        <v>10044.64</v>
      </c>
      <c r="H671" s="432">
        <v>11250.0</v>
      </c>
      <c r="I671" s="432">
        <f t="shared" si="6"/>
        <v>2836592.01</v>
      </c>
      <c r="J671" s="432">
        <v>1205.36</v>
      </c>
      <c r="K671" s="433">
        <v>12.0</v>
      </c>
      <c r="L671" s="434" t="s">
        <v>10234</v>
      </c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>
      <c r="A672" s="429">
        <v>45730.0</v>
      </c>
      <c r="B672" s="430" t="s">
        <v>10225</v>
      </c>
      <c r="C672" s="430" t="s">
        <v>6991</v>
      </c>
      <c r="D672" s="430" t="s">
        <v>10897</v>
      </c>
      <c r="E672" s="430" t="s">
        <v>2128</v>
      </c>
      <c r="F672" s="432">
        <v>0.0</v>
      </c>
      <c r="G672" s="432">
        <v>684.0</v>
      </c>
      <c r="H672" s="432">
        <v>766.08</v>
      </c>
      <c r="I672" s="432">
        <f t="shared" si="6"/>
        <v>2837276.01</v>
      </c>
      <c r="J672" s="432">
        <v>82.08</v>
      </c>
      <c r="K672" s="433">
        <v>12.0</v>
      </c>
      <c r="L672" s="434" t="s">
        <v>10234</v>
      </c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>
      <c r="A673" s="429">
        <v>45730.0</v>
      </c>
      <c r="B673" s="430" t="s">
        <v>10225</v>
      </c>
      <c r="C673" s="430" t="s">
        <v>280</v>
      </c>
      <c r="D673" s="430" t="s">
        <v>10333</v>
      </c>
      <c r="E673" s="430" t="s">
        <v>2132</v>
      </c>
      <c r="F673" s="432">
        <v>0.0</v>
      </c>
      <c r="G673" s="432">
        <v>267.86</v>
      </c>
      <c r="H673" s="432">
        <v>300.0</v>
      </c>
      <c r="I673" s="432">
        <f t="shared" si="6"/>
        <v>2837543.87</v>
      </c>
      <c r="J673" s="432">
        <v>32.14</v>
      </c>
      <c r="K673" s="433">
        <v>12.0</v>
      </c>
      <c r="L673" s="434" t="s">
        <v>10279</v>
      </c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>
      <c r="A674" s="429">
        <v>45730.0</v>
      </c>
      <c r="B674" s="430" t="s">
        <v>10225</v>
      </c>
      <c r="C674" s="430" t="s">
        <v>2220</v>
      </c>
      <c r="D674" s="430" t="s">
        <v>10898</v>
      </c>
      <c r="E674" s="430" t="s">
        <v>2219</v>
      </c>
      <c r="F674" s="432">
        <v>0.0</v>
      </c>
      <c r="G674" s="432">
        <v>10044.64</v>
      </c>
      <c r="H674" s="432">
        <v>11250.0</v>
      </c>
      <c r="I674" s="432">
        <f t="shared" si="6"/>
        <v>2847588.51</v>
      </c>
      <c r="J674" s="432">
        <v>1205.36</v>
      </c>
      <c r="K674" s="433">
        <v>12.0</v>
      </c>
      <c r="L674" s="434" t="s">
        <v>10234</v>
      </c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>
      <c r="A675" s="429">
        <v>45730.0</v>
      </c>
      <c r="B675" s="430" t="s">
        <v>10225</v>
      </c>
      <c r="C675" s="430" t="s">
        <v>2220</v>
      </c>
      <c r="D675" s="430" t="s">
        <v>10899</v>
      </c>
      <c r="E675" s="430" t="s">
        <v>2219</v>
      </c>
      <c r="F675" s="432">
        <v>0.0</v>
      </c>
      <c r="G675" s="432">
        <v>648.0</v>
      </c>
      <c r="H675" s="432">
        <v>725.76</v>
      </c>
      <c r="I675" s="432">
        <f t="shared" si="6"/>
        <v>2848236.51</v>
      </c>
      <c r="J675" s="432">
        <v>77.76</v>
      </c>
      <c r="K675" s="433">
        <v>12.0</v>
      </c>
      <c r="L675" s="434" t="s">
        <v>10234</v>
      </c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>
      <c r="A676" s="429">
        <v>45730.0</v>
      </c>
      <c r="B676" s="430" t="s">
        <v>10225</v>
      </c>
      <c r="C676" s="430" t="s">
        <v>2704</v>
      </c>
      <c r="D676" s="430" t="s">
        <v>10900</v>
      </c>
      <c r="E676" s="430" t="s">
        <v>2123</v>
      </c>
      <c r="F676" s="432">
        <v>0.0</v>
      </c>
      <c r="G676" s="432">
        <v>5714.29</v>
      </c>
      <c r="H676" s="432">
        <v>6400.0</v>
      </c>
      <c r="I676" s="432">
        <f t="shared" si="6"/>
        <v>2853950.8</v>
      </c>
      <c r="J676" s="432">
        <v>685.71</v>
      </c>
      <c r="K676" s="433">
        <v>12.0</v>
      </c>
      <c r="L676" s="434" t="s">
        <v>10227</v>
      </c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>
      <c r="A677" s="429">
        <v>45730.0</v>
      </c>
      <c r="B677" s="430" t="s">
        <v>10225</v>
      </c>
      <c r="C677" s="430" t="s">
        <v>110</v>
      </c>
      <c r="D677" s="430" t="s">
        <v>10868</v>
      </c>
      <c r="E677" s="430" t="s">
        <v>2120</v>
      </c>
      <c r="F677" s="432">
        <v>0.0</v>
      </c>
      <c r="G677" s="432">
        <v>392.86</v>
      </c>
      <c r="H677" s="432">
        <v>440.0</v>
      </c>
      <c r="I677" s="432">
        <f t="shared" si="6"/>
        <v>2854343.66</v>
      </c>
      <c r="J677" s="432">
        <v>47.14</v>
      </c>
      <c r="K677" s="433">
        <v>12.0</v>
      </c>
      <c r="L677" s="434" t="s">
        <v>10283</v>
      </c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>
      <c r="A678" s="429">
        <v>45730.0</v>
      </c>
      <c r="B678" s="430" t="s">
        <v>10225</v>
      </c>
      <c r="C678" s="430" t="s">
        <v>2135</v>
      </c>
      <c r="D678" s="430" t="s">
        <v>10901</v>
      </c>
      <c r="E678" s="430" t="s">
        <v>2134</v>
      </c>
      <c r="F678" s="432">
        <v>0.0</v>
      </c>
      <c r="G678" s="432">
        <v>4196.43</v>
      </c>
      <c r="H678" s="432">
        <v>4700.0</v>
      </c>
      <c r="I678" s="432">
        <f t="shared" si="6"/>
        <v>2858540.09</v>
      </c>
      <c r="J678" s="432">
        <v>503.57</v>
      </c>
      <c r="K678" s="433">
        <v>12.0</v>
      </c>
      <c r="L678" s="434" t="s">
        <v>10227</v>
      </c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>
      <c r="A679" s="429">
        <v>45730.0</v>
      </c>
      <c r="B679" s="430" t="s">
        <v>10225</v>
      </c>
      <c r="C679" s="430" t="s">
        <v>2109</v>
      </c>
      <c r="D679" s="430" t="s">
        <v>10902</v>
      </c>
      <c r="E679" s="430" t="s">
        <v>2108</v>
      </c>
      <c r="F679" s="432">
        <v>0.0</v>
      </c>
      <c r="G679" s="432">
        <v>3571.43</v>
      </c>
      <c r="H679" s="432">
        <v>4000.0</v>
      </c>
      <c r="I679" s="432">
        <f t="shared" si="6"/>
        <v>2862111.52</v>
      </c>
      <c r="J679" s="432">
        <v>428.57</v>
      </c>
      <c r="K679" s="433">
        <v>12.0</v>
      </c>
      <c r="L679" s="434" t="s">
        <v>10227</v>
      </c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>
      <c r="A680" s="429">
        <v>45730.0</v>
      </c>
      <c r="B680" s="430" t="s">
        <v>10225</v>
      </c>
      <c r="C680" s="430" t="s">
        <v>1712</v>
      </c>
      <c r="D680" s="430" t="s">
        <v>10903</v>
      </c>
      <c r="E680" s="430" t="s">
        <v>2461</v>
      </c>
      <c r="F680" s="432">
        <v>0.0</v>
      </c>
      <c r="G680" s="432">
        <v>4464.29</v>
      </c>
      <c r="H680" s="432">
        <v>5000.0</v>
      </c>
      <c r="I680" s="432">
        <f t="shared" si="6"/>
        <v>2866575.81</v>
      </c>
      <c r="J680" s="432">
        <v>535.71</v>
      </c>
      <c r="K680" s="433">
        <v>12.0</v>
      </c>
      <c r="L680" s="434" t="s">
        <v>10271</v>
      </c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>
      <c r="A681" s="429">
        <v>45730.0</v>
      </c>
      <c r="B681" s="430" t="s">
        <v>10225</v>
      </c>
      <c r="C681" s="430" t="s">
        <v>331</v>
      </c>
      <c r="D681" s="430" t="s">
        <v>10904</v>
      </c>
      <c r="E681" s="430" t="s">
        <v>2118</v>
      </c>
      <c r="F681" s="432">
        <v>0.0</v>
      </c>
      <c r="G681" s="432">
        <v>392.86</v>
      </c>
      <c r="H681" s="432">
        <v>440.0</v>
      </c>
      <c r="I681" s="432">
        <f t="shared" si="6"/>
        <v>2866968.67</v>
      </c>
      <c r="J681" s="432">
        <v>47.14</v>
      </c>
      <c r="K681" s="433">
        <v>12.0</v>
      </c>
      <c r="L681" s="434" t="s">
        <v>10283</v>
      </c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>
      <c r="A682" s="429">
        <v>45730.0</v>
      </c>
      <c r="B682" s="430" t="s">
        <v>10225</v>
      </c>
      <c r="C682" s="430" t="s">
        <v>2114</v>
      </c>
      <c r="D682" s="430" t="s">
        <v>10905</v>
      </c>
      <c r="E682" s="430" t="s">
        <v>2113</v>
      </c>
      <c r="F682" s="432">
        <v>0.0</v>
      </c>
      <c r="G682" s="432">
        <v>1250.0</v>
      </c>
      <c r="H682" s="432">
        <v>1400.0</v>
      </c>
      <c r="I682" s="432">
        <f t="shared" si="6"/>
        <v>2868218.67</v>
      </c>
      <c r="J682" s="432">
        <v>150.0</v>
      </c>
      <c r="K682" s="433">
        <v>12.0</v>
      </c>
      <c r="L682" s="434" t="s">
        <v>10227</v>
      </c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>
      <c r="A683" s="429">
        <v>45731.0</v>
      </c>
      <c r="B683" s="430" t="s">
        <v>10225</v>
      </c>
      <c r="C683" s="430" t="s">
        <v>2095</v>
      </c>
      <c r="D683" s="430" t="s">
        <v>10906</v>
      </c>
      <c r="E683" s="430" t="s">
        <v>2138</v>
      </c>
      <c r="F683" s="432">
        <v>0.0</v>
      </c>
      <c r="G683" s="432">
        <v>17.86</v>
      </c>
      <c r="H683" s="432">
        <v>20.0</v>
      </c>
      <c r="I683" s="432">
        <f t="shared" si="6"/>
        <v>2868236.53</v>
      </c>
      <c r="J683" s="432">
        <v>2.14</v>
      </c>
      <c r="K683" s="433">
        <v>12.0</v>
      </c>
      <c r="L683" s="434" t="s">
        <v>10290</v>
      </c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>
      <c r="A684" s="429">
        <v>45732.0</v>
      </c>
      <c r="B684" s="430" t="s">
        <v>10225</v>
      </c>
      <c r="C684" s="430" t="s">
        <v>1931</v>
      </c>
      <c r="D684" s="430" t="s">
        <v>10907</v>
      </c>
      <c r="E684" s="430" t="s">
        <v>1930</v>
      </c>
      <c r="F684" s="432">
        <v>0.0</v>
      </c>
      <c r="G684" s="432">
        <v>9375.0</v>
      </c>
      <c r="H684" s="432">
        <v>10500.0</v>
      </c>
      <c r="I684" s="432">
        <f t="shared" si="6"/>
        <v>2877611.53</v>
      </c>
      <c r="J684" s="432">
        <v>1125.0</v>
      </c>
      <c r="K684" s="433">
        <v>12.0</v>
      </c>
      <c r="L684" s="434" t="s">
        <v>10229</v>
      </c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>
      <c r="A685" s="429">
        <v>45733.0</v>
      </c>
      <c r="B685" s="430" t="s">
        <v>10225</v>
      </c>
      <c r="C685" s="430" t="s">
        <v>2141</v>
      </c>
      <c r="D685" s="430" t="s">
        <v>10908</v>
      </c>
      <c r="E685" s="430" t="s">
        <v>2140</v>
      </c>
      <c r="F685" s="432">
        <v>0.0</v>
      </c>
      <c r="G685" s="432">
        <v>267.86</v>
      </c>
      <c r="H685" s="432">
        <v>300.0</v>
      </c>
      <c r="I685" s="432">
        <f t="shared" si="6"/>
        <v>2877879.39</v>
      </c>
      <c r="J685" s="432">
        <v>32.14</v>
      </c>
      <c r="K685" s="433">
        <v>12.0</v>
      </c>
      <c r="L685" s="434" t="s">
        <v>10279</v>
      </c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>
      <c r="A686" s="429">
        <v>45733.0</v>
      </c>
      <c r="B686" s="430" t="s">
        <v>10225</v>
      </c>
      <c r="C686" s="430" t="s">
        <v>2144</v>
      </c>
      <c r="D686" s="430" t="s">
        <v>10909</v>
      </c>
      <c r="E686" s="430" t="s">
        <v>2143</v>
      </c>
      <c r="F686" s="432">
        <v>0.0</v>
      </c>
      <c r="G686" s="432">
        <v>2321.43</v>
      </c>
      <c r="H686" s="432">
        <v>2600.0</v>
      </c>
      <c r="I686" s="432">
        <f t="shared" si="6"/>
        <v>2880200.82</v>
      </c>
      <c r="J686" s="432">
        <v>278.57</v>
      </c>
      <c r="K686" s="433">
        <v>12.0</v>
      </c>
      <c r="L686" s="434" t="s">
        <v>10227</v>
      </c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>
      <c r="A687" s="429">
        <v>45733.0</v>
      </c>
      <c r="B687" s="430" t="s">
        <v>10225</v>
      </c>
      <c r="C687" s="430" t="s">
        <v>2144</v>
      </c>
      <c r="D687" s="430" t="s">
        <v>10910</v>
      </c>
      <c r="E687" s="430" t="s">
        <v>2151</v>
      </c>
      <c r="F687" s="432">
        <v>0.0</v>
      </c>
      <c r="G687" s="432">
        <v>625.0</v>
      </c>
      <c r="H687" s="432">
        <v>700.0</v>
      </c>
      <c r="I687" s="432">
        <f t="shared" si="6"/>
        <v>2880825.82</v>
      </c>
      <c r="J687" s="432">
        <v>75.0</v>
      </c>
      <c r="K687" s="433">
        <v>12.0</v>
      </c>
      <c r="L687" s="434" t="s">
        <v>10227</v>
      </c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>
      <c r="A688" s="429">
        <v>45733.0</v>
      </c>
      <c r="B688" s="430" t="s">
        <v>10225</v>
      </c>
      <c r="C688" s="430" t="s">
        <v>797</v>
      </c>
      <c r="D688" s="430" t="s">
        <v>10753</v>
      </c>
      <c r="E688" s="430" t="s">
        <v>2164</v>
      </c>
      <c r="F688" s="432">
        <v>0.0</v>
      </c>
      <c r="G688" s="432">
        <v>214.29</v>
      </c>
      <c r="H688" s="432">
        <v>240.0</v>
      </c>
      <c r="I688" s="432">
        <f t="shared" si="6"/>
        <v>2881040.11</v>
      </c>
      <c r="J688" s="432">
        <v>25.71</v>
      </c>
      <c r="K688" s="433">
        <v>12.0</v>
      </c>
      <c r="L688" s="434" t="s">
        <v>10279</v>
      </c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>
      <c r="A689" s="429">
        <v>45733.0</v>
      </c>
      <c r="B689" s="430" t="s">
        <v>10225</v>
      </c>
      <c r="C689" s="430" t="s">
        <v>2155</v>
      </c>
      <c r="D689" s="430" t="s">
        <v>10911</v>
      </c>
      <c r="E689" s="430" t="s">
        <v>2154</v>
      </c>
      <c r="F689" s="432">
        <v>0.0</v>
      </c>
      <c r="G689" s="432">
        <v>267.86</v>
      </c>
      <c r="H689" s="432">
        <v>300.0</v>
      </c>
      <c r="I689" s="432">
        <f t="shared" si="6"/>
        <v>2881307.97</v>
      </c>
      <c r="J689" s="432">
        <v>32.14</v>
      </c>
      <c r="K689" s="433">
        <v>12.0</v>
      </c>
      <c r="L689" s="434" t="s">
        <v>10279</v>
      </c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>
      <c r="A690" s="429">
        <v>45733.0</v>
      </c>
      <c r="B690" s="430" t="s">
        <v>10225</v>
      </c>
      <c r="C690" s="430" t="s">
        <v>2162</v>
      </c>
      <c r="D690" s="430" t="s">
        <v>10912</v>
      </c>
      <c r="E690" s="430" t="s">
        <v>2161</v>
      </c>
      <c r="F690" s="432">
        <v>0.0</v>
      </c>
      <c r="G690" s="432">
        <v>785.71</v>
      </c>
      <c r="H690" s="432">
        <v>880.0</v>
      </c>
      <c r="I690" s="432">
        <f t="shared" si="6"/>
        <v>2882093.68</v>
      </c>
      <c r="J690" s="432">
        <v>94.29</v>
      </c>
      <c r="K690" s="433">
        <v>12.0</v>
      </c>
      <c r="L690" s="434" t="s">
        <v>10283</v>
      </c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>
      <c r="A691" s="429">
        <v>45733.0</v>
      </c>
      <c r="B691" s="430" t="s">
        <v>10225</v>
      </c>
      <c r="C691" s="430" t="s">
        <v>2158</v>
      </c>
      <c r="D691" s="430" t="s">
        <v>10913</v>
      </c>
      <c r="E691" s="430" t="s">
        <v>2157</v>
      </c>
      <c r="F691" s="432">
        <v>0.0</v>
      </c>
      <c r="G691" s="432">
        <v>1250.0</v>
      </c>
      <c r="H691" s="432">
        <v>1400.0</v>
      </c>
      <c r="I691" s="432">
        <f t="shared" si="6"/>
        <v>2883343.68</v>
      </c>
      <c r="J691" s="432">
        <v>150.0</v>
      </c>
      <c r="K691" s="433">
        <v>12.0</v>
      </c>
      <c r="L691" s="434" t="s">
        <v>10227</v>
      </c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>
      <c r="A692" s="429">
        <v>45734.0</v>
      </c>
      <c r="B692" s="430" t="s">
        <v>10225</v>
      </c>
      <c r="C692" s="430" t="s">
        <v>2170</v>
      </c>
      <c r="D692" s="430" t="s">
        <v>10914</v>
      </c>
      <c r="E692" s="430" t="s">
        <v>2169</v>
      </c>
      <c r="F692" s="432">
        <v>0.0</v>
      </c>
      <c r="G692" s="432">
        <v>392.86</v>
      </c>
      <c r="H692" s="432">
        <v>440.0</v>
      </c>
      <c r="I692" s="432">
        <f t="shared" si="6"/>
        <v>2883736.54</v>
      </c>
      <c r="J692" s="432">
        <v>47.14</v>
      </c>
      <c r="K692" s="433">
        <v>12.0</v>
      </c>
      <c r="L692" s="434" t="s">
        <v>10283</v>
      </c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>
      <c r="A693" s="429">
        <v>45734.0</v>
      </c>
      <c r="B693" s="430" t="s">
        <v>10225</v>
      </c>
      <c r="C693" s="430" t="s">
        <v>2704</v>
      </c>
      <c r="D693" s="430" t="s">
        <v>10915</v>
      </c>
      <c r="E693" s="430" t="s">
        <v>2172</v>
      </c>
      <c r="F693" s="432">
        <v>0.0</v>
      </c>
      <c r="G693" s="432">
        <v>785.71</v>
      </c>
      <c r="H693" s="432">
        <v>880.0</v>
      </c>
      <c r="I693" s="432">
        <f t="shared" si="6"/>
        <v>2884522.25</v>
      </c>
      <c r="J693" s="432">
        <v>94.29</v>
      </c>
      <c r="K693" s="433">
        <v>12.0</v>
      </c>
      <c r="L693" s="434" t="s">
        <v>10283</v>
      </c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>
      <c r="A694" s="429">
        <v>45734.0</v>
      </c>
      <c r="B694" s="430" t="s">
        <v>10225</v>
      </c>
      <c r="C694" s="430" t="s">
        <v>217</v>
      </c>
      <c r="D694" s="430" t="s">
        <v>10916</v>
      </c>
      <c r="E694" s="430" t="s">
        <v>2215</v>
      </c>
      <c r="F694" s="432">
        <v>0.0</v>
      </c>
      <c r="G694" s="432">
        <v>803.57</v>
      </c>
      <c r="H694" s="432">
        <v>900.0</v>
      </c>
      <c r="I694" s="432">
        <f t="shared" si="6"/>
        <v>2885325.82</v>
      </c>
      <c r="J694" s="432">
        <v>96.43</v>
      </c>
      <c r="K694" s="433">
        <v>12.0</v>
      </c>
      <c r="L694" s="434" t="s">
        <v>10279</v>
      </c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>
      <c r="A695" s="429">
        <v>45734.0</v>
      </c>
      <c r="B695" s="430" t="s">
        <v>10225</v>
      </c>
      <c r="C695" s="430" t="s">
        <v>328</v>
      </c>
      <c r="D695" s="430" t="s">
        <v>10360</v>
      </c>
      <c r="E695" s="430" t="s">
        <v>2167</v>
      </c>
      <c r="F695" s="432">
        <v>0.0</v>
      </c>
      <c r="G695" s="432">
        <v>267.86</v>
      </c>
      <c r="H695" s="432">
        <v>300.0</v>
      </c>
      <c r="I695" s="432">
        <f t="shared" si="6"/>
        <v>2885593.68</v>
      </c>
      <c r="J695" s="432">
        <v>32.14</v>
      </c>
      <c r="K695" s="433">
        <v>12.0</v>
      </c>
      <c r="L695" s="434" t="s">
        <v>10279</v>
      </c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>
      <c r="A696" s="429">
        <v>45734.0</v>
      </c>
      <c r="B696" s="430" t="s">
        <v>10225</v>
      </c>
      <c r="C696" s="430" t="s">
        <v>1551</v>
      </c>
      <c r="D696" s="430" t="s">
        <v>10917</v>
      </c>
      <c r="E696" s="430" t="s">
        <v>2174</v>
      </c>
      <c r="F696" s="432">
        <v>0.0</v>
      </c>
      <c r="G696" s="432">
        <v>4910.71</v>
      </c>
      <c r="H696" s="432">
        <v>5500.0</v>
      </c>
      <c r="I696" s="432">
        <f t="shared" si="6"/>
        <v>2890504.39</v>
      </c>
      <c r="J696" s="432">
        <v>589.29</v>
      </c>
      <c r="K696" s="433">
        <v>12.0</v>
      </c>
      <c r="L696" s="434" t="s">
        <v>10227</v>
      </c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>
      <c r="A697" s="429">
        <v>45735.0</v>
      </c>
      <c r="B697" s="430" t="s">
        <v>10225</v>
      </c>
      <c r="C697" s="430" t="s">
        <v>364</v>
      </c>
      <c r="D697" s="430" t="s">
        <v>10918</v>
      </c>
      <c r="E697" s="430" t="s">
        <v>2198</v>
      </c>
      <c r="F697" s="432">
        <v>0.0</v>
      </c>
      <c r="G697" s="432">
        <v>642.86</v>
      </c>
      <c r="H697" s="432">
        <v>720.0</v>
      </c>
      <c r="I697" s="432">
        <f t="shared" si="6"/>
        <v>2891147.25</v>
      </c>
      <c r="J697" s="432">
        <v>77.14</v>
      </c>
      <c r="K697" s="433">
        <v>12.0</v>
      </c>
      <c r="L697" s="434" t="s">
        <v>10227</v>
      </c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>
      <c r="A698" s="429">
        <v>45735.0</v>
      </c>
      <c r="B698" s="430" t="s">
        <v>10225</v>
      </c>
      <c r="C698" s="430" t="s">
        <v>364</v>
      </c>
      <c r="D698" s="430" t="s">
        <v>10919</v>
      </c>
      <c r="E698" s="430" t="s">
        <v>2198</v>
      </c>
      <c r="F698" s="432">
        <v>0.0</v>
      </c>
      <c r="G698" s="432">
        <v>392.86</v>
      </c>
      <c r="H698" s="432">
        <v>440.0</v>
      </c>
      <c r="I698" s="432">
        <f t="shared" si="6"/>
        <v>2891540.11</v>
      </c>
      <c r="J698" s="432">
        <v>47.14</v>
      </c>
      <c r="K698" s="433">
        <v>12.0</v>
      </c>
      <c r="L698" s="434" t="s">
        <v>10283</v>
      </c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>
      <c r="A699" s="429">
        <v>45735.0</v>
      </c>
      <c r="B699" s="430" t="s">
        <v>10225</v>
      </c>
      <c r="C699" s="430" t="s">
        <v>487</v>
      </c>
      <c r="D699" s="430" t="s">
        <v>10423</v>
      </c>
      <c r="E699" s="430" t="s">
        <v>2177</v>
      </c>
      <c r="F699" s="432">
        <v>0.0</v>
      </c>
      <c r="G699" s="432">
        <v>267.86</v>
      </c>
      <c r="H699" s="432">
        <v>300.0</v>
      </c>
      <c r="I699" s="432">
        <f t="shared" si="6"/>
        <v>2891807.97</v>
      </c>
      <c r="J699" s="432">
        <v>32.14</v>
      </c>
      <c r="K699" s="433">
        <v>12.0</v>
      </c>
      <c r="L699" s="434" t="s">
        <v>10279</v>
      </c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>
      <c r="A700" s="429">
        <v>45735.0</v>
      </c>
      <c r="B700" s="430" t="s">
        <v>10225</v>
      </c>
      <c r="C700" s="430" t="s">
        <v>2181</v>
      </c>
      <c r="D700" s="430" t="s">
        <v>10920</v>
      </c>
      <c r="E700" s="430" t="s">
        <v>2180</v>
      </c>
      <c r="F700" s="432">
        <v>0.0</v>
      </c>
      <c r="G700" s="432">
        <v>392.86</v>
      </c>
      <c r="H700" s="432">
        <v>440.0</v>
      </c>
      <c r="I700" s="432">
        <f t="shared" si="6"/>
        <v>2892200.83</v>
      </c>
      <c r="J700" s="432">
        <v>47.14</v>
      </c>
      <c r="K700" s="433">
        <v>12.0</v>
      </c>
      <c r="L700" s="434" t="s">
        <v>10283</v>
      </c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>
      <c r="A701" s="429">
        <v>45735.0</v>
      </c>
      <c r="B701" s="430" t="s">
        <v>10225</v>
      </c>
      <c r="C701" s="430" t="s">
        <v>2184</v>
      </c>
      <c r="D701" s="430" t="s">
        <v>10921</v>
      </c>
      <c r="E701" s="430" t="s">
        <v>2183</v>
      </c>
      <c r="F701" s="432">
        <v>0.0</v>
      </c>
      <c r="G701" s="432">
        <v>392.86</v>
      </c>
      <c r="H701" s="432">
        <v>440.0</v>
      </c>
      <c r="I701" s="432">
        <f t="shared" si="6"/>
        <v>2892593.69</v>
      </c>
      <c r="J701" s="432">
        <v>47.14</v>
      </c>
      <c r="K701" s="433">
        <v>12.0</v>
      </c>
      <c r="L701" s="434" t="s">
        <v>10283</v>
      </c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>
      <c r="A702" s="429">
        <v>45736.0</v>
      </c>
      <c r="B702" s="430" t="s">
        <v>10225</v>
      </c>
      <c r="C702" s="430" t="s">
        <v>280</v>
      </c>
      <c r="D702" s="430" t="s">
        <v>10333</v>
      </c>
      <c r="E702" s="430" t="s">
        <v>2213</v>
      </c>
      <c r="F702" s="432">
        <v>0.0</v>
      </c>
      <c r="G702" s="432">
        <v>267.86</v>
      </c>
      <c r="H702" s="432">
        <v>300.0</v>
      </c>
      <c r="I702" s="432">
        <f t="shared" si="6"/>
        <v>2892861.55</v>
      </c>
      <c r="J702" s="432">
        <v>32.14</v>
      </c>
      <c r="K702" s="433">
        <v>12.0</v>
      </c>
      <c r="L702" s="434" t="s">
        <v>10279</v>
      </c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>
      <c r="A703" s="429">
        <v>45736.0</v>
      </c>
      <c r="B703" s="430" t="s">
        <v>10225</v>
      </c>
      <c r="C703" s="430" t="s">
        <v>3893</v>
      </c>
      <c r="D703" s="430" t="s">
        <v>10922</v>
      </c>
      <c r="E703" s="430" t="s">
        <v>2207</v>
      </c>
      <c r="F703" s="432">
        <v>0.0</v>
      </c>
      <c r="G703" s="432">
        <v>392.86</v>
      </c>
      <c r="H703" s="432">
        <v>440.0</v>
      </c>
      <c r="I703" s="432">
        <f t="shared" si="6"/>
        <v>2893254.41</v>
      </c>
      <c r="J703" s="432">
        <v>47.14</v>
      </c>
      <c r="K703" s="433">
        <v>12.0</v>
      </c>
      <c r="L703" s="434" t="s">
        <v>10283</v>
      </c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>
      <c r="A704" s="429">
        <v>45736.0</v>
      </c>
      <c r="B704" s="430" t="s">
        <v>10225</v>
      </c>
      <c r="C704" s="430" t="s">
        <v>217</v>
      </c>
      <c r="D704" s="430" t="s">
        <v>10923</v>
      </c>
      <c r="E704" s="430" t="s">
        <v>2254</v>
      </c>
      <c r="F704" s="432">
        <v>0.0</v>
      </c>
      <c r="G704" s="432">
        <v>1178.57</v>
      </c>
      <c r="H704" s="432">
        <v>1320.0</v>
      </c>
      <c r="I704" s="432">
        <f t="shared" si="6"/>
        <v>2894432.98</v>
      </c>
      <c r="J704" s="432">
        <v>141.43</v>
      </c>
      <c r="K704" s="433">
        <v>12.0</v>
      </c>
      <c r="L704" s="434" t="s">
        <v>10283</v>
      </c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>
      <c r="A705" s="429">
        <v>45736.0</v>
      </c>
      <c r="B705" s="430" t="s">
        <v>10225</v>
      </c>
      <c r="C705" s="430" t="s">
        <v>217</v>
      </c>
      <c r="D705" s="430" t="s">
        <v>10916</v>
      </c>
      <c r="E705" s="430" t="s">
        <v>2254</v>
      </c>
      <c r="F705" s="432">
        <v>0.0</v>
      </c>
      <c r="G705" s="432">
        <v>267.86</v>
      </c>
      <c r="H705" s="432">
        <v>300.0</v>
      </c>
      <c r="I705" s="432">
        <f t="shared" si="6"/>
        <v>2894700.84</v>
      </c>
      <c r="J705" s="432">
        <v>32.14</v>
      </c>
      <c r="K705" s="433">
        <v>12.0</v>
      </c>
      <c r="L705" s="434" t="s">
        <v>10279</v>
      </c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>
      <c r="A706" s="429">
        <v>45736.0</v>
      </c>
      <c r="B706" s="430" t="s">
        <v>10225</v>
      </c>
      <c r="C706" s="430" t="s">
        <v>752</v>
      </c>
      <c r="D706" s="430" t="s">
        <v>10492</v>
      </c>
      <c r="E706" s="430" t="s">
        <v>2210</v>
      </c>
      <c r="F706" s="432">
        <v>0.0</v>
      </c>
      <c r="G706" s="432">
        <v>267.86</v>
      </c>
      <c r="H706" s="432">
        <v>300.0</v>
      </c>
      <c r="I706" s="432">
        <f t="shared" si="6"/>
        <v>2894968.7</v>
      </c>
      <c r="J706" s="432">
        <v>32.14</v>
      </c>
      <c r="K706" s="433">
        <v>12.0</v>
      </c>
      <c r="L706" s="434" t="s">
        <v>10279</v>
      </c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>
      <c r="A707" s="429">
        <v>45736.0</v>
      </c>
      <c r="B707" s="430" t="s">
        <v>10225</v>
      </c>
      <c r="C707" s="430" t="s">
        <v>487</v>
      </c>
      <c r="D707" s="430" t="s">
        <v>10423</v>
      </c>
      <c r="E707" s="430" t="s">
        <v>2205</v>
      </c>
      <c r="F707" s="432">
        <v>0.0</v>
      </c>
      <c r="G707" s="432">
        <v>267.86</v>
      </c>
      <c r="H707" s="432">
        <v>300.0</v>
      </c>
      <c r="I707" s="432">
        <f t="shared" si="6"/>
        <v>2895236.56</v>
      </c>
      <c r="J707" s="432">
        <v>32.14</v>
      </c>
      <c r="K707" s="433">
        <v>12.0</v>
      </c>
      <c r="L707" s="434" t="s">
        <v>10279</v>
      </c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>
      <c r="A708" s="429">
        <v>45736.0</v>
      </c>
      <c r="B708" s="430" t="s">
        <v>10225</v>
      </c>
      <c r="C708" s="430" t="s">
        <v>325</v>
      </c>
      <c r="D708" s="430" t="s">
        <v>10924</v>
      </c>
      <c r="E708" s="430" t="s">
        <v>2200</v>
      </c>
      <c r="F708" s="432">
        <v>0.0</v>
      </c>
      <c r="G708" s="432">
        <v>392.86</v>
      </c>
      <c r="H708" s="432">
        <v>440.0</v>
      </c>
      <c r="I708" s="432">
        <f t="shared" si="6"/>
        <v>2895629.42</v>
      </c>
      <c r="J708" s="432">
        <v>47.14</v>
      </c>
      <c r="K708" s="433">
        <v>12.0</v>
      </c>
      <c r="L708" s="434" t="s">
        <v>10283</v>
      </c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>
      <c r="A709" s="429">
        <v>45736.0</v>
      </c>
      <c r="B709" s="430" t="s">
        <v>10225</v>
      </c>
      <c r="C709" s="430" t="s">
        <v>2203</v>
      </c>
      <c r="D709" s="430" t="s">
        <v>10925</v>
      </c>
      <c r="E709" s="430" t="s">
        <v>2202</v>
      </c>
      <c r="F709" s="432">
        <v>0.0</v>
      </c>
      <c r="G709" s="432">
        <v>392.86</v>
      </c>
      <c r="H709" s="432">
        <v>440.0</v>
      </c>
      <c r="I709" s="432">
        <f t="shared" si="6"/>
        <v>2896022.28</v>
      </c>
      <c r="J709" s="432">
        <v>47.14</v>
      </c>
      <c r="K709" s="433">
        <v>12.0</v>
      </c>
      <c r="L709" s="434" t="s">
        <v>10283</v>
      </c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>
      <c r="A710" s="429">
        <v>45736.0</v>
      </c>
      <c r="B710" s="430" t="s">
        <v>10225</v>
      </c>
      <c r="C710" s="430" t="s">
        <v>6129</v>
      </c>
      <c r="D710" s="430" t="s">
        <v>10926</v>
      </c>
      <c r="E710" s="430" t="s">
        <v>2371</v>
      </c>
      <c r="F710" s="432">
        <v>0.0</v>
      </c>
      <c r="G710" s="432">
        <v>6696.43</v>
      </c>
      <c r="H710" s="432">
        <v>7500.0</v>
      </c>
      <c r="I710" s="432">
        <f t="shared" si="6"/>
        <v>2902718.71</v>
      </c>
      <c r="J710" s="432">
        <v>803.57</v>
      </c>
      <c r="K710" s="433">
        <v>12.0</v>
      </c>
      <c r="L710" s="434" t="s">
        <v>10234</v>
      </c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>
      <c r="A711" s="429">
        <v>45737.0</v>
      </c>
      <c r="B711" s="430" t="s">
        <v>10225</v>
      </c>
      <c r="C711" s="430" t="s">
        <v>2230</v>
      </c>
      <c r="D711" s="430" t="s">
        <v>10927</v>
      </c>
      <c r="E711" s="430" t="s">
        <v>2229</v>
      </c>
      <c r="F711" s="432">
        <v>0.0</v>
      </c>
      <c r="G711" s="432">
        <v>5089.29</v>
      </c>
      <c r="H711" s="432">
        <v>5700.0</v>
      </c>
      <c r="I711" s="432">
        <f t="shared" si="6"/>
        <v>2907808</v>
      </c>
      <c r="J711" s="432">
        <v>610.71</v>
      </c>
      <c r="K711" s="433">
        <v>12.0</v>
      </c>
      <c r="L711" s="434" t="s">
        <v>10227</v>
      </c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>
      <c r="A712" s="429">
        <v>45737.0</v>
      </c>
      <c r="B712" s="430" t="s">
        <v>10225</v>
      </c>
      <c r="C712" s="430" t="s">
        <v>377</v>
      </c>
      <c r="D712" s="430" t="s">
        <v>10928</v>
      </c>
      <c r="E712" s="430" t="s">
        <v>2239</v>
      </c>
      <c r="F712" s="432">
        <v>0.0</v>
      </c>
      <c r="G712" s="432">
        <v>392.86</v>
      </c>
      <c r="H712" s="432">
        <v>440.0</v>
      </c>
      <c r="I712" s="432">
        <f t="shared" si="6"/>
        <v>2908200.86</v>
      </c>
      <c r="J712" s="432">
        <v>47.14</v>
      </c>
      <c r="K712" s="433">
        <v>12.0</v>
      </c>
      <c r="L712" s="434" t="s">
        <v>10283</v>
      </c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>
      <c r="A713" s="429">
        <v>45737.0</v>
      </c>
      <c r="B713" s="430" t="s">
        <v>10225</v>
      </c>
      <c r="C713" s="430" t="s">
        <v>2242</v>
      </c>
      <c r="D713" s="430" t="s">
        <v>10929</v>
      </c>
      <c r="E713" s="430" t="s">
        <v>2241</v>
      </c>
      <c r="F713" s="432">
        <v>0.0</v>
      </c>
      <c r="G713" s="432">
        <v>4464.29</v>
      </c>
      <c r="H713" s="432">
        <v>5000.0</v>
      </c>
      <c r="I713" s="432">
        <f t="shared" si="6"/>
        <v>2912665.15</v>
      </c>
      <c r="J713" s="432">
        <v>535.71</v>
      </c>
      <c r="K713" s="433">
        <v>12.0</v>
      </c>
      <c r="L713" s="434" t="s">
        <v>10227</v>
      </c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>
      <c r="A714" s="429">
        <v>45737.0</v>
      </c>
      <c r="B714" s="430" t="s">
        <v>10225</v>
      </c>
      <c r="C714" s="430" t="s">
        <v>2242</v>
      </c>
      <c r="D714" s="430" t="s">
        <v>10930</v>
      </c>
      <c r="E714" s="430" t="s">
        <v>2241</v>
      </c>
      <c r="F714" s="432">
        <v>0.0</v>
      </c>
      <c r="G714" s="432">
        <v>4196.43</v>
      </c>
      <c r="H714" s="432">
        <v>4700.0</v>
      </c>
      <c r="I714" s="432">
        <f t="shared" si="6"/>
        <v>2916861.58</v>
      </c>
      <c r="J714" s="432">
        <v>503.57</v>
      </c>
      <c r="K714" s="433">
        <v>12.0</v>
      </c>
      <c r="L714" s="434" t="s">
        <v>10227</v>
      </c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>
      <c r="A715" s="429">
        <v>45737.0</v>
      </c>
      <c r="B715" s="430" t="s">
        <v>10225</v>
      </c>
      <c r="C715" s="430" t="s">
        <v>2242</v>
      </c>
      <c r="D715" s="430" t="s">
        <v>10931</v>
      </c>
      <c r="E715" s="430" t="s">
        <v>2274</v>
      </c>
      <c r="F715" s="432">
        <v>0.0</v>
      </c>
      <c r="G715" s="432">
        <v>1375.0</v>
      </c>
      <c r="H715" s="432">
        <v>1540.0</v>
      </c>
      <c r="I715" s="432">
        <f t="shared" si="6"/>
        <v>2918236.58</v>
      </c>
      <c r="J715" s="432">
        <v>165.0</v>
      </c>
      <c r="K715" s="433">
        <v>12.0</v>
      </c>
      <c r="L715" s="434" t="s">
        <v>10227</v>
      </c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>
      <c r="A716" s="429">
        <v>45737.0</v>
      </c>
      <c r="B716" s="430" t="s">
        <v>10225</v>
      </c>
      <c r="C716" s="430" t="s">
        <v>1350</v>
      </c>
      <c r="D716" s="430" t="s">
        <v>10675</v>
      </c>
      <c r="E716" s="430" t="s">
        <v>2227</v>
      </c>
      <c r="F716" s="432">
        <v>0.0</v>
      </c>
      <c r="G716" s="432">
        <v>267.86</v>
      </c>
      <c r="H716" s="432">
        <v>300.0</v>
      </c>
      <c r="I716" s="432">
        <f t="shared" si="6"/>
        <v>2918504.44</v>
      </c>
      <c r="J716" s="432">
        <v>32.14</v>
      </c>
      <c r="K716" s="433">
        <v>12.0</v>
      </c>
      <c r="L716" s="434" t="s">
        <v>10279</v>
      </c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>
      <c r="A717" s="429">
        <v>45737.0</v>
      </c>
      <c r="B717" s="430" t="s">
        <v>10225</v>
      </c>
      <c r="C717" s="430" t="s">
        <v>2250</v>
      </c>
      <c r="D717" s="430" t="s">
        <v>10932</v>
      </c>
      <c r="E717" s="430" t="s">
        <v>2249</v>
      </c>
      <c r="F717" s="432">
        <v>0.0</v>
      </c>
      <c r="G717" s="432">
        <v>6250.0</v>
      </c>
      <c r="H717" s="432">
        <v>7000.0</v>
      </c>
      <c r="I717" s="432">
        <f t="shared" si="6"/>
        <v>2924754.44</v>
      </c>
      <c r="J717" s="432">
        <v>750.0</v>
      </c>
      <c r="K717" s="433">
        <v>12.0</v>
      </c>
      <c r="L717" s="434" t="s">
        <v>10227</v>
      </c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>
      <c r="A718" s="429">
        <v>45737.0</v>
      </c>
      <c r="B718" s="430" t="s">
        <v>10225</v>
      </c>
      <c r="C718" s="430" t="s">
        <v>2260</v>
      </c>
      <c r="D718" s="430" t="s">
        <v>10933</v>
      </c>
      <c r="E718" s="430" t="s">
        <v>2259</v>
      </c>
      <c r="F718" s="432">
        <v>0.0</v>
      </c>
      <c r="G718" s="432">
        <v>392.86</v>
      </c>
      <c r="H718" s="432">
        <v>440.0</v>
      </c>
      <c r="I718" s="432">
        <f t="shared" si="6"/>
        <v>2925147.3</v>
      </c>
      <c r="J718" s="432">
        <v>47.14</v>
      </c>
      <c r="K718" s="433">
        <v>12.0</v>
      </c>
      <c r="L718" s="434" t="s">
        <v>10283</v>
      </c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>
      <c r="A719" s="429">
        <v>45737.0</v>
      </c>
      <c r="B719" s="430" t="s">
        <v>10225</v>
      </c>
      <c r="C719" s="430" t="s">
        <v>2225</v>
      </c>
      <c r="D719" s="430" t="s">
        <v>10934</v>
      </c>
      <c r="E719" s="430" t="s">
        <v>2224</v>
      </c>
      <c r="F719" s="432">
        <v>0.0</v>
      </c>
      <c r="G719" s="432">
        <v>392.86</v>
      </c>
      <c r="H719" s="432">
        <v>440.0</v>
      </c>
      <c r="I719" s="432">
        <f t="shared" si="6"/>
        <v>2925540.16</v>
      </c>
      <c r="J719" s="432">
        <v>47.14</v>
      </c>
      <c r="K719" s="433">
        <v>12.0</v>
      </c>
      <c r="L719" s="434" t="s">
        <v>10283</v>
      </c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>
      <c r="A720" s="429">
        <v>45737.0</v>
      </c>
      <c r="B720" s="430" t="s">
        <v>10225</v>
      </c>
      <c r="C720" s="430" t="s">
        <v>2247</v>
      </c>
      <c r="D720" s="430" t="s">
        <v>10935</v>
      </c>
      <c r="E720" s="430" t="s">
        <v>2246</v>
      </c>
      <c r="F720" s="432">
        <v>0.0</v>
      </c>
      <c r="G720" s="432">
        <v>785.71</v>
      </c>
      <c r="H720" s="432">
        <v>880.0</v>
      </c>
      <c r="I720" s="432">
        <f t="shared" si="6"/>
        <v>2926325.87</v>
      </c>
      <c r="J720" s="432">
        <v>94.29</v>
      </c>
      <c r="K720" s="433">
        <v>12.0</v>
      </c>
      <c r="L720" s="434" t="s">
        <v>10283</v>
      </c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>
      <c r="A721" s="429">
        <v>45737.0</v>
      </c>
      <c r="B721" s="430" t="s">
        <v>10225</v>
      </c>
      <c r="C721" s="430" t="s">
        <v>487</v>
      </c>
      <c r="D721" s="430" t="s">
        <v>10841</v>
      </c>
      <c r="E721" s="430" t="s">
        <v>2234</v>
      </c>
      <c r="F721" s="432">
        <v>0.0</v>
      </c>
      <c r="G721" s="432">
        <v>392.86</v>
      </c>
      <c r="H721" s="432">
        <v>440.0</v>
      </c>
      <c r="I721" s="432">
        <f t="shared" si="6"/>
        <v>2926718.73</v>
      </c>
      <c r="J721" s="432">
        <v>47.14</v>
      </c>
      <c r="K721" s="433">
        <v>12.0</v>
      </c>
      <c r="L721" s="434" t="s">
        <v>10283</v>
      </c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>
      <c r="A722" s="429">
        <v>45737.0</v>
      </c>
      <c r="B722" s="430" t="s">
        <v>10225</v>
      </c>
      <c r="C722" s="430" t="s">
        <v>110</v>
      </c>
      <c r="D722" s="430" t="s">
        <v>10868</v>
      </c>
      <c r="E722" s="430" t="s">
        <v>2237</v>
      </c>
      <c r="F722" s="432">
        <v>0.0</v>
      </c>
      <c r="G722" s="432">
        <v>392.86</v>
      </c>
      <c r="H722" s="432">
        <v>440.0</v>
      </c>
      <c r="I722" s="432">
        <f t="shared" si="6"/>
        <v>2927111.59</v>
      </c>
      <c r="J722" s="432">
        <v>47.14</v>
      </c>
      <c r="K722" s="433">
        <v>12.0</v>
      </c>
      <c r="L722" s="434" t="s">
        <v>10283</v>
      </c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>
      <c r="A723" s="429">
        <v>45737.0</v>
      </c>
      <c r="B723" s="430" t="s">
        <v>10225</v>
      </c>
      <c r="C723" s="430" t="s">
        <v>804</v>
      </c>
      <c r="D723" s="430" t="s">
        <v>10936</v>
      </c>
      <c r="E723" s="430" t="s">
        <v>2417</v>
      </c>
      <c r="F723" s="432">
        <v>0.0</v>
      </c>
      <c r="G723" s="432">
        <v>1875.0</v>
      </c>
      <c r="H723" s="432">
        <v>2100.0</v>
      </c>
      <c r="I723" s="432">
        <f t="shared" si="6"/>
        <v>2928986.59</v>
      </c>
      <c r="J723" s="432">
        <v>225.0</v>
      </c>
      <c r="K723" s="433">
        <v>12.0</v>
      </c>
      <c r="L723" s="434" t="s">
        <v>10227</v>
      </c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>
      <c r="A724" s="429">
        <v>45737.0</v>
      </c>
      <c r="B724" s="430" t="s">
        <v>10225</v>
      </c>
      <c r="C724" s="430" t="s">
        <v>331</v>
      </c>
      <c r="D724" s="430" t="s">
        <v>10937</v>
      </c>
      <c r="E724" s="430" t="s">
        <v>2257</v>
      </c>
      <c r="F724" s="432">
        <v>0.0</v>
      </c>
      <c r="G724" s="432">
        <v>267.86</v>
      </c>
      <c r="H724" s="432">
        <v>300.0</v>
      </c>
      <c r="I724" s="432">
        <f t="shared" si="6"/>
        <v>2929254.45</v>
      </c>
      <c r="J724" s="432">
        <v>32.14</v>
      </c>
      <c r="K724" s="433">
        <v>12.0</v>
      </c>
      <c r="L724" s="434" t="s">
        <v>10279</v>
      </c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>
      <c r="A725" s="429">
        <v>45738.0</v>
      </c>
      <c r="B725" s="430" t="s">
        <v>10225</v>
      </c>
      <c r="C725" s="430" t="s">
        <v>2263</v>
      </c>
      <c r="D725" s="430" t="s">
        <v>10938</v>
      </c>
      <c r="E725" s="430" t="s">
        <v>2262</v>
      </c>
      <c r="F725" s="432">
        <v>0.0</v>
      </c>
      <c r="G725" s="432">
        <v>5803.57</v>
      </c>
      <c r="H725" s="432">
        <v>6500.0</v>
      </c>
      <c r="I725" s="432">
        <f t="shared" si="6"/>
        <v>2935058.02</v>
      </c>
      <c r="J725" s="432">
        <v>696.43</v>
      </c>
      <c r="K725" s="433">
        <v>12.0</v>
      </c>
      <c r="L725" s="434" t="s">
        <v>10227</v>
      </c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>
      <c r="A726" s="429">
        <v>45738.0</v>
      </c>
      <c r="B726" s="430" t="s">
        <v>10225</v>
      </c>
      <c r="C726" s="430" t="s">
        <v>616</v>
      </c>
      <c r="D726" s="430" t="s">
        <v>10939</v>
      </c>
      <c r="E726" s="430" t="s">
        <v>2431</v>
      </c>
      <c r="F726" s="432">
        <v>0.0</v>
      </c>
      <c r="G726" s="432">
        <v>5339.29</v>
      </c>
      <c r="H726" s="448">
        <v>5980.0</v>
      </c>
      <c r="I726" s="432">
        <f t="shared" si="6"/>
        <v>2940397.31</v>
      </c>
      <c r="J726" s="432">
        <v>640.71</v>
      </c>
      <c r="K726" s="433">
        <v>12.0</v>
      </c>
      <c r="L726" s="434" t="s">
        <v>10227</v>
      </c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>
      <c r="A727" s="429">
        <v>45738.0</v>
      </c>
      <c r="B727" s="430" t="s">
        <v>10225</v>
      </c>
      <c r="C727" s="430" t="s">
        <v>785</v>
      </c>
      <c r="D727" s="430" t="s">
        <v>10940</v>
      </c>
      <c r="E727" s="430" t="s">
        <v>2271</v>
      </c>
      <c r="F727" s="432">
        <v>0.0</v>
      </c>
      <c r="G727" s="432">
        <v>1687.5</v>
      </c>
      <c r="H727" s="432">
        <v>1890.0</v>
      </c>
      <c r="I727" s="432">
        <f t="shared" si="6"/>
        <v>2942084.81</v>
      </c>
      <c r="J727" s="432">
        <v>202.5</v>
      </c>
      <c r="K727" s="433">
        <v>12.0</v>
      </c>
      <c r="L727" s="434" t="s">
        <v>10227</v>
      </c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>
      <c r="A728" s="429">
        <v>45738.0</v>
      </c>
      <c r="B728" s="430" t="s">
        <v>10225</v>
      </c>
      <c r="C728" s="430" t="s">
        <v>1551</v>
      </c>
      <c r="D728" s="430" t="s">
        <v>10941</v>
      </c>
      <c r="E728" s="430" t="s">
        <v>2268</v>
      </c>
      <c r="F728" s="432">
        <v>0.0</v>
      </c>
      <c r="G728" s="432">
        <v>4910.71</v>
      </c>
      <c r="H728" s="432">
        <v>5500.0</v>
      </c>
      <c r="I728" s="432">
        <f t="shared" si="6"/>
        <v>2946995.52</v>
      </c>
      <c r="J728" s="432">
        <v>589.29</v>
      </c>
      <c r="K728" s="433">
        <v>12.0</v>
      </c>
      <c r="L728" s="434" t="s">
        <v>10227</v>
      </c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>
      <c r="A729" s="429">
        <v>45740.0</v>
      </c>
      <c r="B729" s="430" t="s">
        <v>10225</v>
      </c>
      <c r="C729" s="430" t="s">
        <v>746</v>
      </c>
      <c r="D729" s="430" t="s">
        <v>10942</v>
      </c>
      <c r="E729" s="430" t="s">
        <v>2284</v>
      </c>
      <c r="F729" s="432">
        <v>0.0</v>
      </c>
      <c r="G729" s="432">
        <v>392.86</v>
      </c>
      <c r="H729" s="432">
        <v>440.0</v>
      </c>
      <c r="I729" s="432">
        <f t="shared" si="6"/>
        <v>2947388.38</v>
      </c>
      <c r="J729" s="432">
        <v>47.14</v>
      </c>
      <c r="K729" s="433">
        <v>12.0</v>
      </c>
      <c r="L729" s="434" t="s">
        <v>10283</v>
      </c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>
      <c r="A730" s="429">
        <v>45740.0</v>
      </c>
      <c r="B730" s="430" t="s">
        <v>10225</v>
      </c>
      <c r="C730" s="430" t="s">
        <v>1693</v>
      </c>
      <c r="D730" s="430" t="s">
        <v>10943</v>
      </c>
      <c r="E730" s="455" t="s">
        <v>2277</v>
      </c>
      <c r="F730" s="456">
        <v>0.0</v>
      </c>
      <c r="G730" s="456">
        <v>214.29</v>
      </c>
      <c r="H730" s="456">
        <v>240.0</v>
      </c>
      <c r="I730" s="432">
        <f t="shared" si="6"/>
        <v>2947602.67</v>
      </c>
      <c r="J730" s="432">
        <v>25.71</v>
      </c>
      <c r="K730" s="433">
        <v>12.0</v>
      </c>
      <c r="L730" s="434" t="s">
        <v>10290</v>
      </c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>
      <c r="A731" s="429">
        <v>45740.0</v>
      </c>
      <c r="B731" s="430" t="s">
        <v>10225</v>
      </c>
      <c r="C731" s="430" t="s">
        <v>2281</v>
      </c>
      <c r="D731" s="430" t="s">
        <v>10944</v>
      </c>
      <c r="E731" s="430" t="s">
        <v>2280</v>
      </c>
      <c r="F731" s="432">
        <v>0.0</v>
      </c>
      <c r="G731" s="432">
        <v>625.0</v>
      </c>
      <c r="H731" s="432">
        <v>700.0</v>
      </c>
      <c r="I731" s="432">
        <f t="shared" si="6"/>
        <v>2948227.67</v>
      </c>
      <c r="J731" s="432">
        <v>75.0</v>
      </c>
      <c r="K731" s="433">
        <v>12.0</v>
      </c>
      <c r="L731" s="434" t="s">
        <v>10227</v>
      </c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>
      <c r="A732" s="429">
        <v>45741.0</v>
      </c>
      <c r="B732" s="430" t="s">
        <v>10225</v>
      </c>
      <c r="C732" s="430" t="s">
        <v>454</v>
      </c>
      <c r="D732" s="430" t="s">
        <v>10945</v>
      </c>
      <c r="E732" s="430" t="s">
        <v>2493</v>
      </c>
      <c r="F732" s="432">
        <v>0.0</v>
      </c>
      <c r="G732" s="432">
        <v>2589.29</v>
      </c>
      <c r="H732" s="432">
        <v>2900.0</v>
      </c>
      <c r="I732" s="432">
        <f t="shared" si="6"/>
        <v>2950816.96</v>
      </c>
      <c r="J732" s="432">
        <v>310.71</v>
      </c>
      <c r="K732" s="433">
        <v>12.0</v>
      </c>
      <c r="L732" s="434" t="s">
        <v>10227</v>
      </c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>
      <c r="A733" s="429">
        <v>45741.0</v>
      </c>
      <c r="B733" s="430" t="s">
        <v>10225</v>
      </c>
      <c r="C733" s="430" t="s">
        <v>454</v>
      </c>
      <c r="D733" s="430" t="s">
        <v>10946</v>
      </c>
      <c r="E733" s="430" t="s">
        <v>2465</v>
      </c>
      <c r="F733" s="432">
        <v>0.0</v>
      </c>
      <c r="G733" s="432">
        <v>5089.29</v>
      </c>
      <c r="H733" s="432">
        <v>5700.0</v>
      </c>
      <c r="I733" s="432">
        <f t="shared" si="6"/>
        <v>2955906.25</v>
      </c>
      <c r="J733" s="432">
        <v>610.71</v>
      </c>
      <c r="K733" s="433">
        <v>12.0</v>
      </c>
      <c r="L733" s="434" t="s">
        <v>10227</v>
      </c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>
      <c r="A734" s="429">
        <v>45741.0</v>
      </c>
      <c r="B734" s="430" t="s">
        <v>10225</v>
      </c>
      <c r="C734" s="430" t="s">
        <v>10439</v>
      </c>
      <c r="D734" s="430" t="s">
        <v>10947</v>
      </c>
      <c r="E734" s="430" t="s">
        <v>2309</v>
      </c>
      <c r="F734" s="432">
        <v>0.0</v>
      </c>
      <c r="G734" s="432">
        <v>2321.43</v>
      </c>
      <c r="H734" s="432">
        <v>2600.0</v>
      </c>
      <c r="I734" s="432">
        <f t="shared" si="6"/>
        <v>2958227.68</v>
      </c>
      <c r="J734" s="432">
        <v>278.57</v>
      </c>
      <c r="K734" s="433">
        <v>12.0</v>
      </c>
      <c r="L734" s="434" t="s">
        <v>10227</v>
      </c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>
      <c r="A735" s="429">
        <v>45741.0</v>
      </c>
      <c r="B735" s="430" t="s">
        <v>10225</v>
      </c>
      <c r="C735" s="430" t="s">
        <v>2306</v>
      </c>
      <c r="D735" s="430" t="s">
        <v>10948</v>
      </c>
      <c r="E735" s="430" t="s">
        <v>2305</v>
      </c>
      <c r="F735" s="432">
        <v>0.0</v>
      </c>
      <c r="G735" s="432">
        <v>1250.0</v>
      </c>
      <c r="H735" s="432">
        <v>1400.0</v>
      </c>
      <c r="I735" s="432">
        <f t="shared" si="6"/>
        <v>2959477.68</v>
      </c>
      <c r="J735" s="432">
        <v>150.0</v>
      </c>
      <c r="K735" s="433">
        <v>12.0</v>
      </c>
      <c r="L735" s="434" t="s">
        <v>10227</v>
      </c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>
      <c r="A736" s="429">
        <v>45741.0</v>
      </c>
      <c r="B736" s="430" t="s">
        <v>10225</v>
      </c>
      <c r="C736" s="430" t="s">
        <v>2314</v>
      </c>
      <c r="D736" s="430" t="s">
        <v>10949</v>
      </c>
      <c r="E736" s="430" t="s">
        <v>2313</v>
      </c>
      <c r="F736" s="432">
        <v>0.0</v>
      </c>
      <c r="G736" s="432">
        <v>357.14</v>
      </c>
      <c r="H736" s="432">
        <v>400.0</v>
      </c>
      <c r="I736" s="432">
        <f t="shared" si="6"/>
        <v>2959834.82</v>
      </c>
      <c r="J736" s="432">
        <v>42.86</v>
      </c>
      <c r="K736" s="433">
        <v>12.0</v>
      </c>
      <c r="L736" s="434" t="s">
        <v>10279</v>
      </c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>
      <c r="A737" s="429">
        <v>45741.0</v>
      </c>
      <c r="B737" s="430" t="s">
        <v>10225</v>
      </c>
      <c r="C737" s="430" t="s">
        <v>2287</v>
      </c>
      <c r="D737" s="430" t="s">
        <v>10950</v>
      </c>
      <c r="E737" s="430" t="s">
        <v>2286</v>
      </c>
      <c r="F737" s="432">
        <v>0.0</v>
      </c>
      <c r="G737" s="432">
        <v>392.86</v>
      </c>
      <c r="H737" s="432">
        <v>440.0</v>
      </c>
      <c r="I737" s="432">
        <f t="shared" si="6"/>
        <v>2960227.68</v>
      </c>
      <c r="J737" s="432">
        <v>47.14</v>
      </c>
      <c r="K737" s="433">
        <v>12.0</v>
      </c>
      <c r="L737" s="434" t="s">
        <v>10283</v>
      </c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>
      <c r="A738" s="429">
        <v>45741.0</v>
      </c>
      <c r="B738" s="430" t="s">
        <v>10225</v>
      </c>
      <c r="C738" s="430" t="s">
        <v>147</v>
      </c>
      <c r="D738" s="430" t="s">
        <v>10951</v>
      </c>
      <c r="E738" s="430" t="s">
        <v>2317</v>
      </c>
      <c r="F738" s="432">
        <v>0.0</v>
      </c>
      <c r="G738" s="432">
        <v>625.0</v>
      </c>
      <c r="H738" s="432">
        <v>700.0</v>
      </c>
      <c r="I738" s="432">
        <f t="shared" si="6"/>
        <v>2960852.68</v>
      </c>
      <c r="J738" s="432">
        <v>75.0</v>
      </c>
      <c r="K738" s="433">
        <v>12.0</v>
      </c>
      <c r="L738" s="434" t="s">
        <v>10227</v>
      </c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>
      <c r="A739" s="429">
        <v>45741.0</v>
      </c>
      <c r="B739" s="430" t="s">
        <v>10225</v>
      </c>
      <c r="C739" s="430" t="s">
        <v>804</v>
      </c>
      <c r="D739" s="430" t="s">
        <v>10952</v>
      </c>
      <c r="E739" s="430" t="s">
        <v>2421</v>
      </c>
      <c r="F739" s="432">
        <v>0.0</v>
      </c>
      <c r="G739" s="432">
        <v>1875.0</v>
      </c>
      <c r="H739" s="432">
        <v>2100.0</v>
      </c>
      <c r="I739" s="432">
        <f t="shared" si="6"/>
        <v>2962727.68</v>
      </c>
      <c r="J739" s="432">
        <v>225.0</v>
      </c>
      <c r="K739" s="433">
        <v>12.0</v>
      </c>
      <c r="L739" s="434" t="s">
        <v>10227</v>
      </c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>
      <c r="A740" s="429">
        <v>45741.0</v>
      </c>
      <c r="B740" s="430" t="s">
        <v>10225</v>
      </c>
      <c r="C740" s="430" t="s">
        <v>2292</v>
      </c>
      <c r="D740" s="430" t="s">
        <v>10953</v>
      </c>
      <c r="E740" s="430" t="s">
        <v>2291</v>
      </c>
      <c r="F740" s="432">
        <v>0.0</v>
      </c>
      <c r="G740" s="432">
        <v>28125.0</v>
      </c>
      <c r="H740" s="432">
        <v>31500.0</v>
      </c>
      <c r="I740" s="432">
        <f t="shared" si="6"/>
        <v>2990852.68</v>
      </c>
      <c r="J740" s="432">
        <v>3375.0</v>
      </c>
      <c r="K740" s="433">
        <v>12.0</v>
      </c>
      <c r="L740" s="434" t="s">
        <v>10229</v>
      </c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>
      <c r="A741" s="429">
        <v>45741.0</v>
      </c>
      <c r="B741" s="430" t="s">
        <v>10225</v>
      </c>
      <c r="C741" s="430" t="s">
        <v>2292</v>
      </c>
      <c r="D741" s="430" t="s">
        <v>10954</v>
      </c>
      <c r="E741" s="430" t="s">
        <v>2291</v>
      </c>
      <c r="F741" s="432">
        <v>0.0</v>
      </c>
      <c r="G741" s="432">
        <v>806.43</v>
      </c>
      <c r="H741" s="432">
        <v>903.2</v>
      </c>
      <c r="I741" s="432">
        <f t="shared" si="6"/>
        <v>2991659.11</v>
      </c>
      <c r="J741" s="432">
        <v>96.77</v>
      </c>
      <c r="K741" s="433">
        <v>12.0</v>
      </c>
      <c r="L741" s="434" t="s">
        <v>10234</v>
      </c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>
      <c r="A742" s="429">
        <v>45741.0</v>
      </c>
      <c r="B742" s="430" t="s">
        <v>10225</v>
      </c>
      <c r="C742" s="430" t="s">
        <v>2296</v>
      </c>
      <c r="D742" s="430" t="s">
        <v>10955</v>
      </c>
      <c r="E742" s="430" t="s">
        <v>2295</v>
      </c>
      <c r="F742" s="432">
        <v>0.0</v>
      </c>
      <c r="G742" s="432">
        <v>2321.43</v>
      </c>
      <c r="H742" s="432">
        <v>2600.0</v>
      </c>
      <c r="I742" s="432">
        <f t="shared" si="6"/>
        <v>2993980.54</v>
      </c>
      <c r="J742" s="432">
        <v>278.57</v>
      </c>
      <c r="K742" s="433">
        <v>12.0</v>
      </c>
      <c r="L742" s="434" t="s">
        <v>10227</v>
      </c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>
      <c r="A743" s="429">
        <v>45741.0</v>
      </c>
      <c r="B743" s="430" t="s">
        <v>10225</v>
      </c>
      <c r="C743" s="430" t="s">
        <v>331</v>
      </c>
      <c r="D743" s="430" t="s">
        <v>10904</v>
      </c>
      <c r="E743" s="430" t="s">
        <v>2299</v>
      </c>
      <c r="F743" s="432">
        <v>0.0</v>
      </c>
      <c r="G743" s="432">
        <v>392.86</v>
      </c>
      <c r="H743" s="432">
        <v>440.0</v>
      </c>
      <c r="I743" s="432">
        <f t="shared" si="6"/>
        <v>2994373.4</v>
      </c>
      <c r="J743" s="432">
        <v>47.14</v>
      </c>
      <c r="K743" s="433">
        <v>12.0</v>
      </c>
      <c r="L743" s="434" t="s">
        <v>10283</v>
      </c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>
      <c r="A744" s="429">
        <v>45741.0</v>
      </c>
      <c r="B744" s="430" t="s">
        <v>10225</v>
      </c>
      <c r="C744" s="430" t="s">
        <v>1236</v>
      </c>
      <c r="D744" s="430" t="s">
        <v>10648</v>
      </c>
      <c r="E744" s="430" t="s">
        <v>2289</v>
      </c>
      <c r="F744" s="432">
        <v>0.0</v>
      </c>
      <c r="G744" s="432">
        <v>803.57</v>
      </c>
      <c r="H744" s="432">
        <v>900.0</v>
      </c>
      <c r="I744" s="432">
        <f t="shared" si="6"/>
        <v>2995176.97</v>
      </c>
      <c r="J744" s="432">
        <v>96.43</v>
      </c>
      <c r="K744" s="433">
        <v>12.0</v>
      </c>
      <c r="L744" s="434" t="s">
        <v>10279</v>
      </c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>
      <c r="A745" s="429">
        <v>45741.0</v>
      </c>
      <c r="B745" s="430" t="s">
        <v>10225</v>
      </c>
      <c r="C745" s="430" t="s">
        <v>2114</v>
      </c>
      <c r="D745" s="430" t="s">
        <v>10956</v>
      </c>
      <c r="E745" s="430" t="s">
        <v>2301</v>
      </c>
      <c r="F745" s="432">
        <v>0.0</v>
      </c>
      <c r="G745" s="432">
        <v>1875.0</v>
      </c>
      <c r="H745" s="432">
        <v>2100.0</v>
      </c>
      <c r="I745" s="432">
        <f t="shared" si="6"/>
        <v>2997051.97</v>
      </c>
      <c r="J745" s="432">
        <v>225.0</v>
      </c>
      <c r="K745" s="433">
        <v>12.0</v>
      </c>
      <c r="L745" s="434" t="s">
        <v>10227</v>
      </c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>
      <c r="A746" s="429">
        <v>45741.0</v>
      </c>
      <c r="B746" s="430" t="s">
        <v>10225</v>
      </c>
      <c r="C746" s="430" t="s">
        <v>2322</v>
      </c>
      <c r="D746" s="430" t="s">
        <v>10957</v>
      </c>
      <c r="E746" s="430" t="s">
        <v>2321</v>
      </c>
      <c r="F746" s="432">
        <v>0.0</v>
      </c>
      <c r="G746" s="432">
        <v>1250.0</v>
      </c>
      <c r="H746" s="432">
        <v>1400.0</v>
      </c>
      <c r="I746" s="432">
        <f t="shared" si="6"/>
        <v>2998301.97</v>
      </c>
      <c r="J746" s="432">
        <v>150.0</v>
      </c>
      <c r="K746" s="433">
        <v>12.0</v>
      </c>
      <c r="L746" s="434" t="s">
        <v>10227</v>
      </c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>
      <c r="A747" s="429">
        <v>45742.0</v>
      </c>
      <c r="B747" s="430" t="s">
        <v>10225</v>
      </c>
      <c r="C747" s="430" t="s">
        <v>2360</v>
      </c>
      <c r="D747" s="430" t="s">
        <v>10958</v>
      </c>
      <c r="E747" s="430" t="s">
        <v>2359</v>
      </c>
      <c r="F747" s="432">
        <v>0.0</v>
      </c>
      <c r="G747" s="432">
        <v>11049.11</v>
      </c>
      <c r="H747" s="432">
        <v>12375.0</v>
      </c>
      <c r="I747" s="432">
        <f t="shared" si="6"/>
        <v>3009351.08</v>
      </c>
      <c r="J747" s="432">
        <v>1325.89</v>
      </c>
      <c r="K747" s="433">
        <v>12.0</v>
      </c>
      <c r="L747" s="434" t="s">
        <v>10234</v>
      </c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>
      <c r="A748" s="429">
        <v>45742.0</v>
      </c>
      <c r="B748" s="430" t="s">
        <v>10225</v>
      </c>
      <c r="C748" s="430" t="s">
        <v>2360</v>
      </c>
      <c r="D748" s="430" t="s">
        <v>10959</v>
      </c>
      <c r="E748" s="430" t="s">
        <v>2359</v>
      </c>
      <c r="F748" s="432">
        <v>0.0</v>
      </c>
      <c r="G748" s="432">
        <v>237.59</v>
      </c>
      <c r="H748" s="432">
        <v>266.1</v>
      </c>
      <c r="I748" s="432">
        <f t="shared" si="6"/>
        <v>3009588.67</v>
      </c>
      <c r="J748" s="432">
        <v>28.51</v>
      </c>
      <c r="K748" s="433">
        <v>12.0</v>
      </c>
      <c r="L748" s="434" t="s">
        <v>10234</v>
      </c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>
      <c r="A749" s="429">
        <v>45742.0</v>
      </c>
      <c r="B749" s="430" t="s">
        <v>10225</v>
      </c>
      <c r="C749" s="430" t="s">
        <v>2356</v>
      </c>
      <c r="D749" s="430" t="s">
        <v>10960</v>
      </c>
      <c r="E749" s="430" t="s">
        <v>2355</v>
      </c>
      <c r="F749" s="432">
        <v>0.0</v>
      </c>
      <c r="G749" s="432">
        <v>11049.11</v>
      </c>
      <c r="H749" s="432">
        <v>12375.0</v>
      </c>
      <c r="I749" s="432">
        <f t="shared" si="6"/>
        <v>3020637.78</v>
      </c>
      <c r="J749" s="432">
        <v>1325.89</v>
      </c>
      <c r="K749" s="433">
        <v>12.0</v>
      </c>
      <c r="L749" s="434" t="s">
        <v>10234</v>
      </c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>
      <c r="A750" s="429">
        <v>45742.0</v>
      </c>
      <c r="B750" s="430" t="s">
        <v>10225</v>
      </c>
      <c r="C750" s="430" t="s">
        <v>2356</v>
      </c>
      <c r="D750" s="430" t="s">
        <v>10961</v>
      </c>
      <c r="E750" s="430" t="s">
        <v>2355</v>
      </c>
      <c r="F750" s="432">
        <v>0.0</v>
      </c>
      <c r="G750" s="432">
        <v>237.59</v>
      </c>
      <c r="H750" s="432">
        <v>266.1</v>
      </c>
      <c r="I750" s="432">
        <f t="shared" si="6"/>
        <v>3020875.37</v>
      </c>
      <c r="J750" s="432">
        <v>28.51</v>
      </c>
      <c r="K750" s="433">
        <v>12.0</v>
      </c>
      <c r="L750" s="434" t="s">
        <v>10234</v>
      </c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>
      <c r="A751" s="429">
        <v>45742.0</v>
      </c>
      <c r="B751" s="430" t="s">
        <v>10225</v>
      </c>
      <c r="C751" s="430" t="s">
        <v>2381</v>
      </c>
      <c r="D751" s="430" t="s">
        <v>10962</v>
      </c>
      <c r="E751" s="430" t="s">
        <v>2380</v>
      </c>
      <c r="F751" s="432">
        <v>0.0</v>
      </c>
      <c r="G751" s="432">
        <v>392.86</v>
      </c>
      <c r="H751" s="432">
        <v>440.0</v>
      </c>
      <c r="I751" s="432">
        <f t="shared" si="6"/>
        <v>3021268.23</v>
      </c>
      <c r="J751" s="432">
        <v>47.14</v>
      </c>
      <c r="K751" s="433">
        <v>12.0</v>
      </c>
      <c r="L751" s="434" t="s">
        <v>10283</v>
      </c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>
      <c r="A752" s="429">
        <v>45742.0</v>
      </c>
      <c r="B752" s="430" t="s">
        <v>10225</v>
      </c>
      <c r="C752" s="430" t="s">
        <v>2336</v>
      </c>
      <c r="D752" s="430" t="s">
        <v>10963</v>
      </c>
      <c r="E752" s="430" t="s">
        <v>2335</v>
      </c>
      <c r="F752" s="432">
        <v>0.0</v>
      </c>
      <c r="G752" s="432">
        <v>392.86</v>
      </c>
      <c r="H752" s="432">
        <v>440.0</v>
      </c>
      <c r="I752" s="432">
        <f t="shared" si="6"/>
        <v>3021661.09</v>
      </c>
      <c r="J752" s="432">
        <v>47.14</v>
      </c>
      <c r="K752" s="433">
        <v>12.0</v>
      </c>
      <c r="L752" s="434" t="s">
        <v>10283</v>
      </c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>
      <c r="A753" s="429">
        <v>45742.0</v>
      </c>
      <c r="B753" s="430" t="s">
        <v>10225</v>
      </c>
      <c r="C753" s="430" t="s">
        <v>1128</v>
      </c>
      <c r="D753" s="430" t="s">
        <v>10822</v>
      </c>
      <c r="E753" s="430" t="s">
        <v>2348</v>
      </c>
      <c r="F753" s="432">
        <v>0.0</v>
      </c>
      <c r="G753" s="432">
        <v>267.86</v>
      </c>
      <c r="H753" s="432">
        <v>300.0</v>
      </c>
      <c r="I753" s="432">
        <f t="shared" si="6"/>
        <v>3021928.95</v>
      </c>
      <c r="J753" s="432">
        <v>32.14</v>
      </c>
      <c r="K753" s="433">
        <v>12.0</v>
      </c>
      <c r="L753" s="434" t="s">
        <v>10283</v>
      </c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>
      <c r="A754" s="429">
        <v>45742.0</v>
      </c>
      <c r="B754" s="430" t="s">
        <v>10225</v>
      </c>
      <c r="C754" s="430" t="s">
        <v>2351</v>
      </c>
      <c r="D754" s="430" t="s">
        <v>10964</v>
      </c>
      <c r="E754" s="430" t="s">
        <v>2350</v>
      </c>
      <c r="F754" s="432">
        <v>0.0</v>
      </c>
      <c r="G754" s="432">
        <v>25312.5</v>
      </c>
      <c r="H754" s="432">
        <v>28350.0</v>
      </c>
      <c r="I754" s="432">
        <f t="shared" si="6"/>
        <v>3047241.45</v>
      </c>
      <c r="J754" s="432">
        <v>3037.5</v>
      </c>
      <c r="K754" s="433">
        <v>12.0</v>
      </c>
      <c r="L754" s="434" t="s">
        <v>10229</v>
      </c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>
      <c r="A755" s="429">
        <v>45742.0</v>
      </c>
      <c r="B755" s="430" t="s">
        <v>10225</v>
      </c>
      <c r="C755" s="430" t="s">
        <v>2351</v>
      </c>
      <c r="D755" s="430" t="s">
        <v>10965</v>
      </c>
      <c r="E755" s="430" t="s">
        <v>2350</v>
      </c>
      <c r="F755" s="432">
        <v>0.0</v>
      </c>
      <c r="G755" s="432">
        <v>635.06</v>
      </c>
      <c r="H755" s="432">
        <v>711.27</v>
      </c>
      <c r="I755" s="432">
        <f t="shared" si="6"/>
        <v>3047876.51</v>
      </c>
      <c r="J755" s="432">
        <v>76.21</v>
      </c>
      <c r="K755" s="433">
        <v>12.0</v>
      </c>
      <c r="L755" s="434" t="s">
        <v>10229</v>
      </c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>
      <c r="A756" s="429">
        <v>45742.0</v>
      </c>
      <c r="B756" s="430" t="s">
        <v>10225</v>
      </c>
      <c r="C756" s="430" t="s">
        <v>2342</v>
      </c>
      <c r="D756" s="430" t="s">
        <v>10966</v>
      </c>
      <c r="E756" s="430" t="s">
        <v>2341</v>
      </c>
      <c r="F756" s="432">
        <v>0.0</v>
      </c>
      <c r="G756" s="432">
        <v>267.86</v>
      </c>
      <c r="H756" s="432">
        <v>300.0</v>
      </c>
      <c r="I756" s="432">
        <f t="shared" si="6"/>
        <v>3048144.37</v>
      </c>
      <c r="J756" s="432">
        <v>32.14</v>
      </c>
      <c r="K756" s="433">
        <v>12.0</v>
      </c>
      <c r="L756" s="434" t="s">
        <v>10279</v>
      </c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>
      <c r="A757" s="429">
        <v>45742.0</v>
      </c>
      <c r="B757" s="430" t="s">
        <v>10225</v>
      </c>
      <c r="C757" s="430" t="s">
        <v>1709</v>
      </c>
      <c r="D757" s="430" t="s">
        <v>10826</v>
      </c>
      <c r="E757" s="430" t="s">
        <v>2325</v>
      </c>
      <c r="F757" s="432">
        <v>0.0</v>
      </c>
      <c r="G757" s="432">
        <v>392.86</v>
      </c>
      <c r="H757" s="432">
        <v>440.0</v>
      </c>
      <c r="I757" s="432">
        <f t="shared" si="6"/>
        <v>3048537.23</v>
      </c>
      <c r="J757" s="432">
        <v>47.14</v>
      </c>
      <c r="K757" s="433">
        <v>12.0</v>
      </c>
      <c r="L757" s="434" t="s">
        <v>10283</v>
      </c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>
      <c r="A758" s="429">
        <v>45742.0</v>
      </c>
      <c r="B758" s="430" t="s">
        <v>10225</v>
      </c>
      <c r="C758" s="430" t="s">
        <v>1693</v>
      </c>
      <c r="D758" s="430" t="s">
        <v>10967</v>
      </c>
      <c r="E758" s="430" t="s">
        <v>2344</v>
      </c>
      <c r="F758" s="432">
        <v>0.0</v>
      </c>
      <c r="G758" s="432">
        <v>1250.0</v>
      </c>
      <c r="H758" s="432">
        <v>1400.0</v>
      </c>
      <c r="I758" s="432">
        <f t="shared" si="6"/>
        <v>3049787.23</v>
      </c>
      <c r="J758" s="432">
        <v>150.0</v>
      </c>
      <c r="K758" s="433">
        <v>12.0</v>
      </c>
      <c r="L758" s="434" t="s">
        <v>10227</v>
      </c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>
      <c r="A759" s="429">
        <v>45742.0</v>
      </c>
      <c r="B759" s="430" t="s">
        <v>10225</v>
      </c>
      <c r="C759" s="430" t="s">
        <v>2181</v>
      </c>
      <c r="D759" s="430" t="s">
        <v>10920</v>
      </c>
      <c r="E759" s="430" t="s">
        <v>2365</v>
      </c>
      <c r="F759" s="432">
        <v>0.0</v>
      </c>
      <c r="G759" s="432">
        <v>392.86</v>
      </c>
      <c r="H759" s="432">
        <v>440.0</v>
      </c>
      <c r="I759" s="432">
        <f t="shared" si="6"/>
        <v>3050180.09</v>
      </c>
      <c r="J759" s="432">
        <v>47.14</v>
      </c>
      <c r="K759" s="433">
        <v>12.0</v>
      </c>
      <c r="L759" s="434" t="s">
        <v>10283</v>
      </c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>
      <c r="A760" s="429">
        <v>45742.0</v>
      </c>
      <c r="B760" s="430" t="s">
        <v>10225</v>
      </c>
      <c r="C760" s="430" t="s">
        <v>110</v>
      </c>
      <c r="D760" s="430" t="s">
        <v>10868</v>
      </c>
      <c r="E760" s="430" t="s">
        <v>2333</v>
      </c>
      <c r="F760" s="432">
        <v>0.0</v>
      </c>
      <c r="G760" s="432">
        <v>392.86</v>
      </c>
      <c r="H760" s="432">
        <v>440.0</v>
      </c>
      <c r="I760" s="432">
        <f t="shared" si="6"/>
        <v>3050572.95</v>
      </c>
      <c r="J760" s="432">
        <v>47.14</v>
      </c>
      <c r="K760" s="433">
        <v>12.0</v>
      </c>
      <c r="L760" s="434" t="s">
        <v>10283</v>
      </c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>
      <c r="A761" s="429">
        <v>45742.0</v>
      </c>
      <c r="B761" s="430" t="s">
        <v>10225</v>
      </c>
      <c r="C761" s="430" t="s">
        <v>2363</v>
      </c>
      <c r="D761" s="430" t="s">
        <v>10968</v>
      </c>
      <c r="E761" s="430" t="s">
        <v>2362</v>
      </c>
      <c r="F761" s="432">
        <v>0.0</v>
      </c>
      <c r="G761" s="432">
        <v>267.86</v>
      </c>
      <c r="H761" s="432">
        <v>300.0</v>
      </c>
      <c r="I761" s="432">
        <f t="shared" si="6"/>
        <v>3050840.81</v>
      </c>
      <c r="J761" s="432">
        <v>32.14</v>
      </c>
      <c r="K761" s="433">
        <v>12.0</v>
      </c>
      <c r="L761" s="434" t="s">
        <v>10279</v>
      </c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>
      <c r="A762" s="429">
        <v>45742.0</v>
      </c>
      <c r="B762" s="430" t="s">
        <v>10225</v>
      </c>
      <c r="C762" s="430" t="s">
        <v>5621</v>
      </c>
      <c r="D762" s="430" t="s">
        <v>10969</v>
      </c>
      <c r="E762" s="430" t="s">
        <v>2426</v>
      </c>
      <c r="F762" s="432">
        <v>0.0</v>
      </c>
      <c r="G762" s="432">
        <v>1875.0</v>
      </c>
      <c r="H762" s="432">
        <v>2100.0</v>
      </c>
      <c r="I762" s="432">
        <f t="shared" si="6"/>
        <v>3052715.81</v>
      </c>
      <c r="J762" s="432">
        <v>225.0</v>
      </c>
      <c r="K762" s="433">
        <v>12.0</v>
      </c>
      <c r="L762" s="434" t="s">
        <v>10227</v>
      </c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>
      <c r="A763" s="429">
        <v>45742.0</v>
      </c>
      <c r="B763" s="430" t="s">
        <v>10225</v>
      </c>
      <c r="C763" s="430" t="s">
        <v>2339</v>
      </c>
      <c r="D763" s="430" t="s">
        <v>10970</v>
      </c>
      <c r="E763" s="430" t="s">
        <v>2338</v>
      </c>
      <c r="F763" s="432">
        <v>0.0</v>
      </c>
      <c r="G763" s="432">
        <v>785.71</v>
      </c>
      <c r="H763" s="432">
        <v>880.0</v>
      </c>
      <c r="I763" s="432">
        <f t="shared" si="6"/>
        <v>3053501.52</v>
      </c>
      <c r="J763" s="432">
        <v>94.29</v>
      </c>
      <c r="K763" s="433">
        <v>12.0</v>
      </c>
      <c r="L763" s="434" t="s">
        <v>10283</v>
      </c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>
      <c r="A764" s="429">
        <v>45742.0</v>
      </c>
      <c r="B764" s="430" t="s">
        <v>10225</v>
      </c>
      <c r="C764" s="430" t="s">
        <v>2281</v>
      </c>
      <c r="D764" s="430" t="s">
        <v>10971</v>
      </c>
      <c r="E764" s="430" t="s">
        <v>2330</v>
      </c>
      <c r="F764" s="432">
        <v>0.0</v>
      </c>
      <c r="G764" s="432">
        <v>1250.0</v>
      </c>
      <c r="H764" s="432">
        <v>1400.0</v>
      </c>
      <c r="I764" s="432">
        <f t="shared" si="6"/>
        <v>3054751.52</v>
      </c>
      <c r="J764" s="432">
        <v>150.0</v>
      </c>
      <c r="K764" s="433">
        <v>12.0</v>
      </c>
      <c r="L764" s="434" t="s">
        <v>10227</v>
      </c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>
      <c r="A765" s="429">
        <v>45742.0</v>
      </c>
      <c r="B765" s="430" t="s">
        <v>10225</v>
      </c>
      <c r="C765" s="430" t="s">
        <v>2328</v>
      </c>
      <c r="D765" s="430" t="s">
        <v>10972</v>
      </c>
      <c r="E765" s="430" t="s">
        <v>2327</v>
      </c>
      <c r="F765" s="432">
        <v>0.0</v>
      </c>
      <c r="G765" s="432">
        <v>267.86</v>
      </c>
      <c r="H765" s="432">
        <v>300.0</v>
      </c>
      <c r="I765" s="432">
        <f t="shared" si="6"/>
        <v>3055019.38</v>
      </c>
      <c r="J765" s="432">
        <v>32.14</v>
      </c>
      <c r="K765" s="433">
        <v>12.0</v>
      </c>
      <c r="L765" s="434" t="s">
        <v>10279</v>
      </c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>
      <c r="A766" s="429">
        <v>45742.0</v>
      </c>
      <c r="B766" s="430" t="s">
        <v>10225</v>
      </c>
      <c r="C766" s="430" t="s">
        <v>2296</v>
      </c>
      <c r="D766" s="430" t="s">
        <v>10973</v>
      </c>
      <c r="E766" s="430" t="s">
        <v>2376</v>
      </c>
      <c r="F766" s="432">
        <v>0.0</v>
      </c>
      <c r="G766" s="432">
        <v>2321.43</v>
      </c>
      <c r="H766" s="432">
        <v>2600.0</v>
      </c>
      <c r="I766" s="432">
        <f t="shared" si="6"/>
        <v>3057340.81</v>
      </c>
      <c r="J766" s="432">
        <v>278.57</v>
      </c>
      <c r="K766" s="433">
        <v>12.0</v>
      </c>
      <c r="L766" s="434" t="s">
        <v>10227</v>
      </c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>
      <c r="A767" s="429">
        <v>45742.0</v>
      </c>
      <c r="B767" s="430" t="s">
        <v>10225</v>
      </c>
      <c r="C767" s="430" t="s">
        <v>1760</v>
      </c>
      <c r="D767" s="430" t="s">
        <v>10974</v>
      </c>
      <c r="E767" s="446" t="s">
        <v>2729</v>
      </c>
      <c r="F767" s="447">
        <v>0.0</v>
      </c>
      <c r="G767" s="447">
        <v>2678.57</v>
      </c>
      <c r="H767" s="447">
        <v>3000.0</v>
      </c>
      <c r="I767" s="432">
        <f t="shared" si="6"/>
        <v>3060019.38</v>
      </c>
      <c r="J767" s="432">
        <v>321.43</v>
      </c>
      <c r="K767" s="433">
        <v>12.0</v>
      </c>
      <c r="L767" s="434" t="s">
        <v>10296</v>
      </c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>
      <c r="A768" s="429">
        <v>45743.0</v>
      </c>
      <c r="B768" s="430" t="s">
        <v>10225</v>
      </c>
      <c r="C768" s="430" t="s">
        <v>2386</v>
      </c>
      <c r="D768" s="430" t="s">
        <v>10975</v>
      </c>
      <c r="E768" s="430" t="s">
        <v>2385</v>
      </c>
      <c r="F768" s="432">
        <v>0.0</v>
      </c>
      <c r="G768" s="432">
        <v>392.86</v>
      </c>
      <c r="H768" s="432">
        <v>440.0</v>
      </c>
      <c r="I768" s="432">
        <f t="shared" si="6"/>
        <v>3060412.24</v>
      </c>
      <c r="J768" s="432">
        <v>47.14</v>
      </c>
      <c r="K768" s="433">
        <v>12.0</v>
      </c>
      <c r="L768" s="434" t="s">
        <v>10283</v>
      </c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>
      <c r="A769" s="429">
        <v>45743.0</v>
      </c>
      <c r="B769" s="430" t="s">
        <v>10225</v>
      </c>
      <c r="C769" s="430" t="s">
        <v>2386</v>
      </c>
      <c r="D769" s="430" t="s">
        <v>10976</v>
      </c>
      <c r="E769" s="430" t="s">
        <v>2414</v>
      </c>
      <c r="F769" s="432">
        <v>0.0</v>
      </c>
      <c r="G769" s="432">
        <v>392.86</v>
      </c>
      <c r="H769" s="432">
        <v>440.0</v>
      </c>
      <c r="I769" s="432">
        <f t="shared" si="6"/>
        <v>3060805.1</v>
      </c>
      <c r="J769" s="432">
        <v>47.14</v>
      </c>
      <c r="K769" s="433">
        <v>12.0</v>
      </c>
      <c r="L769" s="434" t="s">
        <v>10283</v>
      </c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>
      <c r="A770" s="429">
        <v>45743.0</v>
      </c>
      <c r="B770" s="430" t="s">
        <v>10225</v>
      </c>
      <c r="C770" s="430" t="s">
        <v>2386</v>
      </c>
      <c r="D770" s="430" t="s">
        <v>10975</v>
      </c>
      <c r="E770" s="430" t="s">
        <v>2389</v>
      </c>
      <c r="F770" s="432">
        <v>0.0</v>
      </c>
      <c r="G770" s="432">
        <v>392.86</v>
      </c>
      <c r="H770" s="432">
        <v>440.0</v>
      </c>
      <c r="I770" s="432">
        <f t="shared" si="6"/>
        <v>3061197.96</v>
      </c>
      <c r="J770" s="432">
        <v>47.14</v>
      </c>
      <c r="K770" s="433">
        <v>12.0</v>
      </c>
      <c r="L770" s="434" t="s">
        <v>10283</v>
      </c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>
      <c r="A771" s="429">
        <v>45743.0</v>
      </c>
      <c r="B771" s="430" t="s">
        <v>10225</v>
      </c>
      <c r="C771" s="430" t="s">
        <v>242</v>
      </c>
      <c r="D771" s="430" t="s">
        <v>10977</v>
      </c>
      <c r="E771" s="430" t="s">
        <v>2397</v>
      </c>
      <c r="F771" s="432">
        <v>0.0</v>
      </c>
      <c r="G771" s="432">
        <v>2678.57</v>
      </c>
      <c r="H771" s="432">
        <v>3000.0</v>
      </c>
      <c r="I771" s="432">
        <f t="shared" si="6"/>
        <v>3063876.53</v>
      </c>
      <c r="J771" s="432">
        <v>321.43</v>
      </c>
      <c r="K771" s="433">
        <v>12.0</v>
      </c>
      <c r="L771" s="434" t="s">
        <v>10296</v>
      </c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>
      <c r="A772" s="429">
        <v>45743.0</v>
      </c>
      <c r="B772" s="430" t="s">
        <v>10225</v>
      </c>
      <c r="C772" s="430" t="s">
        <v>347</v>
      </c>
      <c r="D772" s="430" t="s">
        <v>10978</v>
      </c>
      <c r="E772" s="446" t="s">
        <v>2733</v>
      </c>
      <c r="F772" s="447">
        <v>0.0</v>
      </c>
      <c r="G772" s="447">
        <v>1250.0</v>
      </c>
      <c r="H772" s="447">
        <v>1400.0</v>
      </c>
      <c r="I772" s="432">
        <f t="shared" si="6"/>
        <v>3065126.53</v>
      </c>
      <c r="J772" s="432">
        <v>150.0</v>
      </c>
      <c r="K772" s="433">
        <v>12.0</v>
      </c>
      <c r="L772" s="434" t="s">
        <v>10227</v>
      </c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>
      <c r="A773" s="429">
        <v>45743.0</v>
      </c>
      <c r="B773" s="430" t="s">
        <v>10225</v>
      </c>
      <c r="C773" s="430" t="s">
        <v>347</v>
      </c>
      <c r="D773" s="430" t="s">
        <v>10979</v>
      </c>
      <c r="E773" s="446" t="s">
        <v>2737</v>
      </c>
      <c r="F773" s="447">
        <v>0.0</v>
      </c>
      <c r="G773" s="447">
        <v>714.29</v>
      </c>
      <c r="H773" s="447">
        <v>800.0</v>
      </c>
      <c r="I773" s="432">
        <f t="shared" si="6"/>
        <v>3065840.82</v>
      </c>
      <c r="J773" s="432">
        <v>85.71</v>
      </c>
      <c r="K773" s="433">
        <v>12.0</v>
      </c>
      <c r="L773" s="434" t="s">
        <v>10227</v>
      </c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>
      <c r="A774" s="429">
        <v>45743.0</v>
      </c>
      <c r="B774" s="430" t="s">
        <v>10225</v>
      </c>
      <c r="C774" s="430" t="s">
        <v>448</v>
      </c>
      <c r="D774" s="430" t="s">
        <v>10980</v>
      </c>
      <c r="E774" s="430" t="s">
        <v>2436</v>
      </c>
      <c r="F774" s="432">
        <v>0.0</v>
      </c>
      <c r="G774" s="432">
        <v>2678.57</v>
      </c>
      <c r="H774" s="432">
        <v>3000.0</v>
      </c>
      <c r="I774" s="432">
        <f t="shared" si="6"/>
        <v>3068519.39</v>
      </c>
      <c r="J774" s="432">
        <v>321.43</v>
      </c>
      <c r="K774" s="433">
        <v>12.0</v>
      </c>
      <c r="L774" s="434" t="s">
        <v>10271</v>
      </c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>
      <c r="A775" s="429">
        <v>45743.0</v>
      </c>
      <c r="B775" s="430" t="s">
        <v>10225</v>
      </c>
      <c r="C775" s="430" t="s">
        <v>616</v>
      </c>
      <c r="D775" s="430" t="s">
        <v>10981</v>
      </c>
      <c r="E775" s="430" t="s">
        <v>2455</v>
      </c>
      <c r="F775" s="432">
        <v>0.0</v>
      </c>
      <c r="G775" s="432">
        <v>1875.0</v>
      </c>
      <c r="H775" s="448">
        <v>2100.0</v>
      </c>
      <c r="I775" s="432">
        <f t="shared" si="6"/>
        <v>3070394.39</v>
      </c>
      <c r="J775" s="432">
        <v>225.0</v>
      </c>
      <c r="K775" s="433">
        <v>12.0</v>
      </c>
      <c r="L775" s="434" t="s">
        <v>10227</v>
      </c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>
      <c r="A776" s="429">
        <v>45743.0</v>
      </c>
      <c r="B776" s="430" t="s">
        <v>10225</v>
      </c>
      <c r="C776" s="430" t="s">
        <v>616</v>
      </c>
      <c r="D776" s="430" t="s">
        <v>10982</v>
      </c>
      <c r="E776" s="446" t="s">
        <v>2610</v>
      </c>
      <c r="F776" s="447">
        <v>0.0</v>
      </c>
      <c r="G776" s="447">
        <v>1875.0</v>
      </c>
      <c r="H776" s="447">
        <v>2100.0</v>
      </c>
      <c r="I776" s="432">
        <f t="shared" si="6"/>
        <v>3072269.39</v>
      </c>
      <c r="J776" s="432">
        <v>225.0</v>
      </c>
      <c r="K776" s="433">
        <v>12.0</v>
      </c>
      <c r="L776" s="434" t="s">
        <v>10227</v>
      </c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>
      <c r="A777" s="429">
        <v>45743.0</v>
      </c>
      <c r="B777" s="430" t="s">
        <v>10225</v>
      </c>
      <c r="C777" s="430" t="s">
        <v>616</v>
      </c>
      <c r="D777" s="430" t="s">
        <v>10983</v>
      </c>
      <c r="E777" s="446" t="s">
        <v>2610</v>
      </c>
      <c r="F777" s="447">
        <v>0.0</v>
      </c>
      <c r="G777" s="447">
        <v>2142.86</v>
      </c>
      <c r="H777" s="447">
        <v>2400.0</v>
      </c>
      <c r="I777" s="432">
        <f t="shared" si="6"/>
        <v>3074412.25</v>
      </c>
      <c r="J777" s="432">
        <v>257.14</v>
      </c>
      <c r="K777" s="433">
        <v>12.0</v>
      </c>
      <c r="L777" s="434" t="s">
        <v>10227</v>
      </c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>
      <c r="A778" s="429">
        <v>45743.0</v>
      </c>
      <c r="B778" s="430" t="s">
        <v>10225</v>
      </c>
      <c r="C778" s="430" t="s">
        <v>616</v>
      </c>
      <c r="D778" s="430" t="s">
        <v>10984</v>
      </c>
      <c r="E778" s="446" t="s">
        <v>2610</v>
      </c>
      <c r="F778" s="447">
        <v>0.0</v>
      </c>
      <c r="G778" s="447">
        <v>1875.0</v>
      </c>
      <c r="H778" s="447">
        <v>2100.0</v>
      </c>
      <c r="I778" s="432">
        <f t="shared" si="6"/>
        <v>3076287.25</v>
      </c>
      <c r="J778" s="432">
        <v>225.0</v>
      </c>
      <c r="K778" s="433">
        <v>12.0</v>
      </c>
      <c r="L778" s="434" t="s">
        <v>10227</v>
      </c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>
      <c r="A779" s="429">
        <v>45743.0</v>
      </c>
      <c r="B779" s="430" t="s">
        <v>10225</v>
      </c>
      <c r="C779" s="430" t="s">
        <v>2181</v>
      </c>
      <c r="D779" s="430" t="s">
        <v>10920</v>
      </c>
      <c r="E779" s="430" t="s">
        <v>2411</v>
      </c>
      <c r="F779" s="432">
        <v>0.0</v>
      </c>
      <c r="G779" s="432">
        <v>392.86</v>
      </c>
      <c r="H779" s="432">
        <v>440.0</v>
      </c>
      <c r="I779" s="432">
        <f t="shared" si="6"/>
        <v>3076680.11</v>
      </c>
      <c r="J779" s="432">
        <v>47.14</v>
      </c>
      <c r="K779" s="433">
        <v>12.0</v>
      </c>
      <c r="L779" s="434" t="s">
        <v>10283</v>
      </c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>
      <c r="A780" s="429">
        <v>45743.0</v>
      </c>
      <c r="B780" s="430" t="s">
        <v>10225</v>
      </c>
      <c r="C780" s="430" t="s">
        <v>8315</v>
      </c>
      <c r="D780" s="430" t="s">
        <v>10985</v>
      </c>
      <c r="E780" s="430" t="s">
        <v>2392</v>
      </c>
      <c r="F780" s="432">
        <v>0.0</v>
      </c>
      <c r="G780" s="432">
        <v>267.86</v>
      </c>
      <c r="H780" s="432">
        <v>300.0</v>
      </c>
      <c r="I780" s="432">
        <f t="shared" si="6"/>
        <v>3076947.97</v>
      </c>
      <c r="J780" s="432">
        <v>32.14</v>
      </c>
      <c r="K780" s="433">
        <v>12.0</v>
      </c>
      <c r="L780" s="434" t="s">
        <v>10279</v>
      </c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>
      <c r="A781" s="429">
        <v>45743.0</v>
      </c>
      <c r="B781" s="430" t="s">
        <v>10225</v>
      </c>
      <c r="C781" s="430" t="s">
        <v>325</v>
      </c>
      <c r="D781" s="430" t="s">
        <v>10359</v>
      </c>
      <c r="E781" s="430" t="s">
        <v>2401</v>
      </c>
      <c r="F781" s="432">
        <v>0.0</v>
      </c>
      <c r="G781" s="432">
        <v>267.86</v>
      </c>
      <c r="H781" s="432">
        <v>300.0</v>
      </c>
      <c r="I781" s="432">
        <f t="shared" si="6"/>
        <v>3077215.83</v>
      </c>
      <c r="J781" s="432">
        <v>32.14</v>
      </c>
      <c r="K781" s="433">
        <v>12.0</v>
      </c>
      <c r="L781" s="434" t="s">
        <v>10279</v>
      </c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>
      <c r="A782" s="429">
        <v>45743.0</v>
      </c>
      <c r="B782" s="430" t="s">
        <v>10225</v>
      </c>
      <c r="C782" s="430" t="s">
        <v>1589</v>
      </c>
      <c r="D782" s="430" t="s">
        <v>10986</v>
      </c>
      <c r="E782" s="430" t="s">
        <v>2406</v>
      </c>
      <c r="F782" s="432">
        <v>0.0</v>
      </c>
      <c r="G782" s="432">
        <v>964.29</v>
      </c>
      <c r="H782" s="432">
        <v>1080.0</v>
      </c>
      <c r="I782" s="432">
        <f t="shared" si="6"/>
        <v>3078180.12</v>
      </c>
      <c r="J782" s="432">
        <v>115.71</v>
      </c>
      <c r="K782" s="433">
        <v>12.0</v>
      </c>
      <c r="L782" s="434" t="s">
        <v>10227</v>
      </c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>
      <c r="A783" s="429">
        <v>45743.0</v>
      </c>
      <c r="B783" s="430" t="s">
        <v>10225</v>
      </c>
      <c r="C783" s="430" t="s">
        <v>2296</v>
      </c>
      <c r="D783" s="430" t="s">
        <v>10987</v>
      </c>
      <c r="E783" s="430" t="s">
        <v>2440</v>
      </c>
      <c r="F783" s="432">
        <v>0.0</v>
      </c>
      <c r="G783" s="432">
        <v>2321.43</v>
      </c>
      <c r="H783" s="432">
        <v>2600.0</v>
      </c>
      <c r="I783" s="432">
        <f t="shared" si="6"/>
        <v>3080501.55</v>
      </c>
      <c r="J783" s="432">
        <v>278.57</v>
      </c>
      <c r="K783" s="433">
        <v>12.0</v>
      </c>
      <c r="L783" s="434" t="s">
        <v>10227</v>
      </c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>
      <c r="A784" s="429">
        <v>45744.0</v>
      </c>
      <c r="B784" s="430" t="s">
        <v>10225</v>
      </c>
      <c r="C784" s="430" t="s">
        <v>2051</v>
      </c>
      <c r="D784" s="430" t="s">
        <v>10988</v>
      </c>
      <c r="E784" s="430" t="s">
        <v>2050</v>
      </c>
      <c r="F784" s="432">
        <v>0.0</v>
      </c>
      <c r="G784" s="432">
        <v>10044.64</v>
      </c>
      <c r="H784" s="432">
        <v>11250.0</v>
      </c>
      <c r="I784" s="432">
        <f t="shared" si="6"/>
        <v>3090546.19</v>
      </c>
      <c r="J784" s="432">
        <v>1205.36</v>
      </c>
      <c r="K784" s="433">
        <v>12.0</v>
      </c>
      <c r="L784" s="434" t="s">
        <v>10234</v>
      </c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>
      <c r="A785" s="429">
        <v>45744.0</v>
      </c>
      <c r="B785" s="430" t="s">
        <v>10225</v>
      </c>
      <c r="C785" s="430" t="s">
        <v>2051</v>
      </c>
      <c r="D785" s="430" t="s">
        <v>10989</v>
      </c>
      <c r="E785" s="430" t="s">
        <v>2050</v>
      </c>
      <c r="F785" s="432">
        <v>0.0</v>
      </c>
      <c r="G785" s="432">
        <v>144.0</v>
      </c>
      <c r="H785" s="432">
        <v>161.28</v>
      </c>
      <c r="I785" s="432">
        <f t="shared" si="6"/>
        <v>3090690.19</v>
      </c>
      <c r="J785" s="432">
        <v>17.28</v>
      </c>
      <c r="K785" s="433">
        <v>12.0</v>
      </c>
      <c r="L785" s="434" t="s">
        <v>10234</v>
      </c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>
      <c r="A786" s="429">
        <v>45744.0</v>
      </c>
      <c r="B786" s="430" t="s">
        <v>10225</v>
      </c>
      <c r="C786" s="430" t="s">
        <v>2445</v>
      </c>
      <c r="D786" s="430" t="s">
        <v>10990</v>
      </c>
      <c r="E786" s="430" t="s">
        <v>2444</v>
      </c>
      <c r="F786" s="432">
        <v>0.0</v>
      </c>
      <c r="G786" s="432">
        <v>392.86</v>
      </c>
      <c r="H786" s="432">
        <v>440.0</v>
      </c>
      <c r="I786" s="432">
        <f t="shared" si="6"/>
        <v>3091083.05</v>
      </c>
      <c r="J786" s="432">
        <v>47.14</v>
      </c>
      <c r="K786" s="433">
        <v>12.0</v>
      </c>
      <c r="L786" s="434" t="s">
        <v>10283</v>
      </c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>
      <c r="A787" s="429">
        <v>45744.0</v>
      </c>
      <c r="B787" s="430" t="s">
        <v>10225</v>
      </c>
      <c r="C787" s="430" t="s">
        <v>1196</v>
      </c>
      <c r="D787" s="430" t="s">
        <v>10991</v>
      </c>
      <c r="E787" s="430" t="s">
        <v>2453</v>
      </c>
      <c r="F787" s="432">
        <v>0.0</v>
      </c>
      <c r="G787" s="432">
        <v>1250.0</v>
      </c>
      <c r="H787" s="432">
        <v>1400.0</v>
      </c>
      <c r="I787" s="432">
        <f t="shared" si="6"/>
        <v>3092333.05</v>
      </c>
      <c r="J787" s="432">
        <v>150.0</v>
      </c>
      <c r="K787" s="433">
        <v>12.0</v>
      </c>
      <c r="L787" s="434" t="s">
        <v>10227</v>
      </c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>
      <c r="A788" s="429">
        <v>45744.0</v>
      </c>
      <c r="B788" s="430" t="s">
        <v>10225</v>
      </c>
      <c r="C788" s="430" t="s">
        <v>110</v>
      </c>
      <c r="D788" s="430" t="s">
        <v>10868</v>
      </c>
      <c r="E788" s="430" t="s">
        <v>2447</v>
      </c>
      <c r="F788" s="432">
        <v>0.0</v>
      </c>
      <c r="G788" s="432">
        <v>392.86</v>
      </c>
      <c r="H788" s="432">
        <v>440.0</v>
      </c>
      <c r="I788" s="432">
        <f t="shared" si="6"/>
        <v>3092725.91</v>
      </c>
      <c r="J788" s="432">
        <v>47.14</v>
      </c>
      <c r="K788" s="433">
        <v>12.0</v>
      </c>
      <c r="L788" s="434" t="s">
        <v>10283</v>
      </c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>
      <c r="A789" s="429">
        <v>45744.0</v>
      </c>
      <c r="B789" s="430" t="s">
        <v>10225</v>
      </c>
      <c r="C789" s="430" t="s">
        <v>8315</v>
      </c>
      <c r="D789" s="430" t="s">
        <v>10992</v>
      </c>
      <c r="E789" s="430" t="s">
        <v>2449</v>
      </c>
      <c r="F789" s="432">
        <v>0.0</v>
      </c>
      <c r="G789" s="432">
        <v>321.43</v>
      </c>
      <c r="H789" s="432">
        <v>360.0</v>
      </c>
      <c r="I789" s="432">
        <f t="shared" si="6"/>
        <v>3093047.34</v>
      </c>
      <c r="J789" s="432">
        <v>38.57</v>
      </c>
      <c r="K789" s="433">
        <v>12.0</v>
      </c>
      <c r="L789" s="434" t="s">
        <v>10227</v>
      </c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>
      <c r="A790" s="429">
        <v>45745.0</v>
      </c>
      <c r="B790" s="430" t="s">
        <v>10225</v>
      </c>
      <c r="C790" s="430" t="s">
        <v>1551</v>
      </c>
      <c r="D790" s="430" t="s">
        <v>10993</v>
      </c>
      <c r="E790" s="430" t="s">
        <v>2475</v>
      </c>
      <c r="F790" s="432">
        <v>0.0</v>
      </c>
      <c r="G790" s="432">
        <v>4910.71</v>
      </c>
      <c r="H790" s="432">
        <v>5500.0</v>
      </c>
      <c r="I790" s="432">
        <f t="shared" si="6"/>
        <v>3097958.05</v>
      </c>
      <c r="J790" s="432">
        <v>589.29</v>
      </c>
      <c r="K790" s="433">
        <v>12.0</v>
      </c>
      <c r="L790" s="434" t="s">
        <v>10227</v>
      </c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>
      <c r="A791" s="429">
        <v>45745.0</v>
      </c>
      <c r="B791" s="430" t="s">
        <v>10225</v>
      </c>
      <c r="C791" s="430" t="s">
        <v>2472</v>
      </c>
      <c r="D791" s="430" t="s">
        <v>10994</v>
      </c>
      <c r="E791" s="430" t="s">
        <v>2471</v>
      </c>
      <c r="F791" s="432">
        <v>0.0</v>
      </c>
      <c r="G791" s="432">
        <v>2321.43</v>
      </c>
      <c r="H791" s="432">
        <v>2600.0</v>
      </c>
      <c r="I791" s="432">
        <f t="shared" si="6"/>
        <v>3100279.48</v>
      </c>
      <c r="J791" s="432">
        <v>278.57</v>
      </c>
      <c r="K791" s="433">
        <v>12.0</v>
      </c>
      <c r="L791" s="434" t="s">
        <v>10227</v>
      </c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>
      <c r="A792" s="429">
        <v>45746.0</v>
      </c>
      <c r="B792" s="430" t="s">
        <v>10225</v>
      </c>
      <c r="C792" s="430" t="s">
        <v>2757</v>
      </c>
      <c r="D792" s="430" t="s">
        <v>10995</v>
      </c>
      <c r="E792" s="446" t="s">
        <v>2756</v>
      </c>
      <c r="F792" s="447">
        <v>0.0</v>
      </c>
      <c r="G792" s="447">
        <v>10044.64</v>
      </c>
      <c r="H792" s="447">
        <v>11250.0</v>
      </c>
      <c r="I792" s="432">
        <f t="shared" si="6"/>
        <v>3110324.12</v>
      </c>
      <c r="J792" s="432">
        <v>1205.36</v>
      </c>
      <c r="K792" s="433">
        <v>12.0</v>
      </c>
      <c r="L792" s="434" t="s">
        <v>10234</v>
      </c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>
      <c r="A793" s="429">
        <v>45746.0</v>
      </c>
      <c r="B793" s="430" t="s">
        <v>10225</v>
      </c>
      <c r="C793" s="430" t="s">
        <v>2757</v>
      </c>
      <c r="D793" s="430" t="s">
        <v>10996</v>
      </c>
      <c r="E793" s="446" t="s">
        <v>2756</v>
      </c>
      <c r="F793" s="447">
        <v>0.0</v>
      </c>
      <c r="G793" s="447">
        <v>72.0</v>
      </c>
      <c r="H793" s="447">
        <v>80.64</v>
      </c>
      <c r="I793" s="432">
        <f t="shared" si="6"/>
        <v>3110396.12</v>
      </c>
      <c r="J793" s="432">
        <v>8.64</v>
      </c>
      <c r="K793" s="433">
        <v>12.0</v>
      </c>
      <c r="L793" s="434" t="s">
        <v>10234</v>
      </c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>
      <c r="A794" s="429">
        <v>45747.0</v>
      </c>
      <c r="B794" s="430" t="s">
        <v>10225</v>
      </c>
      <c r="C794" s="430" t="s">
        <v>2485</v>
      </c>
      <c r="D794" s="430" t="s">
        <v>10997</v>
      </c>
      <c r="E794" s="430" t="s">
        <v>2484</v>
      </c>
      <c r="F794" s="432">
        <v>0.0</v>
      </c>
      <c r="G794" s="432">
        <v>214.29</v>
      </c>
      <c r="H794" s="432">
        <v>240.0</v>
      </c>
      <c r="I794" s="432">
        <f t="shared" si="6"/>
        <v>3110610.41</v>
      </c>
      <c r="J794" s="432">
        <v>25.71</v>
      </c>
      <c r="K794" s="433">
        <v>12.0</v>
      </c>
      <c r="L794" s="434" t="s">
        <v>10279</v>
      </c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>
      <c r="A795" s="429">
        <v>45747.0</v>
      </c>
      <c r="B795" s="430" t="s">
        <v>10225</v>
      </c>
      <c r="C795" s="430" t="s">
        <v>2482</v>
      </c>
      <c r="D795" s="430" t="s">
        <v>10998</v>
      </c>
      <c r="E795" s="430" t="s">
        <v>2481</v>
      </c>
      <c r="F795" s="432">
        <v>0.0</v>
      </c>
      <c r="G795" s="432">
        <v>392.86</v>
      </c>
      <c r="H795" s="432">
        <v>440.0</v>
      </c>
      <c r="I795" s="432">
        <f t="shared" si="6"/>
        <v>3111003.27</v>
      </c>
      <c r="J795" s="432">
        <v>47.14</v>
      </c>
      <c r="K795" s="433">
        <v>12.0</v>
      </c>
      <c r="L795" s="434" t="s">
        <v>10283</v>
      </c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>
      <c r="A796" s="429">
        <v>45747.0</v>
      </c>
      <c r="B796" s="430" t="s">
        <v>10225</v>
      </c>
      <c r="C796" s="430" t="s">
        <v>110</v>
      </c>
      <c r="D796" s="430" t="s">
        <v>10705</v>
      </c>
      <c r="E796" s="430" t="s">
        <v>2479</v>
      </c>
      <c r="F796" s="432">
        <v>0.0</v>
      </c>
      <c r="G796" s="432">
        <v>392.86</v>
      </c>
      <c r="H796" s="432">
        <v>440.0</v>
      </c>
      <c r="I796" s="432">
        <f t="shared" si="6"/>
        <v>3111396.13</v>
      </c>
      <c r="J796" s="432">
        <v>47.14</v>
      </c>
      <c r="K796" s="433">
        <v>12.0</v>
      </c>
      <c r="L796" s="434" t="s">
        <v>10283</v>
      </c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>
      <c r="A797" s="440" t="s">
        <v>10999</v>
      </c>
      <c r="B797" s="431"/>
      <c r="C797" s="431"/>
      <c r="D797" s="431"/>
      <c r="E797" s="431"/>
      <c r="F797" s="441">
        <f t="shared" ref="F797:H797" si="7">SUM(F18:F796)</f>
        <v>0</v>
      </c>
      <c r="G797" s="441">
        <f t="shared" si="7"/>
        <v>4909720.15</v>
      </c>
      <c r="H797" s="441">
        <f t="shared" si="7"/>
        <v>5498885.83</v>
      </c>
      <c r="I797" s="441">
        <f>I796</f>
        <v>3111396.13</v>
      </c>
      <c r="J797" s="441">
        <f>SUM(J18:J796)</f>
        <v>589165.68</v>
      </c>
      <c r="K797" s="442"/>
      <c r="L797" s="443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>
      <c r="A798" s="429">
        <v>45679.0</v>
      </c>
      <c r="B798" s="430" t="s">
        <v>10221</v>
      </c>
      <c r="C798" s="430" t="s">
        <v>679</v>
      </c>
      <c r="D798" s="430" t="s">
        <v>10462</v>
      </c>
      <c r="E798" s="431"/>
      <c r="F798" s="432">
        <v>0.0</v>
      </c>
      <c r="G798" s="447">
        <v>1116.07</v>
      </c>
      <c r="H798" s="447">
        <v>1250.0</v>
      </c>
      <c r="I798" s="432">
        <f>(G798 - F798)</f>
        <v>1116.07</v>
      </c>
      <c r="J798" s="432">
        <v>133.93</v>
      </c>
      <c r="K798" s="442"/>
      <c r="L798" s="443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>
      <c r="A799" s="440" t="s">
        <v>10999</v>
      </c>
      <c r="B799" s="459"/>
      <c r="C799" s="459"/>
      <c r="D799" s="459"/>
      <c r="E799" s="459"/>
      <c r="F799" s="460"/>
      <c r="G799" s="461">
        <f t="shared" ref="G799:H799" si="8">G797-G798</f>
        <v>4908604.08</v>
      </c>
      <c r="H799" s="461">
        <f t="shared" si="8"/>
        <v>5497635.83</v>
      </c>
      <c r="I799" s="460"/>
      <c r="J799" s="460"/>
      <c r="K799" s="460"/>
      <c r="L799" s="462"/>
      <c r="M799" s="459"/>
      <c r="N799" s="459"/>
      <c r="O799" s="459"/>
      <c r="P799" s="459"/>
      <c r="Q799" s="463"/>
      <c r="R799" s="463"/>
      <c r="S799" s="463"/>
      <c r="T799" s="463"/>
      <c r="U799" s="463"/>
      <c r="V799" s="463"/>
      <c r="W799" s="463"/>
      <c r="X799" s="463"/>
      <c r="Y799" s="463"/>
      <c r="Z799" s="463"/>
      <c r="AA799" s="48"/>
      <c r="AB799" s="48"/>
      <c r="AC799" s="48"/>
    </row>
    <row r="800">
      <c r="A800" s="464"/>
      <c r="B800" s="463"/>
      <c r="C800" s="463"/>
      <c r="D800" s="463"/>
      <c r="E800" s="463"/>
      <c r="F800" s="465"/>
      <c r="G800" s="465"/>
      <c r="H800" s="465"/>
      <c r="I800" s="465"/>
      <c r="J800" s="465"/>
      <c r="K800" s="465"/>
      <c r="L800" s="466"/>
      <c r="M800" s="463"/>
      <c r="N800" s="463"/>
      <c r="O800" s="463"/>
      <c r="P800" s="463"/>
      <c r="Q800" s="463"/>
      <c r="R800" s="463"/>
      <c r="S800" s="463"/>
      <c r="T800" s="463"/>
      <c r="U800" s="463"/>
      <c r="V800" s="463"/>
      <c r="W800" s="463"/>
      <c r="X800" s="463"/>
      <c r="Y800" s="463"/>
      <c r="Z800" s="463"/>
      <c r="AA800" s="48"/>
      <c r="AB800" s="48"/>
      <c r="AC800" s="48"/>
    </row>
    <row r="801">
      <c r="A801" s="451"/>
      <c r="B801" s="431"/>
      <c r="C801" s="467" t="s">
        <v>11000</v>
      </c>
      <c r="D801" s="431"/>
      <c r="E801" s="431"/>
      <c r="F801" s="442"/>
      <c r="G801" s="442"/>
      <c r="H801" s="442"/>
      <c r="I801" s="442"/>
      <c r="J801" s="442"/>
      <c r="K801" s="442"/>
      <c r="L801" s="443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>
      <c r="A802" s="468">
        <v>45658.0</v>
      </c>
      <c r="B802" s="449" t="s">
        <v>10225</v>
      </c>
      <c r="C802" s="449" t="s">
        <v>10238</v>
      </c>
      <c r="D802" s="449" t="s">
        <v>10239</v>
      </c>
      <c r="E802" s="449" t="s">
        <v>10240</v>
      </c>
      <c r="F802" s="450">
        <v>0.0</v>
      </c>
      <c r="G802" s="450">
        <v>37500.0</v>
      </c>
      <c r="H802" s="450">
        <v>42000.0</v>
      </c>
      <c r="I802" s="450">
        <f>((I797 + G802) - F802)</f>
        <v>3148896.13</v>
      </c>
      <c r="J802" s="450">
        <v>4500.0</v>
      </c>
      <c r="K802" s="469">
        <v>12.0</v>
      </c>
      <c r="L802" s="470" t="s">
        <v>10229</v>
      </c>
      <c r="M802" s="463"/>
      <c r="N802" s="463"/>
      <c r="O802" s="463"/>
      <c r="P802" s="463"/>
      <c r="Q802" s="463"/>
      <c r="R802" s="463"/>
      <c r="S802" s="463"/>
      <c r="T802" s="463"/>
      <c r="U802" s="463"/>
      <c r="V802" s="463"/>
      <c r="W802" s="463"/>
      <c r="X802" s="463"/>
      <c r="Y802" s="463"/>
      <c r="Z802" s="463"/>
      <c r="AA802" s="48"/>
      <c r="AB802" s="48"/>
      <c r="AC802" s="48"/>
    </row>
    <row r="803">
      <c r="A803" s="468">
        <v>45658.0</v>
      </c>
      <c r="B803" s="449" t="s">
        <v>10225</v>
      </c>
      <c r="C803" s="449" t="s">
        <v>8328</v>
      </c>
      <c r="D803" s="449" t="s">
        <v>10249</v>
      </c>
      <c r="E803" s="449" t="s">
        <v>10240</v>
      </c>
      <c r="F803" s="450">
        <v>0.0</v>
      </c>
      <c r="G803" s="450">
        <v>13392.86</v>
      </c>
      <c r="H803" s="450">
        <v>15000.0</v>
      </c>
      <c r="I803" s="450">
        <f t="shared" ref="I803:I805" si="9">((I802 + G803) - F803)</f>
        <v>3162288.99</v>
      </c>
      <c r="J803" s="450">
        <v>1607.14</v>
      </c>
      <c r="K803" s="469">
        <v>12.0</v>
      </c>
      <c r="L803" s="470" t="s">
        <v>10234</v>
      </c>
      <c r="M803" s="463"/>
      <c r="N803" s="463"/>
      <c r="O803" s="463"/>
      <c r="P803" s="463"/>
      <c r="Q803" s="463"/>
      <c r="R803" s="463"/>
      <c r="S803" s="463"/>
      <c r="T803" s="463"/>
      <c r="U803" s="463"/>
      <c r="V803" s="463"/>
      <c r="W803" s="463"/>
      <c r="X803" s="463"/>
      <c r="Y803" s="463"/>
      <c r="Z803" s="463"/>
      <c r="AA803" s="48"/>
      <c r="AB803" s="48"/>
      <c r="AC803" s="48"/>
    </row>
    <row r="804">
      <c r="A804" s="468">
        <v>45659.0</v>
      </c>
      <c r="B804" s="449" t="s">
        <v>10225</v>
      </c>
      <c r="C804" s="449" t="s">
        <v>115</v>
      </c>
      <c r="D804" s="449" t="s">
        <v>10286</v>
      </c>
      <c r="E804" s="449" t="s">
        <v>10287</v>
      </c>
      <c r="F804" s="450">
        <v>0.0</v>
      </c>
      <c r="G804" s="450">
        <v>2321.43</v>
      </c>
      <c r="H804" s="450">
        <v>2600.0</v>
      </c>
      <c r="I804" s="450">
        <f t="shared" si="9"/>
        <v>3164610.42</v>
      </c>
      <c r="J804" s="450">
        <v>278.57</v>
      </c>
      <c r="K804" s="469">
        <v>12.0</v>
      </c>
      <c r="L804" s="470" t="s">
        <v>10227</v>
      </c>
      <c r="M804" s="463"/>
      <c r="N804" s="463"/>
      <c r="O804" s="463"/>
      <c r="P804" s="463"/>
      <c r="Q804" s="463"/>
      <c r="R804" s="463"/>
      <c r="S804" s="463"/>
      <c r="T804" s="463"/>
      <c r="U804" s="463"/>
      <c r="V804" s="463"/>
      <c r="W804" s="463"/>
      <c r="X804" s="463"/>
      <c r="Y804" s="463"/>
      <c r="Z804" s="463"/>
      <c r="AA804" s="48"/>
      <c r="AB804" s="48"/>
      <c r="AC804" s="48"/>
    </row>
    <row r="805">
      <c r="A805" s="468">
        <v>45689.0</v>
      </c>
      <c r="B805" s="449" t="s">
        <v>10225</v>
      </c>
      <c r="C805" s="449" t="s">
        <v>7323</v>
      </c>
      <c r="D805" s="449" t="s">
        <v>10562</v>
      </c>
      <c r="E805" s="449" t="s">
        <v>8889</v>
      </c>
      <c r="F805" s="450">
        <v>0.0</v>
      </c>
      <c r="G805" s="450">
        <v>13392.86</v>
      </c>
      <c r="H805" s="450">
        <v>15000.0</v>
      </c>
      <c r="I805" s="450">
        <f t="shared" si="9"/>
        <v>3178003.28</v>
      </c>
      <c r="J805" s="450">
        <v>1607.14</v>
      </c>
      <c r="K805" s="469">
        <v>12.0</v>
      </c>
      <c r="L805" s="470" t="s">
        <v>10234</v>
      </c>
      <c r="M805" s="463"/>
      <c r="N805" s="463"/>
      <c r="O805" s="463"/>
      <c r="P805" s="463"/>
      <c r="Q805" s="463"/>
      <c r="R805" s="463"/>
      <c r="S805" s="463"/>
      <c r="T805" s="463"/>
      <c r="U805" s="463"/>
      <c r="V805" s="463"/>
      <c r="W805" s="463"/>
      <c r="X805" s="463"/>
      <c r="Y805" s="463"/>
      <c r="Z805" s="463"/>
      <c r="AA805" s="48"/>
      <c r="AB805" s="48"/>
      <c r="AC805" s="48"/>
    </row>
    <row r="806">
      <c r="A806" s="468">
        <v>45717.0</v>
      </c>
      <c r="B806" s="449" t="s">
        <v>10225</v>
      </c>
      <c r="C806" s="449" t="s">
        <v>4499</v>
      </c>
      <c r="D806" s="449" t="s">
        <v>10783</v>
      </c>
      <c r="E806" s="449" t="s">
        <v>10784</v>
      </c>
      <c r="F806" s="450">
        <v>0.0</v>
      </c>
      <c r="G806" s="450">
        <v>2232.14</v>
      </c>
      <c r="H806" s="450">
        <v>2500.0</v>
      </c>
      <c r="I806" s="450">
        <v>1924192.500000004</v>
      </c>
      <c r="J806" s="450">
        <v>267.86</v>
      </c>
      <c r="K806" s="469">
        <v>12.0</v>
      </c>
      <c r="L806" s="470" t="s">
        <v>10234</v>
      </c>
      <c r="M806" s="463"/>
      <c r="N806" s="463"/>
      <c r="O806" s="463"/>
      <c r="P806" s="463"/>
      <c r="Q806" s="463"/>
      <c r="R806" s="463"/>
      <c r="S806" s="463"/>
      <c r="T806" s="463"/>
      <c r="U806" s="463"/>
      <c r="V806" s="463"/>
      <c r="W806" s="463"/>
      <c r="X806" s="463"/>
      <c r="Y806" s="463"/>
      <c r="Z806" s="463"/>
      <c r="AA806" s="48"/>
      <c r="AB806" s="48"/>
      <c r="AC806" s="48"/>
    </row>
    <row r="807">
      <c r="A807" s="468">
        <v>45696.0</v>
      </c>
      <c r="B807" s="449" t="s">
        <v>10225</v>
      </c>
      <c r="C807" s="449" t="s">
        <v>8710</v>
      </c>
      <c r="D807" s="449" t="s">
        <v>10637</v>
      </c>
      <c r="E807" s="449" t="s">
        <v>8709</v>
      </c>
      <c r="F807" s="450">
        <v>0.0</v>
      </c>
      <c r="G807" s="450">
        <v>2321.43</v>
      </c>
      <c r="H807" s="450">
        <v>2600.0</v>
      </c>
      <c r="I807" s="450">
        <f>((I818 + G807) - F807)</f>
        <v>3112717.55</v>
      </c>
      <c r="J807" s="450">
        <v>278.57</v>
      </c>
      <c r="K807" s="469">
        <v>12.0</v>
      </c>
      <c r="L807" s="470" t="s">
        <v>10227</v>
      </c>
      <c r="M807" s="463"/>
      <c r="N807" s="463"/>
      <c r="O807" s="463"/>
      <c r="P807" s="463"/>
      <c r="Q807" s="463"/>
      <c r="R807" s="463"/>
      <c r="S807" s="463"/>
      <c r="T807" s="463"/>
      <c r="U807" s="463"/>
      <c r="V807" s="463"/>
      <c r="W807" s="463"/>
      <c r="X807" s="463"/>
      <c r="Y807" s="463"/>
      <c r="Z807" s="463"/>
      <c r="AA807" s="48"/>
      <c r="AB807" s="48"/>
      <c r="AC807" s="48"/>
    </row>
    <row r="808">
      <c r="A808" s="468">
        <v>45696.0</v>
      </c>
      <c r="B808" s="449" t="s">
        <v>10225</v>
      </c>
      <c r="C808" s="449" t="s">
        <v>8710</v>
      </c>
      <c r="D808" s="449" t="s">
        <v>10638</v>
      </c>
      <c r="E808" s="449" t="s">
        <v>8709</v>
      </c>
      <c r="F808" s="450">
        <v>0.0</v>
      </c>
      <c r="G808" s="471">
        <v>2321.43</v>
      </c>
      <c r="H808" s="471">
        <v>2600.0</v>
      </c>
      <c r="I808" s="450">
        <f>((I807 + G808) - F808)</f>
        <v>3115038.98</v>
      </c>
      <c r="J808" s="450">
        <v>278.57</v>
      </c>
      <c r="K808" s="469">
        <v>12.0</v>
      </c>
      <c r="L808" s="470" t="s">
        <v>10227</v>
      </c>
      <c r="M808" s="463"/>
      <c r="N808" s="463"/>
      <c r="O808" s="463"/>
      <c r="P808" s="463"/>
      <c r="Q808" s="463"/>
      <c r="R808" s="463"/>
      <c r="S808" s="463"/>
      <c r="T808" s="463"/>
      <c r="U808" s="463"/>
      <c r="V808" s="463"/>
      <c r="W808" s="463"/>
      <c r="X808" s="463"/>
      <c r="Y808" s="463"/>
      <c r="Z808" s="463"/>
      <c r="AA808" s="48"/>
      <c r="AB808" s="48"/>
      <c r="AC808" s="48"/>
    </row>
    <row r="809">
      <c r="A809" s="444"/>
      <c r="B809" s="48"/>
      <c r="C809" s="48"/>
      <c r="D809" s="48"/>
      <c r="E809" s="48"/>
      <c r="F809" s="106"/>
      <c r="G809" s="472">
        <f t="shared" ref="G809:H809" si="10">SUM(G802:G808)</f>
        <v>73482.15</v>
      </c>
      <c r="H809" s="472">
        <f t="shared" si="10"/>
        <v>82300</v>
      </c>
      <c r="I809" s="106"/>
      <c r="J809" s="106"/>
      <c r="K809" s="106"/>
      <c r="L809" s="445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>
      <c r="A810" s="444"/>
      <c r="B810" s="48"/>
      <c r="C810" s="422" t="s">
        <v>11001</v>
      </c>
      <c r="D810" s="48"/>
      <c r="E810" s="48"/>
      <c r="F810" s="106"/>
      <c r="G810" s="106"/>
      <c r="H810" s="106"/>
      <c r="I810" s="106"/>
      <c r="J810" s="106"/>
      <c r="K810" s="106"/>
      <c r="L810" s="445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>
      <c r="A811" s="429">
        <v>45717.0</v>
      </c>
      <c r="B811" s="430" t="s">
        <v>10225</v>
      </c>
      <c r="C811" s="449" t="s">
        <v>629</v>
      </c>
      <c r="D811" s="449" t="s">
        <v>10807</v>
      </c>
      <c r="E811" s="449" t="s">
        <v>3119</v>
      </c>
      <c r="F811" s="450">
        <v>0.0</v>
      </c>
      <c r="G811" s="450">
        <v>33000.0</v>
      </c>
      <c r="H811" s="450">
        <v>36960.0</v>
      </c>
      <c r="I811" s="432">
        <v>2263138.920000004</v>
      </c>
      <c r="J811" s="432">
        <v>3960.0</v>
      </c>
      <c r="K811" s="433">
        <v>12.0</v>
      </c>
      <c r="L811" s="434" t="s">
        <v>10248</v>
      </c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>
      <c r="A812" s="429">
        <v>45717.0</v>
      </c>
      <c r="B812" s="430" t="s">
        <v>10225</v>
      </c>
      <c r="C812" s="449" t="s">
        <v>629</v>
      </c>
      <c r="D812" s="449" t="s">
        <v>10808</v>
      </c>
      <c r="E812" s="449" t="s">
        <v>3119</v>
      </c>
      <c r="F812" s="450">
        <v>0.0</v>
      </c>
      <c r="G812" s="450">
        <v>60500.0</v>
      </c>
      <c r="H812" s="450">
        <v>67760.0</v>
      </c>
      <c r="I812" s="432">
        <v>2323638.920000004</v>
      </c>
      <c r="J812" s="432">
        <v>7260.0</v>
      </c>
      <c r="K812" s="433">
        <v>12.0</v>
      </c>
      <c r="L812" s="434" t="s">
        <v>10248</v>
      </c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>
      <c r="A813" s="429">
        <v>45742.0</v>
      </c>
      <c r="B813" s="430" t="s">
        <v>10225</v>
      </c>
      <c r="C813" s="449" t="s">
        <v>1760</v>
      </c>
      <c r="D813" s="449" t="s">
        <v>10974</v>
      </c>
      <c r="E813" s="449" t="s">
        <v>2729</v>
      </c>
      <c r="F813" s="450">
        <v>0.0</v>
      </c>
      <c r="G813" s="450">
        <v>2678.57</v>
      </c>
      <c r="H813" s="450">
        <v>3000.0</v>
      </c>
      <c r="I813" s="432">
        <v>3060019.3799999966</v>
      </c>
      <c r="J813" s="432">
        <v>321.43</v>
      </c>
      <c r="K813" s="433">
        <v>12.0</v>
      </c>
      <c r="L813" s="434" t="s">
        <v>10296</v>
      </c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</row>
    <row r="814">
      <c r="A814" s="429">
        <v>45743.0</v>
      </c>
      <c r="B814" s="430" t="s">
        <v>10225</v>
      </c>
      <c r="C814" s="449" t="s">
        <v>616</v>
      </c>
      <c r="D814" s="449" t="s">
        <v>10982</v>
      </c>
      <c r="E814" s="449" t="s">
        <v>2610</v>
      </c>
      <c r="F814" s="450">
        <v>0.0</v>
      </c>
      <c r="G814" s="450">
        <v>1875.0</v>
      </c>
      <c r="H814" s="450">
        <v>2100.0</v>
      </c>
      <c r="I814" s="432">
        <v>3072269.389999996</v>
      </c>
      <c r="J814" s="432">
        <v>225.0</v>
      </c>
      <c r="K814" s="433">
        <v>12.0</v>
      </c>
      <c r="L814" s="434" t="s">
        <v>10227</v>
      </c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</row>
    <row r="815">
      <c r="A815" s="429">
        <v>45743.0</v>
      </c>
      <c r="B815" s="430" t="s">
        <v>10225</v>
      </c>
      <c r="C815" s="449" t="s">
        <v>616</v>
      </c>
      <c r="D815" s="449" t="s">
        <v>10983</v>
      </c>
      <c r="E815" s="449" t="s">
        <v>2610</v>
      </c>
      <c r="F815" s="450">
        <v>0.0</v>
      </c>
      <c r="G815" s="450">
        <v>2142.86</v>
      </c>
      <c r="H815" s="450">
        <v>2400.0</v>
      </c>
      <c r="I815" s="432">
        <v>3074412.249999996</v>
      </c>
      <c r="J815" s="432">
        <v>257.14</v>
      </c>
      <c r="K815" s="433">
        <v>12.0</v>
      </c>
      <c r="L815" s="434" t="s">
        <v>10227</v>
      </c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</row>
    <row r="816">
      <c r="A816" s="429">
        <v>45743.0</v>
      </c>
      <c r="B816" s="430" t="s">
        <v>10225</v>
      </c>
      <c r="C816" s="449" t="s">
        <v>616</v>
      </c>
      <c r="D816" s="449" t="s">
        <v>10984</v>
      </c>
      <c r="E816" s="449" t="s">
        <v>2610</v>
      </c>
      <c r="F816" s="450">
        <v>0.0</v>
      </c>
      <c r="G816" s="450">
        <v>1875.0</v>
      </c>
      <c r="H816" s="450">
        <v>2100.0</v>
      </c>
      <c r="I816" s="432">
        <v>3076287.249999996</v>
      </c>
      <c r="J816" s="432">
        <v>225.0</v>
      </c>
      <c r="K816" s="433">
        <v>12.0</v>
      </c>
      <c r="L816" s="434" t="s">
        <v>10227</v>
      </c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</row>
    <row r="817">
      <c r="A817" s="429">
        <v>45746.0</v>
      </c>
      <c r="B817" s="430" t="s">
        <v>10225</v>
      </c>
      <c r="C817" s="449" t="s">
        <v>2757</v>
      </c>
      <c r="D817" s="449" t="s">
        <v>10995</v>
      </c>
      <c r="E817" s="449" t="s">
        <v>2756</v>
      </c>
      <c r="F817" s="450">
        <v>0.0</v>
      </c>
      <c r="G817" s="450">
        <v>10044.64</v>
      </c>
      <c r="H817" s="450">
        <v>11250.0</v>
      </c>
      <c r="I817" s="432">
        <v>3110324.119999996</v>
      </c>
      <c r="J817" s="432">
        <v>1205.36</v>
      </c>
      <c r="K817" s="433">
        <v>12.0</v>
      </c>
      <c r="L817" s="434" t="s">
        <v>10234</v>
      </c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</row>
    <row r="818">
      <c r="A818" s="429">
        <v>45746.0</v>
      </c>
      <c r="B818" s="430" t="s">
        <v>10225</v>
      </c>
      <c r="C818" s="449" t="s">
        <v>2757</v>
      </c>
      <c r="D818" s="449" t="s">
        <v>10996</v>
      </c>
      <c r="E818" s="449" t="s">
        <v>2756</v>
      </c>
      <c r="F818" s="450">
        <v>0.0</v>
      </c>
      <c r="G818" s="450">
        <v>72.0</v>
      </c>
      <c r="H818" s="450">
        <v>80.64</v>
      </c>
      <c r="I818" s="432">
        <v>3110396.119999996</v>
      </c>
      <c r="J818" s="432">
        <v>8.64</v>
      </c>
      <c r="K818" s="433">
        <v>12.0</v>
      </c>
      <c r="L818" s="434" t="s">
        <v>10234</v>
      </c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</row>
    <row r="819">
      <c r="A819" s="429">
        <v>45717.0</v>
      </c>
      <c r="B819" s="430" t="s">
        <v>10225</v>
      </c>
      <c r="C819" s="449" t="s">
        <v>94</v>
      </c>
      <c r="D819" s="449" t="s">
        <v>10772</v>
      </c>
      <c r="E819" s="449" t="s">
        <v>2521</v>
      </c>
      <c r="F819" s="450">
        <v>0.0</v>
      </c>
      <c r="G819" s="450">
        <v>2678.57</v>
      </c>
      <c r="H819" s="450">
        <v>3000.0</v>
      </c>
      <c r="I819" s="432">
        <f t="shared" ref="I819:I822" si="11">((I818 + G819) - F819)</f>
        <v>3113074.69</v>
      </c>
      <c r="J819" s="432">
        <v>321.43</v>
      </c>
      <c r="K819" s="433">
        <v>12.0</v>
      </c>
      <c r="L819" s="434" t="s">
        <v>10229</v>
      </c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</row>
    <row r="820">
      <c r="A820" s="429">
        <v>45743.0</v>
      </c>
      <c r="B820" s="430" t="s">
        <v>10225</v>
      </c>
      <c r="C820" s="449" t="s">
        <v>347</v>
      </c>
      <c r="D820" s="449" t="s">
        <v>10978</v>
      </c>
      <c r="E820" s="449" t="s">
        <v>2733</v>
      </c>
      <c r="F820" s="450">
        <v>0.0</v>
      </c>
      <c r="G820" s="450">
        <v>1250.0</v>
      </c>
      <c r="H820" s="450">
        <v>1400.0</v>
      </c>
      <c r="I820" s="432">
        <f t="shared" si="11"/>
        <v>3114324.69</v>
      </c>
      <c r="J820" s="432">
        <v>150.0</v>
      </c>
      <c r="K820" s="433">
        <v>12.0</v>
      </c>
      <c r="L820" s="434" t="s">
        <v>10227</v>
      </c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</row>
    <row r="821">
      <c r="A821" s="429">
        <v>45743.0</v>
      </c>
      <c r="B821" s="430" t="s">
        <v>10225</v>
      </c>
      <c r="C821" s="449" t="s">
        <v>347</v>
      </c>
      <c r="D821" s="449" t="s">
        <v>10979</v>
      </c>
      <c r="E821" s="449" t="s">
        <v>2737</v>
      </c>
      <c r="F821" s="450">
        <v>0.0</v>
      </c>
      <c r="G821" s="450">
        <v>714.29</v>
      </c>
      <c r="H821" s="450">
        <v>800.0</v>
      </c>
      <c r="I821" s="432">
        <f t="shared" si="11"/>
        <v>3115038.98</v>
      </c>
      <c r="J821" s="432">
        <v>85.71</v>
      </c>
      <c r="K821" s="433">
        <v>12.0</v>
      </c>
      <c r="L821" s="434" t="s">
        <v>10227</v>
      </c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</row>
    <row r="822">
      <c r="A822" s="429">
        <v>45717.0</v>
      </c>
      <c r="B822" s="430" t="s">
        <v>10225</v>
      </c>
      <c r="C822" s="449" t="s">
        <v>2502</v>
      </c>
      <c r="D822" s="449" t="s">
        <v>10782</v>
      </c>
      <c r="E822" s="449" t="s">
        <v>2501</v>
      </c>
      <c r="F822" s="450">
        <v>0.0</v>
      </c>
      <c r="G822" s="471">
        <v>31250.0</v>
      </c>
      <c r="H822" s="471">
        <v>35000.0</v>
      </c>
      <c r="I822" s="432">
        <f t="shared" si="11"/>
        <v>3146288.98</v>
      </c>
      <c r="J822" s="432">
        <v>3750.0</v>
      </c>
      <c r="K822" s="433">
        <v>12.0</v>
      </c>
      <c r="L822" s="434" t="s">
        <v>10229</v>
      </c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</row>
    <row r="823">
      <c r="A823" s="444"/>
      <c r="B823" s="48"/>
      <c r="C823" s="463"/>
      <c r="D823" s="463"/>
      <c r="E823" s="463"/>
      <c r="F823" s="465"/>
      <c r="G823" s="473">
        <f>H823/1.12</f>
        <v>148080.9286</v>
      </c>
      <c r="H823" s="474">
        <f>SUM(H811:H822)</f>
        <v>165850.64</v>
      </c>
      <c r="I823" s="106"/>
      <c r="J823" s="106"/>
      <c r="K823" s="445"/>
      <c r="L823" s="445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</row>
    <row r="824">
      <c r="A824" s="444"/>
      <c r="B824" s="48"/>
      <c r="C824" s="48"/>
      <c r="D824" s="48"/>
      <c r="E824" s="48"/>
      <c r="F824" s="106"/>
      <c r="G824" s="106"/>
      <c r="H824" s="106"/>
      <c r="I824" s="106"/>
      <c r="J824" s="106"/>
      <c r="K824" s="445"/>
      <c r="L824" s="445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</row>
    <row r="825">
      <c r="A825" s="444"/>
      <c r="B825" s="48"/>
      <c r="C825" s="475" t="s">
        <v>11002</v>
      </c>
      <c r="D825" s="48"/>
      <c r="E825" s="48"/>
      <c r="F825" s="106"/>
      <c r="G825" s="106"/>
      <c r="H825" s="106"/>
      <c r="I825" s="106"/>
      <c r="J825" s="106"/>
      <c r="K825" s="106"/>
      <c r="L825" s="445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</row>
    <row r="826">
      <c r="A826" s="429">
        <v>45670.0</v>
      </c>
      <c r="B826" s="430" t="s">
        <v>10225</v>
      </c>
      <c r="C826" s="430" t="s">
        <v>347</v>
      </c>
      <c r="D826" s="430" t="s">
        <v>10226</v>
      </c>
      <c r="E826" s="430" t="s">
        <v>986</v>
      </c>
      <c r="F826" s="432">
        <v>0.0</v>
      </c>
      <c r="G826" s="432">
        <f>1440/1.12</f>
        <v>1285.714286</v>
      </c>
      <c r="H826" s="432">
        <v>1440.0</v>
      </c>
      <c r="I826" s="432">
        <v>2440.52</v>
      </c>
      <c r="J826" s="432">
        <f t="shared" ref="J826:J827" si="12">G826*12%</f>
        <v>154.2857143</v>
      </c>
      <c r="K826" s="433">
        <v>0.0</v>
      </c>
      <c r="L826" s="434" t="s">
        <v>10227</v>
      </c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</row>
    <row r="827">
      <c r="A827" s="429">
        <v>45710.0</v>
      </c>
      <c r="B827" s="430" t="s">
        <v>10225</v>
      </c>
      <c r="C827" s="430" t="s">
        <v>1439</v>
      </c>
      <c r="D827" s="430" t="s">
        <v>10230</v>
      </c>
      <c r="E827" s="430" t="s">
        <v>1597</v>
      </c>
      <c r="F827" s="432">
        <v>0.0</v>
      </c>
      <c r="G827" s="476">
        <f>1500/1.12</f>
        <v>1339.285714</v>
      </c>
      <c r="H827" s="432">
        <v>1500.0</v>
      </c>
      <c r="I827" s="432">
        <v>41440.52</v>
      </c>
      <c r="J827" s="432">
        <f t="shared" si="12"/>
        <v>160.7142857</v>
      </c>
      <c r="K827" s="433">
        <v>0.0</v>
      </c>
      <c r="L827" s="434" t="s">
        <v>10227</v>
      </c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</row>
    <row r="828">
      <c r="A828" s="444"/>
      <c r="B828" s="48"/>
      <c r="C828" s="48"/>
      <c r="D828" s="48"/>
      <c r="E828" s="48"/>
      <c r="F828" s="106"/>
      <c r="G828" s="472">
        <f>H828/1.12</f>
        <v>2625</v>
      </c>
      <c r="H828" s="472">
        <f>SUM(H826:H827)</f>
        <v>2940</v>
      </c>
      <c r="I828" s="106"/>
      <c r="J828" s="106"/>
      <c r="K828" s="445"/>
      <c r="L828" s="445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</row>
    <row r="829">
      <c r="A829" s="444"/>
      <c r="B829" s="48"/>
      <c r="C829" s="422" t="s">
        <v>11003</v>
      </c>
      <c r="D829" s="48"/>
      <c r="E829" s="48"/>
      <c r="F829" s="106"/>
      <c r="G829" s="106"/>
      <c r="H829" s="106"/>
      <c r="I829" s="106"/>
      <c r="J829" s="106"/>
      <c r="K829" s="445"/>
      <c r="L829" s="445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</row>
    <row r="830">
      <c r="A830" s="444"/>
      <c r="B830" s="48"/>
      <c r="C830" s="477" t="s">
        <v>1989</v>
      </c>
      <c r="D830" s="48"/>
      <c r="E830" s="423" t="s">
        <v>1988</v>
      </c>
      <c r="F830" s="106"/>
      <c r="G830" s="478">
        <f>H830/1.12</f>
        <v>9936.571429</v>
      </c>
      <c r="H830" s="427">
        <v>11128.96</v>
      </c>
      <c r="I830" s="106"/>
      <c r="J830" s="106"/>
      <c r="K830" s="445"/>
      <c r="L830" s="445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</row>
    <row r="831">
      <c r="A831" s="444"/>
      <c r="B831" s="48"/>
      <c r="C831" s="423" t="s">
        <v>11004</v>
      </c>
      <c r="D831" s="48"/>
      <c r="E831" s="423" t="s">
        <v>11005</v>
      </c>
      <c r="F831" s="106"/>
      <c r="G831" s="479">
        <f t="shared" ref="G831:G833" si="13">8550/1.12</f>
        <v>7633.928571</v>
      </c>
      <c r="H831" s="427">
        <v>8550.0</v>
      </c>
      <c r="I831" s="106"/>
      <c r="J831" s="106"/>
      <c r="K831" s="445"/>
      <c r="L831" s="445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</row>
    <row r="832">
      <c r="A832" s="444"/>
      <c r="B832" s="48"/>
      <c r="C832" s="423" t="s">
        <v>11004</v>
      </c>
      <c r="D832" s="48"/>
      <c r="E832" s="423" t="s">
        <v>11006</v>
      </c>
      <c r="F832" s="106"/>
      <c r="G832" s="479">
        <f t="shared" si="13"/>
        <v>7633.928571</v>
      </c>
      <c r="H832" s="427">
        <v>8550.0</v>
      </c>
      <c r="I832" s="106"/>
      <c r="J832" s="106"/>
      <c r="K832" s="445"/>
      <c r="L832" s="445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</row>
    <row r="833">
      <c r="A833" s="444"/>
      <c r="B833" s="48"/>
      <c r="C833" s="423" t="s">
        <v>11004</v>
      </c>
      <c r="D833" s="48"/>
      <c r="E833" s="423" t="s">
        <v>11007</v>
      </c>
      <c r="F833" s="106"/>
      <c r="G833" s="480">
        <f t="shared" si="13"/>
        <v>7633.928571</v>
      </c>
      <c r="H833" s="427">
        <v>8550.0</v>
      </c>
      <c r="I833" s="106"/>
      <c r="J833" s="106"/>
      <c r="K833" s="445"/>
      <c r="L833" s="445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</row>
    <row r="834">
      <c r="A834" s="444"/>
      <c r="B834" s="48"/>
      <c r="C834" s="48"/>
      <c r="D834" s="48"/>
      <c r="E834" s="48"/>
      <c r="F834" s="106"/>
      <c r="G834" s="427">
        <f t="shared" ref="G834:H834" si="14">SUM(G830:G833)</f>
        <v>32838.35714</v>
      </c>
      <c r="H834" s="427">
        <f t="shared" si="14"/>
        <v>36778.96</v>
      </c>
      <c r="I834" s="106"/>
      <c r="J834" s="106"/>
      <c r="K834" s="445"/>
      <c r="L834" s="445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</row>
    <row r="835">
      <c r="A835" s="444"/>
      <c r="B835" s="48"/>
      <c r="C835" s="48"/>
      <c r="D835" s="48"/>
      <c r="E835" s="48"/>
      <c r="F835" s="106"/>
      <c r="G835" s="106"/>
      <c r="H835" s="106"/>
      <c r="I835" s="106"/>
      <c r="J835" s="106"/>
      <c r="K835" s="106"/>
      <c r="L835" s="445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</row>
    <row r="836">
      <c r="A836" s="444"/>
      <c r="B836" s="48"/>
      <c r="C836" s="422" t="s">
        <v>11008</v>
      </c>
      <c r="D836" s="48"/>
      <c r="E836" s="48"/>
      <c r="F836" s="106"/>
      <c r="G836" s="106"/>
      <c r="H836" s="106"/>
      <c r="I836" s="106"/>
      <c r="J836" s="106"/>
      <c r="K836" s="106"/>
      <c r="L836" s="445"/>
      <c r="M836" s="106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</row>
    <row r="837">
      <c r="A837" s="444"/>
      <c r="B837" s="48"/>
      <c r="C837" s="481" t="s">
        <v>629</v>
      </c>
      <c r="D837" s="463"/>
      <c r="E837" s="481" t="s">
        <v>644</v>
      </c>
      <c r="F837" s="465"/>
      <c r="G837" s="482">
        <f>167552/1.12</f>
        <v>149600</v>
      </c>
      <c r="H837" s="479">
        <f>G837*112%</f>
        <v>167552</v>
      </c>
      <c r="I837" s="42"/>
      <c r="J837" s="483" t="s">
        <v>11009</v>
      </c>
      <c r="K837" s="48"/>
      <c r="L837" s="48"/>
      <c r="M837" s="472">
        <f>G799</f>
        <v>4908604.08</v>
      </c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</row>
    <row r="838">
      <c r="A838" s="444"/>
      <c r="B838" s="48"/>
      <c r="C838" s="481" t="s">
        <v>94</v>
      </c>
      <c r="D838" s="463"/>
      <c r="E838" s="481" t="s">
        <v>93</v>
      </c>
      <c r="F838" s="465"/>
      <c r="G838" s="482">
        <v>2678.5714285714284</v>
      </c>
      <c r="H838" s="427">
        <v>3000.0</v>
      </c>
      <c r="I838" s="106"/>
      <c r="J838" s="484" t="s">
        <v>11010</v>
      </c>
      <c r="K838" s="48"/>
      <c r="L838" s="48"/>
      <c r="M838" s="427">
        <f>-G809</f>
        <v>-73482.15</v>
      </c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</row>
    <row r="839">
      <c r="A839" s="444"/>
      <c r="B839" s="48"/>
      <c r="C839" s="481" t="s">
        <v>94</v>
      </c>
      <c r="D839" s="463"/>
      <c r="E839" s="481" t="s">
        <v>119</v>
      </c>
      <c r="F839" s="465"/>
      <c r="G839" s="482">
        <v>2056.5</v>
      </c>
      <c r="H839" s="427">
        <v>2303.28</v>
      </c>
      <c r="I839" s="106"/>
      <c r="J839" s="484" t="s">
        <v>11011</v>
      </c>
      <c r="K839" s="48"/>
      <c r="L839" s="48"/>
      <c r="M839" s="427">
        <f>-G823</f>
        <v>-148080.9286</v>
      </c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</row>
    <row r="840">
      <c r="A840" s="444"/>
      <c r="B840" s="48"/>
      <c r="C840" s="481" t="s">
        <v>454</v>
      </c>
      <c r="D840" s="463"/>
      <c r="E840" s="481" t="s">
        <v>453</v>
      </c>
      <c r="F840" s="465"/>
      <c r="G840" s="485">
        <v>1874.9999999999998</v>
      </c>
      <c r="H840" s="427">
        <v>2100.0</v>
      </c>
      <c r="I840" s="106"/>
      <c r="J840" s="484" t="s">
        <v>11012</v>
      </c>
      <c r="K840" s="48"/>
      <c r="L840" s="48"/>
      <c r="M840" s="427">
        <f>G828</f>
        <v>2625</v>
      </c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</row>
    <row r="841">
      <c r="A841" s="444"/>
      <c r="B841" s="48"/>
      <c r="C841" s="481" t="s">
        <v>454</v>
      </c>
      <c r="D841" s="463"/>
      <c r="E841" s="481" t="s">
        <v>466</v>
      </c>
      <c r="F841" s="465"/>
      <c r="G841" s="485">
        <v>5714.285714285714</v>
      </c>
      <c r="H841" s="427">
        <v>6400.0</v>
      </c>
      <c r="I841" s="106"/>
      <c r="J841" s="484" t="s">
        <v>11013</v>
      </c>
      <c r="K841" s="48"/>
      <c r="L841" s="48"/>
      <c r="M841" s="427">
        <f>G834</f>
        <v>32838.35714</v>
      </c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</row>
    <row r="842">
      <c r="A842" s="444"/>
      <c r="B842" s="48"/>
      <c r="C842" s="481" t="s">
        <v>1712</v>
      </c>
      <c r="D842" s="463"/>
      <c r="E842" s="486" t="s">
        <v>1711</v>
      </c>
      <c r="F842" s="465"/>
      <c r="G842" s="485">
        <v>4464.285714285714</v>
      </c>
      <c r="H842" s="427">
        <v>5000.0</v>
      </c>
      <c r="I842" s="106"/>
      <c r="J842" s="484" t="s">
        <v>11014</v>
      </c>
      <c r="K842" s="48"/>
      <c r="L842" s="48"/>
      <c r="M842" s="427">
        <f>G855</f>
        <v>198821.6786</v>
      </c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</row>
    <row r="843">
      <c r="A843" s="444"/>
      <c r="B843" s="48"/>
      <c r="C843" s="481" t="s">
        <v>337</v>
      </c>
      <c r="D843" s="463"/>
      <c r="E843" s="481" t="s">
        <v>336</v>
      </c>
      <c r="F843" s="465"/>
      <c r="G843" s="485">
        <v>1116.0714285714284</v>
      </c>
      <c r="H843" s="427">
        <v>1250.0</v>
      </c>
      <c r="I843" s="106"/>
      <c r="J843" s="487" t="s">
        <v>10206</v>
      </c>
      <c r="K843" s="86"/>
      <c r="L843" s="86"/>
      <c r="M843" s="488">
        <f>SUM(M837:M842)</f>
        <v>4921326.037</v>
      </c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</row>
    <row r="844">
      <c r="A844" s="444"/>
      <c r="B844" s="48"/>
      <c r="C844" s="481" t="s">
        <v>11015</v>
      </c>
      <c r="D844" s="463"/>
      <c r="E844" s="481" t="s">
        <v>71</v>
      </c>
      <c r="F844" s="465"/>
      <c r="G844" s="482">
        <f>3000/1.12</f>
        <v>2678.571429</v>
      </c>
      <c r="H844" s="427">
        <v>3000.0</v>
      </c>
      <c r="I844" s="106"/>
      <c r="J844" s="489" t="s">
        <v>11016</v>
      </c>
      <c r="K844" s="490"/>
      <c r="L844" s="490"/>
      <c r="M844" s="491">
        <f>SI!AK664</f>
        <v>4921325.39</v>
      </c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</row>
    <row r="845">
      <c r="A845" s="444"/>
      <c r="B845" s="48"/>
      <c r="C845" s="481" t="s">
        <v>11017</v>
      </c>
      <c r="D845" s="463"/>
      <c r="E845" s="481" t="s">
        <v>156</v>
      </c>
      <c r="F845" s="465"/>
      <c r="G845" s="485">
        <v>1227.6785714285713</v>
      </c>
      <c r="H845" s="427">
        <v>1375.0</v>
      </c>
      <c r="I845" s="106"/>
      <c r="J845" s="106"/>
      <c r="K845" s="48"/>
      <c r="L845" s="48"/>
      <c r="M845" s="492">
        <f>M843-M844</f>
        <v>0.6471428704</v>
      </c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</row>
    <row r="846">
      <c r="A846" s="444"/>
      <c r="B846" s="48"/>
      <c r="C846" s="481" t="s">
        <v>710</v>
      </c>
      <c r="D846" s="463"/>
      <c r="E846" s="481" t="s">
        <v>709</v>
      </c>
      <c r="F846" s="465"/>
      <c r="G846" s="485">
        <v>267.85714285714283</v>
      </c>
      <c r="H846" s="427">
        <v>300.0</v>
      </c>
      <c r="I846" s="106"/>
      <c r="J846" s="106"/>
      <c r="K846" s="106"/>
      <c r="L846" s="445"/>
      <c r="M846" s="106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</row>
    <row r="847">
      <c r="A847" s="444"/>
      <c r="B847" s="48"/>
      <c r="C847" s="481" t="s">
        <v>710</v>
      </c>
      <c r="D847" s="463"/>
      <c r="E847" s="481" t="s">
        <v>712</v>
      </c>
      <c r="F847" s="465"/>
      <c r="G847" s="485">
        <v>267.85714285714283</v>
      </c>
      <c r="H847" s="427">
        <v>300.0</v>
      </c>
      <c r="I847" s="106"/>
      <c r="J847" s="106"/>
      <c r="K847" s="106"/>
      <c r="L847" s="445"/>
      <c r="M847" s="106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</row>
    <row r="848">
      <c r="A848" s="444"/>
      <c r="B848" s="48"/>
      <c r="C848" s="481" t="s">
        <v>710</v>
      </c>
      <c r="D848" s="463"/>
      <c r="E848" s="481" t="s">
        <v>714</v>
      </c>
      <c r="F848" s="465"/>
      <c r="G848" s="485">
        <v>982.142857142857</v>
      </c>
      <c r="H848" s="427">
        <v>1100.0</v>
      </c>
      <c r="I848" s="106"/>
      <c r="J848" s="106"/>
      <c r="K848" s="106"/>
      <c r="L848" s="445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</row>
    <row r="849">
      <c r="A849" s="444"/>
      <c r="B849" s="48"/>
      <c r="C849" s="481" t="s">
        <v>710</v>
      </c>
      <c r="D849" s="463"/>
      <c r="E849" s="481" t="s">
        <v>716</v>
      </c>
      <c r="F849" s="465"/>
      <c r="G849" s="485">
        <v>2678.5714285714284</v>
      </c>
      <c r="H849" s="427">
        <v>3000.0</v>
      </c>
      <c r="I849" s="106"/>
      <c r="J849" s="106"/>
      <c r="K849" s="106"/>
      <c r="L849" s="445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</row>
    <row r="850">
      <c r="A850" s="444"/>
      <c r="B850" s="48"/>
      <c r="C850" s="481" t="s">
        <v>710</v>
      </c>
      <c r="D850" s="463"/>
      <c r="E850" s="481" t="s">
        <v>719</v>
      </c>
      <c r="F850" s="465"/>
      <c r="G850" s="485">
        <v>535.7142857142857</v>
      </c>
      <c r="H850" s="427">
        <v>600.0</v>
      </c>
      <c r="I850" s="106"/>
      <c r="J850" s="106"/>
      <c r="K850" s="106"/>
      <c r="L850" s="445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</row>
    <row r="851">
      <c r="A851" s="444"/>
      <c r="B851" s="48"/>
      <c r="C851" s="481" t="s">
        <v>11018</v>
      </c>
      <c r="D851" s="481" t="s">
        <v>83</v>
      </c>
      <c r="E851" s="481" t="s">
        <v>82</v>
      </c>
      <c r="F851" s="465"/>
      <c r="G851" s="493">
        <f>3000/1.12</f>
        <v>2678.571429</v>
      </c>
      <c r="H851" s="427">
        <v>3000.0</v>
      </c>
      <c r="I851" s="106"/>
      <c r="J851" s="106"/>
      <c r="K851" s="106"/>
      <c r="L851" s="445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</row>
    <row r="852">
      <c r="A852" s="444"/>
      <c r="B852" s="48"/>
      <c r="C852" s="423" t="s">
        <v>11019</v>
      </c>
      <c r="D852" s="48"/>
      <c r="E852" s="423" t="s">
        <v>11020</v>
      </c>
      <c r="F852" s="106"/>
      <c r="G852" s="427">
        <f>21000/1.12</f>
        <v>18750</v>
      </c>
      <c r="H852" s="427">
        <v>21000.0</v>
      </c>
      <c r="I852" s="106"/>
      <c r="J852" s="106"/>
      <c r="K852" s="106"/>
      <c r="L852" s="445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</row>
    <row r="853">
      <c r="A853" s="444"/>
      <c r="B853" s="48"/>
      <c r="C853" s="423" t="s">
        <v>11021</v>
      </c>
      <c r="D853" s="48"/>
      <c r="E853" s="423" t="s">
        <v>227</v>
      </c>
      <c r="F853" s="106"/>
      <c r="G853" s="427">
        <f t="shared" ref="G853:G854" si="15">700/1.12</f>
        <v>625</v>
      </c>
      <c r="H853" s="427">
        <v>700.0</v>
      </c>
      <c r="I853" s="106"/>
      <c r="J853" s="106"/>
      <c r="K853" s="106"/>
      <c r="L853" s="445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</row>
    <row r="854">
      <c r="A854" s="444"/>
      <c r="B854" s="48"/>
      <c r="C854" s="481" t="s">
        <v>710</v>
      </c>
      <c r="D854" s="48"/>
      <c r="E854" s="423" t="s">
        <v>903</v>
      </c>
      <c r="F854" s="106"/>
      <c r="G854" s="479">
        <f t="shared" si="15"/>
        <v>625</v>
      </c>
      <c r="H854" s="479">
        <v>700.0</v>
      </c>
      <c r="I854" s="106"/>
      <c r="J854" s="106"/>
      <c r="K854" s="106"/>
      <c r="L854" s="445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</row>
    <row r="855">
      <c r="A855" s="444"/>
      <c r="B855" s="48"/>
      <c r="C855" s="48"/>
      <c r="D855" s="48"/>
      <c r="E855" s="48"/>
      <c r="F855" s="106"/>
      <c r="G855" s="494">
        <f t="shared" ref="G855:H855" si="16">SUM(G837:G854)</f>
        <v>198821.6786</v>
      </c>
      <c r="H855" s="494">
        <f t="shared" si="16"/>
        <v>222680.28</v>
      </c>
      <c r="I855" s="106"/>
      <c r="J855" s="106"/>
      <c r="K855" s="106"/>
      <c r="L855" s="445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</row>
    <row r="856">
      <c r="A856" s="444"/>
      <c r="B856" s="48"/>
      <c r="C856" s="48"/>
      <c r="D856" s="48"/>
      <c r="E856" s="48"/>
      <c r="F856" s="106"/>
      <c r="G856" s="106"/>
      <c r="H856" s="106"/>
      <c r="I856" s="106"/>
      <c r="J856" s="106"/>
      <c r="K856" s="106"/>
      <c r="L856" s="445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</row>
    <row r="857" ht="6.0" customHeight="1">
      <c r="A857" s="495"/>
      <c r="B857" s="495"/>
      <c r="C857" s="495"/>
      <c r="D857" s="495"/>
      <c r="E857" s="495"/>
      <c r="F857" s="495"/>
      <c r="G857" s="495"/>
      <c r="H857" s="495"/>
      <c r="I857" s="495"/>
      <c r="J857" s="495"/>
      <c r="K857" s="495"/>
      <c r="L857" s="495"/>
      <c r="M857" s="495"/>
      <c r="N857" s="495"/>
      <c r="O857" s="495"/>
      <c r="P857" s="495"/>
      <c r="Q857" s="495"/>
      <c r="R857" s="495"/>
      <c r="S857" s="495"/>
      <c r="T857" s="495"/>
      <c r="U857" s="495"/>
      <c r="V857" s="48"/>
      <c r="W857" s="48"/>
      <c r="X857" s="48"/>
      <c r="Y857" s="48"/>
      <c r="Z857" s="48"/>
      <c r="AA857" s="48"/>
      <c r="AB857" s="48"/>
      <c r="AC857" s="48"/>
    </row>
    <row r="858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</row>
    <row r="859">
      <c r="A859" s="422" t="s">
        <v>11022</v>
      </c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</row>
    <row r="860">
      <c r="A860" s="423" t="s">
        <v>10207</v>
      </c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</row>
    <row r="861">
      <c r="A861" s="423" t="s">
        <v>11023</v>
      </c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</row>
    <row r="86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</row>
    <row r="863">
      <c r="A863" s="423" t="s">
        <v>10209</v>
      </c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</row>
    <row r="864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</row>
    <row r="865">
      <c r="A865" s="424" t="s">
        <v>43</v>
      </c>
      <c r="B865" s="424" t="s">
        <v>10210</v>
      </c>
      <c r="C865" s="424" t="s">
        <v>10211</v>
      </c>
      <c r="D865" s="424" t="s">
        <v>47</v>
      </c>
      <c r="E865" s="424" t="s">
        <v>10212</v>
      </c>
      <c r="F865" s="425" t="s">
        <v>10213</v>
      </c>
      <c r="G865" s="425" t="s">
        <v>10214</v>
      </c>
      <c r="H865" s="425" t="s">
        <v>10215</v>
      </c>
      <c r="I865" s="425" t="s">
        <v>10216</v>
      </c>
      <c r="J865" s="425" t="s">
        <v>10217</v>
      </c>
      <c r="K865" s="425" t="s">
        <v>10218</v>
      </c>
      <c r="L865" s="424" t="s">
        <v>10219</v>
      </c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</row>
    <row r="866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</row>
    <row r="867">
      <c r="A867" s="424" t="s">
        <v>11024</v>
      </c>
      <c r="B867" s="166"/>
      <c r="C867" s="166"/>
      <c r="D867" s="166"/>
      <c r="E867" s="166"/>
      <c r="F867" s="166"/>
      <c r="G867" s="166"/>
      <c r="H867" s="166"/>
      <c r="I867" s="166"/>
      <c r="J867" s="166"/>
      <c r="K867" s="166"/>
      <c r="L867" s="166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</row>
    <row r="868">
      <c r="A868" s="496">
        <v>45838.0</v>
      </c>
      <c r="B868" s="423" t="s">
        <v>10225</v>
      </c>
      <c r="C868" s="423" t="s">
        <v>4499</v>
      </c>
      <c r="D868" s="423" t="s">
        <v>11025</v>
      </c>
      <c r="E868" s="423" t="s">
        <v>4498</v>
      </c>
      <c r="F868" s="427">
        <v>0.0</v>
      </c>
      <c r="G868" s="427">
        <v>44.35</v>
      </c>
      <c r="H868" s="427">
        <v>44.35</v>
      </c>
      <c r="I868" s="427">
        <f>(G868 - F868)</f>
        <v>44.35</v>
      </c>
      <c r="J868" s="427">
        <v>0.0</v>
      </c>
      <c r="K868" s="428">
        <v>0.0</v>
      </c>
      <c r="L868" s="423" t="s">
        <v>10234</v>
      </c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</row>
    <row r="869">
      <c r="A869" s="467" t="s">
        <v>11026</v>
      </c>
      <c r="B869" s="431"/>
      <c r="C869" s="431"/>
      <c r="D869" s="431"/>
      <c r="E869" s="431"/>
      <c r="F869" s="441">
        <f t="shared" ref="F869:J869" si="17">F868</f>
        <v>0</v>
      </c>
      <c r="G869" s="441">
        <f t="shared" si="17"/>
        <v>44.35</v>
      </c>
      <c r="H869" s="441">
        <f t="shared" si="17"/>
        <v>44.35</v>
      </c>
      <c r="I869" s="441">
        <f t="shared" si="17"/>
        <v>44.35</v>
      </c>
      <c r="J869" s="441">
        <f t="shared" si="17"/>
        <v>0</v>
      </c>
      <c r="K869" s="431"/>
      <c r="L869" s="431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</row>
    <row r="87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</row>
    <row r="871">
      <c r="A871" s="424" t="s">
        <v>10220</v>
      </c>
      <c r="B871" s="166"/>
      <c r="C871" s="166"/>
      <c r="D871" s="166"/>
      <c r="E871" s="166"/>
      <c r="F871" s="166"/>
      <c r="G871" s="166"/>
      <c r="H871" s="166"/>
      <c r="I871" s="166"/>
      <c r="J871" s="166"/>
      <c r="K871" s="166"/>
      <c r="L871" s="166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</row>
    <row r="872">
      <c r="A872" s="496">
        <v>45771.0</v>
      </c>
      <c r="B872" s="423" t="s">
        <v>10221</v>
      </c>
      <c r="C872" s="423" t="s">
        <v>11027</v>
      </c>
      <c r="D872" s="423" t="s">
        <v>11028</v>
      </c>
      <c r="E872" s="48"/>
      <c r="F872" s="427">
        <v>0.0</v>
      </c>
      <c r="G872" s="427">
        <v>8500.0</v>
      </c>
      <c r="H872" s="427">
        <v>8500.0</v>
      </c>
      <c r="I872" s="427">
        <f>(G872 - F872)</f>
        <v>8500</v>
      </c>
      <c r="J872" s="427">
        <v>0.0</v>
      </c>
      <c r="K872" s="428">
        <v>0.0</v>
      </c>
      <c r="L872" s="423" t="s">
        <v>10223</v>
      </c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</row>
    <row r="873">
      <c r="A873" s="497">
        <v>45791.0</v>
      </c>
      <c r="B873" s="430" t="s">
        <v>10221</v>
      </c>
      <c r="C873" s="430" t="s">
        <v>11029</v>
      </c>
      <c r="D873" s="430" t="s">
        <v>11030</v>
      </c>
      <c r="E873" s="431"/>
      <c r="F873" s="432">
        <v>0.0</v>
      </c>
      <c r="G873" s="432">
        <v>487.82</v>
      </c>
      <c r="H873" s="432">
        <v>487.82</v>
      </c>
      <c r="I873" s="432">
        <f t="shared" ref="I873:I874" si="18">((I872 + G873) - F873)</f>
        <v>8987.82</v>
      </c>
      <c r="J873" s="432">
        <v>0.0</v>
      </c>
      <c r="K873" s="433">
        <v>0.0</v>
      </c>
      <c r="L873" s="430" t="s">
        <v>10223</v>
      </c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</row>
    <row r="874">
      <c r="A874" s="497">
        <v>45798.0</v>
      </c>
      <c r="B874" s="430" t="s">
        <v>10221</v>
      </c>
      <c r="C874" s="430" t="s">
        <v>11029</v>
      </c>
      <c r="D874" s="430" t="s">
        <v>11031</v>
      </c>
      <c r="E874" s="431"/>
      <c r="F874" s="432">
        <v>0.0</v>
      </c>
      <c r="G874" s="432">
        <v>0.01</v>
      </c>
      <c r="H874" s="432">
        <v>0.01</v>
      </c>
      <c r="I874" s="432">
        <f t="shared" si="18"/>
        <v>8987.83</v>
      </c>
      <c r="J874" s="432">
        <v>0.0</v>
      </c>
      <c r="K874" s="433">
        <v>0.0</v>
      </c>
      <c r="L874" s="430" t="s">
        <v>10223</v>
      </c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</row>
    <row r="875">
      <c r="A875" s="467" t="s">
        <v>10231</v>
      </c>
      <c r="B875" s="431"/>
      <c r="C875" s="431"/>
      <c r="D875" s="431"/>
      <c r="E875" s="431"/>
      <c r="F875" s="441">
        <f t="shared" ref="F875:H875" si="19">SUM(F872:F874)</f>
        <v>0</v>
      </c>
      <c r="G875" s="441">
        <f t="shared" si="19"/>
        <v>8987.83</v>
      </c>
      <c r="H875" s="441">
        <f t="shared" si="19"/>
        <v>8987.83</v>
      </c>
      <c r="I875" s="441">
        <f>I874</f>
        <v>8987.83</v>
      </c>
      <c r="J875" s="441">
        <f>SUM(J872:J874)</f>
        <v>0</v>
      </c>
      <c r="K875" s="431"/>
      <c r="L875" s="431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</row>
    <row r="876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</row>
    <row r="877">
      <c r="A877" s="424" t="s">
        <v>10232</v>
      </c>
      <c r="B877" s="166"/>
      <c r="C877" s="166"/>
      <c r="D877" s="166"/>
      <c r="E877" s="166"/>
      <c r="F877" s="166"/>
      <c r="G877" s="166"/>
      <c r="H877" s="166"/>
      <c r="I877" s="166"/>
      <c r="J877" s="166"/>
      <c r="K877" s="166"/>
      <c r="L877" s="166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</row>
    <row r="878">
      <c r="A878" s="496">
        <v>45748.0</v>
      </c>
      <c r="B878" s="423" t="s">
        <v>10225</v>
      </c>
      <c r="C878" s="423" t="s">
        <v>1989</v>
      </c>
      <c r="D878" s="423" t="s">
        <v>11032</v>
      </c>
      <c r="E878" s="423" t="s">
        <v>1988</v>
      </c>
      <c r="F878" s="427">
        <v>0.0</v>
      </c>
      <c r="G878" s="427">
        <v>8928.57</v>
      </c>
      <c r="H878" s="427">
        <v>10000.0</v>
      </c>
      <c r="I878" s="427">
        <f t="shared" ref="I878:I1172" si="20">((I877 + G878) - F878)</f>
        <v>8928.57</v>
      </c>
      <c r="J878" s="427">
        <v>1071.43</v>
      </c>
      <c r="K878" s="428">
        <v>12.0</v>
      </c>
      <c r="L878" s="423" t="s">
        <v>10234</v>
      </c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</row>
    <row r="879">
      <c r="A879" s="497">
        <v>45748.0</v>
      </c>
      <c r="B879" s="430" t="s">
        <v>10225</v>
      </c>
      <c r="C879" s="430" t="s">
        <v>1989</v>
      </c>
      <c r="D879" s="430" t="s">
        <v>11033</v>
      </c>
      <c r="E879" s="430" t="s">
        <v>1988</v>
      </c>
      <c r="F879" s="432">
        <v>0.0</v>
      </c>
      <c r="G879" s="432">
        <v>1008.0</v>
      </c>
      <c r="H879" s="432">
        <v>1128.96</v>
      </c>
      <c r="I879" s="432">
        <f t="shared" si="20"/>
        <v>9936.57</v>
      </c>
      <c r="J879" s="432">
        <v>120.96</v>
      </c>
      <c r="K879" s="433">
        <v>12.0</v>
      </c>
      <c r="L879" s="430" t="s">
        <v>10234</v>
      </c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</row>
    <row r="880">
      <c r="A880" s="497">
        <v>45748.0</v>
      </c>
      <c r="B880" s="430" t="s">
        <v>10225</v>
      </c>
      <c r="C880" s="430" t="s">
        <v>2506</v>
      </c>
      <c r="D880" s="430" t="s">
        <v>11034</v>
      </c>
      <c r="E880" s="430" t="s">
        <v>2505</v>
      </c>
      <c r="F880" s="432">
        <v>0.0</v>
      </c>
      <c r="G880" s="432">
        <v>11049.11</v>
      </c>
      <c r="H880" s="432">
        <v>12375.0</v>
      </c>
      <c r="I880" s="432">
        <f t="shared" si="20"/>
        <v>20985.68</v>
      </c>
      <c r="J880" s="432">
        <v>1325.89</v>
      </c>
      <c r="K880" s="433">
        <v>12.0</v>
      </c>
      <c r="L880" s="430" t="s">
        <v>10234</v>
      </c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</row>
    <row r="881">
      <c r="A881" s="497">
        <v>45748.0</v>
      </c>
      <c r="B881" s="430" t="s">
        <v>10225</v>
      </c>
      <c r="C881" s="430" t="s">
        <v>629</v>
      </c>
      <c r="D881" s="430" t="s">
        <v>11035</v>
      </c>
      <c r="E881" s="430" t="s">
        <v>3074</v>
      </c>
      <c r="F881" s="432">
        <v>0.0</v>
      </c>
      <c r="G881" s="432">
        <v>45000.0</v>
      </c>
      <c r="H881" s="432">
        <v>50400.0</v>
      </c>
      <c r="I881" s="432">
        <f t="shared" si="20"/>
        <v>65985.68</v>
      </c>
      <c r="J881" s="432">
        <v>5400.0</v>
      </c>
      <c r="K881" s="433">
        <v>12.0</v>
      </c>
      <c r="L881" s="430" t="s">
        <v>10248</v>
      </c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</row>
    <row r="882">
      <c r="A882" s="497">
        <v>45748.0</v>
      </c>
      <c r="B882" s="430" t="s">
        <v>10225</v>
      </c>
      <c r="C882" s="430" t="s">
        <v>629</v>
      </c>
      <c r="D882" s="430" t="s">
        <v>11036</v>
      </c>
      <c r="E882" s="430" t="s">
        <v>3122</v>
      </c>
      <c r="F882" s="432">
        <v>0.0</v>
      </c>
      <c r="G882" s="432">
        <v>66000.0</v>
      </c>
      <c r="H882" s="432">
        <v>73920.0</v>
      </c>
      <c r="I882" s="432">
        <f t="shared" si="20"/>
        <v>131985.68</v>
      </c>
      <c r="J882" s="432">
        <v>7920.0</v>
      </c>
      <c r="K882" s="433">
        <v>12.0</v>
      </c>
      <c r="L882" s="430" t="s">
        <v>10248</v>
      </c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</row>
    <row r="883">
      <c r="A883" s="497">
        <v>45748.0</v>
      </c>
      <c r="B883" s="430" t="s">
        <v>10225</v>
      </c>
      <c r="C883" s="430" t="s">
        <v>629</v>
      </c>
      <c r="D883" s="430" t="s">
        <v>11037</v>
      </c>
      <c r="E883" s="430" t="s">
        <v>3122</v>
      </c>
      <c r="F883" s="432">
        <v>0.0</v>
      </c>
      <c r="G883" s="432">
        <v>121000.0</v>
      </c>
      <c r="H883" s="432">
        <v>135520.0</v>
      </c>
      <c r="I883" s="432">
        <f t="shared" si="20"/>
        <v>252985.68</v>
      </c>
      <c r="J883" s="432">
        <v>14520.0</v>
      </c>
      <c r="K883" s="433">
        <v>12.0</v>
      </c>
      <c r="L883" s="430" t="s">
        <v>10248</v>
      </c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</row>
    <row r="884">
      <c r="A884" s="497">
        <v>45748.0</v>
      </c>
      <c r="B884" s="430" t="s">
        <v>10225</v>
      </c>
      <c r="C884" s="430" t="s">
        <v>4645</v>
      </c>
      <c r="D884" s="430" t="s">
        <v>11038</v>
      </c>
      <c r="E884" s="430" t="s">
        <v>2550</v>
      </c>
      <c r="F884" s="432">
        <v>0.0</v>
      </c>
      <c r="G884" s="432">
        <v>30000.0</v>
      </c>
      <c r="H884" s="432">
        <v>33600.0</v>
      </c>
      <c r="I884" s="432">
        <f t="shared" si="20"/>
        <v>282985.68</v>
      </c>
      <c r="J884" s="432">
        <v>3600.0</v>
      </c>
      <c r="K884" s="433">
        <v>12.0</v>
      </c>
      <c r="L884" s="430" t="s">
        <v>10248</v>
      </c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</row>
    <row r="885">
      <c r="A885" s="497">
        <v>45748.0</v>
      </c>
      <c r="B885" s="430" t="s">
        <v>10225</v>
      </c>
      <c r="C885" s="430" t="s">
        <v>804</v>
      </c>
      <c r="D885" s="430" t="s">
        <v>11039</v>
      </c>
      <c r="E885" s="430" t="s">
        <v>3071</v>
      </c>
      <c r="F885" s="432">
        <v>0.0</v>
      </c>
      <c r="G885" s="432">
        <v>24107.14</v>
      </c>
      <c r="H885" s="432">
        <v>27000.0</v>
      </c>
      <c r="I885" s="432">
        <f t="shared" si="20"/>
        <v>307092.82</v>
      </c>
      <c r="J885" s="432">
        <v>2892.86</v>
      </c>
      <c r="K885" s="433">
        <v>12.0</v>
      </c>
      <c r="L885" s="430" t="s">
        <v>10229</v>
      </c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</row>
    <row r="886">
      <c r="A886" s="497">
        <v>45748.0</v>
      </c>
      <c r="B886" s="430" t="s">
        <v>10225</v>
      </c>
      <c r="C886" s="430" t="s">
        <v>182</v>
      </c>
      <c r="D886" s="430" t="s">
        <v>11040</v>
      </c>
      <c r="E886" s="430" t="s">
        <v>2513</v>
      </c>
      <c r="F886" s="432">
        <v>0.0</v>
      </c>
      <c r="G886" s="432">
        <v>2321.43</v>
      </c>
      <c r="H886" s="432">
        <v>2600.0</v>
      </c>
      <c r="I886" s="432">
        <f t="shared" si="20"/>
        <v>309414.25</v>
      </c>
      <c r="J886" s="432">
        <v>278.57</v>
      </c>
      <c r="K886" s="433">
        <v>12.0</v>
      </c>
      <c r="L886" s="430" t="s">
        <v>10227</v>
      </c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</row>
    <row r="887">
      <c r="A887" s="497">
        <v>45748.0</v>
      </c>
      <c r="B887" s="430" t="s">
        <v>10225</v>
      </c>
      <c r="C887" s="430" t="s">
        <v>429</v>
      </c>
      <c r="D887" s="430" t="s">
        <v>11041</v>
      </c>
      <c r="E887" s="430" t="s">
        <v>2525</v>
      </c>
      <c r="F887" s="432">
        <v>0.0</v>
      </c>
      <c r="G887" s="432">
        <v>39.29</v>
      </c>
      <c r="H887" s="432">
        <v>44.0</v>
      </c>
      <c r="I887" s="432">
        <f t="shared" si="20"/>
        <v>309453.54</v>
      </c>
      <c r="J887" s="432">
        <v>4.71</v>
      </c>
      <c r="K887" s="433">
        <v>12.0</v>
      </c>
      <c r="L887" s="430" t="s">
        <v>10290</v>
      </c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</row>
    <row r="888">
      <c r="A888" s="497">
        <v>45748.0</v>
      </c>
      <c r="B888" s="430" t="s">
        <v>10225</v>
      </c>
      <c r="C888" s="430" t="s">
        <v>217</v>
      </c>
      <c r="D888" s="430" t="s">
        <v>11042</v>
      </c>
      <c r="E888" s="430" t="s">
        <v>2535</v>
      </c>
      <c r="F888" s="432">
        <v>0.0</v>
      </c>
      <c r="G888" s="432">
        <v>1250.0</v>
      </c>
      <c r="H888" s="432">
        <v>1400.0</v>
      </c>
      <c r="I888" s="432">
        <f t="shared" si="20"/>
        <v>310703.54</v>
      </c>
      <c r="J888" s="432">
        <v>150.0</v>
      </c>
      <c r="K888" s="433">
        <v>12.0</v>
      </c>
      <c r="L888" s="430" t="s">
        <v>10227</v>
      </c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</row>
    <row r="889">
      <c r="A889" s="497">
        <v>45748.0</v>
      </c>
      <c r="B889" s="430" t="s">
        <v>10225</v>
      </c>
      <c r="C889" s="430" t="s">
        <v>1044</v>
      </c>
      <c r="D889" s="430" t="s">
        <v>11043</v>
      </c>
      <c r="E889" s="430" t="s">
        <v>2567</v>
      </c>
      <c r="F889" s="432">
        <v>0.0</v>
      </c>
      <c r="G889" s="432">
        <v>80982.14</v>
      </c>
      <c r="H889" s="432">
        <v>90700.0</v>
      </c>
      <c r="I889" s="432">
        <f t="shared" si="20"/>
        <v>391685.68</v>
      </c>
      <c r="J889" s="432">
        <v>9717.86</v>
      </c>
      <c r="K889" s="433">
        <v>12.0</v>
      </c>
      <c r="L889" s="430" t="s">
        <v>10248</v>
      </c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</row>
    <row r="890">
      <c r="A890" s="497">
        <v>45748.0</v>
      </c>
      <c r="B890" s="430" t="s">
        <v>10225</v>
      </c>
      <c r="C890" s="430" t="s">
        <v>143</v>
      </c>
      <c r="D890" s="430" t="s">
        <v>11044</v>
      </c>
      <c r="E890" s="430" t="s">
        <v>2571</v>
      </c>
      <c r="F890" s="432">
        <v>0.0</v>
      </c>
      <c r="G890" s="432">
        <v>30000.0</v>
      </c>
      <c r="H890" s="432">
        <v>33600.0</v>
      </c>
      <c r="I890" s="432">
        <f t="shared" si="20"/>
        <v>421685.68</v>
      </c>
      <c r="J890" s="432">
        <v>3600.0</v>
      </c>
      <c r="K890" s="433">
        <v>12.0</v>
      </c>
      <c r="L890" s="430" t="s">
        <v>10248</v>
      </c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</row>
    <row r="891">
      <c r="A891" s="497">
        <v>45748.0</v>
      </c>
      <c r="B891" s="430" t="s">
        <v>10225</v>
      </c>
      <c r="C891" s="430" t="s">
        <v>143</v>
      </c>
      <c r="D891" s="430" t="s">
        <v>11045</v>
      </c>
      <c r="E891" s="430" t="s">
        <v>2576</v>
      </c>
      <c r="F891" s="432">
        <v>0.0</v>
      </c>
      <c r="G891" s="432">
        <v>30000.0</v>
      </c>
      <c r="H891" s="432">
        <v>33600.0</v>
      </c>
      <c r="I891" s="432">
        <f t="shared" si="20"/>
        <v>451685.68</v>
      </c>
      <c r="J891" s="432">
        <v>3600.0</v>
      </c>
      <c r="K891" s="433">
        <v>12.0</v>
      </c>
      <c r="L891" s="430" t="s">
        <v>10248</v>
      </c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</row>
    <row r="892">
      <c r="A892" s="497">
        <v>45748.0</v>
      </c>
      <c r="B892" s="430" t="s">
        <v>10225</v>
      </c>
      <c r="C892" s="430" t="s">
        <v>305</v>
      </c>
      <c r="D892" s="430" t="s">
        <v>11046</v>
      </c>
      <c r="E892" s="430" t="s">
        <v>2650</v>
      </c>
      <c r="F892" s="432">
        <v>0.0</v>
      </c>
      <c r="G892" s="432">
        <v>20000.0</v>
      </c>
      <c r="H892" s="432">
        <v>22400.0</v>
      </c>
      <c r="I892" s="432">
        <f t="shared" si="20"/>
        <v>471685.68</v>
      </c>
      <c r="J892" s="432">
        <v>2400.0</v>
      </c>
      <c r="K892" s="433">
        <v>12.0</v>
      </c>
      <c r="L892" s="430" t="s">
        <v>10248</v>
      </c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</row>
    <row r="893">
      <c r="A893" s="497">
        <v>45748.0</v>
      </c>
      <c r="B893" s="430" t="s">
        <v>10225</v>
      </c>
      <c r="C893" s="430" t="s">
        <v>572</v>
      </c>
      <c r="D893" s="430" t="s">
        <v>11047</v>
      </c>
      <c r="E893" s="430" t="s">
        <v>2832</v>
      </c>
      <c r="F893" s="432">
        <v>0.0</v>
      </c>
      <c r="G893" s="432">
        <v>28500.0</v>
      </c>
      <c r="H893" s="432">
        <v>31920.0</v>
      </c>
      <c r="I893" s="432">
        <f t="shared" si="20"/>
        <v>500185.68</v>
      </c>
      <c r="J893" s="432">
        <v>3420.0</v>
      </c>
      <c r="K893" s="433">
        <v>12.0</v>
      </c>
      <c r="L893" s="430" t="s">
        <v>10248</v>
      </c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</row>
    <row r="894">
      <c r="A894" s="497">
        <v>45748.0</v>
      </c>
      <c r="B894" s="430" t="s">
        <v>10225</v>
      </c>
      <c r="C894" s="430" t="s">
        <v>1912</v>
      </c>
      <c r="D894" s="430" t="s">
        <v>11048</v>
      </c>
      <c r="E894" s="430" t="s">
        <v>2579</v>
      </c>
      <c r="F894" s="432">
        <v>0.0</v>
      </c>
      <c r="G894" s="432">
        <v>110000.0</v>
      </c>
      <c r="H894" s="432">
        <v>123200.0</v>
      </c>
      <c r="I894" s="432">
        <f t="shared" si="20"/>
        <v>610185.68</v>
      </c>
      <c r="J894" s="432">
        <v>13200.0</v>
      </c>
      <c r="K894" s="433">
        <v>12.0</v>
      </c>
      <c r="L894" s="430" t="s">
        <v>10248</v>
      </c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</row>
    <row r="895">
      <c r="A895" s="497">
        <v>45748.0</v>
      </c>
      <c r="B895" s="430" t="s">
        <v>10225</v>
      </c>
      <c r="C895" s="430" t="s">
        <v>5621</v>
      </c>
      <c r="D895" s="430" t="s">
        <v>11049</v>
      </c>
      <c r="E895" s="430" t="s">
        <v>2606</v>
      </c>
      <c r="F895" s="432">
        <v>0.0</v>
      </c>
      <c r="G895" s="432">
        <v>1607.14</v>
      </c>
      <c r="H895" s="432">
        <v>1800.0</v>
      </c>
      <c r="I895" s="432">
        <f t="shared" si="20"/>
        <v>611792.82</v>
      </c>
      <c r="J895" s="432">
        <v>192.86</v>
      </c>
      <c r="K895" s="433">
        <v>12.0</v>
      </c>
      <c r="L895" s="430" t="s">
        <v>10237</v>
      </c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</row>
    <row r="896">
      <c r="A896" s="497">
        <v>45748.0</v>
      </c>
      <c r="B896" s="430" t="s">
        <v>10225</v>
      </c>
      <c r="C896" s="430" t="s">
        <v>695</v>
      </c>
      <c r="D896" s="430" t="s">
        <v>11050</v>
      </c>
      <c r="E896" s="430" t="s">
        <v>2920</v>
      </c>
      <c r="F896" s="432">
        <v>0.0</v>
      </c>
      <c r="G896" s="432">
        <v>5982.14</v>
      </c>
      <c r="H896" s="432">
        <v>6700.0</v>
      </c>
      <c r="I896" s="432">
        <f t="shared" si="20"/>
        <v>617774.96</v>
      </c>
      <c r="J896" s="432">
        <v>717.86</v>
      </c>
      <c r="K896" s="433">
        <v>12.0</v>
      </c>
      <c r="L896" s="430" t="s">
        <v>10466</v>
      </c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</row>
    <row r="897">
      <c r="A897" s="497">
        <v>45748.0</v>
      </c>
      <c r="B897" s="430" t="s">
        <v>10225</v>
      </c>
      <c r="C897" s="430" t="s">
        <v>94</v>
      </c>
      <c r="D897" s="430" t="s">
        <v>11051</v>
      </c>
      <c r="E897" s="430" t="s">
        <v>3131</v>
      </c>
      <c r="F897" s="432">
        <v>0.0</v>
      </c>
      <c r="G897" s="432">
        <v>2678.57</v>
      </c>
      <c r="H897" s="432">
        <v>3000.0</v>
      </c>
      <c r="I897" s="432">
        <f t="shared" si="20"/>
        <v>620453.53</v>
      </c>
      <c r="J897" s="432">
        <v>321.43</v>
      </c>
      <c r="K897" s="433">
        <v>12.0</v>
      </c>
      <c r="L897" s="430" t="s">
        <v>10229</v>
      </c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</row>
    <row r="898">
      <c r="A898" s="497">
        <v>45748.0</v>
      </c>
      <c r="B898" s="430" t="s">
        <v>10225</v>
      </c>
      <c r="C898" s="430" t="s">
        <v>899</v>
      </c>
      <c r="D898" s="430" t="s">
        <v>11052</v>
      </c>
      <c r="E898" s="430" t="s">
        <v>2916</v>
      </c>
      <c r="F898" s="432">
        <v>0.0</v>
      </c>
      <c r="G898" s="432">
        <v>2678.57</v>
      </c>
      <c r="H898" s="432">
        <v>3000.0</v>
      </c>
      <c r="I898" s="432">
        <f t="shared" si="20"/>
        <v>623132.1</v>
      </c>
      <c r="J898" s="432">
        <v>321.43</v>
      </c>
      <c r="K898" s="433">
        <v>12.0</v>
      </c>
      <c r="L898" s="430" t="s">
        <v>10229</v>
      </c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</row>
    <row r="899">
      <c r="A899" s="497">
        <v>45748.0</v>
      </c>
      <c r="B899" s="430" t="s">
        <v>10225</v>
      </c>
      <c r="C899" s="430" t="s">
        <v>710</v>
      </c>
      <c r="D899" s="430" t="s">
        <v>11053</v>
      </c>
      <c r="E899" s="430" t="s">
        <v>2722</v>
      </c>
      <c r="F899" s="432">
        <v>0.0</v>
      </c>
      <c r="G899" s="432">
        <v>267.86</v>
      </c>
      <c r="H899" s="432">
        <v>300.0</v>
      </c>
      <c r="I899" s="432">
        <f t="shared" si="20"/>
        <v>623399.96</v>
      </c>
      <c r="J899" s="432">
        <v>32.14</v>
      </c>
      <c r="K899" s="433">
        <v>12.0</v>
      </c>
      <c r="L899" s="430" t="s">
        <v>10237</v>
      </c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</row>
    <row r="900">
      <c r="A900" s="497">
        <v>45748.0</v>
      </c>
      <c r="B900" s="430" t="s">
        <v>10225</v>
      </c>
      <c r="C900" s="430" t="s">
        <v>2717</v>
      </c>
      <c r="D900" s="430" t="s">
        <v>11054</v>
      </c>
      <c r="E900" s="430" t="s">
        <v>2716</v>
      </c>
      <c r="F900" s="432">
        <v>0.0</v>
      </c>
      <c r="G900" s="432">
        <v>18750.0</v>
      </c>
      <c r="H900" s="432">
        <v>21000.0</v>
      </c>
      <c r="I900" s="432">
        <f t="shared" si="20"/>
        <v>642149.96</v>
      </c>
      <c r="J900" s="432">
        <v>2250.0</v>
      </c>
      <c r="K900" s="433">
        <v>12.0</v>
      </c>
      <c r="L900" s="430" t="s">
        <v>10229</v>
      </c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</row>
    <row r="901">
      <c r="A901" s="497">
        <v>45748.0</v>
      </c>
      <c r="B901" s="430" t="s">
        <v>10225</v>
      </c>
      <c r="C901" s="430" t="s">
        <v>448</v>
      </c>
      <c r="D901" s="430" t="s">
        <v>11055</v>
      </c>
      <c r="E901" s="430" t="s">
        <v>2583</v>
      </c>
      <c r="F901" s="432">
        <v>0.0</v>
      </c>
      <c r="G901" s="432">
        <v>2678.57</v>
      </c>
      <c r="H901" s="432">
        <v>3000.0</v>
      </c>
      <c r="I901" s="432">
        <f t="shared" si="20"/>
        <v>644828.53</v>
      </c>
      <c r="J901" s="432">
        <v>321.43</v>
      </c>
      <c r="K901" s="433">
        <v>12.0</v>
      </c>
      <c r="L901" s="430" t="s">
        <v>10229</v>
      </c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</row>
    <row r="902">
      <c r="A902" s="497">
        <v>45748.0</v>
      </c>
      <c r="B902" s="430" t="s">
        <v>10225</v>
      </c>
      <c r="C902" s="430" t="s">
        <v>448</v>
      </c>
      <c r="D902" s="430" t="s">
        <v>11056</v>
      </c>
      <c r="E902" s="430" t="s">
        <v>2583</v>
      </c>
      <c r="F902" s="432">
        <v>0.0</v>
      </c>
      <c r="G902" s="432">
        <v>267.86</v>
      </c>
      <c r="H902" s="432">
        <v>300.0</v>
      </c>
      <c r="I902" s="432">
        <f t="shared" si="20"/>
        <v>645096.39</v>
      </c>
      <c r="J902" s="432">
        <v>32.14</v>
      </c>
      <c r="K902" s="433">
        <v>12.0</v>
      </c>
      <c r="L902" s="430" t="s">
        <v>10237</v>
      </c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</row>
    <row r="903">
      <c r="A903" s="497">
        <v>45748.0</v>
      </c>
      <c r="B903" s="430" t="s">
        <v>10225</v>
      </c>
      <c r="C903" s="430" t="s">
        <v>1119</v>
      </c>
      <c r="D903" s="430" t="s">
        <v>11057</v>
      </c>
      <c r="E903" s="430" t="s">
        <v>2587</v>
      </c>
      <c r="F903" s="432">
        <v>0.0</v>
      </c>
      <c r="G903" s="432">
        <v>3125.0</v>
      </c>
      <c r="H903" s="432">
        <v>3500.0</v>
      </c>
      <c r="I903" s="432">
        <f t="shared" si="20"/>
        <v>648221.39</v>
      </c>
      <c r="J903" s="432">
        <v>375.0</v>
      </c>
      <c r="K903" s="433">
        <v>12.0</v>
      </c>
      <c r="L903" s="430" t="s">
        <v>10229</v>
      </c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</row>
    <row r="904">
      <c r="A904" s="497">
        <v>45748.0</v>
      </c>
      <c r="B904" s="430" t="s">
        <v>10225</v>
      </c>
      <c r="C904" s="430" t="s">
        <v>529</v>
      </c>
      <c r="D904" s="430" t="s">
        <v>11058</v>
      </c>
      <c r="E904" s="430" t="s">
        <v>2836</v>
      </c>
      <c r="F904" s="432">
        <v>0.0</v>
      </c>
      <c r="G904" s="432">
        <v>2678.57</v>
      </c>
      <c r="H904" s="432">
        <v>3000.0</v>
      </c>
      <c r="I904" s="432">
        <f t="shared" si="20"/>
        <v>650899.96</v>
      </c>
      <c r="J904" s="432">
        <v>321.43</v>
      </c>
      <c r="K904" s="433">
        <v>12.0</v>
      </c>
      <c r="L904" s="430" t="s">
        <v>10229</v>
      </c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</row>
    <row r="905">
      <c r="A905" s="497">
        <v>45748.0</v>
      </c>
      <c r="B905" s="430" t="s">
        <v>10225</v>
      </c>
      <c r="C905" s="430" t="s">
        <v>1836</v>
      </c>
      <c r="D905" s="430" t="s">
        <v>11059</v>
      </c>
      <c r="E905" s="430" t="s">
        <v>2595</v>
      </c>
      <c r="F905" s="432">
        <v>0.0</v>
      </c>
      <c r="G905" s="432">
        <v>892.86</v>
      </c>
      <c r="H905" s="432">
        <v>1000.0</v>
      </c>
      <c r="I905" s="432">
        <f t="shared" si="20"/>
        <v>651792.82</v>
      </c>
      <c r="J905" s="432">
        <v>107.14</v>
      </c>
      <c r="K905" s="433">
        <v>12.0</v>
      </c>
      <c r="L905" s="430" t="s">
        <v>10234</v>
      </c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</row>
    <row r="906">
      <c r="A906" s="497">
        <v>45748.0</v>
      </c>
      <c r="B906" s="430" t="s">
        <v>10225</v>
      </c>
      <c r="C906" s="430" t="s">
        <v>2743</v>
      </c>
      <c r="D906" s="430" t="s">
        <v>11060</v>
      </c>
      <c r="E906" s="430" t="s">
        <v>2742</v>
      </c>
      <c r="F906" s="432">
        <v>0.0</v>
      </c>
      <c r="G906" s="432">
        <v>6696.43</v>
      </c>
      <c r="H906" s="432">
        <v>7500.0</v>
      </c>
      <c r="I906" s="432">
        <f t="shared" si="20"/>
        <v>658489.25</v>
      </c>
      <c r="J906" s="432">
        <v>803.57</v>
      </c>
      <c r="K906" s="433">
        <v>12.0</v>
      </c>
      <c r="L906" s="430" t="s">
        <v>10234</v>
      </c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</row>
    <row r="907">
      <c r="A907" s="497">
        <v>45748.0</v>
      </c>
      <c r="B907" s="430" t="s">
        <v>10225</v>
      </c>
      <c r="C907" s="430" t="s">
        <v>562</v>
      </c>
      <c r="D907" s="430" t="s">
        <v>11061</v>
      </c>
      <c r="E907" s="430" t="s">
        <v>2840</v>
      </c>
      <c r="F907" s="432">
        <v>0.0</v>
      </c>
      <c r="G907" s="432">
        <v>1116.07</v>
      </c>
      <c r="H907" s="432">
        <v>1250.0</v>
      </c>
      <c r="I907" s="432">
        <f t="shared" si="20"/>
        <v>659605.32</v>
      </c>
      <c r="J907" s="432">
        <v>133.93</v>
      </c>
      <c r="K907" s="433">
        <v>12.0</v>
      </c>
      <c r="L907" s="430" t="s">
        <v>10234</v>
      </c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</row>
    <row r="908">
      <c r="A908" s="497">
        <v>45748.0</v>
      </c>
      <c r="B908" s="430" t="s">
        <v>10225</v>
      </c>
      <c r="C908" s="430" t="s">
        <v>679</v>
      </c>
      <c r="D908" s="430" t="s">
        <v>11062</v>
      </c>
      <c r="E908" s="430" t="s">
        <v>2924</v>
      </c>
      <c r="F908" s="432">
        <v>0.0</v>
      </c>
      <c r="G908" s="432">
        <v>1116.07</v>
      </c>
      <c r="H908" s="432">
        <v>1250.0</v>
      </c>
      <c r="I908" s="432">
        <f t="shared" si="20"/>
        <v>660721.39</v>
      </c>
      <c r="J908" s="432">
        <v>133.93</v>
      </c>
      <c r="K908" s="433">
        <v>12.0</v>
      </c>
      <c r="L908" s="430" t="s">
        <v>10234</v>
      </c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</row>
    <row r="909">
      <c r="A909" s="497">
        <v>45748.0</v>
      </c>
      <c r="B909" s="430" t="s">
        <v>10225</v>
      </c>
      <c r="C909" s="430" t="s">
        <v>1856</v>
      </c>
      <c r="D909" s="430" t="s">
        <v>11063</v>
      </c>
      <c r="E909" s="430" t="s">
        <v>2643</v>
      </c>
      <c r="F909" s="432">
        <v>0.0</v>
      </c>
      <c r="G909" s="432">
        <v>1116.07</v>
      </c>
      <c r="H909" s="432">
        <v>1250.0</v>
      </c>
      <c r="I909" s="432">
        <f t="shared" si="20"/>
        <v>661837.46</v>
      </c>
      <c r="J909" s="432">
        <v>133.93</v>
      </c>
      <c r="K909" s="433">
        <v>12.0</v>
      </c>
      <c r="L909" s="430" t="s">
        <v>10234</v>
      </c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</row>
    <row r="910">
      <c r="A910" s="497">
        <v>45748.0</v>
      </c>
      <c r="B910" s="430" t="s">
        <v>10225</v>
      </c>
      <c r="C910" s="430" t="s">
        <v>168</v>
      </c>
      <c r="D910" s="430" t="s">
        <v>11064</v>
      </c>
      <c r="E910" s="430" t="s">
        <v>2591</v>
      </c>
      <c r="F910" s="432">
        <v>0.0</v>
      </c>
      <c r="G910" s="432">
        <v>1116.07</v>
      </c>
      <c r="H910" s="432">
        <v>1250.0</v>
      </c>
      <c r="I910" s="432">
        <f t="shared" si="20"/>
        <v>662953.53</v>
      </c>
      <c r="J910" s="432">
        <v>133.93</v>
      </c>
      <c r="K910" s="433">
        <v>12.0</v>
      </c>
      <c r="L910" s="430" t="s">
        <v>10234</v>
      </c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</row>
    <row r="911">
      <c r="A911" s="497">
        <v>45748.0</v>
      </c>
      <c r="B911" s="430" t="s">
        <v>10225</v>
      </c>
      <c r="C911" s="430" t="s">
        <v>4937</v>
      </c>
      <c r="D911" s="430" t="s">
        <v>11065</v>
      </c>
      <c r="E911" s="430" t="s">
        <v>2904</v>
      </c>
      <c r="F911" s="432">
        <v>0.0</v>
      </c>
      <c r="G911" s="432">
        <v>1116.07</v>
      </c>
      <c r="H911" s="432">
        <v>1250.0</v>
      </c>
      <c r="I911" s="432">
        <f t="shared" si="20"/>
        <v>664069.6</v>
      </c>
      <c r="J911" s="432">
        <v>133.93</v>
      </c>
      <c r="K911" s="433">
        <v>12.0</v>
      </c>
      <c r="L911" s="430" t="s">
        <v>10234</v>
      </c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</row>
    <row r="912">
      <c r="A912" s="497">
        <v>45748.0</v>
      </c>
      <c r="B912" s="430" t="s">
        <v>10225</v>
      </c>
      <c r="C912" s="430" t="s">
        <v>1503</v>
      </c>
      <c r="D912" s="430" t="s">
        <v>11066</v>
      </c>
      <c r="E912" s="430" t="s">
        <v>2564</v>
      </c>
      <c r="F912" s="432">
        <v>0.0</v>
      </c>
      <c r="G912" s="432">
        <v>267.86</v>
      </c>
      <c r="H912" s="432">
        <v>300.0</v>
      </c>
      <c r="I912" s="432">
        <f t="shared" si="20"/>
        <v>664337.46</v>
      </c>
      <c r="J912" s="432">
        <v>32.14</v>
      </c>
      <c r="K912" s="433">
        <v>12.0</v>
      </c>
      <c r="L912" s="430" t="s">
        <v>10237</v>
      </c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</row>
    <row r="913">
      <c r="A913" s="497">
        <v>45748.0</v>
      </c>
      <c r="B913" s="430" t="s">
        <v>10225</v>
      </c>
      <c r="C913" s="430" t="s">
        <v>182</v>
      </c>
      <c r="D913" s="430" t="s">
        <v>11067</v>
      </c>
      <c r="E913" s="430" t="s">
        <v>2622</v>
      </c>
      <c r="F913" s="432">
        <v>0.0</v>
      </c>
      <c r="G913" s="432">
        <v>1116.07</v>
      </c>
      <c r="H913" s="432">
        <v>1250.0</v>
      </c>
      <c r="I913" s="432">
        <f t="shared" si="20"/>
        <v>665453.53</v>
      </c>
      <c r="J913" s="432">
        <v>133.93</v>
      </c>
      <c r="K913" s="433">
        <v>12.0</v>
      </c>
      <c r="L913" s="430" t="s">
        <v>10234</v>
      </c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</row>
    <row r="914">
      <c r="A914" s="497">
        <v>45748.0</v>
      </c>
      <c r="B914" s="430" t="s">
        <v>10225</v>
      </c>
      <c r="C914" s="430" t="s">
        <v>2499</v>
      </c>
      <c r="D914" s="430" t="s">
        <v>11068</v>
      </c>
      <c r="E914" s="430" t="s">
        <v>2498</v>
      </c>
      <c r="F914" s="432">
        <v>0.0</v>
      </c>
      <c r="G914" s="432">
        <v>491.07</v>
      </c>
      <c r="H914" s="432">
        <v>550.0</v>
      </c>
      <c r="I914" s="432">
        <f t="shared" si="20"/>
        <v>665944.6</v>
      </c>
      <c r="J914" s="432">
        <v>58.93</v>
      </c>
      <c r="K914" s="433">
        <v>12.0</v>
      </c>
      <c r="L914" s="430" t="s">
        <v>10283</v>
      </c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</row>
    <row r="915">
      <c r="A915" s="497">
        <v>45748.0</v>
      </c>
      <c r="B915" s="430" t="s">
        <v>10225</v>
      </c>
      <c r="C915" s="430" t="s">
        <v>1742</v>
      </c>
      <c r="D915" s="430" t="s">
        <v>11069</v>
      </c>
      <c r="E915" s="430" t="s">
        <v>2509</v>
      </c>
      <c r="F915" s="432">
        <v>0.0</v>
      </c>
      <c r="G915" s="432">
        <v>2946.43</v>
      </c>
      <c r="H915" s="432">
        <v>3300.0</v>
      </c>
      <c r="I915" s="432">
        <f t="shared" si="20"/>
        <v>668891.03</v>
      </c>
      <c r="J915" s="432">
        <v>353.57</v>
      </c>
      <c r="K915" s="433">
        <v>12.0</v>
      </c>
      <c r="L915" s="430" t="s">
        <v>10227</v>
      </c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</row>
    <row r="916">
      <c r="A916" s="497">
        <v>45748.0</v>
      </c>
      <c r="B916" s="430" t="s">
        <v>10225</v>
      </c>
      <c r="C916" s="430" t="s">
        <v>369</v>
      </c>
      <c r="D916" s="430" t="s">
        <v>11070</v>
      </c>
      <c r="E916" s="430" t="s">
        <v>2518</v>
      </c>
      <c r="F916" s="432">
        <v>0.0</v>
      </c>
      <c r="G916" s="432">
        <v>5089.29</v>
      </c>
      <c r="H916" s="432">
        <v>5700.0</v>
      </c>
      <c r="I916" s="432">
        <f t="shared" si="20"/>
        <v>673980.32</v>
      </c>
      <c r="J916" s="432">
        <v>610.71</v>
      </c>
      <c r="K916" s="433">
        <v>12.0</v>
      </c>
      <c r="L916" s="430" t="s">
        <v>10227</v>
      </c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</row>
    <row r="917">
      <c r="A917" s="497">
        <v>45748.0</v>
      </c>
      <c r="B917" s="430" t="s">
        <v>10225</v>
      </c>
      <c r="C917" s="430" t="s">
        <v>2802</v>
      </c>
      <c r="D917" s="430" t="s">
        <v>11071</v>
      </c>
      <c r="E917" s="430" t="s">
        <v>2801</v>
      </c>
      <c r="F917" s="432">
        <v>0.0</v>
      </c>
      <c r="G917" s="432">
        <v>9375.0</v>
      </c>
      <c r="H917" s="432">
        <v>10500.0</v>
      </c>
      <c r="I917" s="432">
        <f t="shared" si="20"/>
        <v>683355.32</v>
      </c>
      <c r="J917" s="432">
        <v>1125.0</v>
      </c>
      <c r="K917" s="433">
        <v>12.0</v>
      </c>
      <c r="L917" s="430" t="s">
        <v>10227</v>
      </c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</row>
    <row r="918">
      <c r="A918" s="497">
        <v>45748.0</v>
      </c>
      <c r="B918" s="430" t="s">
        <v>10225</v>
      </c>
      <c r="C918" s="430" t="s">
        <v>2802</v>
      </c>
      <c r="D918" s="430" t="s">
        <v>11072</v>
      </c>
      <c r="E918" s="430" t="s">
        <v>2801</v>
      </c>
      <c r="F918" s="432">
        <v>0.0</v>
      </c>
      <c r="G918" s="432">
        <v>9375.0</v>
      </c>
      <c r="H918" s="432">
        <v>10500.0</v>
      </c>
      <c r="I918" s="432">
        <f t="shared" si="20"/>
        <v>692730.32</v>
      </c>
      <c r="J918" s="432">
        <v>1125.0</v>
      </c>
      <c r="K918" s="433">
        <v>12.0</v>
      </c>
      <c r="L918" s="430" t="s">
        <v>10227</v>
      </c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</row>
    <row r="919">
      <c r="A919" s="497">
        <v>45748.0</v>
      </c>
      <c r="B919" s="430" t="s">
        <v>10225</v>
      </c>
      <c r="C919" s="430" t="s">
        <v>2802</v>
      </c>
      <c r="D919" s="430" t="s">
        <v>11073</v>
      </c>
      <c r="E919" s="430" t="s">
        <v>2801</v>
      </c>
      <c r="F919" s="432">
        <v>0.0</v>
      </c>
      <c r="G919" s="432">
        <v>9375.0</v>
      </c>
      <c r="H919" s="432">
        <v>10500.0</v>
      </c>
      <c r="I919" s="432">
        <f t="shared" si="20"/>
        <v>702105.32</v>
      </c>
      <c r="J919" s="432">
        <v>1125.0</v>
      </c>
      <c r="K919" s="433">
        <v>12.0</v>
      </c>
      <c r="L919" s="430" t="s">
        <v>10227</v>
      </c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</row>
    <row r="920">
      <c r="A920" s="497">
        <v>45748.0</v>
      </c>
      <c r="B920" s="430" t="s">
        <v>10225</v>
      </c>
      <c r="C920" s="430" t="s">
        <v>2802</v>
      </c>
      <c r="D920" s="430" t="s">
        <v>11074</v>
      </c>
      <c r="E920" s="430" t="s">
        <v>2801</v>
      </c>
      <c r="F920" s="432">
        <v>0.0</v>
      </c>
      <c r="G920" s="432">
        <v>9375.0</v>
      </c>
      <c r="H920" s="432">
        <v>10500.0</v>
      </c>
      <c r="I920" s="432">
        <f t="shared" si="20"/>
        <v>711480.32</v>
      </c>
      <c r="J920" s="432">
        <v>1125.0</v>
      </c>
      <c r="K920" s="433">
        <v>12.0</v>
      </c>
      <c r="L920" s="430" t="s">
        <v>10227</v>
      </c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</row>
    <row r="921">
      <c r="A921" s="497">
        <v>45748.0</v>
      </c>
      <c r="B921" s="430" t="s">
        <v>10225</v>
      </c>
      <c r="C921" s="430" t="s">
        <v>2802</v>
      </c>
      <c r="D921" s="430" t="s">
        <v>11075</v>
      </c>
      <c r="E921" s="430" t="s">
        <v>2801</v>
      </c>
      <c r="F921" s="432">
        <v>0.0</v>
      </c>
      <c r="G921" s="432">
        <v>9375.0</v>
      </c>
      <c r="H921" s="432">
        <v>10500.0</v>
      </c>
      <c r="I921" s="432">
        <f t="shared" si="20"/>
        <v>720855.32</v>
      </c>
      <c r="J921" s="432">
        <v>1125.0</v>
      </c>
      <c r="K921" s="433">
        <v>12.0</v>
      </c>
      <c r="L921" s="430" t="s">
        <v>10227</v>
      </c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</row>
    <row r="922">
      <c r="A922" s="497">
        <v>45748.0</v>
      </c>
      <c r="B922" s="430" t="s">
        <v>10225</v>
      </c>
      <c r="C922" s="430" t="s">
        <v>2802</v>
      </c>
      <c r="D922" s="430" t="s">
        <v>11076</v>
      </c>
      <c r="E922" s="430" t="s">
        <v>2801</v>
      </c>
      <c r="F922" s="432">
        <v>0.0</v>
      </c>
      <c r="G922" s="432">
        <v>9375.0</v>
      </c>
      <c r="H922" s="432">
        <v>10500.0</v>
      </c>
      <c r="I922" s="432">
        <f t="shared" si="20"/>
        <v>730230.32</v>
      </c>
      <c r="J922" s="432">
        <v>1125.0</v>
      </c>
      <c r="K922" s="433">
        <v>12.0</v>
      </c>
      <c r="L922" s="430" t="s">
        <v>10227</v>
      </c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</row>
    <row r="923">
      <c r="A923" s="497">
        <v>45748.0</v>
      </c>
      <c r="B923" s="430" t="s">
        <v>10225</v>
      </c>
      <c r="C923" s="430" t="s">
        <v>2802</v>
      </c>
      <c r="D923" s="430" t="s">
        <v>11077</v>
      </c>
      <c r="E923" s="430" t="s">
        <v>2801</v>
      </c>
      <c r="F923" s="432">
        <v>0.0</v>
      </c>
      <c r="G923" s="432">
        <v>9375.0</v>
      </c>
      <c r="H923" s="432">
        <v>10500.0</v>
      </c>
      <c r="I923" s="432">
        <f t="shared" si="20"/>
        <v>739605.32</v>
      </c>
      <c r="J923" s="432">
        <v>1125.0</v>
      </c>
      <c r="K923" s="433">
        <v>12.0</v>
      </c>
      <c r="L923" s="430" t="s">
        <v>10227</v>
      </c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</row>
    <row r="924">
      <c r="A924" s="497">
        <v>45748.0</v>
      </c>
      <c r="B924" s="430" t="s">
        <v>10225</v>
      </c>
      <c r="C924" s="430" t="s">
        <v>2802</v>
      </c>
      <c r="D924" s="430" t="s">
        <v>11078</v>
      </c>
      <c r="E924" s="430" t="s">
        <v>2801</v>
      </c>
      <c r="F924" s="432">
        <v>0.0</v>
      </c>
      <c r="G924" s="432">
        <v>9375.0</v>
      </c>
      <c r="H924" s="432">
        <v>10500.0</v>
      </c>
      <c r="I924" s="432">
        <f t="shared" si="20"/>
        <v>748980.32</v>
      </c>
      <c r="J924" s="432">
        <v>1125.0</v>
      </c>
      <c r="K924" s="433">
        <v>12.0</v>
      </c>
      <c r="L924" s="430" t="s">
        <v>10227</v>
      </c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</row>
    <row r="925">
      <c r="A925" s="497">
        <v>45748.0</v>
      </c>
      <c r="B925" s="430" t="s">
        <v>10225</v>
      </c>
      <c r="C925" s="430" t="s">
        <v>2802</v>
      </c>
      <c r="D925" s="430" t="s">
        <v>11079</v>
      </c>
      <c r="E925" s="430" t="s">
        <v>2801</v>
      </c>
      <c r="F925" s="432">
        <v>0.0</v>
      </c>
      <c r="G925" s="432">
        <v>9375.0</v>
      </c>
      <c r="H925" s="432">
        <v>10500.0</v>
      </c>
      <c r="I925" s="432">
        <f t="shared" si="20"/>
        <v>758355.32</v>
      </c>
      <c r="J925" s="432">
        <v>1125.0</v>
      </c>
      <c r="K925" s="433">
        <v>12.0</v>
      </c>
      <c r="L925" s="430" t="s">
        <v>10227</v>
      </c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</row>
    <row r="926">
      <c r="A926" s="497">
        <v>45748.0</v>
      </c>
      <c r="B926" s="430" t="s">
        <v>10225</v>
      </c>
      <c r="C926" s="430" t="s">
        <v>3109</v>
      </c>
      <c r="D926" s="430" t="s">
        <v>11080</v>
      </c>
      <c r="E926" s="430" t="s">
        <v>3108</v>
      </c>
      <c r="F926" s="432">
        <v>0.0</v>
      </c>
      <c r="G926" s="432">
        <v>18750.0</v>
      </c>
      <c r="H926" s="432">
        <v>21000.0</v>
      </c>
      <c r="I926" s="432">
        <f t="shared" si="20"/>
        <v>777105.32</v>
      </c>
      <c r="J926" s="432">
        <v>2250.0</v>
      </c>
      <c r="K926" s="433">
        <v>12.0</v>
      </c>
      <c r="L926" s="430" t="s">
        <v>10229</v>
      </c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</row>
    <row r="927">
      <c r="A927" s="497">
        <v>45748.0</v>
      </c>
      <c r="B927" s="430" t="s">
        <v>10225</v>
      </c>
      <c r="C927" s="430" t="s">
        <v>3590</v>
      </c>
      <c r="D927" s="430" t="s">
        <v>11081</v>
      </c>
      <c r="E927" s="430" t="s">
        <v>3589</v>
      </c>
      <c r="F927" s="432">
        <v>0.0</v>
      </c>
      <c r="G927" s="432">
        <v>28125.0</v>
      </c>
      <c r="H927" s="432">
        <v>31500.0</v>
      </c>
      <c r="I927" s="432">
        <f t="shared" si="20"/>
        <v>805230.32</v>
      </c>
      <c r="J927" s="432">
        <v>3375.0</v>
      </c>
      <c r="K927" s="433">
        <v>12.0</v>
      </c>
      <c r="L927" s="430" t="s">
        <v>10229</v>
      </c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</row>
    <row r="928">
      <c r="A928" s="497">
        <v>45749.0</v>
      </c>
      <c r="B928" s="430" t="s">
        <v>10225</v>
      </c>
      <c r="C928" s="430" t="s">
        <v>454</v>
      </c>
      <c r="D928" s="430" t="s">
        <v>11082</v>
      </c>
      <c r="E928" s="430" t="s">
        <v>2819</v>
      </c>
      <c r="F928" s="432">
        <v>0.0</v>
      </c>
      <c r="G928" s="432">
        <v>2321.43</v>
      </c>
      <c r="H928" s="432">
        <v>2600.0</v>
      </c>
      <c r="I928" s="432">
        <f t="shared" si="20"/>
        <v>807551.75</v>
      </c>
      <c r="J928" s="432">
        <v>278.57</v>
      </c>
      <c r="K928" s="433">
        <v>12.0</v>
      </c>
      <c r="L928" s="430" t="s">
        <v>10227</v>
      </c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</row>
    <row r="929">
      <c r="A929" s="497">
        <v>45749.0</v>
      </c>
      <c r="B929" s="430" t="s">
        <v>10225</v>
      </c>
      <c r="C929" s="430" t="s">
        <v>454</v>
      </c>
      <c r="D929" s="430" t="s">
        <v>11083</v>
      </c>
      <c r="E929" s="430" t="s">
        <v>2819</v>
      </c>
      <c r="F929" s="432">
        <v>0.0</v>
      </c>
      <c r="G929" s="432">
        <v>2321.43</v>
      </c>
      <c r="H929" s="432">
        <v>2600.0</v>
      </c>
      <c r="I929" s="432">
        <f t="shared" si="20"/>
        <v>809873.18</v>
      </c>
      <c r="J929" s="432">
        <v>278.57</v>
      </c>
      <c r="K929" s="433">
        <v>12.0</v>
      </c>
      <c r="L929" s="430" t="s">
        <v>10227</v>
      </c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</row>
    <row r="930">
      <c r="A930" s="497">
        <v>45749.0</v>
      </c>
      <c r="B930" s="430" t="s">
        <v>10225</v>
      </c>
      <c r="C930" s="430" t="s">
        <v>5621</v>
      </c>
      <c r="D930" s="430" t="s">
        <v>11084</v>
      </c>
      <c r="E930" s="430" t="s">
        <v>2602</v>
      </c>
      <c r="F930" s="432">
        <v>0.0</v>
      </c>
      <c r="G930" s="432">
        <v>1875.0</v>
      </c>
      <c r="H930" s="432">
        <v>2100.0</v>
      </c>
      <c r="I930" s="432">
        <f t="shared" si="20"/>
        <v>811748.18</v>
      </c>
      <c r="J930" s="432">
        <v>225.0</v>
      </c>
      <c r="K930" s="433">
        <v>12.0</v>
      </c>
      <c r="L930" s="430" t="s">
        <v>10227</v>
      </c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</row>
    <row r="931">
      <c r="A931" s="497">
        <v>45749.0</v>
      </c>
      <c r="B931" s="430" t="s">
        <v>10225</v>
      </c>
      <c r="C931" s="430" t="s">
        <v>1142</v>
      </c>
      <c r="D931" s="430" t="s">
        <v>11085</v>
      </c>
      <c r="E931" s="430" t="s">
        <v>11086</v>
      </c>
      <c r="F931" s="432">
        <v>0.0</v>
      </c>
      <c r="G931" s="432">
        <v>8.93</v>
      </c>
      <c r="H931" s="432">
        <v>10.0</v>
      </c>
      <c r="I931" s="432">
        <f t="shared" si="20"/>
        <v>811757.11</v>
      </c>
      <c r="J931" s="432">
        <v>1.07</v>
      </c>
      <c r="K931" s="433">
        <v>12.0</v>
      </c>
      <c r="L931" s="430" t="s">
        <v>10290</v>
      </c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</row>
    <row r="932">
      <c r="A932" s="497">
        <v>45749.0</v>
      </c>
      <c r="B932" s="430" t="s">
        <v>10225</v>
      </c>
      <c r="C932" s="430" t="s">
        <v>1142</v>
      </c>
      <c r="D932" s="430" t="s">
        <v>11085</v>
      </c>
      <c r="E932" s="430" t="s">
        <v>11086</v>
      </c>
      <c r="F932" s="432">
        <v>0.0</v>
      </c>
      <c r="G932" s="432">
        <v>8.93</v>
      </c>
      <c r="H932" s="432">
        <v>10.0</v>
      </c>
      <c r="I932" s="432">
        <f t="shared" si="20"/>
        <v>811766.04</v>
      </c>
      <c r="J932" s="432">
        <v>1.07</v>
      </c>
      <c r="K932" s="433">
        <v>12.0</v>
      </c>
      <c r="L932" s="430" t="s">
        <v>10290</v>
      </c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</row>
    <row r="933">
      <c r="A933" s="497">
        <v>45749.0</v>
      </c>
      <c r="B933" s="430" t="s">
        <v>10225</v>
      </c>
      <c r="C933" s="430" t="s">
        <v>1142</v>
      </c>
      <c r="D933" s="430" t="s">
        <v>11087</v>
      </c>
      <c r="E933" s="430" t="s">
        <v>11086</v>
      </c>
      <c r="F933" s="432">
        <v>0.0</v>
      </c>
      <c r="G933" s="432">
        <v>7.14</v>
      </c>
      <c r="H933" s="432">
        <v>8.0</v>
      </c>
      <c r="I933" s="432">
        <f t="shared" si="20"/>
        <v>811773.18</v>
      </c>
      <c r="J933" s="432">
        <v>0.86</v>
      </c>
      <c r="K933" s="433">
        <v>12.0</v>
      </c>
      <c r="L933" s="430" t="s">
        <v>10290</v>
      </c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</row>
    <row r="934">
      <c r="A934" s="497">
        <v>45749.0</v>
      </c>
      <c r="B934" s="430" t="s">
        <v>10225</v>
      </c>
      <c r="C934" s="430" t="s">
        <v>1142</v>
      </c>
      <c r="D934" s="430" t="s">
        <v>11085</v>
      </c>
      <c r="E934" s="430" t="s">
        <v>11086</v>
      </c>
      <c r="F934" s="432">
        <v>0.0</v>
      </c>
      <c r="G934" s="432">
        <v>8.93</v>
      </c>
      <c r="H934" s="432">
        <v>10.0</v>
      </c>
      <c r="I934" s="432">
        <f t="shared" si="20"/>
        <v>811782.11</v>
      </c>
      <c r="J934" s="432">
        <v>1.07</v>
      </c>
      <c r="K934" s="433">
        <v>12.0</v>
      </c>
      <c r="L934" s="430" t="s">
        <v>10290</v>
      </c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</row>
    <row r="935">
      <c r="A935" s="497">
        <v>45749.0</v>
      </c>
      <c r="B935" s="430" t="s">
        <v>10225</v>
      </c>
      <c r="C935" s="430" t="s">
        <v>1142</v>
      </c>
      <c r="D935" s="430" t="s">
        <v>11085</v>
      </c>
      <c r="E935" s="430" t="s">
        <v>11086</v>
      </c>
      <c r="F935" s="432">
        <v>0.0</v>
      </c>
      <c r="G935" s="432">
        <v>8.93</v>
      </c>
      <c r="H935" s="432">
        <v>10.0</v>
      </c>
      <c r="I935" s="432">
        <f t="shared" si="20"/>
        <v>811791.04</v>
      </c>
      <c r="J935" s="432">
        <v>1.07</v>
      </c>
      <c r="K935" s="433">
        <v>12.0</v>
      </c>
      <c r="L935" s="430" t="s">
        <v>10290</v>
      </c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</row>
    <row r="936">
      <c r="A936" s="497">
        <v>45749.0</v>
      </c>
      <c r="B936" s="430" t="s">
        <v>10225</v>
      </c>
      <c r="C936" s="430" t="s">
        <v>1142</v>
      </c>
      <c r="D936" s="430" t="s">
        <v>11088</v>
      </c>
      <c r="E936" s="430" t="s">
        <v>11086</v>
      </c>
      <c r="F936" s="432">
        <v>0.0</v>
      </c>
      <c r="G936" s="432">
        <v>25.0</v>
      </c>
      <c r="H936" s="432">
        <v>28.0</v>
      </c>
      <c r="I936" s="432">
        <f t="shared" si="20"/>
        <v>811816.04</v>
      </c>
      <c r="J936" s="432">
        <v>3.0</v>
      </c>
      <c r="K936" s="433">
        <v>12.0</v>
      </c>
      <c r="L936" s="430" t="s">
        <v>10290</v>
      </c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</row>
    <row r="937">
      <c r="A937" s="497">
        <v>45749.0</v>
      </c>
      <c r="B937" s="430" t="s">
        <v>10225</v>
      </c>
      <c r="C937" s="430" t="s">
        <v>1142</v>
      </c>
      <c r="D937" s="430" t="s">
        <v>11089</v>
      </c>
      <c r="E937" s="430" t="s">
        <v>11086</v>
      </c>
      <c r="F937" s="432">
        <v>0.0</v>
      </c>
      <c r="G937" s="432">
        <v>35.71</v>
      </c>
      <c r="H937" s="432">
        <v>40.0</v>
      </c>
      <c r="I937" s="432">
        <f t="shared" si="20"/>
        <v>811851.75</v>
      </c>
      <c r="J937" s="432">
        <v>4.29</v>
      </c>
      <c r="K937" s="433">
        <v>12.0</v>
      </c>
      <c r="L937" s="430" t="s">
        <v>10290</v>
      </c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</row>
    <row r="938">
      <c r="A938" s="497">
        <v>45749.0</v>
      </c>
      <c r="B938" s="430" t="s">
        <v>10225</v>
      </c>
      <c r="C938" s="430" t="s">
        <v>1142</v>
      </c>
      <c r="D938" s="430" t="s">
        <v>11090</v>
      </c>
      <c r="E938" s="430" t="s">
        <v>11086</v>
      </c>
      <c r="F938" s="432">
        <v>0.0</v>
      </c>
      <c r="G938" s="432">
        <v>53.57</v>
      </c>
      <c r="H938" s="432">
        <v>60.0</v>
      </c>
      <c r="I938" s="432">
        <f t="shared" si="20"/>
        <v>811905.32</v>
      </c>
      <c r="J938" s="432">
        <v>6.43</v>
      </c>
      <c r="K938" s="433">
        <v>12.0</v>
      </c>
      <c r="L938" s="430" t="s">
        <v>10290</v>
      </c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</row>
    <row r="939">
      <c r="A939" s="497">
        <v>45749.0</v>
      </c>
      <c r="B939" s="430" t="s">
        <v>10225</v>
      </c>
      <c r="C939" s="430" t="s">
        <v>1142</v>
      </c>
      <c r="D939" s="430" t="s">
        <v>11091</v>
      </c>
      <c r="E939" s="430" t="s">
        <v>11086</v>
      </c>
      <c r="F939" s="432">
        <v>0.0</v>
      </c>
      <c r="G939" s="432">
        <v>14.29</v>
      </c>
      <c r="H939" s="432">
        <v>16.0</v>
      </c>
      <c r="I939" s="432">
        <f t="shared" si="20"/>
        <v>811919.61</v>
      </c>
      <c r="J939" s="432">
        <v>1.71</v>
      </c>
      <c r="K939" s="433">
        <v>12.0</v>
      </c>
      <c r="L939" s="430" t="s">
        <v>10290</v>
      </c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</row>
    <row r="940">
      <c r="A940" s="497">
        <v>45749.0</v>
      </c>
      <c r="B940" s="430" t="s">
        <v>10225</v>
      </c>
      <c r="C940" s="430" t="s">
        <v>1142</v>
      </c>
      <c r="D940" s="430" t="s">
        <v>11092</v>
      </c>
      <c r="E940" s="430" t="s">
        <v>11086</v>
      </c>
      <c r="F940" s="432">
        <v>0.0</v>
      </c>
      <c r="G940" s="432">
        <v>17.86</v>
      </c>
      <c r="H940" s="432">
        <v>20.0</v>
      </c>
      <c r="I940" s="432">
        <f t="shared" si="20"/>
        <v>811937.47</v>
      </c>
      <c r="J940" s="432">
        <v>2.14</v>
      </c>
      <c r="K940" s="433">
        <v>12.0</v>
      </c>
      <c r="L940" s="430" t="s">
        <v>10290</v>
      </c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</row>
    <row r="941">
      <c r="A941" s="497">
        <v>45749.0</v>
      </c>
      <c r="B941" s="430" t="s">
        <v>10225</v>
      </c>
      <c r="C941" s="430" t="s">
        <v>1142</v>
      </c>
      <c r="D941" s="430" t="s">
        <v>11093</v>
      </c>
      <c r="E941" s="430" t="s">
        <v>11086</v>
      </c>
      <c r="F941" s="432">
        <v>0.0</v>
      </c>
      <c r="G941" s="432">
        <v>21.43</v>
      </c>
      <c r="H941" s="432">
        <v>24.0</v>
      </c>
      <c r="I941" s="432">
        <f t="shared" si="20"/>
        <v>811958.9</v>
      </c>
      <c r="J941" s="432">
        <v>2.57</v>
      </c>
      <c r="K941" s="433">
        <v>12.0</v>
      </c>
      <c r="L941" s="430" t="s">
        <v>10290</v>
      </c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</row>
    <row r="942">
      <c r="A942" s="497">
        <v>45749.0</v>
      </c>
      <c r="B942" s="430" t="s">
        <v>10225</v>
      </c>
      <c r="C942" s="430" t="s">
        <v>1142</v>
      </c>
      <c r="D942" s="430" t="s">
        <v>11094</v>
      </c>
      <c r="E942" s="430" t="s">
        <v>11095</v>
      </c>
      <c r="F942" s="432">
        <v>0.0</v>
      </c>
      <c r="G942" s="432">
        <v>26.79</v>
      </c>
      <c r="H942" s="432">
        <v>30.0</v>
      </c>
      <c r="I942" s="432">
        <f t="shared" si="20"/>
        <v>811985.69</v>
      </c>
      <c r="J942" s="432">
        <v>3.21</v>
      </c>
      <c r="K942" s="433">
        <v>12.0</v>
      </c>
      <c r="L942" s="430" t="s">
        <v>10290</v>
      </c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</row>
    <row r="943">
      <c r="A943" s="497">
        <v>45749.0</v>
      </c>
      <c r="B943" s="430" t="s">
        <v>10225</v>
      </c>
      <c r="C943" s="430" t="s">
        <v>1142</v>
      </c>
      <c r="D943" s="430" t="s">
        <v>11085</v>
      </c>
      <c r="E943" s="430" t="s">
        <v>11095</v>
      </c>
      <c r="F943" s="432">
        <v>0.0</v>
      </c>
      <c r="G943" s="432">
        <v>35.71</v>
      </c>
      <c r="H943" s="432">
        <v>40.0</v>
      </c>
      <c r="I943" s="432">
        <f t="shared" si="20"/>
        <v>812021.4</v>
      </c>
      <c r="J943" s="432">
        <v>4.29</v>
      </c>
      <c r="K943" s="433">
        <v>12.0</v>
      </c>
      <c r="L943" s="430" t="s">
        <v>10290</v>
      </c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</row>
    <row r="944">
      <c r="A944" s="497">
        <v>45749.0</v>
      </c>
      <c r="B944" s="430" t="s">
        <v>10225</v>
      </c>
      <c r="C944" s="430" t="s">
        <v>1142</v>
      </c>
      <c r="D944" s="430" t="s">
        <v>11096</v>
      </c>
      <c r="E944" s="430" t="s">
        <v>11095</v>
      </c>
      <c r="F944" s="432">
        <v>0.0</v>
      </c>
      <c r="G944" s="432">
        <v>8.93</v>
      </c>
      <c r="H944" s="432">
        <v>10.0</v>
      </c>
      <c r="I944" s="432">
        <f t="shared" si="20"/>
        <v>812030.33</v>
      </c>
      <c r="J944" s="432">
        <v>1.07</v>
      </c>
      <c r="K944" s="433">
        <v>12.0</v>
      </c>
      <c r="L944" s="430" t="s">
        <v>10290</v>
      </c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</row>
    <row r="945">
      <c r="A945" s="497">
        <v>45749.0</v>
      </c>
      <c r="B945" s="430" t="s">
        <v>10225</v>
      </c>
      <c r="C945" s="430" t="s">
        <v>1142</v>
      </c>
      <c r="D945" s="430" t="s">
        <v>11085</v>
      </c>
      <c r="E945" s="430" t="s">
        <v>11095</v>
      </c>
      <c r="F945" s="432">
        <v>0.0</v>
      </c>
      <c r="G945" s="432">
        <v>8.93</v>
      </c>
      <c r="H945" s="432">
        <v>10.0</v>
      </c>
      <c r="I945" s="432">
        <f t="shared" si="20"/>
        <v>812039.26</v>
      </c>
      <c r="J945" s="432">
        <v>1.07</v>
      </c>
      <c r="K945" s="433">
        <v>12.0</v>
      </c>
      <c r="L945" s="430" t="s">
        <v>10290</v>
      </c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</row>
    <row r="946">
      <c r="A946" s="497">
        <v>45749.0</v>
      </c>
      <c r="B946" s="430" t="s">
        <v>10225</v>
      </c>
      <c r="C946" s="430" t="s">
        <v>1142</v>
      </c>
      <c r="D946" s="430" t="s">
        <v>11097</v>
      </c>
      <c r="E946" s="430" t="s">
        <v>11095</v>
      </c>
      <c r="F946" s="432">
        <v>0.0</v>
      </c>
      <c r="G946" s="432">
        <v>71.43</v>
      </c>
      <c r="H946" s="432">
        <v>80.0</v>
      </c>
      <c r="I946" s="432">
        <f t="shared" si="20"/>
        <v>812110.69</v>
      </c>
      <c r="J946" s="432">
        <v>8.57</v>
      </c>
      <c r="K946" s="433">
        <v>12.0</v>
      </c>
      <c r="L946" s="430" t="s">
        <v>10290</v>
      </c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</row>
    <row r="947">
      <c r="A947" s="497">
        <v>45749.0</v>
      </c>
      <c r="B947" s="430" t="s">
        <v>10225</v>
      </c>
      <c r="C947" s="430" t="s">
        <v>1142</v>
      </c>
      <c r="D947" s="430" t="s">
        <v>11098</v>
      </c>
      <c r="E947" s="430" t="s">
        <v>11095</v>
      </c>
      <c r="F947" s="432">
        <v>0.0</v>
      </c>
      <c r="G947" s="432">
        <v>17.86</v>
      </c>
      <c r="H947" s="432">
        <v>20.0</v>
      </c>
      <c r="I947" s="432">
        <f t="shared" si="20"/>
        <v>812128.55</v>
      </c>
      <c r="J947" s="432">
        <v>2.14</v>
      </c>
      <c r="K947" s="433">
        <v>12.0</v>
      </c>
      <c r="L947" s="430" t="s">
        <v>10290</v>
      </c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</row>
    <row r="948">
      <c r="A948" s="497">
        <v>45749.0</v>
      </c>
      <c r="B948" s="430" t="s">
        <v>10225</v>
      </c>
      <c r="C948" s="430" t="s">
        <v>1142</v>
      </c>
      <c r="D948" s="430" t="s">
        <v>11089</v>
      </c>
      <c r="E948" s="430" t="s">
        <v>11095</v>
      </c>
      <c r="F948" s="432">
        <v>0.0</v>
      </c>
      <c r="G948" s="432">
        <v>35.71</v>
      </c>
      <c r="H948" s="432">
        <v>40.0</v>
      </c>
      <c r="I948" s="432">
        <f t="shared" si="20"/>
        <v>812164.26</v>
      </c>
      <c r="J948" s="432">
        <v>4.29</v>
      </c>
      <c r="K948" s="433">
        <v>12.0</v>
      </c>
      <c r="L948" s="430" t="s">
        <v>10290</v>
      </c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</row>
    <row r="949">
      <c r="A949" s="497">
        <v>45749.0</v>
      </c>
      <c r="B949" s="430" t="s">
        <v>10225</v>
      </c>
      <c r="C949" s="430" t="s">
        <v>1142</v>
      </c>
      <c r="D949" s="430" t="s">
        <v>11085</v>
      </c>
      <c r="E949" s="430" t="s">
        <v>11095</v>
      </c>
      <c r="F949" s="432">
        <v>0.0</v>
      </c>
      <c r="G949" s="432">
        <v>8.93</v>
      </c>
      <c r="H949" s="432">
        <v>10.0</v>
      </c>
      <c r="I949" s="432">
        <f t="shared" si="20"/>
        <v>812173.19</v>
      </c>
      <c r="J949" s="432">
        <v>1.07</v>
      </c>
      <c r="K949" s="433">
        <v>12.0</v>
      </c>
      <c r="L949" s="430" t="s">
        <v>10290</v>
      </c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</row>
    <row r="950">
      <c r="A950" s="497">
        <v>45749.0</v>
      </c>
      <c r="B950" s="430" t="s">
        <v>10225</v>
      </c>
      <c r="C950" s="430" t="s">
        <v>1142</v>
      </c>
      <c r="D950" s="430" t="s">
        <v>11085</v>
      </c>
      <c r="E950" s="430" t="s">
        <v>11095</v>
      </c>
      <c r="F950" s="432">
        <v>0.0</v>
      </c>
      <c r="G950" s="432">
        <v>8.93</v>
      </c>
      <c r="H950" s="432">
        <v>10.0</v>
      </c>
      <c r="I950" s="432">
        <f t="shared" si="20"/>
        <v>812182.12</v>
      </c>
      <c r="J950" s="432">
        <v>1.07</v>
      </c>
      <c r="K950" s="433">
        <v>12.0</v>
      </c>
      <c r="L950" s="430" t="s">
        <v>10290</v>
      </c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</row>
    <row r="951">
      <c r="A951" s="497">
        <v>45749.0</v>
      </c>
      <c r="B951" s="430" t="s">
        <v>10225</v>
      </c>
      <c r="C951" s="430" t="s">
        <v>2529</v>
      </c>
      <c r="D951" s="430" t="s">
        <v>11099</v>
      </c>
      <c r="E951" s="430" t="s">
        <v>2528</v>
      </c>
      <c r="F951" s="432">
        <v>0.0</v>
      </c>
      <c r="G951" s="432">
        <v>982.14</v>
      </c>
      <c r="H951" s="432">
        <v>1100.0</v>
      </c>
      <c r="I951" s="432">
        <f t="shared" si="20"/>
        <v>813164.26</v>
      </c>
      <c r="J951" s="432">
        <v>117.86</v>
      </c>
      <c r="K951" s="433">
        <v>12.0</v>
      </c>
      <c r="L951" s="430" t="s">
        <v>10283</v>
      </c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</row>
    <row r="952">
      <c r="A952" s="497">
        <v>45749.0</v>
      </c>
      <c r="B952" s="430" t="s">
        <v>10225</v>
      </c>
      <c r="C952" s="430" t="s">
        <v>2529</v>
      </c>
      <c r="D952" s="430" t="s">
        <v>11100</v>
      </c>
      <c r="E952" s="430" t="s">
        <v>2532</v>
      </c>
      <c r="F952" s="432">
        <v>0.0</v>
      </c>
      <c r="G952" s="432">
        <v>1571.43</v>
      </c>
      <c r="H952" s="432">
        <v>1760.0</v>
      </c>
      <c r="I952" s="432">
        <f t="shared" si="20"/>
        <v>814735.69</v>
      </c>
      <c r="J952" s="432">
        <v>188.57</v>
      </c>
      <c r="K952" s="433">
        <v>12.0</v>
      </c>
      <c r="L952" s="430" t="s">
        <v>10227</v>
      </c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</row>
    <row r="953">
      <c r="A953" s="497">
        <v>45749.0</v>
      </c>
      <c r="B953" s="430" t="s">
        <v>10225</v>
      </c>
      <c r="C953" s="430" t="s">
        <v>2540</v>
      </c>
      <c r="D953" s="430" t="s">
        <v>11101</v>
      </c>
      <c r="E953" s="430" t="s">
        <v>2539</v>
      </c>
      <c r="F953" s="432">
        <v>0.0</v>
      </c>
      <c r="G953" s="432">
        <v>491.07</v>
      </c>
      <c r="H953" s="432">
        <v>550.0</v>
      </c>
      <c r="I953" s="432">
        <f t="shared" si="20"/>
        <v>815226.76</v>
      </c>
      <c r="J953" s="432">
        <v>58.93</v>
      </c>
      <c r="K953" s="433">
        <v>12.0</v>
      </c>
      <c r="L953" s="430" t="s">
        <v>10283</v>
      </c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</row>
    <row r="954">
      <c r="A954" s="497">
        <v>45749.0</v>
      </c>
      <c r="B954" s="430" t="s">
        <v>10225</v>
      </c>
      <c r="C954" s="430" t="s">
        <v>2543</v>
      </c>
      <c r="D954" s="430" t="s">
        <v>11102</v>
      </c>
      <c r="E954" s="430" t="s">
        <v>2542</v>
      </c>
      <c r="F954" s="432">
        <v>0.0</v>
      </c>
      <c r="G954" s="432">
        <v>491.07</v>
      </c>
      <c r="H954" s="432">
        <v>550.0</v>
      </c>
      <c r="I954" s="432">
        <f t="shared" si="20"/>
        <v>815717.83</v>
      </c>
      <c r="J954" s="432">
        <v>58.93</v>
      </c>
      <c r="K954" s="433">
        <v>12.0</v>
      </c>
      <c r="L954" s="430" t="s">
        <v>10283</v>
      </c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</row>
    <row r="955">
      <c r="A955" s="497">
        <v>45749.0</v>
      </c>
      <c r="B955" s="430" t="s">
        <v>10225</v>
      </c>
      <c r="C955" s="430" t="s">
        <v>2381</v>
      </c>
      <c r="D955" s="430" t="s">
        <v>11103</v>
      </c>
      <c r="E955" s="430" t="s">
        <v>2545</v>
      </c>
      <c r="F955" s="432">
        <v>0.0</v>
      </c>
      <c r="G955" s="432">
        <v>267.86</v>
      </c>
      <c r="H955" s="432">
        <v>300.0</v>
      </c>
      <c r="I955" s="432">
        <f t="shared" si="20"/>
        <v>815985.69</v>
      </c>
      <c r="J955" s="432">
        <v>32.14</v>
      </c>
      <c r="K955" s="433">
        <v>12.0</v>
      </c>
      <c r="L955" s="430" t="s">
        <v>10279</v>
      </c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</row>
    <row r="956">
      <c r="A956" s="497">
        <v>45749.0</v>
      </c>
      <c r="B956" s="430" t="s">
        <v>10225</v>
      </c>
      <c r="C956" s="430" t="s">
        <v>2548</v>
      </c>
      <c r="D956" s="430" t="s">
        <v>11104</v>
      </c>
      <c r="E956" s="430" t="s">
        <v>2547</v>
      </c>
      <c r="F956" s="432">
        <v>0.0</v>
      </c>
      <c r="G956" s="432">
        <v>267.86</v>
      </c>
      <c r="H956" s="432">
        <v>300.0</v>
      </c>
      <c r="I956" s="432">
        <f t="shared" si="20"/>
        <v>816253.55</v>
      </c>
      <c r="J956" s="432">
        <v>32.14</v>
      </c>
      <c r="K956" s="433">
        <v>12.0</v>
      </c>
      <c r="L956" s="430" t="s">
        <v>10279</v>
      </c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</row>
    <row r="957">
      <c r="A957" s="497">
        <v>45750.0</v>
      </c>
      <c r="B957" s="430" t="s">
        <v>10225</v>
      </c>
      <c r="C957" s="430" t="s">
        <v>616</v>
      </c>
      <c r="D957" s="430" t="s">
        <v>11105</v>
      </c>
      <c r="E957" s="430" t="s">
        <v>2616</v>
      </c>
      <c r="F957" s="432">
        <v>0.0</v>
      </c>
      <c r="G957" s="432">
        <v>1875.0</v>
      </c>
      <c r="H957" s="432">
        <v>2100.0</v>
      </c>
      <c r="I957" s="432">
        <f t="shared" si="20"/>
        <v>818128.55</v>
      </c>
      <c r="J957" s="432">
        <v>225.0</v>
      </c>
      <c r="K957" s="433">
        <v>12.0</v>
      </c>
      <c r="L957" s="430" t="s">
        <v>10227</v>
      </c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</row>
    <row r="958">
      <c r="A958" s="497">
        <v>45750.0</v>
      </c>
      <c r="B958" s="430" t="s">
        <v>10225</v>
      </c>
      <c r="C958" s="430" t="s">
        <v>2620</v>
      </c>
      <c r="D958" s="430" t="s">
        <v>11106</v>
      </c>
      <c r="E958" s="430" t="s">
        <v>2619</v>
      </c>
      <c r="F958" s="432">
        <v>0.0</v>
      </c>
      <c r="G958" s="432">
        <v>10044.64</v>
      </c>
      <c r="H958" s="432">
        <v>11250.0</v>
      </c>
      <c r="I958" s="432">
        <f t="shared" si="20"/>
        <v>828173.19</v>
      </c>
      <c r="J958" s="432">
        <v>1205.36</v>
      </c>
      <c r="K958" s="433">
        <v>12.0</v>
      </c>
      <c r="L958" s="430" t="s">
        <v>10234</v>
      </c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</row>
    <row r="959">
      <c r="A959" s="497">
        <v>45750.0</v>
      </c>
      <c r="B959" s="430" t="s">
        <v>10225</v>
      </c>
      <c r="C959" s="430" t="s">
        <v>2620</v>
      </c>
      <c r="D959" s="430" t="s">
        <v>11107</v>
      </c>
      <c r="E959" s="430" t="s">
        <v>2619</v>
      </c>
      <c r="F959" s="432">
        <v>0.0</v>
      </c>
      <c r="G959" s="432">
        <v>252.0</v>
      </c>
      <c r="H959" s="432">
        <v>282.24</v>
      </c>
      <c r="I959" s="432">
        <f t="shared" si="20"/>
        <v>828425.19</v>
      </c>
      <c r="J959" s="432">
        <v>30.24</v>
      </c>
      <c r="K959" s="433">
        <v>12.0</v>
      </c>
      <c r="L959" s="430" t="s">
        <v>10234</v>
      </c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</row>
    <row r="960">
      <c r="A960" s="497">
        <v>45750.0</v>
      </c>
      <c r="B960" s="430" t="s">
        <v>10225</v>
      </c>
      <c r="C960" s="430" t="s">
        <v>2561</v>
      </c>
      <c r="D960" s="430" t="s">
        <v>11108</v>
      </c>
      <c r="E960" s="430" t="s">
        <v>2560</v>
      </c>
      <c r="F960" s="432">
        <v>0.0</v>
      </c>
      <c r="G960" s="432">
        <v>491.07</v>
      </c>
      <c r="H960" s="432">
        <v>550.0</v>
      </c>
      <c r="I960" s="432">
        <f t="shared" si="20"/>
        <v>828916.26</v>
      </c>
      <c r="J960" s="432">
        <v>58.93</v>
      </c>
      <c r="K960" s="433">
        <v>12.0</v>
      </c>
      <c r="L960" s="430" t="s">
        <v>10283</v>
      </c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</row>
    <row r="961">
      <c r="A961" s="497">
        <v>45750.0</v>
      </c>
      <c r="B961" s="430" t="s">
        <v>10225</v>
      </c>
      <c r="C961" s="430" t="s">
        <v>110</v>
      </c>
      <c r="D961" s="430" t="s">
        <v>10301</v>
      </c>
      <c r="E961" s="430" t="s">
        <v>2598</v>
      </c>
      <c r="F961" s="432">
        <v>0.0</v>
      </c>
      <c r="G961" s="432">
        <v>267.86</v>
      </c>
      <c r="H961" s="432">
        <v>300.0</v>
      </c>
      <c r="I961" s="432">
        <f t="shared" si="20"/>
        <v>829184.12</v>
      </c>
      <c r="J961" s="432">
        <v>32.14</v>
      </c>
      <c r="K961" s="433">
        <v>12.0</v>
      </c>
      <c r="L961" s="430" t="s">
        <v>10279</v>
      </c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</row>
    <row r="962">
      <c r="A962" s="497">
        <v>45750.0</v>
      </c>
      <c r="B962" s="430" t="s">
        <v>10225</v>
      </c>
      <c r="C962" s="430" t="s">
        <v>280</v>
      </c>
      <c r="D962" s="430" t="s">
        <v>10333</v>
      </c>
      <c r="E962" s="430" t="s">
        <v>2600</v>
      </c>
      <c r="F962" s="432">
        <v>0.0</v>
      </c>
      <c r="G962" s="432">
        <v>267.86</v>
      </c>
      <c r="H962" s="432">
        <v>300.0</v>
      </c>
      <c r="I962" s="432">
        <f t="shared" si="20"/>
        <v>829451.98</v>
      </c>
      <c r="J962" s="432">
        <v>32.14</v>
      </c>
      <c r="K962" s="433">
        <v>12.0</v>
      </c>
      <c r="L962" s="430" t="s">
        <v>10279</v>
      </c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</row>
    <row r="963">
      <c r="A963" s="497">
        <v>45750.0</v>
      </c>
      <c r="B963" s="430" t="s">
        <v>10225</v>
      </c>
      <c r="C963" s="430" t="s">
        <v>182</v>
      </c>
      <c r="D963" s="430" t="s">
        <v>11109</v>
      </c>
      <c r="E963" s="430" t="s">
        <v>2613</v>
      </c>
      <c r="F963" s="432">
        <v>0.0</v>
      </c>
      <c r="G963" s="432">
        <v>267.86</v>
      </c>
      <c r="H963" s="432">
        <v>300.0</v>
      </c>
      <c r="I963" s="432">
        <f t="shared" si="20"/>
        <v>829719.84</v>
      </c>
      <c r="J963" s="432">
        <v>32.14</v>
      </c>
      <c r="K963" s="433">
        <v>12.0</v>
      </c>
      <c r="L963" s="430" t="s">
        <v>10279</v>
      </c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</row>
    <row r="964">
      <c r="A964" s="497">
        <v>45750.0</v>
      </c>
      <c r="B964" s="430" t="s">
        <v>10225</v>
      </c>
      <c r="C964" s="430" t="s">
        <v>616</v>
      </c>
      <c r="D964" s="430" t="s">
        <v>11110</v>
      </c>
      <c r="E964" s="430" t="s">
        <v>2647</v>
      </c>
      <c r="F964" s="432">
        <v>0.0</v>
      </c>
      <c r="G964" s="432">
        <v>625.0</v>
      </c>
      <c r="H964" s="432">
        <v>700.0</v>
      </c>
      <c r="I964" s="432">
        <f t="shared" si="20"/>
        <v>830344.84</v>
      </c>
      <c r="J964" s="432">
        <v>75.0</v>
      </c>
      <c r="K964" s="433">
        <v>12.0</v>
      </c>
      <c r="L964" s="430" t="s">
        <v>10227</v>
      </c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</row>
    <row r="965">
      <c r="A965" s="497">
        <v>45751.0</v>
      </c>
      <c r="B965" s="430" t="s">
        <v>10225</v>
      </c>
      <c r="C965" s="430" t="s">
        <v>2704</v>
      </c>
      <c r="D965" s="430" t="s">
        <v>11111</v>
      </c>
      <c r="E965" s="430" t="s">
        <v>2703</v>
      </c>
      <c r="F965" s="432">
        <v>0.0</v>
      </c>
      <c r="G965" s="432">
        <v>9375.0</v>
      </c>
      <c r="H965" s="432">
        <v>10500.0</v>
      </c>
      <c r="I965" s="432">
        <f t="shared" si="20"/>
        <v>839719.84</v>
      </c>
      <c r="J965" s="432">
        <v>1125.0</v>
      </c>
      <c r="K965" s="433">
        <v>12.0</v>
      </c>
      <c r="L965" s="430" t="s">
        <v>10227</v>
      </c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</row>
    <row r="966">
      <c r="A966" s="497">
        <v>45751.0</v>
      </c>
      <c r="B966" s="430" t="s">
        <v>10225</v>
      </c>
      <c r="C966" s="430" t="s">
        <v>823</v>
      </c>
      <c r="D966" s="430" t="s">
        <v>11112</v>
      </c>
      <c r="E966" s="430" t="s">
        <v>2673</v>
      </c>
      <c r="F966" s="432">
        <v>0.0</v>
      </c>
      <c r="G966" s="432">
        <v>2589.29</v>
      </c>
      <c r="H966" s="432">
        <v>2900.0</v>
      </c>
      <c r="I966" s="432">
        <f t="shared" si="20"/>
        <v>842309.13</v>
      </c>
      <c r="J966" s="432">
        <v>310.71</v>
      </c>
      <c r="K966" s="433">
        <v>12.0</v>
      </c>
      <c r="L966" s="430" t="s">
        <v>10227</v>
      </c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</row>
    <row r="967">
      <c r="A967" s="497">
        <v>45751.0</v>
      </c>
      <c r="B967" s="430" t="s">
        <v>10225</v>
      </c>
      <c r="C967" s="430" t="s">
        <v>454</v>
      </c>
      <c r="D967" s="430" t="s">
        <v>11113</v>
      </c>
      <c r="E967" s="430" t="s">
        <v>2900</v>
      </c>
      <c r="F967" s="432">
        <v>0.0</v>
      </c>
      <c r="G967" s="432">
        <v>4580.36</v>
      </c>
      <c r="H967" s="432">
        <v>5130.0</v>
      </c>
      <c r="I967" s="432">
        <f t="shared" si="20"/>
        <v>846889.49</v>
      </c>
      <c r="J967" s="432">
        <v>549.64</v>
      </c>
      <c r="K967" s="433">
        <v>12.0</v>
      </c>
      <c r="L967" s="430" t="s">
        <v>10227</v>
      </c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</row>
    <row r="968">
      <c r="A968" s="497">
        <v>45751.0</v>
      </c>
      <c r="B968" s="430" t="s">
        <v>10225</v>
      </c>
      <c r="C968" s="430" t="s">
        <v>454</v>
      </c>
      <c r="D968" s="430" t="s">
        <v>11114</v>
      </c>
      <c r="E968" s="430" t="s">
        <v>2900</v>
      </c>
      <c r="F968" s="432">
        <v>0.0</v>
      </c>
      <c r="G968" s="432">
        <v>4580.36</v>
      </c>
      <c r="H968" s="432">
        <v>5130.0</v>
      </c>
      <c r="I968" s="432">
        <f t="shared" si="20"/>
        <v>851469.85</v>
      </c>
      <c r="J968" s="432">
        <v>549.64</v>
      </c>
      <c r="K968" s="433">
        <v>12.0</v>
      </c>
      <c r="L968" s="430" t="s">
        <v>10227</v>
      </c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</row>
    <row r="969">
      <c r="A969" s="497">
        <v>45751.0</v>
      </c>
      <c r="B969" s="430" t="s">
        <v>10225</v>
      </c>
      <c r="C969" s="430" t="s">
        <v>454</v>
      </c>
      <c r="D969" s="430" t="s">
        <v>11115</v>
      </c>
      <c r="E969" s="430" t="s">
        <v>2900</v>
      </c>
      <c r="F969" s="432">
        <v>0.0</v>
      </c>
      <c r="G969" s="432">
        <v>7232.14</v>
      </c>
      <c r="H969" s="432">
        <v>8100.0</v>
      </c>
      <c r="I969" s="432">
        <f t="shared" si="20"/>
        <v>858701.99</v>
      </c>
      <c r="J969" s="432">
        <v>867.86</v>
      </c>
      <c r="K969" s="433">
        <v>12.0</v>
      </c>
      <c r="L969" s="430" t="s">
        <v>10227</v>
      </c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</row>
    <row r="970">
      <c r="A970" s="497">
        <v>45751.0</v>
      </c>
      <c r="B970" s="430" t="s">
        <v>10225</v>
      </c>
      <c r="C970" s="430" t="s">
        <v>454</v>
      </c>
      <c r="D970" s="430" t="s">
        <v>11116</v>
      </c>
      <c r="E970" s="430" t="s">
        <v>2900</v>
      </c>
      <c r="F970" s="432">
        <v>0.0</v>
      </c>
      <c r="G970" s="432">
        <v>7232.14</v>
      </c>
      <c r="H970" s="432">
        <v>8100.0</v>
      </c>
      <c r="I970" s="432">
        <f t="shared" si="20"/>
        <v>865934.13</v>
      </c>
      <c r="J970" s="432">
        <v>867.86</v>
      </c>
      <c r="K970" s="433">
        <v>12.0</v>
      </c>
      <c r="L970" s="430" t="s">
        <v>10227</v>
      </c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</row>
    <row r="971">
      <c r="A971" s="497">
        <v>45751.0</v>
      </c>
      <c r="B971" s="430" t="s">
        <v>10225</v>
      </c>
      <c r="C971" s="430" t="s">
        <v>454</v>
      </c>
      <c r="D971" s="430" t="s">
        <v>11117</v>
      </c>
      <c r="E971" s="430" t="s">
        <v>2900</v>
      </c>
      <c r="F971" s="432">
        <v>0.0</v>
      </c>
      <c r="G971" s="432">
        <v>7232.14</v>
      </c>
      <c r="H971" s="432">
        <v>8100.0</v>
      </c>
      <c r="I971" s="432">
        <f t="shared" si="20"/>
        <v>873166.27</v>
      </c>
      <c r="J971" s="432">
        <v>867.86</v>
      </c>
      <c r="K971" s="433">
        <v>12.0</v>
      </c>
      <c r="L971" s="430" t="s">
        <v>10227</v>
      </c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</row>
    <row r="972">
      <c r="A972" s="497">
        <v>45751.0</v>
      </c>
      <c r="B972" s="430" t="s">
        <v>10225</v>
      </c>
      <c r="C972" s="430" t="s">
        <v>454</v>
      </c>
      <c r="D972" s="430" t="s">
        <v>11118</v>
      </c>
      <c r="E972" s="430" t="s">
        <v>2900</v>
      </c>
      <c r="F972" s="432">
        <v>0.0</v>
      </c>
      <c r="G972" s="432">
        <v>2089.29</v>
      </c>
      <c r="H972" s="432">
        <v>2340.0</v>
      </c>
      <c r="I972" s="432">
        <f t="shared" si="20"/>
        <v>875255.56</v>
      </c>
      <c r="J972" s="432">
        <v>250.71</v>
      </c>
      <c r="K972" s="433">
        <v>12.0</v>
      </c>
      <c r="L972" s="430" t="s">
        <v>10227</v>
      </c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</row>
    <row r="973">
      <c r="A973" s="497">
        <v>45751.0</v>
      </c>
      <c r="B973" s="430" t="s">
        <v>10225</v>
      </c>
      <c r="C973" s="430" t="s">
        <v>1350</v>
      </c>
      <c r="D973" s="430" t="s">
        <v>10675</v>
      </c>
      <c r="E973" s="430" t="s">
        <v>2626</v>
      </c>
      <c r="F973" s="432">
        <v>0.0</v>
      </c>
      <c r="G973" s="432">
        <v>267.86</v>
      </c>
      <c r="H973" s="432">
        <v>300.0</v>
      </c>
      <c r="I973" s="432">
        <f t="shared" si="20"/>
        <v>875523.42</v>
      </c>
      <c r="J973" s="432">
        <v>32.14</v>
      </c>
      <c r="K973" s="433">
        <v>12.0</v>
      </c>
      <c r="L973" s="430" t="s">
        <v>10279</v>
      </c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</row>
    <row r="974">
      <c r="A974" s="497">
        <v>45751.0</v>
      </c>
      <c r="B974" s="430" t="s">
        <v>10225</v>
      </c>
      <c r="C974" s="430" t="s">
        <v>2629</v>
      </c>
      <c r="D974" s="430" t="s">
        <v>11119</v>
      </c>
      <c r="E974" s="430" t="s">
        <v>2628</v>
      </c>
      <c r="F974" s="432">
        <v>0.0</v>
      </c>
      <c r="G974" s="432">
        <v>491.07</v>
      </c>
      <c r="H974" s="432">
        <v>550.0</v>
      </c>
      <c r="I974" s="432">
        <f t="shared" si="20"/>
        <v>876014.49</v>
      </c>
      <c r="J974" s="432">
        <v>58.93</v>
      </c>
      <c r="K974" s="433">
        <v>12.0</v>
      </c>
      <c r="L974" s="430" t="s">
        <v>10283</v>
      </c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</row>
    <row r="975">
      <c r="A975" s="497">
        <v>45751.0</v>
      </c>
      <c r="B975" s="430" t="s">
        <v>10225</v>
      </c>
      <c r="C975" s="430" t="s">
        <v>487</v>
      </c>
      <c r="D975" s="430" t="s">
        <v>10423</v>
      </c>
      <c r="E975" s="430" t="s">
        <v>2631</v>
      </c>
      <c r="F975" s="432">
        <v>0.0</v>
      </c>
      <c r="G975" s="432">
        <v>267.86</v>
      </c>
      <c r="H975" s="432">
        <v>300.0</v>
      </c>
      <c r="I975" s="432">
        <f t="shared" si="20"/>
        <v>876282.35</v>
      </c>
      <c r="J975" s="432">
        <v>32.14</v>
      </c>
      <c r="K975" s="433">
        <v>12.0</v>
      </c>
      <c r="L975" s="430" t="s">
        <v>10279</v>
      </c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</row>
    <row r="976">
      <c r="A976" s="497">
        <v>45751.0</v>
      </c>
      <c r="B976" s="430" t="s">
        <v>10225</v>
      </c>
      <c r="C976" s="430" t="s">
        <v>2561</v>
      </c>
      <c r="D976" s="430" t="s">
        <v>11108</v>
      </c>
      <c r="E976" s="430" t="s">
        <v>2633</v>
      </c>
      <c r="F976" s="432">
        <v>0.0</v>
      </c>
      <c r="G976" s="432">
        <v>491.07</v>
      </c>
      <c r="H976" s="432">
        <v>550.0</v>
      </c>
      <c r="I976" s="432">
        <f t="shared" si="20"/>
        <v>876773.42</v>
      </c>
      <c r="J976" s="432">
        <v>58.93</v>
      </c>
      <c r="K976" s="433">
        <v>12.0</v>
      </c>
      <c r="L976" s="430" t="s">
        <v>10283</v>
      </c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</row>
    <row r="977">
      <c r="A977" s="497">
        <v>45751.0</v>
      </c>
      <c r="B977" s="430" t="s">
        <v>10225</v>
      </c>
      <c r="C977" s="430" t="s">
        <v>2637</v>
      </c>
      <c r="D977" s="430" t="s">
        <v>11120</v>
      </c>
      <c r="E977" s="430" t="s">
        <v>2636</v>
      </c>
      <c r="F977" s="432">
        <v>0.0</v>
      </c>
      <c r="G977" s="432">
        <v>1250.0</v>
      </c>
      <c r="H977" s="432">
        <v>1400.0</v>
      </c>
      <c r="I977" s="432">
        <f t="shared" si="20"/>
        <v>878023.42</v>
      </c>
      <c r="J977" s="432">
        <v>150.0</v>
      </c>
      <c r="K977" s="433">
        <v>12.0</v>
      </c>
      <c r="L977" s="430" t="s">
        <v>10227</v>
      </c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</row>
    <row r="978">
      <c r="A978" s="497">
        <v>45751.0</v>
      </c>
      <c r="B978" s="430" t="s">
        <v>10225</v>
      </c>
      <c r="C978" s="430" t="s">
        <v>1353</v>
      </c>
      <c r="D978" s="430" t="s">
        <v>11121</v>
      </c>
      <c r="E978" s="430" t="s">
        <v>2640</v>
      </c>
      <c r="F978" s="432">
        <v>0.0</v>
      </c>
      <c r="G978" s="432">
        <v>2142.86</v>
      </c>
      <c r="H978" s="432">
        <v>2400.0</v>
      </c>
      <c r="I978" s="432">
        <f t="shared" si="20"/>
        <v>880166.28</v>
      </c>
      <c r="J978" s="432">
        <v>257.14</v>
      </c>
      <c r="K978" s="433">
        <v>12.0</v>
      </c>
      <c r="L978" s="430" t="s">
        <v>10227</v>
      </c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</row>
    <row r="979">
      <c r="A979" s="497">
        <v>45751.0</v>
      </c>
      <c r="B979" s="430" t="s">
        <v>10225</v>
      </c>
      <c r="C979" s="430" t="s">
        <v>2655</v>
      </c>
      <c r="D979" s="430" t="s">
        <v>11122</v>
      </c>
      <c r="E979" s="430" t="s">
        <v>2654</v>
      </c>
      <c r="F979" s="432">
        <v>0.0</v>
      </c>
      <c r="G979" s="432">
        <v>66.96</v>
      </c>
      <c r="H979" s="432">
        <v>75.0</v>
      </c>
      <c r="I979" s="432">
        <f t="shared" si="20"/>
        <v>880233.24</v>
      </c>
      <c r="J979" s="432">
        <v>8.04</v>
      </c>
      <c r="K979" s="433">
        <v>12.0</v>
      </c>
      <c r="L979" s="430" t="s">
        <v>10290</v>
      </c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</row>
    <row r="980">
      <c r="A980" s="497">
        <v>45751.0</v>
      </c>
      <c r="B980" s="430" t="s">
        <v>10225</v>
      </c>
      <c r="C980" s="430" t="s">
        <v>2655</v>
      </c>
      <c r="D980" s="430" t="s">
        <v>11123</v>
      </c>
      <c r="E980" s="430" t="s">
        <v>2654</v>
      </c>
      <c r="F980" s="432">
        <v>0.0</v>
      </c>
      <c r="G980" s="432">
        <v>17.86</v>
      </c>
      <c r="H980" s="432">
        <v>20.0</v>
      </c>
      <c r="I980" s="432">
        <f t="shared" si="20"/>
        <v>880251.1</v>
      </c>
      <c r="J980" s="432">
        <v>2.14</v>
      </c>
      <c r="K980" s="433">
        <v>12.0</v>
      </c>
      <c r="L980" s="430" t="s">
        <v>10290</v>
      </c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</row>
    <row r="981">
      <c r="A981" s="497">
        <v>45751.0</v>
      </c>
      <c r="B981" s="430" t="s">
        <v>10225</v>
      </c>
      <c r="C981" s="430" t="s">
        <v>2655</v>
      </c>
      <c r="D981" s="430" t="s">
        <v>11123</v>
      </c>
      <c r="E981" s="430" t="s">
        <v>2654</v>
      </c>
      <c r="F981" s="432">
        <v>0.0</v>
      </c>
      <c r="G981" s="432">
        <v>8.93</v>
      </c>
      <c r="H981" s="432">
        <v>10.0</v>
      </c>
      <c r="I981" s="432">
        <f t="shared" si="20"/>
        <v>880260.03</v>
      </c>
      <c r="J981" s="432">
        <v>1.07</v>
      </c>
      <c r="K981" s="433">
        <v>12.0</v>
      </c>
      <c r="L981" s="430" t="s">
        <v>10290</v>
      </c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</row>
    <row r="982">
      <c r="A982" s="497">
        <v>45751.0</v>
      </c>
      <c r="B982" s="430" t="s">
        <v>10225</v>
      </c>
      <c r="C982" s="430" t="s">
        <v>331</v>
      </c>
      <c r="D982" s="430" t="s">
        <v>10361</v>
      </c>
      <c r="E982" s="430" t="s">
        <v>2657</v>
      </c>
      <c r="F982" s="432">
        <v>0.0</v>
      </c>
      <c r="G982" s="432">
        <v>491.07</v>
      </c>
      <c r="H982" s="432">
        <v>550.0</v>
      </c>
      <c r="I982" s="432">
        <f t="shared" si="20"/>
        <v>880751.1</v>
      </c>
      <c r="J982" s="432">
        <v>58.93</v>
      </c>
      <c r="K982" s="433">
        <v>12.0</v>
      </c>
      <c r="L982" s="430" t="s">
        <v>10283</v>
      </c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</row>
    <row r="983">
      <c r="A983" s="497">
        <v>45751.0</v>
      </c>
      <c r="B983" s="430" t="s">
        <v>10225</v>
      </c>
      <c r="C983" s="430" t="s">
        <v>1386</v>
      </c>
      <c r="D983" s="430" t="s">
        <v>10683</v>
      </c>
      <c r="E983" s="430" t="s">
        <v>2659</v>
      </c>
      <c r="F983" s="432">
        <v>0.0</v>
      </c>
      <c r="G983" s="432">
        <v>491.07</v>
      </c>
      <c r="H983" s="432">
        <v>550.0</v>
      </c>
      <c r="I983" s="432">
        <f t="shared" si="20"/>
        <v>881242.17</v>
      </c>
      <c r="J983" s="432">
        <v>58.93</v>
      </c>
      <c r="K983" s="433">
        <v>12.0</v>
      </c>
      <c r="L983" s="430" t="s">
        <v>10283</v>
      </c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</row>
    <row r="984">
      <c r="A984" s="497">
        <v>45751.0</v>
      </c>
      <c r="B984" s="430" t="s">
        <v>10225</v>
      </c>
      <c r="C984" s="430" t="s">
        <v>280</v>
      </c>
      <c r="D984" s="430" t="s">
        <v>10333</v>
      </c>
      <c r="E984" s="430" t="s">
        <v>2661</v>
      </c>
      <c r="F984" s="432">
        <v>0.0</v>
      </c>
      <c r="G984" s="432">
        <v>267.86</v>
      </c>
      <c r="H984" s="432">
        <v>300.0</v>
      </c>
      <c r="I984" s="432">
        <f t="shared" si="20"/>
        <v>881510.03</v>
      </c>
      <c r="J984" s="432">
        <v>32.14</v>
      </c>
      <c r="K984" s="433">
        <v>12.0</v>
      </c>
      <c r="L984" s="430" t="s">
        <v>10279</v>
      </c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</row>
    <row r="985">
      <c r="A985" s="497">
        <v>45751.0</v>
      </c>
      <c r="B985" s="430" t="s">
        <v>10225</v>
      </c>
      <c r="C985" s="430" t="s">
        <v>321</v>
      </c>
      <c r="D985" s="430" t="s">
        <v>10345</v>
      </c>
      <c r="E985" s="430" t="s">
        <v>2666</v>
      </c>
      <c r="F985" s="432">
        <v>0.0</v>
      </c>
      <c r="G985" s="432">
        <v>178.57</v>
      </c>
      <c r="H985" s="432">
        <v>200.0</v>
      </c>
      <c r="I985" s="432">
        <f t="shared" si="20"/>
        <v>881688.6</v>
      </c>
      <c r="J985" s="432">
        <v>21.43</v>
      </c>
      <c r="K985" s="433">
        <v>12.0</v>
      </c>
      <c r="L985" s="430" t="s">
        <v>10290</v>
      </c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</row>
    <row r="986">
      <c r="A986" s="497">
        <v>45751.0</v>
      </c>
      <c r="B986" s="430" t="s">
        <v>10225</v>
      </c>
      <c r="C986" s="430" t="s">
        <v>321</v>
      </c>
      <c r="D986" s="430" t="s">
        <v>10345</v>
      </c>
      <c r="E986" s="430" t="s">
        <v>2668</v>
      </c>
      <c r="F986" s="432">
        <v>0.0</v>
      </c>
      <c r="G986" s="432">
        <v>60.71</v>
      </c>
      <c r="H986" s="432">
        <v>68.0</v>
      </c>
      <c r="I986" s="432">
        <f t="shared" si="20"/>
        <v>881749.31</v>
      </c>
      <c r="J986" s="432">
        <v>7.29</v>
      </c>
      <c r="K986" s="433">
        <v>12.0</v>
      </c>
      <c r="L986" s="430" t="s">
        <v>10290</v>
      </c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</row>
    <row r="987">
      <c r="A987" s="497">
        <v>45752.0</v>
      </c>
      <c r="B987" s="430" t="s">
        <v>10225</v>
      </c>
      <c r="C987" s="430" t="s">
        <v>10307</v>
      </c>
      <c r="D987" s="430" t="s">
        <v>11124</v>
      </c>
      <c r="E987" s="430" t="s">
        <v>2712</v>
      </c>
      <c r="F987" s="432">
        <v>0.0</v>
      </c>
      <c r="G987" s="432">
        <v>18035.71</v>
      </c>
      <c r="H987" s="432">
        <v>20200.0</v>
      </c>
      <c r="I987" s="432">
        <f t="shared" si="20"/>
        <v>899785.02</v>
      </c>
      <c r="J987" s="432">
        <v>2164.29</v>
      </c>
      <c r="K987" s="433">
        <v>12.0</v>
      </c>
      <c r="L987" s="430" t="s">
        <v>10248</v>
      </c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</row>
    <row r="988">
      <c r="A988" s="497">
        <v>45754.0</v>
      </c>
      <c r="B988" s="430" t="s">
        <v>10225</v>
      </c>
      <c r="C988" s="430" t="s">
        <v>454</v>
      </c>
      <c r="D988" s="430" t="s">
        <v>11125</v>
      </c>
      <c r="E988" s="430" t="s">
        <v>3020</v>
      </c>
      <c r="F988" s="432">
        <v>0.0</v>
      </c>
      <c r="G988" s="432">
        <v>8035.71</v>
      </c>
      <c r="H988" s="432">
        <v>9000.0</v>
      </c>
      <c r="I988" s="432">
        <f t="shared" si="20"/>
        <v>907820.73</v>
      </c>
      <c r="J988" s="432">
        <v>964.29</v>
      </c>
      <c r="K988" s="433">
        <v>12.0</v>
      </c>
      <c r="L988" s="430" t="s">
        <v>10227</v>
      </c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</row>
    <row r="989">
      <c r="A989" s="497">
        <v>45754.0</v>
      </c>
      <c r="B989" s="430" t="s">
        <v>10225</v>
      </c>
      <c r="C989" s="430" t="s">
        <v>429</v>
      </c>
      <c r="D989" s="430" t="s">
        <v>11126</v>
      </c>
      <c r="E989" s="430" t="s">
        <v>2816</v>
      </c>
      <c r="F989" s="432">
        <v>0.0</v>
      </c>
      <c r="G989" s="432">
        <v>2035.71</v>
      </c>
      <c r="H989" s="432">
        <v>2280.0</v>
      </c>
      <c r="I989" s="432">
        <f t="shared" si="20"/>
        <v>909856.44</v>
      </c>
      <c r="J989" s="432">
        <v>244.29</v>
      </c>
      <c r="K989" s="433">
        <v>12.0</v>
      </c>
      <c r="L989" s="430" t="s">
        <v>10227</v>
      </c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</row>
    <row r="990">
      <c r="A990" s="497">
        <v>45754.0</v>
      </c>
      <c r="B990" s="430" t="s">
        <v>10225</v>
      </c>
      <c r="C990" s="430" t="s">
        <v>429</v>
      </c>
      <c r="D990" s="430" t="s">
        <v>11127</v>
      </c>
      <c r="E990" s="430" t="s">
        <v>2816</v>
      </c>
      <c r="F990" s="432">
        <v>0.0</v>
      </c>
      <c r="G990" s="432">
        <v>1781.25</v>
      </c>
      <c r="H990" s="432">
        <v>1995.0</v>
      </c>
      <c r="I990" s="432">
        <f t="shared" si="20"/>
        <v>911637.69</v>
      </c>
      <c r="J990" s="432">
        <v>213.75</v>
      </c>
      <c r="K990" s="433">
        <v>12.0</v>
      </c>
      <c r="L990" s="430" t="s">
        <v>10227</v>
      </c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</row>
    <row r="991">
      <c r="A991" s="497">
        <v>45754.0</v>
      </c>
      <c r="B991" s="430" t="s">
        <v>10225</v>
      </c>
      <c r="C991" s="430" t="s">
        <v>429</v>
      </c>
      <c r="D991" s="430" t="s">
        <v>11128</v>
      </c>
      <c r="E991" s="430" t="s">
        <v>2816</v>
      </c>
      <c r="F991" s="432">
        <v>0.0</v>
      </c>
      <c r="G991" s="432">
        <v>1781.25</v>
      </c>
      <c r="H991" s="432">
        <v>1995.0</v>
      </c>
      <c r="I991" s="432">
        <f t="shared" si="20"/>
        <v>913418.94</v>
      </c>
      <c r="J991" s="432">
        <v>213.75</v>
      </c>
      <c r="K991" s="433">
        <v>12.0</v>
      </c>
      <c r="L991" s="430" t="s">
        <v>10227</v>
      </c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</row>
    <row r="992">
      <c r="A992" s="497">
        <v>45754.0</v>
      </c>
      <c r="B992" s="430" t="s">
        <v>10225</v>
      </c>
      <c r="C992" s="430" t="s">
        <v>429</v>
      </c>
      <c r="D992" s="430" t="s">
        <v>11129</v>
      </c>
      <c r="E992" s="430" t="s">
        <v>2816</v>
      </c>
      <c r="F992" s="432">
        <v>0.0</v>
      </c>
      <c r="G992" s="432">
        <v>1781.25</v>
      </c>
      <c r="H992" s="432">
        <v>1995.0</v>
      </c>
      <c r="I992" s="432">
        <f t="shared" si="20"/>
        <v>915200.19</v>
      </c>
      <c r="J992" s="432">
        <v>213.75</v>
      </c>
      <c r="K992" s="433">
        <v>12.0</v>
      </c>
      <c r="L992" s="430" t="s">
        <v>10227</v>
      </c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</row>
    <row r="993">
      <c r="A993" s="497">
        <v>45754.0</v>
      </c>
      <c r="B993" s="430" t="s">
        <v>10225</v>
      </c>
      <c r="C993" s="430" t="s">
        <v>429</v>
      </c>
      <c r="D993" s="430" t="s">
        <v>11130</v>
      </c>
      <c r="E993" s="430" t="s">
        <v>2816</v>
      </c>
      <c r="F993" s="432">
        <v>0.0</v>
      </c>
      <c r="G993" s="432">
        <v>1781.25</v>
      </c>
      <c r="H993" s="432">
        <v>1995.0</v>
      </c>
      <c r="I993" s="432">
        <f t="shared" si="20"/>
        <v>916981.44</v>
      </c>
      <c r="J993" s="432">
        <v>213.75</v>
      </c>
      <c r="K993" s="433">
        <v>12.0</v>
      </c>
      <c r="L993" s="430" t="s">
        <v>10227</v>
      </c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</row>
    <row r="994">
      <c r="A994" s="497">
        <v>45754.0</v>
      </c>
      <c r="B994" s="430" t="s">
        <v>10225</v>
      </c>
      <c r="C994" s="430" t="s">
        <v>797</v>
      </c>
      <c r="D994" s="430" t="s">
        <v>11131</v>
      </c>
      <c r="E994" s="430" t="s">
        <v>2670</v>
      </c>
      <c r="F994" s="432">
        <v>0.0</v>
      </c>
      <c r="G994" s="432">
        <v>392.86</v>
      </c>
      <c r="H994" s="432">
        <v>440.0</v>
      </c>
      <c r="I994" s="432">
        <f t="shared" si="20"/>
        <v>917374.3</v>
      </c>
      <c r="J994" s="432">
        <v>47.14</v>
      </c>
      <c r="K994" s="433">
        <v>12.0</v>
      </c>
      <c r="L994" s="430" t="s">
        <v>10283</v>
      </c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</row>
    <row r="995">
      <c r="A995" s="497">
        <v>45754.0</v>
      </c>
      <c r="B995" s="430" t="s">
        <v>10225</v>
      </c>
      <c r="C995" s="430" t="s">
        <v>2561</v>
      </c>
      <c r="D995" s="430" t="s">
        <v>11132</v>
      </c>
      <c r="E995" s="430" t="s">
        <v>2676</v>
      </c>
      <c r="F995" s="432">
        <v>0.0</v>
      </c>
      <c r="G995" s="432">
        <v>2678.57</v>
      </c>
      <c r="H995" s="432">
        <v>3000.0</v>
      </c>
      <c r="I995" s="432">
        <f t="shared" si="20"/>
        <v>920052.87</v>
      </c>
      <c r="J995" s="432">
        <v>321.43</v>
      </c>
      <c r="K995" s="433">
        <v>12.0</v>
      </c>
      <c r="L995" s="430" t="s">
        <v>10296</v>
      </c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</row>
    <row r="996">
      <c r="A996" s="497">
        <v>45754.0</v>
      </c>
      <c r="B996" s="430" t="s">
        <v>10225</v>
      </c>
      <c r="C996" s="430" t="s">
        <v>949</v>
      </c>
      <c r="D996" s="430" t="s">
        <v>11133</v>
      </c>
      <c r="E996" s="430" t="s">
        <v>2679</v>
      </c>
      <c r="F996" s="432">
        <v>0.0</v>
      </c>
      <c r="G996" s="432">
        <v>8035.71</v>
      </c>
      <c r="H996" s="432">
        <v>9000.0</v>
      </c>
      <c r="I996" s="432">
        <f t="shared" si="20"/>
        <v>928088.58</v>
      </c>
      <c r="J996" s="432">
        <v>964.29</v>
      </c>
      <c r="K996" s="433">
        <v>12.0</v>
      </c>
      <c r="L996" s="430" t="s">
        <v>10227</v>
      </c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</row>
    <row r="997">
      <c r="A997" s="497">
        <v>45754.0</v>
      </c>
      <c r="B997" s="430" t="s">
        <v>10225</v>
      </c>
      <c r="C997" s="430" t="s">
        <v>949</v>
      </c>
      <c r="D997" s="430" t="s">
        <v>11134</v>
      </c>
      <c r="E997" s="430" t="s">
        <v>2679</v>
      </c>
      <c r="F997" s="432">
        <v>0.0</v>
      </c>
      <c r="G997" s="432">
        <v>8035.71</v>
      </c>
      <c r="H997" s="432">
        <v>9000.0</v>
      </c>
      <c r="I997" s="432">
        <f t="shared" si="20"/>
        <v>936124.29</v>
      </c>
      <c r="J997" s="432">
        <v>964.29</v>
      </c>
      <c r="K997" s="433">
        <v>12.0</v>
      </c>
      <c r="L997" s="430" t="s">
        <v>10227</v>
      </c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</row>
    <row r="998">
      <c r="A998" s="497">
        <v>45754.0</v>
      </c>
      <c r="B998" s="430" t="s">
        <v>10225</v>
      </c>
      <c r="C998" s="430" t="s">
        <v>823</v>
      </c>
      <c r="D998" s="430" t="s">
        <v>11135</v>
      </c>
      <c r="E998" s="430" t="s">
        <v>2682</v>
      </c>
      <c r="F998" s="432">
        <v>0.0</v>
      </c>
      <c r="G998" s="432">
        <v>2142.86</v>
      </c>
      <c r="H998" s="432">
        <v>2400.0</v>
      </c>
      <c r="I998" s="432">
        <f t="shared" si="20"/>
        <v>938267.15</v>
      </c>
      <c r="J998" s="432">
        <v>257.14</v>
      </c>
      <c r="K998" s="433">
        <v>12.0</v>
      </c>
      <c r="L998" s="430" t="s">
        <v>10227</v>
      </c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</row>
    <row r="999">
      <c r="A999" s="497">
        <v>45754.0</v>
      </c>
      <c r="B999" s="430" t="s">
        <v>10225</v>
      </c>
      <c r="C999" s="430" t="s">
        <v>2688</v>
      </c>
      <c r="D999" s="430" t="s">
        <v>11136</v>
      </c>
      <c r="E999" s="430" t="s">
        <v>2687</v>
      </c>
      <c r="F999" s="432">
        <v>0.0</v>
      </c>
      <c r="G999" s="432">
        <v>2321.43</v>
      </c>
      <c r="H999" s="432">
        <v>2600.0</v>
      </c>
      <c r="I999" s="432">
        <f t="shared" si="20"/>
        <v>940588.58</v>
      </c>
      <c r="J999" s="432">
        <v>278.57</v>
      </c>
      <c r="K999" s="433">
        <v>12.0</v>
      </c>
      <c r="L999" s="430" t="s">
        <v>10227</v>
      </c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</row>
    <row r="1000">
      <c r="A1000" s="497">
        <v>45755.0</v>
      </c>
      <c r="B1000" s="430" t="s">
        <v>10225</v>
      </c>
      <c r="C1000" s="430" t="s">
        <v>2281</v>
      </c>
      <c r="D1000" s="430" t="s">
        <v>11137</v>
      </c>
      <c r="E1000" s="430" t="s">
        <v>2725</v>
      </c>
      <c r="F1000" s="432">
        <v>0.0</v>
      </c>
      <c r="G1000" s="432">
        <v>8928.57</v>
      </c>
      <c r="H1000" s="432">
        <v>10000.0</v>
      </c>
      <c r="I1000" s="432">
        <f t="shared" si="20"/>
        <v>949517.15</v>
      </c>
      <c r="J1000" s="432">
        <v>1071.43</v>
      </c>
      <c r="K1000" s="433">
        <v>12.0</v>
      </c>
      <c r="L1000" s="430" t="s">
        <v>10234</v>
      </c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8"/>
      <c r="AC1000" s="48"/>
    </row>
    <row r="1001">
      <c r="A1001" s="497">
        <v>45755.0</v>
      </c>
      <c r="B1001" s="430" t="s">
        <v>10225</v>
      </c>
      <c r="C1001" s="430" t="s">
        <v>2281</v>
      </c>
      <c r="D1001" s="430" t="s">
        <v>11138</v>
      </c>
      <c r="E1001" s="430" t="s">
        <v>2725</v>
      </c>
      <c r="F1001" s="432">
        <v>0.0</v>
      </c>
      <c r="G1001" s="432">
        <v>864.0</v>
      </c>
      <c r="H1001" s="432">
        <v>967.68</v>
      </c>
      <c r="I1001" s="432">
        <f t="shared" si="20"/>
        <v>950381.15</v>
      </c>
      <c r="J1001" s="432">
        <v>103.68</v>
      </c>
      <c r="K1001" s="433">
        <v>12.0</v>
      </c>
      <c r="L1001" s="430" t="s">
        <v>10234</v>
      </c>
      <c r="M1001" s="48"/>
      <c r="N1001" s="48"/>
      <c r="O1001" s="48"/>
      <c r="P1001" s="48"/>
      <c r="Q1001" s="48"/>
      <c r="R1001" s="48"/>
      <c r="S1001" s="48"/>
      <c r="T1001" s="48"/>
      <c r="U1001" s="48"/>
      <c r="V1001" s="48"/>
      <c r="W1001" s="48"/>
      <c r="X1001" s="48"/>
      <c r="Y1001" s="48"/>
      <c r="Z1001" s="48"/>
      <c r="AA1001" s="48"/>
      <c r="AB1001" s="48"/>
      <c r="AC1001" s="48"/>
    </row>
    <row r="1002">
      <c r="A1002" s="497">
        <v>45755.0</v>
      </c>
      <c r="B1002" s="430" t="s">
        <v>10225</v>
      </c>
      <c r="C1002" s="430" t="s">
        <v>2692</v>
      </c>
      <c r="D1002" s="430" t="s">
        <v>11139</v>
      </c>
      <c r="E1002" s="430" t="s">
        <v>2691</v>
      </c>
      <c r="F1002" s="432">
        <v>0.0</v>
      </c>
      <c r="G1002" s="432">
        <v>267.86</v>
      </c>
      <c r="H1002" s="432">
        <v>300.0</v>
      </c>
      <c r="I1002" s="432">
        <f t="shared" si="20"/>
        <v>950649.01</v>
      </c>
      <c r="J1002" s="432">
        <v>32.14</v>
      </c>
      <c r="K1002" s="433">
        <v>12.0</v>
      </c>
      <c r="L1002" s="430" t="s">
        <v>10279</v>
      </c>
      <c r="M1002" s="48"/>
      <c r="N1002" s="48"/>
      <c r="O1002" s="48"/>
      <c r="P1002" s="48"/>
      <c r="Q1002" s="48"/>
      <c r="R1002" s="48"/>
      <c r="S1002" s="48"/>
      <c r="T1002" s="48"/>
      <c r="U1002" s="48"/>
      <c r="V1002" s="48"/>
      <c r="W1002" s="48"/>
      <c r="X1002" s="48"/>
      <c r="Y1002" s="48"/>
      <c r="Z1002" s="48"/>
      <c r="AA1002" s="48"/>
      <c r="AB1002" s="48"/>
      <c r="AC1002" s="48"/>
    </row>
    <row r="1003">
      <c r="A1003" s="497">
        <v>45755.0</v>
      </c>
      <c r="B1003" s="430" t="s">
        <v>10225</v>
      </c>
      <c r="C1003" s="430" t="s">
        <v>2543</v>
      </c>
      <c r="D1003" s="430" t="s">
        <v>11102</v>
      </c>
      <c r="E1003" s="430" t="s">
        <v>2695</v>
      </c>
      <c r="F1003" s="432">
        <v>0.0</v>
      </c>
      <c r="G1003" s="432">
        <v>491.07</v>
      </c>
      <c r="H1003" s="432">
        <v>550.0</v>
      </c>
      <c r="I1003" s="432">
        <f t="shared" si="20"/>
        <v>951140.08</v>
      </c>
      <c r="J1003" s="432">
        <v>58.93</v>
      </c>
      <c r="K1003" s="433">
        <v>12.0</v>
      </c>
      <c r="L1003" s="430" t="s">
        <v>10283</v>
      </c>
      <c r="M1003" s="48"/>
      <c r="N1003" s="48"/>
      <c r="O1003" s="48"/>
      <c r="P1003" s="48"/>
      <c r="Q1003" s="48"/>
      <c r="R1003" s="48"/>
      <c r="S1003" s="48"/>
      <c r="T1003" s="48"/>
      <c r="U1003" s="48"/>
      <c r="V1003" s="48"/>
      <c r="W1003" s="48"/>
      <c r="X1003" s="48"/>
      <c r="Y1003" s="48"/>
      <c r="Z1003" s="48"/>
      <c r="AA1003" s="48"/>
      <c r="AB1003" s="48"/>
      <c r="AC1003" s="48"/>
    </row>
    <row r="1004">
      <c r="A1004" s="497">
        <v>45755.0</v>
      </c>
      <c r="B1004" s="430" t="s">
        <v>10225</v>
      </c>
      <c r="C1004" s="430" t="s">
        <v>2698</v>
      </c>
      <c r="D1004" s="430" t="s">
        <v>11140</v>
      </c>
      <c r="E1004" s="430" t="s">
        <v>2697</v>
      </c>
      <c r="F1004" s="432">
        <v>0.0</v>
      </c>
      <c r="G1004" s="432">
        <v>1250.0</v>
      </c>
      <c r="H1004" s="432">
        <v>1400.0</v>
      </c>
      <c r="I1004" s="432">
        <f t="shared" si="20"/>
        <v>952390.08</v>
      </c>
      <c r="J1004" s="432">
        <v>150.0</v>
      </c>
      <c r="K1004" s="433">
        <v>12.0</v>
      </c>
      <c r="L1004" s="430" t="s">
        <v>10227</v>
      </c>
      <c r="M1004" s="48"/>
      <c r="N1004" s="48"/>
      <c r="O1004" s="48"/>
      <c r="P1004" s="48"/>
      <c r="Q1004" s="48"/>
      <c r="R1004" s="48"/>
      <c r="S1004" s="48"/>
      <c r="T1004" s="48"/>
      <c r="U1004" s="48"/>
      <c r="V1004" s="48"/>
      <c r="W1004" s="48"/>
      <c r="X1004" s="48"/>
      <c r="Y1004" s="48"/>
      <c r="Z1004" s="48"/>
      <c r="AA1004" s="48"/>
      <c r="AB1004" s="48"/>
      <c r="AC1004" s="48"/>
    </row>
    <row r="1005">
      <c r="A1005" s="497">
        <v>45755.0</v>
      </c>
      <c r="B1005" s="430" t="s">
        <v>10225</v>
      </c>
      <c r="C1005" s="430" t="s">
        <v>2540</v>
      </c>
      <c r="D1005" s="430" t="s">
        <v>11101</v>
      </c>
      <c r="E1005" s="430" t="s">
        <v>2701</v>
      </c>
      <c r="F1005" s="432">
        <v>0.0</v>
      </c>
      <c r="G1005" s="432">
        <v>491.07</v>
      </c>
      <c r="H1005" s="432">
        <v>550.0</v>
      </c>
      <c r="I1005" s="432">
        <f t="shared" si="20"/>
        <v>952881.15</v>
      </c>
      <c r="J1005" s="432">
        <v>58.93</v>
      </c>
      <c r="K1005" s="433">
        <v>12.0</v>
      </c>
      <c r="L1005" s="430" t="s">
        <v>10283</v>
      </c>
      <c r="M1005" s="48"/>
      <c r="N1005" s="48"/>
      <c r="O1005" s="48"/>
      <c r="P1005" s="48"/>
      <c r="Q1005" s="48"/>
      <c r="R1005" s="48"/>
      <c r="S1005" s="48"/>
      <c r="T1005" s="48"/>
      <c r="U1005" s="48"/>
      <c r="V1005" s="48"/>
      <c r="W1005" s="48"/>
      <c r="X1005" s="48"/>
      <c r="Y1005" s="48"/>
      <c r="Z1005" s="48"/>
      <c r="AA1005" s="48"/>
      <c r="AB1005" s="48"/>
      <c r="AC1005" s="48"/>
    </row>
    <row r="1006">
      <c r="A1006" s="497">
        <v>45755.0</v>
      </c>
      <c r="B1006" s="430" t="s">
        <v>10225</v>
      </c>
      <c r="C1006" s="430" t="s">
        <v>3716</v>
      </c>
      <c r="D1006" s="430" t="s">
        <v>11141</v>
      </c>
      <c r="E1006" s="430" t="s">
        <v>3715</v>
      </c>
      <c r="F1006" s="432">
        <v>0.0</v>
      </c>
      <c r="G1006" s="432">
        <v>25000.0</v>
      </c>
      <c r="H1006" s="432">
        <v>28000.0</v>
      </c>
      <c r="I1006" s="432">
        <f t="shared" si="20"/>
        <v>977881.15</v>
      </c>
      <c r="J1006" s="432">
        <v>3000.0</v>
      </c>
      <c r="K1006" s="433">
        <v>12.0</v>
      </c>
      <c r="L1006" s="430" t="s">
        <v>10229</v>
      </c>
      <c r="M1006" s="48"/>
      <c r="N1006" s="48"/>
      <c r="O1006" s="48"/>
      <c r="P1006" s="48"/>
      <c r="Q1006" s="48"/>
      <c r="R1006" s="48"/>
      <c r="S1006" s="48"/>
      <c r="T1006" s="48"/>
      <c r="U1006" s="48"/>
      <c r="V1006" s="48"/>
      <c r="W1006" s="48"/>
      <c r="X1006" s="48"/>
      <c r="Y1006" s="48"/>
      <c r="Z1006" s="48"/>
      <c r="AA1006" s="48"/>
      <c r="AB1006" s="48"/>
      <c r="AC1006" s="48"/>
    </row>
    <row r="1007">
      <c r="A1007" s="497">
        <v>45755.0</v>
      </c>
      <c r="B1007" s="430" t="s">
        <v>10225</v>
      </c>
      <c r="C1007" s="430" t="s">
        <v>3716</v>
      </c>
      <c r="D1007" s="430" t="s">
        <v>11142</v>
      </c>
      <c r="E1007" s="430" t="s">
        <v>3715</v>
      </c>
      <c r="F1007" s="432">
        <v>0.0</v>
      </c>
      <c r="G1007" s="432">
        <v>2419.29</v>
      </c>
      <c r="H1007" s="432">
        <v>2709.6</v>
      </c>
      <c r="I1007" s="432">
        <f t="shared" si="20"/>
        <v>980300.44</v>
      </c>
      <c r="J1007" s="432">
        <v>290.31</v>
      </c>
      <c r="K1007" s="433">
        <v>12.0</v>
      </c>
      <c r="L1007" s="430" t="s">
        <v>10229</v>
      </c>
      <c r="M1007" s="48"/>
      <c r="N1007" s="48"/>
      <c r="O1007" s="48"/>
      <c r="P1007" s="48"/>
      <c r="Q1007" s="48"/>
      <c r="R1007" s="48"/>
      <c r="S1007" s="48"/>
      <c r="T1007" s="48"/>
      <c r="U1007" s="48"/>
      <c r="V1007" s="48"/>
      <c r="W1007" s="48"/>
      <c r="X1007" s="48"/>
      <c r="Y1007" s="48"/>
      <c r="Z1007" s="48"/>
      <c r="AA1007" s="48"/>
      <c r="AB1007" s="48"/>
      <c r="AC1007" s="48"/>
    </row>
    <row r="1008">
      <c r="A1008" s="497">
        <v>45756.0</v>
      </c>
      <c r="B1008" s="430" t="s">
        <v>10225</v>
      </c>
      <c r="C1008" s="430" t="s">
        <v>804</v>
      </c>
      <c r="D1008" s="430" t="s">
        <v>11143</v>
      </c>
      <c r="E1008" s="430" t="s">
        <v>9077</v>
      </c>
      <c r="F1008" s="432">
        <v>0.0</v>
      </c>
      <c r="G1008" s="432">
        <v>2946.43</v>
      </c>
      <c r="H1008" s="432">
        <v>3300.0</v>
      </c>
      <c r="I1008" s="432">
        <f t="shared" si="20"/>
        <v>983246.87</v>
      </c>
      <c r="J1008" s="432">
        <v>353.57</v>
      </c>
      <c r="K1008" s="433">
        <v>12.0</v>
      </c>
      <c r="L1008" s="430" t="s">
        <v>10227</v>
      </c>
      <c r="M1008" s="48"/>
      <c r="N1008" s="48"/>
      <c r="O1008" s="48"/>
      <c r="P1008" s="48"/>
      <c r="Q1008" s="48"/>
      <c r="R1008" s="48"/>
      <c r="S1008" s="48"/>
      <c r="T1008" s="48"/>
      <c r="U1008" s="48"/>
      <c r="V1008" s="48"/>
      <c r="W1008" s="48"/>
      <c r="X1008" s="48"/>
      <c r="Y1008" s="48"/>
      <c r="Z1008" s="48"/>
      <c r="AA1008" s="48"/>
      <c r="AB1008" s="48"/>
      <c r="AC1008" s="48"/>
    </row>
    <row r="1009">
      <c r="A1009" s="497">
        <v>45756.0</v>
      </c>
      <c r="B1009" s="430" t="s">
        <v>10225</v>
      </c>
      <c r="C1009" s="430" t="s">
        <v>3770</v>
      </c>
      <c r="D1009" s="430" t="s">
        <v>11144</v>
      </c>
      <c r="E1009" s="430" t="s">
        <v>2708</v>
      </c>
      <c r="F1009" s="432">
        <v>0.0</v>
      </c>
      <c r="G1009" s="432">
        <v>2321.43</v>
      </c>
      <c r="H1009" s="432">
        <v>2600.0</v>
      </c>
      <c r="I1009" s="432">
        <f t="shared" si="20"/>
        <v>985568.3</v>
      </c>
      <c r="J1009" s="432">
        <v>278.57</v>
      </c>
      <c r="K1009" s="433">
        <v>12.0</v>
      </c>
      <c r="L1009" s="430" t="s">
        <v>10227</v>
      </c>
      <c r="M1009" s="48"/>
      <c r="N1009" s="48"/>
      <c r="O1009" s="48"/>
      <c r="P1009" s="48"/>
      <c r="Q1009" s="48"/>
      <c r="R1009" s="48"/>
      <c r="S1009" s="48"/>
      <c r="T1009" s="48"/>
      <c r="U1009" s="48"/>
      <c r="V1009" s="48"/>
      <c r="W1009" s="48"/>
      <c r="X1009" s="48"/>
      <c r="Y1009" s="48"/>
      <c r="Z1009" s="48"/>
      <c r="AA1009" s="48"/>
      <c r="AB1009" s="48"/>
      <c r="AC1009" s="48"/>
    </row>
    <row r="1010">
      <c r="A1010" s="497">
        <v>45757.0</v>
      </c>
      <c r="B1010" s="430" t="s">
        <v>10225</v>
      </c>
      <c r="C1010" s="430" t="s">
        <v>217</v>
      </c>
      <c r="D1010" s="430" t="s">
        <v>11145</v>
      </c>
      <c r="E1010" s="430" t="s">
        <v>2779</v>
      </c>
      <c r="F1010" s="432">
        <v>0.0</v>
      </c>
      <c r="G1010" s="432">
        <v>2142.86</v>
      </c>
      <c r="H1010" s="432">
        <v>2400.0</v>
      </c>
      <c r="I1010" s="432">
        <f t="shared" si="20"/>
        <v>987711.16</v>
      </c>
      <c r="J1010" s="432">
        <v>257.14</v>
      </c>
      <c r="K1010" s="433">
        <v>12.0</v>
      </c>
      <c r="L1010" s="430" t="s">
        <v>10227</v>
      </c>
      <c r="M1010" s="48"/>
      <c r="N1010" s="48"/>
      <c r="O1010" s="48"/>
      <c r="P1010" s="48"/>
      <c r="Q1010" s="48"/>
      <c r="R1010" s="48"/>
      <c r="S1010" s="48"/>
      <c r="T1010" s="48"/>
      <c r="U1010" s="48"/>
      <c r="V1010" s="48"/>
      <c r="W1010" s="48"/>
      <c r="X1010" s="48"/>
      <c r="Y1010" s="48"/>
      <c r="Z1010" s="48"/>
      <c r="AA1010" s="48"/>
      <c r="AB1010" s="48"/>
      <c r="AC1010" s="48"/>
    </row>
    <row r="1011">
      <c r="A1011" s="497">
        <v>45757.0</v>
      </c>
      <c r="B1011" s="430" t="s">
        <v>10225</v>
      </c>
      <c r="C1011" s="430" t="s">
        <v>325</v>
      </c>
      <c r="D1011" s="430" t="s">
        <v>10483</v>
      </c>
      <c r="E1011" s="430" t="s">
        <v>2748</v>
      </c>
      <c r="F1011" s="432">
        <v>0.0</v>
      </c>
      <c r="G1011" s="432">
        <v>491.07</v>
      </c>
      <c r="H1011" s="432">
        <v>550.0</v>
      </c>
      <c r="I1011" s="432">
        <f t="shared" si="20"/>
        <v>988202.23</v>
      </c>
      <c r="J1011" s="432">
        <v>58.93</v>
      </c>
      <c r="K1011" s="433">
        <v>12.0</v>
      </c>
      <c r="L1011" s="430" t="s">
        <v>10283</v>
      </c>
      <c r="M1011" s="48"/>
      <c r="N1011" s="48"/>
      <c r="O1011" s="48"/>
      <c r="P1011" s="48"/>
      <c r="Q1011" s="48"/>
      <c r="R1011" s="48"/>
      <c r="S1011" s="48"/>
      <c r="T1011" s="48"/>
      <c r="U1011" s="48"/>
      <c r="V1011" s="48"/>
      <c r="W1011" s="48"/>
      <c r="X1011" s="48"/>
      <c r="Y1011" s="48"/>
      <c r="Z1011" s="48"/>
      <c r="AA1011" s="48"/>
      <c r="AB1011" s="48"/>
      <c r="AC1011" s="48"/>
    </row>
    <row r="1012">
      <c r="A1012" s="497">
        <v>45757.0</v>
      </c>
      <c r="B1012" s="430" t="s">
        <v>10225</v>
      </c>
      <c r="C1012" s="430" t="s">
        <v>2751</v>
      </c>
      <c r="D1012" s="430" t="s">
        <v>11146</v>
      </c>
      <c r="E1012" s="430" t="s">
        <v>2750</v>
      </c>
      <c r="F1012" s="432">
        <v>0.0</v>
      </c>
      <c r="G1012" s="432">
        <v>491.07</v>
      </c>
      <c r="H1012" s="432">
        <v>550.0</v>
      </c>
      <c r="I1012" s="432">
        <f t="shared" si="20"/>
        <v>988693.3</v>
      </c>
      <c r="J1012" s="432">
        <v>58.93</v>
      </c>
      <c r="K1012" s="433">
        <v>12.0</v>
      </c>
      <c r="L1012" s="430" t="s">
        <v>10283</v>
      </c>
      <c r="M1012" s="48"/>
      <c r="N1012" s="48"/>
      <c r="O1012" s="48"/>
      <c r="P1012" s="48"/>
      <c r="Q1012" s="48"/>
      <c r="R1012" s="48"/>
      <c r="S1012" s="48"/>
      <c r="T1012" s="48"/>
      <c r="U1012" s="48"/>
      <c r="V1012" s="48"/>
      <c r="W1012" s="48"/>
      <c r="X1012" s="48"/>
      <c r="Y1012" s="48"/>
      <c r="Z1012" s="48"/>
      <c r="AA1012" s="48"/>
      <c r="AB1012" s="48"/>
      <c r="AC1012" s="48"/>
    </row>
    <row r="1013">
      <c r="A1013" s="497">
        <v>45757.0</v>
      </c>
      <c r="B1013" s="430" t="s">
        <v>10225</v>
      </c>
      <c r="C1013" s="430" t="s">
        <v>1344</v>
      </c>
      <c r="D1013" s="430" t="s">
        <v>11147</v>
      </c>
      <c r="E1013" s="430" t="s">
        <v>2753</v>
      </c>
      <c r="F1013" s="432">
        <v>0.0</v>
      </c>
      <c r="G1013" s="432">
        <v>2946.43</v>
      </c>
      <c r="H1013" s="432">
        <v>3300.0</v>
      </c>
      <c r="I1013" s="432">
        <f t="shared" si="20"/>
        <v>991639.73</v>
      </c>
      <c r="J1013" s="432">
        <v>353.57</v>
      </c>
      <c r="K1013" s="433">
        <v>12.0</v>
      </c>
      <c r="L1013" s="430" t="s">
        <v>10227</v>
      </c>
      <c r="M1013" s="48"/>
      <c r="N1013" s="48"/>
      <c r="O1013" s="48"/>
      <c r="P1013" s="48"/>
      <c r="Q1013" s="48"/>
      <c r="R1013" s="48"/>
      <c r="S1013" s="48"/>
      <c r="T1013" s="48"/>
      <c r="U1013" s="48"/>
      <c r="V1013" s="48"/>
      <c r="W1013" s="48"/>
      <c r="X1013" s="48"/>
      <c r="Y1013" s="48"/>
      <c r="Z1013" s="48"/>
      <c r="AA1013" s="48"/>
      <c r="AB1013" s="48"/>
      <c r="AC1013" s="48"/>
    </row>
    <row r="1014">
      <c r="A1014" s="497">
        <v>45757.0</v>
      </c>
      <c r="B1014" s="430" t="s">
        <v>10225</v>
      </c>
      <c r="C1014" s="430" t="s">
        <v>1344</v>
      </c>
      <c r="D1014" s="430" t="s">
        <v>11148</v>
      </c>
      <c r="E1014" s="430" t="s">
        <v>2753</v>
      </c>
      <c r="F1014" s="432">
        <v>0.0</v>
      </c>
      <c r="G1014" s="432">
        <v>642.86</v>
      </c>
      <c r="H1014" s="432">
        <v>720.0</v>
      </c>
      <c r="I1014" s="432">
        <f t="shared" si="20"/>
        <v>992282.59</v>
      </c>
      <c r="J1014" s="432">
        <v>77.14</v>
      </c>
      <c r="K1014" s="433">
        <v>12.0</v>
      </c>
      <c r="L1014" s="430" t="s">
        <v>10227</v>
      </c>
      <c r="M1014" s="48"/>
      <c r="N1014" s="48"/>
      <c r="O1014" s="48"/>
      <c r="P1014" s="48"/>
      <c r="Q1014" s="48"/>
      <c r="R1014" s="48"/>
      <c r="S1014" s="48"/>
      <c r="T1014" s="48"/>
      <c r="U1014" s="48"/>
      <c r="V1014" s="48"/>
      <c r="W1014" s="48"/>
      <c r="X1014" s="48"/>
      <c r="Y1014" s="48"/>
      <c r="Z1014" s="48"/>
      <c r="AA1014" s="48"/>
      <c r="AB1014" s="48"/>
      <c r="AC1014" s="48"/>
    </row>
    <row r="1015">
      <c r="A1015" s="497">
        <v>45757.0</v>
      </c>
      <c r="B1015" s="430" t="s">
        <v>10225</v>
      </c>
      <c r="C1015" s="430" t="s">
        <v>280</v>
      </c>
      <c r="D1015" s="430" t="s">
        <v>10333</v>
      </c>
      <c r="E1015" s="430" t="s">
        <v>2760</v>
      </c>
      <c r="F1015" s="432">
        <v>0.0</v>
      </c>
      <c r="G1015" s="432">
        <v>267.86</v>
      </c>
      <c r="H1015" s="432">
        <v>300.0</v>
      </c>
      <c r="I1015" s="432">
        <f t="shared" si="20"/>
        <v>992550.45</v>
      </c>
      <c r="J1015" s="432">
        <v>32.14</v>
      </c>
      <c r="K1015" s="433">
        <v>12.0</v>
      </c>
      <c r="L1015" s="430" t="s">
        <v>10279</v>
      </c>
      <c r="M1015" s="48"/>
      <c r="N1015" s="48"/>
      <c r="O1015" s="48"/>
      <c r="P1015" s="48"/>
      <c r="Q1015" s="48"/>
      <c r="R1015" s="48"/>
      <c r="S1015" s="48"/>
      <c r="T1015" s="48"/>
      <c r="U1015" s="48"/>
      <c r="V1015" s="48"/>
      <c r="W1015" s="48"/>
      <c r="X1015" s="48"/>
      <c r="Y1015" s="48"/>
      <c r="Z1015" s="48"/>
      <c r="AA1015" s="48"/>
      <c r="AB1015" s="48"/>
      <c r="AC1015" s="48"/>
    </row>
    <row r="1016">
      <c r="A1016" s="497">
        <v>45757.0</v>
      </c>
      <c r="B1016" s="430" t="s">
        <v>10225</v>
      </c>
      <c r="C1016" s="430" t="s">
        <v>2763</v>
      </c>
      <c r="D1016" s="430" t="s">
        <v>11149</v>
      </c>
      <c r="E1016" s="430" t="s">
        <v>11150</v>
      </c>
      <c r="F1016" s="432">
        <v>0.0</v>
      </c>
      <c r="G1016" s="432">
        <v>60.71</v>
      </c>
      <c r="H1016" s="432">
        <v>68.0</v>
      </c>
      <c r="I1016" s="432">
        <f t="shared" si="20"/>
        <v>992611.16</v>
      </c>
      <c r="J1016" s="432">
        <v>7.29</v>
      </c>
      <c r="K1016" s="433">
        <v>12.0</v>
      </c>
      <c r="L1016" s="430" t="s">
        <v>10290</v>
      </c>
      <c r="M1016" s="48"/>
      <c r="N1016" s="48"/>
      <c r="O1016" s="48"/>
      <c r="P1016" s="48"/>
      <c r="Q1016" s="48"/>
      <c r="R1016" s="48"/>
      <c r="S1016" s="48"/>
      <c r="T1016" s="48"/>
      <c r="U1016" s="48"/>
      <c r="V1016" s="48"/>
      <c r="W1016" s="48"/>
      <c r="X1016" s="48"/>
      <c r="Y1016" s="48"/>
      <c r="Z1016" s="48"/>
      <c r="AA1016" s="48"/>
      <c r="AB1016" s="48"/>
      <c r="AC1016" s="48"/>
    </row>
    <row r="1017">
      <c r="A1017" s="497">
        <v>45757.0</v>
      </c>
      <c r="B1017" s="430" t="s">
        <v>10225</v>
      </c>
      <c r="C1017" s="430" t="s">
        <v>2763</v>
      </c>
      <c r="D1017" s="430" t="s">
        <v>11151</v>
      </c>
      <c r="E1017" s="430" t="s">
        <v>11150</v>
      </c>
      <c r="F1017" s="432">
        <v>0.0</v>
      </c>
      <c r="G1017" s="432">
        <v>89.29</v>
      </c>
      <c r="H1017" s="432">
        <v>100.0</v>
      </c>
      <c r="I1017" s="432">
        <f t="shared" si="20"/>
        <v>992700.45</v>
      </c>
      <c r="J1017" s="432">
        <v>10.71</v>
      </c>
      <c r="K1017" s="433">
        <v>12.0</v>
      </c>
      <c r="L1017" s="430" t="s">
        <v>10290</v>
      </c>
      <c r="M1017" s="48"/>
      <c r="N1017" s="48"/>
      <c r="O1017" s="48"/>
      <c r="P1017" s="48"/>
      <c r="Q1017" s="48"/>
      <c r="R1017" s="48"/>
      <c r="S1017" s="48"/>
      <c r="T1017" s="48"/>
      <c r="U1017" s="48"/>
      <c r="V1017" s="48"/>
      <c r="W1017" s="48"/>
      <c r="X1017" s="48"/>
      <c r="Y1017" s="48"/>
      <c r="Z1017" s="48"/>
      <c r="AA1017" s="48"/>
      <c r="AB1017" s="48"/>
      <c r="AC1017" s="48"/>
    </row>
    <row r="1018">
      <c r="A1018" s="497">
        <v>45757.0</v>
      </c>
      <c r="B1018" s="430" t="s">
        <v>10225</v>
      </c>
      <c r="C1018" s="430" t="s">
        <v>2763</v>
      </c>
      <c r="D1018" s="430" t="s">
        <v>11152</v>
      </c>
      <c r="E1018" s="430" t="s">
        <v>11150</v>
      </c>
      <c r="F1018" s="432">
        <v>0.0</v>
      </c>
      <c r="G1018" s="432">
        <v>346.43</v>
      </c>
      <c r="H1018" s="432">
        <v>388.0</v>
      </c>
      <c r="I1018" s="432">
        <f t="shared" si="20"/>
        <v>993046.88</v>
      </c>
      <c r="J1018" s="432">
        <v>41.57</v>
      </c>
      <c r="K1018" s="433">
        <v>12.0</v>
      </c>
      <c r="L1018" s="430" t="s">
        <v>10290</v>
      </c>
      <c r="M1018" s="48"/>
      <c r="N1018" s="48"/>
      <c r="O1018" s="48"/>
      <c r="P1018" s="48"/>
      <c r="Q1018" s="48"/>
      <c r="R1018" s="48"/>
      <c r="S1018" s="48"/>
      <c r="T1018" s="48"/>
      <c r="U1018" s="48"/>
      <c r="V1018" s="48"/>
      <c r="W1018" s="48"/>
      <c r="X1018" s="48"/>
      <c r="Y1018" s="48"/>
      <c r="Z1018" s="48"/>
      <c r="AA1018" s="48"/>
      <c r="AB1018" s="48"/>
      <c r="AC1018" s="48"/>
    </row>
    <row r="1019">
      <c r="A1019" s="497">
        <v>45757.0</v>
      </c>
      <c r="B1019" s="430" t="s">
        <v>10225</v>
      </c>
      <c r="C1019" s="430" t="s">
        <v>2763</v>
      </c>
      <c r="D1019" s="430" t="s">
        <v>11153</v>
      </c>
      <c r="E1019" s="430" t="s">
        <v>11154</v>
      </c>
      <c r="F1019" s="432">
        <v>0.0</v>
      </c>
      <c r="G1019" s="432">
        <v>267.86</v>
      </c>
      <c r="H1019" s="432">
        <v>300.0</v>
      </c>
      <c r="I1019" s="432">
        <f t="shared" si="20"/>
        <v>993314.74</v>
      </c>
      <c r="J1019" s="432">
        <v>32.14</v>
      </c>
      <c r="K1019" s="433">
        <v>12.0</v>
      </c>
      <c r="L1019" s="430" t="s">
        <v>10279</v>
      </c>
      <c r="M1019" s="48"/>
      <c r="N1019" s="48"/>
      <c r="O1019" s="48"/>
      <c r="P1019" s="48"/>
      <c r="Q1019" s="48"/>
      <c r="R1019" s="48"/>
      <c r="S1019" s="48"/>
      <c r="T1019" s="48"/>
      <c r="U1019" s="48"/>
      <c r="V1019" s="48"/>
      <c r="W1019" s="48"/>
      <c r="X1019" s="48"/>
      <c r="Y1019" s="48"/>
      <c r="Z1019" s="48"/>
      <c r="AA1019" s="48"/>
      <c r="AB1019" s="48"/>
      <c r="AC1019" s="48"/>
    </row>
    <row r="1020">
      <c r="A1020" s="497">
        <v>45757.0</v>
      </c>
      <c r="B1020" s="430" t="s">
        <v>10225</v>
      </c>
      <c r="C1020" s="430" t="s">
        <v>2763</v>
      </c>
      <c r="D1020" s="430" t="s">
        <v>11155</v>
      </c>
      <c r="E1020" s="430" t="s">
        <v>11154</v>
      </c>
      <c r="F1020" s="432">
        <v>0.0</v>
      </c>
      <c r="G1020" s="432">
        <v>267.86</v>
      </c>
      <c r="H1020" s="432">
        <v>300.0</v>
      </c>
      <c r="I1020" s="432">
        <f t="shared" si="20"/>
        <v>993582.6</v>
      </c>
      <c r="J1020" s="432">
        <v>32.14</v>
      </c>
      <c r="K1020" s="433">
        <v>12.0</v>
      </c>
      <c r="L1020" s="430" t="s">
        <v>10279</v>
      </c>
      <c r="M1020" s="48"/>
      <c r="N1020" s="48"/>
      <c r="O1020" s="48"/>
      <c r="P1020" s="48"/>
      <c r="Q1020" s="48"/>
      <c r="R1020" s="48"/>
      <c r="S1020" s="48"/>
      <c r="T1020" s="48"/>
      <c r="U1020" s="48"/>
      <c r="V1020" s="48"/>
      <c r="W1020" s="48"/>
      <c r="X1020" s="48"/>
      <c r="Y1020" s="48"/>
      <c r="Z1020" s="48"/>
      <c r="AA1020" s="48"/>
      <c r="AB1020" s="48"/>
      <c r="AC1020" s="48"/>
    </row>
    <row r="1021">
      <c r="A1021" s="497">
        <v>45757.0</v>
      </c>
      <c r="B1021" s="430" t="s">
        <v>10225</v>
      </c>
      <c r="C1021" s="430" t="s">
        <v>2763</v>
      </c>
      <c r="D1021" s="430" t="s">
        <v>11156</v>
      </c>
      <c r="E1021" s="430" t="s">
        <v>11154</v>
      </c>
      <c r="F1021" s="432">
        <v>0.0</v>
      </c>
      <c r="G1021" s="432">
        <v>267.86</v>
      </c>
      <c r="H1021" s="432">
        <v>300.0</v>
      </c>
      <c r="I1021" s="432">
        <f t="shared" si="20"/>
        <v>993850.46</v>
      </c>
      <c r="J1021" s="432">
        <v>32.14</v>
      </c>
      <c r="K1021" s="433">
        <v>12.0</v>
      </c>
      <c r="L1021" s="430" t="s">
        <v>10279</v>
      </c>
      <c r="M1021" s="48"/>
      <c r="N1021" s="48"/>
      <c r="O1021" s="48"/>
      <c r="P1021" s="48"/>
      <c r="Q1021" s="48"/>
      <c r="R1021" s="48"/>
      <c r="S1021" s="48"/>
      <c r="T1021" s="48"/>
      <c r="U1021" s="48"/>
      <c r="V1021" s="48"/>
      <c r="W1021" s="48"/>
      <c r="X1021" s="48"/>
      <c r="Y1021" s="48"/>
      <c r="Z1021" s="48"/>
      <c r="AA1021" s="48"/>
      <c r="AB1021" s="48"/>
      <c r="AC1021" s="48"/>
    </row>
    <row r="1022">
      <c r="A1022" s="497">
        <v>45757.0</v>
      </c>
      <c r="B1022" s="430" t="s">
        <v>10225</v>
      </c>
      <c r="C1022" s="430" t="s">
        <v>2763</v>
      </c>
      <c r="D1022" s="430" t="s">
        <v>11157</v>
      </c>
      <c r="E1022" s="430" t="s">
        <v>11158</v>
      </c>
      <c r="F1022" s="432">
        <v>0.0</v>
      </c>
      <c r="G1022" s="432">
        <v>98.21</v>
      </c>
      <c r="H1022" s="432">
        <v>110.0</v>
      </c>
      <c r="I1022" s="432">
        <f t="shared" si="20"/>
        <v>993948.67</v>
      </c>
      <c r="J1022" s="432">
        <v>11.79</v>
      </c>
      <c r="K1022" s="433">
        <v>12.0</v>
      </c>
      <c r="L1022" s="430" t="s">
        <v>10237</v>
      </c>
      <c r="M1022" s="48"/>
      <c r="N1022" s="48"/>
      <c r="O1022" s="48"/>
      <c r="P1022" s="48"/>
      <c r="Q1022" s="48"/>
      <c r="R1022" s="48"/>
      <c r="S1022" s="48"/>
      <c r="T1022" s="48"/>
      <c r="U1022" s="48"/>
      <c r="V1022" s="48"/>
      <c r="W1022" s="48"/>
      <c r="X1022" s="48"/>
      <c r="Y1022" s="48"/>
      <c r="Z1022" s="48"/>
      <c r="AA1022" s="48"/>
      <c r="AB1022" s="48"/>
      <c r="AC1022" s="48"/>
    </row>
    <row r="1023">
      <c r="A1023" s="497">
        <v>45757.0</v>
      </c>
      <c r="B1023" s="430" t="s">
        <v>10225</v>
      </c>
      <c r="C1023" s="430" t="s">
        <v>2763</v>
      </c>
      <c r="D1023" s="430" t="s">
        <v>11159</v>
      </c>
      <c r="E1023" s="430" t="s">
        <v>11158</v>
      </c>
      <c r="F1023" s="432">
        <v>0.0</v>
      </c>
      <c r="G1023" s="432">
        <v>98.21</v>
      </c>
      <c r="H1023" s="432">
        <v>110.0</v>
      </c>
      <c r="I1023" s="432">
        <f t="shared" si="20"/>
        <v>994046.88</v>
      </c>
      <c r="J1023" s="432">
        <v>11.79</v>
      </c>
      <c r="K1023" s="433">
        <v>12.0</v>
      </c>
      <c r="L1023" s="430" t="s">
        <v>10237</v>
      </c>
      <c r="M1023" s="48"/>
      <c r="N1023" s="48"/>
      <c r="O1023" s="48"/>
      <c r="P1023" s="48"/>
      <c r="Q1023" s="48"/>
      <c r="R1023" s="48"/>
      <c r="S1023" s="48"/>
      <c r="T1023" s="48"/>
      <c r="U1023" s="48"/>
      <c r="V1023" s="48"/>
      <c r="W1023" s="48"/>
      <c r="X1023" s="48"/>
      <c r="Y1023" s="48"/>
      <c r="Z1023" s="48"/>
      <c r="AA1023" s="48"/>
      <c r="AB1023" s="48"/>
      <c r="AC1023" s="48"/>
    </row>
    <row r="1024">
      <c r="A1024" s="497">
        <v>45757.0</v>
      </c>
      <c r="B1024" s="430" t="s">
        <v>10225</v>
      </c>
      <c r="C1024" s="430" t="s">
        <v>2763</v>
      </c>
      <c r="D1024" s="430" t="s">
        <v>11160</v>
      </c>
      <c r="E1024" s="430" t="s">
        <v>11158</v>
      </c>
      <c r="F1024" s="432">
        <v>0.0</v>
      </c>
      <c r="G1024" s="432">
        <v>267.86</v>
      </c>
      <c r="H1024" s="432">
        <v>300.0</v>
      </c>
      <c r="I1024" s="432">
        <f t="shared" si="20"/>
        <v>994314.74</v>
      </c>
      <c r="J1024" s="432">
        <v>32.14</v>
      </c>
      <c r="K1024" s="433">
        <v>12.0</v>
      </c>
      <c r="L1024" s="430" t="s">
        <v>10237</v>
      </c>
      <c r="M1024" s="48"/>
      <c r="N1024" s="48"/>
      <c r="O1024" s="48"/>
      <c r="P1024" s="48"/>
      <c r="Q1024" s="48"/>
      <c r="R1024" s="48"/>
      <c r="S1024" s="48"/>
      <c r="T1024" s="48"/>
      <c r="U1024" s="48"/>
      <c r="V1024" s="48"/>
      <c r="W1024" s="48"/>
      <c r="X1024" s="48"/>
      <c r="Y1024" s="48"/>
      <c r="Z1024" s="48"/>
      <c r="AA1024" s="48"/>
      <c r="AB1024" s="48"/>
      <c r="AC1024" s="48"/>
    </row>
    <row r="1025">
      <c r="A1025" s="497">
        <v>45757.0</v>
      </c>
      <c r="B1025" s="430" t="s">
        <v>10225</v>
      </c>
      <c r="C1025" s="430" t="s">
        <v>2763</v>
      </c>
      <c r="D1025" s="430" t="s">
        <v>11161</v>
      </c>
      <c r="E1025" s="430" t="s">
        <v>11162</v>
      </c>
      <c r="F1025" s="432">
        <v>0.0</v>
      </c>
      <c r="G1025" s="432">
        <v>267.86</v>
      </c>
      <c r="H1025" s="432">
        <v>300.0</v>
      </c>
      <c r="I1025" s="432">
        <f t="shared" si="20"/>
        <v>994582.6</v>
      </c>
      <c r="J1025" s="432">
        <v>32.14</v>
      </c>
      <c r="K1025" s="433">
        <v>12.0</v>
      </c>
      <c r="L1025" s="430" t="s">
        <v>10237</v>
      </c>
      <c r="M1025" s="48"/>
      <c r="N1025" s="48"/>
      <c r="O1025" s="48"/>
      <c r="P1025" s="48"/>
      <c r="Q1025" s="48"/>
      <c r="R1025" s="48"/>
      <c r="S1025" s="48"/>
      <c r="T1025" s="48"/>
      <c r="U1025" s="48"/>
      <c r="V1025" s="48"/>
      <c r="W1025" s="48"/>
      <c r="X1025" s="48"/>
      <c r="Y1025" s="48"/>
      <c r="Z1025" s="48"/>
      <c r="AA1025" s="48"/>
      <c r="AB1025" s="48"/>
      <c r="AC1025" s="48"/>
    </row>
    <row r="1026">
      <c r="A1026" s="497">
        <v>45757.0</v>
      </c>
      <c r="B1026" s="430" t="s">
        <v>10225</v>
      </c>
      <c r="C1026" s="430" t="s">
        <v>2763</v>
      </c>
      <c r="D1026" s="430" t="s">
        <v>11163</v>
      </c>
      <c r="E1026" s="430" t="s">
        <v>11162</v>
      </c>
      <c r="F1026" s="432">
        <v>0.0</v>
      </c>
      <c r="G1026" s="432">
        <v>146.93</v>
      </c>
      <c r="H1026" s="432">
        <v>164.56</v>
      </c>
      <c r="I1026" s="432">
        <f t="shared" si="20"/>
        <v>994729.53</v>
      </c>
      <c r="J1026" s="432">
        <v>17.63</v>
      </c>
      <c r="K1026" s="433">
        <v>12.0</v>
      </c>
      <c r="L1026" s="430" t="s">
        <v>10237</v>
      </c>
      <c r="M1026" s="48"/>
      <c r="N1026" s="48"/>
      <c r="O1026" s="48"/>
      <c r="P1026" s="48"/>
      <c r="Q1026" s="48"/>
      <c r="R1026" s="48"/>
      <c r="S1026" s="48"/>
      <c r="T1026" s="48"/>
      <c r="U1026" s="48"/>
      <c r="V1026" s="48"/>
      <c r="W1026" s="48"/>
      <c r="X1026" s="48"/>
      <c r="Y1026" s="48"/>
      <c r="Z1026" s="48"/>
      <c r="AA1026" s="48"/>
      <c r="AB1026" s="48"/>
      <c r="AC1026" s="48"/>
    </row>
    <row r="1027">
      <c r="A1027" s="497">
        <v>45758.0</v>
      </c>
      <c r="B1027" s="430" t="s">
        <v>10225</v>
      </c>
      <c r="C1027" s="430" t="s">
        <v>2824</v>
      </c>
      <c r="D1027" s="430" t="s">
        <v>11164</v>
      </c>
      <c r="E1027" s="430" t="s">
        <v>2823</v>
      </c>
      <c r="F1027" s="432">
        <v>0.0</v>
      </c>
      <c r="G1027" s="432">
        <v>3750.0</v>
      </c>
      <c r="H1027" s="432">
        <v>4200.0</v>
      </c>
      <c r="I1027" s="432">
        <f t="shared" si="20"/>
        <v>998479.53</v>
      </c>
      <c r="J1027" s="432">
        <v>450.0</v>
      </c>
      <c r="K1027" s="433">
        <v>12.0</v>
      </c>
      <c r="L1027" s="430" t="s">
        <v>10227</v>
      </c>
      <c r="M1027" s="48"/>
      <c r="N1027" s="48"/>
      <c r="O1027" s="48"/>
      <c r="P1027" s="48"/>
      <c r="Q1027" s="48"/>
      <c r="R1027" s="48"/>
      <c r="S1027" s="48"/>
      <c r="T1027" s="48"/>
      <c r="U1027" s="48"/>
      <c r="V1027" s="48"/>
      <c r="W1027" s="48"/>
      <c r="X1027" s="48"/>
      <c r="Y1027" s="48"/>
      <c r="Z1027" s="48"/>
      <c r="AA1027" s="48"/>
      <c r="AB1027" s="48"/>
      <c r="AC1027" s="48"/>
    </row>
    <row r="1028">
      <c r="A1028" s="497">
        <v>45758.0</v>
      </c>
      <c r="B1028" s="430" t="s">
        <v>10225</v>
      </c>
      <c r="C1028" s="430" t="s">
        <v>11165</v>
      </c>
      <c r="D1028" s="430" t="s">
        <v>11166</v>
      </c>
      <c r="E1028" s="430" t="s">
        <v>2867</v>
      </c>
      <c r="F1028" s="432">
        <v>0.0</v>
      </c>
      <c r="G1028" s="432">
        <v>8928.57</v>
      </c>
      <c r="H1028" s="432">
        <v>10000.0</v>
      </c>
      <c r="I1028" s="432">
        <f t="shared" si="20"/>
        <v>1007408.1</v>
      </c>
      <c r="J1028" s="432">
        <v>1071.43</v>
      </c>
      <c r="K1028" s="433">
        <v>12.0</v>
      </c>
      <c r="L1028" s="430" t="s">
        <v>10227</v>
      </c>
      <c r="M1028" s="48"/>
      <c r="N1028" s="48"/>
      <c r="O1028" s="48"/>
      <c r="P1028" s="48"/>
      <c r="Q1028" s="48"/>
      <c r="R1028" s="48"/>
      <c r="S1028" s="48"/>
      <c r="T1028" s="48"/>
      <c r="U1028" s="48"/>
      <c r="V1028" s="48"/>
      <c r="W1028" s="48"/>
      <c r="X1028" s="48"/>
      <c r="Y1028" s="48"/>
      <c r="Z1028" s="48"/>
      <c r="AA1028" s="48"/>
      <c r="AB1028" s="48"/>
      <c r="AC1028" s="48"/>
    </row>
    <row r="1029">
      <c r="A1029" s="497">
        <v>45758.0</v>
      </c>
      <c r="B1029" s="430" t="s">
        <v>10225</v>
      </c>
      <c r="C1029" s="430" t="s">
        <v>2767</v>
      </c>
      <c r="D1029" s="430" t="s">
        <v>11167</v>
      </c>
      <c r="E1029" s="430" t="s">
        <v>2766</v>
      </c>
      <c r="F1029" s="432">
        <v>0.0</v>
      </c>
      <c r="G1029" s="432">
        <v>491.07</v>
      </c>
      <c r="H1029" s="432">
        <v>550.0</v>
      </c>
      <c r="I1029" s="432">
        <f t="shared" si="20"/>
        <v>1007899.17</v>
      </c>
      <c r="J1029" s="432">
        <v>58.93</v>
      </c>
      <c r="K1029" s="433">
        <v>12.0</v>
      </c>
      <c r="L1029" s="430" t="s">
        <v>10283</v>
      </c>
      <c r="M1029" s="48"/>
      <c r="N1029" s="48"/>
      <c r="O1029" s="48"/>
      <c r="P1029" s="48"/>
      <c r="Q1029" s="48"/>
      <c r="R1029" s="48"/>
      <c r="S1029" s="48"/>
      <c r="T1029" s="48"/>
      <c r="U1029" s="48"/>
      <c r="V1029" s="48"/>
      <c r="W1029" s="48"/>
      <c r="X1029" s="48"/>
      <c r="Y1029" s="48"/>
      <c r="Z1029" s="48"/>
      <c r="AA1029" s="48"/>
      <c r="AB1029" s="48"/>
      <c r="AC1029" s="48"/>
    </row>
    <row r="1030">
      <c r="A1030" s="497">
        <v>45758.0</v>
      </c>
      <c r="B1030" s="430" t="s">
        <v>10225</v>
      </c>
      <c r="C1030" s="430" t="s">
        <v>2751</v>
      </c>
      <c r="D1030" s="430" t="s">
        <v>11146</v>
      </c>
      <c r="E1030" s="430" t="s">
        <v>2769</v>
      </c>
      <c r="F1030" s="432">
        <v>0.0</v>
      </c>
      <c r="G1030" s="432">
        <v>491.07</v>
      </c>
      <c r="H1030" s="432">
        <v>550.0</v>
      </c>
      <c r="I1030" s="432">
        <f t="shared" si="20"/>
        <v>1008390.24</v>
      </c>
      <c r="J1030" s="432">
        <v>58.93</v>
      </c>
      <c r="K1030" s="433">
        <v>12.0</v>
      </c>
      <c r="L1030" s="430" t="s">
        <v>10283</v>
      </c>
      <c r="M1030" s="48"/>
      <c r="N1030" s="48"/>
      <c r="O1030" s="48"/>
      <c r="P1030" s="48"/>
      <c r="Q1030" s="48"/>
      <c r="R1030" s="48"/>
      <c r="S1030" s="48"/>
      <c r="T1030" s="48"/>
      <c r="U1030" s="48"/>
      <c r="V1030" s="48"/>
      <c r="W1030" s="48"/>
      <c r="X1030" s="48"/>
      <c r="Y1030" s="48"/>
      <c r="Z1030" s="48"/>
      <c r="AA1030" s="48"/>
      <c r="AB1030" s="48"/>
      <c r="AC1030" s="48"/>
    </row>
    <row r="1031">
      <c r="A1031" s="497">
        <v>45758.0</v>
      </c>
      <c r="B1031" s="430" t="s">
        <v>10225</v>
      </c>
      <c r="C1031" s="430" t="s">
        <v>2698</v>
      </c>
      <c r="D1031" s="430" t="s">
        <v>11168</v>
      </c>
      <c r="E1031" s="430" t="s">
        <v>2771</v>
      </c>
      <c r="F1031" s="432">
        <v>0.0</v>
      </c>
      <c r="G1031" s="432">
        <v>2678.57</v>
      </c>
      <c r="H1031" s="432">
        <v>3000.0</v>
      </c>
      <c r="I1031" s="432">
        <f t="shared" si="20"/>
        <v>1011068.81</v>
      </c>
      <c r="J1031" s="432">
        <v>321.43</v>
      </c>
      <c r="K1031" s="433">
        <v>12.0</v>
      </c>
      <c r="L1031" s="430" t="s">
        <v>10296</v>
      </c>
      <c r="M1031" s="48"/>
      <c r="N1031" s="48"/>
      <c r="O1031" s="48"/>
      <c r="P1031" s="48"/>
      <c r="Q1031" s="48"/>
      <c r="R1031" s="48"/>
      <c r="S1031" s="48"/>
      <c r="T1031" s="48"/>
      <c r="U1031" s="48"/>
      <c r="V1031" s="48"/>
      <c r="W1031" s="48"/>
      <c r="X1031" s="48"/>
      <c r="Y1031" s="48"/>
      <c r="Z1031" s="48"/>
      <c r="AA1031" s="48"/>
      <c r="AB1031" s="48"/>
      <c r="AC1031" s="48"/>
    </row>
    <row r="1032">
      <c r="A1032" s="497">
        <v>45758.0</v>
      </c>
      <c r="B1032" s="430" t="s">
        <v>10225</v>
      </c>
      <c r="C1032" s="430" t="s">
        <v>487</v>
      </c>
      <c r="D1032" s="430" t="s">
        <v>10423</v>
      </c>
      <c r="E1032" s="430" t="s">
        <v>2774</v>
      </c>
      <c r="F1032" s="432">
        <v>0.0</v>
      </c>
      <c r="G1032" s="432">
        <v>267.86</v>
      </c>
      <c r="H1032" s="432">
        <v>300.0</v>
      </c>
      <c r="I1032" s="432">
        <f t="shared" si="20"/>
        <v>1011336.67</v>
      </c>
      <c r="J1032" s="432">
        <v>32.14</v>
      </c>
      <c r="K1032" s="433">
        <v>12.0</v>
      </c>
      <c r="L1032" s="430" t="s">
        <v>10279</v>
      </c>
      <c r="M1032" s="48"/>
      <c r="N1032" s="48"/>
      <c r="O1032" s="48"/>
      <c r="P1032" s="48"/>
      <c r="Q1032" s="48"/>
      <c r="R1032" s="48"/>
      <c r="S1032" s="48"/>
      <c r="T1032" s="48"/>
      <c r="U1032" s="48"/>
      <c r="V1032" s="48"/>
      <c r="W1032" s="48"/>
      <c r="X1032" s="48"/>
      <c r="Y1032" s="48"/>
      <c r="Z1032" s="48"/>
      <c r="AA1032" s="48"/>
      <c r="AB1032" s="48"/>
      <c r="AC1032" s="48"/>
    </row>
    <row r="1033">
      <c r="A1033" s="497">
        <v>45758.0</v>
      </c>
      <c r="B1033" s="430" t="s">
        <v>10225</v>
      </c>
      <c r="C1033" s="430" t="s">
        <v>2777</v>
      </c>
      <c r="D1033" s="430" t="s">
        <v>11169</v>
      </c>
      <c r="E1033" s="430" t="s">
        <v>2776</v>
      </c>
      <c r="F1033" s="432">
        <v>0.0</v>
      </c>
      <c r="G1033" s="432">
        <v>491.07</v>
      </c>
      <c r="H1033" s="432">
        <v>550.0</v>
      </c>
      <c r="I1033" s="432">
        <f t="shared" si="20"/>
        <v>1011827.74</v>
      </c>
      <c r="J1033" s="432">
        <v>58.93</v>
      </c>
      <c r="K1033" s="433">
        <v>12.0</v>
      </c>
      <c r="L1033" s="430" t="s">
        <v>10283</v>
      </c>
      <c r="M1033" s="48"/>
      <c r="N1033" s="48"/>
      <c r="O1033" s="48"/>
      <c r="P1033" s="48"/>
      <c r="Q1033" s="48"/>
      <c r="R1033" s="48"/>
      <c r="S1033" s="48"/>
      <c r="T1033" s="48"/>
      <c r="U1033" s="48"/>
      <c r="V1033" s="48"/>
      <c r="W1033" s="48"/>
      <c r="X1033" s="48"/>
      <c r="Y1033" s="48"/>
      <c r="Z1033" s="48"/>
      <c r="AA1033" s="48"/>
      <c r="AB1033" s="48"/>
      <c r="AC1033" s="48"/>
    </row>
    <row r="1034">
      <c r="A1034" s="497">
        <v>45758.0</v>
      </c>
      <c r="B1034" s="430" t="s">
        <v>10225</v>
      </c>
      <c r="C1034" s="430" t="s">
        <v>280</v>
      </c>
      <c r="D1034" s="430" t="s">
        <v>10333</v>
      </c>
      <c r="E1034" s="430" t="s">
        <v>2783</v>
      </c>
      <c r="F1034" s="432">
        <v>0.0</v>
      </c>
      <c r="G1034" s="432">
        <v>267.86</v>
      </c>
      <c r="H1034" s="432">
        <v>300.0</v>
      </c>
      <c r="I1034" s="432">
        <f t="shared" si="20"/>
        <v>1012095.6</v>
      </c>
      <c r="J1034" s="432">
        <v>32.14</v>
      </c>
      <c r="K1034" s="433">
        <v>12.0</v>
      </c>
      <c r="L1034" s="430" t="s">
        <v>10279</v>
      </c>
      <c r="M1034" s="48"/>
      <c r="N1034" s="48"/>
      <c r="O1034" s="48"/>
      <c r="P1034" s="48"/>
      <c r="Q1034" s="48"/>
      <c r="R1034" s="48"/>
      <c r="S1034" s="48"/>
      <c r="T1034" s="48"/>
      <c r="U1034" s="48"/>
      <c r="V1034" s="48"/>
      <c r="W1034" s="48"/>
      <c r="X1034" s="48"/>
      <c r="Y1034" s="48"/>
      <c r="Z1034" s="48"/>
      <c r="AA1034" s="48"/>
      <c r="AB1034" s="48"/>
      <c r="AC1034" s="48"/>
    </row>
    <row r="1035">
      <c r="A1035" s="497">
        <v>45758.0</v>
      </c>
      <c r="B1035" s="430" t="s">
        <v>10225</v>
      </c>
      <c r="C1035" s="430" t="s">
        <v>2786</v>
      </c>
      <c r="D1035" s="430" t="s">
        <v>11170</v>
      </c>
      <c r="E1035" s="430" t="s">
        <v>2785</v>
      </c>
      <c r="F1035" s="432">
        <v>0.0</v>
      </c>
      <c r="G1035" s="432">
        <v>1571.43</v>
      </c>
      <c r="H1035" s="432">
        <v>1760.0</v>
      </c>
      <c r="I1035" s="432">
        <f t="shared" si="20"/>
        <v>1013667.03</v>
      </c>
      <c r="J1035" s="432">
        <v>188.57</v>
      </c>
      <c r="K1035" s="433">
        <v>12.0</v>
      </c>
      <c r="L1035" s="430" t="s">
        <v>10227</v>
      </c>
      <c r="M1035" s="48"/>
      <c r="N1035" s="48"/>
      <c r="O1035" s="48"/>
      <c r="P1035" s="48"/>
      <c r="Q1035" s="48"/>
      <c r="R1035" s="48"/>
      <c r="S1035" s="48"/>
      <c r="T1035" s="48"/>
      <c r="U1035" s="48"/>
      <c r="V1035" s="48"/>
      <c r="W1035" s="48"/>
      <c r="X1035" s="48"/>
      <c r="Y1035" s="48"/>
      <c r="Z1035" s="48"/>
      <c r="AA1035" s="48"/>
      <c r="AB1035" s="48"/>
      <c r="AC1035" s="48"/>
    </row>
    <row r="1036">
      <c r="A1036" s="497">
        <v>45759.0</v>
      </c>
      <c r="B1036" s="430" t="s">
        <v>10225</v>
      </c>
      <c r="C1036" s="430" t="s">
        <v>2751</v>
      </c>
      <c r="D1036" s="430" t="s">
        <v>11146</v>
      </c>
      <c r="E1036" s="430" t="s">
        <v>2789</v>
      </c>
      <c r="F1036" s="432">
        <v>0.0</v>
      </c>
      <c r="G1036" s="432">
        <v>491.07</v>
      </c>
      <c r="H1036" s="432">
        <v>550.0</v>
      </c>
      <c r="I1036" s="432">
        <f t="shared" si="20"/>
        <v>1014158.1</v>
      </c>
      <c r="J1036" s="432">
        <v>58.93</v>
      </c>
      <c r="K1036" s="433">
        <v>12.0</v>
      </c>
      <c r="L1036" s="430" t="s">
        <v>10283</v>
      </c>
      <c r="M1036" s="48"/>
      <c r="N1036" s="48"/>
      <c r="O1036" s="48"/>
      <c r="P1036" s="48"/>
      <c r="Q1036" s="48"/>
      <c r="R1036" s="48"/>
      <c r="S1036" s="48"/>
      <c r="T1036" s="48"/>
      <c r="U1036" s="48"/>
      <c r="V1036" s="48"/>
      <c r="W1036" s="48"/>
      <c r="X1036" s="48"/>
      <c r="Y1036" s="48"/>
      <c r="Z1036" s="48"/>
      <c r="AA1036" s="48"/>
      <c r="AB1036" s="48"/>
      <c r="AC1036" s="48"/>
    </row>
    <row r="1037">
      <c r="A1037" s="497">
        <v>45761.0</v>
      </c>
      <c r="B1037" s="430" t="s">
        <v>10225</v>
      </c>
      <c r="C1037" s="430" t="s">
        <v>2794</v>
      </c>
      <c r="D1037" s="430" t="s">
        <v>11171</v>
      </c>
      <c r="E1037" s="430" t="s">
        <v>2793</v>
      </c>
      <c r="F1037" s="432">
        <v>0.0</v>
      </c>
      <c r="G1037" s="432">
        <v>982.14</v>
      </c>
      <c r="H1037" s="432">
        <v>1100.0</v>
      </c>
      <c r="I1037" s="432">
        <f t="shared" si="20"/>
        <v>1015140.24</v>
      </c>
      <c r="J1037" s="432">
        <v>117.86</v>
      </c>
      <c r="K1037" s="433">
        <v>12.0</v>
      </c>
      <c r="L1037" s="430" t="s">
        <v>10283</v>
      </c>
      <c r="M1037" s="48"/>
      <c r="N1037" s="48"/>
      <c r="O1037" s="48"/>
      <c r="P1037" s="48"/>
      <c r="Q1037" s="48"/>
      <c r="R1037" s="48"/>
      <c r="S1037" s="48"/>
      <c r="T1037" s="48"/>
      <c r="U1037" s="48"/>
      <c r="V1037" s="48"/>
      <c r="W1037" s="48"/>
      <c r="X1037" s="48"/>
      <c r="Y1037" s="48"/>
      <c r="Z1037" s="48"/>
      <c r="AA1037" s="48"/>
      <c r="AB1037" s="48"/>
      <c r="AC1037" s="48"/>
    </row>
    <row r="1038">
      <c r="A1038" s="497">
        <v>45761.0</v>
      </c>
      <c r="B1038" s="430" t="s">
        <v>10225</v>
      </c>
      <c r="C1038" s="430" t="s">
        <v>1764</v>
      </c>
      <c r="D1038" s="430" t="s">
        <v>11172</v>
      </c>
      <c r="E1038" s="430" t="s">
        <v>2796</v>
      </c>
      <c r="F1038" s="432">
        <v>0.0</v>
      </c>
      <c r="G1038" s="432">
        <v>491.07</v>
      </c>
      <c r="H1038" s="432">
        <v>550.0</v>
      </c>
      <c r="I1038" s="432">
        <f t="shared" si="20"/>
        <v>1015631.31</v>
      </c>
      <c r="J1038" s="432">
        <v>58.93</v>
      </c>
      <c r="K1038" s="433">
        <v>12.0</v>
      </c>
      <c r="L1038" s="430" t="s">
        <v>10283</v>
      </c>
      <c r="M1038" s="48"/>
      <c r="N1038" s="48"/>
      <c r="O1038" s="48"/>
      <c r="P1038" s="48"/>
      <c r="Q1038" s="48"/>
      <c r="R1038" s="48"/>
      <c r="S1038" s="48"/>
      <c r="T1038" s="48"/>
      <c r="U1038" s="48"/>
      <c r="V1038" s="48"/>
      <c r="W1038" s="48"/>
      <c r="X1038" s="48"/>
      <c r="Y1038" s="48"/>
      <c r="Z1038" s="48"/>
      <c r="AA1038" s="48"/>
      <c r="AB1038" s="48"/>
      <c r="AC1038" s="48"/>
    </row>
    <row r="1039">
      <c r="A1039" s="497">
        <v>45761.0</v>
      </c>
      <c r="B1039" s="430" t="s">
        <v>10225</v>
      </c>
      <c r="C1039" s="430" t="s">
        <v>1128</v>
      </c>
      <c r="D1039" s="430" t="s">
        <v>11173</v>
      </c>
      <c r="E1039" s="430" t="s">
        <v>2798</v>
      </c>
      <c r="F1039" s="432">
        <v>0.0</v>
      </c>
      <c r="G1039" s="432">
        <v>267.86</v>
      </c>
      <c r="H1039" s="432">
        <v>300.0</v>
      </c>
      <c r="I1039" s="432">
        <f t="shared" si="20"/>
        <v>1015899.17</v>
      </c>
      <c r="J1039" s="432">
        <v>32.14</v>
      </c>
      <c r="K1039" s="433">
        <v>12.0</v>
      </c>
      <c r="L1039" s="430" t="s">
        <v>10283</v>
      </c>
      <c r="M1039" s="48"/>
      <c r="N1039" s="48"/>
      <c r="O1039" s="48"/>
      <c r="P1039" s="48"/>
      <c r="Q1039" s="48"/>
      <c r="R1039" s="48"/>
      <c r="S1039" s="48"/>
      <c r="T1039" s="48"/>
      <c r="U1039" s="48"/>
      <c r="V1039" s="48"/>
      <c r="W1039" s="48"/>
      <c r="X1039" s="48"/>
      <c r="Y1039" s="48"/>
      <c r="Z1039" s="48"/>
      <c r="AA1039" s="48"/>
      <c r="AB1039" s="48"/>
      <c r="AC1039" s="48"/>
    </row>
    <row r="1040">
      <c r="A1040" s="497">
        <v>45761.0</v>
      </c>
      <c r="B1040" s="430" t="s">
        <v>10225</v>
      </c>
      <c r="C1040" s="430" t="s">
        <v>3232</v>
      </c>
      <c r="D1040" s="430" t="s">
        <v>11174</v>
      </c>
      <c r="E1040" s="430" t="s">
        <v>2809</v>
      </c>
      <c r="F1040" s="432">
        <v>0.0</v>
      </c>
      <c r="G1040" s="432">
        <v>44.64</v>
      </c>
      <c r="H1040" s="432">
        <v>50.0</v>
      </c>
      <c r="I1040" s="432">
        <f t="shared" si="20"/>
        <v>1015943.81</v>
      </c>
      <c r="J1040" s="432">
        <v>5.36</v>
      </c>
      <c r="K1040" s="433">
        <v>12.0</v>
      </c>
      <c r="L1040" s="430" t="s">
        <v>10290</v>
      </c>
      <c r="M1040" s="48"/>
      <c r="N1040" s="48"/>
      <c r="O1040" s="48"/>
      <c r="P1040" s="48"/>
      <c r="Q1040" s="48"/>
      <c r="R1040" s="48"/>
      <c r="S1040" s="48"/>
      <c r="T1040" s="48"/>
      <c r="U1040" s="48"/>
      <c r="V1040" s="48"/>
      <c r="W1040" s="48"/>
      <c r="X1040" s="48"/>
      <c r="Y1040" s="48"/>
      <c r="Z1040" s="48"/>
      <c r="AA1040" s="48"/>
      <c r="AB1040" s="48"/>
      <c r="AC1040" s="48"/>
    </row>
    <row r="1041">
      <c r="A1041" s="497">
        <v>45762.0</v>
      </c>
      <c r="B1041" s="430" t="s">
        <v>10225</v>
      </c>
      <c r="C1041" s="430" t="s">
        <v>1931</v>
      </c>
      <c r="D1041" s="430" t="s">
        <v>11175</v>
      </c>
      <c r="E1041" s="430" t="s">
        <v>2829</v>
      </c>
      <c r="F1041" s="432">
        <v>0.0</v>
      </c>
      <c r="G1041" s="432">
        <v>2589.29</v>
      </c>
      <c r="H1041" s="432">
        <v>2900.0</v>
      </c>
      <c r="I1041" s="432">
        <f t="shared" si="20"/>
        <v>1018533.1</v>
      </c>
      <c r="J1041" s="432">
        <v>310.71</v>
      </c>
      <c r="K1041" s="433">
        <v>12.0</v>
      </c>
      <c r="L1041" s="430" t="s">
        <v>10227</v>
      </c>
      <c r="M1041" s="48"/>
      <c r="N1041" s="48"/>
      <c r="O1041" s="48"/>
      <c r="P1041" s="48"/>
      <c r="Q1041" s="48"/>
      <c r="R1041" s="48"/>
      <c r="S1041" s="48"/>
      <c r="T1041" s="48"/>
      <c r="U1041" s="48"/>
      <c r="V1041" s="48"/>
      <c r="W1041" s="48"/>
      <c r="X1041" s="48"/>
      <c r="Y1041" s="48"/>
      <c r="Z1041" s="48"/>
      <c r="AA1041" s="48"/>
      <c r="AB1041" s="48"/>
      <c r="AC1041" s="48"/>
    </row>
    <row r="1042">
      <c r="A1042" s="497">
        <v>45762.0</v>
      </c>
      <c r="B1042" s="430" t="s">
        <v>10225</v>
      </c>
      <c r="C1042" s="430" t="s">
        <v>2814</v>
      </c>
      <c r="D1042" s="430" t="s">
        <v>11176</v>
      </c>
      <c r="E1042" s="430" t="s">
        <v>2813</v>
      </c>
      <c r="F1042" s="432">
        <v>0.0</v>
      </c>
      <c r="G1042" s="432">
        <v>982.14</v>
      </c>
      <c r="H1042" s="432">
        <v>1100.0</v>
      </c>
      <c r="I1042" s="432">
        <f t="shared" si="20"/>
        <v>1019515.24</v>
      </c>
      <c r="J1042" s="432">
        <v>117.86</v>
      </c>
      <c r="K1042" s="433">
        <v>12.0</v>
      </c>
      <c r="L1042" s="430" t="s">
        <v>10283</v>
      </c>
      <c r="M1042" s="48"/>
      <c r="N1042" s="48"/>
      <c r="O1042" s="48"/>
      <c r="P1042" s="48"/>
      <c r="Q1042" s="48"/>
      <c r="R1042" s="48"/>
      <c r="S1042" s="48"/>
      <c r="T1042" s="48"/>
      <c r="U1042" s="48"/>
      <c r="V1042" s="48"/>
      <c r="W1042" s="48"/>
      <c r="X1042" s="48"/>
      <c r="Y1042" s="48"/>
      <c r="Z1042" s="48"/>
      <c r="AA1042" s="48"/>
      <c r="AB1042" s="48"/>
      <c r="AC1042" s="48"/>
    </row>
    <row r="1043">
      <c r="A1043" s="497">
        <v>45762.0</v>
      </c>
      <c r="B1043" s="430" t="s">
        <v>10225</v>
      </c>
      <c r="C1043" s="430" t="s">
        <v>377</v>
      </c>
      <c r="D1043" s="430" t="s">
        <v>10364</v>
      </c>
      <c r="E1043" s="430" t="s">
        <v>2844</v>
      </c>
      <c r="F1043" s="432">
        <v>0.0</v>
      </c>
      <c r="G1043" s="432">
        <v>491.07</v>
      </c>
      <c r="H1043" s="432">
        <v>550.0</v>
      </c>
      <c r="I1043" s="432">
        <f t="shared" si="20"/>
        <v>1020006.31</v>
      </c>
      <c r="J1043" s="432">
        <v>58.93</v>
      </c>
      <c r="K1043" s="433">
        <v>12.0</v>
      </c>
      <c r="L1043" s="430" t="s">
        <v>10283</v>
      </c>
      <c r="M1043" s="48"/>
      <c r="N1043" s="48"/>
      <c r="O1043" s="48"/>
      <c r="P1043" s="48"/>
      <c r="Q1043" s="48"/>
      <c r="R1043" s="48"/>
      <c r="S1043" s="48"/>
      <c r="T1043" s="48"/>
      <c r="U1043" s="48"/>
      <c r="V1043" s="48"/>
      <c r="W1043" s="48"/>
      <c r="X1043" s="48"/>
      <c r="Y1043" s="48"/>
      <c r="Z1043" s="48"/>
      <c r="AA1043" s="48"/>
      <c r="AB1043" s="48"/>
      <c r="AC1043" s="48"/>
    </row>
    <row r="1044">
      <c r="A1044" s="497">
        <v>45762.0</v>
      </c>
      <c r="B1044" s="430" t="s">
        <v>10225</v>
      </c>
      <c r="C1044" s="430" t="s">
        <v>2250</v>
      </c>
      <c r="D1044" s="430" t="s">
        <v>11177</v>
      </c>
      <c r="E1044" s="430" t="s">
        <v>2846</v>
      </c>
      <c r="F1044" s="432">
        <v>0.0</v>
      </c>
      <c r="G1044" s="432">
        <v>2500.0</v>
      </c>
      <c r="H1044" s="432">
        <v>2800.0</v>
      </c>
      <c r="I1044" s="432">
        <f t="shared" si="20"/>
        <v>1022506.31</v>
      </c>
      <c r="J1044" s="432">
        <v>300.0</v>
      </c>
      <c r="K1044" s="433">
        <v>12.0</v>
      </c>
      <c r="L1044" s="430" t="s">
        <v>10227</v>
      </c>
      <c r="M1044" s="48"/>
      <c r="N1044" s="48"/>
      <c r="O1044" s="48"/>
      <c r="P1044" s="48"/>
      <c r="Q1044" s="48"/>
      <c r="R1044" s="48"/>
      <c r="S1044" s="48"/>
      <c r="T1044" s="48"/>
      <c r="U1044" s="48"/>
      <c r="V1044" s="48"/>
      <c r="W1044" s="48"/>
      <c r="X1044" s="48"/>
      <c r="Y1044" s="48"/>
      <c r="Z1044" s="48"/>
      <c r="AA1044" s="48"/>
      <c r="AB1044" s="48"/>
      <c r="AC1044" s="48"/>
    </row>
    <row r="1045">
      <c r="A1045" s="497">
        <v>45762.0</v>
      </c>
      <c r="B1045" s="430" t="s">
        <v>10225</v>
      </c>
      <c r="C1045" s="430" t="s">
        <v>2250</v>
      </c>
      <c r="D1045" s="430" t="s">
        <v>11178</v>
      </c>
      <c r="E1045" s="430" t="s">
        <v>2846</v>
      </c>
      <c r="F1045" s="432">
        <v>0.0</v>
      </c>
      <c r="G1045" s="432">
        <v>7142.86</v>
      </c>
      <c r="H1045" s="432">
        <v>8000.0</v>
      </c>
      <c r="I1045" s="432">
        <f t="shared" si="20"/>
        <v>1029649.17</v>
      </c>
      <c r="J1045" s="432">
        <v>857.14</v>
      </c>
      <c r="K1045" s="433">
        <v>12.0</v>
      </c>
      <c r="L1045" s="430" t="s">
        <v>10227</v>
      </c>
      <c r="M1045" s="48"/>
      <c r="N1045" s="48"/>
      <c r="O1045" s="48"/>
      <c r="P1045" s="48"/>
      <c r="Q1045" s="48"/>
      <c r="R1045" s="48"/>
      <c r="S1045" s="48"/>
      <c r="T1045" s="48"/>
      <c r="U1045" s="48"/>
      <c r="V1045" s="48"/>
      <c r="W1045" s="48"/>
      <c r="X1045" s="48"/>
      <c r="Y1045" s="48"/>
      <c r="Z1045" s="48"/>
      <c r="AA1045" s="48"/>
      <c r="AB1045" s="48"/>
      <c r="AC1045" s="48"/>
    </row>
    <row r="1046">
      <c r="A1046" s="497">
        <v>45762.0</v>
      </c>
      <c r="B1046" s="430" t="s">
        <v>10225</v>
      </c>
      <c r="C1046" s="430" t="s">
        <v>1764</v>
      </c>
      <c r="D1046" s="430" t="s">
        <v>11179</v>
      </c>
      <c r="E1046" s="430" t="s">
        <v>2851</v>
      </c>
      <c r="F1046" s="432">
        <v>0.0</v>
      </c>
      <c r="G1046" s="432">
        <v>357.14</v>
      </c>
      <c r="H1046" s="432">
        <v>400.0</v>
      </c>
      <c r="I1046" s="432">
        <f t="shared" si="20"/>
        <v>1030006.31</v>
      </c>
      <c r="J1046" s="432">
        <v>42.86</v>
      </c>
      <c r="K1046" s="433">
        <v>12.0</v>
      </c>
      <c r="L1046" s="430" t="s">
        <v>10279</v>
      </c>
      <c r="M1046" s="48"/>
      <c r="N1046" s="48"/>
      <c r="O1046" s="48"/>
      <c r="P1046" s="48"/>
      <c r="Q1046" s="48"/>
      <c r="R1046" s="48"/>
      <c r="S1046" s="48"/>
      <c r="T1046" s="48"/>
      <c r="U1046" s="48"/>
      <c r="V1046" s="48"/>
      <c r="W1046" s="48"/>
      <c r="X1046" s="48"/>
      <c r="Y1046" s="48"/>
      <c r="Z1046" s="48"/>
      <c r="AA1046" s="48"/>
      <c r="AB1046" s="48"/>
      <c r="AC1046" s="48"/>
    </row>
    <row r="1047">
      <c r="A1047" s="497">
        <v>45762.0</v>
      </c>
      <c r="B1047" s="430" t="s">
        <v>10225</v>
      </c>
      <c r="C1047" s="430" t="s">
        <v>2928</v>
      </c>
      <c r="D1047" s="430" t="s">
        <v>11180</v>
      </c>
      <c r="E1047" s="430" t="s">
        <v>2927</v>
      </c>
      <c r="F1047" s="432">
        <v>0.0</v>
      </c>
      <c r="G1047" s="432">
        <v>25000.0</v>
      </c>
      <c r="H1047" s="432">
        <v>28000.0</v>
      </c>
      <c r="I1047" s="432">
        <f t="shared" si="20"/>
        <v>1055006.31</v>
      </c>
      <c r="J1047" s="432">
        <v>3000.0</v>
      </c>
      <c r="K1047" s="433">
        <v>12.0</v>
      </c>
      <c r="L1047" s="430" t="s">
        <v>10229</v>
      </c>
      <c r="M1047" s="48"/>
      <c r="N1047" s="48"/>
      <c r="O1047" s="48"/>
      <c r="P1047" s="48"/>
      <c r="Q1047" s="48"/>
      <c r="R1047" s="48"/>
      <c r="S1047" s="48"/>
      <c r="T1047" s="48"/>
      <c r="U1047" s="48"/>
      <c r="V1047" s="48"/>
      <c r="W1047" s="48"/>
      <c r="X1047" s="48"/>
      <c r="Y1047" s="48"/>
      <c r="Z1047" s="48"/>
      <c r="AA1047" s="48"/>
      <c r="AB1047" s="48"/>
      <c r="AC1047" s="48"/>
    </row>
    <row r="1048">
      <c r="A1048" s="497">
        <v>45762.0</v>
      </c>
      <c r="B1048" s="430" t="s">
        <v>10225</v>
      </c>
      <c r="C1048" s="430" t="s">
        <v>2928</v>
      </c>
      <c r="D1048" s="430" t="s">
        <v>11181</v>
      </c>
      <c r="E1048" s="430" t="s">
        <v>2927</v>
      </c>
      <c r="F1048" s="432">
        <v>0.0</v>
      </c>
      <c r="G1048" s="432">
        <v>1209.64</v>
      </c>
      <c r="H1048" s="432">
        <v>1354.8</v>
      </c>
      <c r="I1048" s="432">
        <f t="shared" si="20"/>
        <v>1056215.95</v>
      </c>
      <c r="J1048" s="432">
        <v>145.16</v>
      </c>
      <c r="K1048" s="433">
        <v>12.0</v>
      </c>
      <c r="L1048" s="430" t="s">
        <v>10229</v>
      </c>
      <c r="M1048" s="48"/>
      <c r="N1048" s="48"/>
      <c r="O1048" s="48"/>
      <c r="P1048" s="48"/>
      <c r="Q1048" s="48"/>
      <c r="R1048" s="48"/>
      <c r="S1048" s="48"/>
      <c r="T1048" s="48"/>
      <c r="U1048" s="48"/>
      <c r="V1048" s="48"/>
      <c r="W1048" s="48"/>
      <c r="X1048" s="48"/>
      <c r="Y1048" s="48"/>
      <c r="Z1048" s="48"/>
      <c r="AA1048" s="48"/>
      <c r="AB1048" s="48"/>
      <c r="AC1048" s="48"/>
    </row>
    <row r="1049">
      <c r="A1049" s="497">
        <v>45763.0</v>
      </c>
      <c r="B1049" s="430" t="s">
        <v>10225</v>
      </c>
      <c r="C1049" s="430" t="s">
        <v>454</v>
      </c>
      <c r="D1049" s="430" t="s">
        <v>11182</v>
      </c>
      <c r="E1049" s="430" t="s">
        <v>2912</v>
      </c>
      <c r="F1049" s="432">
        <v>0.0</v>
      </c>
      <c r="G1049" s="432">
        <v>357.14</v>
      </c>
      <c r="H1049" s="432">
        <v>400.0</v>
      </c>
      <c r="I1049" s="432">
        <f t="shared" si="20"/>
        <v>1056573.09</v>
      </c>
      <c r="J1049" s="432">
        <v>42.86</v>
      </c>
      <c r="K1049" s="433">
        <v>12.0</v>
      </c>
      <c r="L1049" s="430" t="s">
        <v>10279</v>
      </c>
      <c r="M1049" s="48"/>
      <c r="N1049" s="48"/>
      <c r="O1049" s="48"/>
      <c r="P1049" s="48"/>
      <c r="Q1049" s="48"/>
      <c r="R1049" s="48"/>
      <c r="S1049" s="48"/>
      <c r="T1049" s="48"/>
      <c r="U1049" s="48"/>
      <c r="V1049" s="48"/>
      <c r="W1049" s="48"/>
      <c r="X1049" s="48"/>
      <c r="Y1049" s="48"/>
      <c r="Z1049" s="48"/>
      <c r="AA1049" s="48"/>
      <c r="AB1049" s="48"/>
      <c r="AC1049" s="48"/>
    </row>
    <row r="1050">
      <c r="A1050" s="497">
        <v>45763.0</v>
      </c>
      <c r="B1050" s="430" t="s">
        <v>10225</v>
      </c>
      <c r="C1050" s="430" t="s">
        <v>616</v>
      </c>
      <c r="D1050" s="430" t="s">
        <v>11183</v>
      </c>
      <c r="E1050" s="430" t="s">
        <v>2908</v>
      </c>
      <c r="F1050" s="432">
        <v>0.0</v>
      </c>
      <c r="G1050" s="432">
        <v>53.57</v>
      </c>
      <c r="H1050" s="432">
        <v>60.0</v>
      </c>
      <c r="I1050" s="432">
        <f t="shared" si="20"/>
        <v>1056626.66</v>
      </c>
      <c r="J1050" s="432">
        <v>6.43</v>
      </c>
      <c r="K1050" s="433">
        <v>12.0</v>
      </c>
      <c r="L1050" s="430" t="s">
        <v>10290</v>
      </c>
      <c r="M1050" s="48"/>
      <c r="N1050" s="48"/>
      <c r="O1050" s="48"/>
      <c r="P1050" s="48"/>
      <c r="Q1050" s="48"/>
      <c r="R1050" s="48"/>
      <c r="S1050" s="48"/>
      <c r="T1050" s="48"/>
      <c r="U1050" s="48"/>
      <c r="V1050" s="48"/>
      <c r="W1050" s="48"/>
      <c r="X1050" s="48"/>
      <c r="Y1050" s="48"/>
      <c r="Z1050" s="48"/>
      <c r="AA1050" s="48"/>
      <c r="AB1050" s="48"/>
      <c r="AC1050" s="48"/>
    </row>
    <row r="1051">
      <c r="A1051" s="497">
        <v>45763.0</v>
      </c>
      <c r="B1051" s="430" t="s">
        <v>10225</v>
      </c>
      <c r="C1051" s="430" t="s">
        <v>616</v>
      </c>
      <c r="D1051" s="430" t="s">
        <v>11184</v>
      </c>
      <c r="E1051" s="430" t="s">
        <v>2908</v>
      </c>
      <c r="F1051" s="432">
        <v>0.0</v>
      </c>
      <c r="G1051" s="432">
        <v>10.71</v>
      </c>
      <c r="H1051" s="432">
        <v>12.0</v>
      </c>
      <c r="I1051" s="432">
        <f t="shared" si="20"/>
        <v>1056637.37</v>
      </c>
      <c r="J1051" s="432">
        <v>1.29</v>
      </c>
      <c r="K1051" s="433">
        <v>12.0</v>
      </c>
      <c r="L1051" s="430" t="s">
        <v>10290</v>
      </c>
      <c r="M1051" s="48"/>
      <c r="N1051" s="48"/>
      <c r="O1051" s="48"/>
      <c r="P1051" s="48"/>
      <c r="Q1051" s="48"/>
      <c r="R1051" s="48"/>
      <c r="S1051" s="48"/>
      <c r="T1051" s="48"/>
      <c r="U1051" s="48"/>
      <c r="V1051" s="48"/>
      <c r="W1051" s="48"/>
      <c r="X1051" s="48"/>
      <c r="Y1051" s="48"/>
      <c r="Z1051" s="48"/>
      <c r="AA1051" s="48"/>
      <c r="AB1051" s="48"/>
      <c r="AC1051" s="48"/>
    </row>
    <row r="1052">
      <c r="A1052" s="497">
        <v>45763.0</v>
      </c>
      <c r="B1052" s="430" t="s">
        <v>10225</v>
      </c>
      <c r="C1052" s="430" t="s">
        <v>2856</v>
      </c>
      <c r="D1052" s="430" t="s">
        <v>11185</v>
      </c>
      <c r="E1052" s="430" t="s">
        <v>2855</v>
      </c>
      <c r="F1052" s="432">
        <v>0.0</v>
      </c>
      <c r="G1052" s="432">
        <v>491.07</v>
      </c>
      <c r="H1052" s="432">
        <v>550.0</v>
      </c>
      <c r="I1052" s="432">
        <f t="shared" si="20"/>
        <v>1057128.44</v>
      </c>
      <c r="J1052" s="432">
        <v>58.93</v>
      </c>
      <c r="K1052" s="433">
        <v>12.0</v>
      </c>
      <c r="L1052" s="430" t="s">
        <v>10283</v>
      </c>
      <c r="M1052" s="48"/>
      <c r="N1052" s="48"/>
      <c r="O1052" s="48"/>
      <c r="P1052" s="48"/>
      <c r="Q1052" s="48"/>
      <c r="R1052" s="48"/>
      <c r="S1052" s="48"/>
      <c r="T1052" s="48"/>
      <c r="U1052" s="48"/>
      <c r="V1052" s="48"/>
      <c r="W1052" s="48"/>
      <c r="X1052" s="48"/>
      <c r="Y1052" s="48"/>
      <c r="Z1052" s="48"/>
      <c r="AA1052" s="48"/>
      <c r="AB1052" s="48"/>
      <c r="AC1052" s="48"/>
    </row>
    <row r="1053">
      <c r="A1053" s="497">
        <v>45763.0</v>
      </c>
      <c r="B1053" s="430" t="s">
        <v>10225</v>
      </c>
      <c r="C1053" s="430" t="s">
        <v>2860</v>
      </c>
      <c r="D1053" s="430" t="s">
        <v>11186</v>
      </c>
      <c r="E1053" s="430" t="s">
        <v>2859</v>
      </c>
      <c r="F1053" s="432">
        <v>0.0</v>
      </c>
      <c r="G1053" s="432">
        <v>1071.43</v>
      </c>
      <c r="H1053" s="432">
        <v>1200.0</v>
      </c>
      <c r="I1053" s="432">
        <f t="shared" si="20"/>
        <v>1058199.87</v>
      </c>
      <c r="J1053" s="432">
        <v>128.57</v>
      </c>
      <c r="K1053" s="433">
        <v>12.0</v>
      </c>
      <c r="L1053" s="430" t="s">
        <v>10279</v>
      </c>
      <c r="M1053" s="48"/>
      <c r="N1053" s="48"/>
      <c r="O1053" s="48"/>
      <c r="P1053" s="48"/>
      <c r="Q1053" s="48"/>
      <c r="R1053" s="48"/>
      <c r="S1053" s="48"/>
      <c r="T1053" s="48"/>
      <c r="U1053" s="48"/>
      <c r="V1053" s="48"/>
      <c r="W1053" s="48"/>
      <c r="X1053" s="48"/>
      <c r="Y1053" s="48"/>
      <c r="Z1053" s="48"/>
      <c r="AA1053" s="48"/>
      <c r="AB1053" s="48"/>
      <c r="AC1053" s="48"/>
    </row>
    <row r="1054">
      <c r="A1054" s="497">
        <v>45763.0</v>
      </c>
      <c r="B1054" s="430" t="s">
        <v>10225</v>
      </c>
      <c r="C1054" s="430" t="s">
        <v>2864</v>
      </c>
      <c r="D1054" s="430" t="s">
        <v>11187</v>
      </c>
      <c r="E1054" s="430" t="s">
        <v>2863</v>
      </c>
      <c r="F1054" s="432">
        <v>0.0</v>
      </c>
      <c r="G1054" s="432">
        <v>535.71</v>
      </c>
      <c r="H1054" s="432">
        <v>600.0</v>
      </c>
      <c r="I1054" s="432">
        <f t="shared" si="20"/>
        <v>1058735.58</v>
      </c>
      <c r="J1054" s="432">
        <v>64.29</v>
      </c>
      <c r="K1054" s="433">
        <v>12.0</v>
      </c>
      <c r="L1054" s="430" t="s">
        <v>10279</v>
      </c>
      <c r="M1054" s="48"/>
      <c r="N1054" s="48"/>
      <c r="O1054" s="48"/>
      <c r="P1054" s="48"/>
      <c r="Q1054" s="48"/>
      <c r="R1054" s="48"/>
      <c r="S1054" s="48"/>
      <c r="T1054" s="48"/>
      <c r="U1054" s="48"/>
      <c r="V1054" s="48"/>
      <c r="W1054" s="48"/>
      <c r="X1054" s="48"/>
      <c r="Y1054" s="48"/>
      <c r="Z1054" s="48"/>
      <c r="AA1054" s="48"/>
      <c r="AB1054" s="48"/>
      <c r="AC1054" s="48"/>
    </row>
    <row r="1055">
      <c r="A1055" s="497">
        <v>45763.0</v>
      </c>
      <c r="B1055" s="430" t="s">
        <v>10225</v>
      </c>
      <c r="C1055" s="430" t="s">
        <v>2873</v>
      </c>
      <c r="D1055" s="430" t="s">
        <v>11188</v>
      </c>
      <c r="E1055" s="430" t="s">
        <v>2872</v>
      </c>
      <c r="F1055" s="432">
        <v>0.0</v>
      </c>
      <c r="G1055" s="432">
        <v>267.86</v>
      </c>
      <c r="H1055" s="432">
        <v>300.0</v>
      </c>
      <c r="I1055" s="432">
        <f t="shared" si="20"/>
        <v>1059003.44</v>
      </c>
      <c r="J1055" s="432">
        <v>32.14</v>
      </c>
      <c r="K1055" s="433">
        <v>12.0</v>
      </c>
      <c r="L1055" s="430" t="s">
        <v>10279</v>
      </c>
      <c r="M1055" s="48"/>
      <c r="N1055" s="48"/>
      <c r="O1055" s="48"/>
      <c r="P1055" s="48"/>
      <c r="Q1055" s="48"/>
      <c r="R1055" s="48"/>
      <c r="S1055" s="48"/>
      <c r="T1055" s="48"/>
      <c r="U1055" s="48"/>
      <c r="V1055" s="48"/>
      <c r="W1055" s="48"/>
      <c r="X1055" s="48"/>
      <c r="Y1055" s="48"/>
      <c r="Z1055" s="48"/>
      <c r="AA1055" s="48"/>
      <c r="AB1055" s="48"/>
      <c r="AC1055" s="48"/>
    </row>
    <row r="1056">
      <c r="A1056" s="497">
        <v>45763.0</v>
      </c>
      <c r="B1056" s="430" t="s">
        <v>10225</v>
      </c>
      <c r="C1056" s="430" t="s">
        <v>2876</v>
      </c>
      <c r="D1056" s="430" t="s">
        <v>11189</v>
      </c>
      <c r="E1056" s="430" t="s">
        <v>2875</v>
      </c>
      <c r="F1056" s="432">
        <v>0.0</v>
      </c>
      <c r="G1056" s="432">
        <v>26.79</v>
      </c>
      <c r="H1056" s="432">
        <v>30.0</v>
      </c>
      <c r="I1056" s="432">
        <f t="shared" si="20"/>
        <v>1059030.23</v>
      </c>
      <c r="J1056" s="432">
        <v>3.21</v>
      </c>
      <c r="K1056" s="433">
        <v>12.0</v>
      </c>
      <c r="L1056" s="430" t="s">
        <v>10290</v>
      </c>
      <c r="M1056" s="48"/>
      <c r="N1056" s="48"/>
      <c r="O1056" s="48"/>
      <c r="P1056" s="48"/>
      <c r="Q1056" s="48"/>
      <c r="R1056" s="48"/>
      <c r="S1056" s="48"/>
      <c r="T1056" s="48"/>
      <c r="U1056" s="48"/>
      <c r="V1056" s="48"/>
      <c r="W1056" s="48"/>
      <c r="X1056" s="48"/>
      <c r="Y1056" s="48"/>
      <c r="Z1056" s="48"/>
      <c r="AA1056" s="48"/>
      <c r="AB1056" s="48"/>
      <c r="AC1056" s="48"/>
    </row>
    <row r="1057">
      <c r="A1057" s="497">
        <v>45763.0</v>
      </c>
      <c r="B1057" s="430" t="s">
        <v>10225</v>
      </c>
      <c r="C1057" s="430" t="s">
        <v>11165</v>
      </c>
      <c r="D1057" s="430" t="s">
        <v>11190</v>
      </c>
      <c r="E1057" s="430" t="s">
        <v>2879</v>
      </c>
      <c r="F1057" s="432">
        <v>0.0</v>
      </c>
      <c r="G1057" s="432">
        <v>147.32</v>
      </c>
      <c r="H1057" s="432">
        <v>165.0</v>
      </c>
      <c r="I1057" s="432">
        <f t="shared" si="20"/>
        <v>1059177.55</v>
      </c>
      <c r="J1057" s="432">
        <v>17.68</v>
      </c>
      <c r="K1057" s="433">
        <v>12.0</v>
      </c>
      <c r="L1057" s="430" t="s">
        <v>10290</v>
      </c>
      <c r="M1057" s="48"/>
      <c r="N1057" s="48"/>
      <c r="O1057" s="48"/>
      <c r="P1057" s="48"/>
      <c r="Q1057" s="48"/>
      <c r="R1057" s="48"/>
      <c r="S1057" s="48"/>
      <c r="T1057" s="48"/>
      <c r="U1057" s="48"/>
      <c r="V1057" s="48"/>
      <c r="W1057" s="48"/>
      <c r="X1057" s="48"/>
      <c r="Y1057" s="48"/>
      <c r="Z1057" s="48"/>
      <c r="AA1057" s="48"/>
      <c r="AB1057" s="48"/>
      <c r="AC1057" s="48"/>
    </row>
    <row r="1058">
      <c r="A1058" s="497">
        <v>45765.0</v>
      </c>
      <c r="B1058" s="430" t="s">
        <v>10225</v>
      </c>
      <c r="C1058" s="430" t="s">
        <v>674</v>
      </c>
      <c r="D1058" s="430" t="s">
        <v>11191</v>
      </c>
      <c r="E1058" s="430" t="s">
        <v>3161</v>
      </c>
      <c r="F1058" s="432">
        <v>0.0</v>
      </c>
      <c r="G1058" s="432">
        <v>1116.07</v>
      </c>
      <c r="H1058" s="432">
        <v>1250.0</v>
      </c>
      <c r="I1058" s="432">
        <f t="shared" si="20"/>
        <v>1060293.62</v>
      </c>
      <c r="J1058" s="432">
        <v>133.93</v>
      </c>
      <c r="K1058" s="433">
        <v>12.0</v>
      </c>
      <c r="L1058" s="430" t="s">
        <v>10234</v>
      </c>
      <c r="M1058" s="48"/>
      <c r="N1058" s="48"/>
      <c r="O1058" s="48"/>
      <c r="P1058" s="48"/>
      <c r="Q1058" s="48"/>
      <c r="R1058" s="48"/>
      <c r="S1058" s="48"/>
      <c r="T1058" s="48"/>
      <c r="U1058" s="48"/>
      <c r="V1058" s="48"/>
      <c r="W1058" s="48"/>
      <c r="X1058" s="48"/>
      <c r="Y1058" s="48"/>
      <c r="Z1058" s="48"/>
      <c r="AA1058" s="48"/>
      <c r="AB1058" s="48"/>
      <c r="AC1058" s="48"/>
    </row>
    <row r="1059">
      <c r="A1059" s="497">
        <v>45766.0</v>
      </c>
      <c r="B1059" s="430" t="s">
        <v>10225</v>
      </c>
      <c r="C1059" s="430" t="s">
        <v>1435</v>
      </c>
      <c r="D1059" s="430" t="s">
        <v>11192</v>
      </c>
      <c r="E1059" s="430" t="s">
        <v>2937</v>
      </c>
      <c r="F1059" s="432">
        <v>0.0</v>
      </c>
      <c r="G1059" s="432">
        <v>1116.07</v>
      </c>
      <c r="H1059" s="432">
        <v>1250.0</v>
      </c>
      <c r="I1059" s="432">
        <f t="shared" si="20"/>
        <v>1061409.69</v>
      </c>
      <c r="J1059" s="432">
        <v>133.93</v>
      </c>
      <c r="K1059" s="433">
        <v>12.0</v>
      </c>
      <c r="L1059" s="430" t="s">
        <v>10234</v>
      </c>
      <c r="M1059" s="48"/>
      <c r="N1059" s="48"/>
      <c r="O1059" s="48"/>
      <c r="P1059" s="48"/>
      <c r="Q1059" s="48"/>
      <c r="R1059" s="48"/>
      <c r="S1059" s="48"/>
      <c r="T1059" s="48"/>
      <c r="U1059" s="48"/>
      <c r="V1059" s="48"/>
      <c r="W1059" s="48"/>
      <c r="X1059" s="48"/>
      <c r="Y1059" s="48"/>
      <c r="Z1059" s="48"/>
      <c r="AA1059" s="48"/>
      <c r="AB1059" s="48"/>
      <c r="AC1059" s="48"/>
    </row>
    <row r="1060">
      <c r="A1060" s="497">
        <v>45768.0</v>
      </c>
      <c r="B1060" s="430" t="s">
        <v>10225</v>
      </c>
      <c r="C1060" s="430" t="s">
        <v>2162</v>
      </c>
      <c r="D1060" s="430" t="s">
        <v>11193</v>
      </c>
      <c r="E1060" s="430" t="s">
        <v>2882</v>
      </c>
      <c r="F1060" s="432">
        <v>0.0</v>
      </c>
      <c r="G1060" s="432">
        <v>491.07</v>
      </c>
      <c r="H1060" s="432">
        <v>550.0</v>
      </c>
      <c r="I1060" s="432">
        <f t="shared" si="20"/>
        <v>1061900.76</v>
      </c>
      <c r="J1060" s="432">
        <v>58.93</v>
      </c>
      <c r="K1060" s="433">
        <v>12.0</v>
      </c>
      <c r="L1060" s="430" t="s">
        <v>10283</v>
      </c>
      <c r="M1060" s="48"/>
      <c r="N1060" s="48"/>
      <c r="O1060" s="48"/>
      <c r="P1060" s="48"/>
      <c r="Q1060" s="48"/>
      <c r="R1060" s="48"/>
      <c r="S1060" s="48"/>
      <c r="T1060" s="48"/>
      <c r="U1060" s="48"/>
      <c r="V1060" s="48"/>
      <c r="W1060" s="48"/>
      <c r="X1060" s="48"/>
      <c r="Y1060" s="48"/>
      <c r="Z1060" s="48"/>
      <c r="AA1060" s="48"/>
      <c r="AB1060" s="48"/>
      <c r="AC1060" s="48"/>
    </row>
    <row r="1061">
      <c r="A1061" s="497">
        <v>45768.0</v>
      </c>
      <c r="B1061" s="430" t="s">
        <v>10225</v>
      </c>
      <c r="C1061" s="430" t="s">
        <v>2885</v>
      </c>
      <c r="D1061" s="430" t="s">
        <v>11194</v>
      </c>
      <c r="E1061" s="430" t="s">
        <v>2884</v>
      </c>
      <c r="F1061" s="432">
        <v>0.0</v>
      </c>
      <c r="G1061" s="432">
        <v>491.07</v>
      </c>
      <c r="H1061" s="432">
        <v>550.0</v>
      </c>
      <c r="I1061" s="432">
        <f t="shared" si="20"/>
        <v>1062391.83</v>
      </c>
      <c r="J1061" s="432">
        <v>58.93</v>
      </c>
      <c r="K1061" s="433">
        <v>12.0</v>
      </c>
      <c r="L1061" s="430" t="s">
        <v>10283</v>
      </c>
      <c r="M1061" s="48"/>
      <c r="N1061" s="48"/>
      <c r="O1061" s="48"/>
      <c r="P1061" s="48"/>
      <c r="Q1061" s="48"/>
      <c r="R1061" s="48"/>
      <c r="S1061" s="48"/>
      <c r="T1061" s="48"/>
      <c r="U1061" s="48"/>
      <c r="V1061" s="48"/>
      <c r="W1061" s="48"/>
      <c r="X1061" s="48"/>
      <c r="Y1061" s="48"/>
      <c r="Z1061" s="48"/>
      <c r="AA1061" s="48"/>
      <c r="AB1061" s="48"/>
      <c r="AC1061" s="48"/>
    </row>
    <row r="1062">
      <c r="A1062" s="497">
        <v>45768.0</v>
      </c>
      <c r="B1062" s="430" t="s">
        <v>10225</v>
      </c>
      <c r="C1062" s="430" t="s">
        <v>2888</v>
      </c>
      <c r="D1062" s="430" t="s">
        <v>11195</v>
      </c>
      <c r="E1062" s="430" t="s">
        <v>2887</v>
      </c>
      <c r="F1062" s="432">
        <v>0.0</v>
      </c>
      <c r="G1062" s="432">
        <v>491.07</v>
      </c>
      <c r="H1062" s="432">
        <v>550.0</v>
      </c>
      <c r="I1062" s="432">
        <f t="shared" si="20"/>
        <v>1062882.9</v>
      </c>
      <c r="J1062" s="432">
        <v>58.93</v>
      </c>
      <c r="K1062" s="433">
        <v>12.0</v>
      </c>
      <c r="L1062" s="430" t="s">
        <v>10283</v>
      </c>
      <c r="M1062" s="48"/>
      <c r="N1062" s="48"/>
      <c r="O1062" s="48"/>
      <c r="P1062" s="48"/>
      <c r="Q1062" s="48"/>
      <c r="R1062" s="48"/>
      <c r="S1062" s="48"/>
      <c r="T1062" s="48"/>
      <c r="U1062" s="48"/>
      <c r="V1062" s="48"/>
      <c r="W1062" s="48"/>
      <c r="X1062" s="48"/>
      <c r="Y1062" s="48"/>
      <c r="Z1062" s="48"/>
      <c r="AA1062" s="48"/>
      <c r="AB1062" s="48"/>
      <c r="AC1062" s="48"/>
    </row>
    <row r="1063">
      <c r="A1063" s="497">
        <v>45768.0</v>
      </c>
      <c r="B1063" s="430" t="s">
        <v>10225</v>
      </c>
      <c r="C1063" s="430" t="s">
        <v>2891</v>
      </c>
      <c r="D1063" s="430" t="s">
        <v>11196</v>
      </c>
      <c r="E1063" s="430" t="s">
        <v>2890</v>
      </c>
      <c r="F1063" s="432">
        <v>0.0</v>
      </c>
      <c r="G1063" s="432">
        <v>267.86</v>
      </c>
      <c r="H1063" s="432">
        <v>300.0</v>
      </c>
      <c r="I1063" s="432">
        <f t="shared" si="20"/>
        <v>1063150.76</v>
      </c>
      <c r="J1063" s="432">
        <v>32.14</v>
      </c>
      <c r="K1063" s="433">
        <v>12.0</v>
      </c>
      <c r="L1063" s="430" t="s">
        <v>10279</v>
      </c>
      <c r="M1063" s="48"/>
      <c r="N1063" s="48"/>
      <c r="O1063" s="48"/>
      <c r="P1063" s="48"/>
      <c r="Q1063" s="48"/>
      <c r="R1063" s="48"/>
      <c r="S1063" s="48"/>
      <c r="T1063" s="48"/>
      <c r="U1063" s="48"/>
      <c r="V1063" s="48"/>
      <c r="W1063" s="48"/>
      <c r="X1063" s="48"/>
      <c r="Y1063" s="48"/>
      <c r="Z1063" s="48"/>
      <c r="AA1063" s="48"/>
      <c r="AB1063" s="48"/>
      <c r="AC1063" s="48"/>
    </row>
    <row r="1064">
      <c r="A1064" s="497">
        <v>45768.0</v>
      </c>
      <c r="B1064" s="430" t="s">
        <v>10225</v>
      </c>
      <c r="C1064" s="430" t="s">
        <v>3770</v>
      </c>
      <c r="D1064" s="430" t="s">
        <v>11197</v>
      </c>
      <c r="E1064" s="430" t="s">
        <v>2893</v>
      </c>
      <c r="F1064" s="432">
        <v>0.0</v>
      </c>
      <c r="G1064" s="432">
        <v>2321.43</v>
      </c>
      <c r="H1064" s="432">
        <v>2600.0</v>
      </c>
      <c r="I1064" s="432">
        <f t="shared" si="20"/>
        <v>1065472.19</v>
      </c>
      <c r="J1064" s="432">
        <v>278.57</v>
      </c>
      <c r="K1064" s="433">
        <v>12.0</v>
      </c>
      <c r="L1064" s="430" t="s">
        <v>10227</v>
      </c>
      <c r="M1064" s="48"/>
      <c r="N1064" s="48"/>
      <c r="O1064" s="48"/>
      <c r="P1064" s="48"/>
      <c r="Q1064" s="48"/>
      <c r="R1064" s="48"/>
      <c r="S1064" s="48"/>
      <c r="T1064" s="48"/>
      <c r="U1064" s="48"/>
      <c r="V1064" s="48"/>
      <c r="W1064" s="48"/>
      <c r="X1064" s="48"/>
      <c r="Y1064" s="48"/>
      <c r="Z1064" s="48"/>
      <c r="AA1064" s="48"/>
      <c r="AB1064" s="48"/>
      <c r="AC1064" s="48"/>
    </row>
    <row r="1065">
      <c r="A1065" s="497">
        <v>45768.0</v>
      </c>
      <c r="B1065" s="430" t="s">
        <v>10225</v>
      </c>
      <c r="C1065" s="430" t="s">
        <v>2181</v>
      </c>
      <c r="D1065" s="430" t="s">
        <v>11198</v>
      </c>
      <c r="E1065" s="430" t="s">
        <v>2897</v>
      </c>
      <c r="F1065" s="432">
        <v>0.0</v>
      </c>
      <c r="G1065" s="432">
        <v>491.07</v>
      </c>
      <c r="H1065" s="432">
        <v>550.0</v>
      </c>
      <c r="I1065" s="432">
        <f t="shared" si="20"/>
        <v>1065963.26</v>
      </c>
      <c r="J1065" s="432">
        <v>58.93</v>
      </c>
      <c r="K1065" s="433">
        <v>12.0</v>
      </c>
      <c r="L1065" s="430" t="s">
        <v>10283</v>
      </c>
      <c r="M1065" s="48"/>
      <c r="N1065" s="48"/>
      <c r="O1065" s="48"/>
      <c r="P1065" s="48"/>
      <c r="Q1065" s="48"/>
      <c r="R1065" s="48"/>
      <c r="S1065" s="48"/>
      <c r="T1065" s="48"/>
      <c r="U1065" s="48"/>
      <c r="V1065" s="48"/>
      <c r="W1065" s="48"/>
      <c r="X1065" s="48"/>
      <c r="Y1065" s="48"/>
      <c r="Z1065" s="48"/>
      <c r="AA1065" s="48"/>
      <c r="AB1065" s="48"/>
      <c r="AC1065" s="48"/>
    </row>
    <row r="1066">
      <c r="A1066" s="497">
        <v>45768.0</v>
      </c>
      <c r="B1066" s="430" t="s">
        <v>10225</v>
      </c>
      <c r="C1066" s="430" t="s">
        <v>454</v>
      </c>
      <c r="D1066" s="430" t="s">
        <v>11199</v>
      </c>
      <c r="E1066" s="430" t="s">
        <v>3140</v>
      </c>
      <c r="F1066" s="432">
        <v>0.0</v>
      </c>
      <c r="G1066" s="432">
        <v>4580.36</v>
      </c>
      <c r="H1066" s="432">
        <v>5130.0</v>
      </c>
      <c r="I1066" s="432">
        <f t="shared" si="20"/>
        <v>1070543.62</v>
      </c>
      <c r="J1066" s="432">
        <v>549.64</v>
      </c>
      <c r="K1066" s="433">
        <v>12.0</v>
      </c>
      <c r="L1066" s="430" t="s">
        <v>10227</v>
      </c>
      <c r="M1066" s="48"/>
      <c r="N1066" s="48"/>
      <c r="O1066" s="48"/>
      <c r="P1066" s="48"/>
      <c r="Q1066" s="48"/>
      <c r="R1066" s="48"/>
      <c r="S1066" s="48"/>
      <c r="T1066" s="48"/>
      <c r="U1066" s="48"/>
      <c r="V1066" s="48"/>
      <c r="W1066" s="48"/>
      <c r="X1066" s="48"/>
      <c r="Y1066" s="48"/>
      <c r="Z1066" s="48"/>
      <c r="AA1066" s="48"/>
      <c r="AB1066" s="48"/>
      <c r="AC1066" s="48"/>
    </row>
    <row r="1067">
      <c r="A1067" s="497">
        <v>45768.0</v>
      </c>
      <c r="B1067" s="430" t="s">
        <v>10225</v>
      </c>
      <c r="C1067" s="430" t="s">
        <v>454</v>
      </c>
      <c r="D1067" s="430" t="s">
        <v>11200</v>
      </c>
      <c r="E1067" s="430" t="s">
        <v>3140</v>
      </c>
      <c r="F1067" s="432">
        <v>0.0</v>
      </c>
      <c r="G1067" s="432">
        <v>4580.36</v>
      </c>
      <c r="H1067" s="432">
        <v>5130.0</v>
      </c>
      <c r="I1067" s="432">
        <f t="shared" si="20"/>
        <v>1075123.98</v>
      </c>
      <c r="J1067" s="432">
        <v>549.64</v>
      </c>
      <c r="K1067" s="433">
        <v>12.0</v>
      </c>
      <c r="L1067" s="430" t="s">
        <v>10227</v>
      </c>
      <c r="M1067" s="48"/>
      <c r="N1067" s="48"/>
      <c r="O1067" s="48"/>
      <c r="P1067" s="48"/>
      <c r="Q1067" s="48"/>
      <c r="R1067" s="48"/>
      <c r="S1067" s="48"/>
      <c r="T1067" s="48"/>
      <c r="U1067" s="48"/>
      <c r="V1067" s="48"/>
      <c r="W1067" s="48"/>
      <c r="X1067" s="48"/>
      <c r="Y1067" s="48"/>
      <c r="Z1067" s="48"/>
      <c r="AA1067" s="48"/>
      <c r="AB1067" s="48"/>
      <c r="AC1067" s="48"/>
    </row>
    <row r="1068">
      <c r="A1068" s="497">
        <v>45768.0</v>
      </c>
      <c r="B1068" s="430" t="s">
        <v>10225</v>
      </c>
      <c r="C1068" s="430" t="s">
        <v>454</v>
      </c>
      <c r="D1068" s="430" t="s">
        <v>11201</v>
      </c>
      <c r="E1068" s="430" t="s">
        <v>3140</v>
      </c>
      <c r="F1068" s="432">
        <v>0.0</v>
      </c>
      <c r="G1068" s="432">
        <v>4580.36</v>
      </c>
      <c r="H1068" s="432">
        <v>5130.0</v>
      </c>
      <c r="I1068" s="432">
        <f t="shared" si="20"/>
        <v>1079704.34</v>
      </c>
      <c r="J1068" s="432">
        <v>549.64</v>
      </c>
      <c r="K1068" s="433">
        <v>12.0</v>
      </c>
      <c r="L1068" s="430" t="s">
        <v>10227</v>
      </c>
      <c r="M1068" s="48"/>
      <c r="N1068" s="48"/>
      <c r="O1068" s="48"/>
      <c r="P1068" s="48"/>
      <c r="Q1068" s="48"/>
      <c r="R1068" s="48"/>
      <c r="S1068" s="48"/>
      <c r="T1068" s="48"/>
      <c r="U1068" s="48"/>
      <c r="V1068" s="48"/>
      <c r="W1068" s="48"/>
      <c r="X1068" s="48"/>
      <c r="Y1068" s="48"/>
      <c r="Z1068" s="48"/>
      <c r="AA1068" s="48"/>
      <c r="AB1068" s="48"/>
      <c r="AC1068" s="48"/>
    </row>
    <row r="1069">
      <c r="A1069" s="497">
        <v>45768.0</v>
      </c>
      <c r="B1069" s="430" t="s">
        <v>10225</v>
      </c>
      <c r="C1069" s="430" t="s">
        <v>454</v>
      </c>
      <c r="D1069" s="430" t="s">
        <v>11202</v>
      </c>
      <c r="E1069" s="430" t="s">
        <v>3140</v>
      </c>
      <c r="F1069" s="432">
        <v>0.0</v>
      </c>
      <c r="G1069" s="432">
        <v>4580.36</v>
      </c>
      <c r="H1069" s="432">
        <v>5130.0</v>
      </c>
      <c r="I1069" s="432">
        <f t="shared" si="20"/>
        <v>1084284.7</v>
      </c>
      <c r="J1069" s="432">
        <v>549.64</v>
      </c>
      <c r="K1069" s="433">
        <v>12.0</v>
      </c>
      <c r="L1069" s="430" t="s">
        <v>10227</v>
      </c>
      <c r="M1069" s="48"/>
      <c r="N1069" s="48"/>
      <c r="O1069" s="48"/>
      <c r="P1069" s="48"/>
      <c r="Q1069" s="48"/>
      <c r="R1069" s="48"/>
      <c r="S1069" s="48"/>
      <c r="T1069" s="48"/>
      <c r="U1069" s="48"/>
      <c r="V1069" s="48"/>
      <c r="W1069" s="48"/>
      <c r="X1069" s="48"/>
      <c r="Y1069" s="48"/>
      <c r="Z1069" s="48"/>
      <c r="AA1069" s="48"/>
      <c r="AB1069" s="48"/>
      <c r="AC1069" s="48"/>
    </row>
    <row r="1070">
      <c r="A1070" s="497">
        <v>45768.0</v>
      </c>
      <c r="B1070" s="430" t="s">
        <v>10225</v>
      </c>
      <c r="C1070" s="430" t="s">
        <v>454</v>
      </c>
      <c r="D1070" s="430" t="s">
        <v>11203</v>
      </c>
      <c r="E1070" s="430" t="s">
        <v>3140</v>
      </c>
      <c r="F1070" s="432">
        <v>0.0</v>
      </c>
      <c r="G1070" s="432">
        <v>4580.36</v>
      </c>
      <c r="H1070" s="432">
        <v>5130.0</v>
      </c>
      <c r="I1070" s="432">
        <f t="shared" si="20"/>
        <v>1088865.06</v>
      </c>
      <c r="J1070" s="432">
        <v>549.64</v>
      </c>
      <c r="K1070" s="433">
        <v>12.0</v>
      </c>
      <c r="L1070" s="430" t="s">
        <v>10227</v>
      </c>
      <c r="M1070" s="48"/>
      <c r="N1070" s="48"/>
      <c r="O1070" s="48"/>
      <c r="P1070" s="48"/>
      <c r="Q1070" s="48"/>
      <c r="R1070" s="48"/>
      <c r="S1070" s="48"/>
      <c r="T1070" s="48"/>
      <c r="U1070" s="48"/>
      <c r="V1070" s="48"/>
      <c r="W1070" s="48"/>
      <c r="X1070" s="48"/>
      <c r="Y1070" s="48"/>
      <c r="Z1070" s="48"/>
      <c r="AA1070" s="48"/>
      <c r="AB1070" s="48"/>
      <c r="AC1070" s="48"/>
    </row>
    <row r="1071">
      <c r="A1071" s="497">
        <v>45768.0</v>
      </c>
      <c r="B1071" s="430" t="s">
        <v>10225</v>
      </c>
      <c r="C1071" s="430" t="s">
        <v>454</v>
      </c>
      <c r="D1071" s="430" t="s">
        <v>11204</v>
      </c>
      <c r="E1071" s="430" t="s">
        <v>3401</v>
      </c>
      <c r="F1071" s="432">
        <v>0.0</v>
      </c>
      <c r="G1071" s="432">
        <v>4580.36</v>
      </c>
      <c r="H1071" s="432">
        <v>5130.0</v>
      </c>
      <c r="I1071" s="432">
        <f t="shared" si="20"/>
        <v>1093445.42</v>
      </c>
      <c r="J1071" s="432">
        <v>549.64</v>
      </c>
      <c r="K1071" s="433">
        <v>12.0</v>
      </c>
      <c r="L1071" s="430" t="s">
        <v>10227</v>
      </c>
      <c r="M1071" s="48"/>
      <c r="N1071" s="48"/>
      <c r="O1071" s="48"/>
      <c r="P1071" s="48"/>
      <c r="Q1071" s="48"/>
      <c r="R1071" s="48"/>
      <c r="S1071" s="48"/>
      <c r="T1071" s="48"/>
      <c r="U1071" s="48"/>
      <c r="V1071" s="48"/>
      <c r="W1071" s="48"/>
      <c r="X1071" s="48"/>
      <c r="Y1071" s="48"/>
      <c r="Z1071" s="48"/>
      <c r="AA1071" s="48"/>
      <c r="AB1071" s="48"/>
      <c r="AC1071" s="48"/>
    </row>
    <row r="1072">
      <c r="A1072" s="497">
        <v>45768.0</v>
      </c>
      <c r="B1072" s="430" t="s">
        <v>10225</v>
      </c>
      <c r="C1072" s="430" t="s">
        <v>454</v>
      </c>
      <c r="D1072" s="430" t="s">
        <v>11205</v>
      </c>
      <c r="E1072" s="430" t="s">
        <v>3401</v>
      </c>
      <c r="F1072" s="432">
        <v>0.0</v>
      </c>
      <c r="G1072" s="432">
        <v>4580.36</v>
      </c>
      <c r="H1072" s="432">
        <v>5130.0</v>
      </c>
      <c r="I1072" s="432">
        <f t="shared" si="20"/>
        <v>1098025.78</v>
      </c>
      <c r="J1072" s="432">
        <v>549.64</v>
      </c>
      <c r="K1072" s="433">
        <v>12.0</v>
      </c>
      <c r="L1072" s="430" t="s">
        <v>10227</v>
      </c>
      <c r="M1072" s="48"/>
      <c r="N1072" s="48"/>
      <c r="O1072" s="48"/>
      <c r="P1072" s="48"/>
      <c r="Q1072" s="48"/>
      <c r="R1072" s="48"/>
      <c r="S1072" s="48"/>
      <c r="T1072" s="48"/>
      <c r="U1072" s="48"/>
      <c r="V1072" s="48"/>
      <c r="W1072" s="48"/>
      <c r="X1072" s="48"/>
      <c r="Y1072" s="48"/>
      <c r="Z1072" s="48"/>
      <c r="AA1072" s="48"/>
      <c r="AB1072" s="48"/>
      <c r="AC1072" s="48"/>
    </row>
    <row r="1073">
      <c r="A1073" s="497">
        <v>45768.0</v>
      </c>
      <c r="B1073" s="430" t="s">
        <v>10225</v>
      </c>
      <c r="C1073" s="430" t="s">
        <v>454</v>
      </c>
      <c r="D1073" s="430" t="s">
        <v>11206</v>
      </c>
      <c r="E1073" s="430" t="s">
        <v>3401</v>
      </c>
      <c r="F1073" s="432">
        <v>0.0</v>
      </c>
      <c r="G1073" s="432">
        <v>4580.36</v>
      </c>
      <c r="H1073" s="432">
        <v>5130.0</v>
      </c>
      <c r="I1073" s="432">
        <f t="shared" si="20"/>
        <v>1102606.14</v>
      </c>
      <c r="J1073" s="432">
        <v>549.64</v>
      </c>
      <c r="K1073" s="433">
        <v>12.0</v>
      </c>
      <c r="L1073" s="430" t="s">
        <v>10227</v>
      </c>
      <c r="M1073" s="48"/>
      <c r="N1073" s="48"/>
      <c r="O1073" s="48"/>
      <c r="P1073" s="48"/>
      <c r="Q1073" s="48"/>
      <c r="R1073" s="48"/>
      <c r="S1073" s="48"/>
      <c r="T1073" s="48"/>
      <c r="U1073" s="48"/>
      <c r="V1073" s="48"/>
      <c r="W1073" s="48"/>
      <c r="X1073" s="48"/>
      <c r="Y1073" s="48"/>
      <c r="Z1073" s="48"/>
      <c r="AA1073" s="48"/>
      <c r="AB1073" s="48"/>
      <c r="AC1073" s="48"/>
    </row>
    <row r="1074">
      <c r="A1074" s="497">
        <v>45768.0</v>
      </c>
      <c r="B1074" s="430" t="s">
        <v>10225</v>
      </c>
      <c r="C1074" s="430" t="s">
        <v>454</v>
      </c>
      <c r="D1074" s="430" t="s">
        <v>11207</v>
      </c>
      <c r="E1074" s="430" t="s">
        <v>3401</v>
      </c>
      <c r="F1074" s="432">
        <v>0.0</v>
      </c>
      <c r="G1074" s="432">
        <v>4580.36</v>
      </c>
      <c r="H1074" s="432">
        <v>5130.0</v>
      </c>
      <c r="I1074" s="432">
        <f t="shared" si="20"/>
        <v>1107186.5</v>
      </c>
      <c r="J1074" s="432">
        <v>549.64</v>
      </c>
      <c r="K1074" s="433">
        <v>12.0</v>
      </c>
      <c r="L1074" s="430" t="s">
        <v>10227</v>
      </c>
      <c r="M1074" s="48"/>
      <c r="N1074" s="48"/>
      <c r="O1074" s="48"/>
      <c r="P1074" s="48"/>
      <c r="Q1074" s="48"/>
      <c r="R1074" s="48"/>
      <c r="S1074" s="48"/>
      <c r="T1074" s="48"/>
      <c r="U1074" s="48"/>
      <c r="V1074" s="48"/>
      <c r="W1074" s="48"/>
      <c r="X1074" s="48"/>
      <c r="Y1074" s="48"/>
      <c r="Z1074" s="48"/>
      <c r="AA1074" s="48"/>
      <c r="AB1074" s="48"/>
      <c r="AC1074" s="48"/>
    </row>
    <row r="1075">
      <c r="A1075" s="497">
        <v>45768.0</v>
      </c>
      <c r="B1075" s="430" t="s">
        <v>10225</v>
      </c>
      <c r="C1075" s="430" t="s">
        <v>454</v>
      </c>
      <c r="D1075" s="430" t="s">
        <v>11208</v>
      </c>
      <c r="E1075" s="430" t="s">
        <v>3401</v>
      </c>
      <c r="F1075" s="432">
        <v>0.0</v>
      </c>
      <c r="G1075" s="432">
        <v>4580.36</v>
      </c>
      <c r="H1075" s="432">
        <v>5130.0</v>
      </c>
      <c r="I1075" s="432">
        <f t="shared" si="20"/>
        <v>1111766.86</v>
      </c>
      <c r="J1075" s="432">
        <v>549.64</v>
      </c>
      <c r="K1075" s="433">
        <v>12.0</v>
      </c>
      <c r="L1075" s="430" t="s">
        <v>10227</v>
      </c>
      <c r="M1075" s="48"/>
      <c r="N1075" s="48"/>
      <c r="O1075" s="48"/>
      <c r="P1075" s="48"/>
      <c r="Q1075" s="48"/>
      <c r="R1075" s="48"/>
      <c r="S1075" s="48"/>
      <c r="T1075" s="48"/>
      <c r="U1075" s="48"/>
      <c r="V1075" s="48"/>
      <c r="W1075" s="48"/>
      <c r="X1075" s="48"/>
      <c r="Y1075" s="48"/>
      <c r="Z1075" s="48"/>
      <c r="AA1075" s="48"/>
      <c r="AB1075" s="48"/>
      <c r="AC1075" s="48"/>
    </row>
    <row r="1076">
      <c r="A1076" s="497">
        <v>45768.0</v>
      </c>
      <c r="B1076" s="430" t="s">
        <v>10225</v>
      </c>
      <c r="C1076" s="430" t="s">
        <v>454</v>
      </c>
      <c r="D1076" s="430" t="s">
        <v>11209</v>
      </c>
      <c r="E1076" s="430" t="s">
        <v>3401</v>
      </c>
      <c r="F1076" s="432">
        <v>0.0</v>
      </c>
      <c r="G1076" s="432">
        <v>4580.36</v>
      </c>
      <c r="H1076" s="432">
        <v>5130.0</v>
      </c>
      <c r="I1076" s="432">
        <f t="shared" si="20"/>
        <v>1116347.22</v>
      </c>
      <c r="J1076" s="432">
        <v>549.64</v>
      </c>
      <c r="K1076" s="433">
        <v>12.0</v>
      </c>
      <c r="L1076" s="430" t="s">
        <v>10227</v>
      </c>
      <c r="M1076" s="48"/>
      <c r="N1076" s="48"/>
      <c r="O1076" s="48"/>
      <c r="P1076" s="48"/>
      <c r="Q1076" s="48"/>
      <c r="R1076" s="48"/>
      <c r="S1076" s="48"/>
      <c r="T1076" s="48"/>
      <c r="U1076" s="48"/>
      <c r="V1076" s="48"/>
      <c r="W1076" s="48"/>
      <c r="X1076" s="48"/>
      <c r="Y1076" s="48"/>
      <c r="Z1076" s="48"/>
      <c r="AA1076" s="48"/>
      <c r="AB1076" s="48"/>
      <c r="AC1076" s="48"/>
    </row>
    <row r="1077">
      <c r="A1077" s="497">
        <v>45768.0</v>
      </c>
      <c r="B1077" s="430" t="s">
        <v>10225</v>
      </c>
      <c r="C1077" s="430" t="s">
        <v>454</v>
      </c>
      <c r="D1077" s="430" t="s">
        <v>11210</v>
      </c>
      <c r="E1077" s="430" t="s">
        <v>3401</v>
      </c>
      <c r="F1077" s="432">
        <v>0.0</v>
      </c>
      <c r="G1077" s="432">
        <v>4580.36</v>
      </c>
      <c r="H1077" s="432">
        <v>5130.0</v>
      </c>
      <c r="I1077" s="432">
        <f t="shared" si="20"/>
        <v>1120927.58</v>
      </c>
      <c r="J1077" s="432">
        <v>549.64</v>
      </c>
      <c r="K1077" s="433">
        <v>12.0</v>
      </c>
      <c r="L1077" s="430" t="s">
        <v>10227</v>
      </c>
      <c r="M1077" s="48"/>
      <c r="N1077" s="48"/>
      <c r="O1077" s="48"/>
      <c r="P1077" s="48"/>
      <c r="Q1077" s="48"/>
      <c r="R1077" s="48"/>
      <c r="S1077" s="48"/>
      <c r="T1077" s="48"/>
      <c r="U1077" s="48"/>
      <c r="V1077" s="48"/>
      <c r="W1077" s="48"/>
      <c r="X1077" s="48"/>
      <c r="Y1077" s="48"/>
      <c r="Z1077" s="48"/>
      <c r="AA1077" s="48"/>
      <c r="AB1077" s="48"/>
      <c r="AC1077" s="48"/>
    </row>
    <row r="1078">
      <c r="A1078" s="497">
        <v>45768.0</v>
      </c>
      <c r="B1078" s="430" t="s">
        <v>10225</v>
      </c>
      <c r="C1078" s="430" t="s">
        <v>454</v>
      </c>
      <c r="D1078" s="430" t="s">
        <v>11211</v>
      </c>
      <c r="E1078" s="430" t="s">
        <v>3401</v>
      </c>
      <c r="F1078" s="432">
        <v>0.0</v>
      </c>
      <c r="G1078" s="432">
        <v>4580.36</v>
      </c>
      <c r="H1078" s="432">
        <v>5130.0</v>
      </c>
      <c r="I1078" s="432">
        <f t="shared" si="20"/>
        <v>1125507.94</v>
      </c>
      <c r="J1078" s="432">
        <v>549.64</v>
      </c>
      <c r="K1078" s="433">
        <v>12.0</v>
      </c>
      <c r="L1078" s="430" t="s">
        <v>10227</v>
      </c>
      <c r="M1078" s="48"/>
      <c r="N1078" s="48"/>
      <c r="O1078" s="48"/>
      <c r="P1078" s="48"/>
      <c r="Q1078" s="48"/>
      <c r="R1078" s="48"/>
      <c r="S1078" s="48"/>
      <c r="T1078" s="48"/>
      <c r="U1078" s="48"/>
      <c r="V1078" s="48"/>
      <c r="W1078" s="48"/>
      <c r="X1078" s="48"/>
      <c r="Y1078" s="48"/>
      <c r="Z1078" s="48"/>
      <c r="AA1078" s="48"/>
      <c r="AB1078" s="48"/>
      <c r="AC1078" s="48"/>
    </row>
    <row r="1079">
      <c r="A1079" s="497">
        <v>45768.0</v>
      </c>
      <c r="B1079" s="430" t="s">
        <v>10225</v>
      </c>
      <c r="C1079" s="430" t="s">
        <v>454</v>
      </c>
      <c r="D1079" s="430" t="s">
        <v>11212</v>
      </c>
      <c r="E1079" s="430" t="s">
        <v>3401</v>
      </c>
      <c r="F1079" s="432">
        <v>0.0</v>
      </c>
      <c r="G1079" s="432">
        <v>4580.36</v>
      </c>
      <c r="H1079" s="432">
        <v>5130.0</v>
      </c>
      <c r="I1079" s="432">
        <f t="shared" si="20"/>
        <v>1130088.3</v>
      </c>
      <c r="J1079" s="432">
        <v>549.64</v>
      </c>
      <c r="K1079" s="433">
        <v>12.0</v>
      </c>
      <c r="L1079" s="430" t="s">
        <v>10227</v>
      </c>
      <c r="M1079" s="48"/>
      <c r="N1079" s="48"/>
      <c r="O1079" s="48"/>
      <c r="P1079" s="48"/>
      <c r="Q1079" s="48"/>
      <c r="R1079" s="48"/>
      <c r="S1079" s="48"/>
      <c r="T1079" s="48"/>
      <c r="U1079" s="48"/>
      <c r="V1079" s="48"/>
      <c r="W1079" s="48"/>
      <c r="X1079" s="48"/>
      <c r="Y1079" s="48"/>
      <c r="Z1079" s="48"/>
      <c r="AA1079" s="48"/>
      <c r="AB1079" s="48"/>
      <c r="AC1079" s="48"/>
    </row>
    <row r="1080">
      <c r="A1080" s="497">
        <v>45768.0</v>
      </c>
      <c r="B1080" s="430" t="s">
        <v>10225</v>
      </c>
      <c r="C1080" s="430" t="s">
        <v>454</v>
      </c>
      <c r="D1080" s="430" t="s">
        <v>11213</v>
      </c>
      <c r="E1080" s="430" t="s">
        <v>3401</v>
      </c>
      <c r="F1080" s="432">
        <v>0.0</v>
      </c>
      <c r="G1080" s="432">
        <v>4580.36</v>
      </c>
      <c r="H1080" s="432">
        <v>5130.0</v>
      </c>
      <c r="I1080" s="432">
        <f t="shared" si="20"/>
        <v>1134668.66</v>
      </c>
      <c r="J1080" s="432">
        <v>549.64</v>
      </c>
      <c r="K1080" s="433">
        <v>12.0</v>
      </c>
      <c r="L1080" s="430" t="s">
        <v>10227</v>
      </c>
      <c r="M1080" s="48"/>
      <c r="N1080" s="48"/>
      <c r="O1080" s="48"/>
      <c r="P1080" s="48"/>
      <c r="Q1080" s="48"/>
      <c r="R1080" s="48"/>
      <c r="S1080" s="48"/>
      <c r="T1080" s="48"/>
      <c r="U1080" s="48"/>
      <c r="V1080" s="48"/>
      <c r="W1080" s="48"/>
      <c r="X1080" s="48"/>
      <c r="Y1080" s="48"/>
      <c r="Z1080" s="48"/>
      <c r="AA1080" s="48"/>
      <c r="AB1080" s="48"/>
      <c r="AC1080" s="48"/>
    </row>
    <row r="1081">
      <c r="A1081" s="497">
        <v>45768.0</v>
      </c>
      <c r="B1081" s="430" t="s">
        <v>10225</v>
      </c>
      <c r="C1081" s="430" t="s">
        <v>448</v>
      </c>
      <c r="D1081" s="430" t="s">
        <v>11214</v>
      </c>
      <c r="E1081" s="430" t="s">
        <v>2944</v>
      </c>
      <c r="F1081" s="432">
        <v>0.0</v>
      </c>
      <c r="G1081" s="432">
        <v>2678.57</v>
      </c>
      <c r="H1081" s="432">
        <v>3000.0</v>
      </c>
      <c r="I1081" s="432">
        <f t="shared" si="20"/>
        <v>1137347.23</v>
      </c>
      <c r="J1081" s="432">
        <v>321.43</v>
      </c>
      <c r="K1081" s="433">
        <v>12.0</v>
      </c>
      <c r="L1081" s="430" t="s">
        <v>10271</v>
      </c>
      <c r="M1081" s="48"/>
      <c r="N1081" s="48"/>
      <c r="O1081" s="48"/>
      <c r="P1081" s="48"/>
      <c r="Q1081" s="48"/>
      <c r="R1081" s="48"/>
      <c r="S1081" s="48"/>
      <c r="T1081" s="48"/>
      <c r="U1081" s="48"/>
      <c r="V1081" s="48"/>
      <c r="W1081" s="48"/>
      <c r="X1081" s="48"/>
      <c r="Y1081" s="48"/>
      <c r="Z1081" s="48"/>
      <c r="AA1081" s="48"/>
      <c r="AB1081" s="48"/>
      <c r="AC1081" s="48"/>
    </row>
    <row r="1082">
      <c r="A1082" s="497">
        <v>45768.0</v>
      </c>
      <c r="B1082" s="430" t="s">
        <v>10225</v>
      </c>
      <c r="C1082" s="430" t="s">
        <v>1712</v>
      </c>
      <c r="D1082" s="430" t="s">
        <v>11215</v>
      </c>
      <c r="E1082" s="430" t="s">
        <v>3144</v>
      </c>
      <c r="F1082" s="432">
        <v>0.0</v>
      </c>
      <c r="G1082" s="432">
        <v>4464.29</v>
      </c>
      <c r="H1082" s="432">
        <v>5000.0</v>
      </c>
      <c r="I1082" s="432">
        <f t="shared" si="20"/>
        <v>1141811.52</v>
      </c>
      <c r="J1082" s="432">
        <v>535.71</v>
      </c>
      <c r="K1082" s="433">
        <v>12.0</v>
      </c>
      <c r="L1082" s="430" t="s">
        <v>10271</v>
      </c>
      <c r="M1082" s="48"/>
      <c r="N1082" s="48"/>
      <c r="O1082" s="48"/>
      <c r="P1082" s="48"/>
      <c r="Q1082" s="48"/>
      <c r="R1082" s="48"/>
      <c r="S1082" s="48"/>
      <c r="T1082" s="48"/>
      <c r="U1082" s="48"/>
      <c r="V1082" s="48"/>
      <c r="W1082" s="48"/>
      <c r="X1082" s="48"/>
      <c r="Y1082" s="48"/>
      <c r="Z1082" s="48"/>
      <c r="AA1082" s="48"/>
      <c r="AB1082" s="48"/>
      <c r="AC1082" s="48"/>
    </row>
    <row r="1083">
      <c r="A1083" s="497">
        <v>45769.0</v>
      </c>
      <c r="B1083" s="430" t="s">
        <v>10225</v>
      </c>
      <c r="C1083" s="430" t="s">
        <v>895</v>
      </c>
      <c r="D1083" s="430" t="s">
        <v>11216</v>
      </c>
      <c r="E1083" s="430" t="s">
        <v>2964</v>
      </c>
      <c r="F1083" s="432">
        <v>0.0</v>
      </c>
      <c r="G1083" s="432">
        <v>63035.71</v>
      </c>
      <c r="H1083" s="432">
        <v>70600.0</v>
      </c>
      <c r="I1083" s="432">
        <f t="shared" si="20"/>
        <v>1204847.23</v>
      </c>
      <c r="J1083" s="432">
        <v>7564.29</v>
      </c>
      <c r="K1083" s="433">
        <v>12.0</v>
      </c>
      <c r="L1083" s="430" t="s">
        <v>10248</v>
      </c>
      <c r="M1083" s="48"/>
      <c r="N1083" s="48"/>
      <c r="O1083" s="48"/>
      <c r="P1083" s="48"/>
      <c r="Q1083" s="48"/>
      <c r="R1083" s="48"/>
      <c r="S1083" s="48"/>
      <c r="T1083" s="48"/>
      <c r="U1083" s="48"/>
      <c r="V1083" s="48"/>
      <c r="W1083" s="48"/>
      <c r="X1083" s="48"/>
      <c r="Y1083" s="48"/>
      <c r="Z1083" s="48"/>
      <c r="AA1083" s="48"/>
      <c r="AB1083" s="48"/>
      <c r="AC1083" s="48"/>
    </row>
    <row r="1084">
      <c r="A1084" s="497">
        <v>45769.0</v>
      </c>
      <c r="B1084" s="430" t="s">
        <v>10225</v>
      </c>
      <c r="C1084" s="430" t="s">
        <v>2230</v>
      </c>
      <c r="D1084" s="430" t="s">
        <v>11217</v>
      </c>
      <c r="E1084" s="430" t="s">
        <v>2989</v>
      </c>
      <c r="F1084" s="432">
        <v>0.0</v>
      </c>
      <c r="G1084" s="432">
        <v>8035.71</v>
      </c>
      <c r="H1084" s="432">
        <v>9000.0</v>
      </c>
      <c r="I1084" s="432">
        <f t="shared" si="20"/>
        <v>1212882.94</v>
      </c>
      <c r="J1084" s="432">
        <v>964.29</v>
      </c>
      <c r="K1084" s="433">
        <v>12.0</v>
      </c>
      <c r="L1084" s="430" t="s">
        <v>10227</v>
      </c>
      <c r="M1084" s="48"/>
      <c r="N1084" s="48"/>
      <c r="O1084" s="48"/>
      <c r="P1084" s="48"/>
      <c r="Q1084" s="48"/>
      <c r="R1084" s="48"/>
      <c r="S1084" s="48"/>
      <c r="T1084" s="48"/>
      <c r="U1084" s="48"/>
      <c r="V1084" s="48"/>
      <c r="W1084" s="48"/>
      <c r="X1084" s="48"/>
      <c r="Y1084" s="48"/>
      <c r="Z1084" s="48"/>
      <c r="AA1084" s="48"/>
      <c r="AB1084" s="48"/>
      <c r="AC1084" s="48"/>
    </row>
    <row r="1085">
      <c r="A1085" s="497">
        <v>45769.0</v>
      </c>
      <c r="B1085" s="430" t="s">
        <v>10225</v>
      </c>
      <c r="C1085" s="430" t="s">
        <v>9069</v>
      </c>
      <c r="D1085" s="430" t="s">
        <v>11218</v>
      </c>
      <c r="E1085" s="430" t="s">
        <v>2948</v>
      </c>
      <c r="F1085" s="432">
        <v>0.0</v>
      </c>
      <c r="G1085" s="432">
        <v>1473.21</v>
      </c>
      <c r="H1085" s="432">
        <v>1650.0</v>
      </c>
      <c r="I1085" s="432">
        <f t="shared" si="20"/>
        <v>1214356.15</v>
      </c>
      <c r="J1085" s="432">
        <v>176.79</v>
      </c>
      <c r="K1085" s="433">
        <v>12.0</v>
      </c>
      <c r="L1085" s="430" t="s">
        <v>10227</v>
      </c>
      <c r="M1085" s="48"/>
      <c r="N1085" s="48"/>
      <c r="O1085" s="48"/>
      <c r="P1085" s="48"/>
      <c r="Q1085" s="48"/>
      <c r="R1085" s="48"/>
      <c r="S1085" s="48"/>
      <c r="T1085" s="48"/>
      <c r="U1085" s="48"/>
      <c r="V1085" s="48"/>
      <c r="W1085" s="48"/>
      <c r="X1085" s="48"/>
      <c r="Y1085" s="48"/>
      <c r="Z1085" s="48"/>
      <c r="AA1085" s="48"/>
      <c r="AB1085" s="48"/>
      <c r="AC1085" s="48"/>
    </row>
    <row r="1086">
      <c r="A1086" s="497">
        <v>45769.0</v>
      </c>
      <c r="B1086" s="430" t="s">
        <v>10225</v>
      </c>
      <c r="C1086" s="430" t="s">
        <v>454</v>
      </c>
      <c r="D1086" s="430" t="s">
        <v>11219</v>
      </c>
      <c r="E1086" s="430" t="s">
        <v>3127</v>
      </c>
      <c r="F1086" s="432">
        <v>0.0</v>
      </c>
      <c r="G1086" s="432">
        <v>4464.29</v>
      </c>
      <c r="H1086" s="432">
        <v>5000.0</v>
      </c>
      <c r="I1086" s="432">
        <f t="shared" si="20"/>
        <v>1218820.44</v>
      </c>
      <c r="J1086" s="432">
        <v>535.71</v>
      </c>
      <c r="K1086" s="433">
        <v>12.0</v>
      </c>
      <c r="L1086" s="430" t="s">
        <v>10227</v>
      </c>
      <c r="M1086" s="48"/>
      <c r="N1086" s="48"/>
      <c r="O1086" s="48"/>
      <c r="P1086" s="48"/>
      <c r="Q1086" s="48"/>
      <c r="R1086" s="48"/>
      <c r="S1086" s="48"/>
      <c r="T1086" s="48"/>
      <c r="U1086" s="48"/>
      <c r="V1086" s="48"/>
      <c r="W1086" s="48"/>
      <c r="X1086" s="48"/>
      <c r="Y1086" s="48"/>
      <c r="Z1086" s="48"/>
      <c r="AA1086" s="48"/>
      <c r="AB1086" s="48"/>
      <c r="AC1086" s="48"/>
    </row>
    <row r="1087">
      <c r="A1087" s="497">
        <v>45769.0</v>
      </c>
      <c r="B1087" s="430" t="s">
        <v>10225</v>
      </c>
      <c r="C1087" s="430" t="s">
        <v>454</v>
      </c>
      <c r="D1087" s="430" t="s">
        <v>11220</v>
      </c>
      <c r="E1087" s="430" t="s">
        <v>3127</v>
      </c>
      <c r="F1087" s="432">
        <v>0.0</v>
      </c>
      <c r="G1087" s="432">
        <v>4464.29</v>
      </c>
      <c r="H1087" s="432">
        <v>5000.0</v>
      </c>
      <c r="I1087" s="432">
        <f t="shared" si="20"/>
        <v>1223284.73</v>
      </c>
      <c r="J1087" s="432">
        <v>535.71</v>
      </c>
      <c r="K1087" s="433">
        <v>12.0</v>
      </c>
      <c r="L1087" s="430" t="s">
        <v>10227</v>
      </c>
      <c r="M1087" s="48"/>
      <c r="N1087" s="48"/>
      <c r="O1087" s="48"/>
      <c r="P1087" s="48"/>
      <c r="Q1087" s="48"/>
      <c r="R1087" s="48"/>
      <c r="S1087" s="48"/>
      <c r="T1087" s="48"/>
      <c r="U1087" s="48"/>
      <c r="V1087" s="48"/>
      <c r="W1087" s="48"/>
      <c r="X1087" s="48"/>
      <c r="Y1087" s="48"/>
      <c r="Z1087" s="48"/>
      <c r="AA1087" s="48"/>
      <c r="AB1087" s="48"/>
      <c r="AC1087" s="48"/>
    </row>
    <row r="1088">
      <c r="A1088" s="497">
        <v>45769.0</v>
      </c>
      <c r="B1088" s="430" t="s">
        <v>10225</v>
      </c>
      <c r="C1088" s="430" t="s">
        <v>217</v>
      </c>
      <c r="D1088" s="430" t="s">
        <v>11221</v>
      </c>
      <c r="E1088" s="430" t="s">
        <v>3099</v>
      </c>
      <c r="F1088" s="432">
        <v>0.0</v>
      </c>
      <c r="G1088" s="432">
        <v>2785.71</v>
      </c>
      <c r="H1088" s="432">
        <v>3120.0</v>
      </c>
      <c r="I1088" s="432">
        <f t="shared" si="20"/>
        <v>1226070.44</v>
      </c>
      <c r="J1088" s="432">
        <v>334.29</v>
      </c>
      <c r="K1088" s="433">
        <v>12.0</v>
      </c>
      <c r="L1088" s="430" t="s">
        <v>10227</v>
      </c>
      <c r="M1088" s="48"/>
      <c r="N1088" s="48"/>
      <c r="O1088" s="48"/>
      <c r="P1088" s="48"/>
      <c r="Q1088" s="48"/>
      <c r="R1088" s="48"/>
      <c r="S1088" s="48"/>
      <c r="T1088" s="48"/>
      <c r="U1088" s="48"/>
      <c r="V1088" s="48"/>
      <c r="W1088" s="48"/>
      <c r="X1088" s="48"/>
      <c r="Y1088" s="48"/>
      <c r="Z1088" s="48"/>
      <c r="AA1088" s="48"/>
      <c r="AB1088" s="48"/>
      <c r="AC1088" s="48"/>
    </row>
    <row r="1089">
      <c r="A1089" s="497">
        <v>45769.0</v>
      </c>
      <c r="B1089" s="430" t="s">
        <v>10225</v>
      </c>
      <c r="C1089" s="430" t="s">
        <v>2942</v>
      </c>
      <c r="D1089" s="430" t="s">
        <v>11222</v>
      </c>
      <c r="E1089" s="430" t="s">
        <v>2941</v>
      </c>
      <c r="F1089" s="432">
        <v>0.0</v>
      </c>
      <c r="G1089" s="432">
        <v>491.07</v>
      </c>
      <c r="H1089" s="432">
        <v>550.0</v>
      </c>
      <c r="I1089" s="432">
        <f t="shared" si="20"/>
        <v>1226561.51</v>
      </c>
      <c r="J1089" s="432">
        <v>58.93</v>
      </c>
      <c r="K1089" s="433">
        <v>12.0</v>
      </c>
      <c r="L1089" s="430" t="s">
        <v>10283</v>
      </c>
      <c r="M1089" s="48"/>
      <c r="N1089" s="48"/>
      <c r="O1089" s="48"/>
      <c r="P1089" s="48"/>
      <c r="Q1089" s="48"/>
      <c r="R1089" s="48"/>
      <c r="S1089" s="48"/>
      <c r="T1089" s="48"/>
      <c r="U1089" s="48"/>
      <c r="V1089" s="48"/>
      <c r="W1089" s="48"/>
      <c r="X1089" s="48"/>
      <c r="Y1089" s="48"/>
      <c r="Z1089" s="48"/>
      <c r="AA1089" s="48"/>
      <c r="AB1089" s="48"/>
      <c r="AC1089" s="48"/>
    </row>
    <row r="1090">
      <c r="A1090" s="497">
        <v>45769.0</v>
      </c>
      <c r="B1090" s="430" t="s">
        <v>10225</v>
      </c>
      <c r="C1090" s="430" t="s">
        <v>746</v>
      </c>
      <c r="D1090" s="430" t="s">
        <v>10475</v>
      </c>
      <c r="E1090" s="430" t="s">
        <v>2952</v>
      </c>
      <c r="F1090" s="432">
        <v>0.0</v>
      </c>
      <c r="G1090" s="432">
        <v>267.86</v>
      </c>
      <c r="H1090" s="432">
        <v>300.0</v>
      </c>
      <c r="I1090" s="432">
        <f t="shared" si="20"/>
        <v>1226829.37</v>
      </c>
      <c r="J1090" s="432">
        <v>32.14</v>
      </c>
      <c r="K1090" s="433">
        <v>12.0</v>
      </c>
      <c r="L1090" s="430" t="s">
        <v>10279</v>
      </c>
      <c r="M1090" s="48"/>
      <c r="N1090" s="48"/>
      <c r="O1090" s="48"/>
      <c r="P1090" s="48"/>
      <c r="Q1090" s="48"/>
      <c r="R1090" s="48"/>
      <c r="S1090" s="48"/>
      <c r="T1090" s="48"/>
      <c r="U1090" s="48"/>
      <c r="V1090" s="48"/>
      <c r="W1090" s="48"/>
      <c r="X1090" s="48"/>
      <c r="Y1090" s="48"/>
      <c r="Z1090" s="48"/>
      <c r="AA1090" s="48"/>
      <c r="AB1090" s="48"/>
      <c r="AC1090" s="48"/>
    </row>
    <row r="1091">
      <c r="A1091" s="497">
        <v>45769.0</v>
      </c>
      <c r="B1091" s="430" t="s">
        <v>10225</v>
      </c>
      <c r="C1091" s="430" t="s">
        <v>2956</v>
      </c>
      <c r="D1091" s="430" t="s">
        <v>11223</v>
      </c>
      <c r="E1091" s="430" t="s">
        <v>2955</v>
      </c>
      <c r="F1091" s="432">
        <v>0.0</v>
      </c>
      <c r="G1091" s="432">
        <v>491.07</v>
      </c>
      <c r="H1091" s="432">
        <v>550.0</v>
      </c>
      <c r="I1091" s="432">
        <f t="shared" si="20"/>
        <v>1227320.44</v>
      </c>
      <c r="J1091" s="432">
        <v>58.93</v>
      </c>
      <c r="K1091" s="433">
        <v>12.0</v>
      </c>
      <c r="L1091" s="430" t="s">
        <v>10283</v>
      </c>
      <c r="M1091" s="48"/>
      <c r="N1091" s="48"/>
      <c r="O1091" s="48"/>
      <c r="P1091" s="48"/>
      <c r="Q1091" s="48"/>
      <c r="R1091" s="48"/>
      <c r="S1091" s="48"/>
      <c r="T1091" s="48"/>
      <c r="U1091" s="48"/>
      <c r="V1091" s="48"/>
      <c r="W1091" s="48"/>
      <c r="X1091" s="48"/>
      <c r="Y1091" s="48"/>
      <c r="Z1091" s="48"/>
      <c r="AA1091" s="48"/>
      <c r="AB1091" s="48"/>
      <c r="AC1091" s="48"/>
    </row>
    <row r="1092">
      <c r="A1092" s="497">
        <v>45769.0</v>
      </c>
      <c r="B1092" s="430" t="s">
        <v>10225</v>
      </c>
      <c r="C1092" s="430" t="s">
        <v>2959</v>
      </c>
      <c r="D1092" s="430" t="s">
        <v>11224</v>
      </c>
      <c r="E1092" s="430" t="s">
        <v>2958</v>
      </c>
      <c r="F1092" s="432">
        <v>0.0</v>
      </c>
      <c r="G1092" s="432">
        <v>267.86</v>
      </c>
      <c r="H1092" s="432">
        <v>300.0</v>
      </c>
      <c r="I1092" s="432">
        <f t="shared" si="20"/>
        <v>1227588.3</v>
      </c>
      <c r="J1092" s="432">
        <v>32.14</v>
      </c>
      <c r="K1092" s="433">
        <v>12.0</v>
      </c>
      <c r="L1092" s="430" t="s">
        <v>10279</v>
      </c>
      <c r="M1092" s="48"/>
      <c r="N1092" s="48"/>
      <c r="O1092" s="48"/>
      <c r="P1092" s="48"/>
      <c r="Q1092" s="48"/>
      <c r="R1092" s="48"/>
      <c r="S1092" s="48"/>
      <c r="T1092" s="48"/>
      <c r="U1092" s="48"/>
      <c r="V1092" s="48"/>
      <c r="W1092" s="48"/>
      <c r="X1092" s="48"/>
      <c r="Y1092" s="48"/>
      <c r="Z1092" s="48"/>
      <c r="AA1092" s="48"/>
      <c r="AB1092" s="48"/>
      <c r="AC1092" s="48"/>
    </row>
    <row r="1093">
      <c r="A1093" s="497">
        <v>45769.0</v>
      </c>
      <c r="B1093" s="430" t="s">
        <v>10225</v>
      </c>
      <c r="C1093" s="430" t="s">
        <v>1344</v>
      </c>
      <c r="D1093" s="430" t="s">
        <v>11225</v>
      </c>
      <c r="E1093" s="430" t="s">
        <v>2961</v>
      </c>
      <c r="F1093" s="432">
        <v>0.0</v>
      </c>
      <c r="G1093" s="432">
        <v>8035.71</v>
      </c>
      <c r="H1093" s="432">
        <v>9000.0</v>
      </c>
      <c r="I1093" s="432">
        <f t="shared" si="20"/>
        <v>1235624.01</v>
      </c>
      <c r="J1093" s="432">
        <v>964.29</v>
      </c>
      <c r="K1093" s="433">
        <v>12.0</v>
      </c>
      <c r="L1093" s="430" t="s">
        <v>10227</v>
      </c>
      <c r="M1093" s="48"/>
      <c r="N1093" s="48"/>
      <c r="O1093" s="48"/>
      <c r="P1093" s="48"/>
      <c r="Q1093" s="48"/>
      <c r="R1093" s="48"/>
      <c r="S1093" s="48"/>
      <c r="T1093" s="48"/>
      <c r="U1093" s="48"/>
      <c r="V1093" s="48"/>
      <c r="W1093" s="48"/>
      <c r="X1093" s="48"/>
      <c r="Y1093" s="48"/>
      <c r="Z1093" s="48"/>
      <c r="AA1093" s="48"/>
      <c r="AB1093" s="48"/>
      <c r="AC1093" s="48"/>
    </row>
    <row r="1094">
      <c r="A1094" s="497">
        <v>45769.0</v>
      </c>
      <c r="B1094" s="430" t="s">
        <v>10225</v>
      </c>
      <c r="C1094" s="430" t="s">
        <v>11226</v>
      </c>
      <c r="D1094" s="430" t="s">
        <v>11227</v>
      </c>
      <c r="E1094" s="430" t="s">
        <v>2978</v>
      </c>
      <c r="F1094" s="432">
        <v>0.0</v>
      </c>
      <c r="G1094" s="432">
        <v>267.86</v>
      </c>
      <c r="H1094" s="432">
        <v>300.0</v>
      </c>
      <c r="I1094" s="432">
        <f t="shared" si="20"/>
        <v>1235891.87</v>
      </c>
      <c r="J1094" s="432">
        <v>32.14</v>
      </c>
      <c r="K1094" s="433">
        <v>12.0</v>
      </c>
      <c r="L1094" s="430" t="s">
        <v>10237</v>
      </c>
      <c r="M1094" s="48"/>
      <c r="N1094" s="48"/>
      <c r="O1094" s="48"/>
      <c r="P1094" s="48"/>
      <c r="Q1094" s="48"/>
      <c r="R1094" s="48"/>
      <c r="S1094" s="48"/>
      <c r="T1094" s="48"/>
      <c r="U1094" s="48"/>
      <c r="V1094" s="48"/>
      <c r="W1094" s="48"/>
      <c r="X1094" s="48"/>
      <c r="Y1094" s="48"/>
      <c r="Z1094" s="48"/>
      <c r="AA1094" s="48"/>
      <c r="AB1094" s="48"/>
      <c r="AC1094" s="48"/>
    </row>
    <row r="1095">
      <c r="A1095" s="497">
        <v>45769.0</v>
      </c>
      <c r="B1095" s="430" t="s">
        <v>10225</v>
      </c>
      <c r="C1095" s="430" t="s">
        <v>2933</v>
      </c>
      <c r="D1095" s="430" t="s">
        <v>11228</v>
      </c>
      <c r="E1095" s="430" t="s">
        <v>2932</v>
      </c>
      <c r="F1095" s="432">
        <v>0.0</v>
      </c>
      <c r="G1095" s="432">
        <v>267.86</v>
      </c>
      <c r="H1095" s="432">
        <v>300.0</v>
      </c>
      <c r="I1095" s="432">
        <f t="shared" si="20"/>
        <v>1236159.73</v>
      </c>
      <c r="J1095" s="432">
        <v>32.14</v>
      </c>
      <c r="K1095" s="433">
        <v>12.0</v>
      </c>
      <c r="L1095" s="430" t="s">
        <v>10283</v>
      </c>
      <c r="M1095" s="48"/>
      <c r="N1095" s="48"/>
      <c r="O1095" s="48"/>
      <c r="P1095" s="48"/>
      <c r="Q1095" s="48"/>
      <c r="R1095" s="48"/>
      <c r="S1095" s="48"/>
      <c r="T1095" s="48"/>
      <c r="U1095" s="48"/>
      <c r="V1095" s="48"/>
      <c r="W1095" s="48"/>
      <c r="X1095" s="48"/>
      <c r="Y1095" s="48"/>
      <c r="Z1095" s="48"/>
      <c r="AA1095" s="48"/>
      <c r="AB1095" s="48"/>
      <c r="AC1095" s="48"/>
    </row>
    <row r="1096">
      <c r="A1096" s="497">
        <v>45770.0</v>
      </c>
      <c r="B1096" s="430" t="s">
        <v>10225</v>
      </c>
      <c r="C1096" s="430" t="s">
        <v>3104</v>
      </c>
      <c r="D1096" s="430" t="s">
        <v>11229</v>
      </c>
      <c r="E1096" s="430" t="s">
        <v>3103</v>
      </c>
      <c r="F1096" s="432">
        <v>0.0</v>
      </c>
      <c r="G1096" s="432">
        <v>321.43</v>
      </c>
      <c r="H1096" s="432">
        <v>360.0</v>
      </c>
      <c r="I1096" s="432">
        <f t="shared" si="20"/>
        <v>1236481.16</v>
      </c>
      <c r="J1096" s="432">
        <v>38.57</v>
      </c>
      <c r="K1096" s="433">
        <v>12.0</v>
      </c>
      <c r="L1096" s="430" t="s">
        <v>10227</v>
      </c>
      <c r="M1096" s="48"/>
      <c r="N1096" s="48"/>
      <c r="O1096" s="48"/>
      <c r="P1096" s="48"/>
      <c r="Q1096" s="48"/>
      <c r="R1096" s="48"/>
      <c r="S1096" s="48"/>
      <c r="T1096" s="48"/>
      <c r="U1096" s="48"/>
      <c r="V1096" s="48"/>
      <c r="W1096" s="48"/>
      <c r="X1096" s="48"/>
      <c r="Y1096" s="48"/>
      <c r="Z1096" s="48"/>
      <c r="AA1096" s="48"/>
      <c r="AB1096" s="48"/>
      <c r="AC1096" s="48"/>
    </row>
    <row r="1097">
      <c r="A1097" s="497">
        <v>45770.0</v>
      </c>
      <c r="B1097" s="430" t="s">
        <v>10225</v>
      </c>
      <c r="C1097" s="430" t="s">
        <v>2250</v>
      </c>
      <c r="D1097" s="430" t="s">
        <v>11230</v>
      </c>
      <c r="E1097" s="430" t="s">
        <v>2968</v>
      </c>
      <c r="F1097" s="432">
        <v>0.0</v>
      </c>
      <c r="G1097" s="432">
        <v>4196.43</v>
      </c>
      <c r="H1097" s="432">
        <v>4700.0</v>
      </c>
      <c r="I1097" s="432">
        <f t="shared" si="20"/>
        <v>1240677.59</v>
      </c>
      <c r="J1097" s="432">
        <v>503.57</v>
      </c>
      <c r="K1097" s="433">
        <v>12.0</v>
      </c>
      <c r="L1097" s="430" t="s">
        <v>10227</v>
      </c>
      <c r="M1097" s="48"/>
      <c r="N1097" s="48"/>
      <c r="O1097" s="48"/>
      <c r="P1097" s="48"/>
      <c r="Q1097" s="48"/>
      <c r="R1097" s="48"/>
      <c r="S1097" s="48"/>
      <c r="T1097" s="48"/>
      <c r="U1097" s="48"/>
      <c r="V1097" s="48"/>
      <c r="W1097" s="48"/>
      <c r="X1097" s="48"/>
      <c r="Y1097" s="48"/>
      <c r="Z1097" s="48"/>
      <c r="AA1097" s="48"/>
      <c r="AB1097" s="48"/>
      <c r="AC1097" s="48"/>
    </row>
    <row r="1098">
      <c r="A1098" s="497">
        <v>45770.0</v>
      </c>
      <c r="B1098" s="430" t="s">
        <v>10225</v>
      </c>
      <c r="C1098" s="430" t="s">
        <v>11226</v>
      </c>
      <c r="D1098" s="430" t="s">
        <v>11231</v>
      </c>
      <c r="E1098" s="430" t="s">
        <v>2972</v>
      </c>
      <c r="F1098" s="432">
        <v>0.0</v>
      </c>
      <c r="G1098" s="432">
        <v>4464.29</v>
      </c>
      <c r="H1098" s="432">
        <v>5000.0</v>
      </c>
      <c r="I1098" s="432">
        <f t="shared" si="20"/>
        <v>1245141.88</v>
      </c>
      <c r="J1098" s="432">
        <v>535.71</v>
      </c>
      <c r="K1098" s="433">
        <v>12.0</v>
      </c>
      <c r="L1098" s="430" t="s">
        <v>10271</v>
      </c>
      <c r="M1098" s="48"/>
      <c r="N1098" s="48"/>
      <c r="O1098" s="48"/>
      <c r="P1098" s="48"/>
      <c r="Q1098" s="48"/>
      <c r="R1098" s="48"/>
      <c r="S1098" s="48"/>
      <c r="T1098" s="48"/>
      <c r="U1098" s="48"/>
      <c r="V1098" s="48"/>
      <c r="W1098" s="48"/>
      <c r="X1098" s="48"/>
      <c r="Y1098" s="48"/>
      <c r="Z1098" s="48"/>
      <c r="AA1098" s="48"/>
      <c r="AB1098" s="48"/>
      <c r="AC1098" s="48"/>
    </row>
    <row r="1099">
      <c r="A1099" s="497">
        <v>45770.0</v>
      </c>
      <c r="B1099" s="430" t="s">
        <v>10225</v>
      </c>
      <c r="C1099" s="430" t="s">
        <v>785</v>
      </c>
      <c r="D1099" s="430" t="s">
        <v>11232</v>
      </c>
      <c r="E1099" s="430" t="s">
        <v>2981</v>
      </c>
      <c r="F1099" s="432">
        <v>0.0</v>
      </c>
      <c r="G1099" s="432">
        <v>1687.5</v>
      </c>
      <c r="H1099" s="432">
        <v>1890.0</v>
      </c>
      <c r="I1099" s="432">
        <f t="shared" si="20"/>
        <v>1246829.38</v>
      </c>
      <c r="J1099" s="432">
        <v>202.5</v>
      </c>
      <c r="K1099" s="433">
        <v>12.0</v>
      </c>
      <c r="L1099" s="430" t="s">
        <v>10227</v>
      </c>
      <c r="M1099" s="48"/>
      <c r="N1099" s="48"/>
      <c r="O1099" s="48"/>
      <c r="P1099" s="48"/>
      <c r="Q1099" s="48"/>
      <c r="R1099" s="48"/>
      <c r="S1099" s="48"/>
      <c r="T1099" s="48"/>
      <c r="U1099" s="48"/>
      <c r="V1099" s="48"/>
      <c r="W1099" s="48"/>
      <c r="X1099" s="48"/>
      <c r="Y1099" s="48"/>
      <c r="Z1099" s="48"/>
      <c r="AA1099" s="48"/>
      <c r="AB1099" s="48"/>
      <c r="AC1099" s="48"/>
    </row>
    <row r="1100">
      <c r="A1100" s="497">
        <v>45770.0</v>
      </c>
      <c r="B1100" s="430" t="s">
        <v>10225</v>
      </c>
      <c r="C1100" s="430" t="s">
        <v>1128</v>
      </c>
      <c r="D1100" s="430" t="s">
        <v>11173</v>
      </c>
      <c r="E1100" s="430" t="s">
        <v>2986</v>
      </c>
      <c r="F1100" s="432">
        <v>0.0</v>
      </c>
      <c r="G1100" s="432">
        <v>267.86</v>
      </c>
      <c r="H1100" s="432">
        <v>300.0</v>
      </c>
      <c r="I1100" s="432">
        <f t="shared" si="20"/>
        <v>1247097.24</v>
      </c>
      <c r="J1100" s="432">
        <v>32.14</v>
      </c>
      <c r="K1100" s="433">
        <v>12.0</v>
      </c>
      <c r="L1100" s="430" t="s">
        <v>10283</v>
      </c>
      <c r="M1100" s="48"/>
      <c r="N1100" s="48"/>
      <c r="O1100" s="48"/>
      <c r="P1100" s="48"/>
      <c r="Q1100" s="48"/>
      <c r="R1100" s="48"/>
      <c r="S1100" s="48"/>
      <c r="T1100" s="48"/>
      <c r="U1100" s="48"/>
      <c r="V1100" s="48"/>
      <c r="W1100" s="48"/>
      <c r="X1100" s="48"/>
      <c r="Y1100" s="48"/>
      <c r="Z1100" s="48"/>
      <c r="AA1100" s="48"/>
      <c r="AB1100" s="48"/>
      <c r="AC1100" s="48"/>
    </row>
    <row r="1101">
      <c r="A1101" s="497">
        <v>45770.0</v>
      </c>
      <c r="B1101" s="430" t="s">
        <v>10225</v>
      </c>
      <c r="C1101" s="430" t="s">
        <v>1931</v>
      </c>
      <c r="D1101" s="430" t="s">
        <v>11233</v>
      </c>
      <c r="E1101" s="430" t="s">
        <v>2993</v>
      </c>
      <c r="F1101" s="432">
        <v>0.0</v>
      </c>
      <c r="G1101" s="432">
        <v>3.57</v>
      </c>
      <c r="H1101" s="432">
        <v>4.0</v>
      </c>
      <c r="I1101" s="432">
        <f t="shared" si="20"/>
        <v>1247100.81</v>
      </c>
      <c r="J1101" s="432">
        <v>0.43</v>
      </c>
      <c r="K1101" s="433">
        <v>12.0</v>
      </c>
      <c r="L1101" s="430" t="s">
        <v>10290</v>
      </c>
      <c r="M1101" s="48"/>
      <c r="N1101" s="48"/>
      <c r="O1101" s="48"/>
      <c r="P1101" s="48"/>
      <c r="Q1101" s="48"/>
      <c r="R1101" s="48"/>
      <c r="S1101" s="48"/>
      <c r="T1101" s="48"/>
      <c r="U1101" s="48"/>
      <c r="V1101" s="48"/>
      <c r="W1101" s="48"/>
      <c r="X1101" s="48"/>
      <c r="Y1101" s="48"/>
      <c r="Z1101" s="48"/>
      <c r="AA1101" s="48"/>
      <c r="AB1101" s="48"/>
      <c r="AC1101" s="48"/>
    </row>
    <row r="1102">
      <c r="A1102" s="497">
        <v>45770.0</v>
      </c>
      <c r="B1102" s="430" t="s">
        <v>10225</v>
      </c>
      <c r="C1102" s="430" t="s">
        <v>1931</v>
      </c>
      <c r="D1102" s="430" t="s">
        <v>11234</v>
      </c>
      <c r="E1102" s="430" t="s">
        <v>2993</v>
      </c>
      <c r="F1102" s="432">
        <v>0.0</v>
      </c>
      <c r="G1102" s="432">
        <v>1250.0</v>
      </c>
      <c r="H1102" s="432">
        <v>1400.0</v>
      </c>
      <c r="I1102" s="432">
        <f t="shared" si="20"/>
        <v>1248350.81</v>
      </c>
      <c r="J1102" s="432">
        <v>150.0</v>
      </c>
      <c r="K1102" s="433">
        <v>12.0</v>
      </c>
      <c r="L1102" s="430" t="s">
        <v>10227</v>
      </c>
      <c r="M1102" s="48"/>
      <c r="N1102" s="48"/>
      <c r="O1102" s="48"/>
      <c r="P1102" s="48"/>
      <c r="Q1102" s="48"/>
      <c r="R1102" s="48"/>
      <c r="S1102" s="48"/>
      <c r="T1102" s="48"/>
      <c r="U1102" s="48"/>
      <c r="V1102" s="48"/>
      <c r="W1102" s="48"/>
      <c r="X1102" s="48"/>
      <c r="Y1102" s="48"/>
      <c r="Z1102" s="48"/>
      <c r="AA1102" s="48"/>
      <c r="AB1102" s="48"/>
      <c r="AC1102" s="48"/>
    </row>
    <row r="1103">
      <c r="A1103" s="497">
        <v>45770.0</v>
      </c>
      <c r="B1103" s="430" t="s">
        <v>10225</v>
      </c>
      <c r="C1103" s="430" t="s">
        <v>1931</v>
      </c>
      <c r="D1103" s="430" t="s">
        <v>11235</v>
      </c>
      <c r="E1103" s="430" t="s">
        <v>2993</v>
      </c>
      <c r="F1103" s="432">
        <v>0.0</v>
      </c>
      <c r="G1103" s="432">
        <v>2321.43</v>
      </c>
      <c r="H1103" s="432">
        <v>2600.0</v>
      </c>
      <c r="I1103" s="432">
        <f t="shared" si="20"/>
        <v>1250672.24</v>
      </c>
      <c r="J1103" s="432">
        <v>278.57</v>
      </c>
      <c r="K1103" s="433">
        <v>12.0</v>
      </c>
      <c r="L1103" s="430" t="s">
        <v>10227</v>
      </c>
      <c r="M1103" s="48"/>
      <c r="N1103" s="48"/>
      <c r="O1103" s="48"/>
      <c r="P1103" s="48"/>
      <c r="Q1103" s="48"/>
      <c r="R1103" s="48"/>
      <c r="S1103" s="48"/>
      <c r="T1103" s="48"/>
      <c r="U1103" s="48"/>
      <c r="V1103" s="48"/>
      <c r="W1103" s="48"/>
      <c r="X1103" s="48"/>
      <c r="Y1103" s="48"/>
      <c r="Z1103" s="48"/>
      <c r="AA1103" s="48"/>
      <c r="AB1103" s="48"/>
      <c r="AC1103" s="48"/>
    </row>
    <row r="1104">
      <c r="A1104" s="497">
        <v>45770.0</v>
      </c>
      <c r="B1104" s="430" t="s">
        <v>10225</v>
      </c>
      <c r="C1104" s="430" t="s">
        <v>1931</v>
      </c>
      <c r="D1104" s="430" t="s">
        <v>11236</v>
      </c>
      <c r="E1104" s="430" t="s">
        <v>2993</v>
      </c>
      <c r="F1104" s="432">
        <v>0.0</v>
      </c>
      <c r="G1104" s="432">
        <v>2321.43</v>
      </c>
      <c r="H1104" s="432">
        <v>2600.0</v>
      </c>
      <c r="I1104" s="432">
        <f t="shared" si="20"/>
        <v>1252993.67</v>
      </c>
      <c r="J1104" s="432">
        <v>278.57</v>
      </c>
      <c r="K1104" s="433">
        <v>12.0</v>
      </c>
      <c r="L1104" s="430" t="s">
        <v>10227</v>
      </c>
      <c r="M1104" s="48"/>
      <c r="N1104" s="48"/>
      <c r="O1104" s="48"/>
      <c r="P1104" s="48"/>
      <c r="Q1104" s="48"/>
      <c r="R1104" s="48"/>
      <c r="S1104" s="48"/>
      <c r="T1104" s="48"/>
      <c r="U1104" s="48"/>
      <c r="V1104" s="48"/>
      <c r="W1104" s="48"/>
      <c r="X1104" s="48"/>
      <c r="Y1104" s="48"/>
      <c r="Z1104" s="48"/>
      <c r="AA1104" s="48"/>
      <c r="AB1104" s="48"/>
      <c r="AC1104" s="48"/>
    </row>
    <row r="1105">
      <c r="A1105" s="497">
        <v>45770.0</v>
      </c>
      <c r="B1105" s="430" t="s">
        <v>10225</v>
      </c>
      <c r="C1105" s="430" t="s">
        <v>2997</v>
      </c>
      <c r="D1105" s="430" t="s">
        <v>11237</v>
      </c>
      <c r="E1105" s="430" t="s">
        <v>2996</v>
      </c>
      <c r="F1105" s="432">
        <v>0.0</v>
      </c>
      <c r="G1105" s="432">
        <v>321.43</v>
      </c>
      <c r="H1105" s="432">
        <v>360.0</v>
      </c>
      <c r="I1105" s="432">
        <f t="shared" si="20"/>
        <v>1253315.1</v>
      </c>
      <c r="J1105" s="432">
        <v>38.57</v>
      </c>
      <c r="K1105" s="433">
        <v>12.0</v>
      </c>
      <c r="L1105" s="430" t="s">
        <v>10227</v>
      </c>
      <c r="M1105" s="48"/>
      <c r="N1105" s="48"/>
      <c r="O1105" s="48"/>
      <c r="P1105" s="48"/>
      <c r="Q1105" s="48"/>
      <c r="R1105" s="48"/>
      <c r="S1105" s="48"/>
      <c r="T1105" s="48"/>
      <c r="U1105" s="48"/>
      <c r="V1105" s="48"/>
      <c r="W1105" s="48"/>
      <c r="X1105" s="48"/>
      <c r="Y1105" s="48"/>
      <c r="Z1105" s="48"/>
      <c r="AA1105" s="48"/>
      <c r="AB1105" s="48"/>
      <c r="AC1105" s="48"/>
    </row>
    <row r="1106">
      <c r="A1106" s="497">
        <v>45770.0</v>
      </c>
      <c r="B1106" s="430" t="s">
        <v>10225</v>
      </c>
      <c r="C1106" s="430" t="s">
        <v>3001</v>
      </c>
      <c r="D1106" s="430" t="s">
        <v>11238</v>
      </c>
      <c r="E1106" s="430" t="s">
        <v>3000</v>
      </c>
      <c r="F1106" s="432">
        <v>0.0</v>
      </c>
      <c r="G1106" s="432">
        <v>321.43</v>
      </c>
      <c r="H1106" s="432">
        <v>360.0</v>
      </c>
      <c r="I1106" s="432">
        <f t="shared" si="20"/>
        <v>1253636.53</v>
      </c>
      <c r="J1106" s="432">
        <v>38.57</v>
      </c>
      <c r="K1106" s="433">
        <v>12.0</v>
      </c>
      <c r="L1106" s="430" t="s">
        <v>10227</v>
      </c>
      <c r="M1106" s="48"/>
      <c r="N1106" s="48"/>
      <c r="O1106" s="48"/>
      <c r="P1106" s="48"/>
      <c r="Q1106" s="48"/>
      <c r="R1106" s="48"/>
      <c r="S1106" s="48"/>
      <c r="T1106" s="48"/>
      <c r="U1106" s="48"/>
      <c r="V1106" s="48"/>
      <c r="W1106" s="48"/>
      <c r="X1106" s="48"/>
      <c r="Y1106" s="48"/>
      <c r="Z1106" s="48"/>
      <c r="AA1106" s="48"/>
      <c r="AB1106" s="48"/>
      <c r="AC1106" s="48"/>
    </row>
    <row r="1107">
      <c r="A1107" s="497">
        <v>45770.0</v>
      </c>
      <c r="B1107" s="430" t="s">
        <v>10225</v>
      </c>
      <c r="C1107" s="430" t="s">
        <v>3005</v>
      </c>
      <c r="D1107" s="430" t="s">
        <v>11239</v>
      </c>
      <c r="E1107" s="430" t="s">
        <v>3004</v>
      </c>
      <c r="F1107" s="432">
        <v>0.0</v>
      </c>
      <c r="G1107" s="432">
        <v>8.93</v>
      </c>
      <c r="H1107" s="432">
        <v>10.0</v>
      </c>
      <c r="I1107" s="432">
        <f t="shared" si="20"/>
        <v>1253645.46</v>
      </c>
      <c r="J1107" s="432">
        <v>1.07</v>
      </c>
      <c r="K1107" s="433">
        <v>12.0</v>
      </c>
      <c r="L1107" s="430" t="s">
        <v>10290</v>
      </c>
      <c r="M1107" s="48"/>
      <c r="N1107" s="48"/>
      <c r="O1107" s="48"/>
      <c r="P1107" s="48"/>
      <c r="Q1107" s="48"/>
      <c r="R1107" s="48"/>
      <c r="S1107" s="48"/>
      <c r="T1107" s="48"/>
      <c r="U1107" s="48"/>
      <c r="V1107" s="48"/>
      <c r="W1107" s="48"/>
      <c r="X1107" s="48"/>
      <c r="Y1107" s="48"/>
      <c r="Z1107" s="48"/>
      <c r="AA1107" s="48"/>
      <c r="AB1107" s="48"/>
      <c r="AC1107" s="48"/>
    </row>
    <row r="1108">
      <c r="A1108" s="497">
        <v>45770.0</v>
      </c>
      <c r="B1108" s="430" t="s">
        <v>10225</v>
      </c>
      <c r="C1108" s="430" t="s">
        <v>3005</v>
      </c>
      <c r="D1108" s="430" t="s">
        <v>11240</v>
      </c>
      <c r="E1108" s="430" t="s">
        <v>3004</v>
      </c>
      <c r="F1108" s="432">
        <v>0.0</v>
      </c>
      <c r="G1108" s="432">
        <v>357.14</v>
      </c>
      <c r="H1108" s="432">
        <v>400.0</v>
      </c>
      <c r="I1108" s="432">
        <f t="shared" si="20"/>
        <v>1254002.6</v>
      </c>
      <c r="J1108" s="432">
        <v>42.86</v>
      </c>
      <c r="K1108" s="433">
        <v>12.0</v>
      </c>
      <c r="L1108" s="430" t="s">
        <v>10279</v>
      </c>
      <c r="M1108" s="48"/>
      <c r="N1108" s="48"/>
      <c r="O1108" s="48"/>
      <c r="P1108" s="48"/>
      <c r="Q1108" s="48"/>
      <c r="R1108" s="48"/>
      <c r="S1108" s="48"/>
      <c r="T1108" s="48"/>
      <c r="U1108" s="48"/>
      <c r="V1108" s="48"/>
      <c r="W1108" s="48"/>
      <c r="X1108" s="48"/>
      <c r="Y1108" s="48"/>
      <c r="Z1108" s="48"/>
      <c r="AA1108" s="48"/>
      <c r="AB1108" s="48"/>
      <c r="AC1108" s="48"/>
    </row>
    <row r="1109">
      <c r="A1109" s="497">
        <v>45770.0</v>
      </c>
      <c r="B1109" s="430" t="s">
        <v>10225</v>
      </c>
      <c r="C1109" s="430" t="s">
        <v>3009</v>
      </c>
      <c r="D1109" s="430" t="s">
        <v>11241</v>
      </c>
      <c r="E1109" s="430" t="s">
        <v>3008</v>
      </c>
      <c r="F1109" s="432">
        <v>0.0</v>
      </c>
      <c r="G1109" s="432">
        <v>714.29</v>
      </c>
      <c r="H1109" s="432">
        <v>800.0</v>
      </c>
      <c r="I1109" s="432">
        <f t="shared" si="20"/>
        <v>1254716.89</v>
      </c>
      <c r="J1109" s="432">
        <v>85.71</v>
      </c>
      <c r="K1109" s="433">
        <v>12.0</v>
      </c>
      <c r="L1109" s="430" t="s">
        <v>10279</v>
      </c>
      <c r="M1109" s="48"/>
      <c r="N1109" s="48"/>
      <c r="O1109" s="48"/>
      <c r="P1109" s="48"/>
      <c r="Q1109" s="48"/>
      <c r="R1109" s="48"/>
      <c r="S1109" s="48"/>
      <c r="T1109" s="48"/>
      <c r="U1109" s="48"/>
      <c r="V1109" s="48"/>
      <c r="W1109" s="48"/>
      <c r="X1109" s="48"/>
      <c r="Y1109" s="48"/>
      <c r="Z1109" s="48"/>
      <c r="AA1109" s="48"/>
      <c r="AB1109" s="48"/>
      <c r="AC1109" s="48"/>
    </row>
    <row r="1110">
      <c r="A1110" s="497">
        <v>45770.0</v>
      </c>
      <c r="B1110" s="430" t="s">
        <v>10225</v>
      </c>
      <c r="C1110" s="430" t="s">
        <v>3013</v>
      </c>
      <c r="D1110" s="430" t="s">
        <v>11242</v>
      </c>
      <c r="E1110" s="430" t="s">
        <v>3012</v>
      </c>
      <c r="F1110" s="432">
        <v>0.0</v>
      </c>
      <c r="G1110" s="432">
        <v>1875.0</v>
      </c>
      <c r="H1110" s="432">
        <v>2100.0</v>
      </c>
      <c r="I1110" s="432">
        <f t="shared" si="20"/>
        <v>1256591.89</v>
      </c>
      <c r="J1110" s="432">
        <v>225.0</v>
      </c>
      <c r="K1110" s="433">
        <v>12.0</v>
      </c>
      <c r="L1110" s="430" t="s">
        <v>10227</v>
      </c>
      <c r="M1110" s="48"/>
      <c r="N1110" s="48"/>
      <c r="O1110" s="48"/>
      <c r="P1110" s="48"/>
      <c r="Q1110" s="48"/>
      <c r="R1110" s="48"/>
      <c r="S1110" s="48"/>
      <c r="T1110" s="48"/>
      <c r="U1110" s="48"/>
      <c r="V1110" s="48"/>
      <c r="W1110" s="48"/>
      <c r="X1110" s="48"/>
      <c r="Y1110" s="48"/>
      <c r="Z1110" s="48"/>
      <c r="AA1110" s="48"/>
      <c r="AB1110" s="48"/>
      <c r="AC1110" s="48"/>
    </row>
    <row r="1111">
      <c r="A1111" s="497">
        <v>45770.0</v>
      </c>
      <c r="B1111" s="430" t="s">
        <v>10225</v>
      </c>
      <c r="C1111" s="430" t="s">
        <v>2250</v>
      </c>
      <c r="D1111" s="430" t="s">
        <v>11243</v>
      </c>
      <c r="E1111" s="430" t="s">
        <v>3016</v>
      </c>
      <c r="F1111" s="432">
        <v>0.0</v>
      </c>
      <c r="G1111" s="432">
        <v>1250.0</v>
      </c>
      <c r="H1111" s="432">
        <v>1400.0</v>
      </c>
      <c r="I1111" s="432">
        <f t="shared" si="20"/>
        <v>1257841.89</v>
      </c>
      <c r="J1111" s="432">
        <v>150.0</v>
      </c>
      <c r="K1111" s="433">
        <v>12.0</v>
      </c>
      <c r="L1111" s="430" t="s">
        <v>10227</v>
      </c>
      <c r="M1111" s="48"/>
      <c r="N1111" s="48"/>
      <c r="O1111" s="48"/>
      <c r="P1111" s="48"/>
      <c r="Q1111" s="48"/>
      <c r="R1111" s="48"/>
      <c r="S1111" s="48"/>
      <c r="T1111" s="48"/>
      <c r="U1111" s="48"/>
      <c r="V1111" s="48"/>
      <c r="W1111" s="48"/>
      <c r="X1111" s="48"/>
      <c r="Y1111" s="48"/>
      <c r="Z1111" s="48"/>
      <c r="AA1111" s="48"/>
      <c r="AB1111" s="48"/>
      <c r="AC1111" s="48"/>
    </row>
    <row r="1112">
      <c r="A1112" s="497">
        <v>45771.0</v>
      </c>
      <c r="B1112" s="430" t="s">
        <v>10225</v>
      </c>
      <c r="C1112" s="430" t="s">
        <v>3025</v>
      </c>
      <c r="D1112" s="430" t="s">
        <v>11244</v>
      </c>
      <c r="E1112" s="430" t="s">
        <v>3024</v>
      </c>
      <c r="F1112" s="432">
        <v>0.0</v>
      </c>
      <c r="G1112" s="432">
        <v>491.07</v>
      </c>
      <c r="H1112" s="432">
        <v>550.0</v>
      </c>
      <c r="I1112" s="432">
        <f t="shared" si="20"/>
        <v>1258332.96</v>
      </c>
      <c r="J1112" s="432">
        <v>58.93</v>
      </c>
      <c r="K1112" s="433">
        <v>12.0</v>
      </c>
      <c r="L1112" s="430" t="s">
        <v>10283</v>
      </c>
      <c r="M1112" s="48"/>
      <c r="N1112" s="48"/>
      <c r="O1112" s="48"/>
      <c r="P1112" s="48"/>
      <c r="Q1112" s="48"/>
      <c r="R1112" s="48"/>
      <c r="S1112" s="48"/>
      <c r="T1112" s="48"/>
      <c r="U1112" s="48"/>
      <c r="V1112" s="48"/>
      <c r="W1112" s="48"/>
      <c r="X1112" s="48"/>
      <c r="Y1112" s="48"/>
      <c r="Z1112" s="48"/>
      <c r="AA1112" s="48"/>
      <c r="AB1112" s="48"/>
      <c r="AC1112" s="48"/>
    </row>
    <row r="1113">
      <c r="A1113" s="497">
        <v>45771.0</v>
      </c>
      <c r="B1113" s="430" t="s">
        <v>10225</v>
      </c>
      <c r="C1113" s="430" t="s">
        <v>3028</v>
      </c>
      <c r="D1113" s="430" t="s">
        <v>11245</v>
      </c>
      <c r="E1113" s="430" t="s">
        <v>3027</v>
      </c>
      <c r="F1113" s="432">
        <v>0.0</v>
      </c>
      <c r="G1113" s="432">
        <v>491.07</v>
      </c>
      <c r="H1113" s="432">
        <v>550.0</v>
      </c>
      <c r="I1113" s="432">
        <f t="shared" si="20"/>
        <v>1258824.03</v>
      </c>
      <c r="J1113" s="432">
        <v>58.93</v>
      </c>
      <c r="K1113" s="433">
        <v>12.0</v>
      </c>
      <c r="L1113" s="430" t="s">
        <v>10283</v>
      </c>
      <c r="M1113" s="48"/>
      <c r="N1113" s="48"/>
      <c r="O1113" s="48"/>
      <c r="P1113" s="48"/>
      <c r="Q1113" s="48"/>
      <c r="R1113" s="48"/>
      <c r="S1113" s="48"/>
      <c r="T1113" s="48"/>
      <c r="U1113" s="48"/>
      <c r="V1113" s="48"/>
      <c r="W1113" s="48"/>
      <c r="X1113" s="48"/>
      <c r="Y1113" s="48"/>
      <c r="Z1113" s="48"/>
      <c r="AA1113" s="48"/>
      <c r="AB1113" s="48"/>
      <c r="AC1113" s="48"/>
    </row>
    <row r="1114">
      <c r="A1114" s="497">
        <v>45771.0</v>
      </c>
      <c r="B1114" s="430" t="s">
        <v>10225</v>
      </c>
      <c r="C1114" s="430" t="s">
        <v>2942</v>
      </c>
      <c r="D1114" s="430" t="s">
        <v>11246</v>
      </c>
      <c r="E1114" s="430" t="s">
        <v>3030</v>
      </c>
      <c r="F1114" s="432">
        <v>0.0</v>
      </c>
      <c r="G1114" s="432">
        <v>2678.57</v>
      </c>
      <c r="H1114" s="432">
        <v>3000.0</v>
      </c>
      <c r="I1114" s="432">
        <f t="shared" si="20"/>
        <v>1261502.6</v>
      </c>
      <c r="J1114" s="432">
        <v>321.43</v>
      </c>
      <c r="K1114" s="433">
        <v>12.0</v>
      </c>
      <c r="L1114" s="430" t="s">
        <v>10296</v>
      </c>
      <c r="M1114" s="48"/>
      <c r="N1114" s="48"/>
      <c r="O1114" s="48"/>
      <c r="P1114" s="48"/>
      <c r="Q1114" s="48"/>
      <c r="R1114" s="48"/>
      <c r="S1114" s="48"/>
      <c r="T1114" s="48"/>
      <c r="U1114" s="48"/>
      <c r="V1114" s="48"/>
      <c r="W1114" s="48"/>
      <c r="X1114" s="48"/>
      <c r="Y1114" s="48"/>
      <c r="Z1114" s="48"/>
      <c r="AA1114" s="48"/>
      <c r="AB1114" s="48"/>
      <c r="AC1114" s="48"/>
    </row>
    <row r="1115">
      <c r="A1115" s="497">
        <v>45771.0</v>
      </c>
      <c r="B1115" s="430" t="s">
        <v>10225</v>
      </c>
      <c r="C1115" s="430" t="s">
        <v>3034</v>
      </c>
      <c r="D1115" s="430" t="s">
        <v>11247</v>
      </c>
      <c r="E1115" s="430" t="s">
        <v>3033</v>
      </c>
      <c r="F1115" s="432">
        <v>0.0</v>
      </c>
      <c r="G1115" s="432">
        <v>2321.43</v>
      </c>
      <c r="H1115" s="432">
        <v>2600.0</v>
      </c>
      <c r="I1115" s="432">
        <f t="shared" si="20"/>
        <v>1263824.03</v>
      </c>
      <c r="J1115" s="432">
        <v>278.57</v>
      </c>
      <c r="K1115" s="433">
        <v>12.0</v>
      </c>
      <c r="L1115" s="430" t="s">
        <v>10227</v>
      </c>
      <c r="M1115" s="48"/>
      <c r="N1115" s="48"/>
      <c r="O1115" s="48"/>
      <c r="P1115" s="48"/>
      <c r="Q1115" s="48"/>
      <c r="R1115" s="48"/>
      <c r="S1115" s="48"/>
      <c r="T1115" s="48"/>
      <c r="U1115" s="48"/>
      <c r="V1115" s="48"/>
      <c r="W1115" s="48"/>
      <c r="X1115" s="48"/>
      <c r="Y1115" s="48"/>
      <c r="Z1115" s="48"/>
      <c r="AA1115" s="48"/>
      <c r="AB1115" s="48"/>
      <c r="AC1115" s="48"/>
    </row>
    <row r="1116">
      <c r="A1116" s="497">
        <v>45771.0</v>
      </c>
      <c r="B1116" s="430" t="s">
        <v>10225</v>
      </c>
      <c r="C1116" s="430" t="s">
        <v>2181</v>
      </c>
      <c r="D1116" s="430" t="s">
        <v>11198</v>
      </c>
      <c r="E1116" s="430" t="s">
        <v>3037</v>
      </c>
      <c r="F1116" s="432">
        <v>0.0</v>
      </c>
      <c r="G1116" s="432">
        <v>491.07</v>
      </c>
      <c r="H1116" s="432">
        <v>550.0</v>
      </c>
      <c r="I1116" s="432">
        <f t="shared" si="20"/>
        <v>1264315.1</v>
      </c>
      <c r="J1116" s="432">
        <v>58.93</v>
      </c>
      <c r="K1116" s="433">
        <v>12.0</v>
      </c>
      <c r="L1116" s="430" t="s">
        <v>10283</v>
      </c>
      <c r="M1116" s="48"/>
      <c r="N1116" s="48"/>
      <c r="O1116" s="48"/>
      <c r="P1116" s="48"/>
      <c r="Q1116" s="48"/>
      <c r="R1116" s="48"/>
      <c r="S1116" s="48"/>
      <c r="T1116" s="48"/>
      <c r="U1116" s="48"/>
      <c r="V1116" s="48"/>
      <c r="W1116" s="48"/>
      <c r="X1116" s="48"/>
      <c r="Y1116" s="48"/>
      <c r="Z1116" s="48"/>
      <c r="AA1116" s="48"/>
      <c r="AB1116" s="48"/>
      <c r="AC1116" s="48"/>
    </row>
    <row r="1117">
      <c r="A1117" s="497">
        <v>45771.0</v>
      </c>
      <c r="B1117" s="430" t="s">
        <v>10225</v>
      </c>
      <c r="C1117" s="430" t="s">
        <v>280</v>
      </c>
      <c r="D1117" s="430" t="s">
        <v>10333</v>
      </c>
      <c r="E1117" s="430" t="s">
        <v>3039</v>
      </c>
      <c r="F1117" s="432">
        <v>0.0</v>
      </c>
      <c r="G1117" s="432">
        <v>267.86</v>
      </c>
      <c r="H1117" s="432">
        <v>300.0</v>
      </c>
      <c r="I1117" s="432">
        <f t="shared" si="20"/>
        <v>1264582.96</v>
      </c>
      <c r="J1117" s="432">
        <v>32.14</v>
      </c>
      <c r="K1117" s="433">
        <v>12.0</v>
      </c>
      <c r="L1117" s="430" t="s">
        <v>10279</v>
      </c>
      <c r="M1117" s="48"/>
      <c r="N1117" s="48"/>
      <c r="O1117" s="48"/>
      <c r="P1117" s="48"/>
      <c r="Q1117" s="48"/>
      <c r="R1117" s="48"/>
      <c r="S1117" s="48"/>
      <c r="T1117" s="48"/>
      <c r="U1117" s="48"/>
      <c r="V1117" s="48"/>
      <c r="W1117" s="48"/>
      <c r="X1117" s="48"/>
      <c r="Y1117" s="48"/>
      <c r="Z1117" s="48"/>
      <c r="AA1117" s="48"/>
      <c r="AB1117" s="48"/>
      <c r="AC1117" s="48"/>
    </row>
    <row r="1118">
      <c r="A1118" s="497">
        <v>45771.0</v>
      </c>
      <c r="B1118" s="430" t="s">
        <v>10225</v>
      </c>
      <c r="C1118" s="430" t="s">
        <v>325</v>
      </c>
      <c r="D1118" s="430" t="s">
        <v>10359</v>
      </c>
      <c r="E1118" s="430" t="s">
        <v>3041</v>
      </c>
      <c r="F1118" s="432">
        <v>0.0</v>
      </c>
      <c r="G1118" s="432">
        <v>267.86</v>
      </c>
      <c r="H1118" s="432">
        <v>300.0</v>
      </c>
      <c r="I1118" s="432">
        <f t="shared" si="20"/>
        <v>1264850.82</v>
      </c>
      <c r="J1118" s="432">
        <v>32.14</v>
      </c>
      <c r="K1118" s="433">
        <v>12.0</v>
      </c>
      <c r="L1118" s="430" t="s">
        <v>10279</v>
      </c>
      <c r="M1118" s="48"/>
      <c r="N1118" s="48"/>
      <c r="O1118" s="48"/>
      <c r="P1118" s="48"/>
      <c r="Q1118" s="48"/>
      <c r="R1118" s="48"/>
      <c r="S1118" s="48"/>
      <c r="T1118" s="48"/>
      <c r="U1118" s="48"/>
      <c r="V1118" s="48"/>
      <c r="W1118" s="48"/>
      <c r="X1118" s="48"/>
      <c r="Y1118" s="48"/>
      <c r="Z1118" s="48"/>
      <c r="AA1118" s="48"/>
      <c r="AB1118" s="48"/>
      <c r="AC1118" s="48"/>
    </row>
    <row r="1119">
      <c r="A1119" s="497">
        <v>45771.0</v>
      </c>
      <c r="B1119" s="430" t="s">
        <v>10225</v>
      </c>
      <c r="C1119" s="430" t="s">
        <v>3044</v>
      </c>
      <c r="D1119" s="430" t="s">
        <v>11248</v>
      </c>
      <c r="E1119" s="430" t="s">
        <v>3043</v>
      </c>
      <c r="F1119" s="432">
        <v>0.0</v>
      </c>
      <c r="G1119" s="432">
        <v>491.07</v>
      </c>
      <c r="H1119" s="432">
        <v>550.0</v>
      </c>
      <c r="I1119" s="432">
        <f t="shared" si="20"/>
        <v>1265341.89</v>
      </c>
      <c r="J1119" s="432">
        <v>58.93</v>
      </c>
      <c r="K1119" s="433">
        <v>12.0</v>
      </c>
      <c r="L1119" s="430" t="s">
        <v>10283</v>
      </c>
      <c r="M1119" s="48"/>
      <c r="N1119" s="48"/>
      <c r="O1119" s="48"/>
      <c r="P1119" s="48"/>
      <c r="Q1119" s="48"/>
      <c r="R1119" s="48"/>
      <c r="S1119" s="48"/>
      <c r="T1119" s="48"/>
      <c r="U1119" s="48"/>
      <c r="V1119" s="48"/>
      <c r="W1119" s="48"/>
      <c r="X1119" s="48"/>
      <c r="Y1119" s="48"/>
      <c r="Z1119" s="48"/>
      <c r="AA1119" s="48"/>
      <c r="AB1119" s="48"/>
      <c r="AC1119" s="48"/>
    </row>
    <row r="1120">
      <c r="A1120" s="497">
        <v>45771.0</v>
      </c>
      <c r="B1120" s="430" t="s">
        <v>10225</v>
      </c>
      <c r="C1120" s="430" t="s">
        <v>3047</v>
      </c>
      <c r="D1120" s="430" t="s">
        <v>11249</v>
      </c>
      <c r="E1120" s="430" t="s">
        <v>3046</v>
      </c>
      <c r="F1120" s="432">
        <v>0.0</v>
      </c>
      <c r="G1120" s="432">
        <v>1875.0</v>
      </c>
      <c r="H1120" s="432">
        <v>2100.0</v>
      </c>
      <c r="I1120" s="432">
        <f t="shared" si="20"/>
        <v>1267216.89</v>
      </c>
      <c r="J1120" s="432">
        <v>225.0</v>
      </c>
      <c r="K1120" s="433">
        <v>12.0</v>
      </c>
      <c r="L1120" s="430" t="s">
        <v>10227</v>
      </c>
      <c r="M1120" s="48"/>
      <c r="N1120" s="48"/>
      <c r="O1120" s="48"/>
      <c r="P1120" s="48"/>
      <c r="Q1120" s="48"/>
      <c r="R1120" s="48"/>
      <c r="S1120" s="48"/>
      <c r="T1120" s="48"/>
      <c r="U1120" s="48"/>
      <c r="V1120" s="48"/>
      <c r="W1120" s="48"/>
      <c r="X1120" s="48"/>
      <c r="Y1120" s="48"/>
      <c r="Z1120" s="48"/>
      <c r="AA1120" s="48"/>
      <c r="AB1120" s="48"/>
      <c r="AC1120" s="48"/>
    </row>
    <row r="1121">
      <c r="A1121" s="497">
        <v>45771.0</v>
      </c>
      <c r="B1121" s="430" t="s">
        <v>10225</v>
      </c>
      <c r="C1121" s="430" t="s">
        <v>3047</v>
      </c>
      <c r="D1121" s="430" t="s">
        <v>11250</v>
      </c>
      <c r="E1121" s="430" t="s">
        <v>3051</v>
      </c>
      <c r="F1121" s="432">
        <v>0.0</v>
      </c>
      <c r="G1121" s="432">
        <v>642.86</v>
      </c>
      <c r="H1121" s="432">
        <v>720.0</v>
      </c>
      <c r="I1121" s="432">
        <f t="shared" si="20"/>
        <v>1267859.75</v>
      </c>
      <c r="J1121" s="432">
        <v>77.14</v>
      </c>
      <c r="K1121" s="433">
        <v>12.0</v>
      </c>
      <c r="L1121" s="430" t="s">
        <v>10227</v>
      </c>
      <c r="M1121" s="48"/>
      <c r="N1121" s="48"/>
      <c r="O1121" s="48"/>
      <c r="P1121" s="48"/>
      <c r="Q1121" s="48"/>
      <c r="R1121" s="48"/>
      <c r="S1121" s="48"/>
      <c r="T1121" s="48"/>
      <c r="U1121" s="48"/>
      <c r="V1121" s="48"/>
      <c r="W1121" s="48"/>
      <c r="X1121" s="48"/>
      <c r="Y1121" s="48"/>
      <c r="Z1121" s="48"/>
      <c r="AA1121" s="48"/>
      <c r="AB1121" s="48"/>
      <c r="AC1121" s="48"/>
    </row>
    <row r="1122">
      <c r="A1122" s="497">
        <v>45771.0</v>
      </c>
      <c r="B1122" s="430" t="s">
        <v>10225</v>
      </c>
      <c r="C1122" s="430" t="s">
        <v>3047</v>
      </c>
      <c r="D1122" s="430" t="s">
        <v>11251</v>
      </c>
      <c r="E1122" s="430" t="s">
        <v>3051</v>
      </c>
      <c r="F1122" s="432">
        <v>0.0</v>
      </c>
      <c r="G1122" s="432">
        <v>1250.0</v>
      </c>
      <c r="H1122" s="432">
        <v>1400.0</v>
      </c>
      <c r="I1122" s="432">
        <f t="shared" si="20"/>
        <v>1269109.75</v>
      </c>
      <c r="J1122" s="432">
        <v>150.0</v>
      </c>
      <c r="K1122" s="433">
        <v>12.0</v>
      </c>
      <c r="L1122" s="430" t="s">
        <v>10227</v>
      </c>
      <c r="M1122" s="48"/>
      <c r="N1122" s="48"/>
      <c r="O1122" s="48"/>
      <c r="P1122" s="48"/>
      <c r="Q1122" s="48"/>
      <c r="R1122" s="48"/>
      <c r="S1122" s="48"/>
      <c r="T1122" s="48"/>
      <c r="U1122" s="48"/>
      <c r="V1122" s="48"/>
      <c r="W1122" s="48"/>
      <c r="X1122" s="48"/>
      <c r="Y1122" s="48"/>
      <c r="Z1122" s="48"/>
      <c r="AA1122" s="48"/>
      <c r="AB1122" s="48"/>
      <c r="AC1122" s="48"/>
    </row>
    <row r="1123">
      <c r="A1123" s="497">
        <v>45771.0</v>
      </c>
      <c r="B1123" s="430" t="s">
        <v>10225</v>
      </c>
      <c r="C1123" s="430" t="s">
        <v>3047</v>
      </c>
      <c r="D1123" s="430" t="s">
        <v>11252</v>
      </c>
      <c r="E1123" s="430" t="s">
        <v>3051</v>
      </c>
      <c r="F1123" s="432">
        <v>0.0</v>
      </c>
      <c r="G1123" s="432">
        <v>415.18</v>
      </c>
      <c r="H1123" s="432">
        <v>465.0</v>
      </c>
      <c r="I1123" s="432">
        <f t="shared" si="20"/>
        <v>1269524.93</v>
      </c>
      <c r="J1123" s="432">
        <v>49.82</v>
      </c>
      <c r="K1123" s="433">
        <v>12.0</v>
      </c>
      <c r="L1123" s="430" t="s">
        <v>10290</v>
      </c>
      <c r="M1123" s="48"/>
      <c r="N1123" s="48"/>
      <c r="O1123" s="48"/>
      <c r="P1123" s="48"/>
      <c r="Q1123" s="48"/>
      <c r="R1123" s="48"/>
      <c r="S1123" s="48"/>
      <c r="T1123" s="48"/>
      <c r="U1123" s="48"/>
      <c r="V1123" s="48"/>
      <c r="W1123" s="48"/>
      <c r="X1123" s="48"/>
      <c r="Y1123" s="48"/>
      <c r="Z1123" s="48"/>
      <c r="AA1123" s="48"/>
      <c r="AB1123" s="48"/>
      <c r="AC1123" s="48"/>
    </row>
    <row r="1124">
      <c r="A1124" s="497">
        <v>45771.0</v>
      </c>
      <c r="B1124" s="430" t="s">
        <v>10225</v>
      </c>
      <c r="C1124" s="430" t="s">
        <v>3047</v>
      </c>
      <c r="D1124" s="430" t="s">
        <v>11253</v>
      </c>
      <c r="E1124" s="430" t="s">
        <v>3051</v>
      </c>
      <c r="F1124" s="432">
        <v>0.0</v>
      </c>
      <c r="G1124" s="432">
        <v>107.14</v>
      </c>
      <c r="H1124" s="432">
        <v>120.0</v>
      </c>
      <c r="I1124" s="432">
        <f t="shared" si="20"/>
        <v>1269632.07</v>
      </c>
      <c r="J1124" s="432">
        <v>12.86</v>
      </c>
      <c r="K1124" s="433">
        <v>12.0</v>
      </c>
      <c r="L1124" s="430" t="s">
        <v>10290</v>
      </c>
      <c r="M1124" s="48"/>
      <c r="N1124" s="48"/>
      <c r="O1124" s="48"/>
      <c r="P1124" s="48"/>
      <c r="Q1124" s="48"/>
      <c r="R1124" s="48"/>
      <c r="S1124" s="48"/>
      <c r="T1124" s="48"/>
      <c r="U1124" s="48"/>
      <c r="V1124" s="48"/>
      <c r="W1124" s="48"/>
      <c r="X1124" s="48"/>
      <c r="Y1124" s="48"/>
      <c r="Z1124" s="48"/>
      <c r="AA1124" s="48"/>
      <c r="AB1124" s="48"/>
      <c r="AC1124" s="48"/>
    </row>
    <row r="1125">
      <c r="A1125" s="497">
        <v>45771.0</v>
      </c>
      <c r="B1125" s="430" t="s">
        <v>10225</v>
      </c>
      <c r="C1125" s="430" t="s">
        <v>11254</v>
      </c>
      <c r="D1125" s="430" t="s">
        <v>11255</v>
      </c>
      <c r="E1125" s="430" t="s">
        <v>3055</v>
      </c>
      <c r="F1125" s="432">
        <v>0.0</v>
      </c>
      <c r="G1125" s="432">
        <v>3571.43</v>
      </c>
      <c r="H1125" s="432">
        <v>4000.0</v>
      </c>
      <c r="I1125" s="432">
        <f t="shared" si="20"/>
        <v>1273203.5</v>
      </c>
      <c r="J1125" s="432">
        <v>428.57</v>
      </c>
      <c r="K1125" s="433">
        <v>12.0</v>
      </c>
      <c r="L1125" s="430" t="s">
        <v>10227</v>
      </c>
      <c r="M1125" s="48"/>
      <c r="N1125" s="48"/>
      <c r="O1125" s="48"/>
      <c r="P1125" s="48"/>
      <c r="Q1125" s="48"/>
      <c r="R1125" s="48"/>
      <c r="S1125" s="48"/>
      <c r="T1125" s="48"/>
      <c r="U1125" s="48"/>
      <c r="V1125" s="48"/>
      <c r="W1125" s="48"/>
      <c r="X1125" s="48"/>
      <c r="Y1125" s="48"/>
      <c r="Z1125" s="48"/>
      <c r="AA1125" s="48"/>
      <c r="AB1125" s="48"/>
      <c r="AC1125" s="48"/>
    </row>
    <row r="1126">
      <c r="A1126" s="497">
        <v>45771.0</v>
      </c>
      <c r="B1126" s="430" t="s">
        <v>10225</v>
      </c>
      <c r="C1126" s="430" t="s">
        <v>11254</v>
      </c>
      <c r="D1126" s="430" t="s">
        <v>11256</v>
      </c>
      <c r="E1126" s="430" t="s">
        <v>3055</v>
      </c>
      <c r="F1126" s="432">
        <v>0.0</v>
      </c>
      <c r="G1126" s="432">
        <v>1250.0</v>
      </c>
      <c r="H1126" s="432">
        <v>1400.0</v>
      </c>
      <c r="I1126" s="432">
        <f t="shared" si="20"/>
        <v>1274453.5</v>
      </c>
      <c r="J1126" s="432">
        <v>150.0</v>
      </c>
      <c r="K1126" s="433">
        <v>12.0</v>
      </c>
      <c r="L1126" s="430" t="s">
        <v>10227</v>
      </c>
      <c r="M1126" s="48"/>
      <c r="N1126" s="48"/>
      <c r="O1126" s="48"/>
      <c r="P1126" s="48"/>
      <c r="Q1126" s="48"/>
      <c r="R1126" s="48"/>
      <c r="S1126" s="48"/>
      <c r="T1126" s="48"/>
      <c r="U1126" s="48"/>
      <c r="V1126" s="48"/>
      <c r="W1126" s="48"/>
      <c r="X1126" s="48"/>
      <c r="Y1126" s="48"/>
      <c r="Z1126" s="48"/>
      <c r="AA1126" s="48"/>
      <c r="AB1126" s="48"/>
      <c r="AC1126" s="48"/>
    </row>
    <row r="1127">
      <c r="A1127" s="497">
        <v>45772.0</v>
      </c>
      <c r="B1127" s="430" t="s">
        <v>10225</v>
      </c>
      <c r="C1127" s="430" t="s">
        <v>3521</v>
      </c>
      <c r="D1127" s="430" t="s">
        <v>11257</v>
      </c>
      <c r="E1127" s="430" t="s">
        <v>3520</v>
      </c>
      <c r="F1127" s="432">
        <v>0.0</v>
      </c>
      <c r="G1127" s="432">
        <v>25000.0</v>
      </c>
      <c r="H1127" s="432">
        <v>28000.0</v>
      </c>
      <c r="I1127" s="432">
        <f t="shared" si="20"/>
        <v>1299453.5</v>
      </c>
      <c r="J1127" s="432">
        <v>3000.0</v>
      </c>
      <c r="K1127" s="433">
        <v>12.0</v>
      </c>
      <c r="L1127" s="430" t="s">
        <v>10229</v>
      </c>
      <c r="M1127" s="48"/>
      <c r="N1127" s="48"/>
      <c r="O1127" s="48"/>
      <c r="P1127" s="48"/>
      <c r="Q1127" s="48"/>
      <c r="R1127" s="48"/>
      <c r="S1127" s="48"/>
      <c r="T1127" s="48"/>
      <c r="U1127" s="48"/>
      <c r="V1127" s="48"/>
      <c r="W1127" s="48"/>
      <c r="X1127" s="48"/>
      <c r="Y1127" s="48"/>
      <c r="Z1127" s="48"/>
      <c r="AA1127" s="48"/>
      <c r="AB1127" s="48"/>
      <c r="AC1127" s="48"/>
    </row>
    <row r="1128">
      <c r="A1128" s="497">
        <v>45772.0</v>
      </c>
      <c r="B1128" s="430" t="s">
        <v>10225</v>
      </c>
      <c r="C1128" s="430" t="s">
        <v>3521</v>
      </c>
      <c r="D1128" s="430" t="s">
        <v>11258</v>
      </c>
      <c r="E1128" s="430" t="s">
        <v>3520</v>
      </c>
      <c r="F1128" s="432">
        <v>0.0</v>
      </c>
      <c r="G1128" s="432">
        <v>604.82</v>
      </c>
      <c r="H1128" s="432">
        <v>677.4</v>
      </c>
      <c r="I1128" s="432">
        <f t="shared" si="20"/>
        <v>1300058.32</v>
      </c>
      <c r="J1128" s="432">
        <v>72.58</v>
      </c>
      <c r="K1128" s="433">
        <v>12.0</v>
      </c>
      <c r="L1128" s="430" t="s">
        <v>10229</v>
      </c>
      <c r="M1128" s="48"/>
      <c r="N1128" s="48"/>
      <c r="O1128" s="48"/>
      <c r="P1128" s="48"/>
      <c r="Q1128" s="48"/>
      <c r="R1128" s="48"/>
      <c r="S1128" s="48"/>
      <c r="T1128" s="48"/>
      <c r="U1128" s="48"/>
      <c r="V1128" s="48"/>
      <c r="W1128" s="48"/>
      <c r="X1128" s="48"/>
      <c r="Y1128" s="48"/>
      <c r="Z1128" s="48"/>
      <c r="AA1128" s="48"/>
      <c r="AB1128" s="48"/>
      <c r="AC1128" s="48"/>
    </row>
    <row r="1129">
      <c r="A1129" s="497">
        <v>45772.0</v>
      </c>
      <c r="B1129" s="430" t="s">
        <v>10225</v>
      </c>
      <c r="C1129" s="430" t="s">
        <v>3062</v>
      </c>
      <c r="D1129" s="430" t="s">
        <v>11259</v>
      </c>
      <c r="E1129" s="430" t="s">
        <v>3061</v>
      </c>
      <c r="F1129" s="432">
        <v>0.0</v>
      </c>
      <c r="G1129" s="432">
        <v>267.86</v>
      </c>
      <c r="H1129" s="432">
        <v>300.0</v>
      </c>
      <c r="I1129" s="432">
        <f t="shared" si="20"/>
        <v>1300326.18</v>
      </c>
      <c r="J1129" s="432">
        <v>32.14</v>
      </c>
      <c r="K1129" s="433">
        <v>12.0</v>
      </c>
      <c r="L1129" s="430" t="s">
        <v>10279</v>
      </c>
      <c r="M1129" s="48"/>
      <c r="N1129" s="48"/>
      <c r="O1129" s="48"/>
      <c r="P1129" s="48"/>
      <c r="Q1129" s="48"/>
      <c r="R1129" s="48"/>
      <c r="S1129" s="48"/>
      <c r="T1129" s="48"/>
      <c r="U1129" s="48"/>
      <c r="V1129" s="48"/>
      <c r="W1129" s="48"/>
      <c r="X1129" s="48"/>
      <c r="Y1129" s="48"/>
      <c r="Z1129" s="48"/>
      <c r="AA1129" s="48"/>
      <c r="AB1129" s="48"/>
      <c r="AC1129" s="48"/>
    </row>
    <row r="1130">
      <c r="A1130" s="497">
        <v>45772.0</v>
      </c>
      <c r="B1130" s="430" t="s">
        <v>10225</v>
      </c>
      <c r="C1130" s="430" t="s">
        <v>1196</v>
      </c>
      <c r="D1130" s="430" t="s">
        <v>11260</v>
      </c>
      <c r="E1130" s="430" t="s">
        <v>3064</v>
      </c>
      <c r="F1130" s="432">
        <v>0.0</v>
      </c>
      <c r="G1130" s="432">
        <v>1250.0</v>
      </c>
      <c r="H1130" s="432">
        <v>1400.0</v>
      </c>
      <c r="I1130" s="432">
        <f t="shared" si="20"/>
        <v>1301576.18</v>
      </c>
      <c r="J1130" s="432">
        <v>150.0</v>
      </c>
      <c r="K1130" s="433">
        <v>12.0</v>
      </c>
      <c r="L1130" s="430" t="s">
        <v>10227</v>
      </c>
      <c r="M1130" s="48"/>
      <c r="N1130" s="48"/>
      <c r="O1130" s="48"/>
      <c r="P1130" s="48"/>
      <c r="Q1130" s="48"/>
      <c r="R1130" s="48"/>
      <c r="S1130" s="48"/>
      <c r="T1130" s="48"/>
      <c r="U1130" s="48"/>
      <c r="V1130" s="48"/>
      <c r="W1130" s="48"/>
      <c r="X1130" s="48"/>
      <c r="Y1130" s="48"/>
      <c r="Z1130" s="48"/>
      <c r="AA1130" s="48"/>
      <c r="AB1130" s="48"/>
      <c r="AC1130" s="48"/>
    </row>
    <row r="1131">
      <c r="A1131" s="497">
        <v>45772.0</v>
      </c>
      <c r="B1131" s="430" t="s">
        <v>10225</v>
      </c>
      <c r="C1131" s="430" t="s">
        <v>3067</v>
      </c>
      <c r="D1131" s="430" t="s">
        <v>11261</v>
      </c>
      <c r="E1131" s="430" t="s">
        <v>3066</v>
      </c>
      <c r="F1131" s="432">
        <v>0.0</v>
      </c>
      <c r="G1131" s="432">
        <v>4464.29</v>
      </c>
      <c r="H1131" s="432">
        <v>5000.0</v>
      </c>
      <c r="I1131" s="432">
        <f t="shared" si="20"/>
        <v>1306040.47</v>
      </c>
      <c r="J1131" s="432">
        <v>535.71</v>
      </c>
      <c r="K1131" s="433">
        <v>12.0</v>
      </c>
      <c r="L1131" s="430" t="s">
        <v>10227</v>
      </c>
      <c r="M1131" s="48"/>
      <c r="N1131" s="48"/>
      <c r="O1131" s="48"/>
      <c r="P1131" s="48"/>
      <c r="Q1131" s="48"/>
      <c r="R1131" s="48"/>
      <c r="S1131" s="48"/>
      <c r="T1131" s="48"/>
      <c r="U1131" s="48"/>
      <c r="V1131" s="48"/>
      <c r="W1131" s="48"/>
      <c r="X1131" s="48"/>
      <c r="Y1131" s="48"/>
      <c r="Z1131" s="48"/>
      <c r="AA1131" s="48"/>
      <c r="AB1131" s="48"/>
      <c r="AC1131" s="48"/>
    </row>
    <row r="1132">
      <c r="A1132" s="497">
        <v>45772.0</v>
      </c>
      <c r="B1132" s="430" t="s">
        <v>10225</v>
      </c>
      <c r="C1132" s="430" t="s">
        <v>242</v>
      </c>
      <c r="D1132" s="430" t="s">
        <v>11262</v>
      </c>
      <c r="E1132" s="430" t="s">
        <v>3079</v>
      </c>
      <c r="F1132" s="432">
        <v>0.0</v>
      </c>
      <c r="G1132" s="432">
        <v>2678.57</v>
      </c>
      <c r="H1132" s="432">
        <v>3000.0</v>
      </c>
      <c r="I1132" s="432">
        <f t="shared" si="20"/>
        <v>1308719.04</v>
      </c>
      <c r="J1132" s="432">
        <v>321.43</v>
      </c>
      <c r="K1132" s="433">
        <v>12.0</v>
      </c>
      <c r="L1132" s="430" t="s">
        <v>10296</v>
      </c>
      <c r="M1132" s="48"/>
      <c r="N1132" s="48"/>
      <c r="O1132" s="48"/>
      <c r="P1132" s="48"/>
      <c r="Q1132" s="48"/>
      <c r="R1132" s="48"/>
      <c r="S1132" s="48"/>
      <c r="T1132" s="48"/>
      <c r="U1132" s="48"/>
      <c r="V1132" s="48"/>
      <c r="W1132" s="48"/>
      <c r="X1132" s="48"/>
      <c r="Y1132" s="48"/>
      <c r="Z1132" s="48"/>
      <c r="AA1132" s="48"/>
      <c r="AB1132" s="48"/>
      <c r="AC1132" s="48"/>
    </row>
    <row r="1133">
      <c r="A1133" s="497">
        <v>45772.0</v>
      </c>
      <c r="B1133" s="430" t="s">
        <v>10225</v>
      </c>
      <c r="C1133" s="430" t="s">
        <v>280</v>
      </c>
      <c r="D1133" s="430" t="s">
        <v>10333</v>
      </c>
      <c r="E1133" s="430" t="s">
        <v>3082</v>
      </c>
      <c r="F1133" s="432">
        <v>0.0</v>
      </c>
      <c r="G1133" s="432">
        <v>267.86</v>
      </c>
      <c r="H1133" s="432">
        <v>300.0</v>
      </c>
      <c r="I1133" s="432">
        <f t="shared" si="20"/>
        <v>1308986.9</v>
      </c>
      <c r="J1133" s="432">
        <v>32.14</v>
      </c>
      <c r="K1133" s="433">
        <v>12.0</v>
      </c>
      <c r="L1133" s="430" t="s">
        <v>10279</v>
      </c>
      <c r="M1133" s="48"/>
      <c r="N1133" s="48"/>
      <c r="O1133" s="48"/>
      <c r="P1133" s="48"/>
      <c r="Q1133" s="48"/>
      <c r="R1133" s="48"/>
      <c r="S1133" s="48"/>
      <c r="T1133" s="48"/>
      <c r="U1133" s="48"/>
      <c r="V1133" s="48"/>
      <c r="W1133" s="48"/>
      <c r="X1133" s="48"/>
      <c r="Y1133" s="48"/>
      <c r="Z1133" s="48"/>
      <c r="AA1133" s="48"/>
      <c r="AB1133" s="48"/>
      <c r="AC1133" s="48"/>
    </row>
    <row r="1134">
      <c r="A1134" s="497">
        <v>45772.0</v>
      </c>
      <c r="B1134" s="430" t="s">
        <v>10225</v>
      </c>
      <c r="C1134" s="430" t="s">
        <v>3085</v>
      </c>
      <c r="D1134" s="430" t="s">
        <v>11263</v>
      </c>
      <c r="E1134" s="430" t="s">
        <v>3084</v>
      </c>
      <c r="F1134" s="432">
        <v>0.0</v>
      </c>
      <c r="G1134" s="432">
        <v>535.71</v>
      </c>
      <c r="H1134" s="432">
        <v>600.0</v>
      </c>
      <c r="I1134" s="432">
        <f t="shared" si="20"/>
        <v>1309522.61</v>
      </c>
      <c r="J1134" s="432">
        <v>64.29</v>
      </c>
      <c r="K1134" s="433">
        <v>12.0</v>
      </c>
      <c r="L1134" s="430" t="s">
        <v>10279</v>
      </c>
      <c r="M1134" s="48"/>
      <c r="N1134" s="48"/>
      <c r="O1134" s="48"/>
      <c r="P1134" s="48"/>
      <c r="Q1134" s="48"/>
      <c r="R1134" s="48"/>
      <c r="S1134" s="48"/>
      <c r="T1134" s="48"/>
      <c r="U1134" s="48"/>
      <c r="V1134" s="48"/>
      <c r="W1134" s="48"/>
      <c r="X1134" s="48"/>
      <c r="Y1134" s="48"/>
      <c r="Z1134" s="48"/>
      <c r="AA1134" s="48"/>
      <c r="AB1134" s="48"/>
      <c r="AC1134" s="48"/>
    </row>
    <row r="1135">
      <c r="A1135" s="497">
        <v>45772.0</v>
      </c>
      <c r="B1135" s="430" t="s">
        <v>10225</v>
      </c>
      <c r="C1135" s="430" t="s">
        <v>3067</v>
      </c>
      <c r="D1135" s="430" t="s">
        <v>11264</v>
      </c>
      <c r="E1135" s="430" t="s">
        <v>3096</v>
      </c>
      <c r="F1135" s="432">
        <v>0.0</v>
      </c>
      <c r="G1135" s="432">
        <v>625.0</v>
      </c>
      <c r="H1135" s="432">
        <v>700.0</v>
      </c>
      <c r="I1135" s="432">
        <f t="shared" si="20"/>
        <v>1310147.61</v>
      </c>
      <c r="J1135" s="432">
        <v>75.0</v>
      </c>
      <c r="K1135" s="433">
        <v>12.0</v>
      </c>
      <c r="L1135" s="430" t="s">
        <v>10227</v>
      </c>
      <c r="M1135" s="48"/>
      <c r="N1135" s="48"/>
      <c r="O1135" s="48"/>
      <c r="P1135" s="48"/>
      <c r="Q1135" s="48"/>
      <c r="R1135" s="48"/>
      <c r="S1135" s="48"/>
      <c r="T1135" s="48"/>
      <c r="U1135" s="48"/>
      <c r="V1135" s="48"/>
      <c r="W1135" s="48"/>
      <c r="X1135" s="48"/>
      <c r="Y1135" s="48"/>
      <c r="Z1135" s="48"/>
      <c r="AA1135" s="48"/>
      <c r="AB1135" s="48"/>
      <c r="AC1135" s="48"/>
    </row>
    <row r="1136">
      <c r="A1136" s="497">
        <v>45773.0</v>
      </c>
      <c r="B1136" s="430" t="s">
        <v>10225</v>
      </c>
      <c r="C1136" s="430" t="s">
        <v>3088</v>
      </c>
      <c r="D1136" s="430" t="s">
        <v>11265</v>
      </c>
      <c r="E1136" s="430" t="s">
        <v>3087</v>
      </c>
      <c r="F1136" s="432">
        <v>0.0</v>
      </c>
      <c r="G1136" s="432">
        <v>491.07</v>
      </c>
      <c r="H1136" s="432">
        <v>550.0</v>
      </c>
      <c r="I1136" s="432">
        <f t="shared" si="20"/>
        <v>1310638.68</v>
      </c>
      <c r="J1136" s="432">
        <v>58.93</v>
      </c>
      <c r="K1136" s="433">
        <v>12.0</v>
      </c>
      <c r="L1136" s="430" t="s">
        <v>10283</v>
      </c>
      <c r="M1136" s="48"/>
      <c r="N1136" s="48"/>
      <c r="O1136" s="48"/>
      <c r="P1136" s="48"/>
      <c r="Q1136" s="48"/>
      <c r="R1136" s="48"/>
      <c r="S1136" s="48"/>
      <c r="T1136" s="48"/>
      <c r="U1136" s="48"/>
      <c r="V1136" s="48"/>
      <c r="W1136" s="48"/>
      <c r="X1136" s="48"/>
      <c r="Y1136" s="48"/>
      <c r="Z1136" s="48"/>
      <c r="AA1136" s="48"/>
      <c r="AB1136" s="48"/>
      <c r="AC1136" s="48"/>
    </row>
    <row r="1137">
      <c r="A1137" s="497">
        <v>45773.0</v>
      </c>
      <c r="B1137" s="430" t="s">
        <v>10225</v>
      </c>
      <c r="C1137" s="430" t="s">
        <v>3088</v>
      </c>
      <c r="D1137" s="430" t="s">
        <v>11266</v>
      </c>
      <c r="E1137" s="430" t="s">
        <v>3087</v>
      </c>
      <c r="F1137" s="432">
        <v>0.0</v>
      </c>
      <c r="G1137" s="432">
        <v>267.86</v>
      </c>
      <c r="H1137" s="432">
        <v>300.0</v>
      </c>
      <c r="I1137" s="432">
        <f t="shared" si="20"/>
        <v>1310906.54</v>
      </c>
      <c r="J1137" s="432">
        <v>32.14</v>
      </c>
      <c r="K1137" s="433">
        <v>12.0</v>
      </c>
      <c r="L1137" s="430" t="s">
        <v>10279</v>
      </c>
      <c r="M1137" s="48"/>
      <c r="N1137" s="48"/>
      <c r="O1137" s="48"/>
      <c r="P1137" s="48"/>
      <c r="Q1137" s="48"/>
      <c r="R1137" s="48"/>
      <c r="S1137" s="48"/>
      <c r="T1137" s="48"/>
      <c r="U1137" s="48"/>
      <c r="V1137" s="48"/>
      <c r="W1137" s="48"/>
      <c r="X1137" s="48"/>
      <c r="Y1137" s="48"/>
      <c r="Z1137" s="48"/>
      <c r="AA1137" s="48"/>
      <c r="AB1137" s="48"/>
      <c r="AC1137" s="48"/>
    </row>
    <row r="1138">
      <c r="A1138" s="497">
        <v>45775.0</v>
      </c>
      <c r="B1138" s="430" t="s">
        <v>10225</v>
      </c>
      <c r="C1138" s="430" t="s">
        <v>804</v>
      </c>
      <c r="D1138" s="430" t="s">
        <v>11267</v>
      </c>
      <c r="E1138" s="430" t="s">
        <v>3264</v>
      </c>
      <c r="F1138" s="432">
        <v>0.0</v>
      </c>
      <c r="G1138" s="432">
        <v>4464.29</v>
      </c>
      <c r="H1138" s="432">
        <v>5000.0</v>
      </c>
      <c r="I1138" s="432">
        <f t="shared" si="20"/>
        <v>1315370.83</v>
      </c>
      <c r="J1138" s="432">
        <v>535.71</v>
      </c>
      <c r="K1138" s="433">
        <v>12.0</v>
      </c>
      <c r="L1138" s="430" t="s">
        <v>10227</v>
      </c>
      <c r="M1138" s="48"/>
      <c r="N1138" s="48"/>
      <c r="O1138" s="48"/>
      <c r="P1138" s="48"/>
      <c r="Q1138" s="48"/>
      <c r="R1138" s="48"/>
      <c r="S1138" s="48"/>
      <c r="T1138" s="48"/>
      <c r="U1138" s="48"/>
      <c r="V1138" s="48"/>
      <c r="W1138" s="48"/>
      <c r="X1138" s="48"/>
      <c r="Y1138" s="48"/>
      <c r="Z1138" s="48"/>
      <c r="AA1138" s="48"/>
      <c r="AB1138" s="48"/>
      <c r="AC1138" s="48"/>
    </row>
    <row r="1139">
      <c r="A1139" s="497">
        <v>45775.0</v>
      </c>
      <c r="B1139" s="430" t="s">
        <v>10225</v>
      </c>
      <c r="C1139" s="430" t="s">
        <v>804</v>
      </c>
      <c r="D1139" s="430" t="s">
        <v>11268</v>
      </c>
      <c r="E1139" s="430" t="s">
        <v>3264</v>
      </c>
      <c r="F1139" s="432">
        <v>0.0</v>
      </c>
      <c r="G1139" s="432">
        <v>4464.29</v>
      </c>
      <c r="H1139" s="432">
        <v>5000.0</v>
      </c>
      <c r="I1139" s="432">
        <f t="shared" si="20"/>
        <v>1319835.12</v>
      </c>
      <c r="J1139" s="432">
        <v>535.71</v>
      </c>
      <c r="K1139" s="433">
        <v>12.0</v>
      </c>
      <c r="L1139" s="430" t="s">
        <v>10227</v>
      </c>
      <c r="M1139" s="48"/>
      <c r="N1139" s="48"/>
      <c r="O1139" s="48"/>
      <c r="P1139" s="48"/>
      <c r="Q1139" s="48"/>
      <c r="R1139" s="48"/>
      <c r="S1139" s="48"/>
      <c r="T1139" s="48"/>
      <c r="U1139" s="48"/>
      <c r="V1139" s="48"/>
      <c r="W1139" s="48"/>
      <c r="X1139" s="48"/>
      <c r="Y1139" s="48"/>
      <c r="Z1139" s="48"/>
      <c r="AA1139" s="48"/>
      <c r="AB1139" s="48"/>
      <c r="AC1139" s="48"/>
    </row>
    <row r="1140">
      <c r="A1140" s="497">
        <v>45775.0</v>
      </c>
      <c r="B1140" s="430" t="s">
        <v>10225</v>
      </c>
      <c r="C1140" s="430" t="s">
        <v>1964</v>
      </c>
      <c r="D1140" s="430" t="s">
        <v>11269</v>
      </c>
      <c r="E1140" s="430" t="s">
        <v>3525</v>
      </c>
      <c r="F1140" s="432">
        <v>0.0</v>
      </c>
      <c r="G1140" s="432">
        <v>1227.68</v>
      </c>
      <c r="H1140" s="432">
        <v>1375.0</v>
      </c>
      <c r="I1140" s="432">
        <f t="shared" si="20"/>
        <v>1321062.8</v>
      </c>
      <c r="J1140" s="432">
        <v>147.32</v>
      </c>
      <c r="K1140" s="433">
        <v>12.0</v>
      </c>
      <c r="L1140" s="430" t="s">
        <v>10234</v>
      </c>
      <c r="M1140" s="48"/>
      <c r="N1140" s="48"/>
      <c r="O1140" s="48"/>
      <c r="P1140" s="48"/>
      <c r="Q1140" s="48"/>
      <c r="R1140" s="48"/>
      <c r="S1140" s="48"/>
      <c r="T1140" s="48"/>
      <c r="U1140" s="48"/>
      <c r="V1140" s="48"/>
      <c r="W1140" s="48"/>
      <c r="X1140" s="48"/>
      <c r="Y1140" s="48"/>
      <c r="Z1140" s="48"/>
      <c r="AA1140" s="48"/>
      <c r="AB1140" s="48"/>
      <c r="AC1140" s="48"/>
    </row>
    <row r="1141">
      <c r="A1141" s="497">
        <v>45775.0</v>
      </c>
      <c r="B1141" s="430" t="s">
        <v>10225</v>
      </c>
      <c r="C1141" s="430" t="s">
        <v>3092</v>
      </c>
      <c r="D1141" s="430" t="s">
        <v>11270</v>
      </c>
      <c r="E1141" s="430" t="s">
        <v>3091</v>
      </c>
      <c r="F1141" s="432">
        <v>0.0</v>
      </c>
      <c r="G1141" s="432">
        <v>267.86</v>
      </c>
      <c r="H1141" s="432">
        <v>300.0</v>
      </c>
      <c r="I1141" s="432">
        <f t="shared" si="20"/>
        <v>1321330.66</v>
      </c>
      <c r="J1141" s="432">
        <v>32.14</v>
      </c>
      <c r="K1141" s="433">
        <v>12.0</v>
      </c>
      <c r="L1141" s="430" t="s">
        <v>10279</v>
      </c>
      <c r="M1141" s="48"/>
      <c r="N1141" s="48"/>
      <c r="O1141" s="48"/>
      <c r="P1141" s="48"/>
      <c r="Q1141" s="48"/>
      <c r="R1141" s="48"/>
      <c r="S1141" s="48"/>
      <c r="T1141" s="48"/>
      <c r="U1141" s="48"/>
      <c r="V1141" s="48"/>
      <c r="W1141" s="48"/>
      <c r="X1141" s="48"/>
      <c r="Y1141" s="48"/>
      <c r="Z1141" s="48"/>
      <c r="AA1141" s="48"/>
      <c r="AB1141" s="48"/>
      <c r="AC1141" s="48"/>
    </row>
    <row r="1142">
      <c r="A1142" s="497">
        <v>45775.0</v>
      </c>
      <c r="B1142" s="430" t="s">
        <v>10225</v>
      </c>
      <c r="C1142" s="430" t="s">
        <v>2956</v>
      </c>
      <c r="D1142" s="430" t="s">
        <v>11223</v>
      </c>
      <c r="E1142" s="430" t="s">
        <v>3094</v>
      </c>
      <c r="F1142" s="432">
        <v>0.0</v>
      </c>
      <c r="G1142" s="432">
        <v>491.07</v>
      </c>
      <c r="H1142" s="432">
        <v>550.0</v>
      </c>
      <c r="I1142" s="432">
        <f t="shared" si="20"/>
        <v>1321821.73</v>
      </c>
      <c r="J1142" s="432">
        <v>58.93</v>
      </c>
      <c r="K1142" s="433">
        <v>12.0</v>
      </c>
      <c r="L1142" s="430" t="s">
        <v>10283</v>
      </c>
      <c r="M1142" s="48"/>
      <c r="N1142" s="48"/>
      <c r="O1142" s="48"/>
      <c r="P1142" s="48"/>
      <c r="Q1142" s="48"/>
      <c r="R1142" s="48"/>
      <c r="S1142" s="48"/>
      <c r="T1142" s="48"/>
      <c r="U1142" s="48"/>
      <c r="V1142" s="48"/>
      <c r="W1142" s="48"/>
      <c r="X1142" s="48"/>
      <c r="Y1142" s="48"/>
      <c r="Z1142" s="48"/>
      <c r="AA1142" s="48"/>
      <c r="AB1142" s="48"/>
      <c r="AC1142" s="48"/>
    </row>
    <row r="1143">
      <c r="A1143" s="497">
        <v>45775.0</v>
      </c>
      <c r="B1143" s="430" t="s">
        <v>10225</v>
      </c>
      <c r="C1143" s="430" t="s">
        <v>3114</v>
      </c>
      <c r="D1143" s="430" t="s">
        <v>11271</v>
      </c>
      <c r="E1143" s="430" t="s">
        <v>3113</v>
      </c>
      <c r="F1143" s="432">
        <v>0.0</v>
      </c>
      <c r="G1143" s="432">
        <v>267.86</v>
      </c>
      <c r="H1143" s="432">
        <v>300.0</v>
      </c>
      <c r="I1143" s="432">
        <f t="shared" si="20"/>
        <v>1322089.59</v>
      </c>
      <c r="J1143" s="432">
        <v>32.14</v>
      </c>
      <c r="K1143" s="433">
        <v>12.0</v>
      </c>
      <c r="L1143" s="430" t="s">
        <v>10279</v>
      </c>
      <c r="M1143" s="48"/>
      <c r="N1143" s="48"/>
      <c r="O1143" s="48"/>
      <c r="P1143" s="48"/>
      <c r="Q1143" s="48"/>
      <c r="R1143" s="48"/>
      <c r="S1143" s="48"/>
      <c r="T1143" s="48"/>
      <c r="U1143" s="48"/>
      <c r="V1143" s="48"/>
      <c r="W1143" s="48"/>
      <c r="X1143" s="48"/>
      <c r="Y1143" s="48"/>
      <c r="Z1143" s="48"/>
      <c r="AA1143" s="48"/>
      <c r="AB1143" s="48"/>
      <c r="AC1143" s="48"/>
    </row>
    <row r="1144">
      <c r="A1144" s="497">
        <v>45775.0</v>
      </c>
      <c r="B1144" s="430" t="s">
        <v>10225</v>
      </c>
      <c r="C1144" s="430" t="s">
        <v>3117</v>
      </c>
      <c r="D1144" s="430" t="s">
        <v>11272</v>
      </c>
      <c r="E1144" s="430" t="s">
        <v>3116</v>
      </c>
      <c r="F1144" s="432">
        <v>0.0</v>
      </c>
      <c r="G1144" s="432">
        <v>267.86</v>
      </c>
      <c r="H1144" s="432">
        <v>300.0</v>
      </c>
      <c r="I1144" s="432">
        <f t="shared" si="20"/>
        <v>1322357.45</v>
      </c>
      <c r="J1144" s="432">
        <v>32.14</v>
      </c>
      <c r="K1144" s="433">
        <v>12.0</v>
      </c>
      <c r="L1144" s="430" t="s">
        <v>10279</v>
      </c>
      <c r="M1144" s="48"/>
      <c r="N1144" s="48"/>
      <c r="O1144" s="48"/>
      <c r="P1144" s="48"/>
      <c r="Q1144" s="48"/>
      <c r="R1144" s="48"/>
      <c r="S1144" s="48"/>
      <c r="T1144" s="48"/>
      <c r="U1144" s="48"/>
      <c r="V1144" s="48"/>
      <c r="W1144" s="48"/>
      <c r="X1144" s="48"/>
      <c r="Y1144" s="48"/>
      <c r="Z1144" s="48"/>
      <c r="AA1144" s="48"/>
      <c r="AB1144" s="48"/>
      <c r="AC1144" s="48"/>
    </row>
    <row r="1145">
      <c r="A1145" s="497">
        <v>45775.0</v>
      </c>
      <c r="B1145" s="430" t="s">
        <v>10225</v>
      </c>
      <c r="C1145" s="430" t="s">
        <v>1252</v>
      </c>
      <c r="D1145" s="430" t="s">
        <v>11273</v>
      </c>
      <c r="E1145" s="430" t="s">
        <v>3136</v>
      </c>
      <c r="F1145" s="432">
        <v>0.0</v>
      </c>
      <c r="G1145" s="432">
        <v>8035.71</v>
      </c>
      <c r="H1145" s="432">
        <v>9000.0</v>
      </c>
      <c r="I1145" s="432">
        <f t="shared" si="20"/>
        <v>1330393.16</v>
      </c>
      <c r="J1145" s="432">
        <v>964.29</v>
      </c>
      <c r="K1145" s="433">
        <v>12.0</v>
      </c>
      <c r="L1145" s="430" t="s">
        <v>10227</v>
      </c>
      <c r="M1145" s="48"/>
      <c r="N1145" s="48"/>
      <c r="O1145" s="48"/>
      <c r="P1145" s="48"/>
      <c r="Q1145" s="48"/>
      <c r="R1145" s="48"/>
      <c r="S1145" s="48"/>
      <c r="T1145" s="48"/>
      <c r="U1145" s="48"/>
      <c r="V1145" s="48"/>
      <c r="W1145" s="48"/>
      <c r="X1145" s="48"/>
      <c r="Y1145" s="48"/>
      <c r="Z1145" s="48"/>
      <c r="AA1145" s="48"/>
      <c r="AB1145" s="48"/>
      <c r="AC1145" s="48"/>
    </row>
    <row r="1146">
      <c r="A1146" s="497">
        <v>45775.0</v>
      </c>
      <c r="B1146" s="430" t="s">
        <v>10225</v>
      </c>
      <c r="C1146" s="430" t="s">
        <v>3149</v>
      </c>
      <c r="D1146" s="430" t="s">
        <v>11274</v>
      </c>
      <c r="E1146" s="430" t="s">
        <v>3148</v>
      </c>
      <c r="F1146" s="432">
        <v>0.0</v>
      </c>
      <c r="G1146" s="432">
        <v>491.07</v>
      </c>
      <c r="H1146" s="432">
        <v>550.0</v>
      </c>
      <c r="I1146" s="432">
        <f t="shared" si="20"/>
        <v>1330884.23</v>
      </c>
      <c r="J1146" s="432">
        <v>58.93</v>
      </c>
      <c r="K1146" s="433">
        <v>12.0</v>
      </c>
      <c r="L1146" s="430" t="s">
        <v>10283</v>
      </c>
      <c r="M1146" s="48"/>
      <c r="N1146" s="48"/>
      <c r="O1146" s="48"/>
      <c r="P1146" s="48"/>
      <c r="Q1146" s="48"/>
      <c r="R1146" s="48"/>
      <c r="S1146" s="48"/>
      <c r="T1146" s="48"/>
      <c r="U1146" s="48"/>
      <c r="V1146" s="48"/>
      <c r="W1146" s="48"/>
      <c r="X1146" s="48"/>
      <c r="Y1146" s="48"/>
      <c r="Z1146" s="48"/>
      <c r="AA1146" s="48"/>
      <c r="AB1146" s="48"/>
      <c r="AC1146" s="48"/>
    </row>
    <row r="1147">
      <c r="A1147" s="497">
        <v>45775.0</v>
      </c>
      <c r="B1147" s="430" t="s">
        <v>10225</v>
      </c>
      <c r="C1147" s="430" t="s">
        <v>3152</v>
      </c>
      <c r="D1147" s="430" t="s">
        <v>11275</v>
      </c>
      <c r="E1147" s="430" t="s">
        <v>3151</v>
      </c>
      <c r="F1147" s="432">
        <v>0.0</v>
      </c>
      <c r="G1147" s="432">
        <v>1250.0</v>
      </c>
      <c r="H1147" s="432">
        <v>1400.0</v>
      </c>
      <c r="I1147" s="432">
        <f t="shared" si="20"/>
        <v>1332134.23</v>
      </c>
      <c r="J1147" s="432">
        <v>150.0</v>
      </c>
      <c r="K1147" s="433">
        <v>12.0</v>
      </c>
      <c r="L1147" s="430" t="s">
        <v>10227</v>
      </c>
      <c r="M1147" s="48"/>
      <c r="N1147" s="48"/>
      <c r="O1147" s="48"/>
      <c r="P1147" s="48"/>
      <c r="Q1147" s="48"/>
      <c r="R1147" s="48"/>
      <c r="S1147" s="48"/>
      <c r="T1147" s="48"/>
      <c r="U1147" s="48"/>
      <c r="V1147" s="48"/>
      <c r="W1147" s="48"/>
      <c r="X1147" s="48"/>
      <c r="Y1147" s="48"/>
      <c r="Z1147" s="48"/>
      <c r="AA1147" s="48"/>
      <c r="AB1147" s="48"/>
      <c r="AC1147" s="48"/>
    </row>
    <row r="1148">
      <c r="A1148" s="497">
        <v>45775.0</v>
      </c>
      <c r="B1148" s="430" t="s">
        <v>10225</v>
      </c>
      <c r="C1148" s="430" t="s">
        <v>3109</v>
      </c>
      <c r="D1148" s="430" t="s">
        <v>11276</v>
      </c>
      <c r="E1148" s="430" t="s">
        <v>3156</v>
      </c>
      <c r="F1148" s="432">
        <v>0.0</v>
      </c>
      <c r="G1148" s="432">
        <v>1875.0</v>
      </c>
      <c r="H1148" s="432">
        <v>2100.0</v>
      </c>
      <c r="I1148" s="432">
        <f t="shared" si="20"/>
        <v>1334009.23</v>
      </c>
      <c r="J1148" s="432">
        <v>225.0</v>
      </c>
      <c r="K1148" s="433">
        <v>12.0</v>
      </c>
      <c r="L1148" s="430" t="s">
        <v>10227</v>
      </c>
      <c r="M1148" s="48"/>
      <c r="N1148" s="48"/>
      <c r="O1148" s="48"/>
      <c r="P1148" s="48"/>
      <c r="Q1148" s="48"/>
      <c r="R1148" s="48"/>
      <c r="S1148" s="48"/>
      <c r="T1148" s="48"/>
      <c r="U1148" s="48"/>
      <c r="V1148" s="48"/>
      <c r="W1148" s="48"/>
      <c r="X1148" s="48"/>
      <c r="Y1148" s="48"/>
      <c r="Z1148" s="48"/>
      <c r="AA1148" s="48"/>
      <c r="AB1148" s="48"/>
      <c r="AC1148" s="48"/>
    </row>
    <row r="1149">
      <c r="A1149" s="497">
        <v>45776.0</v>
      </c>
      <c r="B1149" s="430" t="s">
        <v>10225</v>
      </c>
      <c r="C1149" s="430" t="s">
        <v>217</v>
      </c>
      <c r="D1149" s="430" t="s">
        <v>11277</v>
      </c>
      <c r="E1149" s="430" t="s">
        <v>3267</v>
      </c>
      <c r="F1149" s="432">
        <v>0.0</v>
      </c>
      <c r="G1149" s="432">
        <v>3571.43</v>
      </c>
      <c r="H1149" s="432">
        <v>4000.0</v>
      </c>
      <c r="I1149" s="432">
        <f t="shared" si="20"/>
        <v>1337580.66</v>
      </c>
      <c r="J1149" s="432">
        <v>428.57</v>
      </c>
      <c r="K1149" s="433">
        <v>12.0</v>
      </c>
      <c r="L1149" s="430" t="s">
        <v>10227</v>
      </c>
      <c r="M1149" s="48"/>
      <c r="N1149" s="48"/>
      <c r="O1149" s="48"/>
      <c r="P1149" s="48"/>
      <c r="Q1149" s="48"/>
      <c r="R1149" s="48"/>
      <c r="S1149" s="48"/>
      <c r="T1149" s="48"/>
      <c r="U1149" s="48"/>
      <c r="V1149" s="48"/>
      <c r="W1149" s="48"/>
      <c r="X1149" s="48"/>
      <c r="Y1149" s="48"/>
      <c r="Z1149" s="48"/>
      <c r="AA1149" s="48"/>
      <c r="AB1149" s="48"/>
      <c r="AC1149" s="48"/>
    </row>
    <row r="1150">
      <c r="A1150" s="497">
        <v>45776.0</v>
      </c>
      <c r="B1150" s="430" t="s">
        <v>10225</v>
      </c>
      <c r="C1150" s="430" t="s">
        <v>217</v>
      </c>
      <c r="D1150" s="430" t="s">
        <v>11278</v>
      </c>
      <c r="E1150" s="430" t="s">
        <v>3267</v>
      </c>
      <c r="F1150" s="432">
        <v>0.0</v>
      </c>
      <c r="G1150" s="432">
        <v>75.0</v>
      </c>
      <c r="H1150" s="432">
        <v>84.0</v>
      </c>
      <c r="I1150" s="432">
        <f t="shared" si="20"/>
        <v>1337655.66</v>
      </c>
      <c r="J1150" s="432">
        <v>9.0</v>
      </c>
      <c r="K1150" s="433">
        <v>12.0</v>
      </c>
      <c r="L1150" s="430" t="s">
        <v>10290</v>
      </c>
      <c r="M1150" s="48"/>
      <c r="N1150" s="48"/>
      <c r="O1150" s="48"/>
      <c r="P1150" s="48"/>
      <c r="Q1150" s="48"/>
      <c r="R1150" s="48"/>
      <c r="S1150" s="48"/>
      <c r="T1150" s="48"/>
      <c r="U1150" s="48"/>
      <c r="V1150" s="48"/>
      <c r="W1150" s="48"/>
      <c r="X1150" s="48"/>
      <c r="Y1150" s="48"/>
      <c r="Z1150" s="48"/>
      <c r="AA1150" s="48"/>
      <c r="AB1150" s="48"/>
      <c r="AC1150" s="48"/>
    </row>
    <row r="1151">
      <c r="A1151" s="497">
        <v>45776.0</v>
      </c>
      <c r="B1151" s="430" t="s">
        <v>10225</v>
      </c>
      <c r="C1151" s="430" t="s">
        <v>217</v>
      </c>
      <c r="D1151" s="430" t="s">
        <v>11279</v>
      </c>
      <c r="E1151" s="430" t="s">
        <v>3267</v>
      </c>
      <c r="F1151" s="432">
        <v>0.0</v>
      </c>
      <c r="G1151" s="432">
        <v>62.5</v>
      </c>
      <c r="H1151" s="432">
        <v>70.0</v>
      </c>
      <c r="I1151" s="432">
        <f t="shared" si="20"/>
        <v>1337718.16</v>
      </c>
      <c r="J1151" s="432">
        <v>7.5</v>
      </c>
      <c r="K1151" s="433">
        <v>12.0</v>
      </c>
      <c r="L1151" s="430" t="s">
        <v>10290</v>
      </c>
      <c r="M1151" s="48"/>
      <c r="N1151" s="48"/>
      <c r="O1151" s="48"/>
      <c r="P1151" s="48"/>
      <c r="Q1151" s="48"/>
      <c r="R1151" s="48"/>
      <c r="S1151" s="48"/>
      <c r="T1151" s="48"/>
      <c r="U1151" s="48"/>
      <c r="V1151" s="48"/>
      <c r="W1151" s="48"/>
      <c r="X1151" s="48"/>
      <c r="Y1151" s="48"/>
      <c r="Z1151" s="48"/>
      <c r="AA1151" s="48"/>
      <c r="AB1151" s="48"/>
      <c r="AC1151" s="48"/>
    </row>
    <row r="1152">
      <c r="A1152" s="497">
        <v>45776.0</v>
      </c>
      <c r="B1152" s="430" t="s">
        <v>10225</v>
      </c>
      <c r="C1152" s="430" t="s">
        <v>217</v>
      </c>
      <c r="D1152" s="430" t="s">
        <v>11280</v>
      </c>
      <c r="E1152" s="430" t="s">
        <v>3267</v>
      </c>
      <c r="F1152" s="432">
        <v>0.0</v>
      </c>
      <c r="G1152" s="432">
        <v>8.93</v>
      </c>
      <c r="H1152" s="432">
        <v>10.0</v>
      </c>
      <c r="I1152" s="432">
        <f t="shared" si="20"/>
        <v>1337727.09</v>
      </c>
      <c r="J1152" s="432">
        <v>1.07</v>
      </c>
      <c r="K1152" s="433">
        <v>12.0</v>
      </c>
      <c r="L1152" s="430" t="s">
        <v>10290</v>
      </c>
      <c r="M1152" s="48"/>
      <c r="N1152" s="48"/>
      <c r="O1152" s="48"/>
      <c r="P1152" s="48"/>
      <c r="Q1152" s="48"/>
      <c r="R1152" s="48"/>
      <c r="S1152" s="48"/>
      <c r="T1152" s="48"/>
      <c r="U1152" s="48"/>
      <c r="V1152" s="48"/>
      <c r="W1152" s="48"/>
      <c r="X1152" s="48"/>
      <c r="Y1152" s="48"/>
      <c r="Z1152" s="48"/>
      <c r="AA1152" s="48"/>
      <c r="AB1152" s="48"/>
      <c r="AC1152" s="48"/>
    </row>
    <row r="1153">
      <c r="A1153" s="497">
        <v>45776.0</v>
      </c>
      <c r="B1153" s="430" t="s">
        <v>10225</v>
      </c>
      <c r="C1153" s="430" t="s">
        <v>804</v>
      </c>
      <c r="D1153" s="430" t="s">
        <v>11281</v>
      </c>
      <c r="E1153" s="430" t="s">
        <v>3260</v>
      </c>
      <c r="F1153" s="432">
        <v>0.0</v>
      </c>
      <c r="G1153" s="432">
        <v>2321.43</v>
      </c>
      <c r="H1153" s="432">
        <v>2600.0</v>
      </c>
      <c r="I1153" s="432">
        <f t="shared" si="20"/>
        <v>1340048.52</v>
      </c>
      <c r="J1153" s="432">
        <v>278.57</v>
      </c>
      <c r="K1153" s="433">
        <v>12.0</v>
      </c>
      <c r="L1153" s="430" t="s">
        <v>10227</v>
      </c>
      <c r="M1153" s="48"/>
      <c r="N1153" s="48"/>
      <c r="O1153" s="48"/>
      <c r="P1153" s="48"/>
      <c r="Q1153" s="48"/>
      <c r="R1153" s="48"/>
      <c r="S1153" s="48"/>
      <c r="T1153" s="48"/>
      <c r="U1153" s="48"/>
      <c r="V1153" s="48"/>
      <c r="W1153" s="48"/>
      <c r="X1153" s="48"/>
      <c r="Y1153" s="48"/>
      <c r="Z1153" s="48"/>
      <c r="AA1153" s="48"/>
      <c r="AB1153" s="48"/>
      <c r="AC1153" s="48"/>
    </row>
    <row r="1154">
      <c r="A1154" s="497">
        <v>45776.0</v>
      </c>
      <c r="B1154" s="430" t="s">
        <v>10225</v>
      </c>
      <c r="C1154" s="430" t="s">
        <v>804</v>
      </c>
      <c r="D1154" s="430" t="s">
        <v>11282</v>
      </c>
      <c r="E1154" s="430" t="s">
        <v>3260</v>
      </c>
      <c r="F1154" s="432">
        <v>0.0</v>
      </c>
      <c r="G1154" s="432">
        <v>312.5</v>
      </c>
      <c r="H1154" s="432">
        <v>350.0</v>
      </c>
      <c r="I1154" s="432">
        <f t="shared" si="20"/>
        <v>1340361.02</v>
      </c>
      <c r="J1154" s="432">
        <v>37.5</v>
      </c>
      <c r="K1154" s="433">
        <v>12.0</v>
      </c>
      <c r="L1154" s="430" t="s">
        <v>10290</v>
      </c>
      <c r="M1154" s="48"/>
      <c r="N1154" s="48"/>
      <c r="O1154" s="48"/>
      <c r="P1154" s="48"/>
      <c r="Q1154" s="48"/>
      <c r="R1154" s="48"/>
      <c r="S1154" s="48"/>
      <c r="T1154" s="48"/>
      <c r="U1154" s="48"/>
      <c r="V1154" s="48"/>
      <c r="W1154" s="48"/>
      <c r="X1154" s="48"/>
      <c r="Y1154" s="48"/>
      <c r="Z1154" s="48"/>
      <c r="AA1154" s="48"/>
      <c r="AB1154" s="48"/>
      <c r="AC1154" s="48"/>
    </row>
    <row r="1155">
      <c r="A1155" s="497">
        <v>45776.0</v>
      </c>
      <c r="B1155" s="430" t="s">
        <v>10225</v>
      </c>
      <c r="C1155" s="430" t="s">
        <v>3176</v>
      </c>
      <c r="D1155" s="430" t="s">
        <v>11283</v>
      </c>
      <c r="E1155" s="430" t="s">
        <v>3175</v>
      </c>
      <c r="F1155" s="432">
        <v>0.0</v>
      </c>
      <c r="G1155" s="432">
        <v>25714.29</v>
      </c>
      <c r="H1155" s="432">
        <v>28800.0</v>
      </c>
      <c r="I1155" s="432">
        <f t="shared" si="20"/>
        <v>1366075.31</v>
      </c>
      <c r="J1155" s="432">
        <v>3085.71</v>
      </c>
      <c r="K1155" s="433">
        <v>12.0</v>
      </c>
      <c r="L1155" s="430" t="s">
        <v>10271</v>
      </c>
      <c r="M1155" s="48"/>
      <c r="N1155" s="48"/>
      <c r="O1155" s="48"/>
      <c r="P1155" s="48"/>
      <c r="Q1155" s="48"/>
      <c r="R1155" s="48"/>
      <c r="S1155" s="48"/>
      <c r="T1155" s="48"/>
      <c r="U1155" s="48"/>
      <c r="V1155" s="48"/>
      <c r="W1155" s="48"/>
      <c r="X1155" s="48"/>
      <c r="Y1155" s="48"/>
      <c r="Z1155" s="48"/>
      <c r="AA1155" s="48"/>
      <c r="AB1155" s="48"/>
      <c r="AC1155" s="48"/>
    </row>
    <row r="1156">
      <c r="A1156" s="497">
        <v>45776.0</v>
      </c>
      <c r="B1156" s="430" t="s">
        <v>10225</v>
      </c>
      <c r="C1156" s="430" t="s">
        <v>2814</v>
      </c>
      <c r="D1156" s="430" t="s">
        <v>11176</v>
      </c>
      <c r="E1156" s="430" t="s">
        <v>3159</v>
      </c>
      <c r="F1156" s="432">
        <v>0.0</v>
      </c>
      <c r="G1156" s="432">
        <v>982.14</v>
      </c>
      <c r="H1156" s="432">
        <v>1100.0</v>
      </c>
      <c r="I1156" s="432">
        <f t="shared" si="20"/>
        <v>1367057.45</v>
      </c>
      <c r="J1156" s="432">
        <v>117.86</v>
      </c>
      <c r="K1156" s="433">
        <v>12.0</v>
      </c>
      <c r="L1156" s="430" t="s">
        <v>10283</v>
      </c>
      <c r="M1156" s="48"/>
      <c r="N1156" s="48"/>
      <c r="O1156" s="48"/>
      <c r="P1156" s="48"/>
      <c r="Q1156" s="48"/>
      <c r="R1156" s="48"/>
      <c r="S1156" s="48"/>
      <c r="T1156" s="48"/>
      <c r="U1156" s="48"/>
      <c r="V1156" s="48"/>
      <c r="W1156" s="48"/>
      <c r="X1156" s="48"/>
      <c r="Y1156" s="48"/>
      <c r="Z1156" s="48"/>
      <c r="AA1156" s="48"/>
      <c r="AB1156" s="48"/>
      <c r="AC1156" s="48"/>
    </row>
    <row r="1157">
      <c r="A1157" s="497">
        <v>45776.0</v>
      </c>
      <c r="B1157" s="430" t="s">
        <v>10225</v>
      </c>
      <c r="C1157" s="430" t="s">
        <v>2956</v>
      </c>
      <c r="D1157" s="430" t="s">
        <v>11284</v>
      </c>
      <c r="E1157" s="430" t="s">
        <v>3171</v>
      </c>
      <c r="F1157" s="432">
        <v>0.0</v>
      </c>
      <c r="G1157" s="432">
        <v>321.43</v>
      </c>
      <c r="H1157" s="432">
        <v>360.0</v>
      </c>
      <c r="I1157" s="432">
        <f t="shared" si="20"/>
        <v>1367378.88</v>
      </c>
      <c r="J1157" s="432">
        <v>38.57</v>
      </c>
      <c r="K1157" s="433">
        <v>12.0</v>
      </c>
      <c r="L1157" s="430" t="s">
        <v>10227</v>
      </c>
      <c r="M1157" s="48"/>
      <c r="N1157" s="48"/>
      <c r="O1157" s="48"/>
      <c r="P1157" s="48"/>
      <c r="Q1157" s="48"/>
      <c r="R1157" s="48"/>
      <c r="S1157" s="48"/>
      <c r="T1157" s="48"/>
      <c r="U1157" s="48"/>
      <c r="V1157" s="48"/>
      <c r="W1157" s="48"/>
      <c r="X1157" s="48"/>
      <c r="Y1157" s="48"/>
      <c r="Z1157" s="48"/>
      <c r="AA1157" s="48"/>
      <c r="AB1157" s="48"/>
      <c r="AC1157" s="48"/>
    </row>
    <row r="1158">
      <c r="A1158" s="497">
        <v>45776.0</v>
      </c>
      <c r="B1158" s="430" t="s">
        <v>10225</v>
      </c>
      <c r="C1158" s="430" t="s">
        <v>3166</v>
      </c>
      <c r="D1158" s="430" t="s">
        <v>11285</v>
      </c>
      <c r="E1158" s="430" t="s">
        <v>3165</v>
      </c>
      <c r="F1158" s="432">
        <v>0.0</v>
      </c>
      <c r="G1158" s="432">
        <v>964.29</v>
      </c>
      <c r="H1158" s="432">
        <v>1080.0</v>
      </c>
      <c r="I1158" s="432">
        <f t="shared" si="20"/>
        <v>1368343.17</v>
      </c>
      <c r="J1158" s="432">
        <v>115.71</v>
      </c>
      <c r="K1158" s="433">
        <v>12.0</v>
      </c>
      <c r="L1158" s="430" t="s">
        <v>10227</v>
      </c>
      <c r="M1158" s="48"/>
      <c r="N1158" s="48"/>
      <c r="O1158" s="48"/>
      <c r="P1158" s="48"/>
      <c r="Q1158" s="48"/>
      <c r="R1158" s="48"/>
      <c r="S1158" s="48"/>
      <c r="T1158" s="48"/>
      <c r="U1158" s="48"/>
      <c r="V1158" s="48"/>
      <c r="W1158" s="48"/>
      <c r="X1158" s="48"/>
      <c r="Y1158" s="48"/>
      <c r="Z1158" s="48"/>
      <c r="AA1158" s="48"/>
      <c r="AB1158" s="48"/>
      <c r="AC1158" s="48"/>
    </row>
    <row r="1159">
      <c r="A1159" s="497">
        <v>45776.0</v>
      </c>
      <c r="B1159" s="430" t="s">
        <v>10225</v>
      </c>
      <c r="C1159" s="430" t="s">
        <v>512</v>
      </c>
      <c r="D1159" s="430" t="s">
        <v>10751</v>
      </c>
      <c r="E1159" s="430" t="s">
        <v>3169</v>
      </c>
      <c r="F1159" s="432">
        <v>0.0</v>
      </c>
      <c r="G1159" s="432">
        <v>267.86</v>
      </c>
      <c r="H1159" s="432">
        <v>300.0</v>
      </c>
      <c r="I1159" s="432">
        <f t="shared" si="20"/>
        <v>1368611.03</v>
      </c>
      <c r="J1159" s="432">
        <v>32.14</v>
      </c>
      <c r="K1159" s="433">
        <v>12.0</v>
      </c>
      <c r="L1159" s="430" t="s">
        <v>10279</v>
      </c>
      <c r="M1159" s="48"/>
      <c r="N1159" s="48"/>
      <c r="O1159" s="48"/>
      <c r="P1159" s="48"/>
      <c r="Q1159" s="48"/>
      <c r="R1159" s="48"/>
      <c r="S1159" s="48"/>
      <c r="T1159" s="48"/>
      <c r="U1159" s="48"/>
      <c r="V1159" s="48"/>
      <c r="W1159" s="48"/>
      <c r="X1159" s="48"/>
      <c r="Y1159" s="48"/>
      <c r="Z1159" s="48"/>
      <c r="AA1159" s="48"/>
      <c r="AB1159" s="48"/>
      <c r="AC1159" s="48"/>
    </row>
    <row r="1160">
      <c r="A1160" s="497">
        <v>45776.0</v>
      </c>
      <c r="B1160" s="430" t="s">
        <v>10225</v>
      </c>
      <c r="C1160" s="430" t="s">
        <v>3181</v>
      </c>
      <c r="D1160" s="430" t="s">
        <v>11286</v>
      </c>
      <c r="E1160" s="430" t="s">
        <v>3180</v>
      </c>
      <c r="F1160" s="432">
        <v>0.0</v>
      </c>
      <c r="G1160" s="432">
        <v>267.86</v>
      </c>
      <c r="H1160" s="432">
        <v>300.0</v>
      </c>
      <c r="I1160" s="432">
        <f t="shared" si="20"/>
        <v>1368878.89</v>
      </c>
      <c r="J1160" s="432">
        <v>32.14</v>
      </c>
      <c r="K1160" s="433">
        <v>12.0</v>
      </c>
      <c r="L1160" s="430" t="s">
        <v>10279</v>
      </c>
      <c r="M1160" s="48"/>
      <c r="N1160" s="48"/>
      <c r="O1160" s="48"/>
      <c r="P1160" s="48"/>
      <c r="Q1160" s="48"/>
      <c r="R1160" s="48"/>
      <c r="S1160" s="48"/>
      <c r="T1160" s="48"/>
      <c r="U1160" s="48"/>
      <c r="V1160" s="48"/>
      <c r="W1160" s="48"/>
      <c r="X1160" s="48"/>
      <c r="Y1160" s="48"/>
      <c r="Z1160" s="48"/>
      <c r="AA1160" s="48"/>
      <c r="AB1160" s="48"/>
      <c r="AC1160" s="48"/>
    </row>
    <row r="1161">
      <c r="A1161" s="497">
        <v>45776.0</v>
      </c>
      <c r="B1161" s="430" t="s">
        <v>10225</v>
      </c>
      <c r="C1161" s="430" t="s">
        <v>3085</v>
      </c>
      <c r="D1161" s="430" t="s">
        <v>11263</v>
      </c>
      <c r="E1161" s="430" t="s">
        <v>3183</v>
      </c>
      <c r="F1161" s="432">
        <v>0.0</v>
      </c>
      <c r="G1161" s="432">
        <v>803.57</v>
      </c>
      <c r="H1161" s="432">
        <v>900.0</v>
      </c>
      <c r="I1161" s="432">
        <f t="shared" si="20"/>
        <v>1369682.46</v>
      </c>
      <c r="J1161" s="432">
        <v>96.43</v>
      </c>
      <c r="K1161" s="433">
        <v>12.0</v>
      </c>
      <c r="L1161" s="430" t="s">
        <v>10279</v>
      </c>
      <c r="M1161" s="48"/>
      <c r="N1161" s="48"/>
      <c r="O1161" s="48"/>
      <c r="P1161" s="48"/>
      <c r="Q1161" s="48"/>
      <c r="R1161" s="48"/>
      <c r="S1161" s="48"/>
      <c r="T1161" s="48"/>
      <c r="U1161" s="48"/>
      <c r="V1161" s="48"/>
      <c r="W1161" s="48"/>
      <c r="X1161" s="48"/>
      <c r="Y1161" s="48"/>
      <c r="Z1161" s="48"/>
      <c r="AA1161" s="48"/>
      <c r="AB1161" s="48"/>
      <c r="AC1161" s="48"/>
    </row>
    <row r="1162">
      <c r="A1162" s="497">
        <v>45777.0</v>
      </c>
      <c r="B1162" s="430" t="s">
        <v>10225</v>
      </c>
      <c r="C1162" s="430" t="s">
        <v>3214</v>
      </c>
      <c r="D1162" s="430" t="s">
        <v>11287</v>
      </c>
      <c r="E1162" s="430" t="s">
        <v>3213</v>
      </c>
      <c r="F1162" s="432">
        <v>0.0</v>
      </c>
      <c r="G1162" s="432">
        <v>267.86</v>
      </c>
      <c r="H1162" s="432">
        <v>300.0</v>
      </c>
      <c r="I1162" s="432">
        <f t="shared" si="20"/>
        <v>1369950.32</v>
      </c>
      <c r="J1162" s="432">
        <v>32.14</v>
      </c>
      <c r="K1162" s="433">
        <v>12.0</v>
      </c>
      <c r="L1162" s="430" t="s">
        <v>10279</v>
      </c>
      <c r="M1162" s="48"/>
      <c r="N1162" s="48"/>
      <c r="O1162" s="48"/>
      <c r="P1162" s="48"/>
      <c r="Q1162" s="48"/>
      <c r="R1162" s="48"/>
      <c r="S1162" s="48"/>
      <c r="T1162" s="48"/>
      <c r="U1162" s="48"/>
      <c r="V1162" s="48"/>
      <c r="W1162" s="48"/>
      <c r="X1162" s="48"/>
      <c r="Y1162" s="48"/>
      <c r="Z1162" s="48"/>
      <c r="AA1162" s="48"/>
      <c r="AB1162" s="48"/>
      <c r="AC1162" s="48"/>
    </row>
    <row r="1163">
      <c r="A1163" s="497">
        <v>45777.0</v>
      </c>
      <c r="B1163" s="430" t="s">
        <v>10225</v>
      </c>
      <c r="C1163" s="430" t="s">
        <v>3217</v>
      </c>
      <c r="D1163" s="430" t="s">
        <v>11288</v>
      </c>
      <c r="E1163" s="430" t="s">
        <v>3216</v>
      </c>
      <c r="F1163" s="432">
        <v>0.0</v>
      </c>
      <c r="G1163" s="432">
        <v>267.86</v>
      </c>
      <c r="H1163" s="432">
        <v>300.0</v>
      </c>
      <c r="I1163" s="432">
        <f t="shared" si="20"/>
        <v>1370218.18</v>
      </c>
      <c r="J1163" s="432">
        <v>32.14</v>
      </c>
      <c r="K1163" s="433">
        <v>12.0</v>
      </c>
      <c r="L1163" s="430" t="s">
        <v>10279</v>
      </c>
      <c r="M1163" s="48"/>
      <c r="N1163" s="48"/>
      <c r="O1163" s="48"/>
      <c r="P1163" s="48"/>
      <c r="Q1163" s="48"/>
      <c r="R1163" s="48"/>
      <c r="S1163" s="48"/>
      <c r="T1163" s="48"/>
      <c r="U1163" s="48"/>
      <c r="V1163" s="48"/>
      <c r="W1163" s="48"/>
      <c r="X1163" s="48"/>
      <c r="Y1163" s="48"/>
      <c r="Z1163" s="48"/>
      <c r="AA1163" s="48"/>
      <c r="AB1163" s="48"/>
      <c r="AC1163" s="48"/>
    </row>
    <row r="1164">
      <c r="A1164" s="497">
        <v>45777.0</v>
      </c>
      <c r="B1164" s="430" t="s">
        <v>10225</v>
      </c>
      <c r="C1164" s="430" t="s">
        <v>3186</v>
      </c>
      <c r="D1164" s="430" t="s">
        <v>11289</v>
      </c>
      <c r="E1164" s="430" t="s">
        <v>3185</v>
      </c>
      <c r="F1164" s="432">
        <v>0.0</v>
      </c>
      <c r="G1164" s="432">
        <v>491.07</v>
      </c>
      <c r="H1164" s="432">
        <v>550.0</v>
      </c>
      <c r="I1164" s="432">
        <f t="shared" si="20"/>
        <v>1370709.25</v>
      </c>
      <c r="J1164" s="432">
        <v>58.93</v>
      </c>
      <c r="K1164" s="433">
        <v>12.0</v>
      </c>
      <c r="L1164" s="430" t="s">
        <v>10283</v>
      </c>
      <c r="M1164" s="48"/>
      <c r="N1164" s="48"/>
      <c r="O1164" s="48"/>
      <c r="P1164" s="48"/>
      <c r="Q1164" s="48"/>
      <c r="R1164" s="48"/>
      <c r="S1164" s="48"/>
      <c r="T1164" s="48"/>
      <c r="U1164" s="48"/>
      <c r="V1164" s="48"/>
      <c r="W1164" s="48"/>
      <c r="X1164" s="48"/>
      <c r="Y1164" s="48"/>
      <c r="Z1164" s="48"/>
      <c r="AA1164" s="48"/>
      <c r="AB1164" s="48"/>
      <c r="AC1164" s="48"/>
    </row>
    <row r="1165">
      <c r="A1165" s="497">
        <v>45777.0</v>
      </c>
      <c r="B1165" s="430" t="s">
        <v>10225</v>
      </c>
      <c r="C1165" s="430" t="s">
        <v>11165</v>
      </c>
      <c r="D1165" s="430" t="s">
        <v>11290</v>
      </c>
      <c r="E1165" s="430" t="s">
        <v>3188</v>
      </c>
      <c r="F1165" s="432">
        <v>0.0</v>
      </c>
      <c r="G1165" s="432">
        <v>174.11</v>
      </c>
      <c r="H1165" s="432">
        <v>195.0</v>
      </c>
      <c r="I1165" s="432">
        <f t="shared" si="20"/>
        <v>1370883.36</v>
      </c>
      <c r="J1165" s="432">
        <v>20.89</v>
      </c>
      <c r="K1165" s="433">
        <v>12.0</v>
      </c>
      <c r="L1165" s="430" t="s">
        <v>10290</v>
      </c>
      <c r="M1165" s="48"/>
      <c r="N1165" s="48"/>
      <c r="O1165" s="48"/>
      <c r="P1165" s="48"/>
      <c r="Q1165" s="48"/>
      <c r="R1165" s="48"/>
      <c r="S1165" s="48"/>
      <c r="T1165" s="48"/>
      <c r="U1165" s="48"/>
      <c r="V1165" s="48"/>
      <c r="W1165" s="48"/>
      <c r="X1165" s="48"/>
      <c r="Y1165" s="48"/>
      <c r="Z1165" s="48"/>
      <c r="AA1165" s="48"/>
      <c r="AB1165" s="48"/>
      <c r="AC1165" s="48"/>
    </row>
    <row r="1166">
      <c r="A1166" s="497">
        <v>45777.0</v>
      </c>
      <c r="B1166" s="430" t="s">
        <v>10225</v>
      </c>
      <c r="C1166" s="430" t="s">
        <v>11165</v>
      </c>
      <c r="D1166" s="430" t="s">
        <v>11291</v>
      </c>
      <c r="E1166" s="430" t="s">
        <v>3188</v>
      </c>
      <c r="F1166" s="432">
        <v>0.0</v>
      </c>
      <c r="G1166" s="432">
        <v>1875.0</v>
      </c>
      <c r="H1166" s="432">
        <v>2100.0</v>
      </c>
      <c r="I1166" s="432">
        <f t="shared" si="20"/>
        <v>1372758.36</v>
      </c>
      <c r="J1166" s="432">
        <v>225.0</v>
      </c>
      <c r="K1166" s="433">
        <v>12.0</v>
      </c>
      <c r="L1166" s="430" t="s">
        <v>10227</v>
      </c>
      <c r="M1166" s="48"/>
      <c r="N1166" s="48"/>
      <c r="O1166" s="48"/>
      <c r="P1166" s="48"/>
      <c r="Q1166" s="48"/>
      <c r="R1166" s="48"/>
      <c r="S1166" s="48"/>
      <c r="T1166" s="48"/>
      <c r="U1166" s="48"/>
      <c r="V1166" s="48"/>
      <c r="W1166" s="48"/>
      <c r="X1166" s="48"/>
      <c r="Y1166" s="48"/>
      <c r="Z1166" s="48"/>
      <c r="AA1166" s="48"/>
      <c r="AB1166" s="48"/>
      <c r="AC1166" s="48"/>
    </row>
    <row r="1167">
      <c r="A1167" s="497">
        <v>45777.0</v>
      </c>
      <c r="B1167" s="430" t="s">
        <v>10225</v>
      </c>
      <c r="C1167" s="430" t="s">
        <v>11165</v>
      </c>
      <c r="D1167" s="430" t="s">
        <v>11292</v>
      </c>
      <c r="E1167" s="430" t="s">
        <v>3188</v>
      </c>
      <c r="F1167" s="432">
        <v>0.0</v>
      </c>
      <c r="G1167" s="432">
        <v>625.0</v>
      </c>
      <c r="H1167" s="432">
        <v>700.0</v>
      </c>
      <c r="I1167" s="432">
        <f t="shared" si="20"/>
        <v>1373383.36</v>
      </c>
      <c r="J1167" s="432">
        <v>75.0</v>
      </c>
      <c r="K1167" s="433">
        <v>12.0</v>
      </c>
      <c r="L1167" s="430" t="s">
        <v>10227</v>
      </c>
      <c r="M1167" s="48"/>
      <c r="N1167" s="48"/>
      <c r="O1167" s="48"/>
      <c r="P1167" s="48"/>
      <c r="Q1167" s="48"/>
      <c r="R1167" s="48"/>
      <c r="S1167" s="48"/>
      <c r="T1167" s="48"/>
      <c r="U1167" s="48"/>
      <c r="V1167" s="48"/>
      <c r="W1167" s="48"/>
      <c r="X1167" s="48"/>
      <c r="Y1167" s="48"/>
      <c r="Z1167" s="48"/>
      <c r="AA1167" s="48"/>
      <c r="AB1167" s="48"/>
      <c r="AC1167" s="48"/>
    </row>
    <row r="1168">
      <c r="A1168" s="497">
        <v>45777.0</v>
      </c>
      <c r="B1168" s="430" t="s">
        <v>10225</v>
      </c>
      <c r="C1168" s="430" t="s">
        <v>3194</v>
      </c>
      <c r="D1168" s="430" t="s">
        <v>11293</v>
      </c>
      <c r="E1168" s="430" t="s">
        <v>3193</v>
      </c>
      <c r="F1168" s="432">
        <v>0.0</v>
      </c>
      <c r="G1168" s="432">
        <v>1875.0</v>
      </c>
      <c r="H1168" s="432">
        <v>2100.0</v>
      </c>
      <c r="I1168" s="432">
        <f t="shared" si="20"/>
        <v>1375258.36</v>
      </c>
      <c r="J1168" s="432">
        <v>225.0</v>
      </c>
      <c r="K1168" s="433">
        <v>12.0</v>
      </c>
      <c r="L1168" s="430" t="s">
        <v>10227</v>
      </c>
      <c r="M1168" s="48"/>
      <c r="N1168" s="48"/>
      <c r="O1168" s="48"/>
      <c r="P1168" s="48"/>
      <c r="Q1168" s="48"/>
      <c r="R1168" s="48"/>
      <c r="S1168" s="48"/>
      <c r="T1168" s="48"/>
      <c r="U1168" s="48"/>
      <c r="V1168" s="48"/>
      <c r="W1168" s="48"/>
      <c r="X1168" s="48"/>
      <c r="Y1168" s="48"/>
      <c r="Z1168" s="48"/>
      <c r="AA1168" s="48"/>
      <c r="AB1168" s="48"/>
      <c r="AC1168" s="48"/>
    </row>
    <row r="1169">
      <c r="A1169" s="497">
        <v>45777.0</v>
      </c>
      <c r="B1169" s="430" t="s">
        <v>10225</v>
      </c>
      <c r="C1169" s="430" t="s">
        <v>3199</v>
      </c>
      <c r="D1169" s="430" t="s">
        <v>11294</v>
      </c>
      <c r="E1169" s="430" t="s">
        <v>3198</v>
      </c>
      <c r="F1169" s="432">
        <v>0.0</v>
      </c>
      <c r="G1169" s="432">
        <v>642.86</v>
      </c>
      <c r="H1169" s="432">
        <v>720.0</v>
      </c>
      <c r="I1169" s="432">
        <f t="shared" si="20"/>
        <v>1375901.22</v>
      </c>
      <c r="J1169" s="432">
        <v>77.14</v>
      </c>
      <c r="K1169" s="433">
        <v>12.0</v>
      </c>
      <c r="L1169" s="430" t="s">
        <v>10227</v>
      </c>
      <c r="M1169" s="48"/>
      <c r="N1169" s="48"/>
      <c r="O1169" s="48"/>
      <c r="P1169" s="48"/>
      <c r="Q1169" s="48"/>
      <c r="R1169" s="48"/>
      <c r="S1169" s="48"/>
      <c r="T1169" s="48"/>
      <c r="U1169" s="48"/>
      <c r="V1169" s="48"/>
      <c r="W1169" s="48"/>
      <c r="X1169" s="48"/>
      <c r="Y1169" s="48"/>
      <c r="Z1169" s="48"/>
      <c r="AA1169" s="48"/>
      <c r="AB1169" s="48"/>
      <c r="AC1169" s="48"/>
    </row>
    <row r="1170">
      <c r="A1170" s="497">
        <v>45777.0</v>
      </c>
      <c r="B1170" s="430" t="s">
        <v>10225</v>
      </c>
      <c r="C1170" s="430" t="s">
        <v>3205</v>
      </c>
      <c r="D1170" s="430" t="s">
        <v>11295</v>
      </c>
      <c r="E1170" s="430" t="s">
        <v>3204</v>
      </c>
      <c r="F1170" s="432">
        <v>0.0</v>
      </c>
      <c r="G1170" s="432">
        <v>28.57</v>
      </c>
      <c r="H1170" s="432">
        <v>32.0</v>
      </c>
      <c r="I1170" s="432">
        <f t="shared" si="20"/>
        <v>1375929.79</v>
      </c>
      <c r="J1170" s="432">
        <v>3.43</v>
      </c>
      <c r="K1170" s="433">
        <v>12.0</v>
      </c>
      <c r="L1170" s="430" t="s">
        <v>10290</v>
      </c>
      <c r="M1170" s="48"/>
      <c r="N1170" s="48"/>
      <c r="O1170" s="48"/>
      <c r="P1170" s="48"/>
      <c r="Q1170" s="48"/>
      <c r="R1170" s="48"/>
      <c r="S1170" s="48"/>
      <c r="T1170" s="48"/>
      <c r="U1170" s="48"/>
      <c r="V1170" s="48"/>
      <c r="W1170" s="48"/>
      <c r="X1170" s="48"/>
      <c r="Y1170" s="48"/>
      <c r="Z1170" s="48"/>
      <c r="AA1170" s="48"/>
      <c r="AB1170" s="48"/>
      <c r="AC1170" s="48"/>
    </row>
    <row r="1171">
      <c r="A1171" s="497">
        <v>45777.0</v>
      </c>
      <c r="B1171" s="430" t="s">
        <v>10225</v>
      </c>
      <c r="C1171" s="430" t="s">
        <v>3205</v>
      </c>
      <c r="D1171" s="430" t="s">
        <v>11296</v>
      </c>
      <c r="E1171" s="430" t="s">
        <v>3204</v>
      </c>
      <c r="F1171" s="432">
        <v>0.0</v>
      </c>
      <c r="G1171" s="432">
        <v>2214.29</v>
      </c>
      <c r="H1171" s="432">
        <v>2480.0</v>
      </c>
      <c r="I1171" s="432">
        <f t="shared" si="20"/>
        <v>1378144.08</v>
      </c>
      <c r="J1171" s="432">
        <v>265.71</v>
      </c>
      <c r="K1171" s="433">
        <v>12.0</v>
      </c>
      <c r="L1171" s="430" t="s">
        <v>10227</v>
      </c>
      <c r="M1171" s="48"/>
      <c r="N1171" s="48"/>
      <c r="O1171" s="48"/>
      <c r="P1171" s="48"/>
      <c r="Q1171" s="48"/>
      <c r="R1171" s="48"/>
      <c r="S1171" s="48"/>
      <c r="T1171" s="48"/>
      <c r="U1171" s="48"/>
      <c r="V1171" s="48"/>
      <c r="W1171" s="48"/>
      <c r="X1171" s="48"/>
      <c r="Y1171" s="48"/>
      <c r="Z1171" s="48"/>
      <c r="AA1171" s="48"/>
      <c r="AB1171" s="48"/>
      <c r="AC1171" s="48"/>
    </row>
    <row r="1172">
      <c r="A1172" s="497">
        <v>45777.0</v>
      </c>
      <c r="B1172" s="430" t="s">
        <v>10225</v>
      </c>
      <c r="C1172" s="430" t="s">
        <v>3210</v>
      </c>
      <c r="D1172" s="430" t="s">
        <v>11297</v>
      </c>
      <c r="E1172" s="430" t="s">
        <v>3209</v>
      </c>
      <c r="F1172" s="432">
        <v>0.0</v>
      </c>
      <c r="G1172" s="432">
        <v>267.86</v>
      </c>
      <c r="H1172" s="432">
        <v>300.0</v>
      </c>
      <c r="I1172" s="432">
        <f t="shared" si="20"/>
        <v>1378411.94</v>
      </c>
      <c r="J1172" s="432">
        <v>32.14</v>
      </c>
      <c r="K1172" s="433">
        <v>12.0</v>
      </c>
      <c r="L1172" s="430" t="s">
        <v>10283</v>
      </c>
      <c r="M1172" s="48"/>
      <c r="N1172" s="48"/>
      <c r="O1172" s="48"/>
      <c r="P1172" s="48"/>
      <c r="Q1172" s="48"/>
      <c r="R1172" s="48"/>
      <c r="S1172" s="48"/>
      <c r="T1172" s="48"/>
      <c r="U1172" s="48"/>
      <c r="V1172" s="48"/>
      <c r="W1172" s="48"/>
      <c r="X1172" s="48"/>
      <c r="Y1172" s="48"/>
      <c r="Z1172" s="48"/>
      <c r="AA1172" s="48"/>
      <c r="AB1172" s="48"/>
      <c r="AC1172" s="48"/>
    </row>
    <row r="1173">
      <c r="A1173" s="451"/>
      <c r="B1173" s="431"/>
      <c r="C1173" s="431"/>
      <c r="D1173" s="431"/>
      <c r="E1173" s="431"/>
      <c r="F1173" s="442"/>
      <c r="G1173" s="442"/>
      <c r="H1173" s="442"/>
      <c r="I1173" s="442"/>
      <c r="J1173" s="442"/>
      <c r="K1173" s="443"/>
      <c r="L1173" s="431"/>
      <c r="M1173" s="48"/>
      <c r="N1173" s="48"/>
      <c r="O1173" s="48"/>
      <c r="P1173" s="48"/>
      <c r="Q1173" s="48"/>
      <c r="R1173" s="48"/>
      <c r="S1173" s="48"/>
      <c r="T1173" s="48"/>
      <c r="U1173" s="48"/>
      <c r="V1173" s="48"/>
      <c r="W1173" s="48"/>
      <c r="X1173" s="48"/>
      <c r="Y1173" s="48"/>
      <c r="Z1173" s="48"/>
      <c r="AA1173" s="48"/>
      <c r="AB1173" s="48"/>
      <c r="AC1173" s="48"/>
    </row>
    <row r="1174">
      <c r="A1174" s="497">
        <v>45778.0</v>
      </c>
      <c r="B1174" s="430" t="s">
        <v>10225</v>
      </c>
      <c r="C1174" s="430" t="s">
        <v>130</v>
      </c>
      <c r="D1174" s="430" t="s">
        <v>11298</v>
      </c>
      <c r="E1174" s="430" t="s">
        <v>11005</v>
      </c>
      <c r="F1174" s="432">
        <v>0.0</v>
      </c>
      <c r="G1174" s="432">
        <v>6785.71</v>
      </c>
      <c r="H1174" s="432">
        <v>7600.0</v>
      </c>
      <c r="I1174" s="432">
        <f>(G1174 - F1174)</f>
        <v>6785.71</v>
      </c>
      <c r="J1174" s="432">
        <v>814.29</v>
      </c>
      <c r="K1174" s="433">
        <v>12.0</v>
      </c>
      <c r="L1174" s="430" t="s">
        <v>10377</v>
      </c>
      <c r="M1174" s="48"/>
      <c r="N1174" s="48"/>
      <c r="O1174" s="48"/>
      <c r="P1174" s="48"/>
      <c r="Q1174" s="48"/>
      <c r="R1174" s="48"/>
      <c r="S1174" s="48"/>
      <c r="T1174" s="48"/>
      <c r="U1174" s="48"/>
      <c r="V1174" s="48"/>
      <c r="W1174" s="48"/>
      <c r="X1174" s="48"/>
      <c r="Y1174" s="48"/>
      <c r="Z1174" s="48"/>
      <c r="AA1174" s="48"/>
      <c r="AB1174" s="48"/>
      <c r="AC1174" s="48"/>
    </row>
    <row r="1175">
      <c r="A1175" s="497">
        <v>45778.0</v>
      </c>
      <c r="B1175" s="430" t="s">
        <v>10225</v>
      </c>
      <c r="C1175" s="430" t="s">
        <v>130</v>
      </c>
      <c r="D1175" s="430" t="s">
        <v>11299</v>
      </c>
      <c r="E1175" s="430" t="s">
        <v>11005</v>
      </c>
      <c r="F1175" s="432">
        <v>0.0</v>
      </c>
      <c r="G1175" s="432">
        <v>848.21</v>
      </c>
      <c r="H1175" s="432">
        <v>950.0</v>
      </c>
      <c r="I1175" s="432">
        <f t="shared" ref="I1175:I1448" si="21">((I1174 + G1175) - F1175)</f>
        <v>7633.92</v>
      </c>
      <c r="J1175" s="432">
        <v>101.79</v>
      </c>
      <c r="K1175" s="433">
        <v>12.0</v>
      </c>
      <c r="L1175" s="430" t="s">
        <v>10384</v>
      </c>
      <c r="M1175" s="48"/>
      <c r="N1175" s="48"/>
      <c r="O1175" s="48"/>
      <c r="P1175" s="48"/>
      <c r="Q1175" s="48"/>
      <c r="R1175" s="48"/>
      <c r="S1175" s="48"/>
      <c r="T1175" s="48"/>
      <c r="U1175" s="48"/>
      <c r="V1175" s="48"/>
      <c r="W1175" s="48"/>
      <c r="X1175" s="48"/>
      <c r="Y1175" s="48"/>
      <c r="Z1175" s="48"/>
      <c r="AA1175" s="48"/>
      <c r="AB1175" s="48"/>
      <c r="AC1175" s="48"/>
    </row>
    <row r="1176">
      <c r="A1176" s="497">
        <v>45778.0</v>
      </c>
      <c r="B1176" s="430" t="s">
        <v>10225</v>
      </c>
      <c r="C1176" s="430" t="s">
        <v>710</v>
      </c>
      <c r="D1176" s="430" t="s">
        <v>11300</v>
      </c>
      <c r="E1176" s="430" t="s">
        <v>3602</v>
      </c>
      <c r="F1176" s="432">
        <v>0.0</v>
      </c>
      <c r="G1176" s="432">
        <v>18750.0</v>
      </c>
      <c r="H1176" s="432">
        <v>21000.0</v>
      </c>
      <c r="I1176" s="432">
        <f t="shared" si="21"/>
        <v>26383.92</v>
      </c>
      <c r="J1176" s="432">
        <v>2250.0</v>
      </c>
      <c r="K1176" s="433">
        <v>12.0</v>
      </c>
      <c r="L1176" s="430" t="s">
        <v>10229</v>
      </c>
      <c r="M1176" s="48"/>
      <c r="N1176" s="48"/>
      <c r="O1176" s="48"/>
      <c r="P1176" s="48"/>
      <c r="Q1176" s="48"/>
      <c r="R1176" s="48"/>
      <c r="S1176" s="48"/>
      <c r="T1176" s="48"/>
      <c r="U1176" s="48"/>
      <c r="V1176" s="48"/>
      <c r="W1176" s="48"/>
      <c r="X1176" s="48"/>
      <c r="Y1176" s="48"/>
      <c r="Z1176" s="48"/>
      <c r="AA1176" s="48"/>
      <c r="AB1176" s="48"/>
      <c r="AC1176" s="48"/>
    </row>
    <row r="1177">
      <c r="A1177" s="497">
        <v>45778.0</v>
      </c>
      <c r="B1177" s="430" t="s">
        <v>10225</v>
      </c>
      <c r="C1177" s="430" t="s">
        <v>629</v>
      </c>
      <c r="D1177" s="430" t="s">
        <v>11301</v>
      </c>
      <c r="E1177" s="430" t="s">
        <v>3275</v>
      </c>
      <c r="F1177" s="432">
        <v>0.0</v>
      </c>
      <c r="G1177" s="432">
        <v>45000.0</v>
      </c>
      <c r="H1177" s="432">
        <v>50400.0</v>
      </c>
      <c r="I1177" s="432">
        <f t="shared" si="21"/>
        <v>71383.92</v>
      </c>
      <c r="J1177" s="432">
        <v>5400.0</v>
      </c>
      <c r="K1177" s="433">
        <v>12.0</v>
      </c>
      <c r="L1177" s="430" t="s">
        <v>10248</v>
      </c>
      <c r="M1177" s="48"/>
      <c r="N1177" s="48"/>
      <c r="O1177" s="48"/>
      <c r="P1177" s="48"/>
      <c r="Q1177" s="48"/>
      <c r="R1177" s="48"/>
      <c r="S1177" s="48"/>
      <c r="T1177" s="48"/>
      <c r="U1177" s="48"/>
      <c r="V1177" s="48"/>
      <c r="W1177" s="48"/>
      <c r="X1177" s="48"/>
      <c r="Y1177" s="48"/>
      <c r="Z1177" s="48"/>
      <c r="AA1177" s="48"/>
      <c r="AB1177" s="48"/>
      <c r="AC1177" s="48"/>
    </row>
    <row r="1178">
      <c r="A1178" s="497">
        <v>45778.0</v>
      </c>
      <c r="B1178" s="430" t="s">
        <v>10225</v>
      </c>
      <c r="C1178" s="430" t="s">
        <v>629</v>
      </c>
      <c r="D1178" s="430" t="s">
        <v>11302</v>
      </c>
      <c r="E1178" s="430" t="s">
        <v>3278</v>
      </c>
      <c r="F1178" s="432">
        <v>0.0</v>
      </c>
      <c r="G1178" s="432">
        <v>66000.0</v>
      </c>
      <c r="H1178" s="432">
        <v>73920.0</v>
      </c>
      <c r="I1178" s="432">
        <f t="shared" si="21"/>
        <v>137383.92</v>
      </c>
      <c r="J1178" s="432">
        <v>7920.0</v>
      </c>
      <c r="K1178" s="433">
        <v>12.0</v>
      </c>
      <c r="L1178" s="430" t="s">
        <v>10248</v>
      </c>
      <c r="M1178" s="48"/>
      <c r="N1178" s="48"/>
      <c r="O1178" s="48"/>
      <c r="P1178" s="48"/>
      <c r="Q1178" s="48"/>
      <c r="R1178" s="48"/>
      <c r="S1178" s="48"/>
      <c r="T1178" s="48"/>
      <c r="U1178" s="48"/>
      <c r="V1178" s="48"/>
      <c r="W1178" s="48"/>
      <c r="X1178" s="48"/>
      <c r="Y1178" s="48"/>
      <c r="Z1178" s="48"/>
      <c r="AA1178" s="48"/>
      <c r="AB1178" s="48"/>
      <c r="AC1178" s="48"/>
    </row>
    <row r="1179">
      <c r="A1179" s="497">
        <v>45778.0</v>
      </c>
      <c r="B1179" s="430" t="s">
        <v>10225</v>
      </c>
      <c r="C1179" s="430" t="s">
        <v>629</v>
      </c>
      <c r="D1179" s="430" t="s">
        <v>11303</v>
      </c>
      <c r="E1179" s="430" t="s">
        <v>3278</v>
      </c>
      <c r="F1179" s="432">
        <v>0.0</v>
      </c>
      <c r="G1179" s="432">
        <v>121000.0</v>
      </c>
      <c r="H1179" s="432">
        <v>135520.0</v>
      </c>
      <c r="I1179" s="432">
        <f t="shared" si="21"/>
        <v>258383.92</v>
      </c>
      <c r="J1179" s="432">
        <v>14520.0</v>
      </c>
      <c r="K1179" s="433">
        <v>12.0</v>
      </c>
      <c r="L1179" s="430" t="s">
        <v>10248</v>
      </c>
      <c r="M1179" s="48"/>
      <c r="N1179" s="48"/>
      <c r="O1179" s="48"/>
      <c r="P1179" s="48"/>
      <c r="Q1179" s="48"/>
      <c r="R1179" s="48"/>
      <c r="S1179" s="48"/>
      <c r="T1179" s="48"/>
      <c r="U1179" s="48"/>
      <c r="V1179" s="48"/>
      <c r="W1179" s="48"/>
      <c r="X1179" s="48"/>
      <c r="Y1179" s="48"/>
      <c r="Z1179" s="48"/>
      <c r="AA1179" s="48"/>
      <c r="AB1179" s="48"/>
      <c r="AC1179" s="48"/>
    </row>
    <row r="1180">
      <c r="A1180" s="497">
        <v>45778.0</v>
      </c>
      <c r="B1180" s="430" t="s">
        <v>10225</v>
      </c>
      <c r="C1180" s="430" t="s">
        <v>3535</v>
      </c>
      <c r="D1180" s="430" t="s">
        <v>11304</v>
      </c>
      <c r="E1180" s="430" t="s">
        <v>3534</v>
      </c>
      <c r="F1180" s="432">
        <v>0.0</v>
      </c>
      <c r="G1180" s="432">
        <v>40317.46</v>
      </c>
      <c r="H1180" s="432">
        <v>45155.56</v>
      </c>
      <c r="I1180" s="432">
        <f t="shared" si="21"/>
        <v>298701.38</v>
      </c>
      <c r="J1180" s="432">
        <v>4838.1</v>
      </c>
      <c r="K1180" s="433">
        <v>12.0</v>
      </c>
      <c r="L1180" s="430" t="s">
        <v>10248</v>
      </c>
      <c r="M1180" s="48"/>
      <c r="N1180" s="48"/>
      <c r="O1180" s="48"/>
      <c r="P1180" s="48"/>
      <c r="Q1180" s="48"/>
      <c r="R1180" s="48"/>
      <c r="S1180" s="48"/>
      <c r="T1180" s="48"/>
      <c r="U1180" s="48"/>
      <c r="V1180" s="48"/>
      <c r="W1180" s="48"/>
      <c r="X1180" s="48"/>
      <c r="Y1180" s="48"/>
      <c r="Z1180" s="48"/>
      <c r="AA1180" s="48"/>
      <c r="AB1180" s="48"/>
      <c r="AC1180" s="48"/>
    </row>
    <row r="1181">
      <c r="A1181" s="497">
        <v>45778.0</v>
      </c>
      <c r="B1181" s="430" t="s">
        <v>10225</v>
      </c>
      <c r="C1181" s="430" t="s">
        <v>3535</v>
      </c>
      <c r="D1181" s="430" t="s">
        <v>11305</v>
      </c>
      <c r="E1181" s="430" t="s">
        <v>3534</v>
      </c>
      <c r="F1181" s="432">
        <v>0.0</v>
      </c>
      <c r="G1181" s="432">
        <v>50396.82</v>
      </c>
      <c r="H1181" s="432">
        <v>56444.44</v>
      </c>
      <c r="I1181" s="432">
        <f t="shared" si="21"/>
        <v>349098.2</v>
      </c>
      <c r="J1181" s="432">
        <v>6047.62</v>
      </c>
      <c r="K1181" s="433">
        <v>12.0</v>
      </c>
      <c r="L1181" s="430" t="s">
        <v>10248</v>
      </c>
      <c r="M1181" s="48"/>
      <c r="N1181" s="48"/>
      <c r="O1181" s="48"/>
      <c r="P1181" s="48"/>
      <c r="Q1181" s="48"/>
      <c r="R1181" s="48"/>
      <c r="S1181" s="48"/>
      <c r="T1181" s="48"/>
      <c r="U1181" s="48"/>
      <c r="V1181" s="48"/>
      <c r="W1181" s="48"/>
      <c r="X1181" s="48"/>
      <c r="Y1181" s="48"/>
      <c r="Z1181" s="48"/>
      <c r="AA1181" s="48"/>
      <c r="AB1181" s="48"/>
      <c r="AC1181" s="48"/>
    </row>
    <row r="1182">
      <c r="A1182" s="497">
        <v>45778.0</v>
      </c>
      <c r="B1182" s="430" t="s">
        <v>10225</v>
      </c>
      <c r="C1182" s="430" t="s">
        <v>572</v>
      </c>
      <c r="D1182" s="430" t="s">
        <v>11306</v>
      </c>
      <c r="E1182" s="430" t="s">
        <v>3405</v>
      </c>
      <c r="F1182" s="432">
        <v>0.0</v>
      </c>
      <c r="G1182" s="432">
        <v>28500.0</v>
      </c>
      <c r="H1182" s="432">
        <v>31920.0</v>
      </c>
      <c r="I1182" s="432">
        <f t="shared" si="21"/>
        <v>377598.2</v>
      </c>
      <c r="J1182" s="432">
        <v>3420.0</v>
      </c>
      <c r="K1182" s="433">
        <v>12.0</v>
      </c>
      <c r="L1182" s="430" t="s">
        <v>10248</v>
      </c>
      <c r="M1182" s="48"/>
      <c r="N1182" s="48"/>
      <c r="O1182" s="48"/>
      <c r="P1182" s="48"/>
      <c r="Q1182" s="48"/>
      <c r="R1182" s="48"/>
      <c r="S1182" s="48"/>
      <c r="T1182" s="48"/>
      <c r="U1182" s="48"/>
      <c r="V1182" s="48"/>
      <c r="W1182" s="48"/>
      <c r="X1182" s="48"/>
      <c r="Y1182" s="48"/>
      <c r="Z1182" s="48"/>
      <c r="AA1182" s="48"/>
      <c r="AB1182" s="48"/>
      <c r="AC1182" s="48"/>
    </row>
    <row r="1183">
      <c r="A1183" s="497">
        <v>45778.0</v>
      </c>
      <c r="B1183" s="430" t="s">
        <v>10225</v>
      </c>
      <c r="C1183" s="430" t="s">
        <v>1912</v>
      </c>
      <c r="D1183" s="430" t="s">
        <v>11307</v>
      </c>
      <c r="E1183" s="430" t="s">
        <v>3364</v>
      </c>
      <c r="F1183" s="432">
        <v>0.0</v>
      </c>
      <c r="G1183" s="432">
        <v>110000.0</v>
      </c>
      <c r="H1183" s="432">
        <v>123200.0</v>
      </c>
      <c r="I1183" s="432">
        <f t="shared" si="21"/>
        <v>487598.2</v>
      </c>
      <c r="J1183" s="432">
        <v>13200.0</v>
      </c>
      <c r="K1183" s="433">
        <v>12.0</v>
      </c>
      <c r="L1183" s="430" t="s">
        <v>10248</v>
      </c>
      <c r="M1183" s="48"/>
      <c r="N1183" s="48"/>
      <c r="O1183" s="48"/>
      <c r="P1183" s="48"/>
      <c r="Q1183" s="48"/>
      <c r="R1183" s="48"/>
      <c r="S1183" s="48"/>
      <c r="T1183" s="48"/>
      <c r="U1183" s="48"/>
      <c r="V1183" s="48"/>
      <c r="W1183" s="48"/>
      <c r="X1183" s="48"/>
      <c r="Y1183" s="48"/>
      <c r="Z1183" s="48"/>
      <c r="AA1183" s="48"/>
      <c r="AB1183" s="48"/>
      <c r="AC1183" s="48"/>
    </row>
    <row r="1184">
      <c r="A1184" s="497">
        <v>45778.0</v>
      </c>
      <c r="B1184" s="430" t="s">
        <v>10225</v>
      </c>
      <c r="C1184" s="430" t="s">
        <v>1634</v>
      </c>
      <c r="D1184" s="430" t="s">
        <v>11308</v>
      </c>
      <c r="E1184" s="430" t="s">
        <v>3428</v>
      </c>
      <c r="F1184" s="432">
        <v>0.0</v>
      </c>
      <c r="G1184" s="432">
        <v>4017.86</v>
      </c>
      <c r="H1184" s="432">
        <v>4500.0</v>
      </c>
      <c r="I1184" s="432">
        <f t="shared" si="21"/>
        <v>491616.06</v>
      </c>
      <c r="J1184" s="432">
        <v>482.14</v>
      </c>
      <c r="K1184" s="433">
        <v>12.0</v>
      </c>
      <c r="L1184" s="430" t="s">
        <v>10227</v>
      </c>
      <c r="M1184" s="48"/>
      <c r="N1184" s="48"/>
      <c r="O1184" s="48"/>
      <c r="P1184" s="48"/>
      <c r="Q1184" s="48"/>
      <c r="R1184" s="48"/>
      <c r="S1184" s="48"/>
      <c r="T1184" s="48"/>
      <c r="U1184" s="48"/>
      <c r="V1184" s="48"/>
      <c r="W1184" s="48"/>
      <c r="X1184" s="48"/>
      <c r="Y1184" s="48"/>
      <c r="Z1184" s="48"/>
      <c r="AA1184" s="48"/>
      <c r="AB1184" s="48"/>
      <c r="AC1184" s="48"/>
    </row>
    <row r="1185">
      <c r="A1185" s="497">
        <v>45778.0</v>
      </c>
      <c r="B1185" s="430" t="s">
        <v>10225</v>
      </c>
      <c r="C1185" s="430" t="s">
        <v>1634</v>
      </c>
      <c r="D1185" s="430" t="s">
        <v>11309</v>
      </c>
      <c r="E1185" s="430" t="s">
        <v>3428</v>
      </c>
      <c r="F1185" s="432">
        <v>0.0</v>
      </c>
      <c r="G1185" s="432">
        <v>4017.86</v>
      </c>
      <c r="H1185" s="432">
        <v>4500.0</v>
      </c>
      <c r="I1185" s="432">
        <f t="shared" si="21"/>
        <v>495633.92</v>
      </c>
      <c r="J1185" s="432">
        <v>482.14</v>
      </c>
      <c r="K1185" s="433">
        <v>12.0</v>
      </c>
      <c r="L1185" s="430" t="s">
        <v>10227</v>
      </c>
      <c r="M1185" s="48"/>
      <c r="N1185" s="48"/>
      <c r="O1185" s="48"/>
      <c r="P1185" s="48"/>
      <c r="Q1185" s="48"/>
      <c r="R1185" s="48"/>
      <c r="S1185" s="48"/>
      <c r="T1185" s="48"/>
      <c r="U1185" s="48"/>
      <c r="V1185" s="48"/>
      <c r="W1185" s="48"/>
      <c r="X1185" s="48"/>
      <c r="Y1185" s="48"/>
      <c r="Z1185" s="48"/>
      <c r="AA1185" s="48"/>
      <c r="AB1185" s="48"/>
      <c r="AC1185" s="48"/>
    </row>
    <row r="1186">
      <c r="A1186" s="497">
        <v>45778.0</v>
      </c>
      <c r="B1186" s="430" t="s">
        <v>10225</v>
      </c>
      <c r="C1186" s="430" t="s">
        <v>1634</v>
      </c>
      <c r="D1186" s="430" t="s">
        <v>11310</v>
      </c>
      <c r="E1186" s="430" t="s">
        <v>3428</v>
      </c>
      <c r="F1186" s="432">
        <v>0.0</v>
      </c>
      <c r="G1186" s="432">
        <v>4017.86</v>
      </c>
      <c r="H1186" s="432">
        <v>4500.0</v>
      </c>
      <c r="I1186" s="432">
        <f t="shared" si="21"/>
        <v>499651.78</v>
      </c>
      <c r="J1186" s="432">
        <v>482.14</v>
      </c>
      <c r="K1186" s="433">
        <v>12.0</v>
      </c>
      <c r="L1186" s="430" t="s">
        <v>10227</v>
      </c>
      <c r="M1186" s="48"/>
      <c r="N1186" s="48"/>
      <c r="O1186" s="48"/>
      <c r="P1186" s="48"/>
      <c r="Q1186" s="48"/>
      <c r="R1186" s="48"/>
      <c r="S1186" s="48"/>
      <c r="T1186" s="48"/>
      <c r="U1186" s="48"/>
      <c r="V1186" s="48"/>
      <c r="W1186" s="48"/>
      <c r="X1186" s="48"/>
      <c r="Y1186" s="48"/>
      <c r="Z1186" s="48"/>
      <c r="AA1186" s="48"/>
      <c r="AB1186" s="48"/>
      <c r="AC1186" s="48"/>
    </row>
    <row r="1187">
      <c r="A1187" s="497">
        <v>45778.0</v>
      </c>
      <c r="B1187" s="430" t="s">
        <v>10225</v>
      </c>
      <c r="C1187" s="430" t="s">
        <v>1634</v>
      </c>
      <c r="D1187" s="430" t="s">
        <v>11311</v>
      </c>
      <c r="E1187" s="430" t="s">
        <v>3428</v>
      </c>
      <c r="F1187" s="432">
        <v>0.0</v>
      </c>
      <c r="G1187" s="432">
        <v>4017.86</v>
      </c>
      <c r="H1187" s="432">
        <v>4500.0</v>
      </c>
      <c r="I1187" s="432">
        <f t="shared" si="21"/>
        <v>503669.64</v>
      </c>
      <c r="J1187" s="432">
        <v>482.14</v>
      </c>
      <c r="K1187" s="433">
        <v>12.0</v>
      </c>
      <c r="L1187" s="430" t="s">
        <v>10227</v>
      </c>
      <c r="M1187" s="48"/>
      <c r="N1187" s="48"/>
      <c r="O1187" s="48"/>
      <c r="P1187" s="48"/>
      <c r="Q1187" s="48"/>
      <c r="R1187" s="48"/>
      <c r="S1187" s="48"/>
      <c r="T1187" s="48"/>
      <c r="U1187" s="48"/>
      <c r="V1187" s="48"/>
      <c r="W1187" s="48"/>
      <c r="X1187" s="48"/>
      <c r="Y1187" s="48"/>
      <c r="Z1187" s="48"/>
      <c r="AA1187" s="48"/>
      <c r="AB1187" s="48"/>
      <c r="AC1187" s="48"/>
    </row>
    <row r="1188">
      <c r="A1188" s="497">
        <v>45778.0</v>
      </c>
      <c r="B1188" s="430" t="s">
        <v>10225</v>
      </c>
      <c r="C1188" s="430" t="s">
        <v>1634</v>
      </c>
      <c r="D1188" s="430" t="s">
        <v>11312</v>
      </c>
      <c r="E1188" s="430" t="s">
        <v>3428</v>
      </c>
      <c r="F1188" s="432">
        <v>0.0</v>
      </c>
      <c r="G1188" s="432">
        <v>4017.86</v>
      </c>
      <c r="H1188" s="432">
        <v>4500.0</v>
      </c>
      <c r="I1188" s="432">
        <f t="shared" si="21"/>
        <v>507687.5</v>
      </c>
      <c r="J1188" s="432">
        <v>482.14</v>
      </c>
      <c r="K1188" s="433">
        <v>12.0</v>
      </c>
      <c r="L1188" s="430" t="s">
        <v>10227</v>
      </c>
      <c r="M1188" s="48"/>
      <c r="N1188" s="48"/>
      <c r="O1188" s="48"/>
      <c r="P1188" s="48"/>
      <c r="Q1188" s="48"/>
      <c r="R1188" s="48"/>
      <c r="S1188" s="48"/>
      <c r="T1188" s="48"/>
      <c r="U1188" s="48"/>
      <c r="V1188" s="48"/>
      <c r="W1188" s="48"/>
      <c r="X1188" s="48"/>
      <c r="Y1188" s="48"/>
      <c r="Z1188" s="48"/>
      <c r="AA1188" s="48"/>
      <c r="AB1188" s="48"/>
      <c r="AC1188" s="48"/>
    </row>
    <row r="1189">
      <c r="A1189" s="497">
        <v>45778.0</v>
      </c>
      <c r="B1189" s="430" t="s">
        <v>10225</v>
      </c>
      <c r="C1189" s="430" t="s">
        <v>1634</v>
      </c>
      <c r="D1189" s="430" t="s">
        <v>11313</v>
      </c>
      <c r="E1189" s="430" t="s">
        <v>3428</v>
      </c>
      <c r="F1189" s="432">
        <v>0.0</v>
      </c>
      <c r="G1189" s="432">
        <v>4017.86</v>
      </c>
      <c r="H1189" s="432">
        <v>4500.0</v>
      </c>
      <c r="I1189" s="432">
        <f t="shared" si="21"/>
        <v>511705.36</v>
      </c>
      <c r="J1189" s="432">
        <v>482.14</v>
      </c>
      <c r="K1189" s="433">
        <v>12.0</v>
      </c>
      <c r="L1189" s="430" t="s">
        <v>10227</v>
      </c>
      <c r="M1189" s="48"/>
      <c r="N1189" s="48"/>
      <c r="O1189" s="48"/>
      <c r="P1189" s="48"/>
      <c r="Q1189" s="48"/>
      <c r="R1189" s="48"/>
      <c r="S1189" s="48"/>
      <c r="T1189" s="48"/>
      <c r="U1189" s="48"/>
      <c r="V1189" s="48"/>
      <c r="W1189" s="48"/>
      <c r="X1189" s="48"/>
      <c r="Y1189" s="48"/>
      <c r="Z1189" s="48"/>
      <c r="AA1189" s="48"/>
      <c r="AB1189" s="48"/>
      <c r="AC1189" s="48"/>
    </row>
    <row r="1190">
      <c r="A1190" s="497">
        <v>45778.0</v>
      </c>
      <c r="B1190" s="430" t="s">
        <v>10225</v>
      </c>
      <c r="C1190" s="430" t="s">
        <v>1634</v>
      </c>
      <c r="D1190" s="430" t="s">
        <v>11314</v>
      </c>
      <c r="E1190" s="430" t="s">
        <v>3428</v>
      </c>
      <c r="F1190" s="432">
        <v>0.0</v>
      </c>
      <c r="G1190" s="432">
        <v>4017.86</v>
      </c>
      <c r="H1190" s="432">
        <v>4500.0</v>
      </c>
      <c r="I1190" s="432">
        <f t="shared" si="21"/>
        <v>515723.22</v>
      </c>
      <c r="J1190" s="432">
        <v>482.14</v>
      </c>
      <c r="K1190" s="433">
        <v>12.0</v>
      </c>
      <c r="L1190" s="430" t="s">
        <v>10227</v>
      </c>
      <c r="M1190" s="48"/>
      <c r="N1190" s="48"/>
      <c r="O1190" s="48"/>
      <c r="P1190" s="48"/>
      <c r="Q1190" s="48"/>
      <c r="R1190" s="48"/>
      <c r="S1190" s="48"/>
      <c r="T1190" s="48"/>
      <c r="U1190" s="48"/>
      <c r="V1190" s="48"/>
      <c r="W1190" s="48"/>
      <c r="X1190" s="48"/>
      <c r="Y1190" s="48"/>
      <c r="Z1190" s="48"/>
      <c r="AA1190" s="48"/>
      <c r="AB1190" s="48"/>
      <c r="AC1190" s="48"/>
    </row>
    <row r="1191">
      <c r="A1191" s="497">
        <v>45778.0</v>
      </c>
      <c r="B1191" s="430" t="s">
        <v>10225</v>
      </c>
      <c r="C1191" s="430" t="s">
        <v>1634</v>
      </c>
      <c r="D1191" s="430" t="s">
        <v>11315</v>
      </c>
      <c r="E1191" s="430" t="s">
        <v>3428</v>
      </c>
      <c r="F1191" s="432">
        <v>0.0</v>
      </c>
      <c r="G1191" s="432">
        <v>4017.86</v>
      </c>
      <c r="H1191" s="432">
        <v>4500.0</v>
      </c>
      <c r="I1191" s="432">
        <f t="shared" si="21"/>
        <v>519741.08</v>
      </c>
      <c r="J1191" s="432">
        <v>482.14</v>
      </c>
      <c r="K1191" s="433">
        <v>12.0</v>
      </c>
      <c r="L1191" s="430" t="s">
        <v>10227</v>
      </c>
      <c r="M1191" s="48"/>
      <c r="N1191" s="48"/>
      <c r="O1191" s="48"/>
      <c r="P1191" s="48"/>
      <c r="Q1191" s="48"/>
      <c r="R1191" s="48"/>
      <c r="S1191" s="48"/>
      <c r="T1191" s="48"/>
      <c r="U1191" s="48"/>
      <c r="V1191" s="48"/>
      <c r="W1191" s="48"/>
      <c r="X1191" s="48"/>
      <c r="Y1191" s="48"/>
      <c r="Z1191" s="48"/>
      <c r="AA1191" s="48"/>
      <c r="AB1191" s="48"/>
      <c r="AC1191" s="48"/>
    </row>
    <row r="1192">
      <c r="A1192" s="497">
        <v>45778.0</v>
      </c>
      <c r="B1192" s="430" t="s">
        <v>10225</v>
      </c>
      <c r="C1192" s="430" t="s">
        <v>616</v>
      </c>
      <c r="D1192" s="430" t="s">
        <v>11316</v>
      </c>
      <c r="E1192" s="430" t="s">
        <v>3380</v>
      </c>
      <c r="F1192" s="432">
        <v>0.0</v>
      </c>
      <c r="G1192" s="432">
        <v>1250.0</v>
      </c>
      <c r="H1192" s="432">
        <v>1400.0</v>
      </c>
      <c r="I1192" s="432">
        <f t="shared" si="21"/>
        <v>520991.08</v>
      </c>
      <c r="J1192" s="432">
        <v>150.0</v>
      </c>
      <c r="K1192" s="433">
        <v>12.0</v>
      </c>
      <c r="L1192" s="430" t="s">
        <v>10227</v>
      </c>
      <c r="M1192" s="48"/>
      <c r="N1192" s="48"/>
      <c r="O1192" s="48"/>
      <c r="P1192" s="48"/>
      <c r="Q1192" s="48"/>
      <c r="R1192" s="48"/>
      <c r="S1192" s="48"/>
      <c r="T1192" s="48"/>
      <c r="U1192" s="48"/>
      <c r="V1192" s="48"/>
      <c r="W1192" s="48"/>
      <c r="X1192" s="48"/>
      <c r="Y1192" s="48"/>
      <c r="Z1192" s="48"/>
      <c r="AA1192" s="48"/>
      <c r="AB1192" s="48"/>
      <c r="AC1192" s="48"/>
    </row>
    <row r="1193">
      <c r="A1193" s="497">
        <v>45778.0</v>
      </c>
      <c r="B1193" s="430" t="s">
        <v>10225</v>
      </c>
      <c r="C1193" s="430" t="s">
        <v>3214</v>
      </c>
      <c r="D1193" s="430" t="s">
        <v>11317</v>
      </c>
      <c r="E1193" s="430" t="s">
        <v>3219</v>
      </c>
      <c r="F1193" s="432">
        <v>0.0</v>
      </c>
      <c r="G1193" s="432">
        <v>491.07</v>
      </c>
      <c r="H1193" s="432">
        <v>550.0</v>
      </c>
      <c r="I1193" s="432">
        <f t="shared" si="21"/>
        <v>521482.15</v>
      </c>
      <c r="J1193" s="432">
        <v>58.93</v>
      </c>
      <c r="K1193" s="433">
        <v>12.0</v>
      </c>
      <c r="L1193" s="430" t="s">
        <v>10283</v>
      </c>
      <c r="M1193" s="48"/>
      <c r="N1193" s="48"/>
      <c r="O1193" s="48"/>
      <c r="P1193" s="48"/>
      <c r="Q1193" s="48"/>
      <c r="R1193" s="48"/>
      <c r="S1193" s="48"/>
      <c r="T1193" s="48"/>
      <c r="U1193" s="48"/>
      <c r="V1193" s="48"/>
      <c r="W1193" s="48"/>
      <c r="X1193" s="48"/>
      <c r="Y1193" s="48"/>
      <c r="Z1193" s="48"/>
      <c r="AA1193" s="48"/>
      <c r="AB1193" s="48"/>
      <c r="AC1193" s="48"/>
    </row>
    <row r="1194">
      <c r="A1194" s="497">
        <v>45778.0</v>
      </c>
      <c r="B1194" s="430" t="s">
        <v>10225</v>
      </c>
      <c r="C1194" s="430" t="s">
        <v>3222</v>
      </c>
      <c r="D1194" s="430" t="s">
        <v>11318</v>
      </c>
      <c r="E1194" s="430" t="s">
        <v>3221</v>
      </c>
      <c r="F1194" s="432">
        <v>0.0</v>
      </c>
      <c r="G1194" s="432">
        <v>1875.0</v>
      </c>
      <c r="H1194" s="432">
        <v>2100.0</v>
      </c>
      <c r="I1194" s="432">
        <f t="shared" si="21"/>
        <v>523357.15</v>
      </c>
      <c r="J1194" s="432">
        <v>225.0</v>
      </c>
      <c r="K1194" s="433">
        <v>12.0</v>
      </c>
      <c r="L1194" s="430" t="s">
        <v>10227</v>
      </c>
      <c r="M1194" s="48"/>
      <c r="N1194" s="48"/>
      <c r="O1194" s="48"/>
      <c r="P1194" s="48"/>
      <c r="Q1194" s="48"/>
      <c r="R1194" s="48"/>
      <c r="S1194" s="48"/>
      <c r="T1194" s="48"/>
      <c r="U1194" s="48"/>
      <c r="V1194" s="48"/>
      <c r="W1194" s="48"/>
      <c r="X1194" s="48"/>
      <c r="Y1194" s="48"/>
      <c r="Z1194" s="48"/>
      <c r="AA1194" s="48"/>
      <c r="AB1194" s="48"/>
      <c r="AC1194" s="48"/>
    </row>
    <row r="1195">
      <c r="A1195" s="497">
        <v>45778.0</v>
      </c>
      <c r="B1195" s="430" t="s">
        <v>10225</v>
      </c>
      <c r="C1195" s="430" t="s">
        <v>1044</v>
      </c>
      <c r="D1195" s="430" t="s">
        <v>11319</v>
      </c>
      <c r="E1195" s="430" t="s">
        <v>3286</v>
      </c>
      <c r="F1195" s="432">
        <v>0.0</v>
      </c>
      <c r="G1195" s="432">
        <v>80982.14</v>
      </c>
      <c r="H1195" s="432">
        <v>90700.0</v>
      </c>
      <c r="I1195" s="432">
        <f t="shared" si="21"/>
        <v>604339.29</v>
      </c>
      <c r="J1195" s="432">
        <v>9717.86</v>
      </c>
      <c r="K1195" s="433">
        <v>12.0</v>
      </c>
      <c r="L1195" s="430" t="s">
        <v>10248</v>
      </c>
      <c r="M1195" s="48"/>
      <c r="N1195" s="48"/>
      <c r="O1195" s="48"/>
      <c r="P1195" s="48"/>
      <c r="Q1195" s="48"/>
      <c r="R1195" s="48"/>
      <c r="S1195" s="48"/>
      <c r="T1195" s="48"/>
      <c r="U1195" s="48"/>
      <c r="V1195" s="48"/>
      <c r="W1195" s="48"/>
      <c r="X1195" s="48"/>
      <c r="Y1195" s="48"/>
      <c r="Z1195" s="48"/>
      <c r="AA1195" s="48"/>
      <c r="AB1195" s="48"/>
      <c r="AC1195" s="48"/>
    </row>
    <row r="1196">
      <c r="A1196" s="497">
        <v>45778.0</v>
      </c>
      <c r="B1196" s="430" t="s">
        <v>10225</v>
      </c>
      <c r="C1196" s="430" t="s">
        <v>895</v>
      </c>
      <c r="D1196" s="430" t="s">
        <v>11320</v>
      </c>
      <c r="E1196" s="430" t="s">
        <v>3745</v>
      </c>
      <c r="F1196" s="432">
        <v>0.0</v>
      </c>
      <c r="G1196" s="432">
        <v>63035.71</v>
      </c>
      <c r="H1196" s="432">
        <v>70600.0</v>
      </c>
      <c r="I1196" s="432">
        <f t="shared" si="21"/>
        <v>667375</v>
      </c>
      <c r="J1196" s="432">
        <v>7564.29</v>
      </c>
      <c r="K1196" s="433">
        <v>12.0</v>
      </c>
      <c r="L1196" s="430" t="s">
        <v>10248</v>
      </c>
      <c r="M1196" s="48"/>
      <c r="N1196" s="48"/>
      <c r="O1196" s="48"/>
      <c r="P1196" s="48"/>
      <c r="Q1196" s="48"/>
      <c r="R1196" s="48"/>
      <c r="S1196" s="48"/>
      <c r="T1196" s="48"/>
      <c r="U1196" s="48"/>
      <c r="V1196" s="48"/>
      <c r="W1196" s="48"/>
      <c r="X1196" s="48"/>
      <c r="Y1196" s="48"/>
      <c r="Z1196" s="48"/>
      <c r="AA1196" s="48"/>
      <c r="AB1196" s="48"/>
      <c r="AC1196" s="48"/>
    </row>
    <row r="1197">
      <c r="A1197" s="497">
        <v>45778.0</v>
      </c>
      <c r="B1197" s="430" t="s">
        <v>10225</v>
      </c>
      <c r="C1197" s="430" t="s">
        <v>4645</v>
      </c>
      <c r="D1197" s="430" t="s">
        <v>11321</v>
      </c>
      <c r="E1197" s="430" t="s">
        <v>3452</v>
      </c>
      <c r="F1197" s="432">
        <v>0.0</v>
      </c>
      <c r="G1197" s="432">
        <v>30000.0</v>
      </c>
      <c r="H1197" s="432">
        <v>33600.0</v>
      </c>
      <c r="I1197" s="432">
        <f t="shared" si="21"/>
        <v>697375</v>
      </c>
      <c r="J1197" s="432">
        <v>3600.0</v>
      </c>
      <c r="K1197" s="433">
        <v>12.0</v>
      </c>
      <c r="L1197" s="430" t="s">
        <v>10248</v>
      </c>
      <c r="M1197" s="48"/>
      <c r="N1197" s="48"/>
      <c r="O1197" s="48"/>
      <c r="P1197" s="48"/>
      <c r="Q1197" s="48"/>
      <c r="R1197" s="48"/>
      <c r="S1197" s="48"/>
      <c r="T1197" s="48"/>
      <c r="U1197" s="48"/>
      <c r="V1197" s="48"/>
      <c r="W1197" s="48"/>
      <c r="X1197" s="48"/>
      <c r="Y1197" s="48"/>
      <c r="Z1197" s="48"/>
      <c r="AA1197" s="48"/>
      <c r="AB1197" s="48"/>
      <c r="AC1197" s="48"/>
    </row>
    <row r="1198">
      <c r="A1198" s="497">
        <v>45778.0</v>
      </c>
      <c r="B1198" s="430" t="s">
        <v>10225</v>
      </c>
      <c r="C1198" s="430" t="s">
        <v>305</v>
      </c>
      <c r="D1198" s="430" t="s">
        <v>11322</v>
      </c>
      <c r="E1198" s="430" t="s">
        <v>3448</v>
      </c>
      <c r="F1198" s="432">
        <v>0.0</v>
      </c>
      <c r="G1198" s="432">
        <v>20000.0</v>
      </c>
      <c r="H1198" s="432">
        <v>22400.0</v>
      </c>
      <c r="I1198" s="432">
        <f t="shared" si="21"/>
        <v>717375</v>
      </c>
      <c r="J1198" s="432">
        <v>2400.0</v>
      </c>
      <c r="K1198" s="433">
        <v>12.0</v>
      </c>
      <c r="L1198" s="430" t="s">
        <v>10248</v>
      </c>
      <c r="M1198" s="48"/>
      <c r="N1198" s="48"/>
      <c r="O1198" s="48"/>
      <c r="P1198" s="48"/>
      <c r="Q1198" s="48"/>
      <c r="R1198" s="48"/>
      <c r="S1198" s="48"/>
      <c r="T1198" s="48"/>
      <c r="U1198" s="48"/>
      <c r="V1198" s="48"/>
      <c r="W1198" s="48"/>
      <c r="X1198" s="48"/>
      <c r="Y1198" s="48"/>
      <c r="Z1198" s="48"/>
      <c r="AA1198" s="48"/>
      <c r="AB1198" s="48"/>
      <c r="AC1198" s="48"/>
    </row>
    <row r="1199">
      <c r="A1199" s="497">
        <v>45778.0</v>
      </c>
      <c r="B1199" s="430" t="s">
        <v>10225</v>
      </c>
      <c r="C1199" s="430" t="s">
        <v>616</v>
      </c>
      <c r="D1199" s="430" t="s">
        <v>11323</v>
      </c>
      <c r="E1199" s="430" t="s">
        <v>3383</v>
      </c>
      <c r="F1199" s="432">
        <v>0.0</v>
      </c>
      <c r="G1199" s="432">
        <v>258.93</v>
      </c>
      <c r="H1199" s="432">
        <v>290.0</v>
      </c>
      <c r="I1199" s="432">
        <f t="shared" si="21"/>
        <v>717633.93</v>
      </c>
      <c r="J1199" s="432">
        <v>31.07</v>
      </c>
      <c r="K1199" s="433">
        <v>12.0</v>
      </c>
      <c r="L1199" s="430" t="s">
        <v>10290</v>
      </c>
      <c r="M1199" s="48"/>
      <c r="N1199" s="48"/>
      <c r="O1199" s="48"/>
      <c r="P1199" s="48"/>
      <c r="Q1199" s="48"/>
      <c r="R1199" s="48"/>
      <c r="S1199" s="48"/>
      <c r="T1199" s="48"/>
      <c r="U1199" s="48"/>
      <c r="V1199" s="48"/>
      <c r="W1199" s="48"/>
      <c r="X1199" s="48"/>
      <c r="Y1199" s="48"/>
      <c r="Z1199" s="48"/>
      <c r="AA1199" s="48"/>
      <c r="AB1199" s="48"/>
      <c r="AC1199" s="48"/>
    </row>
    <row r="1200">
      <c r="A1200" s="497">
        <v>45778.0</v>
      </c>
      <c r="B1200" s="430" t="s">
        <v>10225</v>
      </c>
      <c r="C1200" s="430" t="s">
        <v>695</v>
      </c>
      <c r="D1200" s="430" t="s">
        <v>11324</v>
      </c>
      <c r="E1200" s="430" t="s">
        <v>3787</v>
      </c>
      <c r="F1200" s="432">
        <v>0.0</v>
      </c>
      <c r="G1200" s="432">
        <v>5982.14</v>
      </c>
      <c r="H1200" s="432">
        <v>6700.0</v>
      </c>
      <c r="I1200" s="432">
        <f t="shared" si="21"/>
        <v>723616.07</v>
      </c>
      <c r="J1200" s="432">
        <v>717.86</v>
      </c>
      <c r="K1200" s="433">
        <v>12.0</v>
      </c>
      <c r="L1200" s="430" t="s">
        <v>10466</v>
      </c>
      <c r="M1200" s="48"/>
      <c r="N1200" s="48"/>
      <c r="O1200" s="48"/>
      <c r="P1200" s="48"/>
      <c r="Q1200" s="48"/>
      <c r="R1200" s="48"/>
      <c r="S1200" s="48"/>
      <c r="T1200" s="48"/>
      <c r="U1200" s="48"/>
      <c r="V1200" s="48"/>
      <c r="W1200" s="48"/>
      <c r="X1200" s="48"/>
      <c r="Y1200" s="48"/>
      <c r="Z1200" s="48"/>
      <c r="AA1200" s="48"/>
      <c r="AB1200" s="48"/>
      <c r="AC1200" s="48"/>
    </row>
    <row r="1201">
      <c r="A1201" s="497">
        <v>45778.0</v>
      </c>
      <c r="B1201" s="430" t="s">
        <v>10225</v>
      </c>
      <c r="C1201" s="430" t="s">
        <v>899</v>
      </c>
      <c r="D1201" s="430" t="s">
        <v>11325</v>
      </c>
      <c r="E1201" s="430" t="s">
        <v>3791</v>
      </c>
      <c r="F1201" s="432">
        <v>0.0</v>
      </c>
      <c r="G1201" s="432">
        <v>2678.57</v>
      </c>
      <c r="H1201" s="432">
        <v>3000.0</v>
      </c>
      <c r="I1201" s="432">
        <f t="shared" si="21"/>
        <v>726294.64</v>
      </c>
      <c r="J1201" s="432">
        <v>321.43</v>
      </c>
      <c r="K1201" s="433">
        <v>12.0</v>
      </c>
      <c r="L1201" s="430" t="s">
        <v>10229</v>
      </c>
      <c r="M1201" s="48"/>
      <c r="N1201" s="48"/>
      <c r="O1201" s="48"/>
      <c r="P1201" s="48"/>
      <c r="Q1201" s="48"/>
      <c r="R1201" s="48"/>
      <c r="S1201" s="48"/>
      <c r="T1201" s="48"/>
      <c r="U1201" s="48"/>
      <c r="V1201" s="48"/>
      <c r="W1201" s="48"/>
      <c r="X1201" s="48"/>
      <c r="Y1201" s="48"/>
      <c r="Z1201" s="48"/>
      <c r="AA1201" s="48"/>
      <c r="AB1201" s="48"/>
      <c r="AC1201" s="48"/>
    </row>
    <row r="1202">
      <c r="A1202" s="497">
        <v>45778.0</v>
      </c>
      <c r="B1202" s="430" t="s">
        <v>10225</v>
      </c>
      <c r="C1202" s="430" t="s">
        <v>448</v>
      </c>
      <c r="D1202" s="430" t="s">
        <v>11326</v>
      </c>
      <c r="E1202" s="430" t="s">
        <v>3348</v>
      </c>
      <c r="F1202" s="432">
        <v>0.0</v>
      </c>
      <c r="G1202" s="432">
        <v>2678.57</v>
      </c>
      <c r="H1202" s="432">
        <v>3000.0</v>
      </c>
      <c r="I1202" s="432">
        <f t="shared" si="21"/>
        <v>728973.21</v>
      </c>
      <c r="J1202" s="432">
        <v>321.43</v>
      </c>
      <c r="K1202" s="433">
        <v>12.0</v>
      </c>
      <c r="L1202" s="430" t="s">
        <v>10229</v>
      </c>
      <c r="M1202" s="48"/>
      <c r="N1202" s="48"/>
      <c r="O1202" s="48"/>
      <c r="P1202" s="48"/>
      <c r="Q1202" s="48"/>
      <c r="R1202" s="48"/>
      <c r="S1202" s="48"/>
      <c r="T1202" s="48"/>
      <c r="U1202" s="48"/>
      <c r="V1202" s="48"/>
      <c r="W1202" s="48"/>
      <c r="X1202" s="48"/>
      <c r="Y1202" s="48"/>
      <c r="Z1202" s="48"/>
      <c r="AA1202" s="48"/>
      <c r="AB1202" s="48"/>
      <c r="AC1202" s="48"/>
    </row>
    <row r="1203">
      <c r="A1203" s="497">
        <v>45778.0</v>
      </c>
      <c r="B1203" s="430" t="s">
        <v>10225</v>
      </c>
      <c r="C1203" s="430" t="s">
        <v>448</v>
      </c>
      <c r="D1203" s="430" t="s">
        <v>11327</v>
      </c>
      <c r="E1203" s="430" t="s">
        <v>3348</v>
      </c>
      <c r="F1203" s="432">
        <v>0.0</v>
      </c>
      <c r="G1203" s="432">
        <v>267.86</v>
      </c>
      <c r="H1203" s="432">
        <v>300.0</v>
      </c>
      <c r="I1203" s="432">
        <f t="shared" si="21"/>
        <v>729241.07</v>
      </c>
      <c r="J1203" s="432">
        <v>32.14</v>
      </c>
      <c r="K1203" s="433">
        <v>12.0</v>
      </c>
      <c r="L1203" s="430" t="s">
        <v>10237</v>
      </c>
      <c r="M1203" s="48"/>
      <c r="N1203" s="48"/>
      <c r="O1203" s="48"/>
      <c r="P1203" s="48"/>
      <c r="Q1203" s="48"/>
      <c r="R1203" s="48"/>
      <c r="S1203" s="48"/>
      <c r="T1203" s="48"/>
      <c r="U1203" s="48"/>
      <c r="V1203" s="48"/>
      <c r="W1203" s="48"/>
      <c r="X1203" s="48"/>
      <c r="Y1203" s="48"/>
      <c r="Z1203" s="48"/>
      <c r="AA1203" s="48"/>
      <c r="AB1203" s="48"/>
      <c r="AC1203" s="48"/>
    </row>
    <row r="1204">
      <c r="A1204" s="497">
        <v>45778.0</v>
      </c>
      <c r="B1204" s="430" t="s">
        <v>10225</v>
      </c>
      <c r="C1204" s="430" t="s">
        <v>1119</v>
      </c>
      <c r="D1204" s="430" t="s">
        <v>11328</v>
      </c>
      <c r="E1204" s="430" t="s">
        <v>3352</v>
      </c>
      <c r="F1204" s="432">
        <v>0.0</v>
      </c>
      <c r="G1204" s="432">
        <v>3125.0</v>
      </c>
      <c r="H1204" s="432">
        <v>3500.0</v>
      </c>
      <c r="I1204" s="432">
        <f t="shared" si="21"/>
        <v>732366.07</v>
      </c>
      <c r="J1204" s="432">
        <v>375.0</v>
      </c>
      <c r="K1204" s="433">
        <v>12.0</v>
      </c>
      <c r="L1204" s="430" t="s">
        <v>10229</v>
      </c>
      <c r="M1204" s="48"/>
      <c r="N1204" s="48"/>
      <c r="O1204" s="48"/>
      <c r="P1204" s="48"/>
      <c r="Q1204" s="48"/>
      <c r="R1204" s="48"/>
      <c r="S1204" s="48"/>
      <c r="T1204" s="48"/>
      <c r="U1204" s="48"/>
      <c r="V1204" s="48"/>
      <c r="W1204" s="48"/>
      <c r="X1204" s="48"/>
      <c r="Y1204" s="48"/>
      <c r="Z1204" s="48"/>
      <c r="AA1204" s="48"/>
      <c r="AB1204" s="48"/>
      <c r="AC1204" s="48"/>
    </row>
    <row r="1205">
      <c r="A1205" s="497">
        <v>45778.0</v>
      </c>
      <c r="B1205" s="430" t="s">
        <v>10225</v>
      </c>
      <c r="C1205" s="430" t="s">
        <v>529</v>
      </c>
      <c r="D1205" s="430" t="s">
        <v>11329</v>
      </c>
      <c r="E1205" s="430" t="s">
        <v>3605</v>
      </c>
      <c r="F1205" s="432">
        <v>0.0</v>
      </c>
      <c r="G1205" s="432">
        <v>2678.57</v>
      </c>
      <c r="H1205" s="432">
        <v>3000.0</v>
      </c>
      <c r="I1205" s="432">
        <f t="shared" si="21"/>
        <v>735044.64</v>
      </c>
      <c r="J1205" s="432">
        <v>321.43</v>
      </c>
      <c r="K1205" s="433">
        <v>12.0</v>
      </c>
      <c r="L1205" s="430" t="s">
        <v>10229</v>
      </c>
      <c r="M1205" s="48"/>
      <c r="N1205" s="48"/>
      <c r="O1205" s="48"/>
      <c r="P1205" s="48"/>
      <c r="Q1205" s="48"/>
      <c r="R1205" s="48"/>
      <c r="S1205" s="48"/>
      <c r="T1205" s="48"/>
      <c r="U1205" s="48"/>
      <c r="V1205" s="48"/>
      <c r="W1205" s="48"/>
      <c r="X1205" s="48"/>
      <c r="Y1205" s="48"/>
      <c r="Z1205" s="48"/>
      <c r="AA1205" s="48"/>
      <c r="AB1205" s="48"/>
      <c r="AC1205" s="48"/>
    </row>
    <row r="1206">
      <c r="A1206" s="497">
        <v>45778.0</v>
      </c>
      <c r="B1206" s="430" t="s">
        <v>10225</v>
      </c>
      <c r="C1206" s="430" t="s">
        <v>1836</v>
      </c>
      <c r="D1206" s="430" t="s">
        <v>11330</v>
      </c>
      <c r="E1206" s="430" t="s">
        <v>3344</v>
      </c>
      <c r="F1206" s="432">
        <v>0.0</v>
      </c>
      <c r="G1206" s="432">
        <v>892.86</v>
      </c>
      <c r="H1206" s="432">
        <v>1000.0</v>
      </c>
      <c r="I1206" s="432">
        <f t="shared" si="21"/>
        <v>735937.5</v>
      </c>
      <c r="J1206" s="432">
        <v>107.14</v>
      </c>
      <c r="K1206" s="433">
        <v>12.0</v>
      </c>
      <c r="L1206" s="430" t="s">
        <v>10234</v>
      </c>
      <c r="M1206" s="48"/>
      <c r="N1206" s="48"/>
      <c r="O1206" s="48"/>
      <c r="P1206" s="48"/>
      <c r="Q1206" s="48"/>
      <c r="R1206" s="48"/>
      <c r="S1206" s="48"/>
      <c r="T1206" s="48"/>
      <c r="U1206" s="48"/>
      <c r="V1206" s="48"/>
      <c r="W1206" s="48"/>
      <c r="X1206" s="48"/>
      <c r="Y1206" s="48"/>
      <c r="Z1206" s="48"/>
      <c r="AA1206" s="48"/>
      <c r="AB1206" s="48"/>
      <c r="AC1206" s="48"/>
    </row>
    <row r="1207">
      <c r="A1207" s="497">
        <v>45778.0</v>
      </c>
      <c r="B1207" s="430" t="s">
        <v>10225</v>
      </c>
      <c r="C1207" s="430" t="s">
        <v>562</v>
      </c>
      <c r="D1207" s="430" t="s">
        <v>11331</v>
      </c>
      <c r="E1207" s="430" t="s">
        <v>3609</v>
      </c>
      <c r="F1207" s="432">
        <v>0.0</v>
      </c>
      <c r="G1207" s="432">
        <v>1116.07</v>
      </c>
      <c r="H1207" s="432">
        <v>1250.0</v>
      </c>
      <c r="I1207" s="432">
        <f t="shared" si="21"/>
        <v>737053.57</v>
      </c>
      <c r="J1207" s="432">
        <v>133.93</v>
      </c>
      <c r="K1207" s="433">
        <v>12.0</v>
      </c>
      <c r="L1207" s="430" t="s">
        <v>10234</v>
      </c>
      <c r="M1207" s="48"/>
      <c r="N1207" s="48"/>
      <c r="O1207" s="48"/>
      <c r="P1207" s="48"/>
      <c r="Q1207" s="48"/>
      <c r="R1207" s="48"/>
      <c r="S1207" s="48"/>
      <c r="T1207" s="48"/>
      <c r="U1207" s="48"/>
      <c r="V1207" s="48"/>
      <c r="W1207" s="48"/>
      <c r="X1207" s="48"/>
      <c r="Y1207" s="48"/>
      <c r="Z1207" s="48"/>
      <c r="AA1207" s="48"/>
      <c r="AB1207" s="48"/>
      <c r="AC1207" s="48"/>
    </row>
    <row r="1208">
      <c r="A1208" s="497">
        <v>45778.0</v>
      </c>
      <c r="B1208" s="430" t="s">
        <v>10225</v>
      </c>
      <c r="C1208" s="430" t="s">
        <v>679</v>
      </c>
      <c r="D1208" s="430" t="s">
        <v>11332</v>
      </c>
      <c r="E1208" s="430" t="s">
        <v>3707</v>
      </c>
      <c r="F1208" s="432">
        <v>0.0</v>
      </c>
      <c r="G1208" s="432">
        <v>1116.07</v>
      </c>
      <c r="H1208" s="432">
        <v>1250.0</v>
      </c>
      <c r="I1208" s="432">
        <f t="shared" si="21"/>
        <v>738169.64</v>
      </c>
      <c r="J1208" s="432">
        <v>133.93</v>
      </c>
      <c r="K1208" s="433">
        <v>12.0</v>
      </c>
      <c r="L1208" s="430" t="s">
        <v>10234</v>
      </c>
      <c r="M1208" s="48"/>
      <c r="N1208" s="48"/>
      <c r="O1208" s="48"/>
      <c r="P1208" s="48"/>
      <c r="Q1208" s="48"/>
      <c r="R1208" s="48"/>
      <c r="S1208" s="48"/>
      <c r="T1208" s="48"/>
      <c r="U1208" s="48"/>
      <c r="V1208" s="48"/>
      <c r="W1208" s="48"/>
      <c r="X1208" s="48"/>
      <c r="Y1208" s="48"/>
      <c r="Z1208" s="48"/>
      <c r="AA1208" s="48"/>
      <c r="AB1208" s="48"/>
      <c r="AC1208" s="48"/>
    </row>
    <row r="1209">
      <c r="A1209" s="497">
        <v>45778.0</v>
      </c>
      <c r="B1209" s="430" t="s">
        <v>10225</v>
      </c>
      <c r="C1209" s="430" t="s">
        <v>1856</v>
      </c>
      <c r="D1209" s="430" t="s">
        <v>11333</v>
      </c>
      <c r="E1209" s="430" t="s">
        <v>3368</v>
      </c>
      <c r="F1209" s="432">
        <v>0.0</v>
      </c>
      <c r="G1209" s="432">
        <v>1116.07</v>
      </c>
      <c r="H1209" s="432">
        <v>1250.0</v>
      </c>
      <c r="I1209" s="432">
        <f t="shared" si="21"/>
        <v>739285.71</v>
      </c>
      <c r="J1209" s="432">
        <v>133.93</v>
      </c>
      <c r="K1209" s="433">
        <v>12.0</v>
      </c>
      <c r="L1209" s="430" t="s">
        <v>10234</v>
      </c>
      <c r="M1209" s="48"/>
      <c r="N1209" s="48"/>
      <c r="O1209" s="48"/>
      <c r="P1209" s="48"/>
      <c r="Q1209" s="48"/>
      <c r="R1209" s="48"/>
      <c r="S1209" s="48"/>
      <c r="T1209" s="48"/>
      <c r="U1209" s="48"/>
      <c r="V1209" s="48"/>
      <c r="W1209" s="48"/>
      <c r="X1209" s="48"/>
      <c r="Y1209" s="48"/>
      <c r="Z1209" s="48"/>
      <c r="AA1209" s="48"/>
      <c r="AB1209" s="48"/>
      <c r="AC1209" s="48"/>
    </row>
    <row r="1210">
      <c r="A1210" s="497">
        <v>45778.0</v>
      </c>
      <c r="B1210" s="430" t="s">
        <v>10225</v>
      </c>
      <c r="C1210" s="430" t="s">
        <v>168</v>
      </c>
      <c r="D1210" s="430" t="s">
        <v>11334</v>
      </c>
      <c r="E1210" s="430" t="s">
        <v>3332</v>
      </c>
      <c r="F1210" s="432">
        <v>0.0</v>
      </c>
      <c r="G1210" s="432">
        <v>1116.07</v>
      </c>
      <c r="H1210" s="432">
        <v>1250.0</v>
      </c>
      <c r="I1210" s="432">
        <f t="shared" si="21"/>
        <v>740401.78</v>
      </c>
      <c r="J1210" s="432">
        <v>133.93</v>
      </c>
      <c r="K1210" s="433">
        <v>12.0</v>
      </c>
      <c r="L1210" s="430" t="s">
        <v>10234</v>
      </c>
      <c r="M1210" s="48"/>
      <c r="N1210" s="48"/>
      <c r="O1210" s="48"/>
      <c r="P1210" s="48"/>
      <c r="Q1210" s="48"/>
      <c r="R1210" s="48"/>
      <c r="S1210" s="48"/>
      <c r="T1210" s="48"/>
      <c r="U1210" s="48"/>
      <c r="V1210" s="48"/>
      <c r="W1210" s="48"/>
      <c r="X1210" s="48"/>
      <c r="Y1210" s="48"/>
      <c r="Z1210" s="48"/>
      <c r="AA1210" s="48"/>
      <c r="AB1210" s="48"/>
      <c r="AC1210" s="48"/>
    </row>
    <row r="1211">
      <c r="A1211" s="497">
        <v>45778.0</v>
      </c>
      <c r="B1211" s="430" t="s">
        <v>10225</v>
      </c>
      <c r="C1211" s="430" t="s">
        <v>4937</v>
      </c>
      <c r="D1211" s="430" t="s">
        <v>11335</v>
      </c>
      <c r="E1211" s="430" t="s">
        <v>3691</v>
      </c>
      <c r="F1211" s="432">
        <v>0.0</v>
      </c>
      <c r="G1211" s="432">
        <v>1116.07</v>
      </c>
      <c r="H1211" s="432">
        <v>1250.0</v>
      </c>
      <c r="I1211" s="432">
        <f t="shared" si="21"/>
        <v>741517.85</v>
      </c>
      <c r="J1211" s="432">
        <v>133.93</v>
      </c>
      <c r="K1211" s="433">
        <v>12.0</v>
      </c>
      <c r="L1211" s="430" t="s">
        <v>10234</v>
      </c>
      <c r="M1211" s="48"/>
      <c r="N1211" s="48"/>
      <c r="O1211" s="48"/>
      <c r="P1211" s="48"/>
      <c r="Q1211" s="48"/>
      <c r="R1211" s="48"/>
      <c r="S1211" s="48"/>
      <c r="T1211" s="48"/>
      <c r="U1211" s="48"/>
      <c r="V1211" s="48"/>
      <c r="W1211" s="48"/>
      <c r="X1211" s="48"/>
      <c r="Y1211" s="48"/>
      <c r="Z1211" s="48"/>
      <c r="AA1211" s="48"/>
      <c r="AB1211" s="48"/>
      <c r="AC1211" s="48"/>
    </row>
    <row r="1212">
      <c r="A1212" s="497">
        <v>45778.0</v>
      </c>
      <c r="B1212" s="430" t="s">
        <v>10225</v>
      </c>
      <c r="C1212" s="430" t="s">
        <v>674</v>
      </c>
      <c r="D1212" s="430" t="s">
        <v>11336</v>
      </c>
      <c r="E1212" s="430" t="s">
        <v>3695</v>
      </c>
      <c r="F1212" s="432">
        <v>0.0</v>
      </c>
      <c r="G1212" s="432">
        <v>1116.07</v>
      </c>
      <c r="H1212" s="432">
        <v>1250.0</v>
      </c>
      <c r="I1212" s="432">
        <f t="shared" si="21"/>
        <v>742633.92</v>
      </c>
      <c r="J1212" s="432">
        <v>133.93</v>
      </c>
      <c r="K1212" s="433">
        <v>12.0</v>
      </c>
      <c r="L1212" s="430" t="s">
        <v>10234</v>
      </c>
      <c r="M1212" s="48"/>
      <c r="N1212" s="48"/>
      <c r="O1212" s="48"/>
      <c r="P1212" s="48"/>
      <c r="Q1212" s="48"/>
      <c r="R1212" s="48"/>
      <c r="S1212" s="48"/>
      <c r="T1212" s="48"/>
      <c r="U1212" s="48"/>
      <c r="V1212" s="48"/>
      <c r="W1212" s="48"/>
      <c r="X1212" s="48"/>
      <c r="Y1212" s="48"/>
      <c r="Z1212" s="48"/>
      <c r="AA1212" s="48"/>
      <c r="AB1212" s="48"/>
      <c r="AC1212" s="48"/>
    </row>
    <row r="1213">
      <c r="A1213" s="497">
        <v>45778.0</v>
      </c>
      <c r="B1213" s="430" t="s">
        <v>10225</v>
      </c>
      <c r="C1213" s="430" t="s">
        <v>804</v>
      </c>
      <c r="D1213" s="430" t="s">
        <v>11337</v>
      </c>
      <c r="E1213" s="430" t="s">
        <v>3394</v>
      </c>
      <c r="F1213" s="432">
        <v>0.0</v>
      </c>
      <c r="G1213" s="432">
        <v>1928.57</v>
      </c>
      <c r="H1213" s="432">
        <v>2160.0</v>
      </c>
      <c r="I1213" s="432">
        <f t="shared" si="21"/>
        <v>744562.49</v>
      </c>
      <c r="J1213" s="432">
        <v>231.43</v>
      </c>
      <c r="K1213" s="433">
        <v>12.0</v>
      </c>
      <c r="L1213" s="430" t="s">
        <v>10227</v>
      </c>
      <c r="M1213" s="48"/>
      <c r="N1213" s="48"/>
      <c r="O1213" s="48"/>
      <c r="P1213" s="48"/>
      <c r="Q1213" s="48"/>
      <c r="R1213" s="48"/>
      <c r="S1213" s="48"/>
      <c r="T1213" s="48"/>
      <c r="U1213" s="48"/>
      <c r="V1213" s="48"/>
      <c r="W1213" s="48"/>
      <c r="X1213" s="48"/>
      <c r="Y1213" s="48"/>
      <c r="Z1213" s="48"/>
      <c r="AA1213" s="48"/>
      <c r="AB1213" s="48"/>
      <c r="AC1213" s="48"/>
    </row>
    <row r="1214">
      <c r="A1214" s="497">
        <v>45778.0</v>
      </c>
      <c r="B1214" s="430" t="s">
        <v>10225</v>
      </c>
      <c r="C1214" s="430" t="s">
        <v>3372</v>
      </c>
      <c r="D1214" s="430" t="s">
        <v>11338</v>
      </c>
      <c r="E1214" s="430" t="s">
        <v>3371</v>
      </c>
      <c r="F1214" s="432">
        <v>0.0</v>
      </c>
      <c r="G1214" s="432">
        <v>1116.07</v>
      </c>
      <c r="H1214" s="432">
        <v>1250.0</v>
      </c>
      <c r="I1214" s="432">
        <f t="shared" si="21"/>
        <v>745678.56</v>
      </c>
      <c r="J1214" s="432">
        <v>133.93</v>
      </c>
      <c r="K1214" s="433">
        <v>12.0</v>
      </c>
      <c r="L1214" s="430" t="s">
        <v>10234</v>
      </c>
      <c r="M1214" s="48"/>
      <c r="N1214" s="48"/>
      <c r="O1214" s="48"/>
      <c r="P1214" s="48"/>
      <c r="Q1214" s="48"/>
      <c r="R1214" s="48"/>
      <c r="S1214" s="48"/>
      <c r="T1214" s="48"/>
      <c r="U1214" s="48"/>
      <c r="V1214" s="48"/>
      <c r="W1214" s="48"/>
      <c r="X1214" s="48"/>
      <c r="Y1214" s="48"/>
      <c r="Z1214" s="48"/>
      <c r="AA1214" s="48"/>
      <c r="AB1214" s="48"/>
      <c r="AC1214" s="48"/>
    </row>
    <row r="1215">
      <c r="A1215" s="497">
        <v>45778.0</v>
      </c>
      <c r="B1215" s="430" t="s">
        <v>10225</v>
      </c>
      <c r="C1215" s="430" t="s">
        <v>3372</v>
      </c>
      <c r="D1215" s="430" t="s">
        <v>11339</v>
      </c>
      <c r="E1215" s="430" t="s">
        <v>3376</v>
      </c>
      <c r="F1215" s="432">
        <v>0.0</v>
      </c>
      <c r="G1215" s="432">
        <v>1116.07</v>
      </c>
      <c r="H1215" s="432">
        <v>1250.0</v>
      </c>
      <c r="I1215" s="432">
        <f t="shared" si="21"/>
        <v>746794.63</v>
      </c>
      <c r="J1215" s="432">
        <v>133.93</v>
      </c>
      <c r="K1215" s="433">
        <v>12.0</v>
      </c>
      <c r="L1215" s="430" t="s">
        <v>10234</v>
      </c>
      <c r="M1215" s="48"/>
      <c r="N1215" s="48"/>
      <c r="O1215" s="48"/>
      <c r="P1215" s="48"/>
      <c r="Q1215" s="48"/>
      <c r="R1215" s="48"/>
      <c r="S1215" s="48"/>
      <c r="T1215" s="48"/>
      <c r="U1215" s="48"/>
      <c r="V1215" s="48"/>
      <c r="W1215" s="48"/>
      <c r="X1215" s="48"/>
      <c r="Y1215" s="48"/>
      <c r="Z1215" s="48"/>
      <c r="AA1215" s="48"/>
      <c r="AB1215" s="48"/>
      <c r="AC1215" s="48"/>
    </row>
    <row r="1216">
      <c r="A1216" s="497">
        <v>45778.0</v>
      </c>
      <c r="B1216" s="430" t="s">
        <v>10225</v>
      </c>
      <c r="C1216" s="430" t="s">
        <v>3445</v>
      </c>
      <c r="D1216" s="430" t="s">
        <v>11340</v>
      </c>
      <c r="E1216" s="430" t="s">
        <v>3444</v>
      </c>
      <c r="F1216" s="432">
        <v>0.0</v>
      </c>
      <c r="G1216" s="432">
        <v>25000.0</v>
      </c>
      <c r="H1216" s="432">
        <v>28000.0</v>
      </c>
      <c r="I1216" s="432">
        <f t="shared" si="21"/>
        <v>771794.63</v>
      </c>
      <c r="J1216" s="432">
        <v>3000.0</v>
      </c>
      <c r="K1216" s="433">
        <v>12.0</v>
      </c>
      <c r="L1216" s="430" t="s">
        <v>10229</v>
      </c>
      <c r="M1216" s="48"/>
      <c r="N1216" s="48"/>
      <c r="O1216" s="48"/>
      <c r="P1216" s="48"/>
      <c r="Q1216" s="48"/>
      <c r="R1216" s="48"/>
      <c r="S1216" s="48"/>
      <c r="T1216" s="48"/>
      <c r="U1216" s="48"/>
      <c r="V1216" s="48"/>
      <c r="W1216" s="48"/>
      <c r="X1216" s="48"/>
      <c r="Y1216" s="48"/>
      <c r="Z1216" s="48"/>
      <c r="AA1216" s="48"/>
      <c r="AB1216" s="48"/>
      <c r="AC1216" s="48"/>
    </row>
    <row r="1217">
      <c r="A1217" s="497">
        <v>45778.0</v>
      </c>
      <c r="B1217" s="430" t="s">
        <v>10225</v>
      </c>
      <c r="C1217" s="430" t="s">
        <v>143</v>
      </c>
      <c r="D1217" s="430" t="s">
        <v>11341</v>
      </c>
      <c r="E1217" s="430" t="s">
        <v>3340</v>
      </c>
      <c r="F1217" s="432">
        <v>0.0</v>
      </c>
      <c r="G1217" s="432">
        <v>30000.0</v>
      </c>
      <c r="H1217" s="432">
        <v>33600.0</v>
      </c>
      <c r="I1217" s="432">
        <f t="shared" si="21"/>
        <v>801794.63</v>
      </c>
      <c r="J1217" s="432">
        <v>3600.0</v>
      </c>
      <c r="K1217" s="433">
        <v>12.0</v>
      </c>
      <c r="L1217" s="430" t="s">
        <v>10248</v>
      </c>
      <c r="M1217" s="48"/>
      <c r="N1217" s="48"/>
      <c r="O1217" s="48"/>
      <c r="P1217" s="48"/>
      <c r="Q1217" s="48"/>
      <c r="R1217" s="48"/>
      <c r="S1217" s="48"/>
      <c r="T1217" s="48"/>
      <c r="U1217" s="48"/>
      <c r="V1217" s="48"/>
      <c r="W1217" s="48"/>
      <c r="X1217" s="48"/>
      <c r="Y1217" s="48"/>
      <c r="Z1217" s="48"/>
      <c r="AA1217" s="48"/>
      <c r="AB1217" s="48"/>
      <c r="AC1217" s="48"/>
    </row>
    <row r="1218">
      <c r="A1218" s="497">
        <v>45778.0</v>
      </c>
      <c r="B1218" s="430" t="s">
        <v>10225</v>
      </c>
      <c r="C1218" s="430" t="s">
        <v>143</v>
      </c>
      <c r="D1218" s="430" t="s">
        <v>11342</v>
      </c>
      <c r="E1218" s="430" t="s">
        <v>3336</v>
      </c>
      <c r="F1218" s="432">
        <v>0.0</v>
      </c>
      <c r="G1218" s="432">
        <v>30000.0</v>
      </c>
      <c r="H1218" s="432">
        <v>33600.0</v>
      </c>
      <c r="I1218" s="432">
        <f t="shared" si="21"/>
        <v>831794.63</v>
      </c>
      <c r="J1218" s="432">
        <v>3600.0</v>
      </c>
      <c r="K1218" s="433">
        <v>12.0</v>
      </c>
      <c r="L1218" s="430" t="s">
        <v>10248</v>
      </c>
      <c r="M1218" s="48"/>
      <c r="N1218" s="48"/>
      <c r="O1218" s="48"/>
      <c r="P1218" s="48"/>
      <c r="Q1218" s="48"/>
      <c r="R1218" s="48"/>
      <c r="S1218" s="48"/>
      <c r="T1218" s="48"/>
      <c r="U1218" s="48"/>
      <c r="V1218" s="48"/>
      <c r="W1218" s="48"/>
      <c r="X1218" s="48"/>
      <c r="Y1218" s="48"/>
      <c r="Z1218" s="48"/>
      <c r="AA1218" s="48"/>
      <c r="AB1218" s="48"/>
      <c r="AC1218" s="48"/>
    </row>
    <row r="1219">
      <c r="A1219" s="497">
        <v>45778.0</v>
      </c>
      <c r="B1219" s="430" t="s">
        <v>10225</v>
      </c>
      <c r="C1219" s="430" t="s">
        <v>182</v>
      </c>
      <c r="D1219" s="430" t="s">
        <v>11343</v>
      </c>
      <c r="E1219" s="430" t="s">
        <v>3540</v>
      </c>
      <c r="F1219" s="432">
        <v>0.0</v>
      </c>
      <c r="G1219" s="432">
        <v>1116.07</v>
      </c>
      <c r="H1219" s="432">
        <v>1250.0</v>
      </c>
      <c r="I1219" s="432">
        <f t="shared" si="21"/>
        <v>832910.7</v>
      </c>
      <c r="J1219" s="432">
        <v>133.93</v>
      </c>
      <c r="K1219" s="433">
        <v>12.0</v>
      </c>
      <c r="L1219" s="430" t="s">
        <v>10234</v>
      </c>
      <c r="M1219" s="48"/>
      <c r="N1219" s="48"/>
      <c r="O1219" s="48"/>
      <c r="P1219" s="48"/>
      <c r="Q1219" s="48"/>
      <c r="R1219" s="48"/>
      <c r="S1219" s="48"/>
      <c r="T1219" s="48"/>
      <c r="U1219" s="48"/>
      <c r="V1219" s="48"/>
      <c r="W1219" s="48"/>
      <c r="X1219" s="48"/>
      <c r="Y1219" s="48"/>
      <c r="Z1219" s="48"/>
      <c r="AA1219" s="48"/>
      <c r="AB1219" s="48"/>
      <c r="AC1219" s="48"/>
    </row>
    <row r="1220">
      <c r="A1220" s="497">
        <v>45778.0</v>
      </c>
      <c r="B1220" s="430" t="s">
        <v>10225</v>
      </c>
      <c r="C1220" s="430" t="s">
        <v>710</v>
      </c>
      <c r="D1220" s="430" t="s">
        <v>11344</v>
      </c>
      <c r="E1220" s="430" t="s">
        <v>3599</v>
      </c>
      <c r="F1220" s="432">
        <v>0.0</v>
      </c>
      <c r="G1220" s="432">
        <v>267.86</v>
      </c>
      <c r="H1220" s="432">
        <v>300.0</v>
      </c>
      <c r="I1220" s="432">
        <f t="shared" si="21"/>
        <v>833178.56</v>
      </c>
      <c r="J1220" s="432">
        <v>32.14</v>
      </c>
      <c r="K1220" s="433">
        <v>12.0</v>
      </c>
      <c r="L1220" s="430" t="s">
        <v>10237</v>
      </c>
      <c r="M1220" s="48"/>
      <c r="N1220" s="48"/>
      <c r="O1220" s="48"/>
      <c r="P1220" s="48"/>
      <c r="Q1220" s="48"/>
      <c r="R1220" s="48"/>
      <c r="S1220" s="48"/>
      <c r="T1220" s="48"/>
      <c r="U1220" s="48"/>
      <c r="V1220" s="48"/>
      <c r="W1220" s="48"/>
      <c r="X1220" s="48"/>
      <c r="Y1220" s="48"/>
      <c r="Z1220" s="48"/>
      <c r="AA1220" s="48"/>
      <c r="AB1220" s="48"/>
      <c r="AC1220" s="48"/>
    </row>
    <row r="1221">
      <c r="A1221" s="497">
        <v>45778.0</v>
      </c>
      <c r="B1221" s="430" t="s">
        <v>10225</v>
      </c>
      <c r="C1221" s="430" t="s">
        <v>1503</v>
      </c>
      <c r="D1221" s="430" t="s">
        <v>11345</v>
      </c>
      <c r="E1221" s="430" t="s">
        <v>3544</v>
      </c>
      <c r="F1221" s="432">
        <v>0.0</v>
      </c>
      <c r="G1221" s="432">
        <v>267.86</v>
      </c>
      <c r="H1221" s="432">
        <v>300.0</v>
      </c>
      <c r="I1221" s="432">
        <f t="shared" si="21"/>
        <v>833446.42</v>
      </c>
      <c r="J1221" s="432">
        <v>32.14</v>
      </c>
      <c r="K1221" s="433">
        <v>12.0</v>
      </c>
      <c r="L1221" s="430" t="s">
        <v>10237</v>
      </c>
      <c r="M1221" s="48"/>
      <c r="N1221" s="48"/>
      <c r="O1221" s="48"/>
      <c r="P1221" s="48"/>
      <c r="Q1221" s="48"/>
      <c r="R1221" s="48"/>
      <c r="S1221" s="48"/>
      <c r="T1221" s="48"/>
      <c r="U1221" s="48"/>
      <c r="V1221" s="48"/>
      <c r="W1221" s="48"/>
      <c r="X1221" s="48"/>
      <c r="Y1221" s="48"/>
      <c r="Z1221" s="48"/>
      <c r="AA1221" s="48"/>
      <c r="AB1221" s="48"/>
      <c r="AC1221" s="48"/>
    </row>
    <row r="1222">
      <c r="A1222" s="497">
        <v>45778.0</v>
      </c>
      <c r="B1222" s="430" t="s">
        <v>10225</v>
      </c>
      <c r="C1222" s="430" t="s">
        <v>1712</v>
      </c>
      <c r="D1222" s="430" t="s">
        <v>11346</v>
      </c>
      <c r="E1222" s="430" t="s">
        <v>3720</v>
      </c>
      <c r="F1222" s="432">
        <v>0.0</v>
      </c>
      <c r="G1222" s="432">
        <v>4464.29</v>
      </c>
      <c r="H1222" s="432">
        <v>5000.0</v>
      </c>
      <c r="I1222" s="432">
        <f t="shared" si="21"/>
        <v>837910.71</v>
      </c>
      <c r="J1222" s="432">
        <v>535.71</v>
      </c>
      <c r="K1222" s="433">
        <v>12.0</v>
      </c>
      <c r="L1222" s="430" t="s">
        <v>10271</v>
      </c>
      <c r="M1222" s="48"/>
      <c r="N1222" s="48"/>
      <c r="O1222" s="48"/>
      <c r="P1222" s="48"/>
      <c r="Q1222" s="48"/>
      <c r="R1222" s="48"/>
      <c r="S1222" s="48"/>
      <c r="T1222" s="48"/>
      <c r="U1222" s="48"/>
      <c r="V1222" s="48"/>
      <c r="W1222" s="48"/>
      <c r="X1222" s="48"/>
      <c r="Y1222" s="48"/>
      <c r="Z1222" s="48"/>
      <c r="AA1222" s="48"/>
      <c r="AB1222" s="48"/>
      <c r="AC1222" s="48"/>
    </row>
    <row r="1223">
      <c r="A1223" s="497">
        <v>45778.0</v>
      </c>
      <c r="B1223" s="430" t="s">
        <v>10225</v>
      </c>
      <c r="C1223" s="430" t="s">
        <v>4645</v>
      </c>
      <c r="D1223" s="430" t="s">
        <v>11347</v>
      </c>
      <c r="E1223" s="430" t="s">
        <v>9102</v>
      </c>
      <c r="F1223" s="432">
        <v>0.0</v>
      </c>
      <c r="G1223" s="432">
        <v>30000.0</v>
      </c>
      <c r="H1223" s="432">
        <v>33600.0</v>
      </c>
      <c r="I1223" s="432">
        <f t="shared" si="21"/>
        <v>867910.71</v>
      </c>
      <c r="J1223" s="432">
        <v>3600.0</v>
      </c>
      <c r="K1223" s="433">
        <v>12.0</v>
      </c>
      <c r="L1223" s="430" t="s">
        <v>10248</v>
      </c>
      <c r="M1223" s="48"/>
      <c r="N1223" s="48"/>
      <c r="O1223" s="48"/>
      <c r="P1223" s="48"/>
      <c r="Q1223" s="48"/>
      <c r="R1223" s="48"/>
      <c r="S1223" s="48"/>
      <c r="T1223" s="48"/>
      <c r="U1223" s="48"/>
      <c r="V1223" s="48"/>
      <c r="W1223" s="48"/>
      <c r="X1223" s="48"/>
      <c r="Y1223" s="48"/>
      <c r="Z1223" s="48"/>
      <c r="AA1223" s="48"/>
      <c r="AB1223" s="48"/>
      <c r="AC1223" s="48"/>
    </row>
    <row r="1224">
      <c r="A1224" s="497">
        <v>45778.0</v>
      </c>
      <c r="B1224" s="430" t="s">
        <v>10225</v>
      </c>
      <c r="C1224" s="430" t="s">
        <v>1300</v>
      </c>
      <c r="D1224" s="430" t="s">
        <v>11348</v>
      </c>
      <c r="E1224" s="430" t="s">
        <v>3783</v>
      </c>
      <c r="F1224" s="432">
        <v>0.0</v>
      </c>
      <c r="G1224" s="432">
        <v>3348.21</v>
      </c>
      <c r="H1224" s="432">
        <v>3750.0</v>
      </c>
      <c r="I1224" s="432">
        <f t="shared" si="21"/>
        <v>871258.92</v>
      </c>
      <c r="J1224" s="432">
        <v>401.79</v>
      </c>
      <c r="K1224" s="433">
        <v>12.0</v>
      </c>
      <c r="L1224" s="430" t="s">
        <v>10234</v>
      </c>
      <c r="M1224" s="48"/>
      <c r="N1224" s="48"/>
      <c r="O1224" s="48"/>
      <c r="P1224" s="48"/>
      <c r="Q1224" s="48"/>
      <c r="R1224" s="48"/>
      <c r="S1224" s="48"/>
      <c r="T1224" s="48"/>
      <c r="U1224" s="48"/>
      <c r="V1224" s="48"/>
      <c r="W1224" s="48"/>
      <c r="X1224" s="48"/>
      <c r="Y1224" s="48"/>
      <c r="Z1224" s="48"/>
      <c r="AA1224" s="48"/>
      <c r="AB1224" s="48"/>
      <c r="AC1224" s="48"/>
    </row>
    <row r="1225">
      <c r="A1225" s="497">
        <v>45778.0</v>
      </c>
      <c r="B1225" s="430" t="s">
        <v>10225</v>
      </c>
      <c r="C1225" s="430" t="s">
        <v>6817</v>
      </c>
      <c r="D1225" s="430" t="s">
        <v>11349</v>
      </c>
      <c r="E1225" s="430" t="s">
        <v>3795</v>
      </c>
      <c r="F1225" s="432">
        <v>0.0</v>
      </c>
      <c r="G1225" s="432">
        <v>11049.11</v>
      </c>
      <c r="H1225" s="432">
        <v>12375.0</v>
      </c>
      <c r="I1225" s="432">
        <f t="shared" si="21"/>
        <v>882308.03</v>
      </c>
      <c r="J1225" s="432">
        <v>1325.89</v>
      </c>
      <c r="K1225" s="433">
        <v>12.0</v>
      </c>
      <c r="L1225" s="430" t="s">
        <v>10234</v>
      </c>
      <c r="M1225" s="48"/>
      <c r="N1225" s="48"/>
      <c r="O1225" s="48"/>
      <c r="P1225" s="48"/>
      <c r="Q1225" s="48"/>
      <c r="R1225" s="48"/>
      <c r="S1225" s="48"/>
      <c r="T1225" s="48"/>
      <c r="U1225" s="48"/>
      <c r="V1225" s="48"/>
      <c r="W1225" s="48"/>
      <c r="X1225" s="48"/>
      <c r="Y1225" s="48"/>
      <c r="Z1225" s="48"/>
      <c r="AA1225" s="48"/>
      <c r="AB1225" s="48"/>
      <c r="AC1225" s="48"/>
    </row>
    <row r="1226">
      <c r="A1226" s="440">
        <v>45778.0</v>
      </c>
      <c r="B1226" s="467" t="s">
        <v>10225</v>
      </c>
      <c r="C1226" s="467" t="s">
        <v>4499</v>
      </c>
      <c r="D1226" s="467" t="s">
        <v>11350</v>
      </c>
      <c r="E1226" s="467" t="s">
        <v>11351</v>
      </c>
      <c r="F1226" s="441">
        <v>0.0</v>
      </c>
      <c r="G1226" s="441">
        <v>2232.14</v>
      </c>
      <c r="H1226" s="441">
        <v>2500.0</v>
      </c>
      <c r="I1226" s="441">
        <f t="shared" si="21"/>
        <v>884540.17</v>
      </c>
      <c r="J1226" s="441">
        <v>267.86</v>
      </c>
      <c r="K1226" s="498">
        <v>12.0</v>
      </c>
      <c r="L1226" s="467" t="s">
        <v>10234</v>
      </c>
      <c r="M1226" s="48"/>
      <c r="N1226" s="48"/>
      <c r="O1226" s="48"/>
      <c r="P1226" s="48"/>
      <c r="Q1226" s="48"/>
      <c r="R1226" s="48"/>
      <c r="S1226" s="48"/>
      <c r="T1226" s="48"/>
      <c r="U1226" s="48"/>
      <c r="V1226" s="48"/>
      <c r="W1226" s="48"/>
      <c r="X1226" s="48"/>
      <c r="Y1226" s="48"/>
      <c r="Z1226" s="48"/>
      <c r="AA1226" s="48"/>
      <c r="AB1226" s="48"/>
      <c r="AC1226" s="48"/>
    </row>
    <row r="1227">
      <c r="A1227" s="497">
        <v>45779.0</v>
      </c>
      <c r="B1227" s="430" t="s">
        <v>10225</v>
      </c>
      <c r="C1227" s="430" t="s">
        <v>312</v>
      </c>
      <c r="D1227" s="430" t="s">
        <v>11352</v>
      </c>
      <c r="E1227" s="430" t="s">
        <v>3234</v>
      </c>
      <c r="F1227" s="432">
        <v>0.0</v>
      </c>
      <c r="G1227" s="432">
        <v>1250.0</v>
      </c>
      <c r="H1227" s="432">
        <v>1400.0</v>
      </c>
      <c r="I1227" s="432">
        <f t="shared" si="21"/>
        <v>885790.17</v>
      </c>
      <c r="J1227" s="432">
        <v>150.0</v>
      </c>
      <c r="K1227" s="433">
        <v>12.0</v>
      </c>
      <c r="L1227" s="430" t="s">
        <v>10227</v>
      </c>
      <c r="M1227" s="48"/>
      <c r="N1227" s="48"/>
      <c r="O1227" s="48"/>
      <c r="P1227" s="48"/>
      <c r="Q1227" s="48"/>
      <c r="R1227" s="48"/>
      <c r="S1227" s="48"/>
      <c r="T1227" s="48"/>
      <c r="U1227" s="48"/>
      <c r="V1227" s="48"/>
      <c r="W1227" s="48"/>
      <c r="X1227" s="48"/>
      <c r="Y1227" s="48"/>
      <c r="Z1227" s="48"/>
      <c r="AA1227" s="48"/>
      <c r="AB1227" s="48"/>
      <c r="AC1227" s="48"/>
    </row>
    <row r="1228">
      <c r="A1228" s="497">
        <v>45779.0</v>
      </c>
      <c r="B1228" s="430" t="s">
        <v>10225</v>
      </c>
      <c r="C1228" s="430" t="s">
        <v>2250</v>
      </c>
      <c r="D1228" s="430" t="s">
        <v>11353</v>
      </c>
      <c r="E1228" s="430" t="s">
        <v>3225</v>
      </c>
      <c r="F1228" s="432">
        <v>0.0</v>
      </c>
      <c r="G1228" s="432">
        <v>4910.71</v>
      </c>
      <c r="H1228" s="432">
        <v>5500.0</v>
      </c>
      <c r="I1228" s="432">
        <f t="shared" si="21"/>
        <v>890700.88</v>
      </c>
      <c r="J1228" s="432">
        <v>589.29</v>
      </c>
      <c r="K1228" s="433">
        <v>12.0</v>
      </c>
      <c r="L1228" s="430" t="s">
        <v>10227</v>
      </c>
      <c r="M1228" s="48"/>
      <c r="N1228" s="48"/>
      <c r="O1228" s="48"/>
      <c r="P1228" s="48"/>
      <c r="Q1228" s="48"/>
      <c r="R1228" s="48"/>
      <c r="S1228" s="48"/>
      <c r="T1228" s="48"/>
      <c r="U1228" s="48"/>
      <c r="V1228" s="48"/>
      <c r="W1228" s="48"/>
      <c r="X1228" s="48"/>
      <c r="Y1228" s="48"/>
      <c r="Z1228" s="48"/>
      <c r="AA1228" s="48"/>
      <c r="AB1228" s="48"/>
      <c r="AC1228" s="48"/>
    </row>
    <row r="1229">
      <c r="A1229" s="497">
        <v>45779.0</v>
      </c>
      <c r="B1229" s="430" t="s">
        <v>10225</v>
      </c>
      <c r="C1229" s="430" t="s">
        <v>2250</v>
      </c>
      <c r="D1229" s="430" t="s">
        <v>11354</v>
      </c>
      <c r="E1229" s="430" t="s">
        <v>3225</v>
      </c>
      <c r="F1229" s="432">
        <v>0.0</v>
      </c>
      <c r="G1229" s="432">
        <v>1339.29</v>
      </c>
      <c r="H1229" s="432">
        <v>1500.0</v>
      </c>
      <c r="I1229" s="432">
        <f t="shared" si="21"/>
        <v>892040.17</v>
      </c>
      <c r="J1229" s="432">
        <v>160.71</v>
      </c>
      <c r="K1229" s="433">
        <v>12.0</v>
      </c>
      <c r="L1229" s="430" t="s">
        <v>10227</v>
      </c>
      <c r="M1229" s="48"/>
      <c r="N1229" s="48"/>
      <c r="O1229" s="48"/>
      <c r="P1229" s="48"/>
      <c r="Q1229" s="48"/>
      <c r="R1229" s="48"/>
      <c r="S1229" s="48"/>
      <c r="T1229" s="48"/>
      <c r="U1229" s="48"/>
      <c r="V1229" s="48"/>
      <c r="W1229" s="48"/>
      <c r="X1229" s="48"/>
      <c r="Y1229" s="48"/>
      <c r="Z1229" s="48"/>
      <c r="AA1229" s="48"/>
      <c r="AB1229" s="48"/>
      <c r="AC1229" s="48"/>
    </row>
    <row r="1230">
      <c r="A1230" s="497">
        <v>45779.0</v>
      </c>
      <c r="B1230" s="430" t="s">
        <v>10225</v>
      </c>
      <c r="C1230" s="430" t="s">
        <v>2873</v>
      </c>
      <c r="D1230" s="430" t="s">
        <v>11188</v>
      </c>
      <c r="E1230" s="430" t="s">
        <v>3229</v>
      </c>
      <c r="F1230" s="432">
        <v>0.0</v>
      </c>
      <c r="G1230" s="432">
        <v>267.86</v>
      </c>
      <c r="H1230" s="432">
        <v>300.0</v>
      </c>
      <c r="I1230" s="432">
        <f t="shared" si="21"/>
        <v>892308.03</v>
      </c>
      <c r="J1230" s="432">
        <v>32.14</v>
      </c>
      <c r="K1230" s="433">
        <v>12.0</v>
      </c>
      <c r="L1230" s="430" t="s">
        <v>10279</v>
      </c>
      <c r="M1230" s="48"/>
      <c r="N1230" s="48"/>
      <c r="O1230" s="48"/>
      <c r="P1230" s="48"/>
      <c r="Q1230" s="48"/>
      <c r="R1230" s="48"/>
      <c r="S1230" s="48"/>
      <c r="T1230" s="48"/>
      <c r="U1230" s="48"/>
      <c r="V1230" s="48"/>
      <c r="W1230" s="48"/>
      <c r="X1230" s="48"/>
      <c r="Y1230" s="48"/>
      <c r="Z1230" s="48"/>
      <c r="AA1230" s="48"/>
      <c r="AB1230" s="48"/>
      <c r="AC1230" s="48"/>
    </row>
    <row r="1231">
      <c r="A1231" s="497">
        <v>45779.0</v>
      </c>
      <c r="B1231" s="430" t="s">
        <v>10225</v>
      </c>
      <c r="C1231" s="430" t="s">
        <v>3232</v>
      </c>
      <c r="D1231" s="430" t="s">
        <v>11355</v>
      </c>
      <c r="E1231" s="430" t="s">
        <v>3231</v>
      </c>
      <c r="F1231" s="432">
        <v>0.0</v>
      </c>
      <c r="G1231" s="432">
        <v>89.29</v>
      </c>
      <c r="H1231" s="432">
        <v>100.0</v>
      </c>
      <c r="I1231" s="432">
        <f t="shared" si="21"/>
        <v>892397.32</v>
      </c>
      <c r="J1231" s="432">
        <v>10.71</v>
      </c>
      <c r="K1231" s="433">
        <v>12.0</v>
      </c>
      <c r="L1231" s="430" t="s">
        <v>10290</v>
      </c>
      <c r="M1231" s="48"/>
      <c r="N1231" s="48"/>
      <c r="O1231" s="48"/>
      <c r="P1231" s="48"/>
      <c r="Q1231" s="48"/>
      <c r="R1231" s="48"/>
      <c r="S1231" s="48"/>
      <c r="T1231" s="48"/>
      <c r="U1231" s="48"/>
      <c r="V1231" s="48"/>
      <c r="W1231" s="48"/>
      <c r="X1231" s="48"/>
      <c r="Y1231" s="48"/>
      <c r="Z1231" s="48"/>
      <c r="AA1231" s="48"/>
      <c r="AB1231" s="48"/>
      <c r="AC1231" s="48"/>
    </row>
    <row r="1232">
      <c r="A1232" s="497">
        <v>45779.0</v>
      </c>
      <c r="B1232" s="430" t="s">
        <v>10225</v>
      </c>
      <c r="C1232" s="430" t="s">
        <v>2873</v>
      </c>
      <c r="D1232" s="430" t="s">
        <v>11356</v>
      </c>
      <c r="E1232" s="430" t="s">
        <v>3238</v>
      </c>
      <c r="F1232" s="432">
        <v>0.0</v>
      </c>
      <c r="G1232" s="432">
        <v>491.07</v>
      </c>
      <c r="H1232" s="432">
        <v>550.0</v>
      </c>
      <c r="I1232" s="432">
        <f t="shared" si="21"/>
        <v>892888.39</v>
      </c>
      <c r="J1232" s="432">
        <v>58.93</v>
      </c>
      <c r="K1232" s="433">
        <v>12.0</v>
      </c>
      <c r="L1232" s="430" t="s">
        <v>10283</v>
      </c>
      <c r="M1232" s="48"/>
      <c r="N1232" s="48"/>
      <c r="O1232" s="48"/>
      <c r="P1232" s="48"/>
      <c r="Q1232" s="48"/>
      <c r="R1232" s="48"/>
      <c r="S1232" s="48"/>
      <c r="T1232" s="48"/>
      <c r="U1232" s="48"/>
      <c r="V1232" s="48"/>
      <c r="W1232" s="48"/>
      <c r="X1232" s="48"/>
      <c r="Y1232" s="48"/>
      <c r="Z1232" s="48"/>
      <c r="AA1232" s="48"/>
      <c r="AB1232" s="48"/>
      <c r="AC1232" s="48"/>
    </row>
    <row r="1233">
      <c r="A1233" s="497">
        <v>45779.0</v>
      </c>
      <c r="B1233" s="430" t="s">
        <v>10225</v>
      </c>
      <c r="C1233" s="430" t="s">
        <v>3241</v>
      </c>
      <c r="D1233" s="430" t="s">
        <v>11357</v>
      </c>
      <c r="E1233" s="430" t="s">
        <v>3240</v>
      </c>
      <c r="F1233" s="432">
        <v>0.0</v>
      </c>
      <c r="G1233" s="432">
        <v>267.86</v>
      </c>
      <c r="H1233" s="432">
        <v>300.0</v>
      </c>
      <c r="I1233" s="432">
        <f t="shared" si="21"/>
        <v>893156.25</v>
      </c>
      <c r="J1233" s="432">
        <v>32.14</v>
      </c>
      <c r="K1233" s="433">
        <v>12.0</v>
      </c>
      <c r="L1233" s="430" t="s">
        <v>10279</v>
      </c>
      <c r="M1233" s="48"/>
      <c r="N1233" s="48"/>
      <c r="O1233" s="48"/>
      <c r="P1233" s="48"/>
      <c r="Q1233" s="48"/>
      <c r="R1233" s="48"/>
      <c r="S1233" s="48"/>
      <c r="T1233" s="48"/>
      <c r="U1233" s="48"/>
      <c r="V1233" s="48"/>
      <c r="W1233" s="48"/>
      <c r="X1233" s="48"/>
      <c r="Y1233" s="48"/>
      <c r="Z1233" s="48"/>
      <c r="AA1233" s="48"/>
      <c r="AB1233" s="48"/>
      <c r="AC1233" s="48"/>
    </row>
    <row r="1234">
      <c r="A1234" s="497">
        <v>45779.0</v>
      </c>
      <c r="B1234" s="430" t="s">
        <v>10225</v>
      </c>
      <c r="C1234" s="430" t="s">
        <v>1931</v>
      </c>
      <c r="D1234" s="430" t="s">
        <v>11358</v>
      </c>
      <c r="E1234" s="430" t="s">
        <v>3243</v>
      </c>
      <c r="F1234" s="432">
        <v>0.0</v>
      </c>
      <c r="G1234" s="432">
        <v>1250.0</v>
      </c>
      <c r="H1234" s="432">
        <v>1400.0</v>
      </c>
      <c r="I1234" s="432">
        <f t="shared" si="21"/>
        <v>894406.25</v>
      </c>
      <c r="J1234" s="432">
        <v>150.0</v>
      </c>
      <c r="K1234" s="433">
        <v>12.0</v>
      </c>
      <c r="L1234" s="430" t="s">
        <v>10227</v>
      </c>
      <c r="M1234" s="48"/>
      <c r="N1234" s="48"/>
      <c r="O1234" s="48"/>
      <c r="P1234" s="48"/>
      <c r="Q1234" s="48"/>
      <c r="R1234" s="48"/>
      <c r="S1234" s="48"/>
      <c r="T1234" s="48"/>
      <c r="U1234" s="48"/>
      <c r="V1234" s="48"/>
      <c r="W1234" s="48"/>
      <c r="X1234" s="48"/>
      <c r="Y1234" s="48"/>
      <c r="Z1234" s="48"/>
      <c r="AA1234" s="48"/>
      <c r="AB1234" s="48"/>
      <c r="AC1234" s="48"/>
    </row>
    <row r="1235">
      <c r="A1235" s="497">
        <v>45779.0</v>
      </c>
      <c r="B1235" s="430" t="s">
        <v>10225</v>
      </c>
      <c r="C1235" s="430" t="s">
        <v>3085</v>
      </c>
      <c r="D1235" s="430" t="s">
        <v>11263</v>
      </c>
      <c r="E1235" s="430" t="s">
        <v>3246</v>
      </c>
      <c r="F1235" s="432">
        <v>0.0</v>
      </c>
      <c r="G1235" s="432">
        <v>535.71</v>
      </c>
      <c r="H1235" s="432">
        <v>600.0</v>
      </c>
      <c r="I1235" s="432">
        <f t="shared" si="21"/>
        <v>894941.96</v>
      </c>
      <c r="J1235" s="432">
        <v>64.29</v>
      </c>
      <c r="K1235" s="433">
        <v>12.0</v>
      </c>
      <c r="L1235" s="430" t="s">
        <v>10279</v>
      </c>
      <c r="M1235" s="48"/>
      <c r="N1235" s="48"/>
      <c r="O1235" s="48"/>
      <c r="P1235" s="48"/>
      <c r="Q1235" s="48"/>
      <c r="R1235" s="48"/>
      <c r="S1235" s="48"/>
      <c r="T1235" s="48"/>
      <c r="U1235" s="48"/>
      <c r="V1235" s="48"/>
      <c r="W1235" s="48"/>
      <c r="X1235" s="48"/>
      <c r="Y1235" s="48"/>
      <c r="Z1235" s="48"/>
      <c r="AA1235" s="48"/>
      <c r="AB1235" s="48"/>
      <c r="AC1235" s="48"/>
    </row>
    <row r="1236">
      <c r="A1236" s="497">
        <v>45779.0</v>
      </c>
      <c r="B1236" s="430" t="s">
        <v>10225</v>
      </c>
      <c r="C1236" s="430" t="s">
        <v>3250</v>
      </c>
      <c r="D1236" s="430" t="s">
        <v>11359</v>
      </c>
      <c r="E1236" s="430" t="s">
        <v>3249</v>
      </c>
      <c r="F1236" s="432">
        <v>0.0</v>
      </c>
      <c r="G1236" s="432">
        <v>491.07</v>
      </c>
      <c r="H1236" s="432">
        <v>550.0</v>
      </c>
      <c r="I1236" s="432">
        <f t="shared" si="21"/>
        <v>895433.03</v>
      </c>
      <c r="J1236" s="432">
        <v>58.93</v>
      </c>
      <c r="K1236" s="433">
        <v>12.0</v>
      </c>
      <c r="L1236" s="430" t="s">
        <v>10283</v>
      </c>
      <c r="M1236" s="48"/>
      <c r="N1236" s="48"/>
      <c r="O1236" s="48"/>
      <c r="P1236" s="48"/>
      <c r="Q1236" s="48"/>
      <c r="R1236" s="48"/>
      <c r="S1236" s="48"/>
      <c r="T1236" s="48"/>
      <c r="U1236" s="48"/>
      <c r="V1236" s="48"/>
      <c r="W1236" s="48"/>
      <c r="X1236" s="48"/>
      <c r="Y1236" s="48"/>
      <c r="Z1236" s="48"/>
      <c r="AA1236" s="48"/>
      <c r="AB1236" s="48"/>
      <c r="AC1236" s="48"/>
    </row>
    <row r="1237">
      <c r="A1237" s="497">
        <v>45780.0</v>
      </c>
      <c r="B1237" s="430" t="s">
        <v>10225</v>
      </c>
      <c r="C1237" s="430" t="s">
        <v>429</v>
      </c>
      <c r="D1237" s="430" t="s">
        <v>11360</v>
      </c>
      <c r="E1237" s="430" t="s">
        <v>3907</v>
      </c>
      <c r="F1237" s="432">
        <v>0.0</v>
      </c>
      <c r="G1237" s="432">
        <v>1781.25</v>
      </c>
      <c r="H1237" s="432">
        <v>1995.0</v>
      </c>
      <c r="I1237" s="432">
        <f t="shared" si="21"/>
        <v>897214.28</v>
      </c>
      <c r="J1237" s="432">
        <v>213.75</v>
      </c>
      <c r="K1237" s="433">
        <v>12.0</v>
      </c>
      <c r="L1237" s="430" t="s">
        <v>10227</v>
      </c>
      <c r="M1237" s="48"/>
      <c r="N1237" s="48"/>
      <c r="O1237" s="48"/>
      <c r="P1237" s="48"/>
      <c r="Q1237" s="48"/>
      <c r="R1237" s="48"/>
      <c r="S1237" s="48"/>
      <c r="T1237" s="48"/>
      <c r="U1237" s="48"/>
      <c r="V1237" s="48"/>
      <c r="W1237" s="48"/>
      <c r="X1237" s="48"/>
      <c r="Y1237" s="48"/>
      <c r="Z1237" s="48"/>
      <c r="AA1237" s="48"/>
      <c r="AB1237" s="48"/>
      <c r="AC1237" s="48"/>
    </row>
    <row r="1238">
      <c r="A1238" s="497">
        <v>45780.0</v>
      </c>
      <c r="B1238" s="430" t="s">
        <v>10225</v>
      </c>
      <c r="C1238" s="430" t="s">
        <v>429</v>
      </c>
      <c r="D1238" s="430" t="s">
        <v>11361</v>
      </c>
      <c r="E1238" s="430" t="s">
        <v>3907</v>
      </c>
      <c r="F1238" s="432">
        <v>0.0</v>
      </c>
      <c r="G1238" s="432">
        <v>1781.25</v>
      </c>
      <c r="H1238" s="432">
        <v>1995.0</v>
      </c>
      <c r="I1238" s="432">
        <f t="shared" si="21"/>
        <v>898995.53</v>
      </c>
      <c r="J1238" s="432">
        <v>213.75</v>
      </c>
      <c r="K1238" s="433">
        <v>12.0</v>
      </c>
      <c r="L1238" s="430" t="s">
        <v>10227</v>
      </c>
      <c r="M1238" s="48"/>
      <c r="N1238" s="48"/>
      <c r="O1238" s="48"/>
      <c r="P1238" s="48"/>
      <c r="Q1238" s="48"/>
      <c r="R1238" s="48"/>
      <c r="S1238" s="48"/>
      <c r="T1238" s="48"/>
      <c r="U1238" s="48"/>
      <c r="V1238" s="48"/>
      <c r="W1238" s="48"/>
      <c r="X1238" s="48"/>
      <c r="Y1238" s="48"/>
      <c r="Z1238" s="48"/>
      <c r="AA1238" s="48"/>
      <c r="AB1238" s="48"/>
      <c r="AC1238" s="48"/>
    </row>
    <row r="1239">
      <c r="A1239" s="497">
        <v>45780.0</v>
      </c>
      <c r="B1239" s="430" t="s">
        <v>10225</v>
      </c>
      <c r="C1239" s="430" t="s">
        <v>429</v>
      </c>
      <c r="D1239" s="430" t="s">
        <v>11362</v>
      </c>
      <c r="E1239" s="430" t="s">
        <v>3907</v>
      </c>
      <c r="F1239" s="432">
        <v>0.0</v>
      </c>
      <c r="G1239" s="432">
        <v>1781.25</v>
      </c>
      <c r="H1239" s="432">
        <v>1995.0</v>
      </c>
      <c r="I1239" s="432">
        <f t="shared" si="21"/>
        <v>900776.78</v>
      </c>
      <c r="J1239" s="432">
        <v>213.75</v>
      </c>
      <c r="K1239" s="433">
        <v>12.0</v>
      </c>
      <c r="L1239" s="430" t="s">
        <v>10227</v>
      </c>
      <c r="M1239" s="48"/>
      <c r="N1239" s="48"/>
      <c r="O1239" s="48"/>
      <c r="P1239" s="48"/>
      <c r="Q1239" s="48"/>
      <c r="R1239" s="48"/>
      <c r="S1239" s="48"/>
      <c r="T1239" s="48"/>
      <c r="U1239" s="48"/>
      <c r="V1239" s="48"/>
      <c r="W1239" s="48"/>
      <c r="X1239" s="48"/>
      <c r="Y1239" s="48"/>
      <c r="Z1239" s="48"/>
      <c r="AA1239" s="48"/>
      <c r="AB1239" s="48"/>
      <c r="AC1239" s="48"/>
    </row>
    <row r="1240">
      <c r="A1240" s="497">
        <v>45782.0</v>
      </c>
      <c r="B1240" s="430" t="s">
        <v>10225</v>
      </c>
      <c r="C1240" s="430" t="s">
        <v>10307</v>
      </c>
      <c r="D1240" s="430" t="s">
        <v>11363</v>
      </c>
      <c r="E1240" s="430" t="s">
        <v>3421</v>
      </c>
      <c r="F1240" s="432">
        <v>0.0</v>
      </c>
      <c r="G1240" s="432">
        <v>18035.71</v>
      </c>
      <c r="H1240" s="432">
        <v>20200.0</v>
      </c>
      <c r="I1240" s="432">
        <f t="shared" si="21"/>
        <v>918812.49</v>
      </c>
      <c r="J1240" s="432">
        <v>2164.29</v>
      </c>
      <c r="K1240" s="433">
        <v>12.0</v>
      </c>
      <c r="L1240" s="430" t="s">
        <v>10248</v>
      </c>
      <c r="M1240" s="48"/>
      <c r="N1240" s="48"/>
      <c r="O1240" s="48"/>
      <c r="P1240" s="48"/>
      <c r="Q1240" s="48"/>
      <c r="R1240" s="48"/>
      <c r="S1240" s="48"/>
      <c r="T1240" s="48"/>
      <c r="U1240" s="48"/>
      <c r="V1240" s="48"/>
      <c r="W1240" s="48"/>
      <c r="X1240" s="48"/>
      <c r="Y1240" s="48"/>
      <c r="Z1240" s="48"/>
      <c r="AA1240" s="48"/>
      <c r="AB1240" s="48"/>
      <c r="AC1240" s="48"/>
    </row>
    <row r="1241">
      <c r="A1241" s="497">
        <v>45782.0</v>
      </c>
      <c r="B1241" s="430" t="s">
        <v>10225</v>
      </c>
      <c r="C1241" s="430" t="s">
        <v>3684</v>
      </c>
      <c r="D1241" s="430" t="s">
        <v>11364</v>
      </c>
      <c r="E1241" s="430" t="s">
        <v>3683</v>
      </c>
      <c r="F1241" s="432">
        <v>0.0</v>
      </c>
      <c r="G1241" s="432">
        <v>4464.29</v>
      </c>
      <c r="H1241" s="432">
        <v>5000.0</v>
      </c>
      <c r="I1241" s="432">
        <f t="shared" si="21"/>
        <v>923276.78</v>
      </c>
      <c r="J1241" s="432">
        <v>535.71</v>
      </c>
      <c r="K1241" s="433">
        <v>12.0</v>
      </c>
      <c r="L1241" s="430" t="s">
        <v>10227</v>
      </c>
      <c r="M1241" s="48"/>
      <c r="N1241" s="48"/>
      <c r="O1241" s="48"/>
      <c r="P1241" s="48"/>
      <c r="Q1241" s="48"/>
      <c r="R1241" s="48"/>
      <c r="S1241" s="48"/>
      <c r="T1241" s="48"/>
      <c r="U1241" s="48"/>
      <c r="V1241" s="48"/>
      <c r="W1241" s="48"/>
      <c r="X1241" s="48"/>
      <c r="Y1241" s="48"/>
      <c r="Z1241" s="48"/>
      <c r="AA1241" s="48"/>
      <c r="AB1241" s="48"/>
      <c r="AC1241" s="48"/>
    </row>
    <row r="1242">
      <c r="A1242" s="497">
        <v>45782.0</v>
      </c>
      <c r="B1242" s="430" t="s">
        <v>10225</v>
      </c>
      <c r="C1242" s="430" t="s">
        <v>3253</v>
      </c>
      <c r="D1242" s="430" t="s">
        <v>11365</v>
      </c>
      <c r="E1242" s="430" t="s">
        <v>3252</v>
      </c>
      <c r="F1242" s="432">
        <v>0.0</v>
      </c>
      <c r="G1242" s="432">
        <v>214.29</v>
      </c>
      <c r="H1242" s="432">
        <v>240.0</v>
      </c>
      <c r="I1242" s="432">
        <f t="shared" si="21"/>
        <v>923491.07</v>
      </c>
      <c r="J1242" s="432">
        <v>25.71</v>
      </c>
      <c r="K1242" s="433">
        <v>12.0</v>
      </c>
      <c r="L1242" s="430" t="s">
        <v>10279</v>
      </c>
      <c r="M1242" s="48"/>
      <c r="N1242" s="48"/>
      <c r="O1242" s="48"/>
      <c r="P1242" s="48"/>
      <c r="Q1242" s="48"/>
      <c r="R1242" s="48"/>
      <c r="S1242" s="48"/>
      <c r="T1242" s="48"/>
      <c r="U1242" s="48"/>
      <c r="V1242" s="48"/>
      <c r="W1242" s="48"/>
      <c r="X1242" s="48"/>
      <c r="Y1242" s="48"/>
      <c r="Z1242" s="48"/>
      <c r="AA1242" s="48"/>
      <c r="AB1242" s="48"/>
      <c r="AC1242" s="48"/>
    </row>
    <row r="1243">
      <c r="A1243" s="497">
        <v>45782.0</v>
      </c>
      <c r="B1243" s="430" t="s">
        <v>10225</v>
      </c>
      <c r="C1243" s="430" t="s">
        <v>3257</v>
      </c>
      <c r="D1243" s="430" t="s">
        <v>11366</v>
      </c>
      <c r="E1243" s="430" t="s">
        <v>3256</v>
      </c>
      <c r="F1243" s="432">
        <v>0.0</v>
      </c>
      <c r="G1243" s="432">
        <v>982.14</v>
      </c>
      <c r="H1243" s="432">
        <v>1100.0</v>
      </c>
      <c r="I1243" s="432">
        <f t="shared" si="21"/>
        <v>924473.21</v>
      </c>
      <c r="J1243" s="432">
        <v>117.86</v>
      </c>
      <c r="K1243" s="433">
        <v>12.0</v>
      </c>
      <c r="L1243" s="430" t="s">
        <v>10283</v>
      </c>
      <c r="M1243" s="48"/>
      <c r="N1243" s="48"/>
      <c r="O1243" s="48"/>
      <c r="P1243" s="48"/>
      <c r="Q1243" s="48"/>
      <c r="R1243" s="48"/>
      <c r="S1243" s="48"/>
      <c r="T1243" s="48"/>
      <c r="U1243" s="48"/>
      <c r="V1243" s="48"/>
      <c r="W1243" s="48"/>
      <c r="X1243" s="48"/>
      <c r="Y1243" s="48"/>
      <c r="Z1243" s="48"/>
      <c r="AA1243" s="48"/>
      <c r="AB1243" s="48"/>
      <c r="AC1243" s="48"/>
    </row>
    <row r="1244">
      <c r="A1244" s="497">
        <v>45782.0</v>
      </c>
      <c r="B1244" s="430" t="s">
        <v>10225</v>
      </c>
      <c r="C1244" s="430" t="s">
        <v>3117</v>
      </c>
      <c r="D1244" s="430" t="s">
        <v>11272</v>
      </c>
      <c r="E1244" s="430" t="s">
        <v>3271</v>
      </c>
      <c r="F1244" s="432">
        <v>0.0</v>
      </c>
      <c r="G1244" s="432">
        <v>267.86</v>
      </c>
      <c r="H1244" s="432">
        <v>300.0</v>
      </c>
      <c r="I1244" s="432">
        <f t="shared" si="21"/>
        <v>924741.07</v>
      </c>
      <c r="J1244" s="432">
        <v>32.14</v>
      </c>
      <c r="K1244" s="433">
        <v>12.0</v>
      </c>
      <c r="L1244" s="430" t="s">
        <v>10279</v>
      </c>
      <c r="M1244" s="48"/>
      <c r="N1244" s="48"/>
      <c r="O1244" s="48"/>
      <c r="P1244" s="48"/>
      <c r="Q1244" s="48"/>
      <c r="R1244" s="48"/>
      <c r="S1244" s="48"/>
      <c r="T1244" s="48"/>
      <c r="U1244" s="48"/>
      <c r="V1244" s="48"/>
      <c r="W1244" s="48"/>
      <c r="X1244" s="48"/>
      <c r="Y1244" s="48"/>
      <c r="Z1244" s="48"/>
      <c r="AA1244" s="48"/>
      <c r="AB1244" s="48"/>
      <c r="AC1244" s="48"/>
    </row>
    <row r="1245">
      <c r="A1245" s="497">
        <v>45782.0</v>
      </c>
      <c r="B1245" s="430" t="s">
        <v>10225</v>
      </c>
      <c r="C1245" s="430" t="s">
        <v>3114</v>
      </c>
      <c r="D1245" s="430" t="s">
        <v>11271</v>
      </c>
      <c r="E1245" s="430" t="s">
        <v>3273</v>
      </c>
      <c r="F1245" s="432">
        <v>0.0</v>
      </c>
      <c r="G1245" s="432">
        <v>267.86</v>
      </c>
      <c r="H1245" s="432">
        <v>300.0</v>
      </c>
      <c r="I1245" s="432">
        <f t="shared" si="21"/>
        <v>925008.93</v>
      </c>
      <c r="J1245" s="432">
        <v>32.14</v>
      </c>
      <c r="K1245" s="433">
        <v>12.0</v>
      </c>
      <c r="L1245" s="430" t="s">
        <v>10279</v>
      </c>
      <c r="M1245" s="48"/>
      <c r="N1245" s="48"/>
      <c r="O1245" s="48"/>
      <c r="P1245" s="48"/>
      <c r="Q1245" s="48"/>
      <c r="R1245" s="48"/>
      <c r="S1245" s="48"/>
      <c r="T1245" s="48"/>
      <c r="U1245" s="48"/>
      <c r="V1245" s="48"/>
      <c r="W1245" s="48"/>
      <c r="X1245" s="48"/>
      <c r="Y1245" s="48"/>
      <c r="Z1245" s="48"/>
      <c r="AA1245" s="48"/>
      <c r="AB1245" s="48"/>
      <c r="AC1245" s="48"/>
    </row>
    <row r="1246">
      <c r="A1246" s="497">
        <v>45782.0</v>
      </c>
      <c r="B1246" s="430" t="s">
        <v>10225</v>
      </c>
      <c r="C1246" s="430" t="s">
        <v>2959</v>
      </c>
      <c r="D1246" s="430" t="s">
        <v>11224</v>
      </c>
      <c r="E1246" s="430" t="s">
        <v>3284</v>
      </c>
      <c r="F1246" s="432">
        <v>0.0</v>
      </c>
      <c r="G1246" s="432">
        <v>267.86</v>
      </c>
      <c r="H1246" s="432">
        <v>300.0</v>
      </c>
      <c r="I1246" s="432">
        <f t="shared" si="21"/>
        <v>925276.79</v>
      </c>
      <c r="J1246" s="432">
        <v>32.14</v>
      </c>
      <c r="K1246" s="433">
        <v>12.0</v>
      </c>
      <c r="L1246" s="430" t="s">
        <v>10279</v>
      </c>
      <c r="M1246" s="48"/>
      <c r="N1246" s="48"/>
      <c r="O1246" s="48"/>
      <c r="P1246" s="48"/>
      <c r="Q1246" s="48"/>
      <c r="R1246" s="48"/>
      <c r="S1246" s="48"/>
      <c r="T1246" s="48"/>
      <c r="U1246" s="48"/>
      <c r="V1246" s="48"/>
      <c r="W1246" s="48"/>
      <c r="X1246" s="48"/>
      <c r="Y1246" s="48"/>
      <c r="Z1246" s="48"/>
      <c r="AA1246" s="48"/>
      <c r="AB1246" s="48"/>
      <c r="AC1246" s="48"/>
    </row>
    <row r="1247">
      <c r="A1247" s="497">
        <v>45782.0</v>
      </c>
      <c r="B1247" s="430" t="s">
        <v>10225</v>
      </c>
      <c r="C1247" s="430" t="s">
        <v>3067</v>
      </c>
      <c r="D1247" s="430" t="s">
        <v>11367</v>
      </c>
      <c r="E1247" s="430" t="s">
        <v>3291</v>
      </c>
      <c r="F1247" s="432">
        <v>0.0</v>
      </c>
      <c r="G1247" s="432">
        <v>2321.43</v>
      </c>
      <c r="H1247" s="432">
        <v>2600.0</v>
      </c>
      <c r="I1247" s="432">
        <f t="shared" si="21"/>
        <v>927598.22</v>
      </c>
      <c r="J1247" s="432">
        <v>278.57</v>
      </c>
      <c r="K1247" s="433">
        <v>12.0</v>
      </c>
      <c r="L1247" s="430" t="s">
        <v>10227</v>
      </c>
      <c r="M1247" s="48"/>
      <c r="N1247" s="48"/>
      <c r="O1247" s="48"/>
      <c r="P1247" s="48"/>
      <c r="Q1247" s="48"/>
      <c r="R1247" s="48"/>
      <c r="S1247" s="48"/>
      <c r="T1247" s="48"/>
      <c r="U1247" s="48"/>
      <c r="V1247" s="48"/>
      <c r="W1247" s="48"/>
      <c r="X1247" s="48"/>
      <c r="Y1247" s="48"/>
      <c r="Z1247" s="48"/>
      <c r="AA1247" s="48"/>
      <c r="AB1247" s="48"/>
      <c r="AC1247" s="48"/>
    </row>
    <row r="1248">
      <c r="A1248" s="497">
        <v>45782.0</v>
      </c>
      <c r="B1248" s="430" t="s">
        <v>10225</v>
      </c>
      <c r="C1248" s="430" t="s">
        <v>3296</v>
      </c>
      <c r="D1248" s="430" t="s">
        <v>11368</v>
      </c>
      <c r="E1248" s="430" t="s">
        <v>3295</v>
      </c>
      <c r="F1248" s="432">
        <v>0.0</v>
      </c>
      <c r="G1248" s="432">
        <v>267.86</v>
      </c>
      <c r="H1248" s="432">
        <v>300.0</v>
      </c>
      <c r="I1248" s="432">
        <f t="shared" si="21"/>
        <v>927866.08</v>
      </c>
      <c r="J1248" s="432">
        <v>32.14</v>
      </c>
      <c r="K1248" s="433">
        <v>12.0</v>
      </c>
      <c r="L1248" s="430" t="s">
        <v>10279</v>
      </c>
      <c r="M1248" s="48"/>
      <c r="N1248" s="48"/>
      <c r="O1248" s="48"/>
      <c r="P1248" s="48"/>
      <c r="Q1248" s="48"/>
      <c r="R1248" s="48"/>
      <c r="S1248" s="48"/>
      <c r="T1248" s="48"/>
      <c r="U1248" s="48"/>
      <c r="V1248" s="48"/>
      <c r="W1248" s="48"/>
      <c r="X1248" s="48"/>
      <c r="Y1248" s="48"/>
      <c r="Z1248" s="48"/>
      <c r="AA1248" s="48"/>
      <c r="AB1248" s="48"/>
      <c r="AC1248" s="48"/>
    </row>
    <row r="1249">
      <c r="A1249" s="497">
        <v>45782.0</v>
      </c>
      <c r="B1249" s="430" t="s">
        <v>10225</v>
      </c>
      <c r="C1249" s="430" t="s">
        <v>1110</v>
      </c>
      <c r="D1249" s="430" t="s">
        <v>11369</v>
      </c>
      <c r="E1249" s="430" t="s">
        <v>3302</v>
      </c>
      <c r="F1249" s="432">
        <v>0.0</v>
      </c>
      <c r="G1249" s="432">
        <v>267.86</v>
      </c>
      <c r="H1249" s="432">
        <v>300.0</v>
      </c>
      <c r="I1249" s="432">
        <f t="shared" si="21"/>
        <v>928133.94</v>
      </c>
      <c r="J1249" s="432">
        <v>32.14</v>
      </c>
      <c r="K1249" s="433">
        <v>12.0</v>
      </c>
      <c r="L1249" s="430" t="s">
        <v>10279</v>
      </c>
      <c r="M1249" s="48"/>
      <c r="N1249" s="48"/>
      <c r="O1249" s="48"/>
      <c r="P1249" s="48"/>
      <c r="Q1249" s="48"/>
      <c r="R1249" s="48"/>
      <c r="S1249" s="48"/>
      <c r="T1249" s="48"/>
      <c r="U1249" s="48"/>
      <c r="V1249" s="48"/>
      <c r="W1249" s="48"/>
      <c r="X1249" s="48"/>
      <c r="Y1249" s="48"/>
      <c r="Z1249" s="48"/>
      <c r="AA1249" s="48"/>
      <c r="AB1249" s="48"/>
      <c r="AC1249" s="48"/>
    </row>
    <row r="1250">
      <c r="A1250" s="497">
        <v>45782.0</v>
      </c>
      <c r="B1250" s="430" t="s">
        <v>10225</v>
      </c>
      <c r="C1250" s="430" t="s">
        <v>949</v>
      </c>
      <c r="D1250" s="430" t="s">
        <v>11370</v>
      </c>
      <c r="E1250" s="430" t="s">
        <v>3281</v>
      </c>
      <c r="F1250" s="432">
        <v>0.0</v>
      </c>
      <c r="G1250" s="432">
        <v>8035.71</v>
      </c>
      <c r="H1250" s="432">
        <v>9000.0</v>
      </c>
      <c r="I1250" s="432">
        <f t="shared" si="21"/>
        <v>936169.65</v>
      </c>
      <c r="J1250" s="432">
        <v>964.29</v>
      </c>
      <c r="K1250" s="433">
        <v>12.0</v>
      </c>
      <c r="L1250" s="430" t="s">
        <v>10227</v>
      </c>
      <c r="M1250" s="48"/>
      <c r="N1250" s="48"/>
      <c r="O1250" s="48"/>
      <c r="P1250" s="48"/>
      <c r="Q1250" s="48"/>
      <c r="R1250" s="48"/>
      <c r="S1250" s="48"/>
      <c r="T1250" s="48"/>
      <c r="U1250" s="48"/>
      <c r="V1250" s="48"/>
      <c r="W1250" s="48"/>
      <c r="X1250" s="48"/>
      <c r="Y1250" s="48"/>
      <c r="Z1250" s="48"/>
      <c r="AA1250" s="48"/>
      <c r="AB1250" s="48"/>
      <c r="AC1250" s="48"/>
    </row>
    <row r="1251">
      <c r="A1251" s="497">
        <v>45782.0</v>
      </c>
      <c r="B1251" s="430" t="s">
        <v>10225</v>
      </c>
      <c r="C1251" s="430" t="s">
        <v>949</v>
      </c>
      <c r="D1251" s="430" t="s">
        <v>11371</v>
      </c>
      <c r="E1251" s="430" t="s">
        <v>3281</v>
      </c>
      <c r="F1251" s="432">
        <v>0.0</v>
      </c>
      <c r="G1251" s="432">
        <v>8035.71</v>
      </c>
      <c r="H1251" s="432">
        <v>9000.0</v>
      </c>
      <c r="I1251" s="432">
        <f t="shared" si="21"/>
        <v>944205.36</v>
      </c>
      <c r="J1251" s="432">
        <v>964.29</v>
      </c>
      <c r="K1251" s="433">
        <v>12.0</v>
      </c>
      <c r="L1251" s="430" t="s">
        <v>10227</v>
      </c>
      <c r="M1251" s="48"/>
      <c r="N1251" s="48"/>
      <c r="O1251" s="48"/>
      <c r="P1251" s="48"/>
      <c r="Q1251" s="48"/>
      <c r="R1251" s="48"/>
      <c r="S1251" s="48"/>
      <c r="T1251" s="48"/>
      <c r="U1251" s="48"/>
      <c r="V1251" s="48"/>
      <c r="W1251" s="48"/>
      <c r="X1251" s="48"/>
      <c r="Y1251" s="48"/>
      <c r="Z1251" s="48"/>
      <c r="AA1251" s="48"/>
      <c r="AB1251" s="48"/>
      <c r="AC1251" s="48"/>
    </row>
    <row r="1252">
      <c r="A1252" s="497">
        <v>45782.0</v>
      </c>
      <c r="B1252" s="430" t="s">
        <v>10225</v>
      </c>
      <c r="C1252" s="430" t="s">
        <v>3299</v>
      </c>
      <c r="D1252" s="430" t="s">
        <v>11372</v>
      </c>
      <c r="E1252" s="430" t="s">
        <v>3298</v>
      </c>
      <c r="F1252" s="432">
        <v>0.0</v>
      </c>
      <c r="G1252" s="432">
        <v>642.86</v>
      </c>
      <c r="H1252" s="432">
        <v>720.0</v>
      </c>
      <c r="I1252" s="432">
        <f t="shared" si="21"/>
        <v>944848.22</v>
      </c>
      <c r="J1252" s="432">
        <v>77.14</v>
      </c>
      <c r="K1252" s="433">
        <v>12.0</v>
      </c>
      <c r="L1252" s="430" t="s">
        <v>10227</v>
      </c>
      <c r="M1252" s="48"/>
      <c r="N1252" s="48"/>
      <c r="O1252" s="48"/>
      <c r="P1252" s="48"/>
      <c r="Q1252" s="48"/>
      <c r="R1252" s="48"/>
      <c r="S1252" s="48"/>
      <c r="T1252" s="48"/>
      <c r="U1252" s="48"/>
      <c r="V1252" s="48"/>
      <c r="W1252" s="48"/>
      <c r="X1252" s="48"/>
      <c r="Y1252" s="48"/>
      <c r="Z1252" s="48"/>
      <c r="AA1252" s="48"/>
      <c r="AB1252" s="48"/>
      <c r="AC1252" s="48"/>
    </row>
    <row r="1253">
      <c r="A1253" s="497">
        <v>45783.0</v>
      </c>
      <c r="B1253" s="430" t="s">
        <v>10225</v>
      </c>
      <c r="C1253" s="430" t="s">
        <v>804</v>
      </c>
      <c r="D1253" s="430" t="s">
        <v>11373</v>
      </c>
      <c r="E1253" s="430" t="s">
        <v>3397</v>
      </c>
      <c r="F1253" s="432">
        <v>0.0</v>
      </c>
      <c r="G1253" s="432">
        <v>428.57</v>
      </c>
      <c r="H1253" s="432">
        <v>480.0</v>
      </c>
      <c r="I1253" s="432">
        <f t="shared" si="21"/>
        <v>945276.79</v>
      </c>
      <c r="J1253" s="432">
        <v>51.43</v>
      </c>
      <c r="K1253" s="433">
        <v>12.0</v>
      </c>
      <c r="L1253" s="430" t="s">
        <v>10290</v>
      </c>
      <c r="M1253" s="48"/>
      <c r="N1253" s="48"/>
      <c r="O1253" s="48"/>
      <c r="P1253" s="48"/>
      <c r="Q1253" s="48"/>
      <c r="R1253" s="48"/>
      <c r="S1253" s="48"/>
      <c r="T1253" s="48"/>
      <c r="U1253" s="48"/>
      <c r="V1253" s="48"/>
      <c r="W1253" s="48"/>
      <c r="X1253" s="48"/>
      <c r="Y1253" s="48"/>
      <c r="Z1253" s="48"/>
      <c r="AA1253" s="48"/>
      <c r="AB1253" s="48"/>
      <c r="AC1253" s="48"/>
    </row>
    <row r="1254">
      <c r="A1254" s="497">
        <v>45783.0</v>
      </c>
      <c r="B1254" s="430" t="s">
        <v>10225</v>
      </c>
      <c r="C1254" s="430" t="s">
        <v>804</v>
      </c>
      <c r="D1254" s="430" t="s">
        <v>11374</v>
      </c>
      <c r="E1254" s="430" t="s">
        <v>3397</v>
      </c>
      <c r="F1254" s="432">
        <v>0.0</v>
      </c>
      <c r="G1254" s="432">
        <v>8.93</v>
      </c>
      <c r="H1254" s="432">
        <v>10.0</v>
      </c>
      <c r="I1254" s="432">
        <f t="shared" si="21"/>
        <v>945285.72</v>
      </c>
      <c r="J1254" s="432">
        <v>1.07</v>
      </c>
      <c r="K1254" s="433">
        <v>12.0</v>
      </c>
      <c r="L1254" s="430" t="s">
        <v>10290</v>
      </c>
      <c r="M1254" s="48"/>
      <c r="N1254" s="48"/>
      <c r="O1254" s="48"/>
      <c r="P1254" s="48"/>
      <c r="Q1254" s="48"/>
      <c r="R1254" s="48"/>
      <c r="S1254" s="48"/>
      <c r="T1254" s="48"/>
      <c r="U1254" s="48"/>
      <c r="V1254" s="48"/>
      <c r="W1254" s="48"/>
      <c r="X1254" s="48"/>
      <c r="Y1254" s="48"/>
      <c r="Z1254" s="48"/>
      <c r="AA1254" s="48"/>
      <c r="AB1254" s="48"/>
      <c r="AC1254" s="48"/>
    </row>
    <row r="1255">
      <c r="A1255" s="497">
        <v>45783.0</v>
      </c>
      <c r="B1255" s="430" t="s">
        <v>10225</v>
      </c>
      <c r="C1255" s="430" t="s">
        <v>804</v>
      </c>
      <c r="D1255" s="430" t="s">
        <v>11373</v>
      </c>
      <c r="E1255" s="430" t="s">
        <v>3397</v>
      </c>
      <c r="F1255" s="432">
        <v>0.0</v>
      </c>
      <c r="G1255" s="432">
        <v>49.11</v>
      </c>
      <c r="H1255" s="432">
        <v>55.0</v>
      </c>
      <c r="I1255" s="432">
        <f t="shared" si="21"/>
        <v>945334.83</v>
      </c>
      <c r="J1255" s="432">
        <v>5.89</v>
      </c>
      <c r="K1255" s="433">
        <v>12.0</v>
      </c>
      <c r="L1255" s="430" t="s">
        <v>10290</v>
      </c>
      <c r="M1255" s="48"/>
      <c r="N1255" s="48"/>
      <c r="O1255" s="48"/>
      <c r="P1255" s="48"/>
      <c r="Q1255" s="48"/>
      <c r="R1255" s="48"/>
      <c r="S1255" s="48"/>
      <c r="T1255" s="48"/>
      <c r="U1255" s="48"/>
      <c r="V1255" s="48"/>
      <c r="W1255" s="48"/>
      <c r="X1255" s="48"/>
      <c r="Y1255" s="48"/>
      <c r="Z1255" s="48"/>
      <c r="AA1255" s="48"/>
      <c r="AB1255" s="48"/>
      <c r="AC1255" s="48"/>
    </row>
    <row r="1256">
      <c r="A1256" s="497">
        <v>45783.0</v>
      </c>
      <c r="B1256" s="430" t="s">
        <v>10225</v>
      </c>
      <c r="C1256" s="430" t="s">
        <v>804</v>
      </c>
      <c r="D1256" s="430" t="s">
        <v>11375</v>
      </c>
      <c r="E1256" s="430" t="s">
        <v>3397</v>
      </c>
      <c r="F1256" s="432">
        <v>0.0</v>
      </c>
      <c r="G1256" s="432">
        <v>1928.57</v>
      </c>
      <c r="H1256" s="432">
        <v>2160.0</v>
      </c>
      <c r="I1256" s="432">
        <f t="shared" si="21"/>
        <v>947263.4</v>
      </c>
      <c r="J1256" s="432">
        <v>231.43</v>
      </c>
      <c r="K1256" s="433">
        <v>12.0</v>
      </c>
      <c r="L1256" s="430" t="s">
        <v>10227</v>
      </c>
      <c r="M1256" s="48"/>
      <c r="N1256" s="48"/>
      <c r="O1256" s="48"/>
      <c r="P1256" s="48"/>
      <c r="Q1256" s="48"/>
      <c r="R1256" s="48"/>
      <c r="S1256" s="48"/>
      <c r="T1256" s="48"/>
      <c r="U1256" s="48"/>
      <c r="V1256" s="48"/>
      <c r="W1256" s="48"/>
      <c r="X1256" s="48"/>
      <c r="Y1256" s="48"/>
      <c r="Z1256" s="48"/>
      <c r="AA1256" s="48"/>
      <c r="AB1256" s="48"/>
      <c r="AC1256" s="48"/>
    </row>
    <row r="1257">
      <c r="A1257" s="497">
        <v>45783.0</v>
      </c>
      <c r="B1257" s="430" t="s">
        <v>10225</v>
      </c>
      <c r="C1257" s="430" t="s">
        <v>1742</v>
      </c>
      <c r="D1257" s="430" t="s">
        <v>11376</v>
      </c>
      <c r="E1257" s="430" t="s">
        <v>3307</v>
      </c>
      <c r="F1257" s="432">
        <v>0.0</v>
      </c>
      <c r="G1257" s="432">
        <v>2946.43</v>
      </c>
      <c r="H1257" s="432">
        <v>3300.0</v>
      </c>
      <c r="I1257" s="432">
        <f t="shared" si="21"/>
        <v>950209.83</v>
      </c>
      <c r="J1257" s="432">
        <v>353.57</v>
      </c>
      <c r="K1257" s="433">
        <v>12.0</v>
      </c>
      <c r="L1257" s="430" t="s">
        <v>10227</v>
      </c>
      <c r="M1257" s="48"/>
      <c r="N1257" s="48"/>
      <c r="O1257" s="48"/>
      <c r="P1257" s="48"/>
      <c r="Q1257" s="48"/>
      <c r="R1257" s="48"/>
      <c r="S1257" s="48"/>
      <c r="T1257" s="48"/>
      <c r="U1257" s="48"/>
      <c r="V1257" s="48"/>
      <c r="W1257" s="48"/>
      <c r="X1257" s="48"/>
      <c r="Y1257" s="48"/>
      <c r="Z1257" s="48"/>
      <c r="AA1257" s="48"/>
      <c r="AB1257" s="48"/>
      <c r="AC1257" s="48"/>
    </row>
    <row r="1258">
      <c r="A1258" s="497">
        <v>45783.0</v>
      </c>
      <c r="B1258" s="430" t="s">
        <v>10225</v>
      </c>
      <c r="C1258" s="430" t="s">
        <v>1764</v>
      </c>
      <c r="D1258" s="430" t="s">
        <v>11172</v>
      </c>
      <c r="E1258" s="430" t="s">
        <v>3304</v>
      </c>
      <c r="F1258" s="432">
        <v>0.0</v>
      </c>
      <c r="G1258" s="432">
        <v>491.07</v>
      </c>
      <c r="H1258" s="432">
        <v>550.0</v>
      </c>
      <c r="I1258" s="432">
        <f t="shared" si="21"/>
        <v>950700.9</v>
      </c>
      <c r="J1258" s="432">
        <v>58.93</v>
      </c>
      <c r="K1258" s="433">
        <v>12.0</v>
      </c>
      <c r="L1258" s="430" t="s">
        <v>10283</v>
      </c>
      <c r="M1258" s="48"/>
      <c r="N1258" s="48"/>
      <c r="O1258" s="48"/>
      <c r="P1258" s="48"/>
      <c r="Q1258" s="48"/>
      <c r="R1258" s="48"/>
      <c r="S1258" s="48"/>
      <c r="T1258" s="48"/>
      <c r="U1258" s="48"/>
      <c r="V1258" s="48"/>
      <c r="W1258" s="48"/>
      <c r="X1258" s="48"/>
      <c r="Y1258" s="48"/>
      <c r="Z1258" s="48"/>
      <c r="AA1258" s="48"/>
      <c r="AB1258" s="48"/>
      <c r="AC1258" s="48"/>
    </row>
    <row r="1259">
      <c r="A1259" s="497">
        <v>45783.0</v>
      </c>
      <c r="B1259" s="430" t="s">
        <v>10225</v>
      </c>
      <c r="C1259" s="430" t="s">
        <v>3312</v>
      </c>
      <c r="D1259" s="430" t="s">
        <v>11377</v>
      </c>
      <c r="E1259" s="430" t="s">
        <v>3311</v>
      </c>
      <c r="F1259" s="432">
        <v>0.0</v>
      </c>
      <c r="G1259" s="432">
        <v>267.86</v>
      </c>
      <c r="H1259" s="432">
        <v>300.0</v>
      </c>
      <c r="I1259" s="432">
        <f t="shared" si="21"/>
        <v>950968.76</v>
      </c>
      <c r="J1259" s="432">
        <v>32.14</v>
      </c>
      <c r="K1259" s="433">
        <v>12.0</v>
      </c>
      <c r="L1259" s="430" t="s">
        <v>10279</v>
      </c>
      <c r="M1259" s="48"/>
      <c r="N1259" s="48"/>
      <c r="O1259" s="48"/>
      <c r="P1259" s="48"/>
      <c r="Q1259" s="48"/>
      <c r="R1259" s="48"/>
      <c r="S1259" s="48"/>
      <c r="T1259" s="48"/>
      <c r="U1259" s="48"/>
      <c r="V1259" s="48"/>
      <c r="W1259" s="48"/>
      <c r="X1259" s="48"/>
      <c r="Y1259" s="48"/>
      <c r="Z1259" s="48"/>
      <c r="AA1259" s="48"/>
      <c r="AB1259" s="48"/>
      <c r="AC1259" s="48"/>
    </row>
    <row r="1260">
      <c r="A1260" s="497">
        <v>45783.0</v>
      </c>
      <c r="B1260" s="430" t="s">
        <v>10225</v>
      </c>
      <c r="C1260" s="430" t="s">
        <v>3320</v>
      </c>
      <c r="D1260" s="430" t="s">
        <v>11378</v>
      </c>
      <c r="E1260" s="430" t="s">
        <v>3319</v>
      </c>
      <c r="F1260" s="432">
        <v>0.0</v>
      </c>
      <c r="G1260" s="432">
        <v>267.86</v>
      </c>
      <c r="H1260" s="432">
        <v>300.0</v>
      </c>
      <c r="I1260" s="432">
        <f t="shared" si="21"/>
        <v>951236.62</v>
      </c>
      <c r="J1260" s="432">
        <v>32.14</v>
      </c>
      <c r="K1260" s="433">
        <v>12.0</v>
      </c>
      <c r="L1260" s="430" t="s">
        <v>10279</v>
      </c>
      <c r="M1260" s="48"/>
      <c r="N1260" s="48"/>
      <c r="O1260" s="48"/>
      <c r="P1260" s="48"/>
      <c r="Q1260" s="48"/>
      <c r="R1260" s="48"/>
      <c r="S1260" s="48"/>
      <c r="T1260" s="48"/>
      <c r="U1260" s="48"/>
      <c r="V1260" s="48"/>
      <c r="W1260" s="48"/>
      <c r="X1260" s="48"/>
      <c r="Y1260" s="48"/>
      <c r="Z1260" s="48"/>
      <c r="AA1260" s="48"/>
      <c r="AB1260" s="48"/>
      <c r="AC1260" s="48"/>
    </row>
    <row r="1261">
      <c r="A1261" s="497">
        <v>45783.0</v>
      </c>
      <c r="B1261" s="430" t="s">
        <v>10225</v>
      </c>
      <c r="C1261" s="430" t="s">
        <v>3323</v>
      </c>
      <c r="D1261" s="430" t="s">
        <v>11379</v>
      </c>
      <c r="E1261" s="430" t="s">
        <v>3322</v>
      </c>
      <c r="F1261" s="432">
        <v>0.0</v>
      </c>
      <c r="G1261" s="432">
        <v>267.86</v>
      </c>
      <c r="H1261" s="432">
        <v>300.0</v>
      </c>
      <c r="I1261" s="432">
        <f t="shared" si="21"/>
        <v>951504.48</v>
      </c>
      <c r="J1261" s="432">
        <v>32.14</v>
      </c>
      <c r="K1261" s="433">
        <v>12.0</v>
      </c>
      <c r="L1261" s="430" t="s">
        <v>10279</v>
      </c>
      <c r="M1261" s="48"/>
      <c r="N1261" s="48"/>
      <c r="O1261" s="48"/>
      <c r="P1261" s="48"/>
      <c r="Q1261" s="48"/>
      <c r="R1261" s="48"/>
      <c r="S1261" s="48"/>
      <c r="T1261" s="48"/>
      <c r="U1261" s="48"/>
      <c r="V1261" s="48"/>
      <c r="W1261" s="48"/>
      <c r="X1261" s="48"/>
      <c r="Y1261" s="48"/>
      <c r="Z1261" s="48"/>
      <c r="AA1261" s="48"/>
      <c r="AB1261" s="48"/>
      <c r="AC1261" s="48"/>
    </row>
    <row r="1262">
      <c r="A1262" s="497">
        <v>45783.0</v>
      </c>
      <c r="B1262" s="430" t="s">
        <v>10225</v>
      </c>
      <c r="C1262" s="430" t="s">
        <v>3326</v>
      </c>
      <c r="D1262" s="430" t="s">
        <v>11380</v>
      </c>
      <c r="E1262" s="430" t="s">
        <v>3325</v>
      </c>
      <c r="F1262" s="432">
        <v>0.0</v>
      </c>
      <c r="G1262" s="432">
        <v>267.86</v>
      </c>
      <c r="H1262" s="432">
        <v>300.0</v>
      </c>
      <c r="I1262" s="432">
        <f t="shared" si="21"/>
        <v>951772.34</v>
      </c>
      <c r="J1262" s="432">
        <v>32.14</v>
      </c>
      <c r="K1262" s="433">
        <v>12.0</v>
      </c>
      <c r="L1262" s="430" t="s">
        <v>10279</v>
      </c>
      <c r="M1262" s="48"/>
      <c r="N1262" s="48"/>
      <c r="O1262" s="48"/>
      <c r="P1262" s="48"/>
      <c r="Q1262" s="48"/>
      <c r="R1262" s="48"/>
      <c r="S1262" s="48"/>
      <c r="T1262" s="48"/>
      <c r="U1262" s="48"/>
      <c r="V1262" s="48"/>
      <c r="W1262" s="48"/>
      <c r="X1262" s="48"/>
      <c r="Y1262" s="48"/>
      <c r="Z1262" s="48"/>
      <c r="AA1262" s="48"/>
      <c r="AB1262" s="48"/>
      <c r="AC1262" s="48"/>
    </row>
    <row r="1263">
      <c r="A1263" s="497">
        <v>45783.0</v>
      </c>
      <c r="B1263" s="430" t="s">
        <v>10225</v>
      </c>
      <c r="C1263" s="430" t="s">
        <v>3315</v>
      </c>
      <c r="D1263" s="430" t="s">
        <v>11381</v>
      </c>
      <c r="E1263" s="430" t="s">
        <v>3314</v>
      </c>
      <c r="F1263" s="432">
        <v>0.0</v>
      </c>
      <c r="G1263" s="432">
        <v>4017.86</v>
      </c>
      <c r="H1263" s="432">
        <v>4500.0</v>
      </c>
      <c r="I1263" s="432">
        <f t="shared" si="21"/>
        <v>955790.2</v>
      </c>
      <c r="J1263" s="432">
        <v>482.14</v>
      </c>
      <c r="K1263" s="433">
        <v>12.0</v>
      </c>
      <c r="L1263" s="430" t="s">
        <v>10227</v>
      </c>
      <c r="M1263" s="48"/>
      <c r="N1263" s="48"/>
      <c r="O1263" s="48"/>
      <c r="P1263" s="48"/>
      <c r="Q1263" s="48"/>
      <c r="R1263" s="48"/>
      <c r="S1263" s="48"/>
      <c r="T1263" s="48"/>
      <c r="U1263" s="48"/>
      <c r="V1263" s="48"/>
      <c r="W1263" s="48"/>
      <c r="X1263" s="48"/>
      <c r="Y1263" s="48"/>
      <c r="Z1263" s="48"/>
      <c r="AA1263" s="48"/>
      <c r="AB1263" s="48"/>
      <c r="AC1263" s="48"/>
    </row>
    <row r="1264">
      <c r="A1264" s="497">
        <v>45784.0</v>
      </c>
      <c r="B1264" s="430" t="s">
        <v>10225</v>
      </c>
      <c r="C1264" s="430" t="s">
        <v>3329</v>
      </c>
      <c r="D1264" s="430" t="s">
        <v>11382</v>
      </c>
      <c r="E1264" s="430" t="s">
        <v>3328</v>
      </c>
      <c r="F1264" s="432">
        <v>0.0</v>
      </c>
      <c r="G1264" s="432">
        <v>491.07</v>
      </c>
      <c r="H1264" s="432">
        <v>550.0</v>
      </c>
      <c r="I1264" s="432">
        <f t="shared" si="21"/>
        <v>956281.27</v>
      </c>
      <c r="J1264" s="432">
        <v>58.93</v>
      </c>
      <c r="K1264" s="433">
        <v>12.0</v>
      </c>
      <c r="L1264" s="430" t="s">
        <v>10283</v>
      </c>
      <c r="M1264" s="48"/>
      <c r="N1264" s="48"/>
      <c r="O1264" s="48"/>
      <c r="P1264" s="48"/>
      <c r="Q1264" s="48"/>
      <c r="R1264" s="48"/>
      <c r="S1264" s="48"/>
      <c r="T1264" s="48"/>
      <c r="U1264" s="48"/>
      <c r="V1264" s="48"/>
      <c r="W1264" s="48"/>
      <c r="X1264" s="48"/>
      <c r="Y1264" s="48"/>
      <c r="Z1264" s="48"/>
      <c r="AA1264" s="48"/>
      <c r="AB1264" s="48"/>
      <c r="AC1264" s="48"/>
    </row>
    <row r="1265">
      <c r="A1265" s="497">
        <v>45784.0</v>
      </c>
      <c r="B1265" s="430" t="s">
        <v>10225</v>
      </c>
      <c r="C1265" s="430" t="s">
        <v>3357</v>
      </c>
      <c r="D1265" s="430" t="s">
        <v>11383</v>
      </c>
      <c r="E1265" s="430" t="s">
        <v>3356</v>
      </c>
      <c r="F1265" s="432">
        <v>0.0</v>
      </c>
      <c r="G1265" s="432">
        <v>267.86</v>
      </c>
      <c r="H1265" s="432">
        <v>300.0</v>
      </c>
      <c r="I1265" s="432">
        <f t="shared" si="21"/>
        <v>956549.13</v>
      </c>
      <c r="J1265" s="432">
        <v>32.14</v>
      </c>
      <c r="K1265" s="433">
        <v>12.0</v>
      </c>
      <c r="L1265" s="430" t="s">
        <v>10279</v>
      </c>
      <c r="M1265" s="48"/>
      <c r="N1265" s="48"/>
      <c r="O1265" s="48"/>
      <c r="P1265" s="48"/>
      <c r="Q1265" s="48"/>
      <c r="R1265" s="48"/>
      <c r="S1265" s="48"/>
      <c r="T1265" s="48"/>
      <c r="U1265" s="48"/>
      <c r="V1265" s="48"/>
      <c r="W1265" s="48"/>
      <c r="X1265" s="48"/>
      <c r="Y1265" s="48"/>
      <c r="Z1265" s="48"/>
      <c r="AA1265" s="48"/>
      <c r="AB1265" s="48"/>
      <c r="AC1265" s="48"/>
    </row>
    <row r="1266">
      <c r="A1266" s="497">
        <v>45784.0</v>
      </c>
      <c r="B1266" s="430" t="s">
        <v>10225</v>
      </c>
      <c r="C1266" s="430" t="s">
        <v>3360</v>
      </c>
      <c r="D1266" s="430" t="s">
        <v>11384</v>
      </c>
      <c r="E1266" s="430" t="s">
        <v>3359</v>
      </c>
      <c r="F1266" s="432">
        <v>0.0</v>
      </c>
      <c r="G1266" s="432">
        <v>267.86</v>
      </c>
      <c r="H1266" s="432">
        <v>300.0</v>
      </c>
      <c r="I1266" s="432">
        <f t="shared" si="21"/>
        <v>956816.99</v>
      </c>
      <c r="J1266" s="432">
        <v>32.14</v>
      </c>
      <c r="K1266" s="433">
        <v>12.0</v>
      </c>
      <c r="L1266" s="430" t="s">
        <v>10283</v>
      </c>
      <c r="M1266" s="48"/>
      <c r="N1266" s="48"/>
      <c r="O1266" s="48"/>
      <c r="P1266" s="48"/>
      <c r="Q1266" s="48"/>
      <c r="R1266" s="48"/>
      <c r="S1266" s="48"/>
      <c r="T1266" s="48"/>
      <c r="U1266" s="48"/>
      <c r="V1266" s="48"/>
      <c r="W1266" s="48"/>
      <c r="X1266" s="48"/>
      <c r="Y1266" s="48"/>
      <c r="Z1266" s="48"/>
      <c r="AA1266" s="48"/>
      <c r="AB1266" s="48"/>
      <c r="AC1266" s="48"/>
    </row>
    <row r="1267">
      <c r="A1267" s="497">
        <v>45784.0</v>
      </c>
      <c r="B1267" s="430" t="s">
        <v>10225</v>
      </c>
      <c r="C1267" s="430" t="s">
        <v>3387</v>
      </c>
      <c r="D1267" s="430" t="s">
        <v>11385</v>
      </c>
      <c r="E1267" s="430" t="s">
        <v>3386</v>
      </c>
      <c r="F1267" s="432">
        <v>0.0</v>
      </c>
      <c r="G1267" s="432">
        <v>267.86</v>
      </c>
      <c r="H1267" s="432">
        <v>300.0</v>
      </c>
      <c r="I1267" s="432">
        <f t="shared" si="21"/>
        <v>957084.85</v>
      </c>
      <c r="J1267" s="432">
        <v>32.14</v>
      </c>
      <c r="K1267" s="433">
        <v>12.0</v>
      </c>
      <c r="L1267" s="430" t="s">
        <v>10279</v>
      </c>
      <c r="M1267" s="48"/>
      <c r="N1267" s="48"/>
      <c r="O1267" s="48"/>
      <c r="P1267" s="48"/>
      <c r="Q1267" s="48"/>
      <c r="R1267" s="48"/>
      <c r="S1267" s="48"/>
      <c r="T1267" s="48"/>
      <c r="U1267" s="48"/>
      <c r="V1267" s="48"/>
      <c r="W1267" s="48"/>
      <c r="X1267" s="48"/>
      <c r="Y1267" s="48"/>
      <c r="Z1267" s="48"/>
      <c r="AA1267" s="48"/>
      <c r="AB1267" s="48"/>
      <c r="AC1267" s="48"/>
    </row>
    <row r="1268">
      <c r="A1268" s="497">
        <v>45784.0</v>
      </c>
      <c r="B1268" s="430" t="s">
        <v>10225</v>
      </c>
      <c r="C1268" s="430" t="s">
        <v>737</v>
      </c>
      <c r="D1268" s="430" t="s">
        <v>11386</v>
      </c>
      <c r="E1268" s="430" t="s">
        <v>3389</v>
      </c>
      <c r="F1268" s="432">
        <v>0.0</v>
      </c>
      <c r="G1268" s="432">
        <v>642.86</v>
      </c>
      <c r="H1268" s="432">
        <v>720.0</v>
      </c>
      <c r="I1268" s="432">
        <f t="shared" si="21"/>
        <v>957727.71</v>
      </c>
      <c r="J1268" s="432">
        <v>77.14</v>
      </c>
      <c r="K1268" s="433">
        <v>12.0</v>
      </c>
      <c r="L1268" s="430" t="s">
        <v>10227</v>
      </c>
      <c r="M1268" s="48"/>
      <c r="N1268" s="48"/>
      <c r="O1268" s="48"/>
      <c r="P1268" s="48"/>
      <c r="Q1268" s="48"/>
      <c r="R1268" s="48"/>
      <c r="S1268" s="48"/>
      <c r="T1268" s="48"/>
      <c r="U1268" s="48"/>
      <c r="V1268" s="48"/>
      <c r="W1268" s="48"/>
      <c r="X1268" s="48"/>
      <c r="Y1268" s="48"/>
      <c r="Z1268" s="48"/>
      <c r="AA1268" s="48"/>
      <c r="AB1268" s="48"/>
      <c r="AC1268" s="48"/>
    </row>
    <row r="1269">
      <c r="A1269" s="497">
        <v>45784.0</v>
      </c>
      <c r="B1269" s="430" t="s">
        <v>10225</v>
      </c>
      <c r="C1269" s="430" t="s">
        <v>3410</v>
      </c>
      <c r="D1269" s="430" t="s">
        <v>11387</v>
      </c>
      <c r="E1269" s="430" t="s">
        <v>3409</v>
      </c>
      <c r="F1269" s="432">
        <v>0.0</v>
      </c>
      <c r="G1269" s="432">
        <v>1875.0</v>
      </c>
      <c r="H1269" s="432">
        <v>2100.0</v>
      </c>
      <c r="I1269" s="432">
        <f t="shared" si="21"/>
        <v>959602.71</v>
      </c>
      <c r="J1269" s="432">
        <v>225.0</v>
      </c>
      <c r="K1269" s="433">
        <v>12.0</v>
      </c>
      <c r="L1269" s="430" t="s">
        <v>10227</v>
      </c>
      <c r="M1269" s="48"/>
      <c r="N1269" s="48"/>
      <c r="O1269" s="48"/>
      <c r="P1269" s="48"/>
      <c r="Q1269" s="48"/>
      <c r="R1269" s="48"/>
      <c r="S1269" s="48"/>
      <c r="T1269" s="48"/>
      <c r="U1269" s="48"/>
      <c r="V1269" s="48"/>
      <c r="W1269" s="48"/>
      <c r="X1269" s="48"/>
      <c r="Y1269" s="48"/>
      <c r="Z1269" s="48"/>
      <c r="AA1269" s="48"/>
      <c r="AB1269" s="48"/>
      <c r="AC1269" s="48"/>
    </row>
    <row r="1270">
      <c r="A1270" s="497">
        <v>45785.0</v>
      </c>
      <c r="B1270" s="430" t="s">
        <v>10225</v>
      </c>
      <c r="C1270" s="430" t="s">
        <v>3415</v>
      </c>
      <c r="D1270" s="430" t="s">
        <v>11388</v>
      </c>
      <c r="E1270" s="430" t="s">
        <v>3414</v>
      </c>
      <c r="F1270" s="432">
        <v>0.0</v>
      </c>
      <c r="G1270" s="432">
        <v>491.07</v>
      </c>
      <c r="H1270" s="432">
        <v>550.0</v>
      </c>
      <c r="I1270" s="432">
        <f t="shared" si="21"/>
        <v>960093.78</v>
      </c>
      <c r="J1270" s="432">
        <v>58.93</v>
      </c>
      <c r="K1270" s="433">
        <v>12.0</v>
      </c>
      <c r="L1270" s="430" t="s">
        <v>10283</v>
      </c>
      <c r="M1270" s="48"/>
      <c r="N1270" s="48"/>
      <c r="O1270" s="48"/>
      <c r="P1270" s="48"/>
      <c r="Q1270" s="48"/>
      <c r="R1270" s="48"/>
      <c r="S1270" s="48"/>
      <c r="T1270" s="48"/>
      <c r="U1270" s="48"/>
      <c r="V1270" s="48"/>
      <c r="W1270" s="48"/>
      <c r="X1270" s="48"/>
      <c r="Y1270" s="48"/>
      <c r="Z1270" s="48"/>
      <c r="AA1270" s="48"/>
      <c r="AB1270" s="48"/>
      <c r="AC1270" s="48"/>
    </row>
    <row r="1271">
      <c r="A1271" s="497">
        <v>45785.0</v>
      </c>
      <c r="B1271" s="430" t="s">
        <v>10225</v>
      </c>
      <c r="C1271" s="430" t="s">
        <v>3418</v>
      </c>
      <c r="D1271" s="430" t="s">
        <v>11389</v>
      </c>
      <c r="E1271" s="430" t="s">
        <v>3417</v>
      </c>
      <c r="F1271" s="432">
        <v>0.0</v>
      </c>
      <c r="G1271" s="432">
        <v>2946.43</v>
      </c>
      <c r="H1271" s="432">
        <v>3300.0</v>
      </c>
      <c r="I1271" s="432">
        <f t="shared" si="21"/>
        <v>963040.21</v>
      </c>
      <c r="J1271" s="432">
        <v>353.57</v>
      </c>
      <c r="K1271" s="433">
        <v>12.0</v>
      </c>
      <c r="L1271" s="430" t="s">
        <v>10283</v>
      </c>
      <c r="M1271" s="48"/>
      <c r="N1271" s="48"/>
      <c r="O1271" s="48"/>
      <c r="P1271" s="48"/>
      <c r="Q1271" s="48"/>
      <c r="R1271" s="48"/>
      <c r="S1271" s="48"/>
      <c r="T1271" s="48"/>
      <c r="U1271" s="48"/>
      <c r="V1271" s="48"/>
      <c r="W1271" s="48"/>
      <c r="X1271" s="48"/>
      <c r="Y1271" s="48"/>
      <c r="Z1271" s="48"/>
      <c r="AA1271" s="48"/>
      <c r="AB1271" s="48"/>
      <c r="AC1271" s="48"/>
    </row>
    <row r="1272">
      <c r="A1272" s="497">
        <v>45785.0</v>
      </c>
      <c r="B1272" s="430" t="s">
        <v>10225</v>
      </c>
      <c r="C1272" s="430" t="s">
        <v>3426</v>
      </c>
      <c r="D1272" s="430" t="s">
        <v>11390</v>
      </c>
      <c r="E1272" s="430" t="s">
        <v>3425</v>
      </c>
      <c r="F1272" s="432">
        <v>0.0</v>
      </c>
      <c r="G1272" s="432">
        <v>267.86</v>
      </c>
      <c r="H1272" s="432">
        <v>300.0</v>
      </c>
      <c r="I1272" s="432">
        <f t="shared" si="21"/>
        <v>963308.07</v>
      </c>
      <c r="J1272" s="432">
        <v>32.14</v>
      </c>
      <c r="K1272" s="433">
        <v>12.0</v>
      </c>
      <c r="L1272" s="430" t="s">
        <v>10279</v>
      </c>
      <c r="M1272" s="48"/>
      <c r="N1272" s="48"/>
      <c r="O1272" s="48"/>
      <c r="P1272" s="48"/>
      <c r="Q1272" s="48"/>
      <c r="R1272" s="48"/>
      <c r="S1272" s="48"/>
      <c r="T1272" s="48"/>
      <c r="U1272" s="48"/>
      <c r="V1272" s="48"/>
      <c r="W1272" s="48"/>
      <c r="X1272" s="48"/>
      <c r="Y1272" s="48"/>
      <c r="Z1272" s="48"/>
      <c r="AA1272" s="48"/>
      <c r="AB1272" s="48"/>
      <c r="AC1272" s="48"/>
    </row>
    <row r="1273">
      <c r="A1273" s="497">
        <v>45785.0</v>
      </c>
      <c r="B1273" s="430" t="s">
        <v>10225</v>
      </c>
      <c r="C1273" s="430" t="s">
        <v>182</v>
      </c>
      <c r="D1273" s="430" t="s">
        <v>11391</v>
      </c>
      <c r="E1273" s="430" t="s">
        <v>9098</v>
      </c>
      <c r="F1273" s="432">
        <v>0.0</v>
      </c>
      <c r="G1273" s="432">
        <v>2321.43</v>
      </c>
      <c r="H1273" s="432">
        <v>2600.0</v>
      </c>
      <c r="I1273" s="432">
        <f t="shared" si="21"/>
        <v>965629.5</v>
      </c>
      <c r="J1273" s="432">
        <v>278.57</v>
      </c>
      <c r="K1273" s="433">
        <v>12.0</v>
      </c>
      <c r="L1273" s="430" t="s">
        <v>10227</v>
      </c>
      <c r="M1273" s="48"/>
      <c r="N1273" s="48"/>
      <c r="O1273" s="48"/>
      <c r="P1273" s="48"/>
      <c r="Q1273" s="48"/>
      <c r="R1273" s="48"/>
      <c r="S1273" s="48"/>
      <c r="T1273" s="48"/>
      <c r="U1273" s="48"/>
      <c r="V1273" s="48"/>
      <c r="W1273" s="48"/>
      <c r="X1273" s="48"/>
      <c r="Y1273" s="48"/>
      <c r="Z1273" s="48"/>
      <c r="AA1273" s="48"/>
      <c r="AB1273" s="48"/>
      <c r="AC1273" s="48"/>
    </row>
    <row r="1274">
      <c r="A1274" s="497">
        <v>45786.0</v>
      </c>
      <c r="B1274" s="430" t="s">
        <v>10225</v>
      </c>
      <c r="C1274" s="430" t="s">
        <v>3436</v>
      </c>
      <c r="D1274" s="430" t="s">
        <v>11392</v>
      </c>
      <c r="E1274" s="430" t="s">
        <v>3435</v>
      </c>
      <c r="F1274" s="432">
        <v>0.0</v>
      </c>
      <c r="G1274" s="432">
        <v>214.29</v>
      </c>
      <c r="H1274" s="432">
        <v>240.0</v>
      </c>
      <c r="I1274" s="432">
        <f t="shared" si="21"/>
        <v>965843.79</v>
      </c>
      <c r="J1274" s="432">
        <v>25.71</v>
      </c>
      <c r="K1274" s="433">
        <v>12.0</v>
      </c>
      <c r="L1274" s="430" t="s">
        <v>10279</v>
      </c>
      <c r="M1274" s="48"/>
      <c r="N1274" s="48"/>
      <c r="O1274" s="48"/>
      <c r="P1274" s="48"/>
      <c r="Q1274" s="48"/>
      <c r="R1274" s="48"/>
      <c r="S1274" s="48"/>
      <c r="T1274" s="48"/>
      <c r="U1274" s="48"/>
      <c r="V1274" s="48"/>
      <c r="W1274" s="48"/>
      <c r="X1274" s="48"/>
      <c r="Y1274" s="48"/>
      <c r="Z1274" s="48"/>
      <c r="AA1274" s="48"/>
      <c r="AB1274" s="48"/>
      <c r="AC1274" s="48"/>
    </row>
    <row r="1275">
      <c r="A1275" s="497">
        <v>45786.0</v>
      </c>
      <c r="B1275" s="430" t="s">
        <v>10225</v>
      </c>
      <c r="C1275" s="430" t="s">
        <v>3329</v>
      </c>
      <c r="D1275" s="430" t="s">
        <v>11382</v>
      </c>
      <c r="E1275" s="430" t="s">
        <v>3439</v>
      </c>
      <c r="F1275" s="432">
        <v>0.0</v>
      </c>
      <c r="G1275" s="432">
        <v>491.07</v>
      </c>
      <c r="H1275" s="432">
        <v>550.0</v>
      </c>
      <c r="I1275" s="432">
        <f t="shared" si="21"/>
        <v>966334.86</v>
      </c>
      <c r="J1275" s="432">
        <v>58.93</v>
      </c>
      <c r="K1275" s="433">
        <v>12.0</v>
      </c>
      <c r="L1275" s="430" t="s">
        <v>10283</v>
      </c>
      <c r="M1275" s="48"/>
      <c r="N1275" s="48"/>
      <c r="O1275" s="48"/>
      <c r="P1275" s="48"/>
      <c r="Q1275" s="48"/>
      <c r="R1275" s="48"/>
      <c r="S1275" s="48"/>
      <c r="T1275" s="48"/>
      <c r="U1275" s="48"/>
      <c r="V1275" s="48"/>
      <c r="W1275" s="48"/>
      <c r="X1275" s="48"/>
      <c r="Y1275" s="48"/>
      <c r="Z1275" s="48"/>
      <c r="AA1275" s="48"/>
      <c r="AB1275" s="48"/>
      <c r="AC1275" s="48"/>
    </row>
    <row r="1276">
      <c r="A1276" s="497">
        <v>45786.0</v>
      </c>
      <c r="B1276" s="430" t="s">
        <v>10225</v>
      </c>
      <c r="C1276" s="430" t="s">
        <v>487</v>
      </c>
      <c r="D1276" s="430" t="s">
        <v>10423</v>
      </c>
      <c r="E1276" s="430" t="s">
        <v>3441</v>
      </c>
      <c r="F1276" s="432">
        <v>0.0</v>
      </c>
      <c r="G1276" s="432">
        <v>267.86</v>
      </c>
      <c r="H1276" s="432">
        <v>300.0</v>
      </c>
      <c r="I1276" s="432">
        <f t="shared" si="21"/>
        <v>966602.72</v>
      </c>
      <c r="J1276" s="432">
        <v>32.14</v>
      </c>
      <c r="K1276" s="433">
        <v>12.0</v>
      </c>
      <c r="L1276" s="430" t="s">
        <v>10279</v>
      </c>
      <c r="M1276" s="48"/>
      <c r="N1276" s="48"/>
      <c r="O1276" s="48"/>
      <c r="P1276" s="48"/>
      <c r="Q1276" s="48"/>
      <c r="R1276" s="48"/>
      <c r="S1276" s="48"/>
      <c r="T1276" s="48"/>
      <c r="U1276" s="48"/>
      <c r="V1276" s="48"/>
      <c r="W1276" s="48"/>
      <c r="X1276" s="48"/>
      <c r="Y1276" s="48"/>
      <c r="Z1276" s="48"/>
      <c r="AA1276" s="48"/>
      <c r="AB1276" s="48"/>
      <c r="AC1276" s="48"/>
    </row>
    <row r="1277">
      <c r="A1277" s="497">
        <v>45786.0</v>
      </c>
      <c r="B1277" s="430" t="s">
        <v>10225</v>
      </c>
      <c r="C1277" s="430" t="s">
        <v>3460</v>
      </c>
      <c r="D1277" s="430" t="s">
        <v>11393</v>
      </c>
      <c r="E1277" s="430" t="s">
        <v>3459</v>
      </c>
      <c r="F1277" s="432">
        <v>0.0</v>
      </c>
      <c r="G1277" s="432">
        <v>964.29</v>
      </c>
      <c r="H1277" s="432">
        <v>1080.0</v>
      </c>
      <c r="I1277" s="432">
        <f t="shared" si="21"/>
        <v>967567.01</v>
      </c>
      <c r="J1277" s="432">
        <v>115.71</v>
      </c>
      <c r="K1277" s="433">
        <v>12.0</v>
      </c>
      <c r="L1277" s="430" t="s">
        <v>10227</v>
      </c>
      <c r="M1277" s="48"/>
      <c r="N1277" s="48"/>
      <c r="O1277" s="48"/>
      <c r="P1277" s="48"/>
      <c r="Q1277" s="48"/>
      <c r="R1277" s="48"/>
      <c r="S1277" s="48"/>
      <c r="T1277" s="48"/>
      <c r="U1277" s="48"/>
      <c r="V1277" s="48"/>
      <c r="W1277" s="48"/>
      <c r="X1277" s="48"/>
      <c r="Y1277" s="48"/>
      <c r="Z1277" s="48"/>
      <c r="AA1277" s="48"/>
      <c r="AB1277" s="48"/>
      <c r="AC1277" s="48"/>
    </row>
    <row r="1278">
      <c r="A1278" s="497">
        <v>45786.0</v>
      </c>
      <c r="B1278" s="430" t="s">
        <v>10225</v>
      </c>
      <c r="C1278" s="430" t="s">
        <v>3469</v>
      </c>
      <c r="D1278" s="430" t="s">
        <v>11394</v>
      </c>
      <c r="E1278" s="430" t="s">
        <v>3468</v>
      </c>
      <c r="F1278" s="432">
        <v>0.0</v>
      </c>
      <c r="G1278" s="432">
        <v>321.43</v>
      </c>
      <c r="H1278" s="432">
        <v>360.0</v>
      </c>
      <c r="I1278" s="432">
        <f t="shared" si="21"/>
        <v>967888.44</v>
      </c>
      <c r="J1278" s="432">
        <v>38.57</v>
      </c>
      <c r="K1278" s="433">
        <v>12.0</v>
      </c>
      <c r="L1278" s="430" t="s">
        <v>10227</v>
      </c>
      <c r="M1278" s="48"/>
      <c r="N1278" s="48"/>
      <c r="O1278" s="48"/>
      <c r="P1278" s="48"/>
      <c r="Q1278" s="48"/>
      <c r="R1278" s="48"/>
      <c r="S1278" s="48"/>
      <c r="T1278" s="48"/>
      <c r="U1278" s="48"/>
      <c r="V1278" s="48"/>
      <c r="W1278" s="48"/>
      <c r="X1278" s="48"/>
      <c r="Y1278" s="48"/>
      <c r="Z1278" s="48"/>
      <c r="AA1278" s="48"/>
      <c r="AB1278" s="48"/>
      <c r="AC1278" s="48"/>
    </row>
    <row r="1279">
      <c r="A1279" s="497">
        <v>45786.0</v>
      </c>
      <c r="B1279" s="430" t="s">
        <v>10225</v>
      </c>
      <c r="C1279" s="430" t="s">
        <v>3473</v>
      </c>
      <c r="D1279" s="430" t="s">
        <v>11395</v>
      </c>
      <c r="E1279" s="430" t="s">
        <v>3472</v>
      </c>
      <c r="F1279" s="432">
        <v>0.0</v>
      </c>
      <c r="G1279" s="432">
        <v>9375.0</v>
      </c>
      <c r="H1279" s="432">
        <v>10500.0</v>
      </c>
      <c r="I1279" s="432">
        <f t="shared" si="21"/>
        <v>977263.44</v>
      </c>
      <c r="J1279" s="432">
        <v>1125.0</v>
      </c>
      <c r="K1279" s="433">
        <v>12.0</v>
      </c>
      <c r="L1279" s="430" t="s">
        <v>10227</v>
      </c>
      <c r="M1279" s="48"/>
      <c r="N1279" s="48"/>
      <c r="O1279" s="48"/>
      <c r="P1279" s="48"/>
      <c r="Q1279" s="48"/>
      <c r="R1279" s="48"/>
      <c r="S1279" s="48"/>
      <c r="T1279" s="48"/>
      <c r="U1279" s="48"/>
      <c r="V1279" s="48"/>
      <c r="W1279" s="48"/>
      <c r="X1279" s="48"/>
      <c r="Y1279" s="48"/>
      <c r="Z1279" s="48"/>
      <c r="AA1279" s="48"/>
      <c r="AB1279" s="48"/>
      <c r="AC1279" s="48"/>
    </row>
    <row r="1280">
      <c r="A1280" s="497">
        <v>45786.0</v>
      </c>
      <c r="B1280" s="430" t="s">
        <v>10225</v>
      </c>
      <c r="C1280" s="430" t="s">
        <v>3464</v>
      </c>
      <c r="D1280" s="430" t="s">
        <v>11396</v>
      </c>
      <c r="E1280" s="430" t="s">
        <v>3463</v>
      </c>
      <c r="F1280" s="432">
        <v>0.0</v>
      </c>
      <c r="G1280" s="432">
        <v>2946.43</v>
      </c>
      <c r="H1280" s="432">
        <v>3300.0</v>
      </c>
      <c r="I1280" s="432">
        <f t="shared" si="21"/>
        <v>980209.87</v>
      </c>
      <c r="J1280" s="432">
        <v>353.57</v>
      </c>
      <c r="K1280" s="433">
        <v>12.0</v>
      </c>
      <c r="L1280" s="430" t="s">
        <v>10227</v>
      </c>
      <c r="M1280" s="48"/>
      <c r="N1280" s="48"/>
      <c r="O1280" s="48"/>
      <c r="P1280" s="48"/>
      <c r="Q1280" s="48"/>
      <c r="R1280" s="48"/>
      <c r="S1280" s="48"/>
      <c r="T1280" s="48"/>
      <c r="U1280" s="48"/>
      <c r="V1280" s="48"/>
      <c r="W1280" s="48"/>
      <c r="X1280" s="48"/>
      <c r="Y1280" s="48"/>
      <c r="Z1280" s="48"/>
      <c r="AA1280" s="48"/>
      <c r="AB1280" s="48"/>
      <c r="AC1280" s="48"/>
    </row>
    <row r="1281">
      <c r="A1281" s="497">
        <v>45787.0</v>
      </c>
      <c r="B1281" s="430" t="s">
        <v>10225</v>
      </c>
      <c r="C1281" s="430" t="s">
        <v>3478</v>
      </c>
      <c r="D1281" s="430" t="s">
        <v>11397</v>
      </c>
      <c r="E1281" s="430" t="s">
        <v>3477</v>
      </c>
      <c r="F1281" s="432">
        <v>0.0</v>
      </c>
      <c r="G1281" s="432">
        <v>491.07</v>
      </c>
      <c r="H1281" s="432">
        <v>550.0</v>
      </c>
      <c r="I1281" s="432">
        <f t="shared" si="21"/>
        <v>980700.94</v>
      </c>
      <c r="J1281" s="432">
        <v>58.93</v>
      </c>
      <c r="K1281" s="433">
        <v>12.0</v>
      </c>
      <c r="L1281" s="430" t="s">
        <v>10283</v>
      </c>
      <c r="M1281" s="48"/>
      <c r="N1281" s="48"/>
      <c r="O1281" s="48"/>
      <c r="P1281" s="48"/>
      <c r="Q1281" s="48"/>
      <c r="R1281" s="48"/>
      <c r="S1281" s="48"/>
      <c r="T1281" s="48"/>
      <c r="U1281" s="48"/>
      <c r="V1281" s="48"/>
      <c r="W1281" s="48"/>
      <c r="X1281" s="48"/>
      <c r="Y1281" s="48"/>
      <c r="Z1281" s="48"/>
      <c r="AA1281" s="48"/>
      <c r="AB1281" s="48"/>
      <c r="AC1281" s="48"/>
    </row>
    <row r="1282">
      <c r="A1282" s="497">
        <v>45787.0</v>
      </c>
      <c r="B1282" s="430" t="s">
        <v>10225</v>
      </c>
      <c r="C1282" s="430" t="s">
        <v>3482</v>
      </c>
      <c r="D1282" s="430" t="s">
        <v>11398</v>
      </c>
      <c r="E1282" s="430" t="s">
        <v>3481</v>
      </c>
      <c r="F1282" s="432">
        <v>0.0</v>
      </c>
      <c r="G1282" s="432">
        <v>2321.43</v>
      </c>
      <c r="H1282" s="432">
        <v>2600.0</v>
      </c>
      <c r="I1282" s="432">
        <f t="shared" si="21"/>
        <v>983022.37</v>
      </c>
      <c r="J1282" s="432">
        <v>278.57</v>
      </c>
      <c r="K1282" s="433">
        <v>12.0</v>
      </c>
      <c r="L1282" s="430" t="s">
        <v>10227</v>
      </c>
      <c r="M1282" s="48"/>
      <c r="N1282" s="48"/>
      <c r="O1282" s="48"/>
      <c r="P1282" s="48"/>
      <c r="Q1282" s="48"/>
      <c r="R1282" s="48"/>
      <c r="S1282" s="48"/>
      <c r="T1282" s="48"/>
      <c r="U1282" s="48"/>
      <c r="V1282" s="48"/>
      <c r="W1282" s="48"/>
      <c r="X1282" s="48"/>
      <c r="Y1282" s="48"/>
      <c r="Z1282" s="48"/>
      <c r="AA1282" s="48"/>
      <c r="AB1282" s="48"/>
      <c r="AC1282" s="48"/>
    </row>
    <row r="1283">
      <c r="A1283" s="497">
        <v>45787.0</v>
      </c>
      <c r="B1283" s="430" t="s">
        <v>10225</v>
      </c>
      <c r="C1283" s="430" t="s">
        <v>3426</v>
      </c>
      <c r="D1283" s="430" t="s">
        <v>11390</v>
      </c>
      <c r="E1283" s="430" t="s">
        <v>3486</v>
      </c>
      <c r="F1283" s="432">
        <v>0.0</v>
      </c>
      <c r="G1283" s="432">
        <v>267.86</v>
      </c>
      <c r="H1283" s="432">
        <v>300.0</v>
      </c>
      <c r="I1283" s="432">
        <f t="shared" si="21"/>
        <v>983290.23</v>
      </c>
      <c r="J1283" s="432">
        <v>32.14</v>
      </c>
      <c r="K1283" s="433">
        <v>12.0</v>
      </c>
      <c r="L1283" s="430" t="s">
        <v>10279</v>
      </c>
      <c r="M1283" s="48"/>
      <c r="N1283" s="48"/>
      <c r="O1283" s="48"/>
      <c r="P1283" s="48"/>
      <c r="Q1283" s="48"/>
      <c r="R1283" s="48"/>
      <c r="S1283" s="48"/>
      <c r="T1283" s="48"/>
      <c r="U1283" s="48"/>
      <c r="V1283" s="48"/>
      <c r="W1283" s="48"/>
      <c r="X1283" s="48"/>
      <c r="Y1283" s="48"/>
      <c r="Z1283" s="48"/>
      <c r="AA1283" s="48"/>
      <c r="AB1283" s="48"/>
      <c r="AC1283" s="48"/>
    </row>
    <row r="1284">
      <c r="A1284" s="497">
        <v>45788.0</v>
      </c>
      <c r="B1284" s="430" t="s">
        <v>10225</v>
      </c>
      <c r="C1284" s="430" t="s">
        <v>3513</v>
      </c>
      <c r="D1284" s="430" t="s">
        <v>11399</v>
      </c>
      <c r="E1284" s="430" t="s">
        <v>3512</v>
      </c>
      <c r="F1284" s="432">
        <v>0.0</v>
      </c>
      <c r="G1284" s="432">
        <v>8593.75</v>
      </c>
      <c r="H1284" s="432">
        <v>9625.0</v>
      </c>
      <c r="I1284" s="432">
        <f t="shared" si="21"/>
        <v>991883.98</v>
      </c>
      <c r="J1284" s="432">
        <v>1031.25</v>
      </c>
      <c r="K1284" s="433">
        <v>12.0</v>
      </c>
      <c r="L1284" s="430" t="s">
        <v>10234</v>
      </c>
      <c r="M1284" s="48"/>
      <c r="N1284" s="48"/>
      <c r="O1284" s="48"/>
      <c r="P1284" s="48"/>
      <c r="Q1284" s="48"/>
      <c r="R1284" s="48"/>
      <c r="S1284" s="48"/>
      <c r="T1284" s="48"/>
      <c r="U1284" s="48"/>
      <c r="V1284" s="48"/>
      <c r="W1284" s="48"/>
      <c r="X1284" s="48"/>
      <c r="Y1284" s="48"/>
      <c r="Z1284" s="48"/>
      <c r="AA1284" s="48"/>
      <c r="AB1284" s="48"/>
      <c r="AC1284" s="48"/>
    </row>
    <row r="1285">
      <c r="A1285" s="497">
        <v>45788.0</v>
      </c>
      <c r="B1285" s="430" t="s">
        <v>10225</v>
      </c>
      <c r="C1285" s="430" t="s">
        <v>3513</v>
      </c>
      <c r="D1285" s="430" t="s">
        <v>11400</v>
      </c>
      <c r="E1285" s="430" t="s">
        <v>3512</v>
      </c>
      <c r="F1285" s="432">
        <v>0.0</v>
      </c>
      <c r="G1285" s="432">
        <v>831.56</v>
      </c>
      <c r="H1285" s="432">
        <v>931.35</v>
      </c>
      <c r="I1285" s="432">
        <f t="shared" si="21"/>
        <v>992715.54</v>
      </c>
      <c r="J1285" s="432">
        <v>99.79</v>
      </c>
      <c r="K1285" s="433">
        <v>12.0</v>
      </c>
      <c r="L1285" s="430" t="s">
        <v>10234</v>
      </c>
      <c r="M1285" s="48"/>
      <c r="N1285" s="48"/>
      <c r="O1285" s="48"/>
      <c r="P1285" s="48"/>
      <c r="Q1285" s="48"/>
      <c r="R1285" s="48"/>
      <c r="S1285" s="48"/>
      <c r="T1285" s="48"/>
      <c r="U1285" s="48"/>
      <c r="V1285" s="48"/>
      <c r="W1285" s="48"/>
      <c r="X1285" s="48"/>
      <c r="Y1285" s="48"/>
      <c r="Z1285" s="48"/>
      <c r="AA1285" s="48"/>
      <c r="AB1285" s="48"/>
      <c r="AC1285" s="48"/>
    </row>
    <row r="1286">
      <c r="A1286" s="497">
        <v>45789.0</v>
      </c>
      <c r="B1286" s="430" t="s">
        <v>10225</v>
      </c>
      <c r="C1286" s="430" t="s">
        <v>3426</v>
      </c>
      <c r="D1286" s="430" t="s">
        <v>11401</v>
      </c>
      <c r="E1286" s="430" t="s">
        <v>3493</v>
      </c>
      <c r="F1286" s="432">
        <v>0.0</v>
      </c>
      <c r="G1286" s="432">
        <v>214.29</v>
      </c>
      <c r="H1286" s="432">
        <v>240.0</v>
      </c>
      <c r="I1286" s="432">
        <f t="shared" si="21"/>
        <v>992929.83</v>
      </c>
      <c r="J1286" s="432">
        <v>25.71</v>
      </c>
      <c r="K1286" s="433">
        <v>12.0</v>
      </c>
      <c r="L1286" s="430" t="s">
        <v>10279</v>
      </c>
      <c r="M1286" s="48"/>
      <c r="N1286" s="48"/>
      <c r="O1286" s="48"/>
      <c r="P1286" s="48"/>
      <c r="Q1286" s="48"/>
      <c r="R1286" s="48"/>
      <c r="S1286" s="48"/>
      <c r="T1286" s="48"/>
      <c r="U1286" s="48"/>
      <c r="V1286" s="48"/>
      <c r="W1286" s="48"/>
      <c r="X1286" s="48"/>
      <c r="Y1286" s="48"/>
      <c r="Z1286" s="48"/>
      <c r="AA1286" s="48"/>
      <c r="AB1286" s="48"/>
      <c r="AC1286" s="48"/>
    </row>
    <row r="1287">
      <c r="A1287" s="497">
        <v>45789.0</v>
      </c>
      <c r="B1287" s="430" t="s">
        <v>10225</v>
      </c>
      <c r="C1287" s="430" t="s">
        <v>3497</v>
      </c>
      <c r="D1287" s="430" t="s">
        <v>11402</v>
      </c>
      <c r="E1287" s="430" t="s">
        <v>3496</v>
      </c>
      <c r="F1287" s="432">
        <v>0.0</v>
      </c>
      <c r="G1287" s="432">
        <v>1875.0</v>
      </c>
      <c r="H1287" s="432">
        <v>2100.0</v>
      </c>
      <c r="I1287" s="432">
        <f t="shared" si="21"/>
        <v>994804.83</v>
      </c>
      <c r="J1287" s="432">
        <v>225.0</v>
      </c>
      <c r="K1287" s="433">
        <v>12.0</v>
      </c>
      <c r="L1287" s="430" t="s">
        <v>10227</v>
      </c>
      <c r="M1287" s="48"/>
      <c r="N1287" s="48"/>
      <c r="O1287" s="48"/>
      <c r="P1287" s="48"/>
      <c r="Q1287" s="48"/>
      <c r="R1287" s="48"/>
      <c r="S1287" s="48"/>
      <c r="T1287" s="48"/>
      <c r="U1287" s="48"/>
      <c r="V1287" s="48"/>
      <c r="W1287" s="48"/>
      <c r="X1287" s="48"/>
      <c r="Y1287" s="48"/>
      <c r="Z1287" s="48"/>
      <c r="AA1287" s="48"/>
      <c r="AB1287" s="48"/>
      <c r="AC1287" s="48"/>
    </row>
    <row r="1288">
      <c r="A1288" s="497">
        <v>45789.0</v>
      </c>
      <c r="B1288" s="430" t="s">
        <v>10225</v>
      </c>
      <c r="C1288" s="430" t="s">
        <v>3501</v>
      </c>
      <c r="D1288" s="430" t="s">
        <v>11403</v>
      </c>
      <c r="E1288" s="430" t="s">
        <v>3500</v>
      </c>
      <c r="F1288" s="432">
        <v>0.0</v>
      </c>
      <c r="G1288" s="432">
        <v>214.29</v>
      </c>
      <c r="H1288" s="432">
        <v>240.0</v>
      </c>
      <c r="I1288" s="432">
        <f t="shared" si="21"/>
        <v>995019.12</v>
      </c>
      <c r="J1288" s="432">
        <v>25.71</v>
      </c>
      <c r="K1288" s="433">
        <v>12.0</v>
      </c>
      <c r="L1288" s="430" t="s">
        <v>10279</v>
      </c>
      <c r="M1288" s="48"/>
      <c r="N1288" s="48"/>
      <c r="O1288" s="48"/>
      <c r="P1288" s="48"/>
      <c r="Q1288" s="48"/>
      <c r="R1288" s="48"/>
      <c r="S1288" s="48"/>
      <c r="T1288" s="48"/>
      <c r="U1288" s="48"/>
      <c r="V1288" s="48"/>
      <c r="W1288" s="48"/>
      <c r="X1288" s="48"/>
      <c r="Y1288" s="48"/>
      <c r="Z1288" s="48"/>
      <c r="AA1288" s="48"/>
      <c r="AB1288" s="48"/>
      <c r="AC1288" s="48"/>
    </row>
    <row r="1289">
      <c r="A1289" s="497">
        <v>45789.0</v>
      </c>
      <c r="B1289" s="430" t="s">
        <v>10225</v>
      </c>
      <c r="C1289" s="430" t="s">
        <v>3501</v>
      </c>
      <c r="D1289" s="430" t="s">
        <v>11404</v>
      </c>
      <c r="E1289" s="430" t="s">
        <v>3500</v>
      </c>
      <c r="F1289" s="432">
        <v>0.0</v>
      </c>
      <c r="G1289" s="432">
        <v>392.86</v>
      </c>
      <c r="H1289" s="432">
        <v>440.0</v>
      </c>
      <c r="I1289" s="432">
        <f t="shared" si="21"/>
        <v>995411.98</v>
      </c>
      <c r="J1289" s="432">
        <v>47.14</v>
      </c>
      <c r="K1289" s="433">
        <v>12.0</v>
      </c>
      <c r="L1289" s="430" t="s">
        <v>10283</v>
      </c>
      <c r="M1289" s="48"/>
      <c r="N1289" s="48"/>
      <c r="O1289" s="48"/>
      <c r="P1289" s="48"/>
      <c r="Q1289" s="48"/>
      <c r="R1289" s="48"/>
      <c r="S1289" s="48"/>
      <c r="T1289" s="48"/>
      <c r="U1289" s="48"/>
      <c r="V1289" s="48"/>
      <c r="W1289" s="48"/>
      <c r="X1289" s="48"/>
      <c r="Y1289" s="48"/>
      <c r="Z1289" s="48"/>
      <c r="AA1289" s="48"/>
      <c r="AB1289" s="48"/>
      <c r="AC1289" s="48"/>
    </row>
    <row r="1290">
      <c r="A1290" s="497">
        <v>45789.0</v>
      </c>
      <c r="B1290" s="430" t="s">
        <v>10225</v>
      </c>
      <c r="C1290" s="430" t="s">
        <v>3505</v>
      </c>
      <c r="D1290" s="430" t="s">
        <v>11405</v>
      </c>
      <c r="E1290" s="430" t="s">
        <v>3504</v>
      </c>
      <c r="F1290" s="432">
        <v>0.0</v>
      </c>
      <c r="G1290" s="432">
        <v>214.29</v>
      </c>
      <c r="H1290" s="432">
        <v>240.0</v>
      </c>
      <c r="I1290" s="432">
        <f t="shared" si="21"/>
        <v>995626.27</v>
      </c>
      <c r="J1290" s="432">
        <v>25.71</v>
      </c>
      <c r="K1290" s="433">
        <v>12.0</v>
      </c>
      <c r="L1290" s="430" t="s">
        <v>10279</v>
      </c>
      <c r="M1290" s="48"/>
      <c r="N1290" s="48"/>
      <c r="O1290" s="48"/>
      <c r="P1290" s="48"/>
      <c r="Q1290" s="48"/>
      <c r="R1290" s="48"/>
      <c r="S1290" s="48"/>
      <c r="T1290" s="48"/>
      <c r="U1290" s="48"/>
      <c r="V1290" s="48"/>
      <c r="W1290" s="48"/>
      <c r="X1290" s="48"/>
      <c r="Y1290" s="48"/>
      <c r="Z1290" s="48"/>
      <c r="AA1290" s="48"/>
      <c r="AB1290" s="48"/>
      <c r="AC1290" s="48"/>
    </row>
    <row r="1291">
      <c r="A1291" s="497">
        <v>45790.0</v>
      </c>
      <c r="B1291" s="430" t="s">
        <v>10225</v>
      </c>
      <c r="C1291" s="430" t="s">
        <v>3579</v>
      </c>
      <c r="D1291" s="430" t="s">
        <v>11406</v>
      </c>
      <c r="E1291" s="430" t="s">
        <v>3578</v>
      </c>
      <c r="F1291" s="432">
        <v>0.0</v>
      </c>
      <c r="G1291" s="432">
        <v>1875.0</v>
      </c>
      <c r="H1291" s="432">
        <v>2100.0</v>
      </c>
      <c r="I1291" s="432">
        <f t="shared" si="21"/>
        <v>997501.27</v>
      </c>
      <c r="J1291" s="432">
        <v>225.0</v>
      </c>
      <c r="K1291" s="433">
        <v>12.0</v>
      </c>
      <c r="L1291" s="430" t="s">
        <v>10227</v>
      </c>
      <c r="M1291" s="48"/>
      <c r="N1291" s="48"/>
      <c r="O1291" s="48"/>
      <c r="P1291" s="48"/>
      <c r="Q1291" s="48"/>
      <c r="R1291" s="48"/>
      <c r="S1291" s="48"/>
      <c r="T1291" s="48"/>
      <c r="U1291" s="48"/>
      <c r="V1291" s="48"/>
      <c r="W1291" s="48"/>
      <c r="X1291" s="48"/>
      <c r="Y1291" s="48"/>
      <c r="Z1291" s="48"/>
      <c r="AA1291" s="48"/>
      <c r="AB1291" s="48"/>
      <c r="AC1291" s="48"/>
    </row>
    <row r="1292">
      <c r="A1292" s="497">
        <v>45790.0</v>
      </c>
      <c r="B1292" s="430" t="s">
        <v>10225</v>
      </c>
      <c r="C1292" s="430" t="s">
        <v>487</v>
      </c>
      <c r="D1292" s="430" t="s">
        <v>10423</v>
      </c>
      <c r="E1292" s="430" t="s">
        <v>3507</v>
      </c>
      <c r="F1292" s="432">
        <v>0.0</v>
      </c>
      <c r="G1292" s="432">
        <v>267.86</v>
      </c>
      <c r="H1292" s="432">
        <v>300.0</v>
      </c>
      <c r="I1292" s="432">
        <f t="shared" si="21"/>
        <v>997769.13</v>
      </c>
      <c r="J1292" s="432">
        <v>32.14</v>
      </c>
      <c r="K1292" s="433">
        <v>12.0</v>
      </c>
      <c r="L1292" s="430" t="s">
        <v>10279</v>
      </c>
      <c r="M1292" s="48"/>
      <c r="N1292" s="48"/>
      <c r="O1292" s="48"/>
      <c r="P1292" s="48"/>
      <c r="Q1292" s="48"/>
      <c r="R1292" s="48"/>
      <c r="S1292" s="48"/>
      <c r="T1292" s="48"/>
      <c r="U1292" s="48"/>
      <c r="V1292" s="48"/>
      <c r="W1292" s="48"/>
      <c r="X1292" s="48"/>
      <c r="Y1292" s="48"/>
      <c r="Z1292" s="48"/>
      <c r="AA1292" s="48"/>
      <c r="AB1292" s="48"/>
      <c r="AC1292" s="48"/>
    </row>
    <row r="1293">
      <c r="A1293" s="497">
        <v>45790.0</v>
      </c>
      <c r="B1293" s="430" t="s">
        <v>10225</v>
      </c>
      <c r="C1293" s="430" t="s">
        <v>3426</v>
      </c>
      <c r="D1293" s="430" t="s">
        <v>11407</v>
      </c>
      <c r="E1293" s="430" t="s">
        <v>3509</v>
      </c>
      <c r="F1293" s="432">
        <v>0.0</v>
      </c>
      <c r="G1293" s="432">
        <v>491.07</v>
      </c>
      <c r="H1293" s="432">
        <v>550.0</v>
      </c>
      <c r="I1293" s="432">
        <f t="shared" si="21"/>
        <v>998260.2</v>
      </c>
      <c r="J1293" s="432">
        <v>58.93</v>
      </c>
      <c r="K1293" s="433">
        <v>12.0</v>
      </c>
      <c r="L1293" s="430" t="s">
        <v>10283</v>
      </c>
      <c r="M1293" s="48"/>
      <c r="N1293" s="48"/>
      <c r="O1293" s="48"/>
      <c r="P1293" s="48"/>
      <c r="Q1293" s="48"/>
      <c r="R1293" s="48"/>
      <c r="S1293" s="48"/>
      <c r="T1293" s="48"/>
      <c r="U1293" s="48"/>
      <c r="V1293" s="48"/>
      <c r="W1293" s="48"/>
      <c r="X1293" s="48"/>
      <c r="Y1293" s="48"/>
      <c r="Z1293" s="48"/>
      <c r="AA1293" s="48"/>
      <c r="AB1293" s="48"/>
      <c r="AC1293" s="48"/>
    </row>
    <row r="1294">
      <c r="A1294" s="497">
        <v>45790.0</v>
      </c>
      <c r="B1294" s="430" t="s">
        <v>10225</v>
      </c>
      <c r="C1294" s="430" t="s">
        <v>3518</v>
      </c>
      <c r="D1294" s="430" t="s">
        <v>11408</v>
      </c>
      <c r="E1294" s="430" t="s">
        <v>3517</v>
      </c>
      <c r="F1294" s="432">
        <v>0.0</v>
      </c>
      <c r="G1294" s="432">
        <v>535.71</v>
      </c>
      <c r="H1294" s="432">
        <v>600.0</v>
      </c>
      <c r="I1294" s="432">
        <f t="shared" si="21"/>
        <v>998795.91</v>
      </c>
      <c r="J1294" s="432">
        <v>64.29</v>
      </c>
      <c r="K1294" s="433">
        <v>12.0</v>
      </c>
      <c r="L1294" s="430" t="s">
        <v>10279</v>
      </c>
      <c r="M1294" s="48"/>
      <c r="N1294" s="48"/>
      <c r="O1294" s="48"/>
      <c r="P1294" s="48"/>
      <c r="Q1294" s="48"/>
      <c r="R1294" s="48"/>
      <c r="S1294" s="48"/>
      <c r="T1294" s="48"/>
      <c r="U1294" s="48"/>
      <c r="V1294" s="48"/>
      <c r="W1294" s="48"/>
      <c r="X1294" s="48"/>
      <c r="Y1294" s="48"/>
      <c r="Z1294" s="48"/>
      <c r="AA1294" s="48"/>
      <c r="AB1294" s="48"/>
      <c r="AC1294" s="48"/>
    </row>
    <row r="1295">
      <c r="A1295" s="497">
        <v>45790.0</v>
      </c>
      <c r="B1295" s="430" t="s">
        <v>10225</v>
      </c>
      <c r="C1295" s="430" t="s">
        <v>3497</v>
      </c>
      <c r="D1295" s="430" t="s">
        <v>11409</v>
      </c>
      <c r="E1295" s="430" t="s">
        <v>3529</v>
      </c>
      <c r="F1295" s="432">
        <v>0.0</v>
      </c>
      <c r="G1295" s="432">
        <v>2946.43</v>
      </c>
      <c r="H1295" s="432">
        <v>3300.0</v>
      </c>
      <c r="I1295" s="432">
        <f t="shared" si="21"/>
        <v>1001742.34</v>
      </c>
      <c r="J1295" s="432">
        <v>353.57</v>
      </c>
      <c r="K1295" s="433">
        <v>12.0</v>
      </c>
      <c r="L1295" s="430" t="s">
        <v>10227</v>
      </c>
      <c r="M1295" s="48"/>
      <c r="N1295" s="48"/>
      <c r="O1295" s="48"/>
      <c r="P1295" s="48"/>
      <c r="Q1295" s="48"/>
      <c r="R1295" s="48"/>
      <c r="S1295" s="48"/>
      <c r="T1295" s="48"/>
      <c r="U1295" s="48"/>
      <c r="V1295" s="48"/>
      <c r="W1295" s="48"/>
      <c r="X1295" s="48"/>
      <c r="Y1295" s="48"/>
      <c r="Z1295" s="48"/>
      <c r="AA1295" s="48"/>
      <c r="AB1295" s="48"/>
      <c r="AC1295" s="48"/>
    </row>
    <row r="1296">
      <c r="A1296" s="497">
        <v>45791.0</v>
      </c>
      <c r="B1296" s="430" t="s">
        <v>10225</v>
      </c>
      <c r="C1296" s="430" t="s">
        <v>2814</v>
      </c>
      <c r="D1296" s="430" t="s">
        <v>11176</v>
      </c>
      <c r="E1296" s="430" t="s">
        <v>3532</v>
      </c>
      <c r="F1296" s="432">
        <v>0.0</v>
      </c>
      <c r="G1296" s="432">
        <v>982.14</v>
      </c>
      <c r="H1296" s="432">
        <v>1100.0</v>
      </c>
      <c r="I1296" s="432">
        <f t="shared" si="21"/>
        <v>1002724.48</v>
      </c>
      <c r="J1296" s="432">
        <v>117.86</v>
      </c>
      <c r="K1296" s="433">
        <v>12.0</v>
      </c>
      <c r="L1296" s="430" t="s">
        <v>10283</v>
      </c>
      <c r="M1296" s="48"/>
      <c r="N1296" s="48"/>
      <c r="O1296" s="48"/>
      <c r="P1296" s="48"/>
      <c r="Q1296" s="48"/>
      <c r="R1296" s="48"/>
      <c r="S1296" s="48"/>
      <c r="T1296" s="48"/>
      <c r="U1296" s="48"/>
      <c r="V1296" s="48"/>
      <c r="W1296" s="48"/>
      <c r="X1296" s="48"/>
      <c r="Y1296" s="48"/>
      <c r="Z1296" s="48"/>
      <c r="AA1296" s="48"/>
      <c r="AB1296" s="48"/>
      <c r="AC1296" s="48"/>
    </row>
    <row r="1297">
      <c r="A1297" s="497">
        <v>45791.0</v>
      </c>
      <c r="B1297" s="430" t="s">
        <v>10225</v>
      </c>
      <c r="C1297" s="430" t="s">
        <v>487</v>
      </c>
      <c r="D1297" s="430" t="s">
        <v>10423</v>
      </c>
      <c r="E1297" s="430" t="s">
        <v>3547</v>
      </c>
      <c r="F1297" s="432">
        <v>0.0</v>
      </c>
      <c r="G1297" s="432">
        <v>267.86</v>
      </c>
      <c r="H1297" s="432">
        <v>300.0</v>
      </c>
      <c r="I1297" s="432">
        <f t="shared" si="21"/>
        <v>1002992.34</v>
      </c>
      <c r="J1297" s="432">
        <v>32.14</v>
      </c>
      <c r="K1297" s="433">
        <v>12.0</v>
      </c>
      <c r="L1297" s="430" t="s">
        <v>10279</v>
      </c>
      <c r="M1297" s="48"/>
      <c r="N1297" s="48"/>
      <c r="O1297" s="48"/>
      <c r="P1297" s="48"/>
      <c r="Q1297" s="48"/>
      <c r="R1297" s="48"/>
      <c r="S1297" s="48"/>
      <c r="T1297" s="48"/>
      <c r="U1297" s="48"/>
      <c r="V1297" s="48"/>
      <c r="W1297" s="48"/>
      <c r="X1297" s="48"/>
      <c r="Y1297" s="48"/>
      <c r="Z1297" s="48"/>
      <c r="AA1297" s="48"/>
      <c r="AB1297" s="48"/>
      <c r="AC1297" s="48"/>
    </row>
    <row r="1298">
      <c r="A1298" s="497">
        <v>45791.0</v>
      </c>
      <c r="B1298" s="430" t="s">
        <v>10225</v>
      </c>
      <c r="C1298" s="430" t="s">
        <v>3550</v>
      </c>
      <c r="D1298" s="430" t="s">
        <v>11410</v>
      </c>
      <c r="E1298" s="430" t="s">
        <v>3549</v>
      </c>
      <c r="F1298" s="432">
        <v>0.0</v>
      </c>
      <c r="G1298" s="432">
        <v>2321.43</v>
      </c>
      <c r="H1298" s="432">
        <v>2600.0</v>
      </c>
      <c r="I1298" s="432">
        <f t="shared" si="21"/>
        <v>1005313.77</v>
      </c>
      <c r="J1298" s="432">
        <v>278.57</v>
      </c>
      <c r="K1298" s="433">
        <v>12.0</v>
      </c>
      <c r="L1298" s="430" t="s">
        <v>10227</v>
      </c>
      <c r="M1298" s="48"/>
      <c r="N1298" s="48"/>
      <c r="O1298" s="48"/>
      <c r="P1298" s="48"/>
      <c r="Q1298" s="48"/>
      <c r="R1298" s="48"/>
      <c r="S1298" s="48"/>
      <c r="T1298" s="48"/>
      <c r="U1298" s="48"/>
      <c r="V1298" s="48"/>
      <c r="W1298" s="48"/>
      <c r="X1298" s="48"/>
      <c r="Y1298" s="48"/>
      <c r="Z1298" s="48"/>
      <c r="AA1298" s="48"/>
      <c r="AB1298" s="48"/>
      <c r="AC1298" s="48"/>
    </row>
    <row r="1299">
      <c r="A1299" s="497">
        <v>45791.0</v>
      </c>
      <c r="B1299" s="430" t="s">
        <v>10225</v>
      </c>
      <c r="C1299" s="430" t="s">
        <v>3426</v>
      </c>
      <c r="D1299" s="430" t="s">
        <v>11390</v>
      </c>
      <c r="E1299" s="430" t="s">
        <v>3553</v>
      </c>
      <c r="F1299" s="432">
        <v>0.0</v>
      </c>
      <c r="G1299" s="432">
        <v>267.86</v>
      </c>
      <c r="H1299" s="432">
        <v>300.0</v>
      </c>
      <c r="I1299" s="432">
        <f t="shared" si="21"/>
        <v>1005581.63</v>
      </c>
      <c r="J1299" s="432">
        <v>32.14</v>
      </c>
      <c r="K1299" s="433">
        <v>12.0</v>
      </c>
      <c r="L1299" s="430" t="s">
        <v>10279</v>
      </c>
      <c r="M1299" s="48"/>
      <c r="N1299" s="48"/>
      <c r="O1299" s="48"/>
      <c r="P1299" s="48"/>
      <c r="Q1299" s="48"/>
      <c r="R1299" s="48"/>
      <c r="S1299" s="48"/>
      <c r="T1299" s="48"/>
      <c r="U1299" s="48"/>
      <c r="V1299" s="48"/>
      <c r="W1299" s="48"/>
      <c r="X1299" s="48"/>
      <c r="Y1299" s="48"/>
      <c r="Z1299" s="48"/>
      <c r="AA1299" s="48"/>
      <c r="AB1299" s="48"/>
      <c r="AC1299" s="48"/>
    </row>
    <row r="1300">
      <c r="A1300" s="497">
        <v>45791.0</v>
      </c>
      <c r="B1300" s="430" t="s">
        <v>10225</v>
      </c>
      <c r="C1300" s="430" t="s">
        <v>11411</v>
      </c>
      <c r="D1300" s="430" t="s">
        <v>11412</v>
      </c>
      <c r="E1300" s="430" t="s">
        <v>3556</v>
      </c>
      <c r="F1300" s="432">
        <v>0.0</v>
      </c>
      <c r="G1300" s="432">
        <v>10.71</v>
      </c>
      <c r="H1300" s="432">
        <v>12.0</v>
      </c>
      <c r="I1300" s="432">
        <f t="shared" si="21"/>
        <v>1005592.34</v>
      </c>
      <c r="J1300" s="432">
        <v>1.29</v>
      </c>
      <c r="K1300" s="433">
        <v>12.0</v>
      </c>
      <c r="L1300" s="430" t="s">
        <v>10290</v>
      </c>
      <c r="M1300" s="48"/>
      <c r="N1300" s="48"/>
      <c r="O1300" s="48"/>
      <c r="P1300" s="48"/>
      <c r="Q1300" s="48"/>
      <c r="R1300" s="48"/>
      <c r="S1300" s="48"/>
      <c r="T1300" s="48"/>
      <c r="U1300" s="48"/>
      <c r="V1300" s="48"/>
      <c r="W1300" s="48"/>
      <c r="X1300" s="48"/>
      <c r="Y1300" s="48"/>
      <c r="Z1300" s="48"/>
      <c r="AA1300" s="48"/>
      <c r="AB1300" s="48"/>
      <c r="AC1300" s="48"/>
    </row>
    <row r="1301">
      <c r="A1301" s="497">
        <v>45791.0</v>
      </c>
      <c r="B1301" s="430" t="s">
        <v>10225</v>
      </c>
      <c r="C1301" s="430" t="s">
        <v>11411</v>
      </c>
      <c r="D1301" s="430" t="s">
        <v>11413</v>
      </c>
      <c r="E1301" s="430" t="s">
        <v>3556</v>
      </c>
      <c r="F1301" s="432">
        <v>0.0</v>
      </c>
      <c r="G1301" s="432">
        <v>26.79</v>
      </c>
      <c r="H1301" s="432">
        <v>30.0</v>
      </c>
      <c r="I1301" s="432">
        <f t="shared" si="21"/>
        <v>1005619.13</v>
      </c>
      <c r="J1301" s="432">
        <v>3.21</v>
      </c>
      <c r="K1301" s="433">
        <v>12.0</v>
      </c>
      <c r="L1301" s="430" t="s">
        <v>10290</v>
      </c>
      <c r="M1301" s="48"/>
      <c r="N1301" s="48"/>
      <c r="O1301" s="48"/>
      <c r="P1301" s="48"/>
      <c r="Q1301" s="48"/>
      <c r="R1301" s="48"/>
      <c r="S1301" s="48"/>
      <c r="T1301" s="48"/>
      <c r="U1301" s="48"/>
      <c r="V1301" s="48"/>
      <c r="W1301" s="48"/>
      <c r="X1301" s="48"/>
      <c r="Y1301" s="48"/>
      <c r="Z1301" s="48"/>
      <c r="AA1301" s="48"/>
      <c r="AB1301" s="48"/>
      <c r="AC1301" s="48"/>
    </row>
    <row r="1302">
      <c r="A1302" s="497">
        <v>45791.0</v>
      </c>
      <c r="B1302" s="430" t="s">
        <v>10225</v>
      </c>
      <c r="C1302" s="430" t="s">
        <v>3561</v>
      </c>
      <c r="D1302" s="430" t="s">
        <v>11414</v>
      </c>
      <c r="E1302" s="430" t="s">
        <v>3560</v>
      </c>
      <c r="F1302" s="432">
        <v>0.0</v>
      </c>
      <c r="G1302" s="432">
        <v>267.86</v>
      </c>
      <c r="H1302" s="432">
        <v>300.0</v>
      </c>
      <c r="I1302" s="432">
        <f t="shared" si="21"/>
        <v>1005886.99</v>
      </c>
      <c r="J1302" s="432">
        <v>32.14</v>
      </c>
      <c r="K1302" s="433">
        <v>12.0</v>
      </c>
      <c r="L1302" s="430" t="s">
        <v>10279</v>
      </c>
      <c r="M1302" s="48"/>
      <c r="N1302" s="48"/>
      <c r="O1302" s="48"/>
      <c r="P1302" s="48"/>
      <c r="Q1302" s="48"/>
      <c r="R1302" s="48"/>
      <c r="S1302" s="48"/>
      <c r="T1302" s="48"/>
      <c r="U1302" s="48"/>
      <c r="V1302" s="48"/>
      <c r="W1302" s="48"/>
      <c r="X1302" s="48"/>
      <c r="Y1302" s="48"/>
      <c r="Z1302" s="48"/>
      <c r="AA1302" s="48"/>
      <c r="AB1302" s="48"/>
      <c r="AC1302" s="48"/>
    </row>
    <row r="1303">
      <c r="A1303" s="497">
        <v>45791.0</v>
      </c>
      <c r="B1303" s="430" t="s">
        <v>10225</v>
      </c>
      <c r="C1303" s="430" t="s">
        <v>3564</v>
      </c>
      <c r="D1303" s="430" t="s">
        <v>11415</v>
      </c>
      <c r="E1303" s="430" t="s">
        <v>3563</v>
      </c>
      <c r="F1303" s="432">
        <v>0.0</v>
      </c>
      <c r="G1303" s="432">
        <v>803.57</v>
      </c>
      <c r="H1303" s="432">
        <v>900.0</v>
      </c>
      <c r="I1303" s="432">
        <f t="shared" si="21"/>
        <v>1006690.56</v>
      </c>
      <c r="J1303" s="432">
        <v>96.43</v>
      </c>
      <c r="K1303" s="433">
        <v>12.0</v>
      </c>
      <c r="L1303" s="430" t="s">
        <v>10279</v>
      </c>
      <c r="M1303" s="48"/>
      <c r="N1303" s="48"/>
      <c r="O1303" s="48"/>
      <c r="P1303" s="48"/>
      <c r="Q1303" s="48"/>
      <c r="R1303" s="48"/>
      <c r="S1303" s="48"/>
      <c r="T1303" s="48"/>
      <c r="U1303" s="48"/>
      <c r="V1303" s="48"/>
      <c r="W1303" s="48"/>
      <c r="X1303" s="48"/>
      <c r="Y1303" s="48"/>
      <c r="Z1303" s="48"/>
      <c r="AA1303" s="48"/>
      <c r="AB1303" s="48"/>
      <c r="AC1303" s="48"/>
    </row>
    <row r="1304">
      <c r="A1304" s="497">
        <v>45791.0</v>
      </c>
      <c r="B1304" s="430" t="s">
        <v>10225</v>
      </c>
      <c r="C1304" s="430" t="s">
        <v>3387</v>
      </c>
      <c r="D1304" s="430" t="s">
        <v>11385</v>
      </c>
      <c r="E1304" s="430" t="s">
        <v>3567</v>
      </c>
      <c r="F1304" s="432">
        <v>0.0</v>
      </c>
      <c r="G1304" s="432">
        <v>267.86</v>
      </c>
      <c r="H1304" s="432">
        <v>300.0</v>
      </c>
      <c r="I1304" s="432">
        <f t="shared" si="21"/>
        <v>1006958.42</v>
      </c>
      <c r="J1304" s="432">
        <v>32.14</v>
      </c>
      <c r="K1304" s="433">
        <v>12.0</v>
      </c>
      <c r="L1304" s="430" t="s">
        <v>10279</v>
      </c>
      <c r="M1304" s="48"/>
      <c r="N1304" s="48"/>
      <c r="O1304" s="48"/>
      <c r="P1304" s="48"/>
      <c r="Q1304" s="48"/>
      <c r="R1304" s="48"/>
      <c r="S1304" s="48"/>
      <c r="T1304" s="48"/>
      <c r="U1304" s="48"/>
      <c r="V1304" s="48"/>
      <c r="W1304" s="48"/>
      <c r="X1304" s="48"/>
      <c r="Y1304" s="48"/>
      <c r="Z1304" s="48"/>
      <c r="AA1304" s="48"/>
      <c r="AB1304" s="48"/>
      <c r="AC1304" s="48"/>
    </row>
    <row r="1305">
      <c r="A1305" s="497">
        <v>45791.0</v>
      </c>
      <c r="B1305" s="430" t="s">
        <v>10225</v>
      </c>
      <c r="C1305" s="430" t="s">
        <v>3570</v>
      </c>
      <c r="D1305" s="430" t="s">
        <v>11416</v>
      </c>
      <c r="E1305" s="430" t="s">
        <v>3569</v>
      </c>
      <c r="F1305" s="432">
        <v>0.0</v>
      </c>
      <c r="G1305" s="432">
        <v>8593.75</v>
      </c>
      <c r="H1305" s="432">
        <v>9625.0</v>
      </c>
      <c r="I1305" s="432">
        <f t="shared" si="21"/>
        <v>1015552.17</v>
      </c>
      <c r="J1305" s="432">
        <v>1031.25</v>
      </c>
      <c r="K1305" s="433">
        <v>12.0</v>
      </c>
      <c r="L1305" s="430" t="s">
        <v>10234</v>
      </c>
      <c r="M1305" s="48"/>
      <c r="N1305" s="48"/>
      <c r="O1305" s="48"/>
      <c r="P1305" s="48"/>
      <c r="Q1305" s="48"/>
      <c r="R1305" s="48"/>
      <c r="S1305" s="48"/>
      <c r="T1305" s="48"/>
      <c r="U1305" s="48"/>
      <c r="V1305" s="48"/>
      <c r="W1305" s="48"/>
      <c r="X1305" s="48"/>
      <c r="Y1305" s="48"/>
      <c r="Z1305" s="48"/>
      <c r="AA1305" s="48"/>
      <c r="AB1305" s="48"/>
      <c r="AC1305" s="48"/>
    </row>
    <row r="1306">
      <c r="A1306" s="497">
        <v>45791.0</v>
      </c>
      <c r="B1306" s="430" t="s">
        <v>10225</v>
      </c>
      <c r="C1306" s="430" t="s">
        <v>3570</v>
      </c>
      <c r="D1306" s="430" t="s">
        <v>11417</v>
      </c>
      <c r="E1306" s="430" t="s">
        <v>3569</v>
      </c>
      <c r="F1306" s="432">
        <v>0.0</v>
      </c>
      <c r="G1306" s="432">
        <v>831.75</v>
      </c>
      <c r="H1306" s="432">
        <v>931.56</v>
      </c>
      <c r="I1306" s="432">
        <f t="shared" si="21"/>
        <v>1016383.92</v>
      </c>
      <c r="J1306" s="432">
        <v>99.81</v>
      </c>
      <c r="K1306" s="433">
        <v>12.0</v>
      </c>
      <c r="L1306" s="430" t="s">
        <v>10234</v>
      </c>
      <c r="M1306" s="48"/>
      <c r="N1306" s="48"/>
      <c r="O1306" s="48"/>
      <c r="P1306" s="48"/>
      <c r="Q1306" s="48"/>
      <c r="R1306" s="48"/>
      <c r="S1306" s="48"/>
      <c r="T1306" s="48"/>
      <c r="U1306" s="48"/>
      <c r="V1306" s="48"/>
      <c r="W1306" s="48"/>
      <c r="X1306" s="48"/>
      <c r="Y1306" s="48"/>
      <c r="Z1306" s="48"/>
      <c r="AA1306" s="48"/>
      <c r="AB1306" s="48"/>
      <c r="AC1306" s="48"/>
    </row>
    <row r="1307">
      <c r="A1307" s="497">
        <v>45791.0</v>
      </c>
      <c r="B1307" s="430" t="s">
        <v>10225</v>
      </c>
      <c r="C1307" s="430" t="s">
        <v>3232</v>
      </c>
      <c r="D1307" s="430" t="s">
        <v>11355</v>
      </c>
      <c r="E1307" s="430" t="s">
        <v>3572</v>
      </c>
      <c r="F1307" s="432">
        <v>0.0</v>
      </c>
      <c r="G1307" s="432">
        <v>44.64</v>
      </c>
      <c r="H1307" s="432">
        <v>50.0</v>
      </c>
      <c r="I1307" s="432">
        <f t="shared" si="21"/>
        <v>1016428.56</v>
      </c>
      <c r="J1307" s="432">
        <v>5.36</v>
      </c>
      <c r="K1307" s="433">
        <v>12.0</v>
      </c>
      <c r="L1307" s="430" t="s">
        <v>10290</v>
      </c>
      <c r="M1307" s="48"/>
      <c r="N1307" s="48"/>
      <c r="O1307" s="48"/>
      <c r="P1307" s="48"/>
      <c r="Q1307" s="48"/>
      <c r="R1307" s="48"/>
      <c r="S1307" s="48"/>
      <c r="T1307" s="48"/>
      <c r="U1307" s="48"/>
      <c r="V1307" s="48"/>
      <c r="W1307" s="48"/>
      <c r="X1307" s="48"/>
      <c r="Y1307" s="48"/>
      <c r="Z1307" s="48"/>
      <c r="AA1307" s="48"/>
      <c r="AB1307" s="48"/>
      <c r="AC1307" s="48"/>
    </row>
    <row r="1308">
      <c r="A1308" s="497">
        <v>45791.0</v>
      </c>
      <c r="B1308" s="430" t="s">
        <v>10225</v>
      </c>
      <c r="C1308" s="430" t="s">
        <v>3770</v>
      </c>
      <c r="D1308" s="430" t="s">
        <v>11418</v>
      </c>
      <c r="E1308" s="430" t="s">
        <v>3574</v>
      </c>
      <c r="F1308" s="432">
        <v>0.0</v>
      </c>
      <c r="G1308" s="432">
        <v>2946.43</v>
      </c>
      <c r="H1308" s="432">
        <v>3300.0</v>
      </c>
      <c r="I1308" s="432">
        <f t="shared" si="21"/>
        <v>1019374.99</v>
      </c>
      <c r="J1308" s="432">
        <v>353.57</v>
      </c>
      <c r="K1308" s="433">
        <v>12.0</v>
      </c>
      <c r="L1308" s="430" t="s">
        <v>10227</v>
      </c>
      <c r="M1308" s="48"/>
      <c r="N1308" s="48"/>
      <c r="O1308" s="48"/>
      <c r="P1308" s="48"/>
      <c r="Q1308" s="48"/>
      <c r="R1308" s="48"/>
      <c r="S1308" s="48"/>
      <c r="T1308" s="48"/>
      <c r="U1308" s="48"/>
      <c r="V1308" s="48"/>
      <c r="W1308" s="48"/>
      <c r="X1308" s="48"/>
      <c r="Y1308" s="48"/>
      <c r="Z1308" s="48"/>
      <c r="AA1308" s="48"/>
      <c r="AB1308" s="48"/>
      <c r="AC1308" s="48"/>
    </row>
    <row r="1309">
      <c r="A1309" s="497">
        <v>45791.0</v>
      </c>
      <c r="B1309" s="430" t="s">
        <v>10225</v>
      </c>
      <c r="C1309" s="430" t="s">
        <v>3583</v>
      </c>
      <c r="D1309" s="430" t="s">
        <v>11419</v>
      </c>
      <c r="E1309" s="430" t="s">
        <v>3582</v>
      </c>
      <c r="F1309" s="432">
        <v>0.0</v>
      </c>
      <c r="G1309" s="432">
        <v>25714.29</v>
      </c>
      <c r="H1309" s="432">
        <v>28800.0</v>
      </c>
      <c r="I1309" s="432">
        <f t="shared" si="21"/>
        <v>1045089.28</v>
      </c>
      <c r="J1309" s="432">
        <v>3085.71</v>
      </c>
      <c r="K1309" s="433">
        <v>12.0</v>
      </c>
      <c r="L1309" s="430" t="s">
        <v>10271</v>
      </c>
      <c r="M1309" s="48"/>
      <c r="N1309" s="48"/>
      <c r="O1309" s="48"/>
      <c r="P1309" s="48"/>
      <c r="Q1309" s="48"/>
      <c r="R1309" s="48"/>
      <c r="S1309" s="48"/>
      <c r="T1309" s="48"/>
      <c r="U1309" s="48"/>
      <c r="V1309" s="48"/>
      <c r="W1309" s="48"/>
      <c r="X1309" s="48"/>
      <c r="Y1309" s="48"/>
      <c r="Z1309" s="48"/>
      <c r="AA1309" s="48"/>
      <c r="AB1309" s="48"/>
      <c r="AC1309" s="48"/>
    </row>
    <row r="1310">
      <c r="A1310" s="497">
        <v>45791.0</v>
      </c>
      <c r="B1310" s="430" t="s">
        <v>10225</v>
      </c>
      <c r="C1310" s="430" t="s">
        <v>3587</v>
      </c>
      <c r="D1310" s="430" t="s">
        <v>11420</v>
      </c>
      <c r="E1310" s="430" t="s">
        <v>3586</v>
      </c>
      <c r="F1310" s="432">
        <v>0.0</v>
      </c>
      <c r="G1310" s="432">
        <v>267.86</v>
      </c>
      <c r="H1310" s="432">
        <v>300.0</v>
      </c>
      <c r="I1310" s="432">
        <f t="shared" si="21"/>
        <v>1045357.14</v>
      </c>
      <c r="J1310" s="432">
        <v>32.14</v>
      </c>
      <c r="K1310" s="433">
        <v>12.0</v>
      </c>
      <c r="L1310" s="430" t="s">
        <v>10279</v>
      </c>
      <c r="M1310" s="48"/>
      <c r="N1310" s="48"/>
      <c r="O1310" s="48"/>
      <c r="P1310" s="48"/>
      <c r="Q1310" s="48"/>
      <c r="R1310" s="48"/>
      <c r="S1310" s="48"/>
      <c r="T1310" s="48"/>
      <c r="U1310" s="48"/>
      <c r="V1310" s="48"/>
      <c r="W1310" s="48"/>
      <c r="X1310" s="48"/>
      <c r="Y1310" s="48"/>
      <c r="Z1310" s="48"/>
      <c r="AA1310" s="48"/>
      <c r="AB1310" s="48"/>
      <c r="AC1310" s="48"/>
    </row>
    <row r="1311">
      <c r="A1311" s="497">
        <v>45791.0</v>
      </c>
      <c r="B1311" s="430" t="s">
        <v>10225</v>
      </c>
      <c r="C1311" s="430" t="s">
        <v>3104</v>
      </c>
      <c r="D1311" s="430" t="s">
        <v>11421</v>
      </c>
      <c r="E1311" s="430" t="s">
        <v>3779</v>
      </c>
      <c r="F1311" s="432">
        <v>0.0</v>
      </c>
      <c r="G1311" s="432">
        <v>321.43</v>
      </c>
      <c r="H1311" s="432">
        <v>360.0</v>
      </c>
      <c r="I1311" s="432">
        <f t="shared" si="21"/>
        <v>1045678.57</v>
      </c>
      <c r="J1311" s="432">
        <v>38.57</v>
      </c>
      <c r="K1311" s="433">
        <v>12.0</v>
      </c>
      <c r="L1311" s="430" t="s">
        <v>10227</v>
      </c>
      <c r="M1311" s="48"/>
      <c r="N1311" s="48"/>
      <c r="O1311" s="48"/>
      <c r="P1311" s="48"/>
      <c r="Q1311" s="48"/>
      <c r="R1311" s="48"/>
      <c r="S1311" s="48"/>
      <c r="T1311" s="48"/>
      <c r="U1311" s="48"/>
      <c r="V1311" s="48"/>
      <c r="W1311" s="48"/>
      <c r="X1311" s="48"/>
      <c r="Y1311" s="48"/>
      <c r="Z1311" s="48"/>
      <c r="AA1311" s="48"/>
      <c r="AB1311" s="48"/>
      <c r="AC1311" s="48"/>
    </row>
    <row r="1312">
      <c r="A1312" s="497">
        <v>45792.0</v>
      </c>
      <c r="B1312" s="430" t="s">
        <v>10225</v>
      </c>
      <c r="C1312" s="430" t="s">
        <v>337</v>
      </c>
      <c r="D1312" s="430" t="s">
        <v>11422</v>
      </c>
      <c r="E1312" s="430" t="s">
        <v>3593</v>
      </c>
      <c r="F1312" s="432">
        <v>0.0</v>
      </c>
      <c r="G1312" s="432">
        <v>1116.07</v>
      </c>
      <c r="H1312" s="432">
        <v>1250.0</v>
      </c>
      <c r="I1312" s="432">
        <f t="shared" si="21"/>
        <v>1046794.64</v>
      </c>
      <c r="J1312" s="432">
        <v>133.93</v>
      </c>
      <c r="K1312" s="433">
        <v>12.0</v>
      </c>
      <c r="L1312" s="430" t="s">
        <v>10234</v>
      </c>
      <c r="M1312" s="48"/>
      <c r="N1312" s="48"/>
      <c r="O1312" s="48"/>
      <c r="P1312" s="48"/>
      <c r="Q1312" s="48"/>
      <c r="R1312" s="48"/>
      <c r="S1312" s="48"/>
      <c r="T1312" s="48"/>
      <c r="U1312" s="48"/>
      <c r="V1312" s="48"/>
      <c r="W1312" s="48"/>
      <c r="X1312" s="48"/>
      <c r="Y1312" s="48"/>
      <c r="Z1312" s="48"/>
      <c r="AA1312" s="48"/>
      <c r="AB1312" s="48"/>
      <c r="AC1312" s="48"/>
    </row>
    <row r="1313">
      <c r="A1313" s="497">
        <v>45792.0</v>
      </c>
      <c r="B1313" s="430" t="s">
        <v>10225</v>
      </c>
      <c r="C1313" s="430" t="s">
        <v>785</v>
      </c>
      <c r="D1313" s="430" t="s">
        <v>11423</v>
      </c>
      <c r="E1313" s="430" t="s">
        <v>3489</v>
      </c>
      <c r="F1313" s="432">
        <v>0.0</v>
      </c>
      <c r="G1313" s="432">
        <v>1687.5</v>
      </c>
      <c r="H1313" s="432">
        <v>1890.0</v>
      </c>
      <c r="I1313" s="432">
        <f t="shared" si="21"/>
        <v>1048482.14</v>
      </c>
      <c r="J1313" s="432">
        <v>202.5</v>
      </c>
      <c r="K1313" s="433">
        <v>12.0</v>
      </c>
      <c r="L1313" s="430" t="s">
        <v>10227</v>
      </c>
      <c r="M1313" s="48"/>
      <c r="N1313" s="48"/>
      <c r="O1313" s="48"/>
      <c r="P1313" s="48"/>
      <c r="Q1313" s="48"/>
      <c r="R1313" s="48"/>
      <c r="S1313" s="48"/>
      <c r="T1313" s="48"/>
      <c r="U1313" s="48"/>
      <c r="V1313" s="48"/>
      <c r="W1313" s="48"/>
      <c r="X1313" s="48"/>
      <c r="Y1313" s="48"/>
      <c r="Z1313" s="48"/>
      <c r="AA1313" s="48"/>
      <c r="AB1313" s="48"/>
      <c r="AC1313" s="48"/>
    </row>
    <row r="1314">
      <c r="A1314" s="497">
        <v>45792.0</v>
      </c>
      <c r="B1314" s="430" t="s">
        <v>10225</v>
      </c>
      <c r="C1314" s="430" t="s">
        <v>3426</v>
      </c>
      <c r="D1314" s="430" t="s">
        <v>11407</v>
      </c>
      <c r="E1314" s="430" t="s">
        <v>3596</v>
      </c>
      <c r="F1314" s="432">
        <v>0.0</v>
      </c>
      <c r="G1314" s="432">
        <v>491.07</v>
      </c>
      <c r="H1314" s="432">
        <v>550.0</v>
      </c>
      <c r="I1314" s="432">
        <f t="shared" si="21"/>
        <v>1048973.21</v>
      </c>
      <c r="J1314" s="432">
        <v>58.93</v>
      </c>
      <c r="K1314" s="433">
        <v>12.0</v>
      </c>
      <c r="L1314" s="430" t="s">
        <v>10283</v>
      </c>
      <c r="M1314" s="48"/>
      <c r="N1314" s="48"/>
      <c r="O1314" s="48"/>
      <c r="P1314" s="48"/>
      <c r="Q1314" s="48"/>
      <c r="R1314" s="48"/>
      <c r="S1314" s="48"/>
      <c r="T1314" s="48"/>
      <c r="U1314" s="48"/>
      <c r="V1314" s="48"/>
      <c r="W1314" s="48"/>
      <c r="X1314" s="48"/>
      <c r="Y1314" s="48"/>
      <c r="Z1314" s="48"/>
      <c r="AA1314" s="48"/>
      <c r="AB1314" s="48"/>
      <c r="AC1314" s="48"/>
    </row>
    <row r="1315">
      <c r="A1315" s="497">
        <v>45792.0</v>
      </c>
      <c r="B1315" s="430" t="s">
        <v>10225</v>
      </c>
      <c r="C1315" s="430" t="s">
        <v>280</v>
      </c>
      <c r="D1315" s="430" t="s">
        <v>10333</v>
      </c>
      <c r="E1315" s="430" t="s">
        <v>3613</v>
      </c>
      <c r="F1315" s="432">
        <v>0.0</v>
      </c>
      <c r="G1315" s="432">
        <v>267.86</v>
      </c>
      <c r="H1315" s="432">
        <v>300.0</v>
      </c>
      <c r="I1315" s="432">
        <f t="shared" si="21"/>
        <v>1049241.07</v>
      </c>
      <c r="J1315" s="432">
        <v>32.14</v>
      </c>
      <c r="K1315" s="433">
        <v>12.0</v>
      </c>
      <c r="L1315" s="430" t="s">
        <v>10279</v>
      </c>
      <c r="M1315" s="48"/>
      <c r="N1315" s="48"/>
      <c r="O1315" s="48"/>
      <c r="P1315" s="48"/>
      <c r="Q1315" s="48"/>
      <c r="R1315" s="48"/>
      <c r="S1315" s="48"/>
      <c r="T1315" s="48"/>
      <c r="U1315" s="48"/>
      <c r="V1315" s="48"/>
      <c r="W1315" s="48"/>
      <c r="X1315" s="48"/>
      <c r="Y1315" s="48"/>
      <c r="Z1315" s="48"/>
      <c r="AA1315" s="48"/>
      <c r="AB1315" s="48"/>
      <c r="AC1315" s="48"/>
    </row>
    <row r="1316">
      <c r="A1316" s="497">
        <v>45792.0</v>
      </c>
      <c r="B1316" s="430" t="s">
        <v>10225</v>
      </c>
      <c r="C1316" s="430" t="s">
        <v>1452</v>
      </c>
      <c r="D1316" s="430" t="s">
        <v>11424</v>
      </c>
      <c r="E1316" s="430" t="s">
        <v>3615</v>
      </c>
      <c r="F1316" s="432">
        <v>0.0</v>
      </c>
      <c r="G1316" s="432">
        <v>5089.29</v>
      </c>
      <c r="H1316" s="432">
        <v>5700.0</v>
      </c>
      <c r="I1316" s="432">
        <f t="shared" si="21"/>
        <v>1054330.36</v>
      </c>
      <c r="J1316" s="432">
        <v>610.71</v>
      </c>
      <c r="K1316" s="433">
        <v>12.0</v>
      </c>
      <c r="L1316" s="430" t="s">
        <v>10227</v>
      </c>
      <c r="M1316" s="48"/>
      <c r="N1316" s="48"/>
      <c r="O1316" s="48"/>
      <c r="P1316" s="48"/>
      <c r="Q1316" s="48"/>
      <c r="R1316" s="48"/>
      <c r="S1316" s="48"/>
      <c r="T1316" s="48"/>
      <c r="U1316" s="48"/>
      <c r="V1316" s="48"/>
      <c r="W1316" s="48"/>
      <c r="X1316" s="48"/>
      <c r="Y1316" s="48"/>
      <c r="Z1316" s="48"/>
      <c r="AA1316" s="48"/>
      <c r="AB1316" s="48"/>
      <c r="AC1316" s="48"/>
    </row>
    <row r="1317">
      <c r="A1317" s="497">
        <v>45792.0</v>
      </c>
      <c r="B1317" s="430" t="s">
        <v>10225</v>
      </c>
      <c r="C1317" s="430" t="s">
        <v>3620</v>
      </c>
      <c r="D1317" s="430" t="s">
        <v>11425</v>
      </c>
      <c r="E1317" s="430" t="s">
        <v>3619</v>
      </c>
      <c r="F1317" s="432">
        <v>0.0</v>
      </c>
      <c r="G1317" s="432">
        <v>491.07</v>
      </c>
      <c r="H1317" s="432">
        <v>550.0</v>
      </c>
      <c r="I1317" s="432">
        <f t="shared" si="21"/>
        <v>1054821.43</v>
      </c>
      <c r="J1317" s="432">
        <v>58.93</v>
      </c>
      <c r="K1317" s="433">
        <v>12.0</v>
      </c>
      <c r="L1317" s="430" t="s">
        <v>10283</v>
      </c>
      <c r="M1317" s="48"/>
      <c r="N1317" s="48"/>
      <c r="O1317" s="48"/>
      <c r="P1317" s="48"/>
      <c r="Q1317" s="48"/>
      <c r="R1317" s="48"/>
      <c r="S1317" s="48"/>
      <c r="T1317" s="48"/>
      <c r="U1317" s="48"/>
      <c r="V1317" s="48"/>
      <c r="W1317" s="48"/>
      <c r="X1317" s="48"/>
      <c r="Y1317" s="48"/>
      <c r="Z1317" s="48"/>
      <c r="AA1317" s="48"/>
      <c r="AB1317" s="48"/>
      <c r="AC1317" s="48"/>
    </row>
    <row r="1318">
      <c r="A1318" s="497">
        <v>45793.0</v>
      </c>
      <c r="B1318" s="430" t="s">
        <v>10225</v>
      </c>
      <c r="C1318" s="430" t="s">
        <v>4255</v>
      </c>
      <c r="D1318" s="430" t="s">
        <v>11426</v>
      </c>
      <c r="E1318" s="430" t="s">
        <v>3622</v>
      </c>
      <c r="F1318" s="432">
        <v>0.0</v>
      </c>
      <c r="G1318" s="432">
        <v>2678.57</v>
      </c>
      <c r="H1318" s="432">
        <v>3000.0</v>
      </c>
      <c r="I1318" s="432">
        <f t="shared" si="21"/>
        <v>1057500</v>
      </c>
      <c r="J1318" s="432">
        <v>321.43</v>
      </c>
      <c r="K1318" s="433">
        <v>12.0</v>
      </c>
      <c r="L1318" s="430" t="s">
        <v>10296</v>
      </c>
      <c r="M1318" s="48"/>
      <c r="N1318" s="48"/>
      <c r="O1318" s="48"/>
      <c r="P1318" s="48"/>
      <c r="Q1318" s="48"/>
      <c r="R1318" s="48"/>
      <c r="S1318" s="48"/>
      <c r="T1318" s="48"/>
      <c r="U1318" s="48"/>
      <c r="V1318" s="48"/>
      <c r="W1318" s="48"/>
      <c r="X1318" s="48"/>
      <c r="Y1318" s="48"/>
      <c r="Z1318" s="48"/>
      <c r="AA1318" s="48"/>
      <c r="AB1318" s="48"/>
      <c r="AC1318" s="48"/>
    </row>
    <row r="1319">
      <c r="A1319" s="497">
        <v>45793.0</v>
      </c>
      <c r="B1319" s="430" t="s">
        <v>10225</v>
      </c>
      <c r="C1319" s="430" t="s">
        <v>3627</v>
      </c>
      <c r="D1319" s="430" t="s">
        <v>11427</v>
      </c>
      <c r="E1319" s="430" t="s">
        <v>3626</v>
      </c>
      <c r="F1319" s="432">
        <v>0.0</v>
      </c>
      <c r="G1319" s="432">
        <v>491.07</v>
      </c>
      <c r="H1319" s="432">
        <v>550.0</v>
      </c>
      <c r="I1319" s="432">
        <f t="shared" si="21"/>
        <v>1057991.07</v>
      </c>
      <c r="J1319" s="432">
        <v>58.93</v>
      </c>
      <c r="K1319" s="433">
        <v>12.0</v>
      </c>
      <c r="L1319" s="430" t="s">
        <v>10283</v>
      </c>
      <c r="M1319" s="48"/>
      <c r="N1319" s="48"/>
      <c r="O1319" s="48"/>
      <c r="P1319" s="48"/>
      <c r="Q1319" s="48"/>
      <c r="R1319" s="48"/>
      <c r="S1319" s="48"/>
      <c r="T1319" s="48"/>
      <c r="U1319" s="48"/>
      <c r="V1319" s="48"/>
      <c r="W1319" s="48"/>
      <c r="X1319" s="48"/>
      <c r="Y1319" s="48"/>
      <c r="Z1319" s="48"/>
      <c r="AA1319" s="48"/>
      <c r="AB1319" s="48"/>
      <c r="AC1319" s="48"/>
    </row>
    <row r="1320">
      <c r="A1320" s="497">
        <v>45793.0</v>
      </c>
      <c r="B1320" s="430" t="s">
        <v>10225</v>
      </c>
      <c r="C1320" s="430" t="s">
        <v>3630</v>
      </c>
      <c r="D1320" s="430" t="s">
        <v>11428</v>
      </c>
      <c r="E1320" s="430" t="s">
        <v>3629</v>
      </c>
      <c r="F1320" s="432">
        <v>0.0</v>
      </c>
      <c r="G1320" s="432">
        <v>1250.0</v>
      </c>
      <c r="H1320" s="432">
        <v>1400.0</v>
      </c>
      <c r="I1320" s="432">
        <f t="shared" si="21"/>
        <v>1059241.07</v>
      </c>
      <c r="J1320" s="432">
        <v>150.0</v>
      </c>
      <c r="K1320" s="433">
        <v>12.0</v>
      </c>
      <c r="L1320" s="430" t="s">
        <v>10227</v>
      </c>
      <c r="M1320" s="48"/>
      <c r="N1320" s="48"/>
      <c r="O1320" s="48"/>
      <c r="P1320" s="48"/>
      <c r="Q1320" s="48"/>
      <c r="R1320" s="48"/>
      <c r="S1320" s="48"/>
      <c r="T1320" s="48"/>
      <c r="U1320" s="48"/>
      <c r="V1320" s="48"/>
      <c r="W1320" s="48"/>
      <c r="X1320" s="48"/>
      <c r="Y1320" s="48"/>
      <c r="Z1320" s="48"/>
      <c r="AA1320" s="48"/>
      <c r="AB1320" s="48"/>
      <c r="AC1320" s="48"/>
    </row>
    <row r="1321">
      <c r="A1321" s="497">
        <v>45793.0</v>
      </c>
      <c r="B1321" s="430" t="s">
        <v>10225</v>
      </c>
      <c r="C1321" s="430" t="s">
        <v>242</v>
      </c>
      <c r="D1321" s="430" t="s">
        <v>11429</v>
      </c>
      <c r="E1321" s="430" t="s">
        <v>3633</v>
      </c>
      <c r="F1321" s="432">
        <v>0.0</v>
      </c>
      <c r="G1321" s="432">
        <v>2678.57</v>
      </c>
      <c r="H1321" s="432">
        <v>3000.0</v>
      </c>
      <c r="I1321" s="432">
        <f t="shared" si="21"/>
        <v>1061919.64</v>
      </c>
      <c r="J1321" s="432">
        <v>321.43</v>
      </c>
      <c r="K1321" s="433">
        <v>12.0</v>
      </c>
      <c r="L1321" s="430" t="s">
        <v>10296</v>
      </c>
      <c r="M1321" s="48"/>
      <c r="N1321" s="48"/>
      <c r="O1321" s="48"/>
      <c r="P1321" s="48"/>
      <c r="Q1321" s="48"/>
      <c r="R1321" s="48"/>
      <c r="S1321" s="48"/>
      <c r="T1321" s="48"/>
      <c r="U1321" s="48"/>
      <c r="V1321" s="48"/>
      <c r="W1321" s="48"/>
      <c r="X1321" s="48"/>
      <c r="Y1321" s="48"/>
      <c r="Z1321" s="48"/>
      <c r="AA1321" s="48"/>
      <c r="AB1321" s="48"/>
      <c r="AC1321" s="48"/>
    </row>
    <row r="1322">
      <c r="A1322" s="497">
        <v>45793.0</v>
      </c>
      <c r="B1322" s="430" t="s">
        <v>10225</v>
      </c>
      <c r="C1322" s="430" t="s">
        <v>331</v>
      </c>
      <c r="D1322" s="430" t="s">
        <v>10937</v>
      </c>
      <c r="E1322" s="430" t="s">
        <v>3635</v>
      </c>
      <c r="F1322" s="432">
        <v>0.0</v>
      </c>
      <c r="G1322" s="432">
        <v>267.86</v>
      </c>
      <c r="H1322" s="432">
        <v>300.0</v>
      </c>
      <c r="I1322" s="432">
        <f t="shared" si="21"/>
        <v>1062187.5</v>
      </c>
      <c r="J1322" s="432">
        <v>32.14</v>
      </c>
      <c r="K1322" s="433">
        <v>12.0</v>
      </c>
      <c r="L1322" s="430" t="s">
        <v>10279</v>
      </c>
      <c r="M1322" s="48"/>
      <c r="N1322" s="48"/>
      <c r="O1322" s="48"/>
      <c r="P1322" s="48"/>
      <c r="Q1322" s="48"/>
      <c r="R1322" s="48"/>
      <c r="S1322" s="48"/>
      <c r="T1322" s="48"/>
      <c r="U1322" s="48"/>
      <c r="V1322" s="48"/>
      <c r="W1322" s="48"/>
      <c r="X1322" s="48"/>
      <c r="Y1322" s="48"/>
      <c r="Z1322" s="48"/>
      <c r="AA1322" s="48"/>
      <c r="AB1322" s="48"/>
      <c r="AC1322" s="48"/>
    </row>
    <row r="1323">
      <c r="A1323" s="497">
        <v>45793.0</v>
      </c>
      <c r="B1323" s="430" t="s">
        <v>10225</v>
      </c>
      <c r="C1323" s="430" t="s">
        <v>3988</v>
      </c>
      <c r="D1323" s="430" t="s">
        <v>11430</v>
      </c>
      <c r="E1323" s="430" t="s">
        <v>3987</v>
      </c>
      <c r="F1323" s="432">
        <v>0.0</v>
      </c>
      <c r="G1323" s="432">
        <v>7812.5</v>
      </c>
      <c r="H1323" s="432">
        <v>8750.0</v>
      </c>
      <c r="I1323" s="432">
        <f t="shared" si="21"/>
        <v>1070000</v>
      </c>
      <c r="J1323" s="432">
        <v>937.5</v>
      </c>
      <c r="K1323" s="433">
        <v>12.0</v>
      </c>
      <c r="L1323" s="430" t="s">
        <v>10234</v>
      </c>
      <c r="M1323" s="48"/>
      <c r="N1323" s="48"/>
      <c r="O1323" s="48"/>
      <c r="P1323" s="48"/>
      <c r="Q1323" s="48"/>
      <c r="R1323" s="48"/>
      <c r="S1323" s="48"/>
      <c r="T1323" s="48"/>
      <c r="U1323" s="48"/>
      <c r="V1323" s="48"/>
      <c r="W1323" s="48"/>
      <c r="X1323" s="48"/>
      <c r="Y1323" s="48"/>
      <c r="Z1323" s="48"/>
      <c r="AA1323" s="48"/>
      <c r="AB1323" s="48"/>
      <c r="AC1323" s="48"/>
    </row>
    <row r="1324">
      <c r="A1324" s="497">
        <v>45793.0</v>
      </c>
      <c r="B1324" s="430" t="s">
        <v>10225</v>
      </c>
      <c r="C1324" s="430" t="s">
        <v>3988</v>
      </c>
      <c r="D1324" s="430" t="s">
        <v>11431</v>
      </c>
      <c r="E1324" s="430" t="s">
        <v>3987</v>
      </c>
      <c r="F1324" s="432">
        <v>0.0</v>
      </c>
      <c r="G1324" s="432">
        <v>576.0</v>
      </c>
      <c r="H1324" s="432">
        <v>645.12</v>
      </c>
      <c r="I1324" s="432">
        <f t="shared" si="21"/>
        <v>1070576</v>
      </c>
      <c r="J1324" s="432">
        <v>69.12</v>
      </c>
      <c r="K1324" s="433">
        <v>12.0</v>
      </c>
      <c r="L1324" s="430" t="s">
        <v>10234</v>
      </c>
      <c r="M1324" s="48"/>
      <c r="N1324" s="48"/>
      <c r="O1324" s="48"/>
      <c r="P1324" s="48"/>
      <c r="Q1324" s="48"/>
      <c r="R1324" s="48"/>
      <c r="S1324" s="48"/>
      <c r="T1324" s="48"/>
      <c r="U1324" s="48"/>
      <c r="V1324" s="48"/>
      <c r="W1324" s="48"/>
      <c r="X1324" s="48"/>
      <c r="Y1324" s="48"/>
      <c r="Z1324" s="48"/>
      <c r="AA1324" s="48"/>
      <c r="AB1324" s="48"/>
      <c r="AC1324" s="48"/>
    </row>
    <row r="1325">
      <c r="A1325" s="497">
        <v>45794.0</v>
      </c>
      <c r="B1325" s="430" t="s">
        <v>10225</v>
      </c>
      <c r="C1325" s="430" t="s">
        <v>3639</v>
      </c>
      <c r="D1325" s="430" t="s">
        <v>11432</v>
      </c>
      <c r="E1325" s="430" t="s">
        <v>3638</v>
      </c>
      <c r="F1325" s="432">
        <v>0.0</v>
      </c>
      <c r="G1325" s="432">
        <v>1250.0</v>
      </c>
      <c r="H1325" s="432">
        <v>1400.0</v>
      </c>
      <c r="I1325" s="432">
        <f t="shared" si="21"/>
        <v>1071826</v>
      </c>
      <c r="J1325" s="432">
        <v>150.0</v>
      </c>
      <c r="K1325" s="433">
        <v>12.0</v>
      </c>
      <c r="L1325" s="430" t="s">
        <v>10227</v>
      </c>
      <c r="M1325" s="48"/>
      <c r="N1325" s="48"/>
      <c r="O1325" s="48"/>
      <c r="P1325" s="48"/>
      <c r="Q1325" s="48"/>
      <c r="R1325" s="48"/>
      <c r="S1325" s="48"/>
      <c r="T1325" s="48"/>
      <c r="U1325" s="48"/>
      <c r="V1325" s="48"/>
      <c r="W1325" s="48"/>
      <c r="X1325" s="48"/>
      <c r="Y1325" s="48"/>
      <c r="Z1325" s="48"/>
      <c r="AA1325" s="48"/>
      <c r="AB1325" s="48"/>
      <c r="AC1325" s="48"/>
    </row>
    <row r="1326">
      <c r="A1326" s="497">
        <v>45794.0</v>
      </c>
      <c r="B1326" s="430" t="s">
        <v>10225</v>
      </c>
      <c r="C1326" s="430" t="s">
        <v>3639</v>
      </c>
      <c r="D1326" s="430" t="s">
        <v>11433</v>
      </c>
      <c r="E1326" s="430" t="s">
        <v>3642</v>
      </c>
      <c r="F1326" s="432">
        <v>0.0</v>
      </c>
      <c r="G1326" s="432">
        <v>625.0</v>
      </c>
      <c r="H1326" s="432">
        <v>700.0</v>
      </c>
      <c r="I1326" s="432">
        <f t="shared" si="21"/>
        <v>1072451</v>
      </c>
      <c r="J1326" s="432">
        <v>75.0</v>
      </c>
      <c r="K1326" s="433">
        <v>12.0</v>
      </c>
      <c r="L1326" s="430" t="s">
        <v>10227</v>
      </c>
      <c r="M1326" s="48"/>
      <c r="N1326" s="48"/>
      <c r="O1326" s="48"/>
      <c r="P1326" s="48"/>
      <c r="Q1326" s="48"/>
      <c r="R1326" s="48"/>
      <c r="S1326" s="48"/>
      <c r="T1326" s="48"/>
      <c r="U1326" s="48"/>
      <c r="V1326" s="48"/>
      <c r="W1326" s="48"/>
      <c r="X1326" s="48"/>
      <c r="Y1326" s="48"/>
      <c r="Z1326" s="48"/>
      <c r="AA1326" s="48"/>
      <c r="AB1326" s="48"/>
      <c r="AC1326" s="48"/>
    </row>
    <row r="1327">
      <c r="A1327" s="497">
        <v>45794.0</v>
      </c>
      <c r="B1327" s="430" t="s">
        <v>10225</v>
      </c>
      <c r="C1327" s="430" t="s">
        <v>3214</v>
      </c>
      <c r="D1327" s="430" t="s">
        <v>11317</v>
      </c>
      <c r="E1327" s="430" t="s">
        <v>3645</v>
      </c>
      <c r="F1327" s="432">
        <v>0.0</v>
      </c>
      <c r="G1327" s="432">
        <v>491.07</v>
      </c>
      <c r="H1327" s="432">
        <v>550.0</v>
      </c>
      <c r="I1327" s="432">
        <f t="shared" si="21"/>
        <v>1072942.07</v>
      </c>
      <c r="J1327" s="432">
        <v>58.93</v>
      </c>
      <c r="K1327" s="433">
        <v>12.0</v>
      </c>
      <c r="L1327" s="430" t="s">
        <v>10283</v>
      </c>
      <c r="M1327" s="48"/>
      <c r="N1327" s="48"/>
      <c r="O1327" s="48"/>
      <c r="P1327" s="48"/>
      <c r="Q1327" s="48"/>
      <c r="R1327" s="48"/>
      <c r="S1327" s="48"/>
      <c r="T1327" s="48"/>
      <c r="U1327" s="48"/>
      <c r="V1327" s="48"/>
      <c r="W1327" s="48"/>
      <c r="X1327" s="48"/>
      <c r="Y1327" s="48"/>
      <c r="Z1327" s="48"/>
      <c r="AA1327" s="48"/>
      <c r="AB1327" s="48"/>
      <c r="AC1327" s="48"/>
    </row>
    <row r="1328">
      <c r="A1328" s="497">
        <v>45794.0</v>
      </c>
      <c r="B1328" s="430" t="s">
        <v>10225</v>
      </c>
      <c r="C1328" s="430" t="s">
        <v>3649</v>
      </c>
      <c r="D1328" s="430" t="s">
        <v>11434</v>
      </c>
      <c r="E1328" s="430" t="s">
        <v>3648</v>
      </c>
      <c r="F1328" s="432">
        <v>0.0</v>
      </c>
      <c r="G1328" s="432">
        <v>535.71</v>
      </c>
      <c r="H1328" s="432">
        <v>600.0</v>
      </c>
      <c r="I1328" s="432">
        <f t="shared" si="21"/>
        <v>1073477.78</v>
      </c>
      <c r="J1328" s="432">
        <v>64.29</v>
      </c>
      <c r="K1328" s="433">
        <v>12.0</v>
      </c>
      <c r="L1328" s="430" t="s">
        <v>10279</v>
      </c>
      <c r="M1328" s="48"/>
      <c r="N1328" s="48"/>
      <c r="O1328" s="48"/>
      <c r="P1328" s="48"/>
      <c r="Q1328" s="48"/>
      <c r="R1328" s="48"/>
      <c r="S1328" s="48"/>
      <c r="T1328" s="48"/>
      <c r="U1328" s="48"/>
      <c r="V1328" s="48"/>
      <c r="W1328" s="48"/>
      <c r="X1328" s="48"/>
      <c r="Y1328" s="48"/>
      <c r="Z1328" s="48"/>
      <c r="AA1328" s="48"/>
      <c r="AB1328" s="48"/>
      <c r="AC1328" s="48"/>
    </row>
    <row r="1329">
      <c r="A1329" s="497">
        <v>45794.0</v>
      </c>
      <c r="B1329" s="430" t="s">
        <v>10225</v>
      </c>
      <c r="C1329" s="430" t="s">
        <v>11165</v>
      </c>
      <c r="D1329" s="430" t="s">
        <v>11435</v>
      </c>
      <c r="E1329" s="430" t="s">
        <v>3652</v>
      </c>
      <c r="F1329" s="432">
        <v>0.0</v>
      </c>
      <c r="G1329" s="432">
        <v>4464.29</v>
      </c>
      <c r="H1329" s="432">
        <v>5000.0</v>
      </c>
      <c r="I1329" s="432">
        <f t="shared" si="21"/>
        <v>1077942.07</v>
      </c>
      <c r="J1329" s="432">
        <v>535.71</v>
      </c>
      <c r="K1329" s="433">
        <v>12.0</v>
      </c>
      <c r="L1329" s="430" t="s">
        <v>10227</v>
      </c>
      <c r="M1329" s="48"/>
      <c r="N1329" s="48"/>
      <c r="O1329" s="48"/>
      <c r="P1329" s="48"/>
      <c r="Q1329" s="48"/>
      <c r="R1329" s="48"/>
      <c r="S1329" s="48"/>
      <c r="T1329" s="48"/>
      <c r="U1329" s="48"/>
      <c r="V1329" s="48"/>
      <c r="W1329" s="48"/>
      <c r="X1329" s="48"/>
      <c r="Y1329" s="48"/>
      <c r="Z1329" s="48"/>
      <c r="AA1329" s="48"/>
      <c r="AB1329" s="48"/>
      <c r="AC1329" s="48"/>
    </row>
    <row r="1330">
      <c r="A1330" s="497">
        <v>45794.0</v>
      </c>
      <c r="B1330" s="430" t="s">
        <v>10225</v>
      </c>
      <c r="C1330" s="430" t="s">
        <v>1551</v>
      </c>
      <c r="D1330" s="430" t="s">
        <v>11436</v>
      </c>
      <c r="E1330" s="430" t="s">
        <v>3656</v>
      </c>
      <c r="F1330" s="432">
        <v>0.0</v>
      </c>
      <c r="G1330" s="432">
        <v>4910.71</v>
      </c>
      <c r="H1330" s="432">
        <v>5500.0</v>
      </c>
      <c r="I1330" s="432">
        <f t="shared" si="21"/>
        <v>1082852.78</v>
      </c>
      <c r="J1330" s="432">
        <v>589.29</v>
      </c>
      <c r="K1330" s="433">
        <v>12.0</v>
      </c>
      <c r="L1330" s="430" t="s">
        <v>10227</v>
      </c>
      <c r="M1330" s="48"/>
      <c r="N1330" s="48"/>
      <c r="O1330" s="48"/>
      <c r="P1330" s="48"/>
      <c r="Q1330" s="48"/>
      <c r="R1330" s="48"/>
      <c r="S1330" s="48"/>
      <c r="T1330" s="48"/>
      <c r="U1330" s="48"/>
      <c r="V1330" s="48"/>
      <c r="W1330" s="48"/>
      <c r="X1330" s="48"/>
      <c r="Y1330" s="48"/>
      <c r="Z1330" s="48"/>
      <c r="AA1330" s="48"/>
      <c r="AB1330" s="48"/>
      <c r="AC1330" s="48"/>
    </row>
    <row r="1331">
      <c r="A1331" s="497">
        <v>45794.0</v>
      </c>
      <c r="B1331" s="430" t="s">
        <v>10225</v>
      </c>
      <c r="C1331" s="430" t="s">
        <v>11165</v>
      </c>
      <c r="D1331" s="430" t="s">
        <v>11290</v>
      </c>
      <c r="E1331" s="430" t="s">
        <v>3659</v>
      </c>
      <c r="F1331" s="432">
        <v>0.0</v>
      </c>
      <c r="G1331" s="432">
        <v>53.57</v>
      </c>
      <c r="H1331" s="432">
        <v>60.0</v>
      </c>
      <c r="I1331" s="432">
        <f t="shared" si="21"/>
        <v>1082906.35</v>
      </c>
      <c r="J1331" s="432">
        <v>6.43</v>
      </c>
      <c r="K1331" s="433">
        <v>12.0</v>
      </c>
      <c r="L1331" s="430" t="s">
        <v>10290</v>
      </c>
      <c r="M1331" s="48"/>
      <c r="N1331" s="48"/>
      <c r="O1331" s="48"/>
      <c r="P1331" s="48"/>
      <c r="Q1331" s="48"/>
      <c r="R1331" s="48"/>
      <c r="S1331" s="48"/>
      <c r="T1331" s="48"/>
      <c r="U1331" s="48"/>
      <c r="V1331" s="48"/>
      <c r="W1331" s="48"/>
      <c r="X1331" s="48"/>
      <c r="Y1331" s="48"/>
      <c r="Z1331" s="48"/>
      <c r="AA1331" s="48"/>
      <c r="AB1331" s="48"/>
      <c r="AC1331" s="48"/>
    </row>
    <row r="1332">
      <c r="A1332" s="497">
        <v>45795.0</v>
      </c>
      <c r="B1332" s="430" t="s">
        <v>10225</v>
      </c>
      <c r="C1332" s="430" t="s">
        <v>337</v>
      </c>
      <c r="D1332" s="430" t="s">
        <v>11437</v>
      </c>
      <c r="E1332" s="430" t="s">
        <v>4076</v>
      </c>
      <c r="F1332" s="432">
        <v>0.0</v>
      </c>
      <c r="G1332" s="432">
        <v>1116.07</v>
      </c>
      <c r="H1332" s="432">
        <v>1250.0</v>
      </c>
      <c r="I1332" s="432">
        <f t="shared" si="21"/>
        <v>1084022.42</v>
      </c>
      <c r="J1332" s="432">
        <v>133.93</v>
      </c>
      <c r="K1332" s="433">
        <v>12.0</v>
      </c>
      <c r="L1332" s="430" t="s">
        <v>10234</v>
      </c>
      <c r="M1332" s="48"/>
      <c r="N1332" s="48"/>
      <c r="O1332" s="48"/>
      <c r="P1332" s="48"/>
      <c r="Q1332" s="48"/>
      <c r="R1332" s="48"/>
      <c r="S1332" s="48"/>
      <c r="T1332" s="48"/>
      <c r="U1332" s="48"/>
      <c r="V1332" s="48"/>
      <c r="W1332" s="48"/>
      <c r="X1332" s="48"/>
      <c r="Y1332" s="48"/>
      <c r="Z1332" s="48"/>
      <c r="AA1332" s="48"/>
      <c r="AB1332" s="48"/>
      <c r="AC1332" s="48"/>
    </row>
    <row r="1333">
      <c r="A1333" s="497">
        <v>45796.0</v>
      </c>
      <c r="B1333" s="430" t="s">
        <v>10225</v>
      </c>
      <c r="C1333" s="430" t="s">
        <v>3770</v>
      </c>
      <c r="D1333" s="430" t="s">
        <v>11438</v>
      </c>
      <c r="E1333" s="430" t="s">
        <v>3664</v>
      </c>
      <c r="F1333" s="432">
        <v>0.0</v>
      </c>
      <c r="G1333" s="432">
        <v>1473.21</v>
      </c>
      <c r="H1333" s="432">
        <v>1650.0</v>
      </c>
      <c r="I1333" s="432">
        <f t="shared" si="21"/>
        <v>1085495.63</v>
      </c>
      <c r="J1333" s="432">
        <v>176.79</v>
      </c>
      <c r="K1333" s="433">
        <v>12.0</v>
      </c>
      <c r="L1333" s="430" t="s">
        <v>10283</v>
      </c>
      <c r="M1333" s="48"/>
      <c r="N1333" s="48"/>
      <c r="O1333" s="48"/>
      <c r="P1333" s="48"/>
      <c r="Q1333" s="48"/>
      <c r="R1333" s="48"/>
      <c r="S1333" s="48"/>
      <c r="T1333" s="48"/>
      <c r="U1333" s="48"/>
      <c r="V1333" s="48"/>
      <c r="W1333" s="48"/>
      <c r="X1333" s="48"/>
      <c r="Y1333" s="48"/>
      <c r="Z1333" s="48"/>
      <c r="AA1333" s="48"/>
      <c r="AB1333" s="48"/>
      <c r="AC1333" s="48"/>
    </row>
    <row r="1334">
      <c r="A1334" s="497">
        <v>45796.0</v>
      </c>
      <c r="B1334" s="430" t="s">
        <v>10225</v>
      </c>
      <c r="C1334" s="430" t="s">
        <v>3426</v>
      </c>
      <c r="D1334" s="430" t="s">
        <v>11407</v>
      </c>
      <c r="E1334" s="430" t="s">
        <v>3662</v>
      </c>
      <c r="F1334" s="432">
        <v>0.0</v>
      </c>
      <c r="G1334" s="432">
        <v>491.07</v>
      </c>
      <c r="H1334" s="432">
        <v>550.0</v>
      </c>
      <c r="I1334" s="432">
        <f t="shared" si="21"/>
        <v>1085986.7</v>
      </c>
      <c r="J1334" s="432">
        <v>58.93</v>
      </c>
      <c r="K1334" s="433">
        <v>12.0</v>
      </c>
      <c r="L1334" s="430" t="s">
        <v>10283</v>
      </c>
      <c r="M1334" s="48"/>
      <c r="N1334" s="48"/>
      <c r="O1334" s="48"/>
      <c r="P1334" s="48"/>
      <c r="Q1334" s="48"/>
      <c r="R1334" s="48"/>
      <c r="S1334" s="48"/>
      <c r="T1334" s="48"/>
      <c r="U1334" s="48"/>
      <c r="V1334" s="48"/>
      <c r="W1334" s="48"/>
      <c r="X1334" s="48"/>
      <c r="Y1334" s="48"/>
      <c r="Z1334" s="48"/>
      <c r="AA1334" s="48"/>
      <c r="AB1334" s="48"/>
      <c r="AC1334" s="48"/>
    </row>
    <row r="1335">
      <c r="A1335" s="497">
        <v>45796.0</v>
      </c>
      <c r="B1335" s="430" t="s">
        <v>10225</v>
      </c>
      <c r="C1335" s="430" t="s">
        <v>1435</v>
      </c>
      <c r="D1335" s="430" t="s">
        <v>11439</v>
      </c>
      <c r="E1335" s="430" t="s">
        <v>3667</v>
      </c>
      <c r="F1335" s="432">
        <v>0.0</v>
      </c>
      <c r="G1335" s="432">
        <v>1116.07</v>
      </c>
      <c r="H1335" s="432">
        <v>1250.0</v>
      </c>
      <c r="I1335" s="432">
        <f t="shared" si="21"/>
        <v>1087102.77</v>
      </c>
      <c r="J1335" s="432">
        <v>133.93</v>
      </c>
      <c r="K1335" s="433">
        <v>12.0</v>
      </c>
      <c r="L1335" s="430" t="s">
        <v>10234</v>
      </c>
      <c r="M1335" s="48"/>
      <c r="N1335" s="48"/>
      <c r="O1335" s="48"/>
      <c r="P1335" s="48"/>
      <c r="Q1335" s="48"/>
      <c r="R1335" s="48"/>
      <c r="S1335" s="48"/>
      <c r="T1335" s="48"/>
      <c r="U1335" s="48"/>
      <c r="V1335" s="48"/>
      <c r="W1335" s="48"/>
      <c r="X1335" s="48"/>
      <c r="Y1335" s="48"/>
      <c r="Z1335" s="48"/>
      <c r="AA1335" s="48"/>
      <c r="AB1335" s="48"/>
      <c r="AC1335" s="48"/>
    </row>
    <row r="1336">
      <c r="A1336" s="497">
        <v>45796.0</v>
      </c>
      <c r="B1336" s="430" t="s">
        <v>10225</v>
      </c>
      <c r="C1336" s="430" t="s">
        <v>3114</v>
      </c>
      <c r="D1336" s="430" t="s">
        <v>11271</v>
      </c>
      <c r="E1336" s="430" t="s">
        <v>3670</v>
      </c>
      <c r="F1336" s="432">
        <v>0.0</v>
      </c>
      <c r="G1336" s="432">
        <v>803.57</v>
      </c>
      <c r="H1336" s="432">
        <v>900.0</v>
      </c>
      <c r="I1336" s="432">
        <f t="shared" si="21"/>
        <v>1087906.34</v>
      </c>
      <c r="J1336" s="432">
        <v>96.43</v>
      </c>
      <c r="K1336" s="433">
        <v>12.0</v>
      </c>
      <c r="L1336" s="430" t="s">
        <v>10279</v>
      </c>
      <c r="M1336" s="48"/>
      <c r="N1336" s="48"/>
      <c r="O1336" s="48"/>
      <c r="P1336" s="48"/>
      <c r="Q1336" s="48"/>
      <c r="R1336" s="48"/>
      <c r="S1336" s="48"/>
      <c r="T1336" s="48"/>
      <c r="U1336" s="48"/>
      <c r="V1336" s="48"/>
      <c r="W1336" s="48"/>
      <c r="X1336" s="48"/>
      <c r="Y1336" s="48"/>
      <c r="Z1336" s="48"/>
      <c r="AA1336" s="48"/>
      <c r="AB1336" s="48"/>
      <c r="AC1336" s="48"/>
    </row>
    <row r="1337">
      <c r="A1337" s="497">
        <v>45796.0</v>
      </c>
      <c r="B1337" s="430" t="s">
        <v>10225</v>
      </c>
      <c r="C1337" s="430" t="s">
        <v>331</v>
      </c>
      <c r="D1337" s="430" t="s">
        <v>10361</v>
      </c>
      <c r="E1337" s="430" t="s">
        <v>3680</v>
      </c>
      <c r="F1337" s="432">
        <v>0.0</v>
      </c>
      <c r="G1337" s="432">
        <v>491.07</v>
      </c>
      <c r="H1337" s="432">
        <v>550.0</v>
      </c>
      <c r="I1337" s="432">
        <f t="shared" si="21"/>
        <v>1088397.41</v>
      </c>
      <c r="J1337" s="432">
        <v>58.93</v>
      </c>
      <c r="K1337" s="433">
        <v>12.0</v>
      </c>
      <c r="L1337" s="430" t="s">
        <v>10283</v>
      </c>
      <c r="M1337" s="48"/>
      <c r="N1337" s="48"/>
      <c r="O1337" s="48"/>
      <c r="P1337" s="48"/>
      <c r="Q1337" s="48"/>
      <c r="R1337" s="48"/>
      <c r="S1337" s="48"/>
      <c r="T1337" s="48"/>
      <c r="U1337" s="48"/>
      <c r="V1337" s="48"/>
      <c r="W1337" s="48"/>
      <c r="X1337" s="48"/>
      <c r="Y1337" s="48"/>
      <c r="Z1337" s="48"/>
      <c r="AA1337" s="48"/>
      <c r="AB1337" s="48"/>
      <c r="AC1337" s="48"/>
    </row>
    <row r="1338">
      <c r="A1338" s="497">
        <v>45796.0</v>
      </c>
      <c r="B1338" s="430" t="s">
        <v>10225</v>
      </c>
      <c r="C1338" s="430" t="s">
        <v>2306</v>
      </c>
      <c r="D1338" s="430" t="s">
        <v>11440</v>
      </c>
      <c r="E1338" s="430" t="s">
        <v>3674</v>
      </c>
      <c r="F1338" s="432">
        <v>0.0</v>
      </c>
      <c r="G1338" s="432">
        <v>2946.43</v>
      </c>
      <c r="H1338" s="432">
        <v>3300.0</v>
      </c>
      <c r="I1338" s="432">
        <f t="shared" si="21"/>
        <v>1091343.84</v>
      </c>
      <c r="J1338" s="432">
        <v>353.57</v>
      </c>
      <c r="K1338" s="433">
        <v>12.0</v>
      </c>
      <c r="L1338" s="430" t="s">
        <v>10227</v>
      </c>
      <c r="M1338" s="48"/>
      <c r="N1338" s="48"/>
      <c r="O1338" s="48"/>
      <c r="P1338" s="48"/>
      <c r="Q1338" s="48"/>
      <c r="R1338" s="48"/>
      <c r="S1338" s="48"/>
      <c r="T1338" s="48"/>
      <c r="U1338" s="48"/>
      <c r="V1338" s="48"/>
      <c r="W1338" s="48"/>
      <c r="X1338" s="48"/>
      <c r="Y1338" s="48"/>
      <c r="Z1338" s="48"/>
      <c r="AA1338" s="48"/>
      <c r="AB1338" s="48"/>
      <c r="AC1338" s="48"/>
    </row>
    <row r="1339">
      <c r="A1339" s="497">
        <v>45796.0</v>
      </c>
      <c r="B1339" s="430" t="s">
        <v>10225</v>
      </c>
      <c r="C1339" s="430" t="s">
        <v>2306</v>
      </c>
      <c r="D1339" s="430" t="s">
        <v>11441</v>
      </c>
      <c r="E1339" s="430" t="s">
        <v>3674</v>
      </c>
      <c r="F1339" s="432">
        <v>0.0</v>
      </c>
      <c r="G1339" s="432">
        <v>2946.43</v>
      </c>
      <c r="H1339" s="432">
        <v>3300.0</v>
      </c>
      <c r="I1339" s="432">
        <f t="shared" si="21"/>
        <v>1094290.27</v>
      </c>
      <c r="J1339" s="432">
        <v>353.57</v>
      </c>
      <c r="K1339" s="433">
        <v>12.0</v>
      </c>
      <c r="L1339" s="430" t="s">
        <v>10227</v>
      </c>
      <c r="M1339" s="48"/>
      <c r="N1339" s="48"/>
      <c r="O1339" s="48"/>
      <c r="P1339" s="48"/>
      <c r="Q1339" s="48"/>
      <c r="R1339" s="48"/>
      <c r="S1339" s="48"/>
      <c r="T1339" s="48"/>
      <c r="U1339" s="48"/>
      <c r="V1339" s="48"/>
      <c r="W1339" s="48"/>
      <c r="X1339" s="48"/>
      <c r="Y1339" s="48"/>
      <c r="Z1339" s="48"/>
      <c r="AA1339" s="48"/>
      <c r="AB1339" s="48"/>
      <c r="AC1339" s="48"/>
    </row>
    <row r="1340">
      <c r="A1340" s="497">
        <v>45796.0</v>
      </c>
      <c r="B1340" s="430" t="s">
        <v>10225</v>
      </c>
      <c r="C1340" s="430" t="s">
        <v>2306</v>
      </c>
      <c r="D1340" s="430" t="s">
        <v>11442</v>
      </c>
      <c r="E1340" s="430" t="s">
        <v>3674</v>
      </c>
      <c r="F1340" s="432">
        <v>0.0</v>
      </c>
      <c r="G1340" s="432">
        <v>2946.43</v>
      </c>
      <c r="H1340" s="432">
        <v>3300.0</v>
      </c>
      <c r="I1340" s="432">
        <f t="shared" si="21"/>
        <v>1097236.7</v>
      </c>
      <c r="J1340" s="432">
        <v>353.57</v>
      </c>
      <c r="K1340" s="433">
        <v>12.0</v>
      </c>
      <c r="L1340" s="430" t="s">
        <v>10227</v>
      </c>
      <c r="M1340" s="48"/>
      <c r="N1340" s="48"/>
      <c r="O1340" s="48"/>
      <c r="P1340" s="48"/>
      <c r="Q1340" s="48"/>
      <c r="R1340" s="48"/>
      <c r="S1340" s="48"/>
      <c r="T1340" s="48"/>
      <c r="U1340" s="48"/>
      <c r="V1340" s="48"/>
      <c r="W1340" s="48"/>
      <c r="X1340" s="48"/>
      <c r="Y1340" s="48"/>
      <c r="Z1340" s="48"/>
      <c r="AA1340" s="48"/>
      <c r="AB1340" s="48"/>
      <c r="AC1340" s="48"/>
    </row>
    <row r="1341">
      <c r="A1341" s="497">
        <v>45796.0</v>
      </c>
      <c r="B1341" s="430" t="s">
        <v>10225</v>
      </c>
      <c r="C1341" s="430" t="s">
        <v>2306</v>
      </c>
      <c r="D1341" s="430" t="s">
        <v>11443</v>
      </c>
      <c r="E1341" s="430" t="s">
        <v>3674</v>
      </c>
      <c r="F1341" s="432">
        <v>0.0</v>
      </c>
      <c r="G1341" s="432">
        <v>2946.43</v>
      </c>
      <c r="H1341" s="432">
        <v>3300.0</v>
      </c>
      <c r="I1341" s="432">
        <f t="shared" si="21"/>
        <v>1100183.13</v>
      </c>
      <c r="J1341" s="432">
        <v>353.57</v>
      </c>
      <c r="K1341" s="433">
        <v>12.0</v>
      </c>
      <c r="L1341" s="430" t="s">
        <v>10227</v>
      </c>
      <c r="M1341" s="48"/>
      <c r="N1341" s="48"/>
      <c r="O1341" s="48"/>
      <c r="P1341" s="48"/>
      <c r="Q1341" s="48"/>
      <c r="R1341" s="48"/>
      <c r="S1341" s="48"/>
      <c r="T1341" s="48"/>
      <c r="U1341" s="48"/>
      <c r="V1341" s="48"/>
      <c r="W1341" s="48"/>
      <c r="X1341" s="48"/>
      <c r="Y1341" s="48"/>
      <c r="Z1341" s="48"/>
      <c r="AA1341" s="48"/>
      <c r="AB1341" s="48"/>
      <c r="AC1341" s="48"/>
    </row>
    <row r="1342">
      <c r="A1342" s="497">
        <v>45796.0</v>
      </c>
      <c r="B1342" s="430" t="s">
        <v>10225</v>
      </c>
      <c r="C1342" s="430" t="s">
        <v>2306</v>
      </c>
      <c r="D1342" s="430" t="s">
        <v>11444</v>
      </c>
      <c r="E1342" s="430" t="s">
        <v>3674</v>
      </c>
      <c r="F1342" s="432">
        <v>0.0</v>
      </c>
      <c r="G1342" s="432">
        <v>2946.43</v>
      </c>
      <c r="H1342" s="432">
        <v>3300.0</v>
      </c>
      <c r="I1342" s="432">
        <f t="shared" si="21"/>
        <v>1103129.56</v>
      </c>
      <c r="J1342" s="432">
        <v>353.57</v>
      </c>
      <c r="K1342" s="433">
        <v>12.0</v>
      </c>
      <c r="L1342" s="430" t="s">
        <v>10227</v>
      </c>
      <c r="M1342" s="48"/>
      <c r="N1342" s="48"/>
      <c r="O1342" s="48"/>
      <c r="P1342" s="48"/>
      <c r="Q1342" s="48"/>
      <c r="R1342" s="48"/>
      <c r="S1342" s="48"/>
      <c r="T1342" s="48"/>
      <c r="U1342" s="48"/>
      <c r="V1342" s="48"/>
      <c r="W1342" s="48"/>
      <c r="X1342" s="48"/>
      <c r="Y1342" s="48"/>
      <c r="Z1342" s="48"/>
      <c r="AA1342" s="48"/>
      <c r="AB1342" s="48"/>
      <c r="AC1342" s="48"/>
    </row>
    <row r="1343">
      <c r="A1343" s="497">
        <v>45796.0</v>
      </c>
      <c r="B1343" s="430" t="s">
        <v>10225</v>
      </c>
      <c r="C1343" s="430" t="s">
        <v>2306</v>
      </c>
      <c r="D1343" s="430" t="s">
        <v>11445</v>
      </c>
      <c r="E1343" s="430" t="s">
        <v>3674</v>
      </c>
      <c r="F1343" s="432">
        <v>0.0</v>
      </c>
      <c r="G1343" s="432">
        <v>2946.43</v>
      </c>
      <c r="H1343" s="432">
        <v>3300.0</v>
      </c>
      <c r="I1343" s="432">
        <f t="shared" si="21"/>
        <v>1106075.99</v>
      </c>
      <c r="J1343" s="432">
        <v>353.57</v>
      </c>
      <c r="K1343" s="433">
        <v>12.0</v>
      </c>
      <c r="L1343" s="430" t="s">
        <v>10227</v>
      </c>
      <c r="M1343" s="48"/>
      <c r="N1343" s="48"/>
      <c r="O1343" s="48"/>
      <c r="P1343" s="48"/>
      <c r="Q1343" s="48"/>
      <c r="R1343" s="48"/>
      <c r="S1343" s="48"/>
      <c r="T1343" s="48"/>
      <c r="U1343" s="48"/>
      <c r="V1343" s="48"/>
      <c r="W1343" s="48"/>
      <c r="X1343" s="48"/>
      <c r="Y1343" s="48"/>
      <c r="Z1343" s="48"/>
      <c r="AA1343" s="48"/>
      <c r="AB1343" s="48"/>
      <c r="AC1343" s="48"/>
    </row>
    <row r="1344">
      <c r="A1344" s="497">
        <v>45796.0</v>
      </c>
      <c r="B1344" s="430" t="s">
        <v>10225</v>
      </c>
      <c r="C1344" s="430" t="s">
        <v>3253</v>
      </c>
      <c r="D1344" s="430" t="s">
        <v>11446</v>
      </c>
      <c r="E1344" s="430" t="s">
        <v>3677</v>
      </c>
      <c r="F1344" s="432">
        <v>0.0</v>
      </c>
      <c r="G1344" s="432">
        <v>214.29</v>
      </c>
      <c r="H1344" s="432">
        <v>240.0</v>
      </c>
      <c r="I1344" s="432">
        <f t="shared" si="21"/>
        <v>1106290.28</v>
      </c>
      <c r="J1344" s="432">
        <v>25.71</v>
      </c>
      <c r="K1344" s="433">
        <v>12.0</v>
      </c>
      <c r="L1344" s="430" t="s">
        <v>10279</v>
      </c>
      <c r="M1344" s="48"/>
      <c r="N1344" s="48"/>
      <c r="O1344" s="48"/>
      <c r="P1344" s="48"/>
      <c r="Q1344" s="48"/>
      <c r="R1344" s="48"/>
      <c r="S1344" s="48"/>
      <c r="T1344" s="48"/>
      <c r="U1344" s="48"/>
      <c r="V1344" s="48"/>
      <c r="W1344" s="48"/>
      <c r="X1344" s="48"/>
      <c r="Y1344" s="48"/>
      <c r="Z1344" s="48"/>
      <c r="AA1344" s="48"/>
      <c r="AB1344" s="48"/>
      <c r="AC1344" s="48"/>
    </row>
    <row r="1345">
      <c r="A1345" s="497">
        <v>45796.0</v>
      </c>
      <c r="B1345" s="430" t="s">
        <v>10225</v>
      </c>
      <c r="C1345" s="430" t="s">
        <v>3689</v>
      </c>
      <c r="D1345" s="430" t="s">
        <v>11447</v>
      </c>
      <c r="E1345" s="430" t="s">
        <v>3688</v>
      </c>
      <c r="F1345" s="432">
        <v>0.0</v>
      </c>
      <c r="G1345" s="432">
        <v>267.86</v>
      </c>
      <c r="H1345" s="432">
        <v>300.0</v>
      </c>
      <c r="I1345" s="432">
        <f t="shared" si="21"/>
        <v>1106558.14</v>
      </c>
      <c r="J1345" s="432">
        <v>32.14</v>
      </c>
      <c r="K1345" s="433">
        <v>12.0</v>
      </c>
      <c r="L1345" s="430" t="s">
        <v>10279</v>
      </c>
      <c r="M1345" s="48"/>
      <c r="N1345" s="48"/>
      <c r="O1345" s="48"/>
      <c r="P1345" s="48"/>
      <c r="Q1345" s="48"/>
      <c r="R1345" s="48"/>
      <c r="S1345" s="48"/>
      <c r="T1345" s="48"/>
      <c r="U1345" s="48"/>
      <c r="V1345" s="48"/>
      <c r="W1345" s="48"/>
      <c r="X1345" s="48"/>
      <c r="Y1345" s="48"/>
      <c r="Z1345" s="48"/>
      <c r="AA1345" s="48"/>
      <c r="AB1345" s="48"/>
      <c r="AC1345" s="48"/>
    </row>
    <row r="1346">
      <c r="A1346" s="497">
        <v>45796.0</v>
      </c>
      <c r="B1346" s="430" t="s">
        <v>10225</v>
      </c>
      <c r="C1346" s="430" t="s">
        <v>3152</v>
      </c>
      <c r="D1346" s="430" t="s">
        <v>11448</v>
      </c>
      <c r="E1346" s="430" t="s">
        <v>3699</v>
      </c>
      <c r="F1346" s="432">
        <v>0.0</v>
      </c>
      <c r="G1346" s="432">
        <v>1250.0</v>
      </c>
      <c r="H1346" s="432">
        <v>1400.0</v>
      </c>
      <c r="I1346" s="432">
        <f t="shared" si="21"/>
        <v>1107808.14</v>
      </c>
      <c r="J1346" s="432">
        <v>150.0</v>
      </c>
      <c r="K1346" s="433">
        <v>12.0</v>
      </c>
      <c r="L1346" s="430" t="s">
        <v>10227</v>
      </c>
      <c r="M1346" s="48"/>
      <c r="N1346" s="48"/>
      <c r="O1346" s="48"/>
      <c r="P1346" s="48"/>
      <c r="Q1346" s="48"/>
      <c r="R1346" s="48"/>
      <c r="S1346" s="48"/>
      <c r="T1346" s="48"/>
      <c r="U1346" s="48"/>
      <c r="V1346" s="48"/>
      <c r="W1346" s="48"/>
      <c r="X1346" s="48"/>
      <c r="Y1346" s="48"/>
      <c r="Z1346" s="48"/>
      <c r="AA1346" s="48"/>
      <c r="AB1346" s="48"/>
      <c r="AC1346" s="48"/>
    </row>
    <row r="1347">
      <c r="A1347" s="497">
        <v>45796.0</v>
      </c>
      <c r="B1347" s="430" t="s">
        <v>10225</v>
      </c>
      <c r="C1347" s="430" t="s">
        <v>3704</v>
      </c>
      <c r="D1347" s="430" t="s">
        <v>11449</v>
      </c>
      <c r="E1347" s="430" t="s">
        <v>3703</v>
      </c>
      <c r="F1347" s="432">
        <v>0.0</v>
      </c>
      <c r="G1347" s="432">
        <v>1875.0</v>
      </c>
      <c r="H1347" s="432">
        <v>2100.0</v>
      </c>
      <c r="I1347" s="432">
        <f t="shared" si="21"/>
        <v>1109683.14</v>
      </c>
      <c r="J1347" s="432">
        <v>225.0</v>
      </c>
      <c r="K1347" s="433">
        <v>12.0</v>
      </c>
      <c r="L1347" s="430" t="s">
        <v>10227</v>
      </c>
      <c r="M1347" s="48"/>
      <c r="N1347" s="48"/>
      <c r="O1347" s="48"/>
      <c r="P1347" s="48"/>
      <c r="Q1347" s="48"/>
      <c r="R1347" s="48"/>
      <c r="S1347" s="48"/>
      <c r="T1347" s="48"/>
      <c r="U1347" s="48"/>
      <c r="V1347" s="48"/>
      <c r="W1347" s="48"/>
      <c r="X1347" s="48"/>
      <c r="Y1347" s="48"/>
      <c r="Z1347" s="48"/>
      <c r="AA1347" s="48"/>
      <c r="AB1347" s="48"/>
      <c r="AC1347" s="48"/>
    </row>
    <row r="1348">
      <c r="A1348" s="497">
        <v>45796.0</v>
      </c>
      <c r="B1348" s="430" t="s">
        <v>10225</v>
      </c>
      <c r="C1348" s="430" t="s">
        <v>3704</v>
      </c>
      <c r="D1348" s="430" t="s">
        <v>11450</v>
      </c>
      <c r="E1348" s="430" t="s">
        <v>3703</v>
      </c>
      <c r="F1348" s="432">
        <v>0.0</v>
      </c>
      <c r="G1348" s="432">
        <v>64.29</v>
      </c>
      <c r="H1348" s="432">
        <v>72.0</v>
      </c>
      <c r="I1348" s="432">
        <f t="shared" si="21"/>
        <v>1109747.43</v>
      </c>
      <c r="J1348" s="432">
        <v>7.71</v>
      </c>
      <c r="K1348" s="433">
        <v>12.0</v>
      </c>
      <c r="L1348" s="430" t="s">
        <v>10290</v>
      </c>
      <c r="M1348" s="48"/>
      <c r="N1348" s="48"/>
      <c r="O1348" s="48"/>
      <c r="P1348" s="48"/>
      <c r="Q1348" s="48"/>
      <c r="R1348" s="48"/>
      <c r="S1348" s="48"/>
      <c r="T1348" s="48"/>
      <c r="U1348" s="48"/>
      <c r="V1348" s="48"/>
      <c r="W1348" s="48"/>
      <c r="X1348" s="48"/>
      <c r="Y1348" s="48"/>
      <c r="Z1348" s="48"/>
      <c r="AA1348" s="48"/>
      <c r="AB1348" s="48"/>
      <c r="AC1348" s="48"/>
    </row>
    <row r="1349">
      <c r="A1349" s="497">
        <v>45797.0</v>
      </c>
      <c r="B1349" s="430" t="s">
        <v>10225</v>
      </c>
      <c r="C1349" s="430" t="s">
        <v>2230</v>
      </c>
      <c r="D1349" s="430" t="s">
        <v>11451</v>
      </c>
      <c r="E1349" s="430" t="s">
        <v>3711</v>
      </c>
      <c r="F1349" s="432">
        <v>0.0</v>
      </c>
      <c r="G1349" s="432">
        <v>1875.0</v>
      </c>
      <c r="H1349" s="432">
        <v>2100.0</v>
      </c>
      <c r="I1349" s="432">
        <f t="shared" si="21"/>
        <v>1111622.43</v>
      </c>
      <c r="J1349" s="432">
        <v>225.0</v>
      </c>
      <c r="K1349" s="433">
        <v>12.0</v>
      </c>
      <c r="L1349" s="430" t="s">
        <v>10227</v>
      </c>
      <c r="M1349" s="48"/>
      <c r="N1349" s="48"/>
      <c r="O1349" s="48"/>
      <c r="P1349" s="48"/>
      <c r="Q1349" s="48"/>
      <c r="R1349" s="48"/>
      <c r="S1349" s="48"/>
      <c r="T1349" s="48"/>
      <c r="U1349" s="48"/>
      <c r="V1349" s="48"/>
      <c r="W1349" s="48"/>
      <c r="X1349" s="48"/>
      <c r="Y1349" s="48"/>
      <c r="Z1349" s="48"/>
      <c r="AA1349" s="48"/>
      <c r="AB1349" s="48"/>
      <c r="AC1349" s="48"/>
    </row>
    <row r="1350">
      <c r="A1350" s="497">
        <v>45797.0</v>
      </c>
      <c r="B1350" s="430" t="s">
        <v>10225</v>
      </c>
      <c r="C1350" s="430" t="s">
        <v>4190</v>
      </c>
      <c r="D1350" s="430" t="s">
        <v>11452</v>
      </c>
      <c r="E1350" s="430" t="s">
        <v>4189</v>
      </c>
      <c r="F1350" s="432">
        <v>0.0</v>
      </c>
      <c r="G1350" s="432">
        <v>8928.57</v>
      </c>
      <c r="H1350" s="432">
        <v>10000.0</v>
      </c>
      <c r="I1350" s="432">
        <f t="shared" si="21"/>
        <v>1120551</v>
      </c>
      <c r="J1350" s="432">
        <v>1071.43</v>
      </c>
      <c r="K1350" s="433">
        <v>12.0</v>
      </c>
      <c r="L1350" s="430" t="s">
        <v>10234</v>
      </c>
      <c r="M1350" s="48"/>
      <c r="N1350" s="48"/>
      <c r="O1350" s="48"/>
      <c r="P1350" s="48"/>
      <c r="Q1350" s="48"/>
      <c r="R1350" s="48"/>
      <c r="S1350" s="48"/>
      <c r="T1350" s="48"/>
      <c r="U1350" s="48"/>
      <c r="V1350" s="48"/>
      <c r="W1350" s="48"/>
      <c r="X1350" s="48"/>
      <c r="Y1350" s="48"/>
      <c r="Z1350" s="48"/>
      <c r="AA1350" s="48"/>
      <c r="AB1350" s="48"/>
      <c r="AC1350" s="48"/>
    </row>
    <row r="1351">
      <c r="A1351" s="497">
        <v>45797.0</v>
      </c>
      <c r="B1351" s="430" t="s">
        <v>10225</v>
      </c>
      <c r="C1351" s="430" t="s">
        <v>4190</v>
      </c>
      <c r="D1351" s="430" t="s">
        <v>11453</v>
      </c>
      <c r="E1351" s="430" t="s">
        <v>4189</v>
      </c>
      <c r="F1351" s="432">
        <v>0.0</v>
      </c>
      <c r="G1351" s="432">
        <v>396.0</v>
      </c>
      <c r="H1351" s="432">
        <v>443.52</v>
      </c>
      <c r="I1351" s="432">
        <f t="shared" si="21"/>
        <v>1120947</v>
      </c>
      <c r="J1351" s="432">
        <v>47.52</v>
      </c>
      <c r="K1351" s="433">
        <v>12.0</v>
      </c>
      <c r="L1351" s="430" t="s">
        <v>10234</v>
      </c>
      <c r="M1351" s="48"/>
      <c r="N1351" s="48"/>
      <c r="O1351" s="48"/>
      <c r="P1351" s="48"/>
      <c r="Q1351" s="48"/>
      <c r="R1351" s="48"/>
      <c r="S1351" s="48"/>
      <c r="T1351" s="48"/>
      <c r="U1351" s="48"/>
      <c r="V1351" s="48"/>
      <c r="W1351" s="48"/>
      <c r="X1351" s="48"/>
      <c r="Y1351" s="48"/>
      <c r="Z1351" s="48"/>
      <c r="AA1351" s="48"/>
      <c r="AB1351" s="48"/>
      <c r="AC1351" s="48"/>
    </row>
    <row r="1352">
      <c r="A1352" s="497">
        <v>45797.0</v>
      </c>
      <c r="B1352" s="430" t="s">
        <v>10225</v>
      </c>
      <c r="C1352" s="430" t="s">
        <v>804</v>
      </c>
      <c r="D1352" s="430" t="s">
        <v>11454</v>
      </c>
      <c r="E1352" s="430" t="s">
        <v>11455</v>
      </c>
      <c r="F1352" s="432">
        <v>0.0</v>
      </c>
      <c r="G1352" s="432">
        <v>3571.43</v>
      </c>
      <c r="H1352" s="432">
        <v>4000.0</v>
      </c>
      <c r="I1352" s="432">
        <f t="shared" si="21"/>
        <v>1124518.43</v>
      </c>
      <c r="J1352" s="432">
        <v>428.57</v>
      </c>
      <c r="K1352" s="433">
        <v>12.0</v>
      </c>
      <c r="L1352" s="430" t="s">
        <v>10227</v>
      </c>
      <c r="M1352" s="48"/>
      <c r="N1352" s="48"/>
      <c r="O1352" s="48"/>
      <c r="P1352" s="48"/>
      <c r="Q1352" s="48"/>
      <c r="R1352" s="48"/>
      <c r="S1352" s="48"/>
      <c r="T1352" s="48"/>
      <c r="U1352" s="48"/>
      <c r="V1352" s="48"/>
      <c r="W1352" s="48"/>
      <c r="X1352" s="48"/>
      <c r="Y1352" s="48"/>
      <c r="Z1352" s="48"/>
      <c r="AA1352" s="48"/>
      <c r="AB1352" s="48"/>
      <c r="AC1352" s="48"/>
    </row>
    <row r="1353">
      <c r="A1353" s="497">
        <v>45797.0</v>
      </c>
      <c r="B1353" s="430" t="s">
        <v>10225</v>
      </c>
      <c r="C1353" s="430" t="s">
        <v>305</v>
      </c>
      <c r="D1353" s="430" t="s">
        <v>11456</v>
      </c>
      <c r="E1353" s="430" t="s">
        <v>9113</v>
      </c>
      <c r="F1353" s="432">
        <v>0.0</v>
      </c>
      <c r="G1353" s="432">
        <v>20000.0</v>
      </c>
      <c r="H1353" s="432">
        <v>22400.0</v>
      </c>
      <c r="I1353" s="432">
        <f t="shared" si="21"/>
        <v>1144518.43</v>
      </c>
      <c r="J1353" s="432">
        <v>2400.0</v>
      </c>
      <c r="K1353" s="433">
        <v>12.0</v>
      </c>
      <c r="L1353" s="430" t="s">
        <v>10248</v>
      </c>
      <c r="M1353" s="48"/>
      <c r="N1353" s="48"/>
      <c r="O1353" s="48"/>
      <c r="P1353" s="48"/>
      <c r="Q1353" s="48"/>
      <c r="R1353" s="48"/>
      <c r="S1353" s="48"/>
      <c r="T1353" s="48"/>
      <c r="U1353" s="48"/>
      <c r="V1353" s="48"/>
      <c r="W1353" s="48"/>
      <c r="X1353" s="48"/>
      <c r="Y1353" s="48"/>
      <c r="Z1353" s="48"/>
      <c r="AA1353" s="48"/>
      <c r="AB1353" s="48"/>
      <c r="AC1353" s="48"/>
    </row>
    <row r="1354">
      <c r="A1354" s="497">
        <v>45798.0</v>
      </c>
      <c r="B1354" s="430" t="s">
        <v>10225</v>
      </c>
      <c r="C1354" s="430" t="s">
        <v>3724</v>
      </c>
      <c r="D1354" s="430" t="s">
        <v>11457</v>
      </c>
      <c r="E1354" s="430" t="s">
        <v>3723</v>
      </c>
      <c r="F1354" s="432">
        <v>0.0</v>
      </c>
      <c r="G1354" s="432">
        <v>982.14</v>
      </c>
      <c r="H1354" s="432">
        <v>1100.0</v>
      </c>
      <c r="I1354" s="432">
        <f t="shared" si="21"/>
        <v>1145500.57</v>
      </c>
      <c r="J1354" s="432">
        <v>117.86</v>
      </c>
      <c r="K1354" s="433">
        <v>12.0</v>
      </c>
      <c r="L1354" s="430" t="s">
        <v>10283</v>
      </c>
      <c r="M1354" s="48"/>
      <c r="N1354" s="48"/>
      <c r="O1354" s="48"/>
      <c r="P1354" s="48"/>
      <c r="Q1354" s="48"/>
      <c r="R1354" s="48"/>
      <c r="S1354" s="48"/>
      <c r="T1354" s="48"/>
      <c r="U1354" s="48"/>
      <c r="V1354" s="48"/>
      <c r="W1354" s="48"/>
      <c r="X1354" s="48"/>
      <c r="Y1354" s="48"/>
      <c r="Z1354" s="48"/>
      <c r="AA1354" s="48"/>
      <c r="AB1354" s="48"/>
      <c r="AC1354" s="48"/>
    </row>
    <row r="1355">
      <c r="A1355" s="497">
        <v>45798.0</v>
      </c>
      <c r="B1355" s="430" t="s">
        <v>10225</v>
      </c>
      <c r="C1355" s="430" t="s">
        <v>487</v>
      </c>
      <c r="D1355" s="430" t="s">
        <v>10423</v>
      </c>
      <c r="E1355" s="430" t="s">
        <v>3726</v>
      </c>
      <c r="F1355" s="432">
        <v>0.0</v>
      </c>
      <c r="G1355" s="432">
        <v>267.86</v>
      </c>
      <c r="H1355" s="432">
        <v>300.0</v>
      </c>
      <c r="I1355" s="432">
        <f t="shared" si="21"/>
        <v>1145768.43</v>
      </c>
      <c r="J1355" s="432">
        <v>32.14</v>
      </c>
      <c r="K1355" s="433">
        <v>12.0</v>
      </c>
      <c r="L1355" s="430" t="s">
        <v>10279</v>
      </c>
      <c r="M1355" s="48"/>
      <c r="N1355" s="48"/>
      <c r="O1355" s="48"/>
      <c r="P1355" s="48"/>
      <c r="Q1355" s="48"/>
      <c r="R1355" s="48"/>
      <c r="S1355" s="48"/>
      <c r="T1355" s="48"/>
      <c r="U1355" s="48"/>
      <c r="V1355" s="48"/>
      <c r="W1355" s="48"/>
      <c r="X1355" s="48"/>
      <c r="Y1355" s="48"/>
      <c r="Z1355" s="48"/>
      <c r="AA1355" s="48"/>
      <c r="AB1355" s="48"/>
      <c r="AC1355" s="48"/>
    </row>
    <row r="1356">
      <c r="A1356" s="497">
        <v>45798.0</v>
      </c>
      <c r="B1356" s="430" t="s">
        <v>10225</v>
      </c>
      <c r="C1356" s="430" t="s">
        <v>3730</v>
      </c>
      <c r="D1356" s="430" t="s">
        <v>11458</v>
      </c>
      <c r="E1356" s="430" t="s">
        <v>3729</v>
      </c>
      <c r="F1356" s="432">
        <v>0.0</v>
      </c>
      <c r="G1356" s="432">
        <v>214.29</v>
      </c>
      <c r="H1356" s="432">
        <v>240.0</v>
      </c>
      <c r="I1356" s="432">
        <f t="shared" si="21"/>
        <v>1145982.72</v>
      </c>
      <c r="J1356" s="432">
        <v>25.71</v>
      </c>
      <c r="K1356" s="433">
        <v>12.0</v>
      </c>
      <c r="L1356" s="430" t="s">
        <v>10279</v>
      </c>
      <c r="M1356" s="48"/>
      <c r="N1356" s="48"/>
      <c r="O1356" s="48"/>
      <c r="P1356" s="48"/>
      <c r="Q1356" s="48"/>
      <c r="R1356" s="48"/>
      <c r="S1356" s="48"/>
      <c r="T1356" s="48"/>
      <c r="U1356" s="48"/>
      <c r="V1356" s="48"/>
      <c r="W1356" s="48"/>
      <c r="X1356" s="48"/>
      <c r="Y1356" s="48"/>
      <c r="Z1356" s="48"/>
      <c r="AA1356" s="48"/>
      <c r="AB1356" s="48"/>
      <c r="AC1356" s="48"/>
    </row>
    <row r="1357">
      <c r="A1357" s="497">
        <v>45798.0</v>
      </c>
      <c r="B1357" s="430" t="s">
        <v>10225</v>
      </c>
      <c r="C1357" s="430" t="s">
        <v>3770</v>
      </c>
      <c r="D1357" s="430" t="s">
        <v>11459</v>
      </c>
      <c r="E1357" s="430" t="s">
        <v>3732</v>
      </c>
      <c r="F1357" s="432">
        <v>0.0</v>
      </c>
      <c r="G1357" s="432">
        <v>4464.29</v>
      </c>
      <c r="H1357" s="432">
        <v>5000.0</v>
      </c>
      <c r="I1357" s="432">
        <f t="shared" si="21"/>
        <v>1150447.01</v>
      </c>
      <c r="J1357" s="432">
        <v>535.71</v>
      </c>
      <c r="K1357" s="433">
        <v>12.0</v>
      </c>
      <c r="L1357" s="430" t="s">
        <v>10271</v>
      </c>
      <c r="M1357" s="48"/>
      <c r="N1357" s="48"/>
      <c r="O1357" s="48"/>
      <c r="P1357" s="48"/>
      <c r="Q1357" s="48"/>
      <c r="R1357" s="48"/>
      <c r="S1357" s="48"/>
      <c r="T1357" s="48"/>
      <c r="U1357" s="48"/>
      <c r="V1357" s="48"/>
      <c r="W1357" s="48"/>
      <c r="X1357" s="48"/>
      <c r="Y1357" s="48"/>
      <c r="Z1357" s="48"/>
      <c r="AA1357" s="48"/>
      <c r="AB1357" s="48"/>
      <c r="AC1357" s="48"/>
    </row>
    <row r="1358">
      <c r="A1358" s="497">
        <v>45798.0</v>
      </c>
      <c r="B1358" s="430" t="s">
        <v>10225</v>
      </c>
      <c r="C1358" s="430" t="s">
        <v>3770</v>
      </c>
      <c r="D1358" s="430" t="s">
        <v>11460</v>
      </c>
      <c r="E1358" s="430" t="s">
        <v>3732</v>
      </c>
      <c r="F1358" s="432">
        <v>0.0</v>
      </c>
      <c r="G1358" s="432">
        <v>4464.29</v>
      </c>
      <c r="H1358" s="432">
        <v>5000.0</v>
      </c>
      <c r="I1358" s="432">
        <f t="shared" si="21"/>
        <v>1154911.3</v>
      </c>
      <c r="J1358" s="432">
        <v>535.71</v>
      </c>
      <c r="K1358" s="433">
        <v>12.0</v>
      </c>
      <c r="L1358" s="430" t="s">
        <v>10271</v>
      </c>
      <c r="M1358" s="48"/>
      <c r="N1358" s="48"/>
      <c r="O1358" s="48"/>
      <c r="P1358" s="48"/>
      <c r="Q1358" s="48"/>
      <c r="R1358" s="48"/>
      <c r="S1358" s="48"/>
      <c r="T1358" s="48"/>
      <c r="U1358" s="48"/>
      <c r="V1358" s="48"/>
      <c r="W1358" s="48"/>
      <c r="X1358" s="48"/>
      <c r="Y1358" s="48"/>
      <c r="Z1358" s="48"/>
      <c r="AA1358" s="48"/>
      <c r="AB1358" s="48"/>
      <c r="AC1358" s="48"/>
    </row>
    <row r="1359">
      <c r="A1359" s="497">
        <v>45798.0</v>
      </c>
      <c r="B1359" s="430" t="s">
        <v>10225</v>
      </c>
      <c r="C1359" s="430" t="s">
        <v>3770</v>
      </c>
      <c r="D1359" s="430" t="s">
        <v>11461</v>
      </c>
      <c r="E1359" s="430" t="s">
        <v>3732</v>
      </c>
      <c r="F1359" s="432">
        <v>0.0</v>
      </c>
      <c r="G1359" s="432">
        <v>4464.29</v>
      </c>
      <c r="H1359" s="432">
        <v>5000.0</v>
      </c>
      <c r="I1359" s="432">
        <f t="shared" si="21"/>
        <v>1159375.59</v>
      </c>
      <c r="J1359" s="432">
        <v>535.71</v>
      </c>
      <c r="K1359" s="433">
        <v>12.0</v>
      </c>
      <c r="L1359" s="430" t="s">
        <v>10271</v>
      </c>
      <c r="M1359" s="48"/>
      <c r="N1359" s="48"/>
      <c r="O1359" s="48"/>
      <c r="P1359" s="48"/>
      <c r="Q1359" s="48"/>
      <c r="R1359" s="48"/>
      <c r="S1359" s="48"/>
      <c r="T1359" s="48"/>
      <c r="U1359" s="48"/>
      <c r="V1359" s="48"/>
      <c r="W1359" s="48"/>
      <c r="X1359" s="48"/>
      <c r="Y1359" s="48"/>
      <c r="Z1359" s="48"/>
      <c r="AA1359" s="48"/>
      <c r="AB1359" s="48"/>
      <c r="AC1359" s="48"/>
    </row>
    <row r="1360">
      <c r="A1360" s="497">
        <v>45798.0</v>
      </c>
      <c r="B1360" s="430" t="s">
        <v>10225</v>
      </c>
      <c r="C1360" s="430" t="s">
        <v>3770</v>
      </c>
      <c r="D1360" s="430" t="s">
        <v>11462</v>
      </c>
      <c r="E1360" s="430" t="s">
        <v>3732</v>
      </c>
      <c r="F1360" s="432">
        <v>0.0</v>
      </c>
      <c r="G1360" s="432">
        <v>267.86</v>
      </c>
      <c r="H1360" s="432">
        <v>300.0</v>
      </c>
      <c r="I1360" s="432">
        <f t="shared" si="21"/>
        <v>1159643.45</v>
      </c>
      <c r="J1360" s="432">
        <v>32.14</v>
      </c>
      <c r="K1360" s="433">
        <v>12.0</v>
      </c>
      <c r="L1360" s="430" t="s">
        <v>10237</v>
      </c>
      <c r="M1360" s="48"/>
      <c r="N1360" s="48"/>
      <c r="O1360" s="48"/>
      <c r="P1360" s="48"/>
      <c r="Q1360" s="48"/>
      <c r="R1360" s="48"/>
      <c r="S1360" s="48"/>
      <c r="T1360" s="48"/>
      <c r="U1360" s="48"/>
      <c r="V1360" s="48"/>
      <c r="W1360" s="48"/>
      <c r="X1360" s="48"/>
      <c r="Y1360" s="48"/>
      <c r="Z1360" s="48"/>
      <c r="AA1360" s="48"/>
      <c r="AB1360" s="48"/>
      <c r="AC1360" s="48"/>
    </row>
    <row r="1361">
      <c r="A1361" s="497">
        <v>45798.0</v>
      </c>
      <c r="B1361" s="430" t="s">
        <v>10225</v>
      </c>
      <c r="C1361" s="430" t="s">
        <v>3724</v>
      </c>
      <c r="D1361" s="430" t="s">
        <v>11463</v>
      </c>
      <c r="E1361" s="430" t="s">
        <v>3736</v>
      </c>
      <c r="F1361" s="432">
        <v>0.0</v>
      </c>
      <c r="G1361" s="432">
        <v>642.86</v>
      </c>
      <c r="H1361" s="432">
        <v>720.0</v>
      </c>
      <c r="I1361" s="432">
        <f t="shared" si="21"/>
        <v>1160286.31</v>
      </c>
      <c r="J1361" s="432">
        <v>77.14</v>
      </c>
      <c r="K1361" s="433">
        <v>12.0</v>
      </c>
      <c r="L1361" s="430" t="s">
        <v>10227</v>
      </c>
      <c r="M1361" s="48"/>
      <c r="N1361" s="48"/>
      <c r="O1361" s="48"/>
      <c r="P1361" s="48"/>
      <c r="Q1361" s="48"/>
      <c r="R1361" s="48"/>
      <c r="S1361" s="48"/>
      <c r="T1361" s="48"/>
      <c r="U1361" s="48"/>
      <c r="V1361" s="48"/>
      <c r="W1361" s="48"/>
      <c r="X1361" s="48"/>
      <c r="Y1361" s="48"/>
      <c r="Z1361" s="48"/>
      <c r="AA1361" s="48"/>
      <c r="AB1361" s="48"/>
      <c r="AC1361" s="48"/>
    </row>
    <row r="1362">
      <c r="A1362" s="497">
        <v>45798.0</v>
      </c>
      <c r="B1362" s="430" t="s">
        <v>10225</v>
      </c>
      <c r="C1362" s="430" t="s">
        <v>3473</v>
      </c>
      <c r="D1362" s="430" t="s">
        <v>11464</v>
      </c>
      <c r="E1362" s="430" t="s">
        <v>3739</v>
      </c>
      <c r="F1362" s="432">
        <v>0.0</v>
      </c>
      <c r="G1362" s="432">
        <v>189.29</v>
      </c>
      <c r="H1362" s="432">
        <v>212.0</v>
      </c>
      <c r="I1362" s="432">
        <f t="shared" si="21"/>
        <v>1160475.6</v>
      </c>
      <c r="J1362" s="432">
        <v>22.71</v>
      </c>
      <c r="K1362" s="433">
        <v>12.0</v>
      </c>
      <c r="L1362" s="430" t="s">
        <v>10290</v>
      </c>
      <c r="M1362" s="48"/>
      <c r="N1362" s="48"/>
      <c r="O1362" s="48"/>
      <c r="P1362" s="48"/>
      <c r="Q1362" s="48"/>
      <c r="R1362" s="48"/>
      <c r="S1362" s="48"/>
      <c r="T1362" s="48"/>
      <c r="U1362" s="48"/>
      <c r="V1362" s="48"/>
      <c r="W1362" s="48"/>
      <c r="X1362" s="48"/>
      <c r="Y1362" s="48"/>
      <c r="Z1362" s="48"/>
      <c r="AA1362" s="48"/>
      <c r="AB1362" s="48"/>
      <c r="AC1362" s="48"/>
    </row>
    <row r="1363">
      <c r="A1363" s="497">
        <v>45798.0</v>
      </c>
      <c r="B1363" s="430" t="s">
        <v>10225</v>
      </c>
      <c r="C1363" s="430" t="s">
        <v>1224</v>
      </c>
      <c r="D1363" s="430" t="s">
        <v>11465</v>
      </c>
      <c r="E1363" s="430" t="s">
        <v>3742</v>
      </c>
      <c r="F1363" s="432">
        <v>0.0</v>
      </c>
      <c r="G1363" s="432">
        <v>1875.0</v>
      </c>
      <c r="H1363" s="432">
        <v>2100.0</v>
      </c>
      <c r="I1363" s="432">
        <f t="shared" si="21"/>
        <v>1162350.6</v>
      </c>
      <c r="J1363" s="432">
        <v>225.0</v>
      </c>
      <c r="K1363" s="433">
        <v>12.0</v>
      </c>
      <c r="L1363" s="430" t="s">
        <v>10227</v>
      </c>
      <c r="M1363" s="48"/>
      <c r="N1363" s="48"/>
      <c r="O1363" s="48"/>
      <c r="P1363" s="48"/>
      <c r="Q1363" s="48"/>
      <c r="R1363" s="48"/>
      <c r="S1363" s="48"/>
      <c r="T1363" s="48"/>
      <c r="U1363" s="48"/>
      <c r="V1363" s="48"/>
      <c r="W1363" s="48"/>
      <c r="X1363" s="48"/>
      <c r="Y1363" s="48"/>
      <c r="Z1363" s="48"/>
      <c r="AA1363" s="48"/>
      <c r="AB1363" s="48"/>
      <c r="AC1363" s="48"/>
    </row>
    <row r="1364">
      <c r="A1364" s="497">
        <v>45799.0</v>
      </c>
      <c r="B1364" s="430" t="s">
        <v>10225</v>
      </c>
      <c r="C1364" s="430" t="s">
        <v>3770</v>
      </c>
      <c r="D1364" s="430" t="s">
        <v>11466</v>
      </c>
      <c r="E1364" s="430" t="s">
        <v>3759</v>
      </c>
      <c r="F1364" s="432">
        <v>0.0</v>
      </c>
      <c r="G1364" s="432">
        <v>1250.0</v>
      </c>
      <c r="H1364" s="432">
        <v>1400.0</v>
      </c>
      <c r="I1364" s="432">
        <f t="shared" si="21"/>
        <v>1163600.6</v>
      </c>
      <c r="J1364" s="432">
        <v>150.0</v>
      </c>
      <c r="K1364" s="433">
        <v>12.0</v>
      </c>
      <c r="L1364" s="430" t="s">
        <v>10227</v>
      </c>
      <c r="M1364" s="48"/>
      <c r="N1364" s="48"/>
      <c r="O1364" s="48"/>
      <c r="P1364" s="48"/>
      <c r="Q1364" s="48"/>
      <c r="R1364" s="48"/>
      <c r="S1364" s="48"/>
      <c r="T1364" s="48"/>
      <c r="U1364" s="48"/>
      <c r="V1364" s="48"/>
      <c r="W1364" s="48"/>
      <c r="X1364" s="48"/>
      <c r="Y1364" s="48"/>
      <c r="Z1364" s="48"/>
      <c r="AA1364" s="48"/>
      <c r="AB1364" s="48"/>
      <c r="AC1364" s="48"/>
    </row>
    <row r="1365">
      <c r="A1365" s="497">
        <v>45799.0</v>
      </c>
      <c r="B1365" s="430" t="s">
        <v>10225</v>
      </c>
      <c r="C1365" s="430" t="s">
        <v>3241</v>
      </c>
      <c r="D1365" s="430" t="s">
        <v>11357</v>
      </c>
      <c r="E1365" s="430" t="s">
        <v>3752</v>
      </c>
      <c r="F1365" s="432">
        <v>0.0</v>
      </c>
      <c r="G1365" s="432">
        <v>267.86</v>
      </c>
      <c r="H1365" s="432">
        <v>300.0</v>
      </c>
      <c r="I1365" s="432">
        <f t="shared" si="21"/>
        <v>1163868.46</v>
      </c>
      <c r="J1365" s="432">
        <v>32.14</v>
      </c>
      <c r="K1365" s="433">
        <v>12.0</v>
      </c>
      <c r="L1365" s="430" t="s">
        <v>10279</v>
      </c>
      <c r="M1365" s="48"/>
      <c r="N1365" s="48"/>
      <c r="O1365" s="48"/>
      <c r="P1365" s="48"/>
      <c r="Q1365" s="48"/>
      <c r="R1365" s="48"/>
      <c r="S1365" s="48"/>
      <c r="T1365" s="48"/>
      <c r="U1365" s="48"/>
      <c r="V1365" s="48"/>
      <c r="W1365" s="48"/>
      <c r="X1365" s="48"/>
      <c r="Y1365" s="48"/>
      <c r="Z1365" s="48"/>
      <c r="AA1365" s="48"/>
      <c r="AB1365" s="48"/>
      <c r="AC1365" s="48"/>
    </row>
    <row r="1366">
      <c r="A1366" s="497">
        <v>45799.0</v>
      </c>
      <c r="B1366" s="430" t="s">
        <v>10225</v>
      </c>
      <c r="C1366" s="430" t="s">
        <v>487</v>
      </c>
      <c r="D1366" s="430" t="s">
        <v>10423</v>
      </c>
      <c r="E1366" s="430" t="s">
        <v>3754</v>
      </c>
      <c r="F1366" s="432">
        <v>0.0</v>
      </c>
      <c r="G1366" s="432">
        <v>267.86</v>
      </c>
      <c r="H1366" s="432">
        <v>300.0</v>
      </c>
      <c r="I1366" s="432">
        <f t="shared" si="21"/>
        <v>1164136.32</v>
      </c>
      <c r="J1366" s="432">
        <v>32.14</v>
      </c>
      <c r="K1366" s="433">
        <v>12.0</v>
      </c>
      <c r="L1366" s="430" t="s">
        <v>10279</v>
      </c>
      <c r="M1366" s="48"/>
      <c r="N1366" s="48"/>
      <c r="O1366" s="48"/>
      <c r="P1366" s="48"/>
      <c r="Q1366" s="48"/>
      <c r="R1366" s="48"/>
      <c r="S1366" s="48"/>
      <c r="T1366" s="48"/>
      <c r="U1366" s="48"/>
      <c r="V1366" s="48"/>
      <c r="W1366" s="48"/>
      <c r="X1366" s="48"/>
      <c r="Y1366" s="48"/>
      <c r="Z1366" s="48"/>
      <c r="AA1366" s="48"/>
      <c r="AB1366" s="48"/>
      <c r="AC1366" s="48"/>
    </row>
    <row r="1367">
      <c r="A1367" s="497">
        <v>45799.0</v>
      </c>
      <c r="B1367" s="430" t="s">
        <v>10225</v>
      </c>
      <c r="C1367" s="430" t="s">
        <v>3757</v>
      </c>
      <c r="D1367" s="430" t="s">
        <v>11467</v>
      </c>
      <c r="E1367" s="430" t="s">
        <v>3756</v>
      </c>
      <c r="F1367" s="432">
        <v>0.0</v>
      </c>
      <c r="G1367" s="432">
        <v>491.07</v>
      </c>
      <c r="H1367" s="432">
        <v>550.0</v>
      </c>
      <c r="I1367" s="432">
        <f t="shared" si="21"/>
        <v>1164627.39</v>
      </c>
      <c r="J1367" s="432">
        <v>58.93</v>
      </c>
      <c r="K1367" s="433">
        <v>12.0</v>
      </c>
      <c r="L1367" s="430" t="s">
        <v>10283</v>
      </c>
      <c r="M1367" s="48"/>
      <c r="N1367" s="48"/>
      <c r="O1367" s="48"/>
      <c r="P1367" s="48"/>
      <c r="Q1367" s="48"/>
      <c r="R1367" s="48"/>
      <c r="S1367" s="48"/>
      <c r="T1367" s="48"/>
      <c r="U1367" s="48"/>
      <c r="V1367" s="48"/>
      <c r="W1367" s="48"/>
      <c r="X1367" s="48"/>
      <c r="Y1367" s="48"/>
      <c r="Z1367" s="48"/>
      <c r="AA1367" s="48"/>
      <c r="AB1367" s="48"/>
      <c r="AC1367" s="48"/>
    </row>
    <row r="1368">
      <c r="A1368" s="497">
        <v>45799.0</v>
      </c>
      <c r="B1368" s="430" t="s">
        <v>10225</v>
      </c>
      <c r="C1368" s="430" t="s">
        <v>3770</v>
      </c>
      <c r="D1368" s="430" t="s">
        <v>11468</v>
      </c>
      <c r="E1368" s="430" t="s">
        <v>3769</v>
      </c>
      <c r="F1368" s="432">
        <v>0.0</v>
      </c>
      <c r="G1368" s="432">
        <v>625.0</v>
      </c>
      <c r="H1368" s="432">
        <v>700.0</v>
      </c>
      <c r="I1368" s="432">
        <f t="shared" si="21"/>
        <v>1165252.39</v>
      </c>
      <c r="J1368" s="432">
        <v>75.0</v>
      </c>
      <c r="K1368" s="433">
        <v>12.0</v>
      </c>
      <c r="L1368" s="430" t="s">
        <v>10227</v>
      </c>
      <c r="M1368" s="48"/>
      <c r="N1368" s="48"/>
      <c r="O1368" s="48"/>
      <c r="P1368" s="48"/>
      <c r="Q1368" s="48"/>
      <c r="R1368" s="48"/>
      <c r="S1368" s="48"/>
      <c r="T1368" s="48"/>
      <c r="U1368" s="48"/>
      <c r="V1368" s="48"/>
      <c r="W1368" s="48"/>
      <c r="X1368" s="48"/>
      <c r="Y1368" s="48"/>
      <c r="Z1368" s="48"/>
      <c r="AA1368" s="48"/>
      <c r="AB1368" s="48"/>
      <c r="AC1368" s="48"/>
    </row>
    <row r="1369">
      <c r="A1369" s="497">
        <v>45799.0</v>
      </c>
      <c r="B1369" s="430" t="s">
        <v>10225</v>
      </c>
      <c r="C1369" s="430" t="s">
        <v>3770</v>
      </c>
      <c r="D1369" s="430" t="s">
        <v>11469</v>
      </c>
      <c r="E1369" s="430" t="s">
        <v>3769</v>
      </c>
      <c r="F1369" s="432">
        <v>0.0</v>
      </c>
      <c r="G1369" s="432">
        <v>1071.43</v>
      </c>
      <c r="H1369" s="432">
        <v>1200.0</v>
      </c>
      <c r="I1369" s="432">
        <f t="shared" si="21"/>
        <v>1166323.82</v>
      </c>
      <c r="J1369" s="432">
        <v>128.57</v>
      </c>
      <c r="K1369" s="433">
        <v>12.0</v>
      </c>
      <c r="L1369" s="430" t="s">
        <v>10279</v>
      </c>
      <c r="M1369" s="48"/>
      <c r="N1369" s="48"/>
      <c r="O1369" s="48"/>
      <c r="P1369" s="48"/>
      <c r="Q1369" s="48"/>
      <c r="R1369" s="48"/>
      <c r="S1369" s="48"/>
      <c r="T1369" s="48"/>
      <c r="U1369" s="48"/>
      <c r="V1369" s="48"/>
      <c r="W1369" s="48"/>
      <c r="X1369" s="48"/>
      <c r="Y1369" s="48"/>
      <c r="Z1369" s="48"/>
      <c r="AA1369" s="48"/>
      <c r="AB1369" s="48"/>
      <c r="AC1369" s="48"/>
    </row>
    <row r="1370">
      <c r="A1370" s="497">
        <v>45799.0</v>
      </c>
      <c r="B1370" s="430" t="s">
        <v>10225</v>
      </c>
      <c r="C1370" s="430" t="s">
        <v>3764</v>
      </c>
      <c r="D1370" s="430" t="s">
        <v>11470</v>
      </c>
      <c r="E1370" s="430" t="s">
        <v>3763</v>
      </c>
      <c r="F1370" s="432">
        <v>0.0</v>
      </c>
      <c r="G1370" s="432">
        <v>1250.0</v>
      </c>
      <c r="H1370" s="432">
        <v>1400.0</v>
      </c>
      <c r="I1370" s="432">
        <f t="shared" si="21"/>
        <v>1167573.82</v>
      </c>
      <c r="J1370" s="432">
        <v>150.0</v>
      </c>
      <c r="K1370" s="433">
        <v>12.0</v>
      </c>
      <c r="L1370" s="430" t="s">
        <v>10227</v>
      </c>
      <c r="M1370" s="48"/>
      <c r="N1370" s="48"/>
      <c r="O1370" s="48"/>
      <c r="P1370" s="48"/>
      <c r="Q1370" s="48"/>
      <c r="R1370" s="48"/>
      <c r="S1370" s="48"/>
      <c r="T1370" s="48"/>
      <c r="U1370" s="48"/>
      <c r="V1370" s="48"/>
      <c r="W1370" s="48"/>
      <c r="X1370" s="48"/>
      <c r="Y1370" s="48"/>
      <c r="Z1370" s="48"/>
      <c r="AA1370" s="48"/>
      <c r="AB1370" s="48"/>
      <c r="AC1370" s="48"/>
    </row>
    <row r="1371">
      <c r="A1371" s="497">
        <v>45799.0</v>
      </c>
      <c r="B1371" s="430" t="s">
        <v>10225</v>
      </c>
      <c r="C1371" s="430" t="s">
        <v>3426</v>
      </c>
      <c r="D1371" s="430" t="s">
        <v>11390</v>
      </c>
      <c r="E1371" s="430" t="s">
        <v>3767</v>
      </c>
      <c r="F1371" s="432">
        <v>0.0</v>
      </c>
      <c r="G1371" s="432">
        <v>267.86</v>
      </c>
      <c r="H1371" s="432">
        <v>300.0</v>
      </c>
      <c r="I1371" s="432">
        <f t="shared" si="21"/>
        <v>1167841.68</v>
      </c>
      <c r="J1371" s="432">
        <v>32.14</v>
      </c>
      <c r="K1371" s="433">
        <v>12.0</v>
      </c>
      <c r="L1371" s="430" t="s">
        <v>10279</v>
      </c>
      <c r="M1371" s="48"/>
      <c r="N1371" s="48"/>
      <c r="O1371" s="48"/>
      <c r="P1371" s="48"/>
      <c r="Q1371" s="48"/>
      <c r="R1371" s="48"/>
      <c r="S1371" s="48"/>
      <c r="T1371" s="48"/>
      <c r="U1371" s="48"/>
      <c r="V1371" s="48"/>
      <c r="W1371" s="48"/>
      <c r="X1371" s="48"/>
      <c r="Y1371" s="48"/>
      <c r="Z1371" s="48"/>
      <c r="AA1371" s="48"/>
      <c r="AB1371" s="48"/>
      <c r="AC1371" s="48"/>
    </row>
    <row r="1372">
      <c r="A1372" s="497">
        <v>45800.0</v>
      </c>
      <c r="B1372" s="430" t="s">
        <v>10225</v>
      </c>
      <c r="C1372" s="430" t="s">
        <v>3426</v>
      </c>
      <c r="D1372" s="430" t="s">
        <v>11407</v>
      </c>
      <c r="E1372" s="430" t="s">
        <v>3774</v>
      </c>
      <c r="F1372" s="432">
        <v>0.0</v>
      </c>
      <c r="G1372" s="432">
        <v>491.07</v>
      </c>
      <c r="H1372" s="432">
        <v>550.0</v>
      </c>
      <c r="I1372" s="432">
        <f t="shared" si="21"/>
        <v>1168332.75</v>
      </c>
      <c r="J1372" s="432">
        <v>58.93</v>
      </c>
      <c r="K1372" s="433">
        <v>12.0</v>
      </c>
      <c r="L1372" s="430" t="s">
        <v>10283</v>
      </c>
      <c r="M1372" s="48"/>
      <c r="N1372" s="48"/>
      <c r="O1372" s="48"/>
      <c r="P1372" s="48"/>
      <c r="Q1372" s="48"/>
      <c r="R1372" s="48"/>
      <c r="S1372" s="48"/>
      <c r="T1372" s="48"/>
      <c r="U1372" s="48"/>
      <c r="V1372" s="48"/>
      <c r="W1372" s="48"/>
      <c r="X1372" s="48"/>
      <c r="Y1372" s="48"/>
      <c r="Z1372" s="48"/>
      <c r="AA1372" s="48"/>
      <c r="AB1372" s="48"/>
      <c r="AC1372" s="48"/>
    </row>
    <row r="1373">
      <c r="A1373" s="497">
        <v>45800.0</v>
      </c>
      <c r="B1373" s="430" t="s">
        <v>10225</v>
      </c>
      <c r="C1373" s="430" t="s">
        <v>487</v>
      </c>
      <c r="D1373" s="430" t="s">
        <v>10423</v>
      </c>
      <c r="E1373" s="430" t="s">
        <v>3776</v>
      </c>
      <c r="F1373" s="432">
        <v>0.0</v>
      </c>
      <c r="G1373" s="432">
        <v>267.86</v>
      </c>
      <c r="H1373" s="432">
        <v>300.0</v>
      </c>
      <c r="I1373" s="432">
        <f t="shared" si="21"/>
        <v>1168600.61</v>
      </c>
      <c r="J1373" s="432">
        <v>32.14</v>
      </c>
      <c r="K1373" s="433">
        <v>12.0</v>
      </c>
      <c r="L1373" s="430" t="s">
        <v>10279</v>
      </c>
      <c r="M1373" s="48"/>
      <c r="N1373" s="48"/>
      <c r="O1373" s="48"/>
      <c r="P1373" s="48"/>
      <c r="Q1373" s="48"/>
      <c r="R1373" s="48"/>
      <c r="S1373" s="48"/>
      <c r="T1373" s="48"/>
      <c r="U1373" s="48"/>
      <c r="V1373" s="48"/>
      <c r="W1373" s="48"/>
      <c r="X1373" s="48"/>
      <c r="Y1373" s="48"/>
      <c r="Z1373" s="48"/>
      <c r="AA1373" s="48"/>
      <c r="AB1373" s="48"/>
      <c r="AC1373" s="48"/>
    </row>
    <row r="1374">
      <c r="A1374" s="497">
        <v>45800.0</v>
      </c>
      <c r="B1374" s="430" t="s">
        <v>10225</v>
      </c>
      <c r="C1374" s="430" t="s">
        <v>364</v>
      </c>
      <c r="D1374" s="430" t="s">
        <v>11471</v>
      </c>
      <c r="E1374" s="430" t="s">
        <v>3800</v>
      </c>
      <c r="F1374" s="432">
        <v>0.0</v>
      </c>
      <c r="G1374" s="432">
        <v>4464.29</v>
      </c>
      <c r="H1374" s="432">
        <v>5000.0</v>
      </c>
      <c r="I1374" s="432">
        <f t="shared" si="21"/>
        <v>1173064.9</v>
      </c>
      <c r="J1374" s="432">
        <v>535.71</v>
      </c>
      <c r="K1374" s="433">
        <v>12.0</v>
      </c>
      <c r="L1374" s="430" t="s">
        <v>10227</v>
      </c>
      <c r="M1374" s="48"/>
      <c r="N1374" s="48"/>
      <c r="O1374" s="48"/>
      <c r="P1374" s="48"/>
      <c r="Q1374" s="48"/>
      <c r="R1374" s="48"/>
      <c r="S1374" s="48"/>
      <c r="T1374" s="48"/>
      <c r="U1374" s="48"/>
      <c r="V1374" s="48"/>
      <c r="W1374" s="48"/>
      <c r="X1374" s="48"/>
      <c r="Y1374" s="48"/>
      <c r="Z1374" s="48"/>
      <c r="AA1374" s="48"/>
      <c r="AB1374" s="48"/>
      <c r="AC1374" s="48"/>
    </row>
    <row r="1375">
      <c r="A1375" s="497">
        <v>45800.0</v>
      </c>
      <c r="B1375" s="430" t="s">
        <v>10225</v>
      </c>
      <c r="C1375" s="430" t="s">
        <v>1224</v>
      </c>
      <c r="D1375" s="430" t="s">
        <v>11472</v>
      </c>
      <c r="E1375" s="430" t="s">
        <v>3803</v>
      </c>
      <c r="F1375" s="432">
        <v>0.0</v>
      </c>
      <c r="G1375" s="432">
        <v>1875.0</v>
      </c>
      <c r="H1375" s="432">
        <v>2100.0</v>
      </c>
      <c r="I1375" s="432">
        <f t="shared" si="21"/>
        <v>1174939.9</v>
      </c>
      <c r="J1375" s="432">
        <v>225.0</v>
      </c>
      <c r="K1375" s="433">
        <v>12.0</v>
      </c>
      <c r="L1375" s="430" t="s">
        <v>10227</v>
      </c>
      <c r="M1375" s="48"/>
      <c r="N1375" s="48"/>
      <c r="O1375" s="48"/>
      <c r="P1375" s="48"/>
      <c r="Q1375" s="48"/>
      <c r="R1375" s="48"/>
      <c r="S1375" s="48"/>
      <c r="T1375" s="48"/>
      <c r="U1375" s="48"/>
      <c r="V1375" s="48"/>
      <c r="W1375" s="48"/>
      <c r="X1375" s="48"/>
      <c r="Y1375" s="48"/>
      <c r="Z1375" s="48"/>
      <c r="AA1375" s="48"/>
      <c r="AB1375" s="48"/>
      <c r="AC1375" s="48"/>
    </row>
    <row r="1376">
      <c r="A1376" s="497">
        <v>45801.0</v>
      </c>
      <c r="B1376" s="430" t="s">
        <v>10225</v>
      </c>
      <c r="C1376" s="430" t="s">
        <v>94</v>
      </c>
      <c r="D1376" s="430" t="s">
        <v>11473</v>
      </c>
      <c r="E1376" s="430" t="s">
        <v>3823</v>
      </c>
      <c r="F1376" s="432">
        <v>0.0</v>
      </c>
      <c r="G1376" s="432">
        <v>2678.57</v>
      </c>
      <c r="H1376" s="432">
        <v>3000.0</v>
      </c>
      <c r="I1376" s="432">
        <f t="shared" si="21"/>
        <v>1177618.47</v>
      </c>
      <c r="J1376" s="432">
        <v>321.43</v>
      </c>
      <c r="K1376" s="433">
        <v>12.0</v>
      </c>
      <c r="L1376" s="430" t="s">
        <v>10229</v>
      </c>
      <c r="M1376" s="48"/>
      <c r="N1376" s="48"/>
      <c r="O1376" s="48"/>
      <c r="P1376" s="48"/>
      <c r="Q1376" s="48"/>
      <c r="R1376" s="48"/>
      <c r="S1376" s="48"/>
      <c r="T1376" s="48"/>
      <c r="U1376" s="48"/>
      <c r="V1376" s="48"/>
      <c r="W1376" s="48"/>
      <c r="X1376" s="48"/>
      <c r="Y1376" s="48"/>
      <c r="Z1376" s="48"/>
      <c r="AA1376" s="48"/>
      <c r="AB1376" s="48"/>
      <c r="AC1376" s="48"/>
    </row>
    <row r="1377">
      <c r="A1377" s="497">
        <v>45801.0</v>
      </c>
      <c r="B1377" s="430" t="s">
        <v>10225</v>
      </c>
      <c r="C1377" s="430" t="s">
        <v>182</v>
      </c>
      <c r="D1377" s="430" t="s">
        <v>11474</v>
      </c>
      <c r="E1377" s="430" t="s">
        <v>3806</v>
      </c>
      <c r="F1377" s="432">
        <v>0.0</v>
      </c>
      <c r="G1377" s="432">
        <v>2946.43</v>
      </c>
      <c r="H1377" s="432">
        <v>3300.0</v>
      </c>
      <c r="I1377" s="432">
        <f t="shared" si="21"/>
        <v>1180564.9</v>
      </c>
      <c r="J1377" s="432">
        <v>353.57</v>
      </c>
      <c r="K1377" s="433">
        <v>12.0</v>
      </c>
      <c r="L1377" s="430" t="s">
        <v>10227</v>
      </c>
      <c r="M1377" s="48"/>
      <c r="N1377" s="48"/>
      <c r="O1377" s="48"/>
      <c r="P1377" s="48"/>
      <c r="Q1377" s="48"/>
      <c r="R1377" s="48"/>
      <c r="S1377" s="48"/>
      <c r="T1377" s="48"/>
      <c r="U1377" s="48"/>
      <c r="V1377" s="48"/>
      <c r="W1377" s="48"/>
      <c r="X1377" s="48"/>
      <c r="Y1377" s="48"/>
      <c r="Z1377" s="48"/>
      <c r="AA1377" s="48"/>
      <c r="AB1377" s="48"/>
      <c r="AC1377" s="48"/>
    </row>
    <row r="1378">
      <c r="A1378" s="497">
        <v>45801.0</v>
      </c>
      <c r="B1378" s="430" t="s">
        <v>10225</v>
      </c>
      <c r="C1378" s="430" t="s">
        <v>1551</v>
      </c>
      <c r="D1378" s="430" t="s">
        <v>11475</v>
      </c>
      <c r="E1378" s="430" t="s">
        <v>3809</v>
      </c>
      <c r="F1378" s="432">
        <v>0.0</v>
      </c>
      <c r="G1378" s="432">
        <v>4910.71</v>
      </c>
      <c r="H1378" s="432">
        <v>5500.0</v>
      </c>
      <c r="I1378" s="432">
        <f t="shared" si="21"/>
        <v>1185475.61</v>
      </c>
      <c r="J1378" s="432">
        <v>589.29</v>
      </c>
      <c r="K1378" s="433">
        <v>12.0</v>
      </c>
      <c r="L1378" s="430" t="s">
        <v>10227</v>
      </c>
      <c r="M1378" s="48"/>
      <c r="N1378" s="48"/>
      <c r="O1378" s="48"/>
      <c r="P1378" s="48"/>
      <c r="Q1378" s="48"/>
      <c r="R1378" s="48"/>
      <c r="S1378" s="48"/>
      <c r="T1378" s="48"/>
      <c r="U1378" s="48"/>
      <c r="V1378" s="48"/>
      <c r="W1378" s="48"/>
      <c r="X1378" s="48"/>
      <c r="Y1378" s="48"/>
      <c r="Z1378" s="48"/>
      <c r="AA1378" s="48"/>
      <c r="AB1378" s="48"/>
      <c r="AC1378" s="48"/>
    </row>
    <row r="1379">
      <c r="A1379" s="497">
        <v>45801.0</v>
      </c>
      <c r="B1379" s="430" t="s">
        <v>10225</v>
      </c>
      <c r="C1379" s="430" t="s">
        <v>3818</v>
      </c>
      <c r="D1379" s="430" t="s">
        <v>11476</v>
      </c>
      <c r="E1379" s="430" t="s">
        <v>3817</v>
      </c>
      <c r="F1379" s="432">
        <v>0.0</v>
      </c>
      <c r="G1379" s="432">
        <v>267.86</v>
      </c>
      <c r="H1379" s="432">
        <v>300.0</v>
      </c>
      <c r="I1379" s="432">
        <f t="shared" si="21"/>
        <v>1185743.47</v>
      </c>
      <c r="J1379" s="432">
        <v>32.14</v>
      </c>
      <c r="K1379" s="433">
        <v>12.0</v>
      </c>
      <c r="L1379" s="430" t="s">
        <v>10279</v>
      </c>
      <c r="M1379" s="48"/>
      <c r="N1379" s="48"/>
      <c r="O1379" s="48"/>
      <c r="P1379" s="48"/>
      <c r="Q1379" s="48"/>
      <c r="R1379" s="48"/>
      <c r="S1379" s="48"/>
      <c r="T1379" s="48"/>
      <c r="U1379" s="48"/>
      <c r="V1379" s="48"/>
      <c r="W1379" s="48"/>
      <c r="X1379" s="48"/>
      <c r="Y1379" s="48"/>
      <c r="Z1379" s="48"/>
      <c r="AA1379" s="48"/>
      <c r="AB1379" s="48"/>
      <c r="AC1379" s="48"/>
    </row>
    <row r="1380">
      <c r="A1380" s="497">
        <v>45801.0</v>
      </c>
      <c r="B1380" s="430" t="s">
        <v>10225</v>
      </c>
      <c r="C1380" s="430" t="s">
        <v>3821</v>
      </c>
      <c r="D1380" s="430" t="s">
        <v>11477</v>
      </c>
      <c r="E1380" s="430" t="s">
        <v>3820</v>
      </c>
      <c r="F1380" s="432">
        <v>0.0</v>
      </c>
      <c r="G1380" s="432">
        <v>267.86</v>
      </c>
      <c r="H1380" s="432">
        <v>300.0</v>
      </c>
      <c r="I1380" s="432">
        <f t="shared" si="21"/>
        <v>1186011.33</v>
      </c>
      <c r="J1380" s="432">
        <v>32.14</v>
      </c>
      <c r="K1380" s="433">
        <v>12.0</v>
      </c>
      <c r="L1380" s="430" t="s">
        <v>10279</v>
      </c>
      <c r="M1380" s="48"/>
      <c r="N1380" s="48"/>
      <c r="O1380" s="48"/>
      <c r="P1380" s="48"/>
      <c r="Q1380" s="48"/>
      <c r="R1380" s="48"/>
      <c r="S1380" s="48"/>
      <c r="T1380" s="48"/>
      <c r="U1380" s="48"/>
      <c r="V1380" s="48"/>
      <c r="W1380" s="48"/>
      <c r="X1380" s="48"/>
      <c r="Y1380" s="48"/>
      <c r="Z1380" s="48"/>
      <c r="AA1380" s="48"/>
      <c r="AB1380" s="48"/>
      <c r="AC1380" s="48"/>
    </row>
    <row r="1381">
      <c r="A1381" s="497">
        <v>45801.0</v>
      </c>
      <c r="B1381" s="430" t="s">
        <v>10225</v>
      </c>
      <c r="C1381" s="430" t="s">
        <v>785</v>
      </c>
      <c r="D1381" s="430" t="s">
        <v>11478</v>
      </c>
      <c r="E1381" s="430" t="s">
        <v>3812</v>
      </c>
      <c r="F1381" s="432">
        <v>0.0</v>
      </c>
      <c r="G1381" s="432">
        <v>1687.5</v>
      </c>
      <c r="H1381" s="432">
        <v>1890.0</v>
      </c>
      <c r="I1381" s="432">
        <f t="shared" si="21"/>
        <v>1187698.83</v>
      </c>
      <c r="J1381" s="432">
        <v>202.5</v>
      </c>
      <c r="K1381" s="433">
        <v>12.0</v>
      </c>
      <c r="L1381" s="430" t="s">
        <v>10227</v>
      </c>
      <c r="M1381" s="48"/>
      <c r="N1381" s="48"/>
      <c r="O1381" s="48"/>
      <c r="P1381" s="48"/>
      <c r="Q1381" s="48"/>
      <c r="R1381" s="48"/>
      <c r="S1381" s="48"/>
      <c r="T1381" s="48"/>
      <c r="U1381" s="48"/>
      <c r="V1381" s="48"/>
      <c r="W1381" s="48"/>
      <c r="X1381" s="48"/>
      <c r="Y1381" s="48"/>
      <c r="Z1381" s="48"/>
      <c r="AA1381" s="48"/>
      <c r="AB1381" s="48"/>
      <c r="AC1381" s="48"/>
    </row>
    <row r="1382">
      <c r="A1382" s="497">
        <v>45801.0</v>
      </c>
      <c r="B1382" s="430" t="s">
        <v>10225</v>
      </c>
      <c r="C1382" s="430" t="s">
        <v>785</v>
      </c>
      <c r="D1382" s="430" t="s">
        <v>11479</v>
      </c>
      <c r="E1382" s="430" t="s">
        <v>3812</v>
      </c>
      <c r="F1382" s="432">
        <v>0.0</v>
      </c>
      <c r="G1382" s="432">
        <v>1875.0</v>
      </c>
      <c r="H1382" s="432">
        <v>2100.0</v>
      </c>
      <c r="I1382" s="432">
        <f t="shared" si="21"/>
        <v>1189573.83</v>
      </c>
      <c r="J1382" s="432">
        <v>225.0</v>
      </c>
      <c r="K1382" s="433">
        <v>12.0</v>
      </c>
      <c r="L1382" s="430" t="s">
        <v>10227</v>
      </c>
      <c r="M1382" s="48"/>
      <c r="N1382" s="48"/>
      <c r="O1382" s="48"/>
      <c r="P1382" s="48"/>
      <c r="Q1382" s="48"/>
      <c r="R1382" s="48"/>
      <c r="S1382" s="48"/>
      <c r="T1382" s="48"/>
      <c r="U1382" s="48"/>
      <c r="V1382" s="48"/>
      <c r="W1382" s="48"/>
      <c r="X1382" s="48"/>
      <c r="Y1382" s="48"/>
      <c r="Z1382" s="48"/>
      <c r="AA1382" s="48"/>
      <c r="AB1382" s="48"/>
      <c r="AC1382" s="48"/>
    </row>
    <row r="1383">
      <c r="A1383" s="497">
        <v>45803.0</v>
      </c>
      <c r="B1383" s="430" t="s">
        <v>10225</v>
      </c>
      <c r="C1383" s="430" t="s">
        <v>804</v>
      </c>
      <c r="D1383" s="430" t="s">
        <v>11480</v>
      </c>
      <c r="E1383" s="430" t="s">
        <v>3932</v>
      </c>
      <c r="F1383" s="432">
        <v>0.0</v>
      </c>
      <c r="G1383" s="432">
        <v>8035.71</v>
      </c>
      <c r="H1383" s="432">
        <v>9000.0</v>
      </c>
      <c r="I1383" s="432">
        <f t="shared" si="21"/>
        <v>1197609.54</v>
      </c>
      <c r="J1383" s="432">
        <v>964.29</v>
      </c>
      <c r="K1383" s="433">
        <v>12.0</v>
      </c>
      <c r="L1383" s="430" t="s">
        <v>10227</v>
      </c>
      <c r="M1383" s="48"/>
      <c r="N1383" s="48"/>
      <c r="O1383" s="48"/>
      <c r="P1383" s="48"/>
      <c r="Q1383" s="48"/>
      <c r="R1383" s="48"/>
      <c r="S1383" s="48"/>
      <c r="T1383" s="48"/>
      <c r="U1383" s="48"/>
      <c r="V1383" s="48"/>
      <c r="W1383" s="48"/>
      <c r="X1383" s="48"/>
      <c r="Y1383" s="48"/>
      <c r="Z1383" s="48"/>
      <c r="AA1383" s="48"/>
      <c r="AB1383" s="48"/>
      <c r="AC1383" s="48"/>
    </row>
    <row r="1384">
      <c r="A1384" s="497">
        <v>45803.0</v>
      </c>
      <c r="B1384" s="430" t="s">
        <v>10225</v>
      </c>
      <c r="C1384" s="430" t="s">
        <v>804</v>
      </c>
      <c r="D1384" s="430" t="s">
        <v>11481</v>
      </c>
      <c r="E1384" s="430" t="s">
        <v>3932</v>
      </c>
      <c r="F1384" s="432">
        <v>0.0</v>
      </c>
      <c r="G1384" s="432">
        <v>8035.71</v>
      </c>
      <c r="H1384" s="432">
        <v>9000.0</v>
      </c>
      <c r="I1384" s="432">
        <f t="shared" si="21"/>
        <v>1205645.25</v>
      </c>
      <c r="J1384" s="432">
        <v>964.29</v>
      </c>
      <c r="K1384" s="433">
        <v>12.0</v>
      </c>
      <c r="L1384" s="430" t="s">
        <v>10227</v>
      </c>
      <c r="M1384" s="48"/>
      <c r="N1384" s="48"/>
      <c r="O1384" s="48"/>
      <c r="P1384" s="48"/>
      <c r="Q1384" s="48"/>
      <c r="R1384" s="48"/>
      <c r="S1384" s="48"/>
      <c r="T1384" s="48"/>
      <c r="U1384" s="48"/>
      <c r="V1384" s="48"/>
      <c r="W1384" s="48"/>
      <c r="X1384" s="48"/>
      <c r="Y1384" s="48"/>
      <c r="Z1384" s="48"/>
      <c r="AA1384" s="48"/>
      <c r="AB1384" s="48"/>
      <c r="AC1384" s="48"/>
    </row>
    <row r="1385">
      <c r="A1385" s="497">
        <v>45803.0</v>
      </c>
      <c r="B1385" s="430" t="s">
        <v>10225</v>
      </c>
      <c r="C1385" s="430" t="s">
        <v>3253</v>
      </c>
      <c r="D1385" s="430" t="s">
        <v>11446</v>
      </c>
      <c r="E1385" s="430" t="s">
        <v>3827</v>
      </c>
      <c r="F1385" s="432">
        <v>0.0</v>
      </c>
      <c r="G1385" s="432">
        <v>214.29</v>
      </c>
      <c r="H1385" s="432">
        <v>240.0</v>
      </c>
      <c r="I1385" s="432">
        <f t="shared" si="21"/>
        <v>1205859.54</v>
      </c>
      <c r="J1385" s="432">
        <v>25.71</v>
      </c>
      <c r="K1385" s="433">
        <v>12.0</v>
      </c>
      <c r="L1385" s="430" t="s">
        <v>10279</v>
      </c>
      <c r="M1385" s="48"/>
      <c r="N1385" s="48"/>
      <c r="O1385" s="48"/>
      <c r="P1385" s="48"/>
      <c r="Q1385" s="48"/>
      <c r="R1385" s="48"/>
      <c r="S1385" s="48"/>
      <c r="T1385" s="48"/>
      <c r="U1385" s="48"/>
      <c r="V1385" s="48"/>
      <c r="W1385" s="48"/>
      <c r="X1385" s="48"/>
      <c r="Y1385" s="48"/>
      <c r="Z1385" s="48"/>
      <c r="AA1385" s="48"/>
      <c r="AB1385" s="48"/>
      <c r="AC1385" s="48"/>
    </row>
    <row r="1386">
      <c r="A1386" s="497">
        <v>45803.0</v>
      </c>
      <c r="B1386" s="430" t="s">
        <v>10225</v>
      </c>
      <c r="C1386" s="430" t="s">
        <v>1764</v>
      </c>
      <c r="D1386" s="430" t="s">
        <v>11482</v>
      </c>
      <c r="E1386" s="430" t="s">
        <v>3829</v>
      </c>
      <c r="F1386" s="432">
        <v>0.0</v>
      </c>
      <c r="G1386" s="432">
        <v>267.86</v>
      </c>
      <c r="H1386" s="432">
        <v>300.0</v>
      </c>
      <c r="I1386" s="432">
        <f t="shared" si="21"/>
        <v>1206127.4</v>
      </c>
      <c r="J1386" s="432">
        <v>32.14</v>
      </c>
      <c r="K1386" s="433">
        <v>12.0</v>
      </c>
      <c r="L1386" s="430" t="s">
        <v>10279</v>
      </c>
      <c r="M1386" s="48"/>
      <c r="N1386" s="48"/>
      <c r="O1386" s="48"/>
      <c r="P1386" s="48"/>
      <c r="Q1386" s="48"/>
      <c r="R1386" s="48"/>
      <c r="S1386" s="48"/>
      <c r="T1386" s="48"/>
      <c r="U1386" s="48"/>
      <c r="V1386" s="48"/>
      <c r="W1386" s="48"/>
      <c r="X1386" s="48"/>
      <c r="Y1386" s="48"/>
      <c r="Z1386" s="48"/>
      <c r="AA1386" s="48"/>
      <c r="AB1386" s="48"/>
      <c r="AC1386" s="48"/>
    </row>
    <row r="1387">
      <c r="A1387" s="497">
        <v>45803.0</v>
      </c>
      <c r="B1387" s="430" t="s">
        <v>10225</v>
      </c>
      <c r="C1387" s="430" t="s">
        <v>804</v>
      </c>
      <c r="D1387" s="430" t="s">
        <v>11483</v>
      </c>
      <c r="E1387" s="430" t="s">
        <v>4181</v>
      </c>
      <c r="F1387" s="432">
        <v>0.0</v>
      </c>
      <c r="G1387" s="432">
        <v>8035.71</v>
      </c>
      <c r="H1387" s="432">
        <v>9000.0</v>
      </c>
      <c r="I1387" s="432">
        <f t="shared" si="21"/>
        <v>1214163.11</v>
      </c>
      <c r="J1387" s="432">
        <v>964.29</v>
      </c>
      <c r="K1387" s="433">
        <v>12.0</v>
      </c>
      <c r="L1387" s="430" t="s">
        <v>10227</v>
      </c>
      <c r="M1387" s="48"/>
      <c r="N1387" s="48"/>
      <c r="O1387" s="48"/>
      <c r="P1387" s="48"/>
      <c r="Q1387" s="48"/>
      <c r="R1387" s="48"/>
      <c r="S1387" s="48"/>
      <c r="T1387" s="48"/>
      <c r="U1387" s="48"/>
      <c r="V1387" s="48"/>
      <c r="W1387" s="48"/>
      <c r="X1387" s="48"/>
      <c r="Y1387" s="48"/>
      <c r="Z1387" s="48"/>
      <c r="AA1387" s="48"/>
      <c r="AB1387" s="48"/>
      <c r="AC1387" s="48"/>
    </row>
    <row r="1388">
      <c r="A1388" s="497">
        <v>45803.0</v>
      </c>
      <c r="B1388" s="430" t="s">
        <v>10225</v>
      </c>
      <c r="C1388" s="430" t="s">
        <v>804</v>
      </c>
      <c r="D1388" s="430" t="s">
        <v>11484</v>
      </c>
      <c r="E1388" s="430" t="s">
        <v>4181</v>
      </c>
      <c r="F1388" s="432">
        <v>0.0</v>
      </c>
      <c r="G1388" s="432">
        <v>8035.71</v>
      </c>
      <c r="H1388" s="432">
        <v>9000.0</v>
      </c>
      <c r="I1388" s="432">
        <f t="shared" si="21"/>
        <v>1222198.82</v>
      </c>
      <c r="J1388" s="432">
        <v>964.29</v>
      </c>
      <c r="K1388" s="433">
        <v>12.0</v>
      </c>
      <c r="L1388" s="430" t="s">
        <v>10227</v>
      </c>
      <c r="M1388" s="48"/>
      <c r="N1388" s="48"/>
      <c r="O1388" s="48"/>
      <c r="P1388" s="48"/>
      <c r="Q1388" s="48"/>
      <c r="R1388" s="48"/>
      <c r="S1388" s="48"/>
      <c r="T1388" s="48"/>
      <c r="U1388" s="48"/>
      <c r="V1388" s="48"/>
      <c r="W1388" s="48"/>
      <c r="X1388" s="48"/>
      <c r="Y1388" s="48"/>
      <c r="Z1388" s="48"/>
      <c r="AA1388" s="48"/>
      <c r="AB1388" s="48"/>
      <c r="AC1388" s="48"/>
    </row>
    <row r="1389">
      <c r="A1389" s="497">
        <v>45803.0</v>
      </c>
      <c r="B1389" s="430" t="s">
        <v>10225</v>
      </c>
      <c r="C1389" s="430" t="s">
        <v>572</v>
      </c>
      <c r="D1389" s="430" t="s">
        <v>11485</v>
      </c>
      <c r="E1389" s="430" t="s">
        <v>4263</v>
      </c>
      <c r="F1389" s="432">
        <v>0.0</v>
      </c>
      <c r="G1389" s="432">
        <v>28500.0</v>
      </c>
      <c r="H1389" s="432">
        <v>31920.0</v>
      </c>
      <c r="I1389" s="432">
        <f t="shared" si="21"/>
        <v>1250698.82</v>
      </c>
      <c r="J1389" s="432">
        <v>3420.0</v>
      </c>
      <c r="K1389" s="433">
        <v>12.0</v>
      </c>
      <c r="L1389" s="430" t="s">
        <v>10248</v>
      </c>
      <c r="M1389" s="48"/>
      <c r="N1389" s="48"/>
      <c r="O1389" s="48"/>
      <c r="P1389" s="48"/>
      <c r="Q1389" s="48"/>
      <c r="R1389" s="48"/>
      <c r="S1389" s="48"/>
      <c r="T1389" s="48"/>
      <c r="U1389" s="48"/>
      <c r="V1389" s="48"/>
      <c r="W1389" s="48"/>
      <c r="X1389" s="48"/>
      <c r="Y1389" s="48"/>
      <c r="Z1389" s="48"/>
      <c r="AA1389" s="48"/>
      <c r="AB1389" s="48"/>
      <c r="AC1389" s="48"/>
    </row>
    <row r="1390">
      <c r="A1390" s="497">
        <v>45803.0</v>
      </c>
      <c r="B1390" s="430" t="s">
        <v>10225</v>
      </c>
      <c r="C1390" s="430" t="s">
        <v>1578</v>
      </c>
      <c r="D1390" s="430" t="s">
        <v>11486</v>
      </c>
      <c r="E1390" s="430" t="s">
        <v>3861</v>
      </c>
      <c r="F1390" s="432">
        <v>0.0</v>
      </c>
      <c r="G1390" s="432">
        <v>21875.0</v>
      </c>
      <c r="H1390" s="432">
        <v>24500.0</v>
      </c>
      <c r="I1390" s="432">
        <f t="shared" si="21"/>
        <v>1272573.82</v>
      </c>
      <c r="J1390" s="432">
        <v>2625.0</v>
      </c>
      <c r="K1390" s="433">
        <v>12.0</v>
      </c>
      <c r="L1390" s="430" t="s">
        <v>10229</v>
      </c>
      <c r="M1390" s="48"/>
      <c r="N1390" s="48"/>
      <c r="O1390" s="48"/>
      <c r="P1390" s="48"/>
      <c r="Q1390" s="48"/>
      <c r="R1390" s="48"/>
      <c r="S1390" s="48"/>
      <c r="T1390" s="48"/>
      <c r="U1390" s="48"/>
      <c r="V1390" s="48"/>
      <c r="W1390" s="48"/>
      <c r="X1390" s="48"/>
      <c r="Y1390" s="48"/>
      <c r="Z1390" s="48"/>
      <c r="AA1390" s="48"/>
      <c r="AB1390" s="48"/>
      <c r="AC1390" s="48"/>
    </row>
    <row r="1391">
      <c r="A1391" s="497">
        <v>45803.0</v>
      </c>
      <c r="B1391" s="430" t="s">
        <v>10225</v>
      </c>
      <c r="C1391" s="430" t="s">
        <v>1578</v>
      </c>
      <c r="D1391" s="430" t="s">
        <v>11487</v>
      </c>
      <c r="E1391" s="430" t="s">
        <v>3861</v>
      </c>
      <c r="F1391" s="432">
        <v>0.0</v>
      </c>
      <c r="G1391" s="432">
        <v>1411.25</v>
      </c>
      <c r="H1391" s="432">
        <v>1580.6</v>
      </c>
      <c r="I1391" s="432">
        <f t="shared" si="21"/>
        <v>1273985.07</v>
      </c>
      <c r="J1391" s="432">
        <v>169.35</v>
      </c>
      <c r="K1391" s="433">
        <v>12.0</v>
      </c>
      <c r="L1391" s="430" t="s">
        <v>10229</v>
      </c>
      <c r="M1391" s="48"/>
      <c r="N1391" s="48"/>
      <c r="O1391" s="48"/>
      <c r="P1391" s="48"/>
      <c r="Q1391" s="48"/>
      <c r="R1391" s="48"/>
      <c r="S1391" s="48"/>
      <c r="T1391" s="48"/>
      <c r="U1391" s="48"/>
      <c r="V1391" s="48"/>
      <c r="W1391" s="48"/>
      <c r="X1391" s="48"/>
      <c r="Y1391" s="48"/>
      <c r="Z1391" s="48"/>
      <c r="AA1391" s="48"/>
      <c r="AB1391" s="48"/>
      <c r="AC1391" s="48"/>
    </row>
    <row r="1392">
      <c r="A1392" s="497">
        <v>45804.0</v>
      </c>
      <c r="B1392" s="430" t="s">
        <v>10225</v>
      </c>
      <c r="C1392" s="430" t="s">
        <v>3426</v>
      </c>
      <c r="D1392" s="430" t="s">
        <v>11407</v>
      </c>
      <c r="E1392" s="430" t="s">
        <v>3831</v>
      </c>
      <c r="F1392" s="432">
        <v>0.0</v>
      </c>
      <c r="G1392" s="432">
        <v>491.07</v>
      </c>
      <c r="H1392" s="432">
        <v>550.0</v>
      </c>
      <c r="I1392" s="432">
        <f t="shared" si="21"/>
        <v>1274476.14</v>
      </c>
      <c r="J1392" s="432">
        <v>58.93</v>
      </c>
      <c r="K1392" s="433">
        <v>12.0</v>
      </c>
      <c r="L1392" s="430" t="s">
        <v>10283</v>
      </c>
      <c r="M1392" s="48"/>
      <c r="N1392" s="48"/>
      <c r="O1392" s="48"/>
      <c r="P1392" s="48"/>
      <c r="Q1392" s="48"/>
      <c r="R1392" s="48"/>
      <c r="S1392" s="48"/>
      <c r="T1392" s="48"/>
      <c r="U1392" s="48"/>
      <c r="V1392" s="48"/>
      <c r="W1392" s="48"/>
      <c r="X1392" s="48"/>
      <c r="Y1392" s="48"/>
      <c r="Z1392" s="48"/>
      <c r="AA1392" s="48"/>
      <c r="AB1392" s="48"/>
      <c r="AC1392" s="48"/>
    </row>
    <row r="1393">
      <c r="A1393" s="497">
        <v>45804.0</v>
      </c>
      <c r="B1393" s="430" t="s">
        <v>10225</v>
      </c>
      <c r="C1393" s="430" t="s">
        <v>3834</v>
      </c>
      <c r="D1393" s="430" t="s">
        <v>11488</v>
      </c>
      <c r="E1393" s="430" t="s">
        <v>3833</v>
      </c>
      <c r="F1393" s="432">
        <v>0.0</v>
      </c>
      <c r="G1393" s="432">
        <v>491.07</v>
      </c>
      <c r="H1393" s="432">
        <v>550.0</v>
      </c>
      <c r="I1393" s="432">
        <f t="shared" si="21"/>
        <v>1274967.21</v>
      </c>
      <c r="J1393" s="432">
        <v>58.93</v>
      </c>
      <c r="K1393" s="433">
        <v>12.0</v>
      </c>
      <c r="L1393" s="430" t="s">
        <v>10283</v>
      </c>
      <c r="M1393" s="48"/>
      <c r="N1393" s="48"/>
      <c r="O1393" s="48"/>
      <c r="P1393" s="48"/>
      <c r="Q1393" s="48"/>
      <c r="R1393" s="48"/>
      <c r="S1393" s="48"/>
      <c r="T1393" s="48"/>
      <c r="U1393" s="48"/>
      <c r="V1393" s="48"/>
      <c r="W1393" s="48"/>
      <c r="X1393" s="48"/>
      <c r="Y1393" s="48"/>
      <c r="Z1393" s="48"/>
      <c r="AA1393" s="48"/>
      <c r="AB1393" s="48"/>
      <c r="AC1393" s="48"/>
    </row>
    <row r="1394">
      <c r="A1394" s="497">
        <v>45804.0</v>
      </c>
      <c r="B1394" s="430" t="s">
        <v>10225</v>
      </c>
      <c r="C1394" s="430" t="s">
        <v>3837</v>
      </c>
      <c r="D1394" s="430" t="s">
        <v>11489</v>
      </c>
      <c r="E1394" s="430" t="s">
        <v>3836</v>
      </c>
      <c r="F1394" s="432">
        <v>0.0</v>
      </c>
      <c r="G1394" s="432">
        <v>982.14</v>
      </c>
      <c r="H1394" s="432">
        <v>1100.0</v>
      </c>
      <c r="I1394" s="432">
        <f t="shared" si="21"/>
        <v>1275949.35</v>
      </c>
      <c r="J1394" s="432">
        <v>117.86</v>
      </c>
      <c r="K1394" s="433">
        <v>12.0</v>
      </c>
      <c r="L1394" s="430" t="s">
        <v>10283</v>
      </c>
      <c r="M1394" s="48"/>
      <c r="N1394" s="48"/>
      <c r="O1394" s="48"/>
      <c r="P1394" s="48"/>
      <c r="Q1394" s="48"/>
      <c r="R1394" s="48"/>
      <c r="S1394" s="48"/>
      <c r="T1394" s="48"/>
      <c r="U1394" s="48"/>
      <c r="V1394" s="48"/>
      <c r="W1394" s="48"/>
      <c r="X1394" s="48"/>
      <c r="Y1394" s="48"/>
      <c r="Z1394" s="48"/>
      <c r="AA1394" s="48"/>
      <c r="AB1394" s="48"/>
      <c r="AC1394" s="48"/>
    </row>
    <row r="1395">
      <c r="A1395" s="497">
        <v>45804.0</v>
      </c>
      <c r="B1395" s="430" t="s">
        <v>10225</v>
      </c>
      <c r="C1395" s="430" t="s">
        <v>2959</v>
      </c>
      <c r="D1395" s="430" t="s">
        <v>11224</v>
      </c>
      <c r="E1395" s="430" t="s">
        <v>3839</v>
      </c>
      <c r="F1395" s="432">
        <v>0.0</v>
      </c>
      <c r="G1395" s="432">
        <v>267.86</v>
      </c>
      <c r="H1395" s="432">
        <v>300.0</v>
      </c>
      <c r="I1395" s="432">
        <f t="shared" si="21"/>
        <v>1276217.21</v>
      </c>
      <c r="J1395" s="432">
        <v>32.14</v>
      </c>
      <c r="K1395" s="433">
        <v>12.0</v>
      </c>
      <c r="L1395" s="430" t="s">
        <v>10279</v>
      </c>
      <c r="M1395" s="48"/>
      <c r="N1395" s="48"/>
      <c r="O1395" s="48"/>
      <c r="P1395" s="48"/>
      <c r="Q1395" s="48"/>
      <c r="R1395" s="48"/>
      <c r="S1395" s="48"/>
      <c r="T1395" s="48"/>
      <c r="U1395" s="48"/>
      <c r="V1395" s="48"/>
      <c r="W1395" s="48"/>
      <c r="X1395" s="48"/>
      <c r="Y1395" s="48"/>
      <c r="Z1395" s="48"/>
      <c r="AA1395" s="48"/>
      <c r="AB1395" s="48"/>
      <c r="AC1395" s="48"/>
    </row>
    <row r="1396">
      <c r="A1396" s="497">
        <v>45804.0</v>
      </c>
      <c r="B1396" s="430" t="s">
        <v>10225</v>
      </c>
      <c r="C1396" s="430" t="s">
        <v>3181</v>
      </c>
      <c r="D1396" s="430" t="s">
        <v>11490</v>
      </c>
      <c r="E1396" s="430" t="s">
        <v>3841</v>
      </c>
      <c r="F1396" s="432">
        <v>0.0</v>
      </c>
      <c r="G1396" s="432">
        <v>491.07</v>
      </c>
      <c r="H1396" s="432">
        <v>550.0</v>
      </c>
      <c r="I1396" s="432">
        <f t="shared" si="21"/>
        <v>1276708.28</v>
      </c>
      <c r="J1396" s="432">
        <v>58.93</v>
      </c>
      <c r="K1396" s="433">
        <v>12.0</v>
      </c>
      <c r="L1396" s="430" t="s">
        <v>10283</v>
      </c>
      <c r="M1396" s="48"/>
      <c r="N1396" s="48"/>
      <c r="O1396" s="48"/>
      <c r="P1396" s="48"/>
      <c r="Q1396" s="48"/>
      <c r="R1396" s="48"/>
      <c r="S1396" s="48"/>
      <c r="T1396" s="48"/>
      <c r="U1396" s="48"/>
      <c r="V1396" s="48"/>
      <c r="W1396" s="48"/>
      <c r="X1396" s="48"/>
      <c r="Y1396" s="48"/>
      <c r="Z1396" s="48"/>
      <c r="AA1396" s="48"/>
      <c r="AB1396" s="48"/>
      <c r="AC1396" s="48"/>
    </row>
    <row r="1397">
      <c r="A1397" s="497">
        <v>45804.0</v>
      </c>
      <c r="B1397" s="430" t="s">
        <v>10225</v>
      </c>
      <c r="C1397" s="430" t="s">
        <v>2281</v>
      </c>
      <c r="D1397" s="430" t="s">
        <v>11491</v>
      </c>
      <c r="E1397" s="430" t="s">
        <v>3843</v>
      </c>
      <c r="F1397" s="432">
        <v>0.0</v>
      </c>
      <c r="G1397" s="432">
        <v>1250.0</v>
      </c>
      <c r="H1397" s="432">
        <v>1400.0</v>
      </c>
      <c r="I1397" s="432">
        <f t="shared" si="21"/>
        <v>1277958.28</v>
      </c>
      <c r="J1397" s="432">
        <v>150.0</v>
      </c>
      <c r="K1397" s="433">
        <v>12.0</v>
      </c>
      <c r="L1397" s="430" t="s">
        <v>10227</v>
      </c>
      <c r="M1397" s="48"/>
      <c r="N1397" s="48"/>
      <c r="O1397" s="48"/>
      <c r="P1397" s="48"/>
      <c r="Q1397" s="48"/>
      <c r="R1397" s="48"/>
      <c r="S1397" s="48"/>
      <c r="T1397" s="48"/>
      <c r="U1397" s="48"/>
      <c r="V1397" s="48"/>
      <c r="W1397" s="48"/>
      <c r="X1397" s="48"/>
      <c r="Y1397" s="48"/>
      <c r="Z1397" s="48"/>
      <c r="AA1397" s="48"/>
      <c r="AB1397" s="48"/>
      <c r="AC1397" s="48"/>
    </row>
    <row r="1398">
      <c r="A1398" s="497">
        <v>45804.0</v>
      </c>
      <c r="B1398" s="430" t="s">
        <v>10225</v>
      </c>
      <c r="C1398" s="430" t="s">
        <v>3847</v>
      </c>
      <c r="D1398" s="430" t="s">
        <v>11492</v>
      </c>
      <c r="E1398" s="430" t="s">
        <v>3846</v>
      </c>
      <c r="F1398" s="432">
        <v>0.0</v>
      </c>
      <c r="G1398" s="432">
        <v>8593.75</v>
      </c>
      <c r="H1398" s="432">
        <v>9625.0</v>
      </c>
      <c r="I1398" s="432">
        <f t="shared" si="21"/>
        <v>1286552.03</v>
      </c>
      <c r="J1398" s="432">
        <v>1031.25</v>
      </c>
      <c r="K1398" s="433">
        <v>12.0</v>
      </c>
      <c r="L1398" s="430" t="s">
        <v>10234</v>
      </c>
      <c r="M1398" s="48"/>
      <c r="N1398" s="48"/>
      <c r="O1398" s="48"/>
      <c r="P1398" s="48"/>
      <c r="Q1398" s="48"/>
      <c r="R1398" s="48"/>
      <c r="S1398" s="48"/>
      <c r="T1398" s="48"/>
      <c r="U1398" s="48"/>
      <c r="V1398" s="48"/>
      <c r="W1398" s="48"/>
      <c r="X1398" s="48"/>
      <c r="Y1398" s="48"/>
      <c r="Z1398" s="48"/>
      <c r="AA1398" s="48"/>
      <c r="AB1398" s="48"/>
      <c r="AC1398" s="48"/>
    </row>
    <row r="1399">
      <c r="A1399" s="497">
        <v>45804.0</v>
      </c>
      <c r="B1399" s="430" t="s">
        <v>10225</v>
      </c>
      <c r="C1399" s="430" t="s">
        <v>3847</v>
      </c>
      <c r="D1399" s="430" t="s">
        <v>11493</v>
      </c>
      <c r="E1399" s="430" t="s">
        <v>3846</v>
      </c>
      <c r="F1399" s="432">
        <v>0.0</v>
      </c>
      <c r="G1399" s="432">
        <v>316.79</v>
      </c>
      <c r="H1399" s="432">
        <v>354.8</v>
      </c>
      <c r="I1399" s="432">
        <f t="shared" si="21"/>
        <v>1286868.82</v>
      </c>
      <c r="J1399" s="432">
        <v>38.01</v>
      </c>
      <c r="K1399" s="433">
        <v>12.0</v>
      </c>
      <c r="L1399" s="430" t="s">
        <v>10234</v>
      </c>
      <c r="M1399" s="48"/>
      <c r="N1399" s="48"/>
      <c r="O1399" s="48"/>
      <c r="P1399" s="48"/>
      <c r="Q1399" s="48"/>
      <c r="R1399" s="48"/>
      <c r="S1399" s="48"/>
      <c r="T1399" s="48"/>
      <c r="U1399" s="48"/>
      <c r="V1399" s="48"/>
      <c r="W1399" s="48"/>
      <c r="X1399" s="48"/>
      <c r="Y1399" s="48"/>
      <c r="Z1399" s="48"/>
      <c r="AA1399" s="48"/>
      <c r="AB1399" s="48"/>
      <c r="AC1399" s="48"/>
    </row>
    <row r="1400">
      <c r="A1400" s="497">
        <v>45804.0</v>
      </c>
      <c r="B1400" s="430" t="s">
        <v>10225</v>
      </c>
      <c r="C1400" s="430" t="s">
        <v>3852</v>
      </c>
      <c r="D1400" s="430" t="s">
        <v>11494</v>
      </c>
      <c r="E1400" s="430" t="s">
        <v>3851</v>
      </c>
      <c r="F1400" s="432">
        <v>0.0</v>
      </c>
      <c r="G1400" s="432">
        <v>535.71</v>
      </c>
      <c r="H1400" s="432">
        <v>600.0</v>
      </c>
      <c r="I1400" s="432">
        <f t="shared" si="21"/>
        <v>1287404.53</v>
      </c>
      <c r="J1400" s="432">
        <v>64.29</v>
      </c>
      <c r="K1400" s="433">
        <v>12.0</v>
      </c>
      <c r="L1400" s="430" t="s">
        <v>10279</v>
      </c>
      <c r="M1400" s="48"/>
      <c r="N1400" s="48"/>
      <c r="O1400" s="48"/>
      <c r="P1400" s="48"/>
      <c r="Q1400" s="48"/>
      <c r="R1400" s="48"/>
      <c r="S1400" s="48"/>
      <c r="T1400" s="48"/>
      <c r="U1400" s="48"/>
      <c r="V1400" s="48"/>
      <c r="W1400" s="48"/>
      <c r="X1400" s="48"/>
      <c r="Y1400" s="48"/>
      <c r="Z1400" s="48"/>
      <c r="AA1400" s="48"/>
      <c r="AB1400" s="48"/>
      <c r="AC1400" s="48"/>
    </row>
    <row r="1401">
      <c r="A1401" s="497">
        <v>45804.0</v>
      </c>
      <c r="B1401" s="430" t="s">
        <v>10225</v>
      </c>
      <c r="C1401" s="430" t="s">
        <v>3320</v>
      </c>
      <c r="D1401" s="430" t="s">
        <v>11378</v>
      </c>
      <c r="E1401" s="430" t="s">
        <v>3854</v>
      </c>
      <c r="F1401" s="432">
        <v>0.0</v>
      </c>
      <c r="G1401" s="432">
        <v>267.86</v>
      </c>
      <c r="H1401" s="432">
        <v>300.0</v>
      </c>
      <c r="I1401" s="432">
        <f t="shared" si="21"/>
        <v>1287672.39</v>
      </c>
      <c r="J1401" s="432">
        <v>32.14</v>
      </c>
      <c r="K1401" s="433">
        <v>12.0</v>
      </c>
      <c r="L1401" s="430" t="s">
        <v>10279</v>
      </c>
      <c r="M1401" s="48"/>
      <c r="N1401" s="48"/>
      <c r="O1401" s="48"/>
      <c r="P1401" s="48"/>
      <c r="Q1401" s="48"/>
      <c r="R1401" s="48"/>
      <c r="S1401" s="48"/>
      <c r="T1401" s="48"/>
      <c r="U1401" s="48"/>
      <c r="V1401" s="48"/>
      <c r="W1401" s="48"/>
      <c r="X1401" s="48"/>
      <c r="Y1401" s="48"/>
      <c r="Z1401" s="48"/>
      <c r="AA1401" s="48"/>
      <c r="AB1401" s="48"/>
      <c r="AC1401" s="48"/>
    </row>
    <row r="1402">
      <c r="A1402" s="497">
        <v>45804.0</v>
      </c>
      <c r="B1402" s="430" t="s">
        <v>10225</v>
      </c>
      <c r="C1402" s="430" t="s">
        <v>2109</v>
      </c>
      <c r="D1402" s="430" t="s">
        <v>11495</v>
      </c>
      <c r="E1402" s="430" t="s">
        <v>3856</v>
      </c>
      <c r="F1402" s="432">
        <v>0.0</v>
      </c>
      <c r="G1402" s="432">
        <v>8928.57</v>
      </c>
      <c r="H1402" s="432">
        <v>10000.0</v>
      </c>
      <c r="I1402" s="432">
        <f t="shared" si="21"/>
        <v>1296600.96</v>
      </c>
      <c r="J1402" s="432">
        <v>1071.43</v>
      </c>
      <c r="K1402" s="433">
        <v>12.0</v>
      </c>
      <c r="L1402" s="430" t="s">
        <v>10227</v>
      </c>
      <c r="M1402" s="48"/>
      <c r="N1402" s="48"/>
      <c r="O1402" s="48"/>
      <c r="P1402" s="48"/>
      <c r="Q1402" s="48"/>
      <c r="R1402" s="48"/>
      <c r="S1402" s="48"/>
      <c r="T1402" s="48"/>
      <c r="U1402" s="48"/>
      <c r="V1402" s="48"/>
      <c r="W1402" s="48"/>
      <c r="X1402" s="48"/>
      <c r="Y1402" s="48"/>
      <c r="Z1402" s="48"/>
      <c r="AA1402" s="48"/>
      <c r="AB1402" s="48"/>
      <c r="AC1402" s="48"/>
    </row>
    <row r="1403">
      <c r="A1403" s="497">
        <v>45804.0</v>
      </c>
      <c r="B1403" s="430" t="s">
        <v>10225</v>
      </c>
      <c r="C1403" s="430" t="s">
        <v>2109</v>
      </c>
      <c r="D1403" s="430" t="s">
        <v>11496</v>
      </c>
      <c r="E1403" s="430" t="s">
        <v>3856</v>
      </c>
      <c r="F1403" s="432">
        <v>0.0</v>
      </c>
      <c r="G1403" s="432">
        <v>1339.29</v>
      </c>
      <c r="H1403" s="432">
        <v>1500.0</v>
      </c>
      <c r="I1403" s="432">
        <f t="shared" si="21"/>
        <v>1297940.25</v>
      </c>
      <c r="J1403" s="432">
        <v>160.71</v>
      </c>
      <c r="K1403" s="433">
        <v>12.0</v>
      </c>
      <c r="L1403" s="430" t="s">
        <v>10227</v>
      </c>
      <c r="M1403" s="48"/>
      <c r="N1403" s="48"/>
      <c r="O1403" s="48"/>
      <c r="P1403" s="48"/>
      <c r="Q1403" s="48"/>
      <c r="R1403" s="48"/>
      <c r="S1403" s="48"/>
      <c r="T1403" s="48"/>
      <c r="U1403" s="48"/>
      <c r="V1403" s="48"/>
      <c r="W1403" s="48"/>
      <c r="X1403" s="48"/>
      <c r="Y1403" s="48"/>
      <c r="Z1403" s="48"/>
      <c r="AA1403" s="48"/>
      <c r="AB1403" s="48"/>
      <c r="AC1403" s="48"/>
    </row>
    <row r="1404">
      <c r="A1404" s="497">
        <v>45804.0</v>
      </c>
      <c r="B1404" s="430" t="s">
        <v>10225</v>
      </c>
      <c r="C1404" s="430" t="s">
        <v>2109</v>
      </c>
      <c r="D1404" s="430" t="s">
        <v>11497</v>
      </c>
      <c r="E1404" s="430" t="s">
        <v>3856</v>
      </c>
      <c r="F1404" s="432">
        <v>0.0</v>
      </c>
      <c r="G1404" s="432">
        <v>446.43</v>
      </c>
      <c r="H1404" s="432">
        <v>500.0</v>
      </c>
      <c r="I1404" s="432">
        <f t="shared" si="21"/>
        <v>1298386.68</v>
      </c>
      <c r="J1404" s="432">
        <v>53.57</v>
      </c>
      <c r="K1404" s="433">
        <v>12.0</v>
      </c>
      <c r="L1404" s="430" t="s">
        <v>10388</v>
      </c>
      <c r="M1404" s="48"/>
      <c r="N1404" s="48"/>
      <c r="O1404" s="48"/>
      <c r="P1404" s="48"/>
      <c r="Q1404" s="48"/>
      <c r="R1404" s="48"/>
      <c r="S1404" s="48"/>
      <c r="T1404" s="48"/>
      <c r="U1404" s="48"/>
      <c r="V1404" s="48"/>
      <c r="W1404" s="48"/>
      <c r="X1404" s="48"/>
      <c r="Y1404" s="48"/>
      <c r="Z1404" s="48"/>
      <c r="AA1404" s="48"/>
      <c r="AB1404" s="48"/>
      <c r="AC1404" s="48"/>
    </row>
    <row r="1405">
      <c r="A1405" s="497">
        <v>45804.0</v>
      </c>
      <c r="B1405" s="430" t="s">
        <v>10225</v>
      </c>
      <c r="C1405" s="430" t="s">
        <v>3770</v>
      </c>
      <c r="D1405" s="430" t="s">
        <v>11498</v>
      </c>
      <c r="E1405" s="430" t="s">
        <v>3864</v>
      </c>
      <c r="F1405" s="432">
        <v>0.0</v>
      </c>
      <c r="G1405" s="432">
        <v>1875.0</v>
      </c>
      <c r="H1405" s="432">
        <v>2100.0</v>
      </c>
      <c r="I1405" s="432">
        <f t="shared" si="21"/>
        <v>1300261.68</v>
      </c>
      <c r="J1405" s="432">
        <v>225.0</v>
      </c>
      <c r="K1405" s="433">
        <v>12.0</v>
      </c>
      <c r="L1405" s="430" t="s">
        <v>10227</v>
      </c>
      <c r="M1405" s="48"/>
      <c r="N1405" s="48"/>
      <c r="O1405" s="48"/>
      <c r="P1405" s="48"/>
      <c r="Q1405" s="48"/>
      <c r="R1405" s="48"/>
      <c r="S1405" s="48"/>
      <c r="T1405" s="48"/>
      <c r="U1405" s="48"/>
      <c r="V1405" s="48"/>
      <c r="W1405" s="48"/>
      <c r="X1405" s="48"/>
      <c r="Y1405" s="48"/>
      <c r="Z1405" s="48"/>
      <c r="AA1405" s="48"/>
      <c r="AB1405" s="48"/>
      <c r="AC1405" s="48"/>
    </row>
    <row r="1406">
      <c r="A1406" s="497">
        <v>45804.0</v>
      </c>
      <c r="B1406" s="430" t="s">
        <v>10225</v>
      </c>
      <c r="C1406" s="430" t="s">
        <v>3770</v>
      </c>
      <c r="D1406" s="430" t="s">
        <v>11499</v>
      </c>
      <c r="E1406" s="430" t="s">
        <v>3864</v>
      </c>
      <c r="F1406" s="432">
        <v>0.0</v>
      </c>
      <c r="G1406" s="432">
        <v>625.0</v>
      </c>
      <c r="H1406" s="432">
        <v>700.0</v>
      </c>
      <c r="I1406" s="432">
        <f t="shared" si="21"/>
        <v>1300886.68</v>
      </c>
      <c r="J1406" s="432">
        <v>75.0</v>
      </c>
      <c r="K1406" s="433">
        <v>12.0</v>
      </c>
      <c r="L1406" s="430" t="s">
        <v>10227</v>
      </c>
      <c r="M1406" s="48"/>
      <c r="N1406" s="48"/>
      <c r="O1406" s="48"/>
      <c r="P1406" s="48"/>
      <c r="Q1406" s="48"/>
      <c r="R1406" s="48"/>
      <c r="S1406" s="48"/>
      <c r="T1406" s="48"/>
      <c r="U1406" s="48"/>
      <c r="V1406" s="48"/>
      <c r="W1406" s="48"/>
      <c r="X1406" s="48"/>
      <c r="Y1406" s="48"/>
      <c r="Z1406" s="48"/>
      <c r="AA1406" s="48"/>
      <c r="AB1406" s="48"/>
      <c r="AC1406" s="48"/>
    </row>
    <row r="1407">
      <c r="A1407" s="497">
        <v>45805.0</v>
      </c>
      <c r="B1407" s="430" t="s">
        <v>10225</v>
      </c>
      <c r="C1407" s="430" t="s">
        <v>3870</v>
      </c>
      <c r="D1407" s="430" t="s">
        <v>11500</v>
      </c>
      <c r="E1407" s="430" t="s">
        <v>3869</v>
      </c>
      <c r="F1407" s="432">
        <v>0.0</v>
      </c>
      <c r="G1407" s="432">
        <v>491.07</v>
      </c>
      <c r="H1407" s="432">
        <v>550.0</v>
      </c>
      <c r="I1407" s="432">
        <f t="shared" si="21"/>
        <v>1301377.75</v>
      </c>
      <c r="J1407" s="432">
        <v>58.93</v>
      </c>
      <c r="K1407" s="433">
        <v>12.0</v>
      </c>
      <c r="L1407" s="430" t="s">
        <v>10283</v>
      </c>
      <c r="M1407" s="48"/>
      <c r="N1407" s="48"/>
      <c r="O1407" s="48"/>
      <c r="P1407" s="48"/>
      <c r="Q1407" s="48"/>
      <c r="R1407" s="48"/>
      <c r="S1407" s="48"/>
      <c r="T1407" s="48"/>
      <c r="U1407" s="48"/>
      <c r="V1407" s="48"/>
      <c r="W1407" s="48"/>
      <c r="X1407" s="48"/>
      <c r="Y1407" s="48"/>
      <c r="Z1407" s="48"/>
      <c r="AA1407" s="48"/>
      <c r="AB1407" s="48"/>
      <c r="AC1407" s="48"/>
    </row>
    <row r="1408">
      <c r="A1408" s="497">
        <v>45805.0</v>
      </c>
      <c r="B1408" s="430" t="s">
        <v>10225</v>
      </c>
      <c r="C1408" s="430" t="s">
        <v>2336</v>
      </c>
      <c r="D1408" s="430" t="s">
        <v>11501</v>
      </c>
      <c r="E1408" s="430" t="s">
        <v>3878</v>
      </c>
      <c r="F1408" s="432">
        <v>0.0</v>
      </c>
      <c r="G1408" s="432">
        <v>491.07</v>
      </c>
      <c r="H1408" s="432">
        <v>550.0</v>
      </c>
      <c r="I1408" s="432">
        <f t="shared" si="21"/>
        <v>1301868.82</v>
      </c>
      <c r="J1408" s="432">
        <v>58.93</v>
      </c>
      <c r="K1408" s="433">
        <v>12.0</v>
      </c>
      <c r="L1408" s="430" t="s">
        <v>10283</v>
      </c>
      <c r="M1408" s="48"/>
      <c r="N1408" s="48"/>
      <c r="O1408" s="48"/>
      <c r="P1408" s="48"/>
      <c r="Q1408" s="48"/>
      <c r="R1408" s="48"/>
      <c r="S1408" s="48"/>
      <c r="T1408" s="48"/>
      <c r="U1408" s="48"/>
      <c r="V1408" s="48"/>
      <c r="W1408" s="48"/>
      <c r="X1408" s="48"/>
      <c r="Y1408" s="48"/>
      <c r="Z1408" s="48"/>
      <c r="AA1408" s="48"/>
      <c r="AB1408" s="48"/>
      <c r="AC1408" s="48"/>
    </row>
    <row r="1409">
      <c r="A1409" s="497">
        <v>45805.0</v>
      </c>
      <c r="B1409" s="430" t="s">
        <v>10225</v>
      </c>
      <c r="C1409" s="430" t="s">
        <v>3881</v>
      </c>
      <c r="D1409" s="430" t="s">
        <v>11502</v>
      </c>
      <c r="E1409" s="430" t="s">
        <v>3880</v>
      </c>
      <c r="F1409" s="432">
        <v>0.0</v>
      </c>
      <c r="G1409" s="432">
        <v>491.07</v>
      </c>
      <c r="H1409" s="432">
        <v>550.0</v>
      </c>
      <c r="I1409" s="432">
        <f t="shared" si="21"/>
        <v>1302359.89</v>
      </c>
      <c r="J1409" s="432">
        <v>58.93</v>
      </c>
      <c r="K1409" s="433">
        <v>12.0</v>
      </c>
      <c r="L1409" s="430" t="s">
        <v>10283</v>
      </c>
      <c r="M1409" s="48"/>
      <c r="N1409" s="48"/>
      <c r="O1409" s="48"/>
      <c r="P1409" s="48"/>
      <c r="Q1409" s="48"/>
      <c r="R1409" s="48"/>
      <c r="S1409" s="48"/>
      <c r="T1409" s="48"/>
      <c r="U1409" s="48"/>
      <c r="V1409" s="48"/>
      <c r="W1409" s="48"/>
      <c r="X1409" s="48"/>
      <c r="Y1409" s="48"/>
      <c r="Z1409" s="48"/>
      <c r="AA1409" s="48"/>
      <c r="AB1409" s="48"/>
      <c r="AC1409" s="48"/>
    </row>
    <row r="1410">
      <c r="A1410" s="497">
        <v>45805.0</v>
      </c>
      <c r="B1410" s="430" t="s">
        <v>10225</v>
      </c>
      <c r="C1410" s="430" t="s">
        <v>3884</v>
      </c>
      <c r="D1410" s="430" t="s">
        <v>11503</v>
      </c>
      <c r="E1410" s="430" t="s">
        <v>3883</v>
      </c>
      <c r="F1410" s="432">
        <v>0.0</v>
      </c>
      <c r="G1410" s="432">
        <v>491.07</v>
      </c>
      <c r="H1410" s="432">
        <v>550.0</v>
      </c>
      <c r="I1410" s="432">
        <f t="shared" si="21"/>
        <v>1302850.96</v>
      </c>
      <c r="J1410" s="432">
        <v>58.93</v>
      </c>
      <c r="K1410" s="433">
        <v>12.0</v>
      </c>
      <c r="L1410" s="430" t="s">
        <v>10283</v>
      </c>
      <c r="M1410" s="48"/>
      <c r="N1410" s="48"/>
      <c r="O1410" s="48"/>
      <c r="P1410" s="48"/>
      <c r="Q1410" s="48"/>
      <c r="R1410" s="48"/>
      <c r="S1410" s="48"/>
      <c r="T1410" s="48"/>
      <c r="U1410" s="48"/>
      <c r="V1410" s="48"/>
      <c r="W1410" s="48"/>
      <c r="X1410" s="48"/>
      <c r="Y1410" s="48"/>
      <c r="Z1410" s="48"/>
      <c r="AA1410" s="48"/>
      <c r="AB1410" s="48"/>
      <c r="AC1410" s="48"/>
    </row>
    <row r="1411">
      <c r="A1411" s="497">
        <v>45805.0</v>
      </c>
      <c r="B1411" s="430" t="s">
        <v>10225</v>
      </c>
      <c r="C1411" s="430" t="s">
        <v>3639</v>
      </c>
      <c r="D1411" s="430" t="s">
        <v>11504</v>
      </c>
      <c r="E1411" s="430" t="s">
        <v>3872</v>
      </c>
      <c r="F1411" s="432">
        <v>0.0</v>
      </c>
      <c r="G1411" s="432">
        <v>1250.0</v>
      </c>
      <c r="H1411" s="432">
        <v>1400.0</v>
      </c>
      <c r="I1411" s="432">
        <f t="shared" si="21"/>
        <v>1304100.96</v>
      </c>
      <c r="J1411" s="432">
        <v>150.0</v>
      </c>
      <c r="K1411" s="433">
        <v>12.0</v>
      </c>
      <c r="L1411" s="430" t="s">
        <v>10227</v>
      </c>
      <c r="M1411" s="48"/>
      <c r="N1411" s="48"/>
      <c r="O1411" s="48"/>
      <c r="P1411" s="48"/>
      <c r="Q1411" s="48"/>
      <c r="R1411" s="48"/>
      <c r="S1411" s="48"/>
      <c r="T1411" s="48"/>
      <c r="U1411" s="48"/>
      <c r="V1411" s="48"/>
      <c r="W1411" s="48"/>
      <c r="X1411" s="48"/>
      <c r="Y1411" s="48"/>
      <c r="Z1411" s="48"/>
      <c r="AA1411" s="48"/>
      <c r="AB1411" s="48"/>
      <c r="AC1411" s="48"/>
    </row>
    <row r="1412">
      <c r="A1412" s="497">
        <v>45805.0</v>
      </c>
      <c r="B1412" s="430" t="s">
        <v>10225</v>
      </c>
      <c r="C1412" s="430" t="s">
        <v>3639</v>
      </c>
      <c r="D1412" s="430" t="s">
        <v>11505</v>
      </c>
      <c r="E1412" s="430" t="s">
        <v>3875</v>
      </c>
      <c r="F1412" s="432">
        <v>0.0</v>
      </c>
      <c r="G1412" s="432">
        <v>625.0</v>
      </c>
      <c r="H1412" s="432">
        <v>700.0</v>
      </c>
      <c r="I1412" s="432">
        <f t="shared" si="21"/>
        <v>1304725.96</v>
      </c>
      <c r="J1412" s="432">
        <v>75.0</v>
      </c>
      <c r="K1412" s="433">
        <v>12.0</v>
      </c>
      <c r="L1412" s="430" t="s">
        <v>10227</v>
      </c>
      <c r="M1412" s="48"/>
      <c r="N1412" s="48"/>
      <c r="O1412" s="48"/>
      <c r="P1412" s="48"/>
      <c r="Q1412" s="48"/>
      <c r="R1412" s="48"/>
      <c r="S1412" s="48"/>
      <c r="T1412" s="48"/>
      <c r="U1412" s="48"/>
      <c r="V1412" s="48"/>
      <c r="W1412" s="48"/>
      <c r="X1412" s="48"/>
      <c r="Y1412" s="48"/>
      <c r="Z1412" s="48"/>
      <c r="AA1412" s="48"/>
      <c r="AB1412" s="48"/>
      <c r="AC1412" s="48"/>
    </row>
    <row r="1413">
      <c r="A1413" s="497">
        <v>45805.0</v>
      </c>
      <c r="B1413" s="430" t="s">
        <v>10225</v>
      </c>
      <c r="C1413" s="430" t="s">
        <v>3564</v>
      </c>
      <c r="D1413" s="430" t="s">
        <v>11415</v>
      </c>
      <c r="E1413" s="430" t="s">
        <v>3890</v>
      </c>
      <c r="F1413" s="432">
        <v>0.0</v>
      </c>
      <c r="G1413" s="432">
        <v>535.71</v>
      </c>
      <c r="H1413" s="432">
        <v>600.0</v>
      </c>
      <c r="I1413" s="432">
        <f t="shared" si="21"/>
        <v>1305261.67</v>
      </c>
      <c r="J1413" s="432">
        <v>64.29</v>
      </c>
      <c r="K1413" s="433">
        <v>12.0</v>
      </c>
      <c r="L1413" s="430" t="s">
        <v>10279</v>
      </c>
      <c r="M1413" s="48"/>
      <c r="N1413" s="48"/>
      <c r="O1413" s="48"/>
      <c r="P1413" s="48"/>
      <c r="Q1413" s="48"/>
      <c r="R1413" s="48"/>
      <c r="S1413" s="48"/>
      <c r="T1413" s="48"/>
      <c r="U1413" s="48"/>
      <c r="V1413" s="48"/>
      <c r="W1413" s="48"/>
      <c r="X1413" s="48"/>
      <c r="Y1413" s="48"/>
      <c r="Z1413" s="48"/>
      <c r="AA1413" s="48"/>
      <c r="AB1413" s="48"/>
      <c r="AC1413" s="48"/>
    </row>
    <row r="1414">
      <c r="A1414" s="497">
        <v>45805.0</v>
      </c>
      <c r="B1414" s="430" t="s">
        <v>10225</v>
      </c>
      <c r="C1414" s="430" t="s">
        <v>3893</v>
      </c>
      <c r="D1414" s="430" t="s">
        <v>11506</v>
      </c>
      <c r="E1414" s="430" t="s">
        <v>3892</v>
      </c>
      <c r="F1414" s="432">
        <v>0.0</v>
      </c>
      <c r="G1414" s="432">
        <v>491.07</v>
      </c>
      <c r="H1414" s="432">
        <v>550.0</v>
      </c>
      <c r="I1414" s="432">
        <f t="shared" si="21"/>
        <v>1305752.74</v>
      </c>
      <c r="J1414" s="432">
        <v>58.93</v>
      </c>
      <c r="K1414" s="433">
        <v>12.0</v>
      </c>
      <c r="L1414" s="430" t="s">
        <v>10283</v>
      </c>
      <c r="M1414" s="48"/>
      <c r="N1414" s="48"/>
      <c r="O1414" s="48"/>
      <c r="P1414" s="48"/>
      <c r="Q1414" s="48"/>
      <c r="R1414" s="48"/>
      <c r="S1414" s="48"/>
      <c r="T1414" s="48"/>
      <c r="U1414" s="48"/>
      <c r="V1414" s="48"/>
      <c r="W1414" s="48"/>
      <c r="X1414" s="48"/>
      <c r="Y1414" s="48"/>
      <c r="Z1414" s="48"/>
      <c r="AA1414" s="48"/>
      <c r="AB1414" s="48"/>
      <c r="AC1414" s="48"/>
    </row>
    <row r="1415">
      <c r="A1415" s="497">
        <v>45805.0</v>
      </c>
      <c r="B1415" s="430" t="s">
        <v>10225</v>
      </c>
      <c r="C1415" s="430" t="s">
        <v>2203</v>
      </c>
      <c r="D1415" s="430" t="s">
        <v>11507</v>
      </c>
      <c r="E1415" s="430" t="s">
        <v>3895</v>
      </c>
      <c r="F1415" s="432">
        <v>0.0</v>
      </c>
      <c r="G1415" s="432">
        <v>491.07</v>
      </c>
      <c r="H1415" s="432">
        <v>550.0</v>
      </c>
      <c r="I1415" s="432">
        <f t="shared" si="21"/>
        <v>1306243.81</v>
      </c>
      <c r="J1415" s="432">
        <v>58.93</v>
      </c>
      <c r="K1415" s="433">
        <v>12.0</v>
      </c>
      <c r="L1415" s="430" t="s">
        <v>10283</v>
      </c>
      <c r="M1415" s="48"/>
      <c r="N1415" s="48"/>
      <c r="O1415" s="48"/>
      <c r="P1415" s="48"/>
      <c r="Q1415" s="48"/>
      <c r="R1415" s="48"/>
      <c r="S1415" s="48"/>
      <c r="T1415" s="48"/>
      <c r="U1415" s="48"/>
      <c r="V1415" s="48"/>
      <c r="W1415" s="48"/>
      <c r="X1415" s="48"/>
      <c r="Y1415" s="48"/>
      <c r="Z1415" s="48"/>
      <c r="AA1415" s="48"/>
      <c r="AB1415" s="48"/>
      <c r="AC1415" s="48"/>
    </row>
    <row r="1416">
      <c r="A1416" s="497">
        <v>45805.0</v>
      </c>
      <c r="B1416" s="430" t="s">
        <v>10225</v>
      </c>
      <c r="C1416" s="430" t="s">
        <v>2144</v>
      </c>
      <c r="D1416" s="430" t="s">
        <v>11508</v>
      </c>
      <c r="E1416" s="430" t="s">
        <v>3897</v>
      </c>
      <c r="F1416" s="432">
        <v>0.0</v>
      </c>
      <c r="G1416" s="432">
        <v>2321.43</v>
      </c>
      <c r="H1416" s="432">
        <v>2600.0</v>
      </c>
      <c r="I1416" s="432">
        <f t="shared" si="21"/>
        <v>1308565.24</v>
      </c>
      <c r="J1416" s="432">
        <v>278.57</v>
      </c>
      <c r="K1416" s="433">
        <v>12.0</v>
      </c>
      <c r="L1416" s="430" t="s">
        <v>10227</v>
      </c>
      <c r="M1416" s="48"/>
      <c r="N1416" s="48"/>
      <c r="O1416" s="48"/>
      <c r="P1416" s="48"/>
      <c r="Q1416" s="48"/>
      <c r="R1416" s="48"/>
      <c r="S1416" s="48"/>
      <c r="T1416" s="48"/>
      <c r="U1416" s="48"/>
      <c r="V1416" s="48"/>
      <c r="W1416" s="48"/>
      <c r="X1416" s="48"/>
      <c r="Y1416" s="48"/>
      <c r="Z1416" s="48"/>
      <c r="AA1416" s="48"/>
      <c r="AB1416" s="48"/>
      <c r="AC1416" s="48"/>
    </row>
    <row r="1417">
      <c r="A1417" s="497">
        <v>45805.0</v>
      </c>
      <c r="B1417" s="430" t="s">
        <v>10225</v>
      </c>
      <c r="C1417" s="430" t="s">
        <v>2144</v>
      </c>
      <c r="D1417" s="430" t="s">
        <v>11509</v>
      </c>
      <c r="E1417" s="430" t="s">
        <v>3897</v>
      </c>
      <c r="F1417" s="432">
        <v>0.0</v>
      </c>
      <c r="G1417" s="432">
        <v>1250.0</v>
      </c>
      <c r="H1417" s="432">
        <v>1400.0</v>
      </c>
      <c r="I1417" s="432">
        <f t="shared" si="21"/>
        <v>1309815.24</v>
      </c>
      <c r="J1417" s="432">
        <v>150.0</v>
      </c>
      <c r="K1417" s="433">
        <v>12.0</v>
      </c>
      <c r="L1417" s="430" t="s">
        <v>10227</v>
      </c>
      <c r="M1417" s="48"/>
      <c r="N1417" s="48"/>
      <c r="O1417" s="48"/>
      <c r="P1417" s="48"/>
      <c r="Q1417" s="48"/>
      <c r="R1417" s="48"/>
      <c r="S1417" s="48"/>
      <c r="T1417" s="48"/>
      <c r="U1417" s="48"/>
      <c r="V1417" s="48"/>
      <c r="W1417" s="48"/>
      <c r="X1417" s="48"/>
      <c r="Y1417" s="48"/>
      <c r="Z1417" s="48"/>
      <c r="AA1417" s="48"/>
      <c r="AB1417" s="48"/>
      <c r="AC1417" s="48"/>
    </row>
    <row r="1418">
      <c r="A1418" s="497">
        <v>45805.0</v>
      </c>
      <c r="B1418" s="430" t="s">
        <v>10225</v>
      </c>
      <c r="C1418" s="430" t="s">
        <v>3639</v>
      </c>
      <c r="D1418" s="430" t="s">
        <v>11510</v>
      </c>
      <c r="E1418" s="430" t="s">
        <v>3902</v>
      </c>
      <c r="F1418" s="432">
        <v>0.0</v>
      </c>
      <c r="G1418" s="432">
        <v>1875.0</v>
      </c>
      <c r="H1418" s="432">
        <v>2100.0</v>
      </c>
      <c r="I1418" s="432">
        <f t="shared" si="21"/>
        <v>1311690.24</v>
      </c>
      <c r="J1418" s="432">
        <v>225.0</v>
      </c>
      <c r="K1418" s="433">
        <v>12.0</v>
      </c>
      <c r="L1418" s="430" t="s">
        <v>10227</v>
      </c>
      <c r="M1418" s="48"/>
      <c r="N1418" s="48"/>
      <c r="O1418" s="48"/>
      <c r="P1418" s="48"/>
      <c r="Q1418" s="48"/>
      <c r="R1418" s="48"/>
      <c r="S1418" s="48"/>
      <c r="T1418" s="48"/>
      <c r="U1418" s="48"/>
      <c r="V1418" s="48"/>
      <c r="W1418" s="48"/>
      <c r="X1418" s="48"/>
      <c r="Y1418" s="48"/>
      <c r="Z1418" s="48"/>
      <c r="AA1418" s="48"/>
      <c r="AB1418" s="48"/>
      <c r="AC1418" s="48"/>
    </row>
    <row r="1419">
      <c r="A1419" s="497">
        <v>45805.0</v>
      </c>
      <c r="B1419" s="430" t="s">
        <v>10225</v>
      </c>
      <c r="C1419" s="430" t="s">
        <v>438</v>
      </c>
      <c r="D1419" s="430" t="s">
        <v>10403</v>
      </c>
      <c r="E1419" s="430" t="s">
        <v>3905</v>
      </c>
      <c r="F1419" s="432">
        <v>0.0</v>
      </c>
      <c r="G1419" s="432">
        <v>267.86</v>
      </c>
      <c r="H1419" s="432">
        <v>300.0</v>
      </c>
      <c r="I1419" s="432">
        <f t="shared" si="21"/>
        <v>1311958.1</v>
      </c>
      <c r="J1419" s="432">
        <v>32.14</v>
      </c>
      <c r="K1419" s="433">
        <v>12.0</v>
      </c>
      <c r="L1419" s="430" t="s">
        <v>10279</v>
      </c>
      <c r="M1419" s="48"/>
      <c r="N1419" s="48"/>
      <c r="O1419" s="48"/>
      <c r="P1419" s="48"/>
      <c r="Q1419" s="48"/>
      <c r="R1419" s="48"/>
      <c r="S1419" s="48"/>
      <c r="T1419" s="48"/>
      <c r="U1419" s="48"/>
      <c r="V1419" s="48"/>
      <c r="W1419" s="48"/>
      <c r="X1419" s="48"/>
      <c r="Y1419" s="48"/>
      <c r="Z1419" s="48"/>
      <c r="AA1419" s="48"/>
      <c r="AB1419" s="48"/>
      <c r="AC1419" s="48"/>
    </row>
    <row r="1420">
      <c r="A1420" s="497">
        <v>45805.0</v>
      </c>
      <c r="B1420" s="430" t="s">
        <v>10225</v>
      </c>
      <c r="C1420" s="430" t="s">
        <v>3911</v>
      </c>
      <c r="D1420" s="430" t="s">
        <v>11511</v>
      </c>
      <c r="E1420" s="430" t="s">
        <v>3910</v>
      </c>
      <c r="F1420" s="432">
        <v>0.0</v>
      </c>
      <c r="G1420" s="432">
        <v>267.86</v>
      </c>
      <c r="H1420" s="432">
        <v>300.0</v>
      </c>
      <c r="I1420" s="432">
        <f t="shared" si="21"/>
        <v>1312225.96</v>
      </c>
      <c r="J1420" s="432">
        <v>32.14</v>
      </c>
      <c r="K1420" s="433">
        <v>12.0</v>
      </c>
      <c r="L1420" s="430" t="s">
        <v>10279</v>
      </c>
      <c r="M1420" s="48"/>
      <c r="N1420" s="48"/>
      <c r="O1420" s="48"/>
      <c r="P1420" s="48"/>
      <c r="Q1420" s="48"/>
      <c r="R1420" s="48"/>
      <c r="S1420" s="48"/>
      <c r="T1420" s="48"/>
      <c r="U1420" s="48"/>
      <c r="V1420" s="48"/>
      <c r="W1420" s="48"/>
      <c r="X1420" s="48"/>
      <c r="Y1420" s="48"/>
      <c r="Z1420" s="48"/>
      <c r="AA1420" s="48"/>
      <c r="AB1420" s="48"/>
      <c r="AC1420" s="48"/>
    </row>
    <row r="1421">
      <c r="A1421" s="497">
        <v>45805.0</v>
      </c>
      <c r="B1421" s="430" t="s">
        <v>10225</v>
      </c>
      <c r="C1421" s="430" t="s">
        <v>3911</v>
      </c>
      <c r="D1421" s="430" t="s">
        <v>11512</v>
      </c>
      <c r="E1421" s="430" t="s">
        <v>3910</v>
      </c>
      <c r="F1421" s="432">
        <v>0.0</v>
      </c>
      <c r="G1421" s="432">
        <v>178.57</v>
      </c>
      <c r="H1421" s="432">
        <v>200.0</v>
      </c>
      <c r="I1421" s="432">
        <f t="shared" si="21"/>
        <v>1312404.53</v>
      </c>
      <c r="J1421" s="432">
        <v>21.43</v>
      </c>
      <c r="K1421" s="433">
        <v>12.0</v>
      </c>
      <c r="L1421" s="430" t="s">
        <v>10279</v>
      </c>
      <c r="M1421" s="48"/>
      <c r="N1421" s="48"/>
      <c r="O1421" s="48"/>
      <c r="P1421" s="48"/>
      <c r="Q1421" s="48"/>
      <c r="R1421" s="48"/>
      <c r="S1421" s="48"/>
      <c r="T1421" s="48"/>
      <c r="U1421" s="48"/>
      <c r="V1421" s="48"/>
      <c r="W1421" s="48"/>
      <c r="X1421" s="48"/>
      <c r="Y1421" s="48"/>
      <c r="Z1421" s="48"/>
      <c r="AA1421" s="48"/>
      <c r="AB1421" s="48"/>
      <c r="AC1421" s="48"/>
    </row>
    <row r="1422">
      <c r="A1422" s="497">
        <v>45805.0</v>
      </c>
      <c r="B1422" s="430" t="s">
        <v>10225</v>
      </c>
      <c r="C1422" s="430" t="s">
        <v>3887</v>
      </c>
      <c r="D1422" s="430" t="s">
        <v>11513</v>
      </c>
      <c r="E1422" s="430" t="s">
        <v>3886</v>
      </c>
      <c r="F1422" s="432">
        <v>0.0</v>
      </c>
      <c r="G1422" s="432">
        <v>4464.29</v>
      </c>
      <c r="H1422" s="432">
        <v>5000.0</v>
      </c>
      <c r="I1422" s="432">
        <f t="shared" si="21"/>
        <v>1316868.82</v>
      </c>
      <c r="J1422" s="432">
        <v>535.71</v>
      </c>
      <c r="K1422" s="433">
        <v>12.0</v>
      </c>
      <c r="L1422" s="430" t="s">
        <v>10377</v>
      </c>
      <c r="M1422" s="48"/>
      <c r="N1422" s="48"/>
      <c r="O1422" s="48"/>
      <c r="P1422" s="48"/>
      <c r="Q1422" s="48"/>
      <c r="R1422" s="48"/>
      <c r="S1422" s="48"/>
      <c r="T1422" s="48"/>
      <c r="U1422" s="48"/>
      <c r="V1422" s="48"/>
      <c r="W1422" s="48"/>
      <c r="X1422" s="48"/>
      <c r="Y1422" s="48"/>
      <c r="Z1422" s="48"/>
      <c r="AA1422" s="48"/>
      <c r="AB1422" s="48"/>
      <c r="AC1422" s="48"/>
    </row>
    <row r="1423">
      <c r="A1423" s="497">
        <v>45806.0</v>
      </c>
      <c r="B1423" s="430" t="s">
        <v>10225</v>
      </c>
      <c r="C1423" s="430" t="s">
        <v>2814</v>
      </c>
      <c r="D1423" s="430" t="s">
        <v>11176</v>
      </c>
      <c r="E1423" s="430" t="s">
        <v>3914</v>
      </c>
      <c r="F1423" s="432">
        <v>0.0</v>
      </c>
      <c r="G1423" s="432">
        <v>982.14</v>
      </c>
      <c r="H1423" s="432">
        <v>1100.0</v>
      </c>
      <c r="I1423" s="432">
        <f t="shared" si="21"/>
        <v>1317850.96</v>
      </c>
      <c r="J1423" s="432">
        <v>117.86</v>
      </c>
      <c r="K1423" s="433">
        <v>12.0</v>
      </c>
      <c r="L1423" s="430" t="s">
        <v>10283</v>
      </c>
      <c r="M1423" s="48"/>
      <c r="N1423" s="48"/>
      <c r="O1423" s="48"/>
      <c r="P1423" s="48"/>
      <c r="Q1423" s="48"/>
      <c r="R1423" s="48"/>
      <c r="S1423" s="48"/>
      <c r="T1423" s="48"/>
      <c r="U1423" s="48"/>
      <c r="V1423" s="48"/>
      <c r="W1423" s="48"/>
      <c r="X1423" s="48"/>
      <c r="Y1423" s="48"/>
      <c r="Z1423" s="48"/>
      <c r="AA1423" s="48"/>
      <c r="AB1423" s="48"/>
      <c r="AC1423" s="48"/>
    </row>
    <row r="1424">
      <c r="A1424" s="497">
        <v>45806.0</v>
      </c>
      <c r="B1424" s="430" t="s">
        <v>10225</v>
      </c>
      <c r="C1424" s="430" t="s">
        <v>3917</v>
      </c>
      <c r="D1424" s="430" t="s">
        <v>11514</v>
      </c>
      <c r="E1424" s="430" t="s">
        <v>3916</v>
      </c>
      <c r="F1424" s="432">
        <v>0.0</v>
      </c>
      <c r="G1424" s="432">
        <v>491.07</v>
      </c>
      <c r="H1424" s="432">
        <v>550.0</v>
      </c>
      <c r="I1424" s="432">
        <f t="shared" si="21"/>
        <v>1318342.03</v>
      </c>
      <c r="J1424" s="432">
        <v>58.93</v>
      </c>
      <c r="K1424" s="433">
        <v>12.0</v>
      </c>
      <c r="L1424" s="430" t="s">
        <v>10283</v>
      </c>
      <c r="M1424" s="48"/>
      <c r="N1424" s="48"/>
      <c r="O1424" s="48"/>
      <c r="P1424" s="48"/>
      <c r="Q1424" s="48"/>
      <c r="R1424" s="48"/>
      <c r="S1424" s="48"/>
      <c r="T1424" s="48"/>
      <c r="U1424" s="48"/>
      <c r="V1424" s="48"/>
      <c r="W1424" s="48"/>
      <c r="X1424" s="48"/>
      <c r="Y1424" s="48"/>
      <c r="Z1424" s="48"/>
      <c r="AA1424" s="48"/>
      <c r="AB1424" s="48"/>
      <c r="AC1424" s="48"/>
    </row>
    <row r="1425">
      <c r="A1425" s="497">
        <v>45806.0</v>
      </c>
      <c r="B1425" s="430" t="s">
        <v>10225</v>
      </c>
      <c r="C1425" s="430" t="s">
        <v>3920</v>
      </c>
      <c r="D1425" s="430" t="s">
        <v>11515</v>
      </c>
      <c r="E1425" s="430" t="s">
        <v>3919</v>
      </c>
      <c r="F1425" s="432">
        <v>0.0</v>
      </c>
      <c r="G1425" s="432">
        <v>982.14</v>
      </c>
      <c r="H1425" s="432">
        <v>1100.0</v>
      </c>
      <c r="I1425" s="432">
        <f t="shared" si="21"/>
        <v>1319324.17</v>
      </c>
      <c r="J1425" s="432">
        <v>117.86</v>
      </c>
      <c r="K1425" s="433">
        <v>12.0</v>
      </c>
      <c r="L1425" s="430" t="s">
        <v>10283</v>
      </c>
      <c r="M1425" s="48"/>
      <c r="N1425" s="48"/>
      <c r="O1425" s="48"/>
      <c r="P1425" s="48"/>
      <c r="Q1425" s="48"/>
      <c r="R1425" s="48"/>
      <c r="S1425" s="48"/>
      <c r="T1425" s="48"/>
      <c r="U1425" s="48"/>
      <c r="V1425" s="48"/>
      <c r="W1425" s="48"/>
      <c r="X1425" s="48"/>
      <c r="Y1425" s="48"/>
      <c r="Z1425" s="48"/>
      <c r="AA1425" s="48"/>
      <c r="AB1425" s="48"/>
      <c r="AC1425" s="48"/>
    </row>
    <row r="1426">
      <c r="A1426" s="497">
        <v>45806.0</v>
      </c>
      <c r="B1426" s="430" t="s">
        <v>10225</v>
      </c>
      <c r="C1426" s="430" t="s">
        <v>3923</v>
      </c>
      <c r="D1426" s="430" t="s">
        <v>11516</v>
      </c>
      <c r="E1426" s="430" t="s">
        <v>3922</v>
      </c>
      <c r="F1426" s="432">
        <v>0.0</v>
      </c>
      <c r="G1426" s="432">
        <v>491.07</v>
      </c>
      <c r="H1426" s="432">
        <v>550.0</v>
      </c>
      <c r="I1426" s="432">
        <f t="shared" si="21"/>
        <v>1319815.24</v>
      </c>
      <c r="J1426" s="432">
        <v>58.93</v>
      </c>
      <c r="K1426" s="433">
        <v>12.0</v>
      </c>
      <c r="L1426" s="430" t="s">
        <v>10283</v>
      </c>
      <c r="M1426" s="48"/>
      <c r="N1426" s="48"/>
      <c r="O1426" s="48"/>
      <c r="P1426" s="48"/>
      <c r="Q1426" s="48"/>
      <c r="R1426" s="48"/>
      <c r="S1426" s="48"/>
      <c r="T1426" s="48"/>
      <c r="U1426" s="48"/>
      <c r="V1426" s="48"/>
      <c r="W1426" s="48"/>
      <c r="X1426" s="48"/>
      <c r="Y1426" s="48"/>
      <c r="Z1426" s="48"/>
      <c r="AA1426" s="48"/>
      <c r="AB1426" s="48"/>
      <c r="AC1426" s="48"/>
    </row>
    <row r="1427">
      <c r="A1427" s="497">
        <v>45806.0</v>
      </c>
      <c r="B1427" s="430" t="s">
        <v>10225</v>
      </c>
      <c r="C1427" s="430" t="s">
        <v>3770</v>
      </c>
      <c r="D1427" s="430" t="s">
        <v>11517</v>
      </c>
      <c r="E1427" s="430" t="s">
        <v>3925</v>
      </c>
      <c r="F1427" s="432">
        <v>0.0</v>
      </c>
      <c r="G1427" s="432">
        <v>625.0</v>
      </c>
      <c r="H1427" s="432">
        <v>700.0</v>
      </c>
      <c r="I1427" s="432">
        <f t="shared" si="21"/>
        <v>1320440.24</v>
      </c>
      <c r="J1427" s="432">
        <v>75.0</v>
      </c>
      <c r="K1427" s="433">
        <v>12.0</v>
      </c>
      <c r="L1427" s="430" t="s">
        <v>10227</v>
      </c>
      <c r="M1427" s="48"/>
      <c r="N1427" s="48"/>
      <c r="O1427" s="48"/>
      <c r="P1427" s="48"/>
      <c r="Q1427" s="48"/>
      <c r="R1427" s="48"/>
      <c r="S1427" s="48"/>
      <c r="T1427" s="48"/>
      <c r="U1427" s="48"/>
      <c r="V1427" s="48"/>
      <c r="W1427" s="48"/>
      <c r="X1427" s="48"/>
      <c r="Y1427" s="48"/>
      <c r="Z1427" s="48"/>
      <c r="AA1427" s="48"/>
      <c r="AB1427" s="48"/>
      <c r="AC1427" s="48"/>
    </row>
    <row r="1428">
      <c r="A1428" s="497">
        <v>45806.0</v>
      </c>
      <c r="B1428" s="430" t="s">
        <v>10225</v>
      </c>
      <c r="C1428" s="430" t="s">
        <v>3930</v>
      </c>
      <c r="D1428" s="430" t="s">
        <v>11518</v>
      </c>
      <c r="E1428" s="430" t="s">
        <v>3929</v>
      </c>
      <c r="F1428" s="432">
        <v>0.0</v>
      </c>
      <c r="G1428" s="432">
        <v>267.86</v>
      </c>
      <c r="H1428" s="432">
        <v>300.0</v>
      </c>
      <c r="I1428" s="432">
        <f t="shared" si="21"/>
        <v>1320708.1</v>
      </c>
      <c r="J1428" s="432">
        <v>32.14</v>
      </c>
      <c r="K1428" s="433">
        <v>12.0</v>
      </c>
      <c r="L1428" s="430" t="s">
        <v>10279</v>
      </c>
      <c r="M1428" s="48"/>
      <c r="N1428" s="48"/>
      <c r="O1428" s="48"/>
      <c r="P1428" s="48"/>
      <c r="Q1428" s="48"/>
      <c r="R1428" s="48"/>
      <c r="S1428" s="48"/>
      <c r="T1428" s="48"/>
      <c r="U1428" s="48"/>
      <c r="V1428" s="48"/>
      <c r="W1428" s="48"/>
      <c r="X1428" s="48"/>
      <c r="Y1428" s="48"/>
      <c r="Z1428" s="48"/>
      <c r="AA1428" s="48"/>
      <c r="AB1428" s="48"/>
      <c r="AC1428" s="48"/>
    </row>
    <row r="1429">
      <c r="A1429" s="497">
        <v>45806.0</v>
      </c>
      <c r="B1429" s="430" t="s">
        <v>10225</v>
      </c>
      <c r="C1429" s="430" t="s">
        <v>3936</v>
      </c>
      <c r="D1429" s="430" t="s">
        <v>11519</v>
      </c>
      <c r="E1429" s="430" t="s">
        <v>3935</v>
      </c>
      <c r="F1429" s="432">
        <v>0.0</v>
      </c>
      <c r="G1429" s="432">
        <v>1250.0</v>
      </c>
      <c r="H1429" s="432">
        <v>1400.0</v>
      </c>
      <c r="I1429" s="432">
        <f t="shared" si="21"/>
        <v>1321958.1</v>
      </c>
      <c r="J1429" s="432">
        <v>150.0</v>
      </c>
      <c r="K1429" s="433">
        <v>12.0</v>
      </c>
      <c r="L1429" s="430" t="s">
        <v>10227</v>
      </c>
      <c r="M1429" s="48"/>
      <c r="N1429" s="48"/>
      <c r="O1429" s="48"/>
      <c r="P1429" s="48"/>
      <c r="Q1429" s="48"/>
      <c r="R1429" s="48"/>
      <c r="S1429" s="48"/>
      <c r="T1429" s="48"/>
      <c r="U1429" s="48"/>
      <c r="V1429" s="48"/>
      <c r="W1429" s="48"/>
      <c r="X1429" s="48"/>
      <c r="Y1429" s="48"/>
      <c r="Z1429" s="48"/>
      <c r="AA1429" s="48"/>
      <c r="AB1429" s="48"/>
      <c r="AC1429" s="48"/>
    </row>
    <row r="1430">
      <c r="A1430" s="497">
        <v>45806.0</v>
      </c>
      <c r="B1430" s="430" t="s">
        <v>10225</v>
      </c>
      <c r="C1430" s="430" t="s">
        <v>3940</v>
      </c>
      <c r="D1430" s="430" t="s">
        <v>11520</v>
      </c>
      <c r="E1430" s="430" t="s">
        <v>3939</v>
      </c>
      <c r="F1430" s="432">
        <v>0.0</v>
      </c>
      <c r="G1430" s="432">
        <v>267.86</v>
      </c>
      <c r="H1430" s="432">
        <v>300.0</v>
      </c>
      <c r="I1430" s="432">
        <f t="shared" si="21"/>
        <v>1322225.96</v>
      </c>
      <c r="J1430" s="432">
        <v>32.14</v>
      </c>
      <c r="K1430" s="433">
        <v>12.0</v>
      </c>
      <c r="L1430" s="430" t="s">
        <v>10279</v>
      </c>
      <c r="M1430" s="48"/>
      <c r="N1430" s="48"/>
      <c r="O1430" s="48"/>
      <c r="P1430" s="48"/>
      <c r="Q1430" s="48"/>
      <c r="R1430" s="48"/>
      <c r="S1430" s="48"/>
      <c r="T1430" s="48"/>
      <c r="U1430" s="48"/>
      <c r="V1430" s="48"/>
      <c r="W1430" s="48"/>
      <c r="X1430" s="48"/>
      <c r="Y1430" s="48"/>
      <c r="Z1430" s="48"/>
      <c r="AA1430" s="48"/>
      <c r="AB1430" s="48"/>
      <c r="AC1430" s="48"/>
    </row>
    <row r="1431">
      <c r="A1431" s="497">
        <v>45806.0</v>
      </c>
      <c r="B1431" s="430" t="s">
        <v>10225</v>
      </c>
      <c r="C1431" s="430" t="s">
        <v>3944</v>
      </c>
      <c r="D1431" s="430" t="s">
        <v>11521</v>
      </c>
      <c r="E1431" s="430" t="s">
        <v>3943</v>
      </c>
      <c r="F1431" s="432">
        <v>0.0</v>
      </c>
      <c r="G1431" s="432">
        <v>267.86</v>
      </c>
      <c r="H1431" s="432">
        <v>300.0</v>
      </c>
      <c r="I1431" s="432">
        <f t="shared" si="21"/>
        <v>1322493.82</v>
      </c>
      <c r="J1431" s="432">
        <v>32.14</v>
      </c>
      <c r="K1431" s="433">
        <v>12.0</v>
      </c>
      <c r="L1431" s="430" t="s">
        <v>10279</v>
      </c>
      <c r="M1431" s="48"/>
      <c r="N1431" s="48"/>
      <c r="O1431" s="48"/>
      <c r="P1431" s="48"/>
      <c r="Q1431" s="48"/>
      <c r="R1431" s="48"/>
      <c r="S1431" s="48"/>
      <c r="T1431" s="48"/>
      <c r="U1431" s="48"/>
      <c r="V1431" s="48"/>
      <c r="W1431" s="48"/>
      <c r="X1431" s="48"/>
      <c r="Y1431" s="48"/>
      <c r="Z1431" s="48"/>
      <c r="AA1431" s="48"/>
      <c r="AB1431" s="48"/>
      <c r="AC1431" s="48"/>
    </row>
    <row r="1432">
      <c r="A1432" s="497">
        <v>45806.0</v>
      </c>
      <c r="B1432" s="430" t="s">
        <v>10225</v>
      </c>
      <c r="C1432" s="430" t="s">
        <v>3950</v>
      </c>
      <c r="D1432" s="430" t="s">
        <v>11522</v>
      </c>
      <c r="E1432" s="430" t="s">
        <v>3949</v>
      </c>
      <c r="F1432" s="432">
        <v>0.0</v>
      </c>
      <c r="G1432" s="432">
        <v>267.86</v>
      </c>
      <c r="H1432" s="432">
        <v>300.0</v>
      </c>
      <c r="I1432" s="432">
        <f t="shared" si="21"/>
        <v>1322761.68</v>
      </c>
      <c r="J1432" s="432">
        <v>32.14</v>
      </c>
      <c r="K1432" s="433">
        <v>12.0</v>
      </c>
      <c r="L1432" s="430" t="s">
        <v>10279</v>
      </c>
      <c r="M1432" s="48"/>
      <c r="N1432" s="48"/>
      <c r="O1432" s="48"/>
      <c r="P1432" s="48"/>
      <c r="Q1432" s="48"/>
      <c r="R1432" s="48"/>
      <c r="S1432" s="48"/>
      <c r="T1432" s="48"/>
      <c r="U1432" s="48"/>
      <c r="V1432" s="48"/>
      <c r="W1432" s="48"/>
      <c r="X1432" s="48"/>
      <c r="Y1432" s="48"/>
      <c r="Z1432" s="48"/>
      <c r="AA1432" s="48"/>
      <c r="AB1432" s="48"/>
      <c r="AC1432" s="48"/>
    </row>
    <row r="1433">
      <c r="A1433" s="497">
        <v>45806.0</v>
      </c>
      <c r="B1433" s="430" t="s">
        <v>10225</v>
      </c>
      <c r="C1433" s="430" t="s">
        <v>1931</v>
      </c>
      <c r="D1433" s="430" t="s">
        <v>11523</v>
      </c>
      <c r="E1433" s="430" t="s">
        <v>3946</v>
      </c>
      <c r="F1433" s="432">
        <v>0.0</v>
      </c>
      <c r="G1433" s="432">
        <v>2321.43</v>
      </c>
      <c r="H1433" s="432">
        <v>2600.0</v>
      </c>
      <c r="I1433" s="432">
        <f t="shared" si="21"/>
        <v>1325083.11</v>
      </c>
      <c r="J1433" s="432">
        <v>278.57</v>
      </c>
      <c r="K1433" s="433">
        <v>12.0</v>
      </c>
      <c r="L1433" s="430" t="s">
        <v>10227</v>
      </c>
      <c r="M1433" s="48"/>
      <c r="N1433" s="48"/>
      <c r="O1433" s="48"/>
      <c r="P1433" s="48"/>
      <c r="Q1433" s="48"/>
      <c r="R1433" s="48"/>
      <c r="S1433" s="48"/>
      <c r="T1433" s="48"/>
      <c r="U1433" s="48"/>
      <c r="V1433" s="48"/>
      <c r="W1433" s="48"/>
      <c r="X1433" s="48"/>
      <c r="Y1433" s="48"/>
      <c r="Z1433" s="48"/>
      <c r="AA1433" s="48"/>
      <c r="AB1433" s="48"/>
      <c r="AC1433" s="48"/>
    </row>
    <row r="1434">
      <c r="A1434" s="497">
        <v>45806.0</v>
      </c>
      <c r="B1434" s="430" t="s">
        <v>10225</v>
      </c>
      <c r="C1434" s="430" t="s">
        <v>1931</v>
      </c>
      <c r="D1434" s="430" t="s">
        <v>11524</v>
      </c>
      <c r="E1434" s="430" t="s">
        <v>3946</v>
      </c>
      <c r="F1434" s="432">
        <v>0.0</v>
      </c>
      <c r="G1434" s="432">
        <v>2321.43</v>
      </c>
      <c r="H1434" s="432">
        <v>2600.0</v>
      </c>
      <c r="I1434" s="432">
        <f t="shared" si="21"/>
        <v>1327404.54</v>
      </c>
      <c r="J1434" s="432">
        <v>278.57</v>
      </c>
      <c r="K1434" s="433">
        <v>12.0</v>
      </c>
      <c r="L1434" s="430" t="s">
        <v>10227</v>
      </c>
      <c r="M1434" s="48"/>
      <c r="N1434" s="48"/>
      <c r="O1434" s="48"/>
      <c r="P1434" s="48"/>
      <c r="Q1434" s="48"/>
      <c r="R1434" s="48"/>
      <c r="S1434" s="48"/>
      <c r="T1434" s="48"/>
      <c r="U1434" s="48"/>
      <c r="V1434" s="48"/>
      <c r="W1434" s="48"/>
      <c r="X1434" s="48"/>
      <c r="Y1434" s="48"/>
      <c r="Z1434" s="48"/>
      <c r="AA1434" s="48"/>
      <c r="AB1434" s="48"/>
      <c r="AC1434" s="48"/>
    </row>
    <row r="1435">
      <c r="A1435" s="497">
        <v>45806.0</v>
      </c>
      <c r="B1435" s="430" t="s">
        <v>10225</v>
      </c>
      <c r="C1435" s="430" t="s">
        <v>3109</v>
      </c>
      <c r="D1435" s="430" t="s">
        <v>11525</v>
      </c>
      <c r="E1435" s="430" t="s">
        <v>3952</v>
      </c>
      <c r="F1435" s="432">
        <v>0.0</v>
      </c>
      <c r="G1435" s="432">
        <v>321.43</v>
      </c>
      <c r="H1435" s="432">
        <v>360.0</v>
      </c>
      <c r="I1435" s="432">
        <f t="shared" si="21"/>
        <v>1327725.97</v>
      </c>
      <c r="J1435" s="432">
        <v>38.57</v>
      </c>
      <c r="K1435" s="433">
        <v>12.0</v>
      </c>
      <c r="L1435" s="430" t="s">
        <v>10227</v>
      </c>
      <c r="M1435" s="48"/>
      <c r="N1435" s="48"/>
      <c r="O1435" s="48"/>
      <c r="P1435" s="48"/>
      <c r="Q1435" s="48"/>
      <c r="R1435" s="48"/>
      <c r="S1435" s="48"/>
      <c r="T1435" s="48"/>
      <c r="U1435" s="48"/>
      <c r="V1435" s="48"/>
      <c r="W1435" s="48"/>
      <c r="X1435" s="48"/>
      <c r="Y1435" s="48"/>
      <c r="Z1435" s="48"/>
      <c r="AA1435" s="48"/>
      <c r="AB1435" s="48"/>
      <c r="AC1435" s="48"/>
    </row>
    <row r="1436">
      <c r="A1436" s="497">
        <v>45806.0</v>
      </c>
      <c r="B1436" s="430" t="s">
        <v>10225</v>
      </c>
      <c r="C1436" s="430" t="s">
        <v>3009</v>
      </c>
      <c r="D1436" s="430" t="s">
        <v>11526</v>
      </c>
      <c r="E1436" s="430" t="s">
        <v>3955</v>
      </c>
      <c r="F1436" s="432">
        <v>0.0</v>
      </c>
      <c r="G1436" s="432">
        <v>491.07</v>
      </c>
      <c r="H1436" s="432">
        <v>550.0</v>
      </c>
      <c r="I1436" s="432">
        <f t="shared" si="21"/>
        <v>1328217.04</v>
      </c>
      <c r="J1436" s="432">
        <v>58.93</v>
      </c>
      <c r="K1436" s="433">
        <v>12.0</v>
      </c>
      <c r="L1436" s="430" t="s">
        <v>10283</v>
      </c>
      <c r="M1436" s="48"/>
      <c r="N1436" s="48"/>
      <c r="O1436" s="48"/>
      <c r="P1436" s="48"/>
      <c r="Q1436" s="48"/>
      <c r="R1436" s="48"/>
      <c r="S1436" s="48"/>
      <c r="T1436" s="48"/>
      <c r="U1436" s="48"/>
      <c r="V1436" s="48"/>
      <c r="W1436" s="48"/>
      <c r="X1436" s="48"/>
      <c r="Y1436" s="48"/>
      <c r="Z1436" s="48"/>
      <c r="AA1436" s="48"/>
      <c r="AB1436" s="48"/>
      <c r="AC1436" s="48"/>
    </row>
    <row r="1437">
      <c r="A1437" s="497">
        <v>45807.0</v>
      </c>
      <c r="B1437" s="430" t="s">
        <v>10225</v>
      </c>
      <c r="C1437" s="430" t="s">
        <v>804</v>
      </c>
      <c r="D1437" s="430" t="s">
        <v>11527</v>
      </c>
      <c r="E1437" s="430" t="s">
        <v>3968</v>
      </c>
      <c r="F1437" s="432">
        <v>0.0</v>
      </c>
      <c r="G1437" s="432">
        <v>446.43</v>
      </c>
      <c r="H1437" s="432">
        <v>500.0</v>
      </c>
      <c r="I1437" s="432">
        <f t="shared" si="21"/>
        <v>1328663.47</v>
      </c>
      <c r="J1437" s="432">
        <v>53.57</v>
      </c>
      <c r="K1437" s="433">
        <v>12.0</v>
      </c>
      <c r="L1437" s="430" t="s">
        <v>10388</v>
      </c>
      <c r="M1437" s="48"/>
      <c r="N1437" s="48"/>
      <c r="O1437" s="48"/>
      <c r="P1437" s="48"/>
      <c r="Q1437" s="48"/>
      <c r="R1437" s="48"/>
      <c r="S1437" s="48"/>
      <c r="T1437" s="48"/>
      <c r="U1437" s="48"/>
      <c r="V1437" s="48"/>
      <c r="W1437" s="48"/>
      <c r="X1437" s="48"/>
      <c r="Y1437" s="48"/>
      <c r="Z1437" s="48"/>
      <c r="AA1437" s="48"/>
      <c r="AB1437" s="48"/>
      <c r="AC1437" s="48"/>
    </row>
    <row r="1438">
      <c r="A1438" s="497">
        <v>45807.0</v>
      </c>
      <c r="B1438" s="430" t="s">
        <v>10225</v>
      </c>
      <c r="C1438" s="430" t="s">
        <v>3320</v>
      </c>
      <c r="D1438" s="430" t="s">
        <v>11378</v>
      </c>
      <c r="E1438" s="430" t="s">
        <v>3957</v>
      </c>
      <c r="F1438" s="432">
        <v>0.0</v>
      </c>
      <c r="G1438" s="432">
        <v>267.86</v>
      </c>
      <c r="H1438" s="432">
        <v>300.0</v>
      </c>
      <c r="I1438" s="432">
        <f t="shared" si="21"/>
        <v>1328931.33</v>
      </c>
      <c r="J1438" s="432">
        <v>32.14</v>
      </c>
      <c r="K1438" s="433">
        <v>12.0</v>
      </c>
      <c r="L1438" s="430" t="s">
        <v>10279</v>
      </c>
      <c r="M1438" s="48"/>
      <c r="N1438" s="48"/>
      <c r="O1438" s="48"/>
      <c r="P1438" s="48"/>
      <c r="Q1438" s="48"/>
      <c r="R1438" s="48"/>
      <c r="S1438" s="48"/>
      <c r="T1438" s="48"/>
      <c r="U1438" s="48"/>
      <c r="V1438" s="48"/>
      <c r="W1438" s="48"/>
      <c r="X1438" s="48"/>
      <c r="Y1438" s="48"/>
      <c r="Z1438" s="48"/>
      <c r="AA1438" s="48"/>
      <c r="AB1438" s="48"/>
      <c r="AC1438" s="48"/>
    </row>
    <row r="1439">
      <c r="A1439" s="497">
        <v>45807.0</v>
      </c>
      <c r="B1439" s="430" t="s">
        <v>10225</v>
      </c>
      <c r="C1439" s="430" t="s">
        <v>331</v>
      </c>
      <c r="D1439" s="430" t="s">
        <v>10937</v>
      </c>
      <c r="E1439" s="430" t="s">
        <v>3959</v>
      </c>
      <c r="F1439" s="432">
        <v>0.0</v>
      </c>
      <c r="G1439" s="432">
        <v>267.86</v>
      </c>
      <c r="H1439" s="432">
        <v>300.0</v>
      </c>
      <c r="I1439" s="432">
        <f t="shared" si="21"/>
        <v>1329199.19</v>
      </c>
      <c r="J1439" s="432">
        <v>32.14</v>
      </c>
      <c r="K1439" s="433">
        <v>12.0</v>
      </c>
      <c r="L1439" s="430" t="s">
        <v>10279</v>
      </c>
      <c r="M1439" s="48"/>
      <c r="N1439" s="48"/>
      <c r="O1439" s="48"/>
      <c r="P1439" s="48"/>
      <c r="Q1439" s="48"/>
      <c r="R1439" s="48"/>
      <c r="S1439" s="48"/>
      <c r="T1439" s="48"/>
      <c r="U1439" s="48"/>
      <c r="V1439" s="48"/>
      <c r="W1439" s="48"/>
      <c r="X1439" s="48"/>
      <c r="Y1439" s="48"/>
      <c r="Z1439" s="48"/>
      <c r="AA1439" s="48"/>
      <c r="AB1439" s="48"/>
      <c r="AC1439" s="48"/>
    </row>
    <row r="1440">
      <c r="A1440" s="497">
        <v>45807.0</v>
      </c>
      <c r="B1440" s="430" t="s">
        <v>10225</v>
      </c>
      <c r="C1440" s="430" t="s">
        <v>3962</v>
      </c>
      <c r="D1440" s="430" t="s">
        <v>11528</v>
      </c>
      <c r="E1440" s="430" t="s">
        <v>3961</v>
      </c>
      <c r="F1440" s="432">
        <v>0.0</v>
      </c>
      <c r="G1440" s="432">
        <v>982.14</v>
      </c>
      <c r="H1440" s="432">
        <v>1100.0</v>
      </c>
      <c r="I1440" s="432">
        <f t="shared" si="21"/>
        <v>1330181.33</v>
      </c>
      <c r="J1440" s="432">
        <v>117.86</v>
      </c>
      <c r="K1440" s="433">
        <v>12.0</v>
      </c>
      <c r="L1440" s="430" t="s">
        <v>10283</v>
      </c>
      <c r="M1440" s="48"/>
      <c r="N1440" s="48"/>
      <c r="O1440" s="48"/>
      <c r="P1440" s="48"/>
      <c r="Q1440" s="48"/>
      <c r="R1440" s="48"/>
      <c r="S1440" s="48"/>
      <c r="T1440" s="48"/>
      <c r="U1440" s="48"/>
      <c r="V1440" s="48"/>
      <c r="W1440" s="48"/>
      <c r="X1440" s="48"/>
      <c r="Y1440" s="48"/>
      <c r="Z1440" s="48"/>
      <c r="AA1440" s="48"/>
      <c r="AB1440" s="48"/>
      <c r="AC1440" s="48"/>
    </row>
    <row r="1441">
      <c r="A1441" s="497">
        <v>45807.0</v>
      </c>
      <c r="B1441" s="430" t="s">
        <v>10225</v>
      </c>
      <c r="C1441" s="430" t="s">
        <v>3770</v>
      </c>
      <c r="D1441" s="430" t="s">
        <v>11469</v>
      </c>
      <c r="E1441" s="430" t="s">
        <v>3965</v>
      </c>
      <c r="F1441" s="432">
        <v>0.0</v>
      </c>
      <c r="G1441" s="432">
        <v>535.71</v>
      </c>
      <c r="H1441" s="432">
        <v>600.0</v>
      </c>
      <c r="I1441" s="432">
        <f t="shared" si="21"/>
        <v>1330717.04</v>
      </c>
      <c r="J1441" s="432">
        <v>64.29</v>
      </c>
      <c r="K1441" s="433">
        <v>12.0</v>
      </c>
      <c r="L1441" s="430" t="s">
        <v>10279</v>
      </c>
      <c r="M1441" s="48"/>
      <c r="N1441" s="48"/>
      <c r="O1441" s="48"/>
      <c r="P1441" s="48"/>
      <c r="Q1441" s="48"/>
      <c r="R1441" s="48"/>
      <c r="S1441" s="48"/>
      <c r="T1441" s="48"/>
      <c r="U1441" s="48"/>
      <c r="V1441" s="48"/>
      <c r="W1441" s="48"/>
      <c r="X1441" s="48"/>
      <c r="Y1441" s="48"/>
      <c r="Z1441" s="48"/>
      <c r="AA1441" s="48"/>
      <c r="AB1441" s="48"/>
      <c r="AC1441" s="48"/>
    </row>
    <row r="1442">
      <c r="A1442" s="497">
        <v>45807.0</v>
      </c>
      <c r="B1442" s="430" t="s">
        <v>10225</v>
      </c>
      <c r="C1442" s="430" t="s">
        <v>3944</v>
      </c>
      <c r="D1442" s="430" t="s">
        <v>11521</v>
      </c>
      <c r="E1442" s="430" t="s">
        <v>3971</v>
      </c>
      <c r="F1442" s="432">
        <v>0.0</v>
      </c>
      <c r="G1442" s="432">
        <v>267.86</v>
      </c>
      <c r="H1442" s="432">
        <v>300.0</v>
      </c>
      <c r="I1442" s="432">
        <f t="shared" si="21"/>
        <v>1330984.9</v>
      </c>
      <c r="J1442" s="432">
        <v>32.14</v>
      </c>
      <c r="K1442" s="433">
        <v>12.0</v>
      </c>
      <c r="L1442" s="430" t="s">
        <v>10279</v>
      </c>
      <c r="M1442" s="48"/>
      <c r="N1442" s="48"/>
      <c r="O1442" s="48"/>
      <c r="P1442" s="48"/>
      <c r="Q1442" s="48"/>
      <c r="R1442" s="48"/>
      <c r="S1442" s="48"/>
      <c r="T1442" s="48"/>
      <c r="U1442" s="48"/>
      <c r="V1442" s="48"/>
      <c r="W1442" s="48"/>
      <c r="X1442" s="48"/>
      <c r="Y1442" s="48"/>
      <c r="Z1442" s="48"/>
      <c r="AA1442" s="48"/>
      <c r="AB1442" s="48"/>
      <c r="AC1442" s="48"/>
    </row>
    <row r="1443">
      <c r="A1443" s="497">
        <v>45807.0</v>
      </c>
      <c r="B1443" s="430" t="s">
        <v>10225</v>
      </c>
      <c r="C1443" s="430" t="s">
        <v>1964</v>
      </c>
      <c r="D1443" s="430" t="s">
        <v>11529</v>
      </c>
      <c r="E1443" s="430" t="s">
        <v>3974</v>
      </c>
      <c r="F1443" s="432">
        <v>0.0</v>
      </c>
      <c r="G1443" s="432">
        <v>1227.68</v>
      </c>
      <c r="H1443" s="432">
        <v>1375.0</v>
      </c>
      <c r="I1443" s="432">
        <f t="shared" si="21"/>
        <v>1332212.58</v>
      </c>
      <c r="J1443" s="432">
        <v>147.32</v>
      </c>
      <c r="K1443" s="433">
        <v>12.0</v>
      </c>
      <c r="L1443" s="430" t="s">
        <v>10234</v>
      </c>
      <c r="M1443" s="48"/>
      <c r="N1443" s="48"/>
      <c r="O1443" s="48"/>
      <c r="P1443" s="48"/>
      <c r="Q1443" s="48"/>
      <c r="R1443" s="48"/>
      <c r="S1443" s="48"/>
      <c r="T1443" s="48"/>
      <c r="U1443" s="48"/>
      <c r="V1443" s="48"/>
      <c r="W1443" s="48"/>
      <c r="X1443" s="48"/>
      <c r="Y1443" s="48"/>
      <c r="Z1443" s="48"/>
      <c r="AA1443" s="48"/>
      <c r="AB1443" s="48"/>
      <c r="AC1443" s="48"/>
    </row>
    <row r="1444">
      <c r="A1444" s="497">
        <v>45807.0</v>
      </c>
      <c r="B1444" s="430" t="s">
        <v>10225</v>
      </c>
      <c r="C1444" s="430" t="s">
        <v>1496</v>
      </c>
      <c r="D1444" s="430" t="s">
        <v>11530</v>
      </c>
      <c r="E1444" s="430" t="s">
        <v>3978</v>
      </c>
      <c r="F1444" s="432">
        <v>0.0</v>
      </c>
      <c r="G1444" s="432">
        <v>1285.71</v>
      </c>
      <c r="H1444" s="432">
        <v>1440.0</v>
      </c>
      <c r="I1444" s="432">
        <f t="shared" si="21"/>
        <v>1333498.29</v>
      </c>
      <c r="J1444" s="432">
        <v>154.29</v>
      </c>
      <c r="K1444" s="433">
        <v>12.0</v>
      </c>
      <c r="L1444" s="430" t="s">
        <v>10227</v>
      </c>
      <c r="M1444" s="48"/>
      <c r="N1444" s="48"/>
      <c r="O1444" s="48"/>
      <c r="P1444" s="48"/>
      <c r="Q1444" s="48"/>
      <c r="R1444" s="48"/>
      <c r="S1444" s="48"/>
      <c r="T1444" s="48"/>
      <c r="U1444" s="48"/>
      <c r="V1444" s="48"/>
      <c r="W1444" s="48"/>
      <c r="X1444" s="48"/>
      <c r="Y1444" s="48"/>
      <c r="Z1444" s="48"/>
      <c r="AA1444" s="48"/>
      <c r="AB1444" s="48"/>
      <c r="AC1444" s="48"/>
    </row>
    <row r="1445">
      <c r="A1445" s="497">
        <v>45807.0</v>
      </c>
      <c r="B1445" s="430" t="s">
        <v>10225</v>
      </c>
      <c r="C1445" s="430" t="s">
        <v>3983</v>
      </c>
      <c r="D1445" s="430" t="s">
        <v>11531</v>
      </c>
      <c r="E1445" s="430" t="s">
        <v>3982</v>
      </c>
      <c r="F1445" s="432">
        <v>0.0</v>
      </c>
      <c r="G1445" s="432">
        <v>1250.0</v>
      </c>
      <c r="H1445" s="432">
        <v>1400.0</v>
      </c>
      <c r="I1445" s="432">
        <f t="shared" si="21"/>
        <v>1334748.29</v>
      </c>
      <c r="J1445" s="432">
        <v>150.0</v>
      </c>
      <c r="K1445" s="433">
        <v>12.0</v>
      </c>
      <c r="L1445" s="430" t="s">
        <v>10227</v>
      </c>
      <c r="M1445" s="48"/>
      <c r="N1445" s="48"/>
      <c r="O1445" s="48"/>
      <c r="P1445" s="48"/>
      <c r="Q1445" s="48"/>
      <c r="R1445" s="48"/>
      <c r="S1445" s="48"/>
      <c r="T1445" s="48"/>
      <c r="U1445" s="48"/>
      <c r="V1445" s="48"/>
      <c r="W1445" s="48"/>
      <c r="X1445" s="48"/>
      <c r="Y1445" s="48"/>
      <c r="Z1445" s="48"/>
      <c r="AA1445" s="48"/>
      <c r="AB1445" s="48"/>
      <c r="AC1445" s="48"/>
    </row>
    <row r="1446">
      <c r="A1446" s="497">
        <v>45807.0</v>
      </c>
      <c r="B1446" s="430" t="s">
        <v>10225</v>
      </c>
      <c r="C1446" s="430" t="s">
        <v>3983</v>
      </c>
      <c r="D1446" s="430" t="s">
        <v>11532</v>
      </c>
      <c r="E1446" s="430" t="s">
        <v>3982</v>
      </c>
      <c r="F1446" s="432">
        <v>0.0</v>
      </c>
      <c r="G1446" s="432">
        <v>625.0</v>
      </c>
      <c r="H1446" s="432">
        <v>700.0</v>
      </c>
      <c r="I1446" s="432">
        <f t="shared" si="21"/>
        <v>1335373.29</v>
      </c>
      <c r="J1446" s="432">
        <v>75.0</v>
      </c>
      <c r="K1446" s="433">
        <v>12.0</v>
      </c>
      <c r="L1446" s="430" t="s">
        <v>10227</v>
      </c>
      <c r="M1446" s="48"/>
      <c r="N1446" s="48"/>
      <c r="O1446" s="48"/>
      <c r="P1446" s="48"/>
      <c r="Q1446" s="48"/>
      <c r="R1446" s="48"/>
      <c r="S1446" s="48"/>
      <c r="T1446" s="48"/>
      <c r="U1446" s="48"/>
      <c r="V1446" s="48"/>
      <c r="W1446" s="48"/>
      <c r="X1446" s="48"/>
      <c r="Y1446" s="48"/>
      <c r="Z1446" s="48"/>
      <c r="AA1446" s="48"/>
      <c r="AB1446" s="48"/>
      <c r="AC1446" s="48"/>
    </row>
    <row r="1447">
      <c r="A1447" s="497">
        <v>45808.0</v>
      </c>
      <c r="B1447" s="430" t="s">
        <v>10225</v>
      </c>
      <c r="C1447" s="430" t="s">
        <v>3992</v>
      </c>
      <c r="D1447" s="430" t="s">
        <v>11533</v>
      </c>
      <c r="E1447" s="430" t="s">
        <v>3991</v>
      </c>
      <c r="F1447" s="432">
        <v>0.0</v>
      </c>
      <c r="G1447" s="432">
        <v>1250.0</v>
      </c>
      <c r="H1447" s="432">
        <v>1400.0</v>
      </c>
      <c r="I1447" s="432">
        <f t="shared" si="21"/>
        <v>1336623.29</v>
      </c>
      <c r="J1447" s="432">
        <v>150.0</v>
      </c>
      <c r="K1447" s="433">
        <v>12.0</v>
      </c>
      <c r="L1447" s="430" t="s">
        <v>10227</v>
      </c>
      <c r="M1447" s="48"/>
      <c r="N1447" s="48"/>
      <c r="O1447" s="48"/>
      <c r="P1447" s="48"/>
      <c r="Q1447" s="48"/>
      <c r="R1447" s="48"/>
      <c r="S1447" s="48"/>
      <c r="T1447" s="48"/>
      <c r="U1447" s="48"/>
      <c r="V1447" s="48"/>
      <c r="W1447" s="48"/>
      <c r="X1447" s="48"/>
      <c r="Y1447" s="48"/>
      <c r="Z1447" s="48"/>
      <c r="AA1447" s="48"/>
      <c r="AB1447" s="48"/>
      <c r="AC1447" s="48"/>
    </row>
    <row r="1448">
      <c r="A1448" s="497">
        <v>45808.0</v>
      </c>
      <c r="B1448" s="430" t="s">
        <v>10225</v>
      </c>
      <c r="C1448" s="430" t="s">
        <v>3992</v>
      </c>
      <c r="D1448" s="430" t="s">
        <v>11534</v>
      </c>
      <c r="E1448" s="430" t="s">
        <v>3996</v>
      </c>
      <c r="F1448" s="432">
        <v>0.0</v>
      </c>
      <c r="G1448" s="432">
        <v>625.0</v>
      </c>
      <c r="H1448" s="432">
        <v>700.0</v>
      </c>
      <c r="I1448" s="432">
        <f t="shared" si="21"/>
        <v>1337248.29</v>
      </c>
      <c r="J1448" s="432">
        <v>75.0</v>
      </c>
      <c r="K1448" s="433">
        <v>12.0</v>
      </c>
      <c r="L1448" s="430" t="s">
        <v>10227</v>
      </c>
      <c r="M1448" s="48"/>
      <c r="N1448" s="48"/>
      <c r="O1448" s="48"/>
      <c r="P1448" s="48"/>
      <c r="Q1448" s="48"/>
      <c r="R1448" s="48"/>
      <c r="S1448" s="48"/>
      <c r="T1448" s="48"/>
      <c r="U1448" s="48"/>
      <c r="V1448" s="48"/>
      <c r="W1448" s="48"/>
      <c r="X1448" s="48"/>
      <c r="Y1448" s="48"/>
      <c r="Z1448" s="48"/>
      <c r="AA1448" s="48"/>
      <c r="AB1448" s="48"/>
      <c r="AC1448" s="48"/>
    </row>
    <row r="1449">
      <c r="A1449" s="451"/>
      <c r="B1449" s="431"/>
      <c r="C1449" s="431"/>
      <c r="D1449" s="431"/>
      <c r="E1449" s="431"/>
      <c r="F1449" s="442"/>
      <c r="G1449" s="442"/>
      <c r="H1449" s="442"/>
      <c r="I1449" s="442"/>
      <c r="J1449" s="442"/>
      <c r="K1449" s="443"/>
      <c r="L1449" s="431"/>
      <c r="M1449" s="48"/>
      <c r="N1449" s="48"/>
      <c r="O1449" s="48"/>
      <c r="P1449" s="48"/>
      <c r="Q1449" s="48"/>
      <c r="R1449" s="48"/>
      <c r="S1449" s="48"/>
      <c r="T1449" s="48"/>
      <c r="U1449" s="48"/>
      <c r="V1449" s="48"/>
      <c r="W1449" s="48"/>
      <c r="X1449" s="48"/>
      <c r="Y1449" s="48"/>
      <c r="Z1449" s="48"/>
      <c r="AA1449" s="48"/>
      <c r="AB1449" s="48"/>
      <c r="AC1449" s="48"/>
    </row>
    <row r="1450">
      <c r="A1450" s="497">
        <v>45809.0</v>
      </c>
      <c r="B1450" s="430" t="s">
        <v>10225</v>
      </c>
      <c r="C1450" s="430" t="s">
        <v>4292</v>
      </c>
      <c r="D1450" s="430" t="s">
        <v>11535</v>
      </c>
      <c r="E1450" s="430" t="s">
        <v>4291</v>
      </c>
      <c r="F1450" s="432">
        <v>0.0</v>
      </c>
      <c r="G1450" s="432">
        <v>1607.14</v>
      </c>
      <c r="H1450" s="432">
        <v>1800.0</v>
      </c>
      <c r="I1450" s="432">
        <f>((I1448 + G1450) - F1450)</f>
        <v>1338855.43</v>
      </c>
      <c r="J1450" s="432">
        <v>192.86</v>
      </c>
      <c r="K1450" s="433">
        <v>12.0</v>
      </c>
      <c r="L1450" s="430" t="s">
        <v>10237</v>
      </c>
      <c r="M1450" s="48"/>
      <c r="N1450" s="48"/>
      <c r="O1450" s="48"/>
      <c r="P1450" s="48"/>
      <c r="Q1450" s="48"/>
      <c r="R1450" s="48"/>
      <c r="S1450" s="48"/>
      <c r="T1450" s="48"/>
      <c r="U1450" s="48"/>
      <c r="V1450" s="48"/>
      <c r="W1450" s="48"/>
      <c r="X1450" s="48"/>
      <c r="Y1450" s="48"/>
      <c r="Z1450" s="48"/>
      <c r="AA1450" s="48"/>
      <c r="AB1450" s="48"/>
      <c r="AC1450" s="48"/>
    </row>
    <row r="1451">
      <c r="A1451" s="497">
        <v>45809.0</v>
      </c>
      <c r="B1451" s="430" t="s">
        <v>10225</v>
      </c>
      <c r="C1451" s="430" t="s">
        <v>4292</v>
      </c>
      <c r="D1451" s="430" t="s">
        <v>11536</v>
      </c>
      <c r="E1451" s="430" t="s">
        <v>4291</v>
      </c>
      <c r="F1451" s="432">
        <v>0.0</v>
      </c>
      <c r="G1451" s="432">
        <v>1607.14</v>
      </c>
      <c r="H1451" s="432">
        <v>1800.0</v>
      </c>
      <c r="I1451" s="432">
        <f t="shared" ref="I1451:I1713" si="22">((I1450 + G1451) - F1451)</f>
        <v>1340462.57</v>
      </c>
      <c r="J1451" s="432">
        <v>192.86</v>
      </c>
      <c r="K1451" s="433">
        <v>12.0</v>
      </c>
      <c r="L1451" s="430" t="s">
        <v>10237</v>
      </c>
      <c r="M1451" s="48"/>
      <c r="N1451" s="48"/>
      <c r="O1451" s="48"/>
      <c r="P1451" s="48"/>
      <c r="Q1451" s="48"/>
      <c r="R1451" s="48"/>
      <c r="S1451" s="48"/>
      <c r="T1451" s="48"/>
      <c r="U1451" s="48"/>
      <c r="V1451" s="48"/>
      <c r="W1451" s="48"/>
      <c r="X1451" s="48"/>
      <c r="Y1451" s="48"/>
      <c r="Z1451" s="48"/>
      <c r="AA1451" s="48"/>
      <c r="AB1451" s="48"/>
      <c r="AC1451" s="48"/>
    </row>
    <row r="1452">
      <c r="A1452" s="497">
        <v>45809.0</v>
      </c>
      <c r="B1452" s="430" t="s">
        <v>10225</v>
      </c>
      <c r="C1452" s="430" t="s">
        <v>4292</v>
      </c>
      <c r="D1452" s="430" t="s">
        <v>11537</v>
      </c>
      <c r="E1452" s="430" t="s">
        <v>4291</v>
      </c>
      <c r="F1452" s="432">
        <v>0.0</v>
      </c>
      <c r="G1452" s="432">
        <v>20571.43</v>
      </c>
      <c r="H1452" s="432">
        <v>23040.0</v>
      </c>
      <c r="I1452" s="432">
        <f t="shared" si="22"/>
        <v>1361034</v>
      </c>
      <c r="J1452" s="432">
        <v>2468.57</v>
      </c>
      <c r="K1452" s="433">
        <v>12.0</v>
      </c>
      <c r="L1452" s="430" t="s">
        <v>10271</v>
      </c>
      <c r="M1452" s="48"/>
      <c r="N1452" s="48"/>
      <c r="O1452" s="48"/>
      <c r="P1452" s="48"/>
      <c r="Q1452" s="48"/>
      <c r="R1452" s="48"/>
      <c r="S1452" s="48"/>
      <c r="T1452" s="48"/>
      <c r="U1452" s="48"/>
      <c r="V1452" s="48"/>
      <c r="W1452" s="48"/>
      <c r="X1452" s="48"/>
      <c r="Y1452" s="48"/>
      <c r="Z1452" s="48"/>
      <c r="AA1452" s="48"/>
      <c r="AB1452" s="48"/>
      <c r="AC1452" s="48"/>
    </row>
    <row r="1453">
      <c r="A1453" s="497">
        <v>45809.0</v>
      </c>
      <c r="B1453" s="430" t="s">
        <v>10225</v>
      </c>
      <c r="C1453" s="430" t="s">
        <v>4292</v>
      </c>
      <c r="D1453" s="430" t="s">
        <v>11538</v>
      </c>
      <c r="E1453" s="430" t="s">
        <v>4291</v>
      </c>
      <c r="F1453" s="432">
        <v>0.0</v>
      </c>
      <c r="G1453" s="432">
        <v>20571.43</v>
      </c>
      <c r="H1453" s="432">
        <v>23040.0</v>
      </c>
      <c r="I1453" s="432">
        <f t="shared" si="22"/>
        <v>1381605.43</v>
      </c>
      <c r="J1453" s="432">
        <v>2468.57</v>
      </c>
      <c r="K1453" s="433">
        <v>12.0</v>
      </c>
      <c r="L1453" s="430" t="s">
        <v>10271</v>
      </c>
      <c r="M1453" s="48"/>
      <c r="N1453" s="48"/>
      <c r="O1453" s="48"/>
      <c r="P1453" s="48"/>
      <c r="Q1453" s="48"/>
      <c r="R1453" s="48"/>
      <c r="S1453" s="48"/>
      <c r="T1453" s="48"/>
      <c r="U1453" s="48"/>
      <c r="V1453" s="48"/>
      <c r="W1453" s="48"/>
      <c r="X1453" s="48"/>
      <c r="Y1453" s="48"/>
      <c r="Z1453" s="48"/>
      <c r="AA1453" s="48"/>
      <c r="AB1453" s="48"/>
      <c r="AC1453" s="48"/>
    </row>
    <row r="1454">
      <c r="A1454" s="497">
        <v>45809.0</v>
      </c>
      <c r="B1454" s="430" t="s">
        <v>10225</v>
      </c>
      <c r="C1454" s="430" t="s">
        <v>3535</v>
      </c>
      <c r="D1454" s="430" t="s">
        <v>11539</v>
      </c>
      <c r="E1454" s="430" t="s">
        <v>4038</v>
      </c>
      <c r="F1454" s="432">
        <v>0.0</v>
      </c>
      <c r="G1454" s="432">
        <v>40317.46</v>
      </c>
      <c r="H1454" s="432">
        <v>45155.55</v>
      </c>
      <c r="I1454" s="432">
        <f t="shared" si="22"/>
        <v>1421922.89</v>
      </c>
      <c r="J1454" s="432">
        <v>4838.09</v>
      </c>
      <c r="K1454" s="433">
        <v>12.0</v>
      </c>
      <c r="L1454" s="430" t="s">
        <v>10248</v>
      </c>
      <c r="M1454" s="48"/>
      <c r="N1454" s="48"/>
      <c r="O1454" s="48"/>
      <c r="P1454" s="48"/>
      <c r="Q1454" s="48"/>
      <c r="R1454" s="48"/>
      <c r="S1454" s="48"/>
      <c r="T1454" s="48"/>
      <c r="U1454" s="48"/>
      <c r="V1454" s="48"/>
      <c r="W1454" s="48"/>
      <c r="X1454" s="48"/>
      <c r="Y1454" s="48"/>
      <c r="Z1454" s="48"/>
      <c r="AA1454" s="48"/>
      <c r="AB1454" s="48"/>
      <c r="AC1454" s="48"/>
    </row>
    <row r="1455">
      <c r="A1455" s="497">
        <v>45809.0</v>
      </c>
      <c r="B1455" s="430" t="s">
        <v>10225</v>
      </c>
      <c r="C1455" s="430" t="s">
        <v>3535</v>
      </c>
      <c r="D1455" s="430" t="s">
        <v>11540</v>
      </c>
      <c r="E1455" s="430" t="s">
        <v>4038</v>
      </c>
      <c r="F1455" s="432">
        <v>0.0</v>
      </c>
      <c r="G1455" s="432">
        <v>50396.83</v>
      </c>
      <c r="H1455" s="432">
        <v>56444.45</v>
      </c>
      <c r="I1455" s="432">
        <f t="shared" si="22"/>
        <v>1472319.72</v>
      </c>
      <c r="J1455" s="432">
        <v>6047.62</v>
      </c>
      <c r="K1455" s="433">
        <v>12.0</v>
      </c>
      <c r="L1455" s="430" t="s">
        <v>10248</v>
      </c>
      <c r="M1455" s="48"/>
      <c r="N1455" s="48"/>
      <c r="O1455" s="48"/>
      <c r="P1455" s="48"/>
      <c r="Q1455" s="48"/>
      <c r="R1455" s="48"/>
      <c r="S1455" s="48"/>
      <c r="T1455" s="48"/>
      <c r="U1455" s="48"/>
      <c r="V1455" s="48"/>
      <c r="W1455" s="48"/>
      <c r="X1455" s="48"/>
      <c r="Y1455" s="48"/>
      <c r="Z1455" s="48"/>
      <c r="AA1455" s="48"/>
      <c r="AB1455" s="48"/>
      <c r="AC1455" s="48"/>
    </row>
    <row r="1456">
      <c r="A1456" s="497">
        <v>45809.0</v>
      </c>
      <c r="B1456" s="430" t="s">
        <v>10225</v>
      </c>
      <c r="C1456" s="430" t="s">
        <v>454</v>
      </c>
      <c r="D1456" s="430" t="s">
        <v>11541</v>
      </c>
      <c r="E1456" s="430" t="s">
        <v>4079</v>
      </c>
      <c r="F1456" s="432">
        <v>0.0</v>
      </c>
      <c r="G1456" s="432">
        <v>4580.36</v>
      </c>
      <c r="H1456" s="432">
        <v>5130.0</v>
      </c>
      <c r="I1456" s="432">
        <f t="shared" si="22"/>
        <v>1476900.08</v>
      </c>
      <c r="J1456" s="432">
        <v>549.64</v>
      </c>
      <c r="K1456" s="433">
        <v>12.0</v>
      </c>
      <c r="L1456" s="430" t="s">
        <v>10227</v>
      </c>
      <c r="M1456" s="48"/>
      <c r="N1456" s="48"/>
      <c r="O1456" s="48"/>
      <c r="P1456" s="48"/>
      <c r="Q1456" s="48"/>
      <c r="R1456" s="48"/>
      <c r="S1456" s="48"/>
      <c r="T1456" s="48"/>
      <c r="U1456" s="48"/>
      <c r="V1456" s="48"/>
      <c r="W1456" s="48"/>
      <c r="X1456" s="48"/>
      <c r="Y1456" s="48"/>
      <c r="Z1456" s="48"/>
      <c r="AA1456" s="48"/>
      <c r="AB1456" s="48"/>
      <c r="AC1456" s="48"/>
    </row>
    <row r="1457">
      <c r="A1457" s="497">
        <v>45809.0</v>
      </c>
      <c r="B1457" s="430" t="s">
        <v>10225</v>
      </c>
      <c r="C1457" s="430" t="s">
        <v>454</v>
      </c>
      <c r="D1457" s="430" t="s">
        <v>11542</v>
      </c>
      <c r="E1457" s="430" t="s">
        <v>4079</v>
      </c>
      <c r="F1457" s="432">
        <v>0.0</v>
      </c>
      <c r="G1457" s="432">
        <v>4580.36</v>
      </c>
      <c r="H1457" s="432">
        <v>5130.0</v>
      </c>
      <c r="I1457" s="432">
        <f t="shared" si="22"/>
        <v>1481480.44</v>
      </c>
      <c r="J1457" s="432">
        <v>549.64</v>
      </c>
      <c r="K1457" s="433">
        <v>12.0</v>
      </c>
      <c r="L1457" s="430" t="s">
        <v>10227</v>
      </c>
      <c r="M1457" s="48"/>
      <c r="N1457" s="48"/>
      <c r="O1457" s="48"/>
      <c r="P1457" s="48"/>
      <c r="Q1457" s="48"/>
      <c r="R1457" s="48"/>
      <c r="S1457" s="48"/>
      <c r="T1457" s="48"/>
      <c r="U1457" s="48"/>
      <c r="V1457" s="48"/>
      <c r="W1457" s="48"/>
      <c r="X1457" s="48"/>
      <c r="Y1457" s="48"/>
      <c r="Z1457" s="48"/>
      <c r="AA1457" s="48"/>
      <c r="AB1457" s="48"/>
      <c r="AC1457" s="48"/>
    </row>
    <row r="1458">
      <c r="A1458" s="497">
        <v>45809.0</v>
      </c>
      <c r="B1458" s="430" t="s">
        <v>10225</v>
      </c>
      <c r="C1458" s="430" t="s">
        <v>454</v>
      </c>
      <c r="D1458" s="430" t="s">
        <v>11543</v>
      </c>
      <c r="E1458" s="430" t="s">
        <v>4079</v>
      </c>
      <c r="F1458" s="432">
        <v>0.0</v>
      </c>
      <c r="G1458" s="432">
        <v>4580.36</v>
      </c>
      <c r="H1458" s="432">
        <v>5130.0</v>
      </c>
      <c r="I1458" s="432">
        <f t="shared" si="22"/>
        <v>1486060.8</v>
      </c>
      <c r="J1458" s="432">
        <v>549.64</v>
      </c>
      <c r="K1458" s="433">
        <v>12.0</v>
      </c>
      <c r="L1458" s="430" t="s">
        <v>10227</v>
      </c>
      <c r="M1458" s="48"/>
      <c r="N1458" s="48"/>
      <c r="O1458" s="48"/>
      <c r="P1458" s="48"/>
      <c r="Q1458" s="48"/>
      <c r="R1458" s="48"/>
      <c r="S1458" s="48"/>
      <c r="T1458" s="48"/>
      <c r="U1458" s="48"/>
      <c r="V1458" s="48"/>
      <c r="W1458" s="48"/>
      <c r="X1458" s="48"/>
      <c r="Y1458" s="48"/>
      <c r="Z1458" s="48"/>
      <c r="AA1458" s="48"/>
      <c r="AB1458" s="48"/>
      <c r="AC1458" s="48"/>
    </row>
    <row r="1459">
      <c r="A1459" s="497">
        <v>45809.0</v>
      </c>
      <c r="B1459" s="430" t="s">
        <v>10225</v>
      </c>
      <c r="C1459" s="430" t="s">
        <v>454</v>
      </c>
      <c r="D1459" s="430" t="s">
        <v>11544</v>
      </c>
      <c r="E1459" s="430" t="s">
        <v>4079</v>
      </c>
      <c r="F1459" s="432">
        <v>0.0</v>
      </c>
      <c r="G1459" s="432">
        <v>4580.36</v>
      </c>
      <c r="H1459" s="432">
        <v>5130.0</v>
      </c>
      <c r="I1459" s="432">
        <f t="shared" si="22"/>
        <v>1490641.16</v>
      </c>
      <c r="J1459" s="432">
        <v>549.64</v>
      </c>
      <c r="K1459" s="433">
        <v>12.0</v>
      </c>
      <c r="L1459" s="430" t="s">
        <v>10227</v>
      </c>
      <c r="M1459" s="48"/>
      <c r="N1459" s="48"/>
      <c r="O1459" s="48"/>
      <c r="P1459" s="48"/>
      <c r="Q1459" s="48"/>
      <c r="R1459" s="48"/>
      <c r="S1459" s="48"/>
      <c r="T1459" s="48"/>
      <c r="U1459" s="48"/>
      <c r="V1459" s="48"/>
      <c r="W1459" s="48"/>
      <c r="X1459" s="48"/>
      <c r="Y1459" s="48"/>
      <c r="Z1459" s="48"/>
      <c r="AA1459" s="48"/>
      <c r="AB1459" s="48"/>
      <c r="AC1459" s="48"/>
    </row>
    <row r="1460">
      <c r="A1460" s="497">
        <v>45809.0</v>
      </c>
      <c r="B1460" s="430" t="s">
        <v>10225</v>
      </c>
      <c r="C1460" s="430" t="s">
        <v>454</v>
      </c>
      <c r="D1460" s="430" t="s">
        <v>11545</v>
      </c>
      <c r="E1460" s="430" t="s">
        <v>4079</v>
      </c>
      <c r="F1460" s="432">
        <v>0.0</v>
      </c>
      <c r="G1460" s="432">
        <v>4580.36</v>
      </c>
      <c r="H1460" s="432">
        <v>5130.0</v>
      </c>
      <c r="I1460" s="432">
        <f t="shared" si="22"/>
        <v>1495221.52</v>
      </c>
      <c r="J1460" s="432">
        <v>549.64</v>
      </c>
      <c r="K1460" s="433">
        <v>12.0</v>
      </c>
      <c r="L1460" s="430" t="s">
        <v>10227</v>
      </c>
      <c r="M1460" s="48"/>
      <c r="N1460" s="48"/>
      <c r="O1460" s="48"/>
      <c r="P1460" s="48"/>
      <c r="Q1460" s="48"/>
      <c r="R1460" s="48"/>
      <c r="S1460" s="48"/>
      <c r="T1460" s="48"/>
      <c r="U1460" s="48"/>
      <c r="V1460" s="48"/>
      <c r="W1460" s="48"/>
      <c r="X1460" s="48"/>
      <c r="Y1460" s="48"/>
      <c r="Z1460" s="48"/>
      <c r="AA1460" s="48"/>
      <c r="AB1460" s="48"/>
      <c r="AC1460" s="48"/>
    </row>
    <row r="1461">
      <c r="A1461" s="497">
        <v>45809.0</v>
      </c>
      <c r="B1461" s="430" t="s">
        <v>10225</v>
      </c>
      <c r="C1461" s="430" t="s">
        <v>454</v>
      </c>
      <c r="D1461" s="430" t="s">
        <v>11546</v>
      </c>
      <c r="E1461" s="430" t="s">
        <v>4079</v>
      </c>
      <c r="F1461" s="432">
        <v>0.0</v>
      </c>
      <c r="G1461" s="432">
        <v>4580.36</v>
      </c>
      <c r="H1461" s="432">
        <v>5130.0</v>
      </c>
      <c r="I1461" s="432">
        <f t="shared" si="22"/>
        <v>1499801.88</v>
      </c>
      <c r="J1461" s="432">
        <v>549.64</v>
      </c>
      <c r="K1461" s="433">
        <v>12.0</v>
      </c>
      <c r="L1461" s="430" t="s">
        <v>10227</v>
      </c>
      <c r="M1461" s="48"/>
      <c r="N1461" s="48"/>
      <c r="O1461" s="48"/>
      <c r="P1461" s="48"/>
      <c r="Q1461" s="48"/>
      <c r="R1461" s="48"/>
      <c r="S1461" s="48"/>
      <c r="T1461" s="48"/>
      <c r="U1461" s="48"/>
      <c r="V1461" s="48"/>
      <c r="W1461" s="48"/>
      <c r="X1461" s="48"/>
      <c r="Y1461" s="48"/>
      <c r="Z1461" s="48"/>
      <c r="AA1461" s="48"/>
      <c r="AB1461" s="48"/>
      <c r="AC1461" s="48"/>
    </row>
    <row r="1462">
      <c r="A1462" s="497">
        <v>45809.0</v>
      </c>
      <c r="B1462" s="430" t="s">
        <v>10225</v>
      </c>
      <c r="C1462" s="430" t="s">
        <v>454</v>
      </c>
      <c r="D1462" s="430" t="s">
        <v>11547</v>
      </c>
      <c r="E1462" s="430" t="s">
        <v>4079</v>
      </c>
      <c r="F1462" s="432">
        <v>0.0</v>
      </c>
      <c r="G1462" s="432">
        <v>4580.36</v>
      </c>
      <c r="H1462" s="432">
        <v>5130.0</v>
      </c>
      <c r="I1462" s="432">
        <f t="shared" si="22"/>
        <v>1504382.24</v>
      </c>
      <c r="J1462" s="432">
        <v>549.64</v>
      </c>
      <c r="K1462" s="433">
        <v>12.0</v>
      </c>
      <c r="L1462" s="430" t="s">
        <v>10227</v>
      </c>
      <c r="M1462" s="48"/>
      <c r="N1462" s="48"/>
      <c r="O1462" s="48"/>
      <c r="P1462" s="48"/>
      <c r="Q1462" s="48"/>
      <c r="R1462" s="48"/>
      <c r="S1462" s="48"/>
      <c r="T1462" s="48"/>
      <c r="U1462" s="48"/>
      <c r="V1462" s="48"/>
      <c r="W1462" s="48"/>
      <c r="X1462" s="48"/>
      <c r="Y1462" s="48"/>
      <c r="Z1462" s="48"/>
      <c r="AA1462" s="48"/>
      <c r="AB1462" s="48"/>
      <c r="AC1462" s="48"/>
    </row>
    <row r="1463">
      <c r="A1463" s="497">
        <v>45809.0</v>
      </c>
      <c r="B1463" s="430" t="s">
        <v>10225</v>
      </c>
      <c r="C1463" s="430" t="s">
        <v>454</v>
      </c>
      <c r="D1463" s="430" t="s">
        <v>11548</v>
      </c>
      <c r="E1463" s="430" t="s">
        <v>4079</v>
      </c>
      <c r="F1463" s="432">
        <v>0.0</v>
      </c>
      <c r="G1463" s="432">
        <v>4580.36</v>
      </c>
      <c r="H1463" s="432">
        <v>5130.0</v>
      </c>
      <c r="I1463" s="432">
        <f t="shared" si="22"/>
        <v>1508962.6</v>
      </c>
      <c r="J1463" s="432">
        <v>549.64</v>
      </c>
      <c r="K1463" s="433">
        <v>12.0</v>
      </c>
      <c r="L1463" s="430" t="s">
        <v>10227</v>
      </c>
      <c r="M1463" s="48"/>
      <c r="N1463" s="48"/>
      <c r="O1463" s="48"/>
      <c r="P1463" s="48"/>
      <c r="Q1463" s="48"/>
      <c r="R1463" s="48"/>
      <c r="S1463" s="48"/>
      <c r="T1463" s="48"/>
      <c r="U1463" s="48"/>
      <c r="V1463" s="48"/>
      <c r="W1463" s="48"/>
      <c r="X1463" s="48"/>
      <c r="Y1463" s="48"/>
      <c r="Z1463" s="48"/>
      <c r="AA1463" s="48"/>
      <c r="AB1463" s="48"/>
      <c r="AC1463" s="48"/>
    </row>
    <row r="1464">
      <c r="A1464" s="497">
        <v>45809.0</v>
      </c>
      <c r="B1464" s="430" t="s">
        <v>10225</v>
      </c>
      <c r="C1464" s="430" t="s">
        <v>454</v>
      </c>
      <c r="D1464" s="430" t="s">
        <v>11549</v>
      </c>
      <c r="E1464" s="430" t="s">
        <v>4079</v>
      </c>
      <c r="F1464" s="432">
        <v>0.0</v>
      </c>
      <c r="G1464" s="432">
        <v>4580.36</v>
      </c>
      <c r="H1464" s="432">
        <v>5130.0</v>
      </c>
      <c r="I1464" s="432">
        <f t="shared" si="22"/>
        <v>1513542.96</v>
      </c>
      <c r="J1464" s="432">
        <v>549.64</v>
      </c>
      <c r="K1464" s="433">
        <v>12.0</v>
      </c>
      <c r="L1464" s="430" t="s">
        <v>10227</v>
      </c>
      <c r="M1464" s="48"/>
      <c r="N1464" s="48"/>
      <c r="O1464" s="48"/>
      <c r="P1464" s="48"/>
      <c r="Q1464" s="48"/>
      <c r="R1464" s="48"/>
      <c r="S1464" s="48"/>
      <c r="T1464" s="48"/>
      <c r="U1464" s="48"/>
      <c r="V1464" s="48"/>
      <c r="W1464" s="48"/>
      <c r="X1464" s="48"/>
      <c r="Y1464" s="48"/>
      <c r="Z1464" s="48"/>
      <c r="AA1464" s="48"/>
      <c r="AB1464" s="48"/>
      <c r="AC1464" s="48"/>
    </row>
    <row r="1465">
      <c r="A1465" s="497">
        <v>45809.0</v>
      </c>
      <c r="B1465" s="430" t="s">
        <v>10225</v>
      </c>
      <c r="C1465" s="430" t="s">
        <v>454</v>
      </c>
      <c r="D1465" s="430" t="s">
        <v>11550</v>
      </c>
      <c r="E1465" s="430" t="s">
        <v>4079</v>
      </c>
      <c r="F1465" s="432">
        <v>0.0</v>
      </c>
      <c r="G1465" s="432">
        <v>4580.36</v>
      </c>
      <c r="H1465" s="432">
        <v>5130.0</v>
      </c>
      <c r="I1465" s="432">
        <f t="shared" si="22"/>
        <v>1518123.32</v>
      </c>
      <c r="J1465" s="432">
        <v>549.64</v>
      </c>
      <c r="K1465" s="433">
        <v>12.0</v>
      </c>
      <c r="L1465" s="430" t="s">
        <v>10227</v>
      </c>
      <c r="M1465" s="48"/>
      <c r="N1465" s="48"/>
      <c r="O1465" s="48"/>
      <c r="P1465" s="48"/>
      <c r="Q1465" s="48"/>
      <c r="R1465" s="48"/>
      <c r="S1465" s="48"/>
      <c r="T1465" s="48"/>
      <c r="U1465" s="48"/>
      <c r="V1465" s="48"/>
      <c r="W1465" s="48"/>
      <c r="X1465" s="48"/>
      <c r="Y1465" s="48"/>
      <c r="Z1465" s="48"/>
      <c r="AA1465" s="48"/>
      <c r="AB1465" s="48"/>
      <c r="AC1465" s="48"/>
    </row>
    <row r="1466">
      <c r="A1466" s="497">
        <v>45809.0</v>
      </c>
      <c r="B1466" s="430" t="s">
        <v>10225</v>
      </c>
      <c r="C1466" s="430" t="s">
        <v>454</v>
      </c>
      <c r="D1466" s="430" t="s">
        <v>11551</v>
      </c>
      <c r="E1466" s="430" t="s">
        <v>4079</v>
      </c>
      <c r="F1466" s="432">
        <v>0.0</v>
      </c>
      <c r="G1466" s="432">
        <v>4580.36</v>
      </c>
      <c r="H1466" s="432">
        <v>5130.0</v>
      </c>
      <c r="I1466" s="432">
        <f t="shared" si="22"/>
        <v>1522703.68</v>
      </c>
      <c r="J1466" s="432">
        <v>549.64</v>
      </c>
      <c r="K1466" s="433">
        <v>12.0</v>
      </c>
      <c r="L1466" s="430" t="s">
        <v>10227</v>
      </c>
      <c r="M1466" s="48"/>
      <c r="N1466" s="48"/>
      <c r="O1466" s="48"/>
      <c r="P1466" s="48"/>
      <c r="Q1466" s="48"/>
      <c r="R1466" s="48"/>
      <c r="S1466" s="48"/>
      <c r="T1466" s="48"/>
      <c r="U1466" s="48"/>
      <c r="V1466" s="48"/>
      <c r="W1466" s="48"/>
      <c r="X1466" s="48"/>
      <c r="Y1466" s="48"/>
      <c r="Z1466" s="48"/>
      <c r="AA1466" s="48"/>
      <c r="AB1466" s="48"/>
      <c r="AC1466" s="48"/>
    </row>
    <row r="1467">
      <c r="A1467" s="497">
        <v>45809.0</v>
      </c>
      <c r="B1467" s="430" t="s">
        <v>10225</v>
      </c>
      <c r="C1467" s="430" t="s">
        <v>454</v>
      </c>
      <c r="D1467" s="430" t="s">
        <v>11552</v>
      </c>
      <c r="E1467" s="430" t="s">
        <v>4079</v>
      </c>
      <c r="F1467" s="432">
        <v>0.0</v>
      </c>
      <c r="G1467" s="432">
        <v>4580.36</v>
      </c>
      <c r="H1467" s="432">
        <v>5130.0</v>
      </c>
      <c r="I1467" s="432">
        <f t="shared" si="22"/>
        <v>1527284.04</v>
      </c>
      <c r="J1467" s="432">
        <v>549.64</v>
      </c>
      <c r="K1467" s="433">
        <v>12.0</v>
      </c>
      <c r="L1467" s="430" t="s">
        <v>10227</v>
      </c>
      <c r="M1467" s="48"/>
      <c r="N1467" s="48"/>
      <c r="O1467" s="48"/>
      <c r="P1467" s="48"/>
      <c r="Q1467" s="48"/>
      <c r="R1467" s="48"/>
      <c r="S1467" s="48"/>
      <c r="T1467" s="48"/>
      <c r="U1467" s="48"/>
      <c r="V1467" s="48"/>
      <c r="W1467" s="48"/>
      <c r="X1467" s="48"/>
      <c r="Y1467" s="48"/>
      <c r="Z1467" s="48"/>
      <c r="AA1467" s="48"/>
      <c r="AB1467" s="48"/>
      <c r="AC1467" s="48"/>
    </row>
    <row r="1468">
      <c r="A1468" s="497">
        <v>45809.0</v>
      </c>
      <c r="B1468" s="430" t="s">
        <v>10225</v>
      </c>
      <c r="C1468" s="430" t="s">
        <v>4645</v>
      </c>
      <c r="D1468" s="430" t="s">
        <v>11553</v>
      </c>
      <c r="E1468" s="430" t="s">
        <v>4045</v>
      </c>
      <c r="F1468" s="432">
        <v>0.0</v>
      </c>
      <c r="G1468" s="432">
        <v>30000.0</v>
      </c>
      <c r="H1468" s="432">
        <v>33600.0</v>
      </c>
      <c r="I1468" s="432">
        <f t="shared" si="22"/>
        <v>1557284.04</v>
      </c>
      <c r="J1468" s="432">
        <v>3600.0</v>
      </c>
      <c r="K1468" s="433">
        <v>12.0</v>
      </c>
      <c r="L1468" s="430" t="s">
        <v>10248</v>
      </c>
      <c r="M1468" s="48"/>
      <c r="N1468" s="48"/>
      <c r="O1468" s="48"/>
      <c r="P1468" s="48"/>
      <c r="Q1468" s="48"/>
      <c r="R1468" s="48"/>
      <c r="S1468" s="48"/>
      <c r="T1468" s="48"/>
      <c r="U1468" s="48"/>
      <c r="V1468" s="48"/>
      <c r="W1468" s="48"/>
      <c r="X1468" s="48"/>
      <c r="Y1468" s="48"/>
      <c r="Z1468" s="48"/>
      <c r="AA1468" s="48"/>
      <c r="AB1468" s="48"/>
      <c r="AC1468" s="48"/>
    </row>
    <row r="1469">
      <c r="A1469" s="497">
        <v>45809.0</v>
      </c>
      <c r="B1469" s="430" t="s">
        <v>10225</v>
      </c>
      <c r="C1469" s="430" t="s">
        <v>1912</v>
      </c>
      <c r="D1469" s="430" t="s">
        <v>11554</v>
      </c>
      <c r="E1469" s="430" t="s">
        <v>4054</v>
      </c>
      <c r="F1469" s="432">
        <v>0.0</v>
      </c>
      <c r="G1469" s="432">
        <v>110000.0</v>
      </c>
      <c r="H1469" s="432">
        <v>123200.0</v>
      </c>
      <c r="I1469" s="432">
        <f t="shared" si="22"/>
        <v>1667284.04</v>
      </c>
      <c r="J1469" s="432">
        <v>13200.0</v>
      </c>
      <c r="K1469" s="433">
        <v>12.0</v>
      </c>
      <c r="L1469" s="430" t="s">
        <v>10248</v>
      </c>
      <c r="M1469" s="48"/>
      <c r="N1469" s="48"/>
      <c r="O1469" s="48"/>
      <c r="P1469" s="48"/>
      <c r="Q1469" s="48"/>
      <c r="R1469" s="48"/>
      <c r="S1469" s="48"/>
      <c r="T1469" s="48"/>
      <c r="U1469" s="48"/>
      <c r="V1469" s="48"/>
      <c r="W1469" s="48"/>
      <c r="X1469" s="48"/>
      <c r="Y1469" s="48"/>
      <c r="Z1469" s="48"/>
      <c r="AA1469" s="48"/>
      <c r="AB1469" s="48"/>
      <c r="AC1469" s="48"/>
    </row>
    <row r="1470">
      <c r="A1470" s="497">
        <v>45809.0</v>
      </c>
      <c r="B1470" s="430" t="s">
        <v>10225</v>
      </c>
      <c r="C1470" s="430" t="s">
        <v>629</v>
      </c>
      <c r="D1470" s="430" t="s">
        <v>11555</v>
      </c>
      <c r="E1470" s="430" t="s">
        <v>4033</v>
      </c>
      <c r="F1470" s="432">
        <v>0.0</v>
      </c>
      <c r="G1470" s="432">
        <v>45000.0</v>
      </c>
      <c r="H1470" s="432">
        <v>50400.0</v>
      </c>
      <c r="I1470" s="432">
        <f t="shared" si="22"/>
        <v>1712284.04</v>
      </c>
      <c r="J1470" s="432">
        <v>5400.0</v>
      </c>
      <c r="K1470" s="433">
        <v>12.0</v>
      </c>
      <c r="L1470" s="430" t="s">
        <v>10248</v>
      </c>
      <c r="M1470" s="48"/>
      <c r="N1470" s="48"/>
      <c r="O1470" s="48"/>
      <c r="P1470" s="48"/>
      <c r="Q1470" s="48"/>
      <c r="R1470" s="48"/>
      <c r="S1470" s="48"/>
      <c r="T1470" s="48"/>
      <c r="U1470" s="48"/>
      <c r="V1470" s="48"/>
      <c r="W1470" s="48"/>
      <c r="X1470" s="48"/>
      <c r="Y1470" s="48"/>
      <c r="Z1470" s="48"/>
      <c r="AA1470" s="48"/>
      <c r="AB1470" s="48"/>
      <c r="AC1470" s="48"/>
    </row>
    <row r="1471">
      <c r="A1471" s="497">
        <v>45809.0</v>
      </c>
      <c r="B1471" s="430" t="s">
        <v>10225</v>
      </c>
      <c r="C1471" s="430" t="s">
        <v>629</v>
      </c>
      <c r="D1471" s="430" t="s">
        <v>11556</v>
      </c>
      <c r="E1471" s="430" t="s">
        <v>4033</v>
      </c>
      <c r="F1471" s="432">
        <v>0.0</v>
      </c>
      <c r="G1471" s="432">
        <v>66000.0</v>
      </c>
      <c r="H1471" s="432">
        <v>73920.0</v>
      </c>
      <c r="I1471" s="432">
        <f t="shared" si="22"/>
        <v>1778284.04</v>
      </c>
      <c r="J1471" s="432">
        <v>7920.0</v>
      </c>
      <c r="K1471" s="433">
        <v>12.0</v>
      </c>
      <c r="L1471" s="430" t="s">
        <v>10248</v>
      </c>
      <c r="M1471" s="48"/>
      <c r="N1471" s="48"/>
      <c r="O1471" s="48"/>
      <c r="P1471" s="48"/>
      <c r="Q1471" s="48"/>
      <c r="R1471" s="48"/>
      <c r="S1471" s="48"/>
      <c r="T1471" s="48"/>
      <c r="U1471" s="48"/>
      <c r="V1471" s="48"/>
      <c r="W1471" s="48"/>
      <c r="X1471" s="48"/>
      <c r="Y1471" s="48"/>
      <c r="Z1471" s="48"/>
      <c r="AA1471" s="48"/>
      <c r="AB1471" s="48"/>
      <c r="AC1471" s="48"/>
    </row>
    <row r="1472">
      <c r="A1472" s="497">
        <v>45809.0</v>
      </c>
      <c r="B1472" s="430" t="s">
        <v>10225</v>
      </c>
      <c r="C1472" s="430" t="s">
        <v>629</v>
      </c>
      <c r="D1472" s="430" t="s">
        <v>11557</v>
      </c>
      <c r="E1472" s="430" t="s">
        <v>4033</v>
      </c>
      <c r="F1472" s="432">
        <v>0.0</v>
      </c>
      <c r="G1472" s="432">
        <v>60500.0</v>
      </c>
      <c r="H1472" s="432">
        <v>67760.0</v>
      </c>
      <c r="I1472" s="432">
        <f t="shared" si="22"/>
        <v>1838784.04</v>
      </c>
      <c r="J1472" s="432">
        <v>7260.0</v>
      </c>
      <c r="K1472" s="433">
        <v>12.0</v>
      </c>
      <c r="L1472" s="430" t="s">
        <v>10248</v>
      </c>
      <c r="M1472" s="48"/>
      <c r="N1472" s="48"/>
      <c r="O1472" s="48"/>
      <c r="P1472" s="48"/>
      <c r="Q1472" s="48"/>
      <c r="R1472" s="48"/>
      <c r="S1472" s="48"/>
      <c r="T1472" s="48"/>
      <c r="U1472" s="48"/>
      <c r="V1472" s="48"/>
      <c r="W1472" s="48"/>
      <c r="X1472" s="48"/>
      <c r="Y1472" s="48"/>
      <c r="Z1472" s="48"/>
      <c r="AA1472" s="48"/>
      <c r="AB1472" s="48"/>
      <c r="AC1472" s="48"/>
    </row>
    <row r="1473">
      <c r="A1473" s="497">
        <v>45809.0</v>
      </c>
      <c r="B1473" s="430" t="s">
        <v>10225</v>
      </c>
      <c r="C1473" s="430" t="s">
        <v>629</v>
      </c>
      <c r="D1473" s="430" t="s">
        <v>11558</v>
      </c>
      <c r="E1473" s="430" t="s">
        <v>4033</v>
      </c>
      <c r="F1473" s="432">
        <v>0.0</v>
      </c>
      <c r="G1473" s="432">
        <v>60500.0</v>
      </c>
      <c r="H1473" s="432">
        <v>67760.0</v>
      </c>
      <c r="I1473" s="432">
        <f t="shared" si="22"/>
        <v>1899284.04</v>
      </c>
      <c r="J1473" s="432">
        <v>7260.0</v>
      </c>
      <c r="K1473" s="433">
        <v>12.0</v>
      </c>
      <c r="L1473" s="430" t="s">
        <v>10248</v>
      </c>
      <c r="M1473" s="48"/>
      <c r="N1473" s="48"/>
      <c r="O1473" s="48"/>
      <c r="P1473" s="48"/>
      <c r="Q1473" s="48"/>
      <c r="R1473" s="48"/>
      <c r="S1473" s="48"/>
      <c r="T1473" s="48"/>
      <c r="U1473" s="48"/>
      <c r="V1473" s="48"/>
      <c r="W1473" s="48"/>
      <c r="X1473" s="48"/>
      <c r="Y1473" s="48"/>
      <c r="Z1473" s="48"/>
      <c r="AA1473" s="48"/>
      <c r="AB1473" s="48"/>
      <c r="AC1473" s="48"/>
    </row>
    <row r="1474">
      <c r="A1474" s="497">
        <v>45809.0</v>
      </c>
      <c r="B1474" s="430" t="s">
        <v>10225</v>
      </c>
      <c r="C1474" s="430" t="s">
        <v>1044</v>
      </c>
      <c r="D1474" s="430" t="s">
        <v>11559</v>
      </c>
      <c r="E1474" s="430" t="s">
        <v>4041</v>
      </c>
      <c r="F1474" s="432">
        <v>0.0</v>
      </c>
      <c r="G1474" s="432">
        <v>80982.14</v>
      </c>
      <c r="H1474" s="432">
        <v>90700.0</v>
      </c>
      <c r="I1474" s="432">
        <f t="shared" si="22"/>
        <v>1980266.18</v>
      </c>
      <c r="J1474" s="432">
        <v>9717.86</v>
      </c>
      <c r="K1474" s="433">
        <v>12.0</v>
      </c>
      <c r="L1474" s="430" t="s">
        <v>10248</v>
      </c>
      <c r="M1474" s="48"/>
      <c r="N1474" s="48"/>
      <c r="O1474" s="48"/>
      <c r="P1474" s="48"/>
      <c r="Q1474" s="48"/>
      <c r="R1474" s="48"/>
      <c r="S1474" s="48"/>
      <c r="T1474" s="48"/>
      <c r="U1474" s="48"/>
      <c r="V1474" s="48"/>
      <c r="W1474" s="48"/>
      <c r="X1474" s="48"/>
      <c r="Y1474" s="48"/>
      <c r="Z1474" s="48"/>
      <c r="AA1474" s="48"/>
      <c r="AB1474" s="48"/>
      <c r="AC1474" s="48"/>
    </row>
    <row r="1475">
      <c r="A1475" s="497">
        <v>45809.0</v>
      </c>
      <c r="B1475" s="430" t="s">
        <v>10225</v>
      </c>
      <c r="C1475" s="430" t="s">
        <v>143</v>
      </c>
      <c r="D1475" s="430" t="s">
        <v>11560</v>
      </c>
      <c r="E1475" s="430" t="s">
        <v>4048</v>
      </c>
      <c r="F1475" s="432">
        <v>0.0</v>
      </c>
      <c r="G1475" s="432">
        <v>30000.0</v>
      </c>
      <c r="H1475" s="432">
        <v>33600.0</v>
      </c>
      <c r="I1475" s="432">
        <f t="shared" si="22"/>
        <v>2010266.18</v>
      </c>
      <c r="J1475" s="432">
        <v>3600.0</v>
      </c>
      <c r="K1475" s="433">
        <v>12.0</v>
      </c>
      <c r="L1475" s="430" t="s">
        <v>10248</v>
      </c>
      <c r="M1475" s="48"/>
      <c r="N1475" s="48"/>
      <c r="O1475" s="48"/>
      <c r="P1475" s="48"/>
      <c r="Q1475" s="48"/>
      <c r="R1475" s="48"/>
      <c r="S1475" s="48"/>
      <c r="T1475" s="48"/>
      <c r="U1475" s="48"/>
      <c r="V1475" s="48"/>
      <c r="W1475" s="48"/>
      <c r="X1475" s="48"/>
      <c r="Y1475" s="48"/>
      <c r="Z1475" s="48"/>
      <c r="AA1475" s="48"/>
      <c r="AB1475" s="48"/>
      <c r="AC1475" s="48"/>
    </row>
    <row r="1476">
      <c r="A1476" s="497">
        <v>45809.0</v>
      </c>
      <c r="B1476" s="430" t="s">
        <v>10225</v>
      </c>
      <c r="C1476" s="430" t="s">
        <v>143</v>
      </c>
      <c r="D1476" s="430" t="s">
        <v>11561</v>
      </c>
      <c r="E1476" s="430" t="s">
        <v>4051</v>
      </c>
      <c r="F1476" s="432">
        <v>0.0</v>
      </c>
      <c r="G1476" s="432">
        <v>30000.0</v>
      </c>
      <c r="H1476" s="432">
        <v>33600.0</v>
      </c>
      <c r="I1476" s="432">
        <f t="shared" si="22"/>
        <v>2040266.18</v>
      </c>
      <c r="J1476" s="432">
        <v>3600.0</v>
      </c>
      <c r="K1476" s="433">
        <v>12.0</v>
      </c>
      <c r="L1476" s="430" t="s">
        <v>10248</v>
      </c>
      <c r="M1476" s="48"/>
      <c r="N1476" s="48"/>
      <c r="O1476" s="48"/>
      <c r="P1476" s="48"/>
      <c r="Q1476" s="48"/>
      <c r="R1476" s="48"/>
      <c r="S1476" s="48"/>
      <c r="T1476" s="48"/>
      <c r="U1476" s="48"/>
      <c r="V1476" s="48"/>
      <c r="W1476" s="48"/>
      <c r="X1476" s="48"/>
      <c r="Y1476" s="48"/>
      <c r="Z1476" s="48"/>
      <c r="AA1476" s="48"/>
      <c r="AB1476" s="48"/>
      <c r="AC1476" s="48"/>
    </row>
    <row r="1477">
      <c r="A1477" s="497">
        <v>45809.0</v>
      </c>
      <c r="B1477" s="430" t="s">
        <v>10225</v>
      </c>
      <c r="C1477" s="430" t="s">
        <v>448</v>
      </c>
      <c r="D1477" s="430" t="s">
        <v>11562</v>
      </c>
      <c r="E1477" s="430" t="s">
        <v>4057</v>
      </c>
      <c r="F1477" s="432">
        <v>0.0</v>
      </c>
      <c r="G1477" s="432">
        <v>2678.57</v>
      </c>
      <c r="H1477" s="432">
        <v>3000.0</v>
      </c>
      <c r="I1477" s="432">
        <f t="shared" si="22"/>
        <v>2042944.75</v>
      </c>
      <c r="J1477" s="432">
        <v>321.43</v>
      </c>
      <c r="K1477" s="433">
        <v>12.0</v>
      </c>
      <c r="L1477" s="430" t="s">
        <v>10229</v>
      </c>
      <c r="M1477" s="48"/>
      <c r="N1477" s="48"/>
      <c r="O1477" s="48"/>
      <c r="P1477" s="48"/>
      <c r="Q1477" s="48"/>
      <c r="R1477" s="48"/>
      <c r="S1477" s="48"/>
      <c r="T1477" s="48"/>
      <c r="U1477" s="48"/>
      <c r="V1477" s="48"/>
      <c r="W1477" s="48"/>
      <c r="X1477" s="48"/>
      <c r="Y1477" s="48"/>
      <c r="Z1477" s="48"/>
      <c r="AA1477" s="48"/>
      <c r="AB1477" s="48"/>
      <c r="AC1477" s="48"/>
    </row>
    <row r="1478">
      <c r="A1478" s="497">
        <v>45809.0</v>
      </c>
      <c r="B1478" s="430" t="s">
        <v>10225</v>
      </c>
      <c r="C1478" s="430" t="s">
        <v>448</v>
      </c>
      <c r="D1478" s="430" t="s">
        <v>11563</v>
      </c>
      <c r="E1478" s="430" t="s">
        <v>4057</v>
      </c>
      <c r="F1478" s="432">
        <v>0.0</v>
      </c>
      <c r="G1478" s="432">
        <v>267.86</v>
      </c>
      <c r="H1478" s="432">
        <v>300.0</v>
      </c>
      <c r="I1478" s="432">
        <f t="shared" si="22"/>
        <v>2043212.61</v>
      </c>
      <c r="J1478" s="432">
        <v>32.14</v>
      </c>
      <c r="K1478" s="433">
        <v>12.0</v>
      </c>
      <c r="L1478" s="430" t="s">
        <v>10237</v>
      </c>
      <c r="M1478" s="48"/>
      <c r="N1478" s="48"/>
      <c r="O1478" s="48"/>
      <c r="P1478" s="48"/>
      <c r="Q1478" s="48"/>
      <c r="R1478" s="48"/>
      <c r="S1478" s="48"/>
      <c r="T1478" s="48"/>
      <c r="U1478" s="48"/>
      <c r="V1478" s="48"/>
      <c r="W1478" s="48"/>
      <c r="X1478" s="48"/>
      <c r="Y1478" s="48"/>
      <c r="Z1478" s="48"/>
      <c r="AA1478" s="48"/>
      <c r="AB1478" s="48"/>
      <c r="AC1478" s="48"/>
    </row>
    <row r="1479">
      <c r="A1479" s="497">
        <v>45809.0</v>
      </c>
      <c r="B1479" s="430" t="s">
        <v>10225</v>
      </c>
      <c r="C1479" s="430" t="s">
        <v>1119</v>
      </c>
      <c r="D1479" s="430" t="s">
        <v>11564</v>
      </c>
      <c r="E1479" s="430" t="s">
        <v>4060</v>
      </c>
      <c r="F1479" s="432">
        <v>0.0</v>
      </c>
      <c r="G1479" s="432">
        <v>3125.0</v>
      </c>
      <c r="H1479" s="432">
        <v>3500.0</v>
      </c>
      <c r="I1479" s="432">
        <f t="shared" si="22"/>
        <v>2046337.61</v>
      </c>
      <c r="J1479" s="432">
        <v>375.0</v>
      </c>
      <c r="K1479" s="433">
        <v>12.0</v>
      </c>
      <c r="L1479" s="430" t="s">
        <v>10229</v>
      </c>
      <c r="M1479" s="48"/>
      <c r="N1479" s="48"/>
      <c r="O1479" s="48"/>
      <c r="P1479" s="48"/>
      <c r="Q1479" s="48"/>
      <c r="R1479" s="48"/>
      <c r="S1479" s="48"/>
      <c r="T1479" s="48"/>
      <c r="U1479" s="48"/>
      <c r="V1479" s="48"/>
      <c r="W1479" s="48"/>
      <c r="X1479" s="48"/>
      <c r="Y1479" s="48"/>
      <c r="Z1479" s="48"/>
      <c r="AA1479" s="48"/>
      <c r="AB1479" s="48"/>
      <c r="AC1479" s="48"/>
    </row>
    <row r="1480">
      <c r="A1480" s="497">
        <v>45809.0</v>
      </c>
      <c r="B1480" s="430" t="s">
        <v>10225</v>
      </c>
      <c r="C1480" s="430" t="s">
        <v>1503</v>
      </c>
      <c r="D1480" s="430" t="s">
        <v>11565</v>
      </c>
      <c r="E1480" s="430" t="s">
        <v>4069</v>
      </c>
      <c r="F1480" s="432">
        <v>0.0</v>
      </c>
      <c r="G1480" s="432">
        <v>267.86</v>
      </c>
      <c r="H1480" s="432">
        <v>300.0</v>
      </c>
      <c r="I1480" s="432">
        <f t="shared" si="22"/>
        <v>2046605.47</v>
      </c>
      <c r="J1480" s="432">
        <v>32.14</v>
      </c>
      <c r="K1480" s="433">
        <v>12.0</v>
      </c>
      <c r="L1480" s="430" t="s">
        <v>10237</v>
      </c>
      <c r="M1480" s="48"/>
      <c r="N1480" s="48"/>
      <c r="O1480" s="48"/>
      <c r="P1480" s="48"/>
      <c r="Q1480" s="48"/>
      <c r="R1480" s="48"/>
      <c r="S1480" s="48"/>
      <c r="T1480" s="48"/>
      <c r="U1480" s="48"/>
      <c r="V1480" s="48"/>
      <c r="W1480" s="48"/>
      <c r="X1480" s="48"/>
      <c r="Y1480" s="48"/>
      <c r="Z1480" s="48"/>
      <c r="AA1480" s="48"/>
      <c r="AB1480" s="48"/>
      <c r="AC1480" s="48"/>
    </row>
    <row r="1481">
      <c r="A1481" s="497">
        <v>45809.0</v>
      </c>
      <c r="B1481" s="430" t="s">
        <v>10225</v>
      </c>
      <c r="C1481" s="430" t="s">
        <v>1836</v>
      </c>
      <c r="D1481" s="430" t="s">
        <v>11566</v>
      </c>
      <c r="E1481" s="430" t="s">
        <v>4066</v>
      </c>
      <c r="F1481" s="432">
        <v>0.0</v>
      </c>
      <c r="G1481" s="432">
        <v>892.86</v>
      </c>
      <c r="H1481" s="432">
        <v>1000.0</v>
      </c>
      <c r="I1481" s="432">
        <f t="shared" si="22"/>
        <v>2047498.33</v>
      </c>
      <c r="J1481" s="432">
        <v>107.14</v>
      </c>
      <c r="K1481" s="433">
        <v>12.0</v>
      </c>
      <c r="L1481" s="430" t="s">
        <v>10234</v>
      </c>
      <c r="M1481" s="48"/>
      <c r="N1481" s="48"/>
      <c r="O1481" s="48"/>
      <c r="P1481" s="48"/>
      <c r="Q1481" s="48"/>
      <c r="R1481" s="48"/>
      <c r="S1481" s="48"/>
      <c r="T1481" s="48"/>
      <c r="U1481" s="48"/>
      <c r="V1481" s="48"/>
      <c r="W1481" s="48"/>
      <c r="X1481" s="48"/>
      <c r="Y1481" s="48"/>
      <c r="Z1481" s="48"/>
      <c r="AA1481" s="48"/>
      <c r="AB1481" s="48"/>
      <c r="AC1481" s="48"/>
    </row>
    <row r="1482">
      <c r="A1482" s="497">
        <v>45809.0</v>
      </c>
      <c r="B1482" s="430" t="s">
        <v>10225</v>
      </c>
      <c r="C1482" s="430" t="s">
        <v>168</v>
      </c>
      <c r="D1482" s="430" t="s">
        <v>11567</v>
      </c>
      <c r="E1482" s="430" t="s">
        <v>4063</v>
      </c>
      <c r="F1482" s="432">
        <v>0.0</v>
      </c>
      <c r="G1482" s="432">
        <v>1116.07</v>
      </c>
      <c r="H1482" s="432">
        <v>1250.0</v>
      </c>
      <c r="I1482" s="432">
        <f t="shared" si="22"/>
        <v>2048614.4</v>
      </c>
      <c r="J1482" s="432">
        <v>133.93</v>
      </c>
      <c r="K1482" s="433">
        <v>12.0</v>
      </c>
      <c r="L1482" s="430" t="s">
        <v>10234</v>
      </c>
      <c r="M1482" s="48"/>
      <c r="N1482" s="48"/>
      <c r="O1482" s="48"/>
      <c r="P1482" s="48"/>
      <c r="Q1482" s="48"/>
      <c r="R1482" s="48"/>
      <c r="S1482" s="48"/>
      <c r="T1482" s="48"/>
      <c r="U1482" s="48"/>
      <c r="V1482" s="48"/>
      <c r="W1482" s="48"/>
      <c r="X1482" s="48"/>
      <c r="Y1482" s="48"/>
      <c r="Z1482" s="48"/>
      <c r="AA1482" s="48"/>
      <c r="AB1482" s="48"/>
      <c r="AC1482" s="48"/>
    </row>
    <row r="1483">
      <c r="A1483" s="497">
        <v>45809.0</v>
      </c>
      <c r="B1483" s="430" t="s">
        <v>10225</v>
      </c>
      <c r="C1483" s="430" t="s">
        <v>10764</v>
      </c>
      <c r="D1483" s="430" t="s">
        <v>11568</v>
      </c>
      <c r="E1483" s="430" t="s">
        <v>4104</v>
      </c>
      <c r="F1483" s="432">
        <v>0.0</v>
      </c>
      <c r="G1483" s="432">
        <v>7812.5</v>
      </c>
      <c r="H1483" s="432">
        <v>8750.0</v>
      </c>
      <c r="I1483" s="432">
        <f t="shared" si="22"/>
        <v>2056426.9</v>
      </c>
      <c r="J1483" s="432">
        <v>937.5</v>
      </c>
      <c r="K1483" s="433">
        <v>12.0</v>
      </c>
      <c r="L1483" s="430" t="s">
        <v>10234</v>
      </c>
      <c r="M1483" s="48"/>
      <c r="N1483" s="48"/>
      <c r="O1483" s="48"/>
      <c r="P1483" s="48"/>
      <c r="Q1483" s="48"/>
      <c r="R1483" s="48"/>
      <c r="S1483" s="48"/>
      <c r="T1483" s="48"/>
      <c r="U1483" s="48"/>
      <c r="V1483" s="48"/>
      <c r="W1483" s="48"/>
      <c r="X1483" s="48"/>
      <c r="Y1483" s="48"/>
      <c r="Z1483" s="48"/>
      <c r="AA1483" s="48"/>
      <c r="AB1483" s="48"/>
      <c r="AC1483" s="48"/>
    </row>
    <row r="1484">
      <c r="A1484" s="497">
        <v>45809.0</v>
      </c>
      <c r="B1484" s="430" t="s">
        <v>10225</v>
      </c>
      <c r="C1484" s="430" t="s">
        <v>182</v>
      </c>
      <c r="D1484" s="430" t="s">
        <v>11569</v>
      </c>
      <c r="E1484" s="430" t="s">
        <v>4146</v>
      </c>
      <c r="F1484" s="432">
        <v>0.0</v>
      </c>
      <c r="G1484" s="432">
        <v>1116.07</v>
      </c>
      <c r="H1484" s="432">
        <v>1250.0</v>
      </c>
      <c r="I1484" s="432">
        <f t="shared" si="22"/>
        <v>2057542.97</v>
      </c>
      <c r="J1484" s="432">
        <v>133.93</v>
      </c>
      <c r="K1484" s="433">
        <v>12.0</v>
      </c>
      <c r="L1484" s="430" t="s">
        <v>10234</v>
      </c>
      <c r="M1484" s="48"/>
      <c r="N1484" s="48"/>
      <c r="O1484" s="48"/>
      <c r="P1484" s="48"/>
      <c r="Q1484" s="48"/>
      <c r="R1484" s="48"/>
      <c r="S1484" s="48"/>
      <c r="T1484" s="48"/>
      <c r="U1484" s="48"/>
      <c r="V1484" s="48"/>
      <c r="W1484" s="48"/>
      <c r="X1484" s="48"/>
      <c r="Y1484" s="48"/>
      <c r="Z1484" s="48"/>
      <c r="AA1484" s="48"/>
      <c r="AB1484" s="48"/>
      <c r="AC1484" s="48"/>
    </row>
    <row r="1485">
      <c r="A1485" s="497">
        <v>45810.0</v>
      </c>
      <c r="B1485" s="430" t="s">
        <v>10225</v>
      </c>
      <c r="C1485" s="430" t="s">
        <v>1856</v>
      </c>
      <c r="D1485" s="430" t="s">
        <v>11570</v>
      </c>
      <c r="E1485" s="430" t="s">
        <v>4071</v>
      </c>
      <c r="F1485" s="432">
        <v>0.0</v>
      </c>
      <c r="G1485" s="432">
        <v>1116.07</v>
      </c>
      <c r="H1485" s="432">
        <v>1250.0</v>
      </c>
      <c r="I1485" s="432">
        <f t="shared" si="22"/>
        <v>2058659.04</v>
      </c>
      <c r="J1485" s="432">
        <v>133.93</v>
      </c>
      <c r="K1485" s="433">
        <v>12.0</v>
      </c>
      <c r="L1485" s="430" t="s">
        <v>10234</v>
      </c>
      <c r="M1485" s="48"/>
      <c r="N1485" s="48"/>
      <c r="O1485" s="48"/>
      <c r="P1485" s="48"/>
      <c r="Q1485" s="48"/>
      <c r="R1485" s="48"/>
      <c r="S1485" s="48"/>
      <c r="T1485" s="48"/>
      <c r="U1485" s="48"/>
      <c r="V1485" s="48"/>
      <c r="W1485" s="48"/>
      <c r="X1485" s="48"/>
      <c r="Y1485" s="48"/>
      <c r="Z1485" s="48"/>
      <c r="AA1485" s="48"/>
      <c r="AB1485" s="48"/>
      <c r="AC1485" s="48"/>
    </row>
    <row r="1486">
      <c r="A1486" s="497">
        <v>45810.0</v>
      </c>
      <c r="B1486" s="430" t="s">
        <v>10225</v>
      </c>
      <c r="C1486" s="430" t="s">
        <v>4103</v>
      </c>
      <c r="D1486" s="430" t="s">
        <v>11571</v>
      </c>
      <c r="E1486" s="430" t="s">
        <v>4102</v>
      </c>
      <c r="F1486" s="432">
        <v>0.0</v>
      </c>
      <c r="G1486" s="432">
        <v>93.75</v>
      </c>
      <c r="H1486" s="432">
        <v>105.0</v>
      </c>
      <c r="I1486" s="432">
        <f t="shared" si="22"/>
        <v>2058752.79</v>
      </c>
      <c r="J1486" s="432">
        <v>11.25</v>
      </c>
      <c r="K1486" s="433">
        <v>12.0</v>
      </c>
      <c r="L1486" s="430" t="s">
        <v>10290</v>
      </c>
      <c r="M1486" s="48"/>
      <c r="N1486" s="48"/>
      <c r="O1486" s="48"/>
      <c r="P1486" s="48"/>
      <c r="Q1486" s="48"/>
      <c r="R1486" s="48"/>
      <c r="S1486" s="48"/>
      <c r="T1486" s="48"/>
      <c r="U1486" s="48"/>
      <c r="V1486" s="48"/>
      <c r="W1486" s="48"/>
      <c r="X1486" s="48"/>
      <c r="Y1486" s="48"/>
      <c r="Z1486" s="48"/>
      <c r="AA1486" s="48"/>
      <c r="AB1486" s="48"/>
      <c r="AC1486" s="48"/>
    </row>
    <row r="1487">
      <c r="A1487" s="497">
        <v>45810.0</v>
      </c>
      <c r="B1487" s="430" t="s">
        <v>10225</v>
      </c>
      <c r="C1487" s="430" t="s">
        <v>4003</v>
      </c>
      <c r="D1487" s="430" t="s">
        <v>11572</v>
      </c>
      <c r="E1487" s="430" t="s">
        <v>4002</v>
      </c>
      <c r="F1487" s="432">
        <v>0.0</v>
      </c>
      <c r="G1487" s="432">
        <v>2678.57</v>
      </c>
      <c r="H1487" s="432">
        <v>3000.0</v>
      </c>
      <c r="I1487" s="432">
        <f t="shared" si="22"/>
        <v>2061431.36</v>
      </c>
      <c r="J1487" s="432">
        <v>321.43</v>
      </c>
      <c r="K1487" s="433">
        <v>12.0</v>
      </c>
      <c r="L1487" s="430" t="s">
        <v>10296</v>
      </c>
      <c r="M1487" s="48"/>
      <c r="N1487" s="48"/>
      <c r="O1487" s="48"/>
      <c r="P1487" s="48"/>
      <c r="Q1487" s="48"/>
      <c r="R1487" s="48"/>
      <c r="S1487" s="48"/>
      <c r="T1487" s="48"/>
      <c r="U1487" s="48"/>
      <c r="V1487" s="48"/>
      <c r="W1487" s="48"/>
      <c r="X1487" s="48"/>
      <c r="Y1487" s="48"/>
      <c r="Z1487" s="48"/>
      <c r="AA1487" s="48"/>
      <c r="AB1487" s="48"/>
      <c r="AC1487" s="48"/>
    </row>
    <row r="1488">
      <c r="A1488" s="497">
        <v>45810.0</v>
      </c>
      <c r="B1488" s="430" t="s">
        <v>10225</v>
      </c>
      <c r="C1488" s="430" t="s">
        <v>3329</v>
      </c>
      <c r="D1488" s="430" t="s">
        <v>11382</v>
      </c>
      <c r="E1488" s="430" t="s">
        <v>4006</v>
      </c>
      <c r="F1488" s="432">
        <v>0.0</v>
      </c>
      <c r="G1488" s="432">
        <v>491.07</v>
      </c>
      <c r="H1488" s="432">
        <v>550.0</v>
      </c>
      <c r="I1488" s="432">
        <f t="shared" si="22"/>
        <v>2061922.43</v>
      </c>
      <c r="J1488" s="432">
        <v>58.93</v>
      </c>
      <c r="K1488" s="433">
        <v>12.0</v>
      </c>
      <c r="L1488" s="430" t="s">
        <v>10283</v>
      </c>
      <c r="M1488" s="48"/>
      <c r="N1488" s="48"/>
      <c r="O1488" s="48"/>
      <c r="P1488" s="48"/>
      <c r="Q1488" s="48"/>
      <c r="R1488" s="48"/>
      <c r="S1488" s="48"/>
      <c r="T1488" s="48"/>
      <c r="U1488" s="48"/>
      <c r="V1488" s="48"/>
      <c r="W1488" s="48"/>
      <c r="X1488" s="48"/>
      <c r="Y1488" s="48"/>
      <c r="Z1488" s="48"/>
      <c r="AA1488" s="48"/>
      <c r="AB1488" s="48"/>
      <c r="AC1488" s="48"/>
    </row>
    <row r="1489">
      <c r="A1489" s="497">
        <v>45810.0</v>
      </c>
      <c r="B1489" s="430" t="s">
        <v>10225</v>
      </c>
      <c r="C1489" s="430" t="s">
        <v>1760</v>
      </c>
      <c r="D1489" s="430" t="s">
        <v>11573</v>
      </c>
      <c r="E1489" s="430" t="s">
        <v>4008</v>
      </c>
      <c r="F1489" s="432">
        <v>0.0</v>
      </c>
      <c r="G1489" s="432">
        <v>1964.29</v>
      </c>
      <c r="H1489" s="432">
        <v>2200.0</v>
      </c>
      <c r="I1489" s="432">
        <f t="shared" si="22"/>
        <v>2063886.72</v>
      </c>
      <c r="J1489" s="432">
        <v>235.71</v>
      </c>
      <c r="K1489" s="433">
        <v>12.0</v>
      </c>
      <c r="L1489" s="430" t="s">
        <v>10283</v>
      </c>
      <c r="M1489" s="48"/>
      <c r="N1489" s="48"/>
      <c r="O1489" s="48"/>
      <c r="P1489" s="48"/>
      <c r="Q1489" s="48"/>
      <c r="R1489" s="48"/>
      <c r="S1489" s="48"/>
      <c r="T1489" s="48"/>
      <c r="U1489" s="48"/>
      <c r="V1489" s="48"/>
      <c r="W1489" s="48"/>
      <c r="X1489" s="48"/>
      <c r="Y1489" s="48"/>
      <c r="Z1489" s="48"/>
      <c r="AA1489" s="48"/>
      <c r="AB1489" s="48"/>
      <c r="AC1489" s="48"/>
    </row>
    <row r="1490">
      <c r="A1490" s="497">
        <v>45810.0</v>
      </c>
      <c r="B1490" s="430" t="s">
        <v>10225</v>
      </c>
      <c r="C1490" s="430" t="s">
        <v>4012</v>
      </c>
      <c r="D1490" s="430" t="s">
        <v>11574</v>
      </c>
      <c r="E1490" s="430" t="s">
        <v>4011</v>
      </c>
      <c r="F1490" s="432">
        <v>0.0</v>
      </c>
      <c r="G1490" s="432">
        <v>1875.0</v>
      </c>
      <c r="H1490" s="432">
        <v>2100.0</v>
      </c>
      <c r="I1490" s="432">
        <f t="shared" si="22"/>
        <v>2065761.72</v>
      </c>
      <c r="J1490" s="432">
        <v>225.0</v>
      </c>
      <c r="K1490" s="433">
        <v>12.0</v>
      </c>
      <c r="L1490" s="430" t="s">
        <v>10227</v>
      </c>
      <c r="M1490" s="48"/>
      <c r="N1490" s="48"/>
      <c r="O1490" s="48"/>
      <c r="P1490" s="48"/>
      <c r="Q1490" s="48"/>
      <c r="R1490" s="48"/>
      <c r="S1490" s="48"/>
      <c r="T1490" s="48"/>
      <c r="U1490" s="48"/>
      <c r="V1490" s="48"/>
      <c r="W1490" s="48"/>
      <c r="X1490" s="48"/>
      <c r="Y1490" s="48"/>
      <c r="Z1490" s="48"/>
      <c r="AA1490" s="48"/>
      <c r="AB1490" s="48"/>
      <c r="AC1490" s="48"/>
    </row>
    <row r="1491">
      <c r="A1491" s="497">
        <v>45810.0</v>
      </c>
      <c r="B1491" s="430" t="s">
        <v>10225</v>
      </c>
      <c r="C1491" s="430" t="s">
        <v>4016</v>
      </c>
      <c r="D1491" s="430" t="s">
        <v>11575</v>
      </c>
      <c r="E1491" s="430" t="s">
        <v>4015</v>
      </c>
      <c r="F1491" s="432">
        <v>0.0</v>
      </c>
      <c r="G1491" s="432">
        <v>1607.14</v>
      </c>
      <c r="H1491" s="432">
        <v>1800.0</v>
      </c>
      <c r="I1491" s="432">
        <f t="shared" si="22"/>
        <v>2067368.86</v>
      </c>
      <c r="J1491" s="432">
        <v>192.86</v>
      </c>
      <c r="K1491" s="433">
        <v>12.0</v>
      </c>
      <c r="L1491" s="430" t="s">
        <v>10279</v>
      </c>
      <c r="M1491" s="48"/>
      <c r="N1491" s="48"/>
      <c r="O1491" s="48"/>
      <c r="P1491" s="48"/>
      <c r="Q1491" s="48"/>
      <c r="R1491" s="48"/>
      <c r="S1491" s="48"/>
      <c r="T1491" s="48"/>
      <c r="U1491" s="48"/>
      <c r="V1491" s="48"/>
      <c r="W1491" s="48"/>
      <c r="X1491" s="48"/>
      <c r="Y1491" s="48"/>
      <c r="Z1491" s="48"/>
      <c r="AA1491" s="48"/>
      <c r="AB1491" s="48"/>
      <c r="AC1491" s="48"/>
    </row>
    <row r="1492">
      <c r="A1492" s="497">
        <v>45810.0</v>
      </c>
      <c r="B1492" s="430" t="s">
        <v>10225</v>
      </c>
      <c r="C1492" s="430" t="s">
        <v>4020</v>
      </c>
      <c r="D1492" s="430" t="s">
        <v>11576</v>
      </c>
      <c r="E1492" s="430" t="s">
        <v>4019</v>
      </c>
      <c r="F1492" s="432">
        <v>0.0</v>
      </c>
      <c r="G1492" s="432">
        <v>267.86</v>
      </c>
      <c r="H1492" s="432">
        <v>300.0</v>
      </c>
      <c r="I1492" s="432">
        <f t="shared" si="22"/>
        <v>2067636.72</v>
      </c>
      <c r="J1492" s="432">
        <v>32.14</v>
      </c>
      <c r="K1492" s="433">
        <v>12.0</v>
      </c>
      <c r="L1492" s="430" t="s">
        <v>10279</v>
      </c>
      <c r="M1492" s="48"/>
      <c r="N1492" s="48"/>
      <c r="O1492" s="48"/>
      <c r="P1492" s="48"/>
      <c r="Q1492" s="48"/>
      <c r="R1492" s="48"/>
      <c r="S1492" s="48"/>
      <c r="T1492" s="48"/>
      <c r="U1492" s="48"/>
      <c r="V1492" s="48"/>
      <c r="W1492" s="48"/>
      <c r="X1492" s="48"/>
      <c r="Y1492" s="48"/>
      <c r="Z1492" s="48"/>
      <c r="AA1492" s="48"/>
      <c r="AB1492" s="48"/>
      <c r="AC1492" s="48"/>
    </row>
    <row r="1493">
      <c r="A1493" s="497">
        <v>45810.0</v>
      </c>
      <c r="B1493" s="430" t="s">
        <v>10225</v>
      </c>
      <c r="C1493" s="430" t="s">
        <v>3176</v>
      </c>
      <c r="D1493" s="430" t="s">
        <v>11577</v>
      </c>
      <c r="E1493" s="430" t="s">
        <v>4022</v>
      </c>
      <c r="F1493" s="432">
        <v>0.0</v>
      </c>
      <c r="G1493" s="432">
        <v>160.71</v>
      </c>
      <c r="H1493" s="432">
        <v>180.0</v>
      </c>
      <c r="I1493" s="432">
        <f t="shared" si="22"/>
        <v>2067797.43</v>
      </c>
      <c r="J1493" s="432">
        <v>19.29</v>
      </c>
      <c r="K1493" s="433">
        <v>12.0</v>
      </c>
      <c r="L1493" s="430" t="s">
        <v>10227</v>
      </c>
      <c r="M1493" s="48"/>
      <c r="N1493" s="48"/>
      <c r="O1493" s="48"/>
      <c r="P1493" s="48"/>
      <c r="Q1493" s="48"/>
      <c r="R1493" s="48"/>
      <c r="S1493" s="48"/>
      <c r="T1493" s="48"/>
      <c r="U1493" s="48"/>
      <c r="V1493" s="48"/>
      <c r="W1493" s="48"/>
      <c r="X1493" s="48"/>
      <c r="Y1493" s="48"/>
      <c r="Z1493" s="48"/>
      <c r="AA1493" s="48"/>
      <c r="AB1493" s="48"/>
      <c r="AC1493" s="48"/>
    </row>
    <row r="1494">
      <c r="A1494" s="497">
        <v>45810.0</v>
      </c>
      <c r="B1494" s="430" t="s">
        <v>10225</v>
      </c>
      <c r="C1494" s="430" t="s">
        <v>4026</v>
      </c>
      <c r="D1494" s="430" t="s">
        <v>11578</v>
      </c>
      <c r="E1494" s="430" t="s">
        <v>4025</v>
      </c>
      <c r="F1494" s="432">
        <v>0.0</v>
      </c>
      <c r="G1494" s="432">
        <v>2321.43</v>
      </c>
      <c r="H1494" s="432">
        <v>2600.0</v>
      </c>
      <c r="I1494" s="432">
        <f t="shared" si="22"/>
        <v>2070118.86</v>
      </c>
      <c r="J1494" s="432">
        <v>278.57</v>
      </c>
      <c r="K1494" s="433">
        <v>12.0</v>
      </c>
      <c r="L1494" s="430" t="s">
        <v>10227</v>
      </c>
      <c r="M1494" s="48"/>
      <c r="N1494" s="48"/>
      <c r="O1494" s="48"/>
      <c r="P1494" s="48"/>
      <c r="Q1494" s="48"/>
      <c r="R1494" s="48"/>
      <c r="S1494" s="48"/>
      <c r="T1494" s="48"/>
      <c r="U1494" s="48"/>
      <c r="V1494" s="48"/>
      <c r="W1494" s="48"/>
      <c r="X1494" s="48"/>
      <c r="Y1494" s="48"/>
      <c r="Z1494" s="48"/>
      <c r="AA1494" s="48"/>
      <c r="AB1494" s="48"/>
      <c r="AC1494" s="48"/>
    </row>
    <row r="1495">
      <c r="A1495" s="497">
        <v>45810.0</v>
      </c>
      <c r="B1495" s="430" t="s">
        <v>10225</v>
      </c>
      <c r="C1495" s="430" t="s">
        <v>949</v>
      </c>
      <c r="D1495" s="430" t="s">
        <v>11579</v>
      </c>
      <c r="E1495" s="430" t="s">
        <v>4029</v>
      </c>
      <c r="F1495" s="432">
        <v>0.0</v>
      </c>
      <c r="G1495" s="432">
        <v>8035.71</v>
      </c>
      <c r="H1495" s="432">
        <v>9000.0</v>
      </c>
      <c r="I1495" s="432">
        <f t="shared" si="22"/>
        <v>2078154.57</v>
      </c>
      <c r="J1495" s="432">
        <v>964.29</v>
      </c>
      <c r="K1495" s="433">
        <v>12.0</v>
      </c>
      <c r="L1495" s="430" t="s">
        <v>10227</v>
      </c>
      <c r="M1495" s="48"/>
      <c r="N1495" s="48"/>
      <c r="O1495" s="48"/>
      <c r="P1495" s="48"/>
      <c r="Q1495" s="48"/>
      <c r="R1495" s="48"/>
      <c r="S1495" s="48"/>
      <c r="T1495" s="48"/>
      <c r="U1495" s="48"/>
      <c r="V1495" s="48"/>
      <c r="W1495" s="48"/>
      <c r="X1495" s="48"/>
      <c r="Y1495" s="48"/>
      <c r="Z1495" s="48"/>
      <c r="AA1495" s="48"/>
      <c r="AB1495" s="48"/>
      <c r="AC1495" s="48"/>
    </row>
    <row r="1496">
      <c r="A1496" s="497">
        <v>45810.0</v>
      </c>
      <c r="B1496" s="430" t="s">
        <v>10225</v>
      </c>
      <c r="C1496" s="430" t="s">
        <v>949</v>
      </c>
      <c r="D1496" s="430" t="s">
        <v>11580</v>
      </c>
      <c r="E1496" s="430" t="s">
        <v>4029</v>
      </c>
      <c r="F1496" s="432">
        <v>0.0</v>
      </c>
      <c r="G1496" s="432">
        <v>8035.71</v>
      </c>
      <c r="H1496" s="432">
        <v>9000.0</v>
      </c>
      <c r="I1496" s="432">
        <f t="shared" si="22"/>
        <v>2086190.28</v>
      </c>
      <c r="J1496" s="432">
        <v>964.29</v>
      </c>
      <c r="K1496" s="433">
        <v>12.0</v>
      </c>
      <c r="L1496" s="430" t="s">
        <v>10227</v>
      </c>
      <c r="M1496" s="48"/>
      <c r="N1496" s="48"/>
      <c r="O1496" s="48"/>
      <c r="P1496" s="48"/>
      <c r="Q1496" s="48"/>
      <c r="R1496" s="48"/>
      <c r="S1496" s="48"/>
      <c r="T1496" s="48"/>
      <c r="U1496" s="48"/>
      <c r="V1496" s="48"/>
      <c r="W1496" s="48"/>
      <c r="X1496" s="48"/>
      <c r="Y1496" s="48"/>
      <c r="Z1496" s="48"/>
      <c r="AA1496" s="48"/>
      <c r="AB1496" s="48"/>
      <c r="AC1496" s="48"/>
    </row>
    <row r="1497">
      <c r="A1497" s="497">
        <v>45810.0</v>
      </c>
      <c r="B1497" s="430" t="s">
        <v>10225</v>
      </c>
      <c r="C1497" s="430" t="s">
        <v>4032</v>
      </c>
      <c r="D1497" s="430" t="s">
        <v>11581</v>
      </c>
      <c r="E1497" s="430" t="s">
        <v>4031</v>
      </c>
      <c r="F1497" s="432">
        <v>0.0</v>
      </c>
      <c r="G1497" s="432">
        <v>267.86</v>
      </c>
      <c r="H1497" s="432">
        <v>300.0</v>
      </c>
      <c r="I1497" s="432">
        <f t="shared" si="22"/>
        <v>2086458.14</v>
      </c>
      <c r="J1497" s="432">
        <v>32.14</v>
      </c>
      <c r="K1497" s="433">
        <v>12.0</v>
      </c>
      <c r="L1497" s="430" t="s">
        <v>10279</v>
      </c>
      <c r="M1497" s="48"/>
      <c r="N1497" s="48"/>
      <c r="O1497" s="48"/>
      <c r="P1497" s="48"/>
      <c r="Q1497" s="48"/>
      <c r="R1497" s="48"/>
      <c r="S1497" s="48"/>
      <c r="T1497" s="48"/>
      <c r="U1497" s="48"/>
      <c r="V1497" s="48"/>
      <c r="W1497" s="48"/>
      <c r="X1497" s="48"/>
      <c r="Y1497" s="48"/>
      <c r="Z1497" s="48"/>
      <c r="AA1497" s="48"/>
      <c r="AB1497" s="48"/>
      <c r="AC1497" s="48"/>
    </row>
    <row r="1498">
      <c r="A1498" s="497">
        <v>45810.0</v>
      </c>
      <c r="B1498" s="430" t="s">
        <v>10225</v>
      </c>
      <c r="C1498" s="430" t="s">
        <v>4020</v>
      </c>
      <c r="D1498" s="430" t="s">
        <v>11582</v>
      </c>
      <c r="E1498" s="430" t="s">
        <v>4035</v>
      </c>
      <c r="F1498" s="432">
        <v>0.0</v>
      </c>
      <c r="G1498" s="432">
        <v>89.29</v>
      </c>
      <c r="H1498" s="432">
        <v>100.0</v>
      </c>
      <c r="I1498" s="432">
        <f t="shared" si="22"/>
        <v>2086547.43</v>
      </c>
      <c r="J1498" s="432">
        <v>10.71</v>
      </c>
      <c r="K1498" s="433">
        <v>12.0</v>
      </c>
      <c r="L1498" s="430" t="s">
        <v>10279</v>
      </c>
      <c r="M1498" s="48"/>
      <c r="N1498" s="48"/>
      <c r="O1498" s="48"/>
      <c r="P1498" s="48"/>
      <c r="Q1498" s="48"/>
      <c r="R1498" s="48"/>
      <c r="S1498" s="48"/>
      <c r="T1498" s="48"/>
      <c r="U1498" s="48"/>
      <c r="V1498" s="48"/>
      <c r="W1498" s="48"/>
      <c r="X1498" s="48"/>
      <c r="Y1498" s="48"/>
      <c r="Z1498" s="48"/>
      <c r="AA1498" s="48"/>
      <c r="AB1498" s="48"/>
      <c r="AC1498" s="48"/>
    </row>
    <row r="1499">
      <c r="A1499" s="497">
        <v>45810.0</v>
      </c>
      <c r="B1499" s="430" t="s">
        <v>10225</v>
      </c>
      <c r="C1499" s="430" t="s">
        <v>321</v>
      </c>
      <c r="D1499" s="430" t="s">
        <v>10345</v>
      </c>
      <c r="E1499" s="430" t="s">
        <v>4037</v>
      </c>
      <c r="F1499" s="432">
        <v>0.0</v>
      </c>
      <c r="G1499" s="432">
        <v>53.57</v>
      </c>
      <c r="H1499" s="432">
        <v>60.0</v>
      </c>
      <c r="I1499" s="432">
        <f t="shared" si="22"/>
        <v>2086601</v>
      </c>
      <c r="J1499" s="432">
        <v>6.43</v>
      </c>
      <c r="K1499" s="433">
        <v>12.0</v>
      </c>
      <c r="L1499" s="430" t="s">
        <v>10290</v>
      </c>
      <c r="M1499" s="48"/>
      <c r="N1499" s="48"/>
      <c r="O1499" s="48"/>
      <c r="P1499" s="48"/>
      <c r="Q1499" s="48"/>
      <c r="R1499" s="48"/>
      <c r="S1499" s="48"/>
      <c r="T1499" s="48"/>
      <c r="U1499" s="48"/>
      <c r="V1499" s="48"/>
      <c r="W1499" s="48"/>
      <c r="X1499" s="48"/>
      <c r="Y1499" s="48"/>
      <c r="Z1499" s="48"/>
      <c r="AA1499" s="48"/>
      <c r="AB1499" s="48"/>
      <c r="AC1499" s="48"/>
    </row>
    <row r="1500">
      <c r="A1500" s="497">
        <v>45810.0</v>
      </c>
      <c r="B1500" s="430" t="s">
        <v>10225</v>
      </c>
      <c r="C1500" s="430" t="s">
        <v>4026</v>
      </c>
      <c r="D1500" s="430" t="s">
        <v>11583</v>
      </c>
      <c r="E1500" s="430" t="s">
        <v>4074</v>
      </c>
      <c r="F1500" s="432">
        <v>0.0</v>
      </c>
      <c r="G1500" s="432">
        <v>750.0</v>
      </c>
      <c r="H1500" s="432">
        <v>840.0</v>
      </c>
      <c r="I1500" s="432">
        <f t="shared" si="22"/>
        <v>2087351</v>
      </c>
      <c r="J1500" s="432">
        <v>90.0</v>
      </c>
      <c r="K1500" s="433">
        <v>12.0</v>
      </c>
      <c r="L1500" s="430" t="s">
        <v>10290</v>
      </c>
      <c r="M1500" s="48"/>
      <c r="N1500" s="48"/>
      <c r="O1500" s="48"/>
      <c r="P1500" s="48"/>
      <c r="Q1500" s="48"/>
      <c r="R1500" s="48"/>
      <c r="S1500" s="48"/>
      <c r="T1500" s="48"/>
      <c r="U1500" s="48"/>
      <c r="V1500" s="48"/>
      <c r="W1500" s="48"/>
      <c r="X1500" s="48"/>
      <c r="Y1500" s="48"/>
      <c r="Z1500" s="48"/>
      <c r="AA1500" s="48"/>
      <c r="AB1500" s="48"/>
      <c r="AC1500" s="48"/>
    </row>
    <row r="1501">
      <c r="A1501" s="497">
        <v>45811.0</v>
      </c>
      <c r="B1501" s="430" t="s">
        <v>10225</v>
      </c>
      <c r="C1501" s="430" t="s">
        <v>1742</v>
      </c>
      <c r="D1501" s="430" t="s">
        <v>11584</v>
      </c>
      <c r="E1501" s="430" t="s">
        <v>4087</v>
      </c>
      <c r="F1501" s="432">
        <v>0.0</v>
      </c>
      <c r="G1501" s="432">
        <v>2946.43</v>
      </c>
      <c r="H1501" s="432">
        <v>3300.0</v>
      </c>
      <c r="I1501" s="432">
        <f t="shared" si="22"/>
        <v>2090297.43</v>
      </c>
      <c r="J1501" s="432">
        <v>353.57</v>
      </c>
      <c r="K1501" s="433">
        <v>12.0</v>
      </c>
      <c r="L1501" s="430" t="s">
        <v>10227</v>
      </c>
      <c r="M1501" s="48"/>
      <c r="N1501" s="48"/>
      <c r="O1501" s="48"/>
      <c r="P1501" s="48"/>
      <c r="Q1501" s="48"/>
      <c r="R1501" s="48"/>
      <c r="S1501" s="48"/>
      <c r="T1501" s="48"/>
      <c r="U1501" s="48"/>
      <c r="V1501" s="48"/>
      <c r="W1501" s="48"/>
      <c r="X1501" s="48"/>
      <c r="Y1501" s="48"/>
      <c r="Z1501" s="48"/>
      <c r="AA1501" s="48"/>
      <c r="AB1501" s="48"/>
      <c r="AC1501" s="48"/>
    </row>
    <row r="1502">
      <c r="A1502" s="497">
        <v>45811.0</v>
      </c>
      <c r="B1502" s="430" t="s">
        <v>10225</v>
      </c>
      <c r="C1502" s="430" t="s">
        <v>1551</v>
      </c>
      <c r="D1502" s="430" t="s">
        <v>11585</v>
      </c>
      <c r="E1502" s="430" t="s">
        <v>3999</v>
      </c>
      <c r="F1502" s="432">
        <v>0.0</v>
      </c>
      <c r="G1502" s="432">
        <v>2321.43</v>
      </c>
      <c r="H1502" s="432">
        <v>2600.0</v>
      </c>
      <c r="I1502" s="432">
        <f t="shared" si="22"/>
        <v>2092618.86</v>
      </c>
      <c r="J1502" s="432">
        <v>278.57</v>
      </c>
      <c r="K1502" s="433">
        <v>12.0</v>
      </c>
      <c r="L1502" s="430" t="s">
        <v>10227</v>
      </c>
      <c r="M1502" s="48"/>
      <c r="N1502" s="48"/>
      <c r="O1502" s="48"/>
      <c r="P1502" s="48"/>
      <c r="Q1502" s="48"/>
      <c r="R1502" s="48"/>
      <c r="S1502" s="48"/>
      <c r="T1502" s="48"/>
      <c r="U1502" s="48"/>
      <c r="V1502" s="48"/>
      <c r="W1502" s="48"/>
      <c r="X1502" s="48"/>
      <c r="Y1502" s="48"/>
      <c r="Z1502" s="48"/>
      <c r="AA1502" s="48"/>
      <c r="AB1502" s="48"/>
      <c r="AC1502" s="48"/>
    </row>
    <row r="1503">
      <c r="A1503" s="497">
        <v>45811.0</v>
      </c>
      <c r="B1503" s="430" t="s">
        <v>10225</v>
      </c>
      <c r="C1503" s="430" t="s">
        <v>1551</v>
      </c>
      <c r="D1503" s="430" t="s">
        <v>11586</v>
      </c>
      <c r="E1503" s="430" t="s">
        <v>3999</v>
      </c>
      <c r="F1503" s="432">
        <v>0.0</v>
      </c>
      <c r="G1503" s="432">
        <v>1875.0</v>
      </c>
      <c r="H1503" s="432">
        <v>2100.0</v>
      </c>
      <c r="I1503" s="432">
        <f t="shared" si="22"/>
        <v>2094493.86</v>
      </c>
      <c r="J1503" s="432">
        <v>225.0</v>
      </c>
      <c r="K1503" s="433">
        <v>12.0</v>
      </c>
      <c r="L1503" s="430" t="s">
        <v>10227</v>
      </c>
      <c r="M1503" s="48"/>
      <c r="N1503" s="48"/>
      <c r="O1503" s="48"/>
      <c r="P1503" s="48"/>
      <c r="Q1503" s="48"/>
      <c r="R1503" s="48"/>
      <c r="S1503" s="48"/>
      <c r="T1503" s="48"/>
      <c r="U1503" s="48"/>
      <c r="V1503" s="48"/>
      <c r="W1503" s="48"/>
      <c r="X1503" s="48"/>
      <c r="Y1503" s="48"/>
      <c r="Z1503" s="48"/>
      <c r="AA1503" s="48"/>
      <c r="AB1503" s="48"/>
      <c r="AC1503" s="48"/>
    </row>
    <row r="1504">
      <c r="A1504" s="497">
        <v>45811.0</v>
      </c>
      <c r="B1504" s="430" t="s">
        <v>10225</v>
      </c>
      <c r="C1504" s="430" t="s">
        <v>3583</v>
      </c>
      <c r="D1504" s="430" t="s">
        <v>11587</v>
      </c>
      <c r="E1504" s="430" t="s">
        <v>4107</v>
      </c>
      <c r="F1504" s="432">
        <v>0.0</v>
      </c>
      <c r="G1504" s="432">
        <v>491.07</v>
      </c>
      <c r="H1504" s="432">
        <v>550.0</v>
      </c>
      <c r="I1504" s="432">
        <f t="shared" si="22"/>
        <v>2094984.93</v>
      </c>
      <c r="J1504" s="432">
        <v>58.93</v>
      </c>
      <c r="K1504" s="433">
        <v>12.0</v>
      </c>
      <c r="L1504" s="430" t="s">
        <v>10283</v>
      </c>
      <c r="M1504" s="48"/>
      <c r="N1504" s="48"/>
      <c r="O1504" s="48"/>
      <c r="P1504" s="48"/>
      <c r="Q1504" s="48"/>
      <c r="R1504" s="48"/>
      <c r="S1504" s="48"/>
      <c r="T1504" s="48"/>
      <c r="U1504" s="48"/>
      <c r="V1504" s="48"/>
      <c r="W1504" s="48"/>
      <c r="X1504" s="48"/>
      <c r="Y1504" s="48"/>
      <c r="Z1504" s="48"/>
      <c r="AA1504" s="48"/>
      <c r="AB1504" s="48"/>
      <c r="AC1504" s="48"/>
    </row>
    <row r="1505">
      <c r="A1505" s="497">
        <v>45811.0</v>
      </c>
      <c r="B1505" s="430" t="s">
        <v>10225</v>
      </c>
      <c r="C1505" s="430" t="s">
        <v>3583</v>
      </c>
      <c r="D1505" s="430" t="s">
        <v>11588</v>
      </c>
      <c r="E1505" s="430" t="s">
        <v>4107</v>
      </c>
      <c r="F1505" s="432">
        <v>0.0</v>
      </c>
      <c r="G1505" s="432">
        <v>491.07</v>
      </c>
      <c r="H1505" s="432">
        <v>550.0</v>
      </c>
      <c r="I1505" s="432">
        <f t="shared" si="22"/>
        <v>2095476</v>
      </c>
      <c r="J1505" s="432">
        <v>58.93</v>
      </c>
      <c r="K1505" s="433">
        <v>12.0</v>
      </c>
      <c r="L1505" s="430" t="s">
        <v>10283</v>
      </c>
      <c r="M1505" s="48"/>
      <c r="N1505" s="48"/>
      <c r="O1505" s="48"/>
      <c r="P1505" s="48"/>
      <c r="Q1505" s="48"/>
      <c r="R1505" s="48"/>
      <c r="S1505" s="48"/>
      <c r="T1505" s="48"/>
      <c r="U1505" s="48"/>
      <c r="V1505" s="48"/>
      <c r="W1505" s="48"/>
      <c r="X1505" s="48"/>
      <c r="Y1505" s="48"/>
      <c r="Z1505" s="48"/>
      <c r="AA1505" s="48"/>
      <c r="AB1505" s="48"/>
      <c r="AC1505" s="48"/>
    </row>
    <row r="1506">
      <c r="A1506" s="497">
        <v>45811.0</v>
      </c>
      <c r="B1506" s="430" t="s">
        <v>10225</v>
      </c>
      <c r="C1506" s="430" t="s">
        <v>3583</v>
      </c>
      <c r="D1506" s="430" t="s">
        <v>11589</v>
      </c>
      <c r="E1506" s="430" t="s">
        <v>4107</v>
      </c>
      <c r="F1506" s="432">
        <v>0.0</v>
      </c>
      <c r="G1506" s="432">
        <v>491.07</v>
      </c>
      <c r="H1506" s="432">
        <v>550.0</v>
      </c>
      <c r="I1506" s="432">
        <f t="shared" si="22"/>
        <v>2095967.07</v>
      </c>
      <c r="J1506" s="432">
        <v>58.93</v>
      </c>
      <c r="K1506" s="433">
        <v>12.0</v>
      </c>
      <c r="L1506" s="430" t="s">
        <v>10283</v>
      </c>
      <c r="M1506" s="48"/>
      <c r="N1506" s="48"/>
      <c r="O1506" s="48"/>
      <c r="P1506" s="48"/>
      <c r="Q1506" s="48"/>
      <c r="R1506" s="48"/>
      <c r="S1506" s="48"/>
      <c r="T1506" s="48"/>
      <c r="U1506" s="48"/>
      <c r="V1506" s="48"/>
      <c r="W1506" s="48"/>
      <c r="X1506" s="48"/>
      <c r="Y1506" s="48"/>
      <c r="Z1506" s="48"/>
      <c r="AA1506" s="48"/>
      <c r="AB1506" s="48"/>
      <c r="AC1506" s="48"/>
    </row>
    <row r="1507">
      <c r="A1507" s="497">
        <v>45811.0</v>
      </c>
      <c r="B1507" s="430" t="s">
        <v>10225</v>
      </c>
      <c r="C1507" s="430" t="s">
        <v>3583</v>
      </c>
      <c r="D1507" s="430" t="s">
        <v>11590</v>
      </c>
      <c r="E1507" s="430" t="s">
        <v>4107</v>
      </c>
      <c r="F1507" s="432">
        <v>0.0</v>
      </c>
      <c r="G1507" s="432">
        <v>491.07</v>
      </c>
      <c r="H1507" s="432">
        <v>550.0</v>
      </c>
      <c r="I1507" s="432">
        <f t="shared" si="22"/>
        <v>2096458.14</v>
      </c>
      <c r="J1507" s="432">
        <v>58.93</v>
      </c>
      <c r="K1507" s="433">
        <v>12.0</v>
      </c>
      <c r="L1507" s="430" t="s">
        <v>10283</v>
      </c>
      <c r="M1507" s="48"/>
      <c r="N1507" s="48"/>
      <c r="O1507" s="48"/>
      <c r="P1507" s="48"/>
      <c r="Q1507" s="48"/>
      <c r="R1507" s="48"/>
      <c r="S1507" s="48"/>
      <c r="T1507" s="48"/>
      <c r="U1507" s="48"/>
      <c r="V1507" s="48"/>
      <c r="W1507" s="48"/>
      <c r="X1507" s="48"/>
      <c r="Y1507" s="48"/>
      <c r="Z1507" s="48"/>
      <c r="AA1507" s="48"/>
      <c r="AB1507" s="48"/>
      <c r="AC1507" s="48"/>
    </row>
    <row r="1508">
      <c r="A1508" s="497">
        <v>45811.0</v>
      </c>
      <c r="B1508" s="430" t="s">
        <v>10225</v>
      </c>
      <c r="C1508" s="430" t="s">
        <v>4090</v>
      </c>
      <c r="D1508" s="430" t="s">
        <v>11591</v>
      </c>
      <c r="E1508" s="430" t="s">
        <v>4089</v>
      </c>
      <c r="F1508" s="432">
        <v>0.0</v>
      </c>
      <c r="G1508" s="432">
        <v>267.86</v>
      </c>
      <c r="H1508" s="432">
        <v>300.0</v>
      </c>
      <c r="I1508" s="432">
        <f t="shared" si="22"/>
        <v>2096726</v>
      </c>
      <c r="J1508" s="432">
        <v>32.14</v>
      </c>
      <c r="K1508" s="433">
        <v>12.0</v>
      </c>
      <c r="L1508" s="430" t="s">
        <v>10279</v>
      </c>
      <c r="M1508" s="48"/>
      <c r="N1508" s="48"/>
      <c r="O1508" s="48"/>
      <c r="P1508" s="48"/>
      <c r="Q1508" s="48"/>
      <c r="R1508" s="48"/>
      <c r="S1508" s="48"/>
      <c r="T1508" s="48"/>
      <c r="U1508" s="48"/>
      <c r="V1508" s="48"/>
      <c r="W1508" s="48"/>
      <c r="X1508" s="48"/>
      <c r="Y1508" s="48"/>
      <c r="Z1508" s="48"/>
      <c r="AA1508" s="48"/>
      <c r="AB1508" s="48"/>
      <c r="AC1508" s="48"/>
    </row>
    <row r="1509">
      <c r="A1509" s="497">
        <v>45811.0</v>
      </c>
      <c r="B1509" s="430" t="s">
        <v>10225</v>
      </c>
      <c r="C1509" s="430" t="s">
        <v>1931</v>
      </c>
      <c r="D1509" s="430" t="s">
        <v>11592</v>
      </c>
      <c r="E1509" s="430" t="s">
        <v>4091</v>
      </c>
      <c r="F1509" s="432">
        <v>0.0</v>
      </c>
      <c r="G1509" s="432">
        <v>2321.43</v>
      </c>
      <c r="H1509" s="432">
        <v>2600.0</v>
      </c>
      <c r="I1509" s="432">
        <f t="shared" si="22"/>
        <v>2099047.43</v>
      </c>
      <c r="J1509" s="432">
        <v>278.57</v>
      </c>
      <c r="K1509" s="433">
        <v>12.0</v>
      </c>
      <c r="L1509" s="430" t="s">
        <v>10227</v>
      </c>
      <c r="M1509" s="48"/>
      <c r="N1509" s="48"/>
      <c r="O1509" s="48"/>
      <c r="P1509" s="48"/>
      <c r="Q1509" s="48"/>
      <c r="R1509" s="48"/>
      <c r="S1509" s="48"/>
      <c r="T1509" s="48"/>
      <c r="U1509" s="48"/>
      <c r="V1509" s="48"/>
      <c r="W1509" s="48"/>
      <c r="X1509" s="48"/>
      <c r="Y1509" s="48"/>
      <c r="Z1509" s="48"/>
      <c r="AA1509" s="48"/>
      <c r="AB1509" s="48"/>
      <c r="AC1509" s="48"/>
    </row>
    <row r="1510">
      <c r="A1510" s="497">
        <v>45811.0</v>
      </c>
      <c r="B1510" s="430" t="s">
        <v>10225</v>
      </c>
      <c r="C1510" s="430" t="s">
        <v>182</v>
      </c>
      <c r="D1510" s="430" t="s">
        <v>11593</v>
      </c>
      <c r="E1510" s="430" t="s">
        <v>4093</v>
      </c>
      <c r="F1510" s="432">
        <v>0.0</v>
      </c>
      <c r="G1510" s="432">
        <v>2321.43</v>
      </c>
      <c r="H1510" s="432">
        <v>2600.0</v>
      </c>
      <c r="I1510" s="432">
        <f t="shared" si="22"/>
        <v>2101368.86</v>
      </c>
      <c r="J1510" s="432">
        <v>278.57</v>
      </c>
      <c r="K1510" s="433">
        <v>12.0</v>
      </c>
      <c r="L1510" s="430" t="s">
        <v>10227</v>
      </c>
      <c r="M1510" s="48"/>
      <c r="N1510" s="48"/>
      <c r="O1510" s="48"/>
      <c r="P1510" s="48"/>
      <c r="Q1510" s="48"/>
      <c r="R1510" s="48"/>
      <c r="S1510" s="48"/>
      <c r="T1510" s="48"/>
      <c r="U1510" s="48"/>
      <c r="V1510" s="48"/>
      <c r="W1510" s="48"/>
      <c r="X1510" s="48"/>
      <c r="Y1510" s="48"/>
      <c r="Z1510" s="48"/>
      <c r="AA1510" s="48"/>
      <c r="AB1510" s="48"/>
      <c r="AC1510" s="48"/>
    </row>
    <row r="1511">
      <c r="A1511" s="497">
        <v>45811.0</v>
      </c>
      <c r="B1511" s="430" t="s">
        <v>10225</v>
      </c>
      <c r="C1511" s="430" t="s">
        <v>4097</v>
      </c>
      <c r="D1511" s="430" t="s">
        <v>11594</v>
      </c>
      <c r="E1511" s="430" t="s">
        <v>4096</v>
      </c>
      <c r="F1511" s="432">
        <v>0.0</v>
      </c>
      <c r="G1511" s="432">
        <v>625.0</v>
      </c>
      <c r="H1511" s="432">
        <v>700.0</v>
      </c>
      <c r="I1511" s="432">
        <f t="shared" si="22"/>
        <v>2101993.86</v>
      </c>
      <c r="J1511" s="432">
        <v>75.0</v>
      </c>
      <c r="K1511" s="433">
        <v>12.0</v>
      </c>
      <c r="L1511" s="430" t="s">
        <v>10227</v>
      </c>
      <c r="M1511" s="48"/>
      <c r="N1511" s="48"/>
      <c r="O1511" s="48"/>
      <c r="P1511" s="48"/>
      <c r="Q1511" s="48"/>
      <c r="R1511" s="48"/>
      <c r="S1511" s="48"/>
      <c r="T1511" s="48"/>
      <c r="U1511" s="48"/>
      <c r="V1511" s="48"/>
      <c r="W1511" s="48"/>
      <c r="X1511" s="48"/>
      <c r="Y1511" s="48"/>
      <c r="Z1511" s="48"/>
      <c r="AA1511" s="48"/>
      <c r="AB1511" s="48"/>
      <c r="AC1511" s="48"/>
    </row>
    <row r="1512">
      <c r="A1512" s="497">
        <v>45811.0</v>
      </c>
      <c r="B1512" s="430" t="s">
        <v>10225</v>
      </c>
      <c r="C1512" s="430" t="s">
        <v>4083</v>
      </c>
      <c r="D1512" s="430" t="s">
        <v>11595</v>
      </c>
      <c r="E1512" s="430" t="s">
        <v>4082</v>
      </c>
      <c r="F1512" s="432">
        <v>0.0</v>
      </c>
      <c r="G1512" s="432">
        <v>491.07</v>
      </c>
      <c r="H1512" s="432">
        <v>550.0</v>
      </c>
      <c r="I1512" s="432">
        <f t="shared" si="22"/>
        <v>2102484.93</v>
      </c>
      <c r="J1512" s="432">
        <v>58.93</v>
      </c>
      <c r="K1512" s="433">
        <v>12.0</v>
      </c>
      <c r="L1512" s="430" t="s">
        <v>10283</v>
      </c>
      <c r="M1512" s="48"/>
      <c r="N1512" s="48"/>
      <c r="O1512" s="48"/>
      <c r="P1512" s="48"/>
      <c r="Q1512" s="48"/>
      <c r="R1512" s="48"/>
      <c r="S1512" s="48"/>
      <c r="T1512" s="48"/>
      <c r="U1512" s="48"/>
      <c r="V1512" s="48"/>
      <c r="W1512" s="48"/>
      <c r="X1512" s="48"/>
      <c r="Y1512" s="48"/>
      <c r="Z1512" s="48"/>
      <c r="AA1512" s="48"/>
      <c r="AB1512" s="48"/>
      <c r="AC1512" s="48"/>
    </row>
    <row r="1513">
      <c r="A1513" s="497">
        <v>45812.0</v>
      </c>
      <c r="B1513" s="430" t="s">
        <v>10225</v>
      </c>
      <c r="C1513" s="430" t="s">
        <v>305</v>
      </c>
      <c r="D1513" s="430" t="s">
        <v>11596</v>
      </c>
      <c r="E1513" s="430" t="s">
        <v>4111</v>
      </c>
      <c r="F1513" s="432">
        <v>0.0</v>
      </c>
      <c r="G1513" s="432">
        <v>20000.0</v>
      </c>
      <c r="H1513" s="432">
        <v>22400.0</v>
      </c>
      <c r="I1513" s="432">
        <f t="shared" si="22"/>
        <v>2122484.93</v>
      </c>
      <c r="J1513" s="432">
        <v>2400.0</v>
      </c>
      <c r="K1513" s="433">
        <v>12.0</v>
      </c>
      <c r="L1513" s="430" t="s">
        <v>10248</v>
      </c>
      <c r="M1513" s="48"/>
      <c r="N1513" s="48"/>
      <c r="O1513" s="48"/>
      <c r="P1513" s="48"/>
      <c r="Q1513" s="48"/>
      <c r="R1513" s="48"/>
      <c r="S1513" s="48"/>
      <c r="T1513" s="48"/>
      <c r="U1513" s="48"/>
      <c r="V1513" s="48"/>
      <c r="W1513" s="48"/>
      <c r="X1513" s="48"/>
      <c r="Y1513" s="48"/>
      <c r="Z1513" s="48"/>
      <c r="AA1513" s="48"/>
      <c r="AB1513" s="48"/>
      <c r="AC1513" s="48"/>
    </row>
    <row r="1514">
      <c r="A1514" s="497">
        <v>45812.0</v>
      </c>
      <c r="B1514" s="430" t="s">
        <v>10225</v>
      </c>
      <c r="C1514" s="430" t="s">
        <v>710</v>
      </c>
      <c r="D1514" s="430" t="s">
        <v>11597</v>
      </c>
      <c r="E1514" s="430" t="s">
        <v>4109</v>
      </c>
      <c r="F1514" s="432">
        <v>0.0</v>
      </c>
      <c r="G1514" s="432">
        <v>196.43</v>
      </c>
      <c r="H1514" s="432">
        <v>220.0</v>
      </c>
      <c r="I1514" s="432">
        <f t="shared" si="22"/>
        <v>2122681.36</v>
      </c>
      <c r="J1514" s="432">
        <v>23.57</v>
      </c>
      <c r="K1514" s="433">
        <v>12.0</v>
      </c>
      <c r="L1514" s="430" t="s">
        <v>10290</v>
      </c>
      <c r="M1514" s="48"/>
      <c r="N1514" s="48"/>
      <c r="O1514" s="48"/>
      <c r="P1514" s="48"/>
      <c r="Q1514" s="48"/>
      <c r="R1514" s="48"/>
      <c r="S1514" s="48"/>
      <c r="T1514" s="48"/>
      <c r="U1514" s="48"/>
      <c r="V1514" s="48"/>
      <c r="W1514" s="48"/>
      <c r="X1514" s="48"/>
      <c r="Y1514" s="48"/>
      <c r="Z1514" s="48"/>
      <c r="AA1514" s="48"/>
      <c r="AB1514" s="48"/>
      <c r="AC1514" s="48"/>
    </row>
    <row r="1515">
      <c r="A1515" s="497">
        <v>45812.0</v>
      </c>
      <c r="B1515" s="430" t="s">
        <v>10225</v>
      </c>
      <c r="C1515" s="430" t="s">
        <v>4085</v>
      </c>
      <c r="D1515" s="430" t="s">
        <v>11598</v>
      </c>
      <c r="E1515" s="430" t="s">
        <v>4084</v>
      </c>
      <c r="F1515" s="432">
        <v>0.0</v>
      </c>
      <c r="G1515" s="432">
        <v>267.86</v>
      </c>
      <c r="H1515" s="432">
        <v>300.0</v>
      </c>
      <c r="I1515" s="432">
        <f t="shared" si="22"/>
        <v>2122949.22</v>
      </c>
      <c r="J1515" s="432">
        <v>32.14</v>
      </c>
      <c r="K1515" s="433">
        <v>12.0</v>
      </c>
      <c r="L1515" s="430" t="s">
        <v>10279</v>
      </c>
      <c r="M1515" s="48"/>
      <c r="N1515" s="48"/>
      <c r="O1515" s="48"/>
      <c r="P1515" s="48"/>
      <c r="Q1515" s="48"/>
      <c r="R1515" s="48"/>
      <c r="S1515" s="48"/>
      <c r="T1515" s="48"/>
      <c r="U1515" s="48"/>
      <c r="V1515" s="48"/>
      <c r="W1515" s="48"/>
      <c r="X1515" s="48"/>
      <c r="Y1515" s="48"/>
      <c r="Z1515" s="48"/>
      <c r="AA1515" s="48"/>
      <c r="AB1515" s="48"/>
      <c r="AC1515" s="48"/>
    </row>
    <row r="1516">
      <c r="A1516" s="497">
        <v>45812.0</v>
      </c>
      <c r="B1516" s="430" t="s">
        <v>10225</v>
      </c>
      <c r="C1516" s="430" t="s">
        <v>487</v>
      </c>
      <c r="D1516" s="430" t="s">
        <v>10423</v>
      </c>
      <c r="E1516" s="430" t="s">
        <v>4099</v>
      </c>
      <c r="F1516" s="432">
        <v>0.0</v>
      </c>
      <c r="G1516" s="432">
        <v>267.86</v>
      </c>
      <c r="H1516" s="432">
        <v>300.0</v>
      </c>
      <c r="I1516" s="432">
        <f t="shared" si="22"/>
        <v>2123217.08</v>
      </c>
      <c r="J1516" s="432">
        <v>32.14</v>
      </c>
      <c r="K1516" s="433">
        <v>12.0</v>
      </c>
      <c r="L1516" s="430" t="s">
        <v>10279</v>
      </c>
      <c r="M1516" s="48"/>
      <c r="N1516" s="48"/>
      <c r="O1516" s="48"/>
      <c r="P1516" s="48"/>
      <c r="Q1516" s="48"/>
      <c r="R1516" s="48"/>
      <c r="S1516" s="48"/>
      <c r="T1516" s="48"/>
      <c r="U1516" s="48"/>
      <c r="V1516" s="48"/>
      <c r="W1516" s="48"/>
      <c r="X1516" s="48"/>
      <c r="Y1516" s="48"/>
      <c r="Z1516" s="48"/>
      <c r="AA1516" s="48"/>
      <c r="AB1516" s="48"/>
      <c r="AC1516" s="48"/>
    </row>
    <row r="1517">
      <c r="A1517" s="497">
        <v>45812.0</v>
      </c>
      <c r="B1517" s="430" t="s">
        <v>10225</v>
      </c>
      <c r="C1517" s="430" t="s">
        <v>4101</v>
      </c>
      <c r="D1517" s="430" t="s">
        <v>11599</v>
      </c>
      <c r="E1517" s="430" t="s">
        <v>4100</v>
      </c>
      <c r="F1517" s="432">
        <v>0.0</v>
      </c>
      <c r="G1517" s="432">
        <v>491.07</v>
      </c>
      <c r="H1517" s="432">
        <v>550.0</v>
      </c>
      <c r="I1517" s="432">
        <f t="shared" si="22"/>
        <v>2123708.15</v>
      </c>
      <c r="J1517" s="432">
        <v>58.93</v>
      </c>
      <c r="K1517" s="433">
        <v>12.0</v>
      </c>
      <c r="L1517" s="430" t="s">
        <v>10283</v>
      </c>
      <c r="M1517" s="48"/>
      <c r="N1517" s="48"/>
      <c r="O1517" s="48"/>
      <c r="P1517" s="48"/>
      <c r="Q1517" s="48"/>
      <c r="R1517" s="48"/>
      <c r="S1517" s="48"/>
      <c r="T1517" s="48"/>
      <c r="U1517" s="48"/>
      <c r="V1517" s="48"/>
      <c r="W1517" s="48"/>
      <c r="X1517" s="48"/>
      <c r="Y1517" s="48"/>
      <c r="Z1517" s="48"/>
      <c r="AA1517" s="48"/>
      <c r="AB1517" s="48"/>
      <c r="AC1517" s="48"/>
    </row>
    <row r="1518">
      <c r="A1518" s="497">
        <v>45812.0</v>
      </c>
      <c r="B1518" s="430" t="s">
        <v>10225</v>
      </c>
      <c r="C1518" s="430" t="s">
        <v>321</v>
      </c>
      <c r="D1518" s="430" t="s">
        <v>11600</v>
      </c>
      <c r="E1518" s="430" t="s">
        <v>4114</v>
      </c>
      <c r="F1518" s="432">
        <v>0.0</v>
      </c>
      <c r="G1518" s="432">
        <v>46.43</v>
      </c>
      <c r="H1518" s="432">
        <v>52.0</v>
      </c>
      <c r="I1518" s="432">
        <f t="shared" si="22"/>
        <v>2123754.58</v>
      </c>
      <c r="J1518" s="432">
        <v>5.57</v>
      </c>
      <c r="K1518" s="433">
        <v>12.0</v>
      </c>
      <c r="L1518" s="430" t="s">
        <v>10290</v>
      </c>
      <c r="M1518" s="48"/>
      <c r="N1518" s="48"/>
      <c r="O1518" s="48"/>
      <c r="P1518" s="48"/>
      <c r="Q1518" s="48"/>
      <c r="R1518" s="48"/>
      <c r="S1518" s="48"/>
      <c r="T1518" s="48"/>
      <c r="U1518" s="48"/>
      <c r="V1518" s="48"/>
      <c r="W1518" s="48"/>
      <c r="X1518" s="48"/>
      <c r="Y1518" s="48"/>
      <c r="Z1518" s="48"/>
      <c r="AA1518" s="48"/>
      <c r="AB1518" s="48"/>
      <c r="AC1518" s="48"/>
    </row>
    <row r="1519">
      <c r="A1519" s="497">
        <v>45812.0</v>
      </c>
      <c r="B1519" s="430" t="s">
        <v>10225</v>
      </c>
      <c r="C1519" s="430" t="s">
        <v>2959</v>
      </c>
      <c r="D1519" s="430" t="s">
        <v>11601</v>
      </c>
      <c r="E1519" s="430" t="s">
        <v>4116</v>
      </c>
      <c r="F1519" s="432">
        <v>0.0</v>
      </c>
      <c r="G1519" s="432">
        <v>357.14</v>
      </c>
      <c r="H1519" s="432">
        <v>400.0</v>
      </c>
      <c r="I1519" s="432">
        <f t="shared" si="22"/>
        <v>2124111.72</v>
      </c>
      <c r="J1519" s="432">
        <v>42.86</v>
      </c>
      <c r="K1519" s="433">
        <v>12.0</v>
      </c>
      <c r="L1519" s="430" t="s">
        <v>10279</v>
      </c>
      <c r="M1519" s="48"/>
      <c r="N1519" s="48"/>
      <c r="O1519" s="48"/>
      <c r="P1519" s="48"/>
      <c r="Q1519" s="48"/>
      <c r="R1519" s="48"/>
      <c r="S1519" s="48"/>
      <c r="T1519" s="48"/>
      <c r="U1519" s="48"/>
      <c r="V1519" s="48"/>
      <c r="W1519" s="48"/>
      <c r="X1519" s="48"/>
      <c r="Y1519" s="48"/>
      <c r="Z1519" s="48"/>
      <c r="AA1519" s="48"/>
      <c r="AB1519" s="48"/>
      <c r="AC1519" s="48"/>
    </row>
    <row r="1520">
      <c r="A1520" s="497">
        <v>45812.0</v>
      </c>
      <c r="B1520" s="430" t="s">
        <v>10225</v>
      </c>
      <c r="C1520" s="430" t="s">
        <v>4119</v>
      </c>
      <c r="D1520" s="430" t="s">
        <v>11602</v>
      </c>
      <c r="E1520" s="430" t="s">
        <v>4118</v>
      </c>
      <c r="F1520" s="432">
        <v>0.0</v>
      </c>
      <c r="G1520" s="432">
        <v>267.86</v>
      </c>
      <c r="H1520" s="432">
        <v>300.0</v>
      </c>
      <c r="I1520" s="432">
        <f t="shared" si="22"/>
        <v>2124379.58</v>
      </c>
      <c r="J1520" s="432">
        <v>32.14</v>
      </c>
      <c r="K1520" s="433">
        <v>12.0</v>
      </c>
      <c r="L1520" s="430" t="s">
        <v>10279</v>
      </c>
      <c r="M1520" s="48"/>
      <c r="N1520" s="48"/>
      <c r="O1520" s="48"/>
      <c r="P1520" s="48"/>
      <c r="Q1520" s="48"/>
      <c r="R1520" s="48"/>
      <c r="S1520" s="48"/>
      <c r="T1520" s="48"/>
      <c r="U1520" s="48"/>
      <c r="V1520" s="48"/>
      <c r="W1520" s="48"/>
      <c r="X1520" s="48"/>
      <c r="Y1520" s="48"/>
      <c r="Z1520" s="48"/>
      <c r="AA1520" s="48"/>
      <c r="AB1520" s="48"/>
      <c r="AC1520" s="48"/>
    </row>
    <row r="1521">
      <c r="A1521" s="497">
        <v>45812.0</v>
      </c>
      <c r="B1521" s="430" t="s">
        <v>10225</v>
      </c>
      <c r="C1521" s="430" t="s">
        <v>4507</v>
      </c>
      <c r="D1521" s="430" t="s">
        <v>11603</v>
      </c>
      <c r="E1521" s="430" t="s">
        <v>4506</v>
      </c>
      <c r="F1521" s="432">
        <v>0.0</v>
      </c>
      <c r="G1521" s="432">
        <v>482.14</v>
      </c>
      <c r="H1521" s="432">
        <v>540.0</v>
      </c>
      <c r="I1521" s="432">
        <f t="shared" si="22"/>
        <v>2124861.72</v>
      </c>
      <c r="J1521" s="432">
        <v>57.86</v>
      </c>
      <c r="K1521" s="433">
        <v>12.0</v>
      </c>
      <c r="L1521" s="430" t="s">
        <v>10227</v>
      </c>
      <c r="M1521" s="48"/>
      <c r="N1521" s="48"/>
      <c r="O1521" s="48"/>
      <c r="P1521" s="48"/>
      <c r="Q1521" s="48"/>
      <c r="R1521" s="48"/>
      <c r="S1521" s="48"/>
      <c r="T1521" s="48"/>
      <c r="U1521" s="48"/>
      <c r="V1521" s="48"/>
      <c r="W1521" s="48"/>
      <c r="X1521" s="48"/>
      <c r="Y1521" s="48"/>
      <c r="Z1521" s="48"/>
      <c r="AA1521" s="48"/>
      <c r="AB1521" s="48"/>
      <c r="AC1521" s="48"/>
    </row>
    <row r="1522">
      <c r="A1522" s="497">
        <v>45812.0</v>
      </c>
      <c r="B1522" s="430" t="s">
        <v>10225</v>
      </c>
      <c r="C1522" s="430" t="s">
        <v>4507</v>
      </c>
      <c r="D1522" s="430" t="s">
        <v>11604</v>
      </c>
      <c r="E1522" s="430" t="s">
        <v>4506</v>
      </c>
      <c r="F1522" s="432">
        <v>0.0</v>
      </c>
      <c r="G1522" s="432">
        <v>321.43</v>
      </c>
      <c r="H1522" s="432">
        <v>360.0</v>
      </c>
      <c r="I1522" s="432">
        <f t="shared" si="22"/>
        <v>2125183.15</v>
      </c>
      <c r="J1522" s="432">
        <v>38.57</v>
      </c>
      <c r="K1522" s="433">
        <v>12.0</v>
      </c>
      <c r="L1522" s="430" t="s">
        <v>10227</v>
      </c>
      <c r="M1522" s="48"/>
      <c r="N1522" s="48"/>
      <c r="O1522" s="48"/>
      <c r="P1522" s="48"/>
      <c r="Q1522" s="48"/>
      <c r="R1522" s="48"/>
      <c r="S1522" s="48"/>
      <c r="T1522" s="48"/>
      <c r="U1522" s="48"/>
      <c r="V1522" s="48"/>
      <c r="W1522" s="48"/>
      <c r="X1522" s="48"/>
      <c r="Y1522" s="48"/>
      <c r="Z1522" s="48"/>
      <c r="AA1522" s="48"/>
      <c r="AB1522" s="48"/>
      <c r="AC1522" s="48"/>
    </row>
    <row r="1523">
      <c r="A1523" s="497">
        <v>45812.0</v>
      </c>
      <c r="B1523" s="430" t="s">
        <v>10225</v>
      </c>
      <c r="C1523" s="430" t="s">
        <v>4507</v>
      </c>
      <c r="D1523" s="430" t="s">
        <v>11605</v>
      </c>
      <c r="E1523" s="430" t="s">
        <v>4506</v>
      </c>
      <c r="F1523" s="432">
        <v>0.0</v>
      </c>
      <c r="G1523" s="432">
        <v>321.43</v>
      </c>
      <c r="H1523" s="432">
        <v>360.0</v>
      </c>
      <c r="I1523" s="432">
        <f t="shared" si="22"/>
        <v>2125504.58</v>
      </c>
      <c r="J1523" s="432">
        <v>38.57</v>
      </c>
      <c r="K1523" s="433">
        <v>12.0</v>
      </c>
      <c r="L1523" s="430" t="s">
        <v>10227</v>
      </c>
      <c r="M1523" s="48"/>
      <c r="N1523" s="48"/>
      <c r="O1523" s="48"/>
      <c r="P1523" s="48"/>
      <c r="Q1523" s="48"/>
      <c r="R1523" s="48"/>
      <c r="S1523" s="48"/>
      <c r="T1523" s="48"/>
      <c r="U1523" s="48"/>
      <c r="V1523" s="48"/>
      <c r="W1523" s="48"/>
      <c r="X1523" s="48"/>
      <c r="Y1523" s="48"/>
      <c r="Z1523" s="48"/>
      <c r="AA1523" s="48"/>
      <c r="AB1523" s="48"/>
      <c r="AC1523" s="48"/>
    </row>
    <row r="1524">
      <c r="A1524" s="497">
        <v>45812.0</v>
      </c>
      <c r="B1524" s="430" t="s">
        <v>10225</v>
      </c>
      <c r="C1524" s="430" t="s">
        <v>4507</v>
      </c>
      <c r="D1524" s="430" t="s">
        <v>11606</v>
      </c>
      <c r="E1524" s="430" t="s">
        <v>4506</v>
      </c>
      <c r="F1524" s="432">
        <v>0.0</v>
      </c>
      <c r="G1524" s="432">
        <v>321.43</v>
      </c>
      <c r="H1524" s="432">
        <v>360.0</v>
      </c>
      <c r="I1524" s="432">
        <f t="shared" si="22"/>
        <v>2125826.01</v>
      </c>
      <c r="J1524" s="432">
        <v>38.57</v>
      </c>
      <c r="K1524" s="433">
        <v>12.0</v>
      </c>
      <c r="L1524" s="430" t="s">
        <v>10227</v>
      </c>
      <c r="M1524" s="48"/>
      <c r="N1524" s="48"/>
      <c r="O1524" s="48"/>
      <c r="P1524" s="48"/>
      <c r="Q1524" s="48"/>
      <c r="R1524" s="48"/>
      <c r="S1524" s="48"/>
      <c r="T1524" s="48"/>
      <c r="U1524" s="48"/>
      <c r="V1524" s="48"/>
      <c r="W1524" s="48"/>
      <c r="X1524" s="48"/>
      <c r="Y1524" s="48"/>
      <c r="Z1524" s="48"/>
      <c r="AA1524" s="48"/>
      <c r="AB1524" s="48"/>
      <c r="AC1524" s="48"/>
    </row>
    <row r="1525">
      <c r="A1525" s="497">
        <v>45812.0</v>
      </c>
      <c r="B1525" s="430" t="s">
        <v>10225</v>
      </c>
      <c r="C1525" s="430" t="s">
        <v>4507</v>
      </c>
      <c r="D1525" s="430" t="s">
        <v>11607</v>
      </c>
      <c r="E1525" s="430" t="s">
        <v>4506</v>
      </c>
      <c r="F1525" s="432">
        <v>0.0</v>
      </c>
      <c r="G1525" s="432">
        <v>482.14</v>
      </c>
      <c r="H1525" s="432">
        <v>540.0</v>
      </c>
      <c r="I1525" s="432">
        <f t="shared" si="22"/>
        <v>2126308.15</v>
      </c>
      <c r="J1525" s="432">
        <v>57.86</v>
      </c>
      <c r="K1525" s="433">
        <v>12.0</v>
      </c>
      <c r="L1525" s="430" t="s">
        <v>10227</v>
      </c>
      <c r="M1525" s="48"/>
      <c r="N1525" s="48"/>
      <c r="O1525" s="48"/>
      <c r="P1525" s="48"/>
      <c r="Q1525" s="48"/>
      <c r="R1525" s="48"/>
      <c r="S1525" s="48"/>
      <c r="T1525" s="48"/>
      <c r="U1525" s="48"/>
      <c r="V1525" s="48"/>
      <c r="W1525" s="48"/>
      <c r="X1525" s="48"/>
      <c r="Y1525" s="48"/>
      <c r="Z1525" s="48"/>
      <c r="AA1525" s="48"/>
      <c r="AB1525" s="48"/>
      <c r="AC1525" s="48"/>
    </row>
    <row r="1526">
      <c r="A1526" s="497">
        <v>45812.0</v>
      </c>
      <c r="B1526" s="430" t="s">
        <v>10225</v>
      </c>
      <c r="C1526" s="430" t="s">
        <v>4507</v>
      </c>
      <c r="D1526" s="430" t="s">
        <v>11608</v>
      </c>
      <c r="E1526" s="430" t="s">
        <v>4506</v>
      </c>
      <c r="F1526" s="432">
        <v>0.0</v>
      </c>
      <c r="G1526" s="432">
        <v>321.43</v>
      </c>
      <c r="H1526" s="432">
        <v>360.0</v>
      </c>
      <c r="I1526" s="432">
        <f t="shared" si="22"/>
        <v>2126629.58</v>
      </c>
      <c r="J1526" s="432">
        <v>38.57</v>
      </c>
      <c r="K1526" s="433">
        <v>12.0</v>
      </c>
      <c r="L1526" s="430" t="s">
        <v>10227</v>
      </c>
      <c r="M1526" s="48"/>
      <c r="N1526" s="48"/>
      <c r="O1526" s="48"/>
      <c r="P1526" s="48"/>
      <c r="Q1526" s="48"/>
      <c r="R1526" s="48"/>
      <c r="S1526" s="48"/>
      <c r="T1526" s="48"/>
      <c r="U1526" s="48"/>
      <c r="V1526" s="48"/>
      <c r="W1526" s="48"/>
      <c r="X1526" s="48"/>
      <c r="Y1526" s="48"/>
      <c r="Z1526" s="48"/>
      <c r="AA1526" s="48"/>
      <c r="AB1526" s="48"/>
      <c r="AC1526" s="48"/>
    </row>
    <row r="1527">
      <c r="A1527" s="497">
        <v>45812.0</v>
      </c>
      <c r="B1527" s="430" t="s">
        <v>10225</v>
      </c>
      <c r="C1527" s="430" t="s">
        <v>4507</v>
      </c>
      <c r="D1527" s="430" t="s">
        <v>11609</v>
      </c>
      <c r="E1527" s="430" t="s">
        <v>4506</v>
      </c>
      <c r="F1527" s="432">
        <v>0.0</v>
      </c>
      <c r="G1527" s="432">
        <v>321.43</v>
      </c>
      <c r="H1527" s="432">
        <v>360.0</v>
      </c>
      <c r="I1527" s="432">
        <f t="shared" si="22"/>
        <v>2126951.01</v>
      </c>
      <c r="J1527" s="432">
        <v>38.57</v>
      </c>
      <c r="K1527" s="433">
        <v>12.0</v>
      </c>
      <c r="L1527" s="430" t="s">
        <v>10227</v>
      </c>
      <c r="M1527" s="48"/>
      <c r="N1527" s="48"/>
      <c r="O1527" s="48"/>
      <c r="P1527" s="48"/>
      <c r="Q1527" s="48"/>
      <c r="R1527" s="48"/>
      <c r="S1527" s="48"/>
      <c r="T1527" s="48"/>
      <c r="U1527" s="48"/>
      <c r="V1527" s="48"/>
      <c r="W1527" s="48"/>
      <c r="X1527" s="48"/>
      <c r="Y1527" s="48"/>
      <c r="Z1527" s="48"/>
      <c r="AA1527" s="48"/>
      <c r="AB1527" s="48"/>
      <c r="AC1527" s="48"/>
    </row>
    <row r="1528">
      <c r="A1528" s="497">
        <v>45812.0</v>
      </c>
      <c r="B1528" s="430" t="s">
        <v>10225</v>
      </c>
      <c r="C1528" s="430" t="s">
        <v>4507</v>
      </c>
      <c r="D1528" s="430" t="s">
        <v>11610</v>
      </c>
      <c r="E1528" s="430" t="s">
        <v>4506</v>
      </c>
      <c r="F1528" s="432">
        <v>0.0</v>
      </c>
      <c r="G1528" s="432">
        <v>482.14</v>
      </c>
      <c r="H1528" s="432">
        <v>540.0</v>
      </c>
      <c r="I1528" s="432">
        <f t="shared" si="22"/>
        <v>2127433.15</v>
      </c>
      <c r="J1528" s="432">
        <v>57.86</v>
      </c>
      <c r="K1528" s="433">
        <v>12.0</v>
      </c>
      <c r="L1528" s="430" t="s">
        <v>10227</v>
      </c>
      <c r="M1528" s="48"/>
      <c r="N1528" s="48"/>
      <c r="O1528" s="48"/>
      <c r="P1528" s="48"/>
      <c r="Q1528" s="48"/>
      <c r="R1528" s="48"/>
      <c r="S1528" s="48"/>
      <c r="T1528" s="48"/>
      <c r="U1528" s="48"/>
      <c r="V1528" s="48"/>
      <c r="W1528" s="48"/>
      <c r="X1528" s="48"/>
      <c r="Y1528" s="48"/>
      <c r="Z1528" s="48"/>
      <c r="AA1528" s="48"/>
      <c r="AB1528" s="48"/>
      <c r="AC1528" s="48"/>
    </row>
    <row r="1529">
      <c r="A1529" s="497">
        <v>45812.0</v>
      </c>
      <c r="B1529" s="430" t="s">
        <v>10225</v>
      </c>
      <c r="C1529" s="430" t="s">
        <v>4507</v>
      </c>
      <c r="D1529" s="430" t="s">
        <v>11611</v>
      </c>
      <c r="E1529" s="430" t="s">
        <v>4506</v>
      </c>
      <c r="F1529" s="432">
        <v>0.0</v>
      </c>
      <c r="G1529" s="432">
        <v>482.14</v>
      </c>
      <c r="H1529" s="432">
        <v>540.0</v>
      </c>
      <c r="I1529" s="432">
        <f t="shared" si="22"/>
        <v>2127915.29</v>
      </c>
      <c r="J1529" s="432">
        <v>57.86</v>
      </c>
      <c r="K1529" s="433">
        <v>12.0</v>
      </c>
      <c r="L1529" s="430" t="s">
        <v>10227</v>
      </c>
      <c r="M1529" s="48"/>
      <c r="N1529" s="48"/>
      <c r="O1529" s="48"/>
      <c r="P1529" s="48"/>
      <c r="Q1529" s="48"/>
      <c r="R1529" s="48"/>
      <c r="S1529" s="48"/>
      <c r="T1529" s="48"/>
      <c r="U1529" s="48"/>
      <c r="V1529" s="48"/>
      <c r="W1529" s="48"/>
      <c r="X1529" s="48"/>
      <c r="Y1529" s="48"/>
      <c r="Z1529" s="48"/>
      <c r="AA1529" s="48"/>
      <c r="AB1529" s="48"/>
      <c r="AC1529" s="48"/>
    </row>
    <row r="1530">
      <c r="A1530" s="497">
        <v>45813.0</v>
      </c>
      <c r="B1530" s="430" t="s">
        <v>10225</v>
      </c>
      <c r="C1530" s="430" t="s">
        <v>10307</v>
      </c>
      <c r="D1530" s="430" t="s">
        <v>11612</v>
      </c>
      <c r="E1530" s="430" t="s">
        <v>4126</v>
      </c>
      <c r="F1530" s="432">
        <v>0.0</v>
      </c>
      <c r="G1530" s="432">
        <v>18928.57</v>
      </c>
      <c r="H1530" s="432">
        <v>21200.0</v>
      </c>
      <c r="I1530" s="432">
        <f t="shared" si="22"/>
        <v>2146843.86</v>
      </c>
      <c r="J1530" s="432">
        <v>2271.43</v>
      </c>
      <c r="K1530" s="433">
        <v>12.0</v>
      </c>
      <c r="L1530" s="430" t="s">
        <v>10248</v>
      </c>
      <c r="M1530" s="48"/>
      <c r="N1530" s="48"/>
      <c r="O1530" s="48"/>
      <c r="P1530" s="48"/>
      <c r="Q1530" s="48"/>
      <c r="R1530" s="48"/>
      <c r="S1530" s="48"/>
      <c r="T1530" s="48"/>
      <c r="U1530" s="48"/>
      <c r="V1530" s="48"/>
      <c r="W1530" s="48"/>
      <c r="X1530" s="48"/>
      <c r="Y1530" s="48"/>
      <c r="Z1530" s="48"/>
      <c r="AA1530" s="48"/>
      <c r="AB1530" s="48"/>
      <c r="AC1530" s="48"/>
    </row>
    <row r="1531">
      <c r="A1531" s="497">
        <v>45813.0</v>
      </c>
      <c r="B1531" s="430" t="s">
        <v>10225</v>
      </c>
      <c r="C1531" s="430" t="s">
        <v>4121</v>
      </c>
      <c r="D1531" s="430" t="s">
        <v>11613</v>
      </c>
      <c r="E1531" s="430" t="s">
        <v>4120</v>
      </c>
      <c r="F1531" s="432">
        <v>0.0</v>
      </c>
      <c r="G1531" s="432">
        <v>642.86</v>
      </c>
      <c r="H1531" s="432">
        <v>720.0</v>
      </c>
      <c r="I1531" s="432">
        <f t="shared" si="22"/>
        <v>2147486.72</v>
      </c>
      <c r="J1531" s="432">
        <v>77.14</v>
      </c>
      <c r="K1531" s="433">
        <v>12.0</v>
      </c>
      <c r="L1531" s="430" t="s">
        <v>10227</v>
      </c>
      <c r="M1531" s="48"/>
      <c r="N1531" s="48"/>
      <c r="O1531" s="48"/>
      <c r="P1531" s="48"/>
      <c r="Q1531" s="48"/>
      <c r="R1531" s="48"/>
      <c r="S1531" s="48"/>
      <c r="T1531" s="48"/>
      <c r="U1531" s="48"/>
      <c r="V1531" s="48"/>
      <c r="W1531" s="48"/>
      <c r="X1531" s="48"/>
      <c r="Y1531" s="48"/>
      <c r="Z1531" s="48"/>
      <c r="AA1531" s="48"/>
      <c r="AB1531" s="48"/>
      <c r="AC1531" s="48"/>
    </row>
    <row r="1532">
      <c r="A1532" s="497">
        <v>45813.0</v>
      </c>
      <c r="B1532" s="430" t="s">
        <v>10225</v>
      </c>
      <c r="C1532" s="430" t="s">
        <v>3044</v>
      </c>
      <c r="D1532" s="430" t="s">
        <v>11248</v>
      </c>
      <c r="E1532" s="430" t="s">
        <v>4123</v>
      </c>
      <c r="F1532" s="432">
        <v>0.0</v>
      </c>
      <c r="G1532" s="432">
        <v>491.07</v>
      </c>
      <c r="H1532" s="432">
        <v>550.0</v>
      </c>
      <c r="I1532" s="432">
        <f t="shared" si="22"/>
        <v>2147977.79</v>
      </c>
      <c r="J1532" s="432">
        <v>58.93</v>
      </c>
      <c r="K1532" s="433">
        <v>12.0</v>
      </c>
      <c r="L1532" s="430" t="s">
        <v>10283</v>
      </c>
      <c r="M1532" s="48"/>
      <c r="N1532" s="48"/>
      <c r="O1532" s="48"/>
      <c r="P1532" s="48"/>
      <c r="Q1532" s="48"/>
      <c r="R1532" s="48"/>
      <c r="S1532" s="48"/>
      <c r="T1532" s="48"/>
      <c r="U1532" s="48"/>
      <c r="V1532" s="48"/>
      <c r="W1532" s="48"/>
      <c r="X1532" s="48"/>
      <c r="Y1532" s="48"/>
      <c r="Z1532" s="48"/>
      <c r="AA1532" s="48"/>
      <c r="AB1532" s="48"/>
      <c r="AC1532" s="48"/>
    </row>
    <row r="1533">
      <c r="A1533" s="497">
        <v>45813.0</v>
      </c>
      <c r="B1533" s="430" t="s">
        <v>10225</v>
      </c>
      <c r="C1533" s="430" t="s">
        <v>487</v>
      </c>
      <c r="D1533" s="430" t="s">
        <v>10423</v>
      </c>
      <c r="E1533" s="430" t="s">
        <v>4125</v>
      </c>
      <c r="F1533" s="432">
        <v>0.0</v>
      </c>
      <c r="G1533" s="432">
        <v>267.86</v>
      </c>
      <c r="H1533" s="432">
        <v>300.0</v>
      </c>
      <c r="I1533" s="432">
        <f t="shared" si="22"/>
        <v>2148245.65</v>
      </c>
      <c r="J1533" s="432">
        <v>32.14</v>
      </c>
      <c r="K1533" s="433">
        <v>12.0</v>
      </c>
      <c r="L1533" s="430" t="s">
        <v>10279</v>
      </c>
      <c r="M1533" s="48"/>
      <c r="N1533" s="48"/>
      <c r="O1533" s="48"/>
      <c r="P1533" s="48"/>
      <c r="Q1533" s="48"/>
      <c r="R1533" s="48"/>
      <c r="S1533" s="48"/>
      <c r="T1533" s="48"/>
      <c r="U1533" s="48"/>
      <c r="V1533" s="48"/>
      <c r="W1533" s="48"/>
      <c r="X1533" s="48"/>
      <c r="Y1533" s="48"/>
      <c r="Z1533" s="48"/>
      <c r="AA1533" s="48"/>
      <c r="AB1533" s="48"/>
      <c r="AC1533" s="48"/>
    </row>
    <row r="1534">
      <c r="A1534" s="497">
        <v>45813.0</v>
      </c>
      <c r="B1534" s="430" t="s">
        <v>10225</v>
      </c>
      <c r="C1534" s="430" t="s">
        <v>3109</v>
      </c>
      <c r="D1534" s="430" t="s">
        <v>11614</v>
      </c>
      <c r="E1534" s="430" t="s">
        <v>4129</v>
      </c>
      <c r="F1534" s="432">
        <v>0.0</v>
      </c>
      <c r="G1534" s="432">
        <v>2321.43</v>
      </c>
      <c r="H1534" s="432">
        <v>2600.0</v>
      </c>
      <c r="I1534" s="432">
        <f t="shared" si="22"/>
        <v>2150567.08</v>
      </c>
      <c r="J1534" s="432">
        <v>278.57</v>
      </c>
      <c r="K1534" s="433">
        <v>12.0</v>
      </c>
      <c r="L1534" s="430" t="s">
        <v>10227</v>
      </c>
      <c r="M1534" s="48"/>
      <c r="N1534" s="48"/>
      <c r="O1534" s="48"/>
      <c r="P1534" s="48"/>
      <c r="Q1534" s="48"/>
      <c r="R1534" s="48"/>
      <c r="S1534" s="48"/>
      <c r="T1534" s="48"/>
      <c r="U1534" s="48"/>
      <c r="V1534" s="48"/>
      <c r="W1534" s="48"/>
      <c r="X1534" s="48"/>
      <c r="Y1534" s="48"/>
      <c r="Z1534" s="48"/>
      <c r="AA1534" s="48"/>
      <c r="AB1534" s="48"/>
      <c r="AC1534" s="48"/>
    </row>
    <row r="1535">
      <c r="A1535" s="497">
        <v>45813.0</v>
      </c>
      <c r="B1535" s="430" t="s">
        <v>10225</v>
      </c>
      <c r="C1535" s="430" t="s">
        <v>674</v>
      </c>
      <c r="D1535" s="430" t="s">
        <v>11615</v>
      </c>
      <c r="E1535" s="430" t="s">
        <v>4132</v>
      </c>
      <c r="F1535" s="432">
        <v>0.0</v>
      </c>
      <c r="G1535" s="432">
        <v>625.0</v>
      </c>
      <c r="H1535" s="432">
        <v>700.0</v>
      </c>
      <c r="I1535" s="432">
        <f t="shared" si="22"/>
        <v>2151192.08</v>
      </c>
      <c r="J1535" s="432">
        <v>75.0</v>
      </c>
      <c r="K1535" s="433">
        <v>12.0</v>
      </c>
      <c r="L1535" s="430" t="s">
        <v>10227</v>
      </c>
      <c r="M1535" s="48"/>
      <c r="N1535" s="48"/>
      <c r="O1535" s="48"/>
      <c r="P1535" s="48"/>
      <c r="Q1535" s="48"/>
      <c r="R1535" s="48"/>
      <c r="S1535" s="48"/>
      <c r="T1535" s="48"/>
      <c r="U1535" s="48"/>
      <c r="V1535" s="48"/>
      <c r="W1535" s="48"/>
      <c r="X1535" s="48"/>
      <c r="Y1535" s="48"/>
      <c r="Z1535" s="48"/>
      <c r="AA1535" s="48"/>
      <c r="AB1535" s="48"/>
      <c r="AC1535" s="48"/>
    </row>
    <row r="1536">
      <c r="A1536" s="497">
        <v>45813.0</v>
      </c>
      <c r="B1536" s="430" t="s">
        <v>10225</v>
      </c>
      <c r="C1536" s="430" t="s">
        <v>4135</v>
      </c>
      <c r="D1536" s="430" t="s">
        <v>11616</v>
      </c>
      <c r="E1536" s="430" t="s">
        <v>4134</v>
      </c>
      <c r="F1536" s="432">
        <v>0.0</v>
      </c>
      <c r="G1536" s="432">
        <v>267.86</v>
      </c>
      <c r="H1536" s="432">
        <v>300.0</v>
      </c>
      <c r="I1536" s="432">
        <f t="shared" si="22"/>
        <v>2151459.94</v>
      </c>
      <c r="J1536" s="432">
        <v>32.14</v>
      </c>
      <c r="K1536" s="433">
        <v>12.0</v>
      </c>
      <c r="L1536" s="430" t="s">
        <v>10279</v>
      </c>
      <c r="M1536" s="48"/>
      <c r="N1536" s="48"/>
      <c r="O1536" s="48"/>
      <c r="P1536" s="48"/>
      <c r="Q1536" s="48"/>
      <c r="R1536" s="48"/>
      <c r="S1536" s="48"/>
      <c r="T1536" s="48"/>
      <c r="U1536" s="48"/>
      <c r="V1536" s="48"/>
      <c r="W1536" s="48"/>
      <c r="X1536" s="48"/>
      <c r="Y1536" s="48"/>
      <c r="Z1536" s="48"/>
      <c r="AA1536" s="48"/>
      <c r="AB1536" s="48"/>
      <c r="AC1536" s="48"/>
    </row>
    <row r="1537">
      <c r="A1537" s="497">
        <v>45813.0</v>
      </c>
      <c r="B1537" s="430" t="s">
        <v>10225</v>
      </c>
      <c r="C1537" s="430" t="s">
        <v>4135</v>
      </c>
      <c r="D1537" s="430" t="s">
        <v>11617</v>
      </c>
      <c r="E1537" s="430" t="s">
        <v>4137</v>
      </c>
      <c r="F1537" s="432">
        <v>0.0</v>
      </c>
      <c r="G1537" s="432">
        <v>89.29</v>
      </c>
      <c r="H1537" s="432">
        <v>100.0</v>
      </c>
      <c r="I1537" s="432">
        <f t="shared" si="22"/>
        <v>2151549.23</v>
      </c>
      <c r="J1537" s="432">
        <v>10.71</v>
      </c>
      <c r="K1537" s="433">
        <v>12.0</v>
      </c>
      <c r="L1537" s="430" t="s">
        <v>10279</v>
      </c>
      <c r="M1537" s="48"/>
      <c r="N1537" s="48"/>
      <c r="O1537" s="48"/>
      <c r="P1537" s="48"/>
      <c r="Q1537" s="48"/>
      <c r="R1537" s="48"/>
      <c r="S1537" s="48"/>
      <c r="T1537" s="48"/>
      <c r="U1537" s="48"/>
      <c r="V1537" s="48"/>
      <c r="W1537" s="48"/>
      <c r="X1537" s="48"/>
      <c r="Y1537" s="48"/>
      <c r="Z1537" s="48"/>
      <c r="AA1537" s="48"/>
      <c r="AB1537" s="48"/>
      <c r="AC1537" s="48"/>
    </row>
    <row r="1538">
      <c r="A1538" s="497">
        <v>45814.0</v>
      </c>
      <c r="B1538" s="430" t="s">
        <v>10225</v>
      </c>
      <c r="C1538" s="430" t="s">
        <v>4121</v>
      </c>
      <c r="D1538" s="430" t="s">
        <v>11618</v>
      </c>
      <c r="E1538" s="430" t="s">
        <v>4139</v>
      </c>
      <c r="F1538" s="432">
        <v>0.0</v>
      </c>
      <c r="G1538" s="432">
        <v>642.86</v>
      </c>
      <c r="H1538" s="432">
        <v>720.0</v>
      </c>
      <c r="I1538" s="432">
        <f t="shared" si="22"/>
        <v>2152192.09</v>
      </c>
      <c r="J1538" s="432">
        <v>77.14</v>
      </c>
      <c r="K1538" s="433">
        <v>12.0</v>
      </c>
      <c r="L1538" s="430" t="s">
        <v>10227</v>
      </c>
      <c r="M1538" s="48"/>
      <c r="N1538" s="48"/>
      <c r="O1538" s="48"/>
      <c r="P1538" s="48"/>
      <c r="Q1538" s="48"/>
      <c r="R1538" s="48"/>
      <c r="S1538" s="48"/>
      <c r="T1538" s="48"/>
      <c r="U1538" s="48"/>
      <c r="V1538" s="48"/>
      <c r="W1538" s="48"/>
      <c r="X1538" s="48"/>
      <c r="Y1538" s="48"/>
      <c r="Z1538" s="48"/>
      <c r="AA1538" s="48"/>
      <c r="AB1538" s="48"/>
      <c r="AC1538" s="48"/>
    </row>
    <row r="1539">
      <c r="A1539" s="497">
        <v>45814.0</v>
      </c>
      <c r="B1539" s="430" t="s">
        <v>10225</v>
      </c>
      <c r="C1539" s="430" t="s">
        <v>11619</v>
      </c>
      <c r="D1539" s="430" t="s">
        <v>11620</v>
      </c>
      <c r="E1539" s="430" t="s">
        <v>4141</v>
      </c>
      <c r="F1539" s="432">
        <v>0.0</v>
      </c>
      <c r="G1539" s="432">
        <v>4464.29</v>
      </c>
      <c r="H1539" s="432">
        <v>5000.0</v>
      </c>
      <c r="I1539" s="432">
        <f t="shared" si="22"/>
        <v>2156656.38</v>
      </c>
      <c r="J1539" s="432">
        <v>535.71</v>
      </c>
      <c r="K1539" s="433">
        <v>12.0</v>
      </c>
      <c r="L1539" s="430" t="s">
        <v>10227</v>
      </c>
      <c r="M1539" s="48"/>
      <c r="N1539" s="48"/>
      <c r="O1539" s="48"/>
      <c r="P1539" s="48"/>
      <c r="Q1539" s="48"/>
      <c r="R1539" s="48"/>
      <c r="S1539" s="48"/>
      <c r="T1539" s="48"/>
      <c r="U1539" s="48"/>
      <c r="V1539" s="48"/>
      <c r="W1539" s="48"/>
      <c r="X1539" s="48"/>
      <c r="Y1539" s="48"/>
      <c r="Z1539" s="48"/>
      <c r="AA1539" s="48"/>
      <c r="AB1539" s="48"/>
      <c r="AC1539" s="48"/>
    </row>
    <row r="1540">
      <c r="A1540" s="497">
        <v>45814.0</v>
      </c>
      <c r="B1540" s="430" t="s">
        <v>10225</v>
      </c>
      <c r="C1540" s="430" t="s">
        <v>4145</v>
      </c>
      <c r="D1540" s="430" t="s">
        <v>11621</v>
      </c>
      <c r="E1540" s="430" t="s">
        <v>4144</v>
      </c>
      <c r="F1540" s="432">
        <v>0.0</v>
      </c>
      <c r="G1540" s="432">
        <v>2321.43</v>
      </c>
      <c r="H1540" s="432">
        <v>2600.0</v>
      </c>
      <c r="I1540" s="432">
        <f t="shared" si="22"/>
        <v>2158977.81</v>
      </c>
      <c r="J1540" s="432">
        <v>278.57</v>
      </c>
      <c r="K1540" s="433">
        <v>12.0</v>
      </c>
      <c r="L1540" s="430" t="s">
        <v>10227</v>
      </c>
      <c r="M1540" s="48"/>
      <c r="N1540" s="48"/>
      <c r="O1540" s="48"/>
      <c r="P1540" s="48"/>
      <c r="Q1540" s="48"/>
      <c r="R1540" s="48"/>
      <c r="S1540" s="48"/>
      <c r="T1540" s="48"/>
      <c r="U1540" s="48"/>
      <c r="V1540" s="48"/>
      <c r="W1540" s="48"/>
      <c r="X1540" s="48"/>
      <c r="Y1540" s="48"/>
      <c r="Z1540" s="48"/>
      <c r="AA1540" s="48"/>
      <c r="AB1540" s="48"/>
      <c r="AC1540" s="48"/>
    </row>
    <row r="1541">
      <c r="A1541" s="497">
        <v>45815.0</v>
      </c>
      <c r="B1541" s="430" t="s">
        <v>10225</v>
      </c>
      <c r="C1541" s="430" t="s">
        <v>4121</v>
      </c>
      <c r="D1541" s="430" t="s">
        <v>11622</v>
      </c>
      <c r="E1541" s="430" t="s">
        <v>4151</v>
      </c>
      <c r="F1541" s="432">
        <v>0.0</v>
      </c>
      <c r="G1541" s="432">
        <v>642.86</v>
      </c>
      <c r="H1541" s="432">
        <v>720.0</v>
      </c>
      <c r="I1541" s="432">
        <f t="shared" si="22"/>
        <v>2159620.67</v>
      </c>
      <c r="J1541" s="432">
        <v>77.14</v>
      </c>
      <c r="K1541" s="433">
        <v>12.0</v>
      </c>
      <c r="L1541" s="430" t="s">
        <v>10227</v>
      </c>
      <c r="M1541" s="48"/>
      <c r="N1541" s="48"/>
      <c r="O1541" s="48"/>
      <c r="P1541" s="48"/>
      <c r="Q1541" s="48"/>
      <c r="R1541" s="48"/>
      <c r="S1541" s="48"/>
      <c r="T1541" s="48"/>
      <c r="U1541" s="48"/>
      <c r="V1541" s="48"/>
      <c r="W1541" s="48"/>
      <c r="X1541" s="48"/>
      <c r="Y1541" s="48"/>
      <c r="Z1541" s="48"/>
      <c r="AA1541" s="48"/>
      <c r="AB1541" s="48"/>
      <c r="AC1541" s="48"/>
    </row>
    <row r="1542">
      <c r="A1542" s="497">
        <v>45815.0</v>
      </c>
      <c r="B1542" s="430" t="s">
        <v>10225</v>
      </c>
      <c r="C1542" s="430" t="s">
        <v>4158</v>
      </c>
      <c r="D1542" s="430" t="s">
        <v>11623</v>
      </c>
      <c r="E1542" s="430" t="s">
        <v>4157</v>
      </c>
      <c r="F1542" s="432">
        <v>0.0</v>
      </c>
      <c r="G1542" s="432">
        <v>2321.43</v>
      </c>
      <c r="H1542" s="432">
        <v>2600.0</v>
      </c>
      <c r="I1542" s="432">
        <f t="shared" si="22"/>
        <v>2161942.1</v>
      </c>
      <c r="J1542" s="432">
        <v>278.57</v>
      </c>
      <c r="K1542" s="433">
        <v>12.0</v>
      </c>
      <c r="L1542" s="430" t="s">
        <v>10227</v>
      </c>
      <c r="M1542" s="48"/>
      <c r="N1542" s="48"/>
      <c r="O1542" s="48"/>
      <c r="P1542" s="48"/>
      <c r="Q1542" s="48"/>
      <c r="R1542" s="48"/>
      <c r="S1542" s="48"/>
      <c r="T1542" s="48"/>
      <c r="U1542" s="48"/>
      <c r="V1542" s="48"/>
      <c r="W1542" s="48"/>
      <c r="X1542" s="48"/>
      <c r="Y1542" s="48"/>
      <c r="Z1542" s="48"/>
      <c r="AA1542" s="48"/>
      <c r="AB1542" s="48"/>
      <c r="AC1542" s="48"/>
    </row>
    <row r="1543">
      <c r="A1543" s="497">
        <v>45815.0</v>
      </c>
      <c r="B1543" s="430" t="s">
        <v>10225</v>
      </c>
      <c r="C1543" s="430" t="s">
        <v>352</v>
      </c>
      <c r="D1543" s="430" t="s">
        <v>11624</v>
      </c>
      <c r="E1543" s="430" t="s">
        <v>4148</v>
      </c>
      <c r="F1543" s="432">
        <v>0.0</v>
      </c>
      <c r="G1543" s="432">
        <v>2321.43</v>
      </c>
      <c r="H1543" s="432">
        <v>2600.0</v>
      </c>
      <c r="I1543" s="432">
        <f t="shared" si="22"/>
        <v>2164263.53</v>
      </c>
      <c r="J1543" s="432">
        <v>278.57</v>
      </c>
      <c r="K1543" s="433">
        <v>12.0</v>
      </c>
      <c r="L1543" s="430" t="s">
        <v>10227</v>
      </c>
      <c r="M1543" s="48"/>
      <c r="N1543" s="48"/>
      <c r="O1543" s="48"/>
      <c r="P1543" s="48"/>
      <c r="Q1543" s="48"/>
      <c r="R1543" s="48"/>
      <c r="S1543" s="48"/>
      <c r="T1543" s="48"/>
      <c r="U1543" s="48"/>
      <c r="V1543" s="48"/>
      <c r="W1543" s="48"/>
      <c r="X1543" s="48"/>
      <c r="Y1543" s="48"/>
      <c r="Z1543" s="48"/>
      <c r="AA1543" s="48"/>
      <c r="AB1543" s="48"/>
      <c r="AC1543" s="48"/>
    </row>
    <row r="1544">
      <c r="A1544" s="497">
        <v>45815.0</v>
      </c>
      <c r="B1544" s="430" t="s">
        <v>10225</v>
      </c>
      <c r="C1544" s="430" t="s">
        <v>1872</v>
      </c>
      <c r="D1544" s="430" t="s">
        <v>11625</v>
      </c>
      <c r="E1544" s="430" t="s">
        <v>4154</v>
      </c>
      <c r="F1544" s="432">
        <v>0.0</v>
      </c>
      <c r="G1544" s="432">
        <v>4223.21</v>
      </c>
      <c r="H1544" s="432">
        <v>4730.0</v>
      </c>
      <c r="I1544" s="432">
        <f t="shared" si="22"/>
        <v>2168486.74</v>
      </c>
      <c r="J1544" s="432">
        <v>506.79</v>
      </c>
      <c r="K1544" s="433">
        <v>12.0</v>
      </c>
      <c r="L1544" s="430" t="s">
        <v>10227</v>
      </c>
      <c r="M1544" s="48"/>
      <c r="N1544" s="48"/>
      <c r="O1544" s="48"/>
      <c r="P1544" s="48"/>
      <c r="Q1544" s="48"/>
      <c r="R1544" s="48"/>
      <c r="S1544" s="48"/>
      <c r="T1544" s="48"/>
      <c r="U1544" s="48"/>
      <c r="V1544" s="48"/>
      <c r="W1544" s="48"/>
      <c r="X1544" s="48"/>
      <c r="Y1544" s="48"/>
      <c r="Z1544" s="48"/>
      <c r="AA1544" s="48"/>
      <c r="AB1544" s="48"/>
      <c r="AC1544" s="48"/>
    </row>
    <row r="1545">
      <c r="A1545" s="497">
        <v>45816.0</v>
      </c>
      <c r="B1545" s="430" t="s">
        <v>10225</v>
      </c>
      <c r="C1545" s="430" t="s">
        <v>710</v>
      </c>
      <c r="D1545" s="430" t="s">
        <v>11626</v>
      </c>
      <c r="E1545" s="430" t="s">
        <v>4164</v>
      </c>
      <c r="F1545" s="432">
        <v>0.0</v>
      </c>
      <c r="G1545" s="432">
        <v>267.86</v>
      </c>
      <c r="H1545" s="432">
        <v>300.0</v>
      </c>
      <c r="I1545" s="432">
        <f t="shared" si="22"/>
        <v>2168754.6</v>
      </c>
      <c r="J1545" s="432">
        <v>32.14</v>
      </c>
      <c r="K1545" s="433">
        <v>12.0</v>
      </c>
      <c r="L1545" s="430" t="s">
        <v>10237</v>
      </c>
      <c r="M1545" s="48"/>
      <c r="N1545" s="48"/>
      <c r="O1545" s="48"/>
      <c r="P1545" s="48"/>
      <c r="Q1545" s="48"/>
      <c r="R1545" s="48"/>
      <c r="S1545" s="48"/>
      <c r="T1545" s="48"/>
      <c r="U1545" s="48"/>
      <c r="V1545" s="48"/>
      <c r="W1545" s="48"/>
      <c r="X1545" s="48"/>
      <c r="Y1545" s="48"/>
      <c r="Z1545" s="48"/>
      <c r="AA1545" s="48"/>
      <c r="AB1545" s="48"/>
      <c r="AC1545" s="48"/>
    </row>
    <row r="1546">
      <c r="A1546" s="497">
        <v>45817.0</v>
      </c>
      <c r="B1546" s="430" t="s">
        <v>10225</v>
      </c>
      <c r="C1546" s="430" t="s">
        <v>890</v>
      </c>
      <c r="D1546" s="430" t="s">
        <v>11627</v>
      </c>
      <c r="E1546" s="430" t="s">
        <v>4296</v>
      </c>
      <c r="F1546" s="432">
        <v>0.0</v>
      </c>
      <c r="G1546" s="432">
        <v>18750.0</v>
      </c>
      <c r="H1546" s="432">
        <v>21000.0</v>
      </c>
      <c r="I1546" s="432">
        <f t="shared" si="22"/>
        <v>2187504.6</v>
      </c>
      <c r="J1546" s="432">
        <v>2250.0</v>
      </c>
      <c r="K1546" s="433">
        <v>12.0</v>
      </c>
      <c r="L1546" s="430" t="s">
        <v>10229</v>
      </c>
      <c r="M1546" s="48"/>
      <c r="N1546" s="48"/>
      <c r="O1546" s="48"/>
      <c r="P1546" s="48"/>
      <c r="Q1546" s="48"/>
      <c r="R1546" s="48"/>
      <c r="S1546" s="48"/>
      <c r="T1546" s="48"/>
      <c r="U1546" s="48"/>
      <c r="V1546" s="48"/>
      <c r="W1546" s="48"/>
      <c r="X1546" s="48"/>
      <c r="Y1546" s="48"/>
      <c r="Z1546" s="48"/>
      <c r="AA1546" s="48"/>
      <c r="AB1546" s="48"/>
      <c r="AC1546" s="48"/>
    </row>
    <row r="1547">
      <c r="A1547" s="497">
        <v>45817.0</v>
      </c>
      <c r="B1547" s="430" t="s">
        <v>10225</v>
      </c>
      <c r="C1547" s="430" t="s">
        <v>890</v>
      </c>
      <c r="D1547" s="430" t="s">
        <v>11628</v>
      </c>
      <c r="E1547" s="430" t="s">
        <v>4296</v>
      </c>
      <c r="F1547" s="432">
        <v>0.0</v>
      </c>
      <c r="G1547" s="432">
        <v>2318.48</v>
      </c>
      <c r="H1547" s="432">
        <v>2596.7</v>
      </c>
      <c r="I1547" s="432">
        <f t="shared" si="22"/>
        <v>2189823.08</v>
      </c>
      <c r="J1547" s="432">
        <v>278.22</v>
      </c>
      <c r="K1547" s="433">
        <v>12.0</v>
      </c>
      <c r="L1547" s="430" t="s">
        <v>10229</v>
      </c>
      <c r="M1547" s="48"/>
      <c r="N1547" s="48"/>
      <c r="O1547" s="48"/>
      <c r="P1547" s="48"/>
      <c r="Q1547" s="48"/>
      <c r="R1547" s="48"/>
      <c r="S1547" s="48"/>
      <c r="T1547" s="48"/>
      <c r="U1547" s="48"/>
      <c r="V1547" s="48"/>
      <c r="W1547" s="48"/>
      <c r="X1547" s="48"/>
      <c r="Y1547" s="48"/>
      <c r="Z1547" s="48"/>
      <c r="AA1547" s="48"/>
      <c r="AB1547" s="48"/>
      <c r="AC1547" s="48"/>
    </row>
    <row r="1548">
      <c r="A1548" s="497">
        <v>45817.0</v>
      </c>
      <c r="B1548" s="430" t="s">
        <v>10225</v>
      </c>
      <c r="C1548" s="430" t="s">
        <v>2959</v>
      </c>
      <c r="D1548" s="430" t="s">
        <v>11629</v>
      </c>
      <c r="E1548" s="430" t="s">
        <v>4160</v>
      </c>
      <c r="F1548" s="432">
        <v>0.0</v>
      </c>
      <c r="G1548" s="432">
        <v>491.07</v>
      </c>
      <c r="H1548" s="432">
        <v>550.0</v>
      </c>
      <c r="I1548" s="432">
        <f t="shared" si="22"/>
        <v>2190314.15</v>
      </c>
      <c r="J1548" s="432">
        <v>58.93</v>
      </c>
      <c r="K1548" s="433">
        <v>12.0</v>
      </c>
      <c r="L1548" s="430" t="s">
        <v>10283</v>
      </c>
      <c r="M1548" s="48"/>
      <c r="N1548" s="48"/>
      <c r="O1548" s="48"/>
      <c r="P1548" s="48"/>
      <c r="Q1548" s="48"/>
      <c r="R1548" s="48"/>
      <c r="S1548" s="48"/>
      <c r="T1548" s="48"/>
      <c r="U1548" s="48"/>
      <c r="V1548" s="48"/>
      <c r="W1548" s="48"/>
      <c r="X1548" s="48"/>
      <c r="Y1548" s="48"/>
      <c r="Z1548" s="48"/>
      <c r="AA1548" s="48"/>
      <c r="AB1548" s="48"/>
      <c r="AC1548" s="48"/>
    </row>
    <row r="1549">
      <c r="A1549" s="497">
        <v>45817.0</v>
      </c>
      <c r="B1549" s="430" t="s">
        <v>10225</v>
      </c>
      <c r="C1549" s="430" t="s">
        <v>4162</v>
      </c>
      <c r="D1549" s="430" t="s">
        <v>11630</v>
      </c>
      <c r="E1549" s="430" t="s">
        <v>4161</v>
      </c>
      <c r="F1549" s="432">
        <v>0.0</v>
      </c>
      <c r="G1549" s="432">
        <v>964.29</v>
      </c>
      <c r="H1549" s="432">
        <v>1080.0</v>
      </c>
      <c r="I1549" s="432">
        <f t="shared" si="22"/>
        <v>2191278.44</v>
      </c>
      <c r="J1549" s="432">
        <v>115.71</v>
      </c>
      <c r="K1549" s="433">
        <v>12.0</v>
      </c>
      <c r="L1549" s="430" t="s">
        <v>10227</v>
      </c>
      <c r="M1549" s="48"/>
      <c r="N1549" s="48"/>
      <c r="O1549" s="48"/>
      <c r="P1549" s="48"/>
      <c r="Q1549" s="48"/>
      <c r="R1549" s="48"/>
      <c r="S1549" s="48"/>
      <c r="T1549" s="48"/>
      <c r="U1549" s="48"/>
      <c r="V1549" s="48"/>
      <c r="W1549" s="48"/>
      <c r="X1549" s="48"/>
      <c r="Y1549" s="48"/>
      <c r="Z1549" s="48"/>
      <c r="AA1549" s="48"/>
      <c r="AB1549" s="48"/>
      <c r="AC1549" s="48"/>
    </row>
    <row r="1550">
      <c r="A1550" s="497">
        <v>45817.0</v>
      </c>
      <c r="B1550" s="430" t="s">
        <v>10225</v>
      </c>
      <c r="C1550" s="430" t="s">
        <v>4162</v>
      </c>
      <c r="D1550" s="430" t="s">
        <v>11631</v>
      </c>
      <c r="E1550" s="430" t="s">
        <v>4161</v>
      </c>
      <c r="F1550" s="432">
        <v>0.0</v>
      </c>
      <c r="G1550" s="432">
        <v>145.54</v>
      </c>
      <c r="H1550" s="432">
        <v>163.0</v>
      </c>
      <c r="I1550" s="432">
        <f t="shared" si="22"/>
        <v>2191423.98</v>
      </c>
      <c r="J1550" s="432">
        <v>17.46</v>
      </c>
      <c r="K1550" s="433">
        <v>12.0</v>
      </c>
      <c r="L1550" s="430" t="s">
        <v>10290</v>
      </c>
      <c r="M1550" s="48"/>
      <c r="N1550" s="48"/>
      <c r="O1550" s="48"/>
      <c r="P1550" s="48"/>
      <c r="Q1550" s="48"/>
      <c r="R1550" s="48"/>
      <c r="S1550" s="48"/>
      <c r="T1550" s="48"/>
      <c r="U1550" s="48"/>
      <c r="V1550" s="48"/>
      <c r="W1550" s="48"/>
      <c r="X1550" s="48"/>
      <c r="Y1550" s="48"/>
      <c r="Z1550" s="48"/>
      <c r="AA1550" s="48"/>
      <c r="AB1550" s="48"/>
      <c r="AC1550" s="48"/>
    </row>
    <row r="1551">
      <c r="A1551" s="497">
        <v>45817.0</v>
      </c>
      <c r="B1551" s="430" t="s">
        <v>10225</v>
      </c>
      <c r="C1551" s="430" t="s">
        <v>4170</v>
      </c>
      <c r="D1551" s="430" t="s">
        <v>11632</v>
      </c>
      <c r="E1551" s="430" t="s">
        <v>4169</v>
      </c>
      <c r="F1551" s="432">
        <v>0.0</v>
      </c>
      <c r="G1551" s="432">
        <v>267.86</v>
      </c>
      <c r="H1551" s="432">
        <v>300.0</v>
      </c>
      <c r="I1551" s="432">
        <f t="shared" si="22"/>
        <v>2191691.84</v>
      </c>
      <c r="J1551" s="432">
        <v>32.14</v>
      </c>
      <c r="K1551" s="433">
        <v>12.0</v>
      </c>
      <c r="L1551" s="430" t="s">
        <v>10279</v>
      </c>
      <c r="M1551" s="48"/>
      <c r="N1551" s="48"/>
      <c r="O1551" s="48"/>
      <c r="P1551" s="48"/>
      <c r="Q1551" s="48"/>
      <c r="R1551" s="48"/>
      <c r="S1551" s="48"/>
      <c r="T1551" s="48"/>
      <c r="U1551" s="48"/>
      <c r="V1551" s="48"/>
      <c r="W1551" s="48"/>
      <c r="X1551" s="48"/>
      <c r="Y1551" s="48"/>
      <c r="Z1551" s="48"/>
      <c r="AA1551" s="48"/>
      <c r="AB1551" s="48"/>
      <c r="AC1551" s="48"/>
    </row>
    <row r="1552">
      <c r="A1552" s="497">
        <v>45817.0</v>
      </c>
      <c r="B1552" s="430" t="s">
        <v>10225</v>
      </c>
      <c r="C1552" s="430" t="s">
        <v>4135</v>
      </c>
      <c r="D1552" s="430" t="s">
        <v>11633</v>
      </c>
      <c r="E1552" s="430" t="s">
        <v>4171</v>
      </c>
      <c r="F1552" s="432">
        <v>0.0</v>
      </c>
      <c r="G1552" s="432">
        <v>357.14</v>
      </c>
      <c r="H1552" s="432">
        <v>400.0</v>
      </c>
      <c r="I1552" s="432">
        <f t="shared" si="22"/>
        <v>2192048.98</v>
      </c>
      <c r="J1552" s="432">
        <v>42.86</v>
      </c>
      <c r="K1552" s="433">
        <v>12.0</v>
      </c>
      <c r="L1552" s="430" t="s">
        <v>10279</v>
      </c>
      <c r="M1552" s="48"/>
      <c r="N1552" s="48"/>
      <c r="O1552" s="48"/>
      <c r="P1552" s="48"/>
      <c r="Q1552" s="48"/>
      <c r="R1552" s="48"/>
      <c r="S1552" s="48"/>
      <c r="T1552" s="48"/>
      <c r="U1552" s="48"/>
      <c r="V1552" s="48"/>
      <c r="W1552" s="48"/>
      <c r="X1552" s="48"/>
      <c r="Y1552" s="48"/>
      <c r="Z1552" s="48"/>
      <c r="AA1552" s="48"/>
      <c r="AB1552" s="48"/>
      <c r="AC1552" s="48"/>
    </row>
    <row r="1553">
      <c r="A1553" s="497">
        <v>45818.0</v>
      </c>
      <c r="B1553" s="430" t="s">
        <v>10225</v>
      </c>
      <c r="C1553" s="430" t="s">
        <v>4168</v>
      </c>
      <c r="D1553" s="430" t="s">
        <v>11634</v>
      </c>
      <c r="E1553" s="430" t="s">
        <v>4167</v>
      </c>
      <c r="F1553" s="432">
        <v>0.0</v>
      </c>
      <c r="G1553" s="432">
        <v>267.86</v>
      </c>
      <c r="H1553" s="432">
        <v>300.0</v>
      </c>
      <c r="I1553" s="432">
        <f t="shared" si="22"/>
        <v>2192316.84</v>
      </c>
      <c r="J1553" s="432">
        <v>32.14</v>
      </c>
      <c r="K1553" s="433">
        <v>12.0</v>
      </c>
      <c r="L1553" s="430" t="s">
        <v>10279</v>
      </c>
      <c r="M1553" s="48"/>
      <c r="N1553" s="48"/>
      <c r="O1553" s="48"/>
      <c r="P1553" s="48"/>
      <c r="Q1553" s="48"/>
      <c r="R1553" s="48"/>
      <c r="S1553" s="48"/>
      <c r="T1553" s="48"/>
      <c r="U1553" s="48"/>
      <c r="V1553" s="48"/>
      <c r="W1553" s="48"/>
      <c r="X1553" s="48"/>
      <c r="Y1553" s="48"/>
      <c r="Z1553" s="48"/>
      <c r="AA1553" s="48"/>
      <c r="AB1553" s="48"/>
      <c r="AC1553" s="48"/>
    </row>
    <row r="1554">
      <c r="A1554" s="497">
        <v>45818.0</v>
      </c>
      <c r="B1554" s="430" t="s">
        <v>10225</v>
      </c>
      <c r="C1554" s="430" t="s">
        <v>2814</v>
      </c>
      <c r="D1554" s="430" t="s">
        <v>11176</v>
      </c>
      <c r="E1554" s="430" t="s">
        <v>4173</v>
      </c>
      <c r="F1554" s="432">
        <v>0.0</v>
      </c>
      <c r="G1554" s="432">
        <v>982.14</v>
      </c>
      <c r="H1554" s="432">
        <v>1100.0</v>
      </c>
      <c r="I1554" s="432">
        <f t="shared" si="22"/>
        <v>2193298.98</v>
      </c>
      <c r="J1554" s="432">
        <v>117.86</v>
      </c>
      <c r="K1554" s="433">
        <v>12.0</v>
      </c>
      <c r="L1554" s="430" t="s">
        <v>10283</v>
      </c>
      <c r="M1554" s="48"/>
      <c r="N1554" s="48"/>
      <c r="O1554" s="48"/>
      <c r="P1554" s="48"/>
      <c r="Q1554" s="48"/>
      <c r="R1554" s="48"/>
      <c r="S1554" s="48"/>
      <c r="T1554" s="48"/>
      <c r="U1554" s="48"/>
      <c r="V1554" s="48"/>
      <c r="W1554" s="48"/>
      <c r="X1554" s="48"/>
      <c r="Y1554" s="48"/>
      <c r="Z1554" s="48"/>
      <c r="AA1554" s="48"/>
      <c r="AB1554" s="48"/>
      <c r="AC1554" s="48"/>
    </row>
    <row r="1555">
      <c r="A1555" s="497">
        <v>45818.0</v>
      </c>
      <c r="B1555" s="430" t="s">
        <v>10225</v>
      </c>
      <c r="C1555" s="430" t="s">
        <v>242</v>
      </c>
      <c r="D1555" s="430" t="s">
        <v>11635</v>
      </c>
      <c r="E1555" s="430" t="s">
        <v>4175</v>
      </c>
      <c r="F1555" s="432">
        <v>0.0</v>
      </c>
      <c r="G1555" s="432">
        <v>2678.57</v>
      </c>
      <c r="H1555" s="432">
        <v>3000.0</v>
      </c>
      <c r="I1555" s="432">
        <f t="shared" si="22"/>
        <v>2195977.55</v>
      </c>
      <c r="J1555" s="432">
        <v>321.43</v>
      </c>
      <c r="K1555" s="433">
        <v>12.0</v>
      </c>
      <c r="L1555" s="430" t="s">
        <v>10296</v>
      </c>
      <c r="M1555" s="48"/>
      <c r="N1555" s="48"/>
      <c r="O1555" s="48"/>
      <c r="P1555" s="48"/>
      <c r="Q1555" s="48"/>
      <c r="R1555" s="48"/>
      <c r="S1555" s="48"/>
      <c r="T1555" s="48"/>
      <c r="U1555" s="48"/>
      <c r="V1555" s="48"/>
      <c r="W1555" s="48"/>
      <c r="X1555" s="48"/>
      <c r="Y1555" s="48"/>
      <c r="Z1555" s="48"/>
      <c r="AA1555" s="48"/>
      <c r="AB1555" s="48"/>
      <c r="AC1555" s="48"/>
    </row>
    <row r="1556">
      <c r="A1556" s="497">
        <v>45818.0</v>
      </c>
      <c r="B1556" s="430" t="s">
        <v>10225</v>
      </c>
      <c r="C1556" s="430" t="s">
        <v>2637</v>
      </c>
      <c r="D1556" s="430" t="s">
        <v>11636</v>
      </c>
      <c r="E1556" s="430" t="s">
        <v>4177</v>
      </c>
      <c r="F1556" s="432">
        <v>0.0</v>
      </c>
      <c r="G1556" s="432">
        <v>2321.43</v>
      </c>
      <c r="H1556" s="432">
        <v>2600.0</v>
      </c>
      <c r="I1556" s="432">
        <f t="shared" si="22"/>
        <v>2198298.98</v>
      </c>
      <c r="J1556" s="432">
        <v>278.57</v>
      </c>
      <c r="K1556" s="433">
        <v>12.0</v>
      </c>
      <c r="L1556" s="430" t="s">
        <v>10227</v>
      </c>
      <c r="M1556" s="48"/>
      <c r="N1556" s="48"/>
      <c r="O1556" s="48"/>
      <c r="P1556" s="48"/>
      <c r="Q1556" s="48"/>
      <c r="R1556" s="48"/>
      <c r="S1556" s="48"/>
      <c r="T1556" s="48"/>
      <c r="U1556" s="48"/>
      <c r="V1556" s="48"/>
      <c r="W1556" s="48"/>
      <c r="X1556" s="48"/>
      <c r="Y1556" s="48"/>
      <c r="Z1556" s="48"/>
      <c r="AA1556" s="48"/>
      <c r="AB1556" s="48"/>
      <c r="AC1556" s="48"/>
    </row>
    <row r="1557">
      <c r="A1557" s="497">
        <v>45818.0</v>
      </c>
      <c r="B1557" s="430" t="s">
        <v>10225</v>
      </c>
      <c r="C1557" s="430" t="s">
        <v>1931</v>
      </c>
      <c r="D1557" s="430" t="s">
        <v>11637</v>
      </c>
      <c r="E1557" s="430" t="s">
        <v>4179</v>
      </c>
      <c r="F1557" s="432">
        <v>0.0</v>
      </c>
      <c r="G1557" s="432">
        <v>2321.43</v>
      </c>
      <c r="H1557" s="432">
        <v>2600.0</v>
      </c>
      <c r="I1557" s="432">
        <f t="shared" si="22"/>
        <v>2200620.41</v>
      </c>
      <c r="J1557" s="432">
        <v>278.57</v>
      </c>
      <c r="K1557" s="433">
        <v>12.0</v>
      </c>
      <c r="L1557" s="430" t="s">
        <v>10227</v>
      </c>
      <c r="M1557" s="48"/>
      <c r="N1557" s="48"/>
      <c r="O1557" s="48"/>
      <c r="P1557" s="48"/>
      <c r="Q1557" s="48"/>
      <c r="R1557" s="48"/>
      <c r="S1557" s="48"/>
      <c r="T1557" s="48"/>
      <c r="U1557" s="48"/>
      <c r="V1557" s="48"/>
      <c r="W1557" s="48"/>
      <c r="X1557" s="48"/>
      <c r="Y1557" s="48"/>
      <c r="Z1557" s="48"/>
      <c r="AA1557" s="48"/>
      <c r="AB1557" s="48"/>
      <c r="AC1557" s="48"/>
    </row>
    <row r="1558">
      <c r="A1558" s="497">
        <v>45818.0</v>
      </c>
      <c r="B1558" s="430" t="s">
        <v>10225</v>
      </c>
      <c r="C1558" s="430" t="s">
        <v>110</v>
      </c>
      <c r="D1558" s="430" t="s">
        <v>10301</v>
      </c>
      <c r="E1558" s="430" t="s">
        <v>4183</v>
      </c>
      <c r="F1558" s="432">
        <v>0.0</v>
      </c>
      <c r="G1558" s="432">
        <v>267.86</v>
      </c>
      <c r="H1558" s="432">
        <v>300.0</v>
      </c>
      <c r="I1558" s="432">
        <f t="shared" si="22"/>
        <v>2200888.27</v>
      </c>
      <c r="J1558" s="432">
        <v>32.14</v>
      </c>
      <c r="K1558" s="433">
        <v>12.0</v>
      </c>
      <c r="L1558" s="430" t="s">
        <v>10279</v>
      </c>
      <c r="M1558" s="48"/>
      <c r="N1558" s="48"/>
      <c r="O1558" s="48"/>
      <c r="P1558" s="48"/>
      <c r="Q1558" s="48"/>
      <c r="R1558" s="48"/>
      <c r="S1558" s="48"/>
      <c r="T1558" s="48"/>
      <c r="U1558" s="48"/>
      <c r="V1558" s="48"/>
      <c r="W1558" s="48"/>
      <c r="X1558" s="48"/>
      <c r="Y1558" s="48"/>
      <c r="Z1558" s="48"/>
      <c r="AA1558" s="48"/>
      <c r="AB1558" s="48"/>
      <c r="AC1558" s="48"/>
    </row>
    <row r="1559">
      <c r="A1559" s="497">
        <v>45818.0</v>
      </c>
      <c r="B1559" s="430" t="s">
        <v>10225</v>
      </c>
      <c r="C1559" s="430" t="s">
        <v>1764</v>
      </c>
      <c r="D1559" s="430" t="s">
        <v>11172</v>
      </c>
      <c r="E1559" s="430" t="s">
        <v>4184</v>
      </c>
      <c r="F1559" s="432">
        <v>0.0</v>
      </c>
      <c r="G1559" s="432">
        <v>491.07</v>
      </c>
      <c r="H1559" s="432">
        <v>550.0</v>
      </c>
      <c r="I1559" s="432">
        <f t="shared" si="22"/>
        <v>2201379.34</v>
      </c>
      <c r="J1559" s="432">
        <v>58.93</v>
      </c>
      <c r="K1559" s="433">
        <v>12.0</v>
      </c>
      <c r="L1559" s="430" t="s">
        <v>10283</v>
      </c>
      <c r="M1559" s="48"/>
      <c r="N1559" s="48"/>
      <c r="O1559" s="48"/>
      <c r="P1559" s="48"/>
      <c r="Q1559" s="48"/>
      <c r="R1559" s="48"/>
      <c r="S1559" s="48"/>
      <c r="T1559" s="48"/>
      <c r="U1559" s="48"/>
      <c r="V1559" s="48"/>
      <c r="W1559" s="48"/>
      <c r="X1559" s="48"/>
      <c r="Y1559" s="48"/>
      <c r="Z1559" s="48"/>
      <c r="AA1559" s="48"/>
      <c r="AB1559" s="48"/>
      <c r="AC1559" s="48"/>
    </row>
    <row r="1560">
      <c r="A1560" s="497">
        <v>45818.0</v>
      </c>
      <c r="B1560" s="430" t="s">
        <v>10225</v>
      </c>
      <c r="C1560" s="430" t="s">
        <v>4097</v>
      </c>
      <c r="D1560" s="430" t="s">
        <v>11638</v>
      </c>
      <c r="E1560" s="430" t="s">
        <v>4185</v>
      </c>
      <c r="F1560" s="432">
        <v>0.0</v>
      </c>
      <c r="G1560" s="432">
        <v>625.0</v>
      </c>
      <c r="H1560" s="432">
        <v>700.0</v>
      </c>
      <c r="I1560" s="432">
        <f t="shared" si="22"/>
        <v>2202004.34</v>
      </c>
      <c r="J1560" s="432">
        <v>75.0</v>
      </c>
      <c r="K1560" s="433">
        <v>12.0</v>
      </c>
      <c r="L1560" s="430" t="s">
        <v>10227</v>
      </c>
      <c r="M1560" s="48"/>
      <c r="N1560" s="48"/>
      <c r="O1560" s="48"/>
      <c r="P1560" s="48"/>
      <c r="Q1560" s="48"/>
      <c r="R1560" s="48"/>
      <c r="S1560" s="48"/>
      <c r="T1560" s="48"/>
      <c r="U1560" s="48"/>
      <c r="V1560" s="48"/>
      <c r="W1560" s="48"/>
      <c r="X1560" s="48"/>
      <c r="Y1560" s="48"/>
      <c r="Z1560" s="48"/>
      <c r="AA1560" s="48"/>
      <c r="AB1560" s="48"/>
      <c r="AC1560" s="48"/>
    </row>
    <row r="1561">
      <c r="A1561" s="497">
        <v>45818.0</v>
      </c>
      <c r="B1561" s="430" t="s">
        <v>10225</v>
      </c>
      <c r="C1561" s="430" t="s">
        <v>4188</v>
      </c>
      <c r="D1561" s="430" t="s">
        <v>11639</v>
      </c>
      <c r="E1561" s="430" t="s">
        <v>4187</v>
      </c>
      <c r="F1561" s="432">
        <v>0.0</v>
      </c>
      <c r="G1561" s="432">
        <v>357.14</v>
      </c>
      <c r="H1561" s="432">
        <v>400.0</v>
      </c>
      <c r="I1561" s="432">
        <f t="shared" si="22"/>
        <v>2202361.48</v>
      </c>
      <c r="J1561" s="432">
        <v>42.86</v>
      </c>
      <c r="K1561" s="433">
        <v>12.0</v>
      </c>
      <c r="L1561" s="430" t="s">
        <v>10279</v>
      </c>
      <c r="M1561" s="48"/>
      <c r="N1561" s="48"/>
      <c r="O1561" s="48"/>
      <c r="P1561" s="48"/>
      <c r="Q1561" s="48"/>
      <c r="R1561" s="48"/>
      <c r="S1561" s="48"/>
      <c r="T1561" s="48"/>
      <c r="U1561" s="48"/>
      <c r="V1561" s="48"/>
      <c r="W1561" s="48"/>
      <c r="X1561" s="48"/>
      <c r="Y1561" s="48"/>
      <c r="Z1561" s="48"/>
      <c r="AA1561" s="48"/>
      <c r="AB1561" s="48"/>
      <c r="AC1561" s="48"/>
    </row>
    <row r="1562">
      <c r="A1562" s="497">
        <v>45819.0</v>
      </c>
      <c r="B1562" s="430" t="s">
        <v>10225</v>
      </c>
      <c r="C1562" s="430" t="s">
        <v>804</v>
      </c>
      <c r="D1562" s="430" t="s">
        <v>11640</v>
      </c>
      <c r="E1562" s="430" t="s">
        <v>4201</v>
      </c>
      <c r="F1562" s="432">
        <v>0.0</v>
      </c>
      <c r="G1562" s="432">
        <v>1339.29</v>
      </c>
      <c r="H1562" s="432">
        <v>1500.0</v>
      </c>
      <c r="I1562" s="432">
        <f t="shared" si="22"/>
        <v>2203700.77</v>
      </c>
      <c r="J1562" s="432">
        <v>160.71</v>
      </c>
      <c r="K1562" s="433">
        <v>12.0</v>
      </c>
      <c r="L1562" s="430" t="s">
        <v>10227</v>
      </c>
      <c r="M1562" s="48"/>
      <c r="N1562" s="48"/>
      <c r="O1562" s="48"/>
      <c r="P1562" s="48"/>
      <c r="Q1562" s="48"/>
      <c r="R1562" s="48"/>
      <c r="S1562" s="48"/>
      <c r="T1562" s="48"/>
      <c r="U1562" s="48"/>
      <c r="V1562" s="48"/>
      <c r="W1562" s="48"/>
      <c r="X1562" s="48"/>
      <c r="Y1562" s="48"/>
      <c r="Z1562" s="48"/>
      <c r="AA1562" s="48"/>
      <c r="AB1562" s="48"/>
      <c r="AC1562" s="48"/>
    </row>
    <row r="1563">
      <c r="A1563" s="497">
        <v>45819.0</v>
      </c>
      <c r="B1563" s="430" t="s">
        <v>10225</v>
      </c>
      <c r="C1563" s="430" t="s">
        <v>4194</v>
      </c>
      <c r="D1563" s="430" t="s">
        <v>11641</v>
      </c>
      <c r="E1563" s="430" t="s">
        <v>4193</v>
      </c>
      <c r="F1563" s="432">
        <v>0.0</v>
      </c>
      <c r="G1563" s="432">
        <v>267.86</v>
      </c>
      <c r="H1563" s="432">
        <v>300.0</v>
      </c>
      <c r="I1563" s="432">
        <f t="shared" si="22"/>
        <v>2203968.63</v>
      </c>
      <c r="J1563" s="432">
        <v>32.14</v>
      </c>
      <c r="K1563" s="433">
        <v>12.0</v>
      </c>
      <c r="L1563" s="430" t="s">
        <v>10279</v>
      </c>
      <c r="M1563" s="48"/>
      <c r="N1563" s="48"/>
      <c r="O1563" s="48"/>
      <c r="P1563" s="48"/>
      <c r="Q1563" s="48"/>
      <c r="R1563" s="48"/>
      <c r="S1563" s="48"/>
      <c r="T1563" s="48"/>
      <c r="U1563" s="48"/>
      <c r="V1563" s="48"/>
      <c r="W1563" s="48"/>
      <c r="X1563" s="48"/>
      <c r="Y1563" s="48"/>
      <c r="Z1563" s="48"/>
      <c r="AA1563" s="48"/>
      <c r="AB1563" s="48"/>
      <c r="AC1563" s="48"/>
    </row>
    <row r="1564">
      <c r="A1564" s="497">
        <v>45819.0</v>
      </c>
      <c r="B1564" s="430" t="s">
        <v>10225</v>
      </c>
      <c r="C1564" s="430" t="s">
        <v>4196</v>
      </c>
      <c r="D1564" s="430" t="s">
        <v>11642</v>
      </c>
      <c r="E1564" s="430" t="s">
        <v>4195</v>
      </c>
      <c r="F1564" s="432">
        <v>0.0</v>
      </c>
      <c r="G1564" s="432">
        <v>491.07</v>
      </c>
      <c r="H1564" s="432">
        <v>550.0</v>
      </c>
      <c r="I1564" s="432">
        <f t="shared" si="22"/>
        <v>2204459.7</v>
      </c>
      <c r="J1564" s="432">
        <v>58.93</v>
      </c>
      <c r="K1564" s="433">
        <v>12.0</v>
      </c>
      <c r="L1564" s="430" t="s">
        <v>10283</v>
      </c>
      <c r="M1564" s="48"/>
      <c r="N1564" s="48"/>
      <c r="O1564" s="48"/>
      <c r="P1564" s="48"/>
      <c r="Q1564" s="48"/>
      <c r="R1564" s="48"/>
      <c r="S1564" s="48"/>
      <c r="T1564" s="48"/>
      <c r="U1564" s="48"/>
      <c r="V1564" s="48"/>
      <c r="W1564" s="48"/>
      <c r="X1564" s="48"/>
      <c r="Y1564" s="48"/>
      <c r="Z1564" s="48"/>
      <c r="AA1564" s="48"/>
      <c r="AB1564" s="48"/>
      <c r="AC1564" s="48"/>
    </row>
    <row r="1565">
      <c r="A1565" s="497">
        <v>45819.0</v>
      </c>
      <c r="B1565" s="430" t="s">
        <v>10225</v>
      </c>
      <c r="C1565" s="430" t="s">
        <v>4198</v>
      </c>
      <c r="D1565" s="430" t="s">
        <v>11643</v>
      </c>
      <c r="E1565" s="430" t="s">
        <v>4197</v>
      </c>
      <c r="F1565" s="432">
        <v>0.0</v>
      </c>
      <c r="G1565" s="432">
        <v>491.07</v>
      </c>
      <c r="H1565" s="432">
        <v>550.0</v>
      </c>
      <c r="I1565" s="432">
        <f t="shared" si="22"/>
        <v>2204950.77</v>
      </c>
      <c r="J1565" s="432">
        <v>58.93</v>
      </c>
      <c r="K1565" s="433">
        <v>12.0</v>
      </c>
      <c r="L1565" s="430" t="s">
        <v>10283</v>
      </c>
      <c r="M1565" s="48"/>
      <c r="N1565" s="48"/>
      <c r="O1565" s="48"/>
      <c r="P1565" s="48"/>
      <c r="Q1565" s="48"/>
      <c r="R1565" s="48"/>
      <c r="S1565" s="48"/>
      <c r="T1565" s="48"/>
      <c r="U1565" s="48"/>
      <c r="V1565" s="48"/>
      <c r="W1565" s="48"/>
      <c r="X1565" s="48"/>
      <c r="Y1565" s="48"/>
      <c r="Z1565" s="48"/>
      <c r="AA1565" s="48"/>
      <c r="AB1565" s="48"/>
      <c r="AC1565" s="48"/>
    </row>
    <row r="1566">
      <c r="A1566" s="497">
        <v>45819.0</v>
      </c>
      <c r="B1566" s="430" t="s">
        <v>10225</v>
      </c>
      <c r="C1566" s="430" t="s">
        <v>3166</v>
      </c>
      <c r="D1566" s="430" t="s">
        <v>11644</v>
      </c>
      <c r="E1566" s="430" t="s">
        <v>4199</v>
      </c>
      <c r="F1566" s="432">
        <v>0.0</v>
      </c>
      <c r="G1566" s="432">
        <v>321.43</v>
      </c>
      <c r="H1566" s="432">
        <v>360.0</v>
      </c>
      <c r="I1566" s="432">
        <f t="shared" si="22"/>
        <v>2205272.2</v>
      </c>
      <c r="J1566" s="432">
        <v>38.57</v>
      </c>
      <c r="K1566" s="433">
        <v>12.0</v>
      </c>
      <c r="L1566" s="430" t="s">
        <v>10227</v>
      </c>
      <c r="M1566" s="48"/>
      <c r="N1566" s="48"/>
      <c r="O1566" s="48"/>
      <c r="P1566" s="48"/>
      <c r="Q1566" s="48"/>
      <c r="R1566" s="48"/>
      <c r="S1566" s="48"/>
      <c r="T1566" s="48"/>
      <c r="U1566" s="48"/>
      <c r="V1566" s="48"/>
      <c r="W1566" s="48"/>
      <c r="X1566" s="48"/>
      <c r="Y1566" s="48"/>
      <c r="Z1566" s="48"/>
      <c r="AA1566" s="48"/>
      <c r="AB1566" s="48"/>
      <c r="AC1566" s="48"/>
    </row>
    <row r="1567">
      <c r="A1567" s="497">
        <v>45820.0</v>
      </c>
      <c r="B1567" s="430" t="s">
        <v>10225</v>
      </c>
      <c r="C1567" s="430" t="s">
        <v>512</v>
      </c>
      <c r="D1567" s="430" t="s">
        <v>10430</v>
      </c>
      <c r="E1567" s="430" t="s">
        <v>4203</v>
      </c>
      <c r="F1567" s="432">
        <v>0.0</v>
      </c>
      <c r="G1567" s="432">
        <v>491.07</v>
      </c>
      <c r="H1567" s="432">
        <v>550.0</v>
      </c>
      <c r="I1567" s="432">
        <f t="shared" si="22"/>
        <v>2205763.27</v>
      </c>
      <c r="J1567" s="432">
        <v>58.93</v>
      </c>
      <c r="K1567" s="433">
        <v>12.0</v>
      </c>
      <c r="L1567" s="430" t="s">
        <v>10283</v>
      </c>
      <c r="M1567" s="48"/>
      <c r="N1567" s="48"/>
      <c r="O1567" s="48"/>
      <c r="P1567" s="48"/>
      <c r="Q1567" s="48"/>
      <c r="R1567" s="48"/>
      <c r="S1567" s="48"/>
      <c r="T1567" s="48"/>
      <c r="U1567" s="48"/>
      <c r="V1567" s="48"/>
      <c r="W1567" s="48"/>
      <c r="X1567" s="48"/>
      <c r="Y1567" s="48"/>
      <c r="Z1567" s="48"/>
      <c r="AA1567" s="48"/>
      <c r="AB1567" s="48"/>
      <c r="AC1567" s="48"/>
    </row>
    <row r="1568">
      <c r="A1568" s="497">
        <v>45820.0</v>
      </c>
      <c r="B1568" s="430" t="s">
        <v>10225</v>
      </c>
      <c r="C1568" s="430" t="s">
        <v>4205</v>
      </c>
      <c r="D1568" s="430" t="s">
        <v>11645</v>
      </c>
      <c r="E1568" s="430" t="s">
        <v>4204</v>
      </c>
      <c r="F1568" s="432">
        <v>0.0</v>
      </c>
      <c r="G1568" s="432">
        <v>44.64</v>
      </c>
      <c r="H1568" s="432">
        <v>50.0</v>
      </c>
      <c r="I1568" s="432">
        <f t="shared" si="22"/>
        <v>2205807.91</v>
      </c>
      <c r="J1568" s="432">
        <v>5.36</v>
      </c>
      <c r="K1568" s="433">
        <v>12.0</v>
      </c>
      <c r="L1568" s="430" t="s">
        <v>10290</v>
      </c>
      <c r="M1568" s="48"/>
      <c r="N1568" s="48"/>
      <c r="O1568" s="48"/>
      <c r="P1568" s="48"/>
      <c r="Q1568" s="48"/>
      <c r="R1568" s="48"/>
      <c r="S1568" s="48"/>
      <c r="T1568" s="48"/>
      <c r="U1568" s="48"/>
      <c r="V1568" s="48"/>
      <c r="W1568" s="48"/>
      <c r="X1568" s="48"/>
      <c r="Y1568" s="48"/>
      <c r="Z1568" s="48"/>
      <c r="AA1568" s="48"/>
      <c r="AB1568" s="48"/>
      <c r="AC1568" s="48"/>
    </row>
    <row r="1569">
      <c r="A1569" s="497">
        <v>45820.0</v>
      </c>
      <c r="B1569" s="430" t="s">
        <v>10225</v>
      </c>
      <c r="C1569" s="430" t="s">
        <v>4207</v>
      </c>
      <c r="D1569" s="430" t="s">
        <v>11646</v>
      </c>
      <c r="E1569" s="430" t="s">
        <v>4206</v>
      </c>
      <c r="F1569" s="432">
        <v>0.0</v>
      </c>
      <c r="G1569" s="432">
        <v>1571.43</v>
      </c>
      <c r="H1569" s="432">
        <v>1760.0</v>
      </c>
      <c r="I1569" s="432">
        <f t="shared" si="22"/>
        <v>2207379.34</v>
      </c>
      <c r="J1569" s="432">
        <v>188.57</v>
      </c>
      <c r="K1569" s="433">
        <v>12.0</v>
      </c>
      <c r="L1569" s="430" t="s">
        <v>10227</v>
      </c>
      <c r="M1569" s="48"/>
      <c r="N1569" s="48"/>
      <c r="O1569" s="48"/>
      <c r="P1569" s="48"/>
      <c r="Q1569" s="48"/>
      <c r="R1569" s="48"/>
      <c r="S1569" s="48"/>
      <c r="T1569" s="48"/>
      <c r="U1569" s="48"/>
      <c r="V1569" s="48"/>
      <c r="W1569" s="48"/>
      <c r="X1569" s="48"/>
      <c r="Y1569" s="48"/>
      <c r="Z1569" s="48"/>
      <c r="AA1569" s="48"/>
      <c r="AB1569" s="48"/>
      <c r="AC1569" s="48"/>
    </row>
    <row r="1570">
      <c r="A1570" s="497">
        <v>45820.0</v>
      </c>
      <c r="B1570" s="430" t="s">
        <v>10225</v>
      </c>
      <c r="C1570" s="430" t="s">
        <v>4207</v>
      </c>
      <c r="D1570" s="430" t="s">
        <v>11647</v>
      </c>
      <c r="E1570" s="430" t="s">
        <v>4206</v>
      </c>
      <c r="F1570" s="432">
        <v>0.0</v>
      </c>
      <c r="G1570" s="432">
        <v>23.21</v>
      </c>
      <c r="H1570" s="432">
        <v>26.0</v>
      </c>
      <c r="I1570" s="432">
        <f t="shared" si="22"/>
        <v>2207402.55</v>
      </c>
      <c r="J1570" s="432">
        <v>2.79</v>
      </c>
      <c r="K1570" s="433">
        <v>12.0</v>
      </c>
      <c r="L1570" s="430" t="s">
        <v>10290</v>
      </c>
      <c r="M1570" s="48"/>
      <c r="N1570" s="48"/>
      <c r="O1570" s="48"/>
      <c r="P1570" s="48"/>
      <c r="Q1570" s="48"/>
      <c r="R1570" s="48"/>
      <c r="S1570" s="48"/>
      <c r="T1570" s="48"/>
      <c r="U1570" s="48"/>
      <c r="V1570" s="48"/>
      <c r="W1570" s="48"/>
      <c r="X1570" s="48"/>
      <c r="Y1570" s="48"/>
      <c r="Z1570" s="48"/>
      <c r="AA1570" s="48"/>
      <c r="AB1570" s="48"/>
      <c r="AC1570" s="48"/>
    </row>
    <row r="1571">
      <c r="A1571" s="497">
        <v>45821.0</v>
      </c>
      <c r="B1571" s="430" t="s">
        <v>10225</v>
      </c>
      <c r="C1571" s="430" t="s">
        <v>4210</v>
      </c>
      <c r="D1571" s="430" t="s">
        <v>11648</v>
      </c>
      <c r="E1571" s="430" t="s">
        <v>4209</v>
      </c>
      <c r="F1571" s="432">
        <v>0.0</v>
      </c>
      <c r="G1571" s="432">
        <v>2321.43</v>
      </c>
      <c r="H1571" s="432">
        <v>2600.0</v>
      </c>
      <c r="I1571" s="432">
        <f t="shared" si="22"/>
        <v>2209723.98</v>
      </c>
      <c r="J1571" s="432">
        <v>278.57</v>
      </c>
      <c r="K1571" s="433">
        <v>12.0</v>
      </c>
      <c r="L1571" s="430" t="s">
        <v>10227</v>
      </c>
      <c r="M1571" s="48"/>
      <c r="N1571" s="48"/>
      <c r="O1571" s="48"/>
      <c r="P1571" s="48"/>
      <c r="Q1571" s="48"/>
      <c r="R1571" s="48"/>
      <c r="S1571" s="48"/>
      <c r="T1571" s="48"/>
      <c r="U1571" s="48"/>
      <c r="V1571" s="48"/>
      <c r="W1571" s="48"/>
      <c r="X1571" s="48"/>
      <c r="Y1571" s="48"/>
      <c r="Z1571" s="48"/>
      <c r="AA1571" s="48"/>
      <c r="AB1571" s="48"/>
      <c r="AC1571" s="48"/>
    </row>
    <row r="1572">
      <c r="A1572" s="497">
        <v>45821.0</v>
      </c>
      <c r="B1572" s="430" t="s">
        <v>10225</v>
      </c>
      <c r="C1572" s="430" t="s">
        <v>4213</v>
      </c>
      <c r="D1572" s="430" t="s">
        <v>11649</v>
      </c>
      <c r="E1572" s="430" t="s">
        <v>4212</v>
      </c>
      <c r="F1572" s="432">
        <v>0.0</v>
      </c>
      <c r="G1572" s="432">
        <v>3571.43</v>
      </c>
      <c r="H1572" s="432">
        <v>4000.0</v>
      </c>
      <c r="I1572" s="432">
        <f t="shared" si="22"/>
        <v>2213295.41</v>
      </c>
      <c r="J1572" s="432">
        <v>428.57</v>
      </c>
      <c r="K1572" s="433">
        <v>12.0</v>
      </c>
      <c r="L1572" s="430" t="s">
        <v>10227</v>
      </c>
      <c r="M1572" s="48"/>
      <c r="N1572" s="48"/>
      <c r="O1572" s="48"/>
      <c r="P1572" s="48"/>
      <c r="Q1572" s="48"/>
      <c r="R1572" s="48"/>
      <c r="S1572" s="48"/>
      <c r="T1572" s="48"/>
      <c r="U1572" s="48"/>
      <c r="V1572" s="48"/>
      <c r="W1572" s="48"/>
      <c r="X1572" s="48"/>
      <c r="Y1572" s="48"/>
      <c r="Z1572" s="48"/>
      <c r="AA1572" s="48"/>
      <c r="AB1572" s="48"/>
      <c r="AC1572" s="48"/>
    </row>
    <row r="1573">
      <c r="A1573" s="497">
        <v>45821.0</v>
      </c>
      <c r="B1573" s="430" t="s">
        <v>10225</v>
      </c>
      <c r="C1573" s="430" t="s">
        <v>4216</v>
      </c>
      <c r="D1573" s="430" t="s">
        <v>11650</v>
      </c>
      <c r="E1573" s="430" t="s">
        <v>4215</v>
      </c>
      <c r="F1573" s="432">
        <v>0.0</v>
      </c>
      <c r="G1573" s="432">
        <v>625.0</v>
      </c>
      <c r="H1573" s="432">
        <v>700.0</v>
      </c>
      <c r="I1573" s="432">
        <f t="shared" si="22"/>
        <v>2213920.41</v>
      </c>
      <c r="J1573" s="432">
        <v>75.0</v>
      </c>
      <c r="K1573" s="433">
        <v>12.0</v>
      </c>
      <c r="L1573" s="430" t="s">
        <v>10227</v>
      </c>
      <c r="M1573" s="48"/>
      <c r="N1573" s="48"/>
      <c r="O1573" s="48"/>
      <c r="P1573" s="48"/>
      <c r="Q1573" s="48"/>
      <c r="R1573" s="48"/>
      <c r="S1573" s="48"/>
      <c r="T1573" s="48"/>
      <c r="U1573" s="48"/>
      <c r="V1573" s="48"/>
      <c r="W1573" s="48"/>
      <c r="X1573" s="48"/>
      <c r="Y1573" s="48"/>
      <c r="Z1573" s="48"/>
      <c r="AA1573" s="48"/>
      <c r="AB1573" s="48"/>
      <c r="AC1573" s="48"/>
    </row>
    <row r="1574">
      <c r="A1574" s="497">
        <v>45821.0</v>
      </c>
      <c r="B1574" s="430" t="s">
        <v>10225</v>
      </c>
      <c r="C1574" s="430" t="s">
        <v>1252</v>
      </c>
      <c r="D1574" s="430" t="s">
        <v>11651</v>
      </c>
      <c r="E1574" s="430" t="s">
        <v>4219</v>
      </c>
      <c r="F1574" s="432">
        <v>0.0</v>
      </c>
      <c r="G1574" s="432">
        <v>4017.86</v>
      </c>
      <c r="H1574" s="432">
        <v>4500.0</v>
      </c>
      <c r="I1574" s="432">
        <f t="shared" si="22"/>
        <v>2217938.27</v>
      </c>
      <c r="J1574" s="432">
        <v>482.14</v>
      </c>
      <c r="K1574" s="433">
        <v>12.0</v>
      </c>
      <c r="L1574" s="430" t="s">
        <v>10227</v>
      </c>
      <c r="M1574" s="48"/>
      <c r="N1574" s="48"/>
      <c r="O1574" s="48"/>
      <c r="P1574" s="48"/>
      <c r="Q1574" s="48"/>
      <c r="R1574" s="48"/>
      <c r="S1574" s="48"/>
      <c r="T1574" s="48"/>
      <c r="U1574" s="48"/>
      <c r="V1574" s="48"/>
      <c r="W1574" s="48"/>
      <c r="X1574" s="48"/>
      <c r="Y1574" s="48"/>
      <c r="Z1574" s="48"/>
      <c r="AA1574" s="48"/>
      <c r="AB1574" s="48"/>
      <c r="AC1574" s="48"/>
    </row>
    <row r="1575">
      <c r="A1575" s="497">
        <v>45821.0</v>
      </c>
      <c r="B1575" s="430" t="s">
        <v>10225</v>
      </c>
      <c r="C1575" s="430" t="s">
        <v>4223</v>
      </c>
      <c r="D1575" s="430" t="s">
        <v>11652</v>
      </c>
      <c r="E1575" s="430" t="s">
        <v>4222</v>
      </c>
      <c r="F1575" s="432">
        <v>0.0</v>
      </c>
      <c r="G1575" s="432">
        <v>491.07</v>
      </c>
      <c r="H1575" s="432">
        <v>550.0</v>
      </c>
      <c r="I1575" s="432">
        <f t="shared" si="22"/>
        <v>2218429.34</v>
      </c>
      <c r="J1575" s="432">
        <v>58.93</v>
      </c>
      <c r="K1575" s="433">
        <v>12.0</v>
      </c>
      <c r="L1575" s="430" t="s">
        <v>10283</v>
      </c>
      <c r="M1575" s="48"/>
      <c r="N1575" s="48"/>
      <c r="O1575" s="48"/>
      <c r="P1575" s="48"/>
      <c r="Q1575" s="48"/>
      <c r="R1575" s="48"/>
      <c r="S1575" s="48"/>
      <c r="T1575" s="48"/>
      <c r="U1575" s="48"/>
      <c r="V1575" s="48"/>
      <c r="W1575" s="48"/>
      <c r="X1575" s="48"/>
      <c r="Y1575" s="48"/>
      <c r="Z1575" s="48"/>
      <c r="AA1575" s="48"/>
      <c r="AB1575" s="48"/>
      <c r="AC1575" s="48"/>
    </row>
    <row r="1576">
      <c r="A1576" s="497">
        <v>45821.0</v>
      </c>
      <c r="B1576" s="430" t="s">
        <v>10225</v>
      </c>
      <c r="C1576" s="430" t="s">
        <v>4225</v>
      </c>
      <c r="D1576" s="430" t="s">
        <v>11653</v>
      </c>
      <c r="E1576" s="430" t="s">
        <v>4224</v>
      </c>
      <c r="F1576" s="432">
        <v>0.0</v>
      </c>
      <c r="G1576" s="432">
        <v>491.07</v>
      </c>
      <c r="H1576" s="432">
        <v>550.0</v>
      </c>
      <c r="I1576" s="432">
        <f t="shared" si="22"/>
        <v>2218920.41</v>
      </c>
      <c r="J1576" s="432">
        <v>58.93</v>
      </c>
      <c r="K1576" s="433">
        <v>12.0</v>
      </c>
      <c r="L1576" s="430" t="s">
        <v>10283</v>
      </c>
      <c r="M1576" s="48"/>
      <c r="N1576" s="48"/>
      <c r="O1576" s="48"/>
      <c r="P1576" s="48"/>
      <c r="Q1576" s="48"/>
      <c r="R1576" s="48"/>
      <c r="S1576" s="48"/>
      <c r="T1576" s="48"/>
      <c r="U1576" s="48"/>
      <c r="V1576" s="48"/>
      <c r="W1576" s="48"/>
      <c r="X1576" s="48"/>
      <c r="Y1576" s="48"/>
      <c r="Z1576" s="48"/>
      <c r="AA1576" s="48"/>
      <c r="AB1576" s="48"/>
      <c r="AC1576" s="48"/>
    </row>
    <row r="1577">
      <c r="A1577" s="497">
        <v>45821.0</v>
      </c>
      <c r="B1577" s="430" t="s">
        <v>10225</v>
      </c>
      <c r="C1577" s="430" t="s">
        <v>3770</v>
      </c>
      <c r="D1577" s="430" t="s">
        <v>11654</v>
      </c>
      <c r="E1577" s="430" t="s">
        <v>4226</v>
      </c>
      <c r="F1577" s="432">
        <v>0.0</v>
      </c>
      <c r="G1577" s="432">
        <v>625.0</v>
      </c>
      <c r="H1577" s="432">
        <v>700.0</v>
      </c>
      <c r="I1577" s="432">
        <f t="shared" si="22"/>
        <v>2219545.41</v>
      </c>
      <c r="J1577" s="432">
        <v>75.0</v>
      </c>
      <c r="K1577" s="433">
        <v>12.0</v>
      </c>
      <c r="L1577" s="430" t="s">
        <v>10227</v>
      </c>
      <c r="M1577" s="48"/>
      <c r="N1577" s="48"/>
      <c r="O1577" s="48"/>
      <c r="P1577" s="48"/>
      <c r="Q1577" s="48"/>
      <c r="R1577" s="48"/>
      <c r="S1577" s="48"/>
      <c r="T1577" s="48"/>
      <c r="U1577" s="48"/>
      <c r="V1577" s="48"/>
      <c r="W1577" s="48"/>
      <c r="X1577" s="48"/>
      <c r="Y1577" s="48"/>
      <c r="Z1577" s="48"/>
      <c r="AA1577" s="48"/>
      <c r="AB1577" s="48"/>
      <c r="AC1577" s="48"/>
    </row>
    <row r="1578">
      <c r="A1578" s="497">
        <v>45821.0</v>
      </c>
      <c r="B1578" s="430" t="s">
        <v>10225</v>
      </c>
      <c r="C1578" s="430" t="s">
        <v>4216</v>
      </c>
      <c r="D1578" s="430" t="s">
        <v>11655</v>
      </c>
      <c r="E1578" s="430" t="s">
        <v>4229</v>
      </c>
      <c r="F1578" s="432">
        <v>0.0</v>
      </c>
      <c r="G1578" s="432">
        <v>625.0</v>
      </c>
      <c r="H1578" s="432">
        <v>700.0</v>
      </c>
      <c r="I1578" s="432">
        <f t="shared" si="22"/>
        <v>2220170.41</v>
      </c>
      <c r="J1578" s="432">
        <v>75.0</v>
      </c>
      <c r="K1578" s="433">
        <v>12.0</v>
      </c>
      <c r="L1578" s="430" t="s">
        <v>10227</v>
      </c>
      <c r="M1578" s="48"/>
      <c r="N1578" s="48"/>
      <c r="O1578" s="48"/>
      <c r="P1578" s="48"/>
      <c r="Q1578" s="48"/>
      <c r="R1578" s="48"/>
      <c r="S1578" s="48"/>
      <c r="T1578" s="48"/>
      <c r="U1578" s="48"/>
      <c r="V1578" s="48"/>
      <c r="W1578" s="48"/>
      <c r="X1578" s="48"/>
      <c r="Y1578" s="48"/>
      <c r="Z1578" s="48"/>
      <c r="AA1578" s="48"/>
      <c r="AB1578" s="48"/>
      <c r="AC1578" s="48"/>
    </row>
    <row r="1579">
      <c r="A1579" s="497">
        <v>45821.0</v>
      </c>
      <c r="B1579" s="430" t="s">
        <v>10225</v>
      </c>
      <c r="C1579" s="430" t="s">
        <v>2942</v>
      </c>
      <c r="D1579" s="430" t="s">
        <v>11222</v>
      </c>
      <c r="E1579" s="430" t="s">
        <v>4231</v>
      </c>
      <c r="F1579" s="432">
        <v>0.0</v>
      </c>
      <c r="G1579" s="432">
        <v>491.07</v>
      </c>
      <c r="H1579" s="432">
        <v>550.0</v>
      </c>
      <c r="I1579" s="432">
        <f t="shared" si="22"/>
        <v>2220661.48</v>
      </c>
      <c r="J1579" s="432">
        <v>58.93</v>
      </c>
      <c r="K1579" s="433">
        <v>12.0</v>
      </c>
      <c r="L1579" s="430" t="s">
        <v>10283</v>
      </c>
      <c r="M1579" s="48"/>
      <c r="N1579" s="48"/>
      <c r="O1579" s="48"/>
      <c r="P1579" s="48"/>
      <c r="Q1579" s="48"/>
      <c r="R1579" s="48"/>
      <c r="S1579" s="48"/>
      <c r="T1579" s="48"/>
      <c r="U1579" s="48"/>
      <c r="V1579" s="48"/>
      <c r="W1579" s="48"/>
      <c r="X1579" s="48"/>
      <c r="Y1579" s="48"/>
      <c r="Z1579" s="48"/>
      <c r="AA1579" s="48"/>
      <c r="AB1579" s="48"/>
      <c r="AC1579" s="48"/>
    </row>
    <row r="1580">
      <c r="A1580" s="497">
        <v>45821.0</v>
      </c>
      <c r="B1580" s="430" t="s">
        <v>10225</v>
      </c>
      <c r="C1580" s="430" t="s">
        <v>110</v>
      </c>
      <c r="D1580" s="430" t="s">
        <v>10301</v>
      </c>
      <c r="E1580" s="430" t="s">
        <v>4232</v>
      </c>
      <c r="F1580" s="432">
        <v>0.0</v>
      </c>
      <c r="G1580" s="432">
        <v>267.86</v>
      </c>
      <c r="H1580" s="432">
        <v>300.0</v>
      </c>
      <c r="I1580" s="432">
        <f t="shared" si="22"/>
        <v>2220929.34</v>
      </c>
      <c r="J1580" s="432">
        <v>32.14</v>
      </c>
      <c r="K1580" s="433">
        <v>12.0</v>
      </c>
      <c r="L1580" s="430" t="s">
        <v>10279</v>
      </c>
      <c r="M1580" s="48"/>
      <c r="N1580" s="48"/>
      <c r="O1580" s="48"/>
      <c r="P1580" s="48"/>
      <c r="Q1580" s="48"/>
      <c r="R1580" s="48"/>
      <c r="S1580" s="48"/>
      <c r="T1580" s="48"/>
      <c r="U1580" s="48"/>
      <c r="V1580" s="48"/>
      <c r="W1580" s="48"/>
      <c r="X1580" s="48"/>
      <c r="Y1580" s="48"/>
      <c r="Z1580" s="48"/>
      <c r="AA1580" s="48"/>
      <c r="AB1580" s="48"/>
      <c r="AC1580" s="48"/>
    </row>
    <row r="1581">
      <c r="A1581" s="497">
        <v>45821.0</v>
      </c>
      <c r="B1581" s="430" t="s">
        <v>10225</v>
      </c>
      <c r="C1581" s="430" t="s">
        <v>4234</v>
      </c>
      <c r="D1581" s="430" t="s">
        <v>11656</v>
      </c>
      <c r="E1581" s="430" t="s">
        <v>4233</v>
      </c>
      <c r="F1581" s="432">
        <v>0.0</v>
      </c>
      <c r="G1581" s="432">
        <v>464.29</v>
      </c>
      <c r="H1581" s="432">
        <v>520.0</v>
      </c>
      <c r="I1581" s="432">
        <f t="shared" si="22"/>
        <v>2221393.63</v>
      </c>
      <c r="J1581" s="432">
        <v>55.71</v>
      </c>
      <c r="K1581" s="433">
        <v>12.0</v>
      </c>
      <c r="L1581" s="430" t="s">
        <v>10290</v>
      </c>
      <c r="M1581" s="48"/>
      <c r="N1581" s="48"/>
      <c r="O1581" s="48"/>
      <c r="P1581" s="48"/>
      <c r="Q1581" s="48"/>
      <c r="R1581" s="48"/>
      <c r="S1581" s="48"/>
      <c r="T1581" s="48"/>
      <c r="U1581" s="48"/>
      <c r="V1581" s="48"/>
      <c r="W1581" s="48"/>
      <c r="X1581" s="48"/>
      <c r="Y1581" s="48"/>
      <c r="Z1581" s="48"/>
      <c r="AA1581" s="48"/>
      <c r="AB1581" s="48"/>
      <c r="AC1581" s="48"/>
    </row>
    <row r="1582">
      <c r="A1582" s="497">
        <v>45821.0</v>
      </c>
      <c r="B1582" s="430" t="s">
        <v>10225</v>
      </c>
      <c r="C1582" s="430" t="s">
        <v>4237</v>
      </c>
      <c r="D1582" s="430" t="s">
        <v>11657</v>
      </c>
      <c r="E1582" s="430" t="s">
        <v>4236</v>
      </c>
      <c r="F1582" s="432">
        <v>0.0</v>
      </c>
      <c r="G1582" s="432">
        <v>267.86</v>
      </c>
      <c r="H1582" s="432">
        <v>300.0</v>
      </c>
      <c r="I1582" s="432">
        <f t="shared" si="22"/>
        <v>2221661.49</v>
      </c>
      <c r="J1582" s="432">
        <v>32.14</v>
      </c>
      <c r="K1582" s="433">
        <v>12.0</v>
      </c>
      <c r="L1582" s="430" t="s">
        <v>10279</v>
      </c>
      <c r="M1582" s="48"/>
      <c r="N1582" s="48"/>
      <c r="O1582" s="48"/>
      <c r="P1582" s="48"/>
      <c r="Q1582" s="48"/>
      <c r="R1582" s="48"/>
      <c r="S1582" s="48"/>
      <c r="T1582" s="48"/>
      <c r="U1582" s="48"/>
      <c r="V1582" s="48"/>
      <c r="W1582" s="48"/>
      <c r="X1582" s="48"/>
      <c r="Y1582" s="48"/>
      <c r="Z1582" s="48"/>
      <c r="AA1582" s="48"/>
      <c r="AB1582" s="48"/>
      <c r="AC1582" s="48"/>
    </row>
    <row r="1583">
      <c r="A1583" s="497">
        <v>45821.0</v>
      </c>
      <c r="B1583" s="430" t="s">
        <v>10225</v>
      </c>
      <c r="C1583" s="430" t="s">
        <v>4239</v>
      </c>
      <c r="D1583" s="430" t="s">
        <v>11658</v>
      </c>
      <c r="E1583" s="430" t="s">
        <v>4238</v>
      </c>
      <c r="F1583" s="432">
        <v>0.0</v>
      </c>
      <c r="G1583" s="432">
        <v>267.86</v>
      </c>
      <c r="H1583" s="432">
        <v>300.0</v>
      </c>
      <c r="I1583" s="432">
        <f t="shared" si="22"/>
        <v>2221929.35</v>
      </c>
      <c r="J1583" s="432">
        <v>32.14</v>
      </c>
      <c r="K1583" s="433">
        <v>12.0</v>
      </c>
      <c r="L1583" s="430" t="s">
        <v>10279</v>
      </c>
      <c r="M1583" s="48"/>
      <c r="N1583" s="48"/>
      <c r="O1583" s="48"/>
      <c r="P1583" s="48"/>
      <c r="Q1583" s="48"/>
      <c r="R1583" s="48"/>
      <c r="S1583" s="48"/>
      <c r="T1583" s="48"/>
      <c r="U1583" s="48"/>
      <c r="V1583" s="48"/>
      <c r="W1583" s="48"/>
      <c r="X1583" s="48"/>
      <c r="Y1583" s="48"/>
      <c r="Z1583" s="48"/>
      <c r="AA1583" s="48"/>
      <c r="AB1583" s="48"/>
      <c r="AC1583" s="48"/>
    </row>
    <row r="1584">
      <c r="A1584" s="497">
        <v>45821.0</v>
      </c>
      <c r="B1584" s="430" t="s">
        <v>10225</v>
      </c>
      <c r="C1584" s="430" t="s">
        <v>4210</v>
      </c>
      <c r="D1584" s="430" t="s">
        <v>11659</v>
      </c>
      <c r="E1584" s="430" t="s">
        <v>4240</v>
      </c>
      <c r="F1584" s="432">
        <v>0.0</v>
      </c>
      <c r="G1584" s="432">
        <v>1250.0</v>
      </c>
      <c r="H1584" s="432">
        <v>1400.0</v>
      </c>
      <c r="I1584" s="432">
        <f t="shared" si="22"/>
        <v>2223179.35</v>
      </c>
      <c r="J1584" s="432">
        <v>150.0</v>
      </c>
      <c r="K1584" s="433">
        <v>12.0</v>
      </c>
      <c r="L1584" s="430" t="s">
        <v>10227</v>
      </c>
      <c r="M1584" s="48"/>
      <c r="N1584" s="48"/>
      <c r="O1584" s="48"/>
      <c r="P1584" s="48"/>
      <c r="Q1584" s="48"/>
      <c r="R1584" s="48"/>
      <c r="S1584" s="48"/>
      <c r="T1584" s="48"/>
      <c r="U1584" s="48"/>
      <c r="V1584" s="48"/>
      <c r="W1584" s="48"/>
      <c r="X1584" s="48"/>
      <c r="Y1584" s="48"/>
      <c r="Z1584" s="48"/>
      <c r="AA1584" s="48"/>
      <c r="AB1584" s="48"/>
      <c r="AC1584" s="48"/>
    </row>
    <row r="1585">
      <c r="A1585" s="497">
        <v>45821.0</v>
      </c>
      <c r="B1585" s="430" t="s">
        <v>10225</v>
      </c>
      <c r="C1585" s="430" t="s">
        <v>1252</v>
      </c>
      <c r="D1585" s="430" t="s">
        <v>11660</v>
      </c>
      <c r="E1585" s="430" t="s">
        <v>4242</v>
      </c>
      <c r="F1585" s="432">
        <v>0.0</v>
      </c>
      <c r="G1585" s="432">
        <v>1339.29</v>
      </c>
      <c r="H1585" s="432">
        <v>1500.0</v>
      </c>
      <c r="I1585" s="432">
        <f t="shared" si="22"/>
        <v>2224518.64</v>
      </c>
      <c r="J1585" s="432">
        <v>160.71</v>
      </c>
      <c r="K1585" s="433">
        <v>12.0</v>
      </c>
      <c r="L1585" s="430" t="s">
        <v>10227</v>
      </c>
      <c r="M1585" s="48"/>
      <c r="N1585" s="48"/>
      <c r="O1585" s="48"/>
      <c r="P1585" s="48"/>
      <c r="Q1585" s="48"/>
      <c r="R1585" s="48"/>
      <c r="S1585" s="48"/>
      <c r="T1585" s="48"/>
      <c r="U1585" s="48"/>
      <c r="V1585" s="48"/>
      <c r="W1585" s="48"/>
      <c r="X1585" s="48"/>
      <c r="Y1585" s="48"/>
      <c r="Z1585" s="48"/>
      <c r="AA1585" s="48"/>
      <c r="AB1585" s="48"/>
      <c r="AC1585" s="48"/>
    </row>
    <row r="1586">
      <c r="A1586" s="497">
        <v>45821.0</v>
      </c>
      <c r="B1586" s="430" t="s">
        <v>10225</v>
      </c>
      <c r="C1586" s="430" t="s">
        <v>3770</v>
      </c>
      <c r="D1586" s="430" t="s">
        <v>11661</v>
      </c>
      <c r="E1586" s="430" t="s">
        <v>4244</v>
      </c>
      <c r="F1586" s="432">
        <v>0.0</v>
      </c>
      <c r="G1586" s="432">
        <v>267.86</v>
      </c>
      <c r="H1586" s="432">
        <v>300.0</v>
      </c>
      <c r="I1586" s="432">
        <f t="shared" si="22"/>
        <v>2224786.5</v>
      </c>
      <c r="J1586" s="432">
        <v>32.14</v>
      </c>
      <c r="K1586" s="433">
        <v>12.0</v>
      </c>
      <c r="L1586" s="430" t="s">
        <v>10237</v>
      </c>
      <c r="M1586" s="48"/>
      <c r="N1586" s="48"/>
      <c r="O1586" s="48"/>
      <c r="P1586" s="48"/>
      <c r="Q1586" s="48"/>
      <c r="R1586" s="48"/>
      <c r="S1586" s="48"/>
      <c r="T1586" s="48"/>
      <c r="U1586" s="48"/>
      <c r="V1586" s="48"/>
      <c r="W1586" s="48"/>
      <c r="X1586" s="48"/>
      <c r="Y1586" s="48"/>
      <c r="Z1586" s="48"/>
      <c r="AA1586" s="48"/>
      <c r="AB1586" s="48"/>
      <c r="AC1586" s="48"/>
    </row>
    <row r="1587">
      <c r="A1587" s="497">
        <v>45821.0</v>
      </c>
      <c r="B1587" s="430" t="s">
        <v>10225</v>
      </c>
      <c r="C1587" s="430" t="s">
        <v>4247</v>
      </c>
      <c r="D1587" s="430" t="s">
        <v>11662</v>
      </c>
      <c r="E1587" s="430" t="s">
        <v>4246</v>
      </c>
      <c r="F1587" s="432">
        <v>0.0</v>
      </c>
      <c r="G1587" s="432">
        <v>491.07</v>
      </c>
      <c r="H1587" s="432">
        <v>550.0</v>
      </c>
      <c r="I1587" s="432">
        <f t="shared" si="22"/>
        <v>2225277.57</v>
      </c>
      <c r="J1587" s="432">
        <v>58.93</v>
      </c>
      <c r="K1587" s="433">
        <v>12.0</v>
      </c>
      <c r="L1587" s="430" t="s">
        <v>10283</v>
      </c>
      <c r="M1587" s="48"/>
      <c r="N1587" s="48"/>
      <c r="O1587" s="48"/>
      <c r="P1587" s="48"/>
      <c r="Q1587" s="48"/>
      <c r="R1587" s="48"/>
      <c r="S1587" s="48"/>
      <c r="T1587" s="48"/>
      <c r="U1587" s="48"/>
      <c r="V1587" s="48"/>
      <c r="W1587" s="48"/>
      <c r="X1587" s="48"/>
      <c r="Y1587" s="48"/>
      <c r="Z1587" s="48"/>
      <c r="AA1587" s="48"/>
      <c r="AB1587" s="48"/>
      <c r="AC1587" s="48"/>
    </row>
    <row r="1588">
      <c r="A1588" s="497">
        <v>45822.0</v>
      </c>
      <c r="B1588" s="430" t="s">
        <v>10225</v>
      </c>
      <c r="C1588" s="430" t="s">
        <v>4207</v>
      </c>
      <c r="D1588" s="430" t="s">
        <v>11663</v>
      </c>
      <c r="E1588" s="430" t="s">
        <v>4249</v>
      </c>
      <c r="F1588" s="432">
        <v>0.0</v>
      </c>
      <c r="G1588" s="432">
        <v>321.43</v>
      </c>
      <c r="H1588" s="432">
        <v>360.0</v>
      </c>
      <c r="I1588" s="432">
        <f t="shared" si="22"/>
        <v>2225599</v>
      </c>
      <c r="J1588" s="432">
        <v>38.57</v>
      </c>
      <c r="K1588" s="433">
        <v>12.0</v>
      </c>
      <c r="L1588" s="430" t="s">
        <v>10227</v>
      </c>
      <c r="M1588" s="48"/>
      <c r="N1588" s="48"/>
      <c r="O1588" s="48"/>
      <c r="P1588" s="48"/>
      <c r="Q1588" s="48"/>
      <c r="R1588" s="48"/>
      <c r="S1588" s="48"/>
      <c r="T1588" s="48"/>
      <c r="U1588" s="48"/>
      <c r="V1588" s="48"/>
      <c r="W1588" s="48"/>
      <c r="X1588" s="48"/>
      <c r="Y1588" s="48"/>
      <c r="Z1588" s="48"/>
      <c r="AA1588" s="48"/>
      <c r="AB1588" s="48"/>
      <c r="AC1588" s="48"/>
    </row>
    <row r="1589">
      <c r="A1589" s="497">
        <v>45822.0</v>
      </c>
      <c r="B1589" s="430" t="s">
        <v>10225</v>
      </c>
      <c r="C1589" s="430" t="s">
        <v>785</v>
      </c>
      <c r="D1589" s="430" t="s">
        <v>11664</v>
      </c>
      <c r="E1589" s="430" t="s">
        <v>4251</v>
      </c>
      <c r="F1589" s="432">
        <v>0.0</v>
      </c>
      <c r="G1589" s="432">
        <v>1687.5</v>
      </c>
      <c r="H1589" s="432">
        <v>1890.0</v>
      </c>
      <c r="I1589" s="432">
        <f t="shared" si="22"/>
        <v>2227286.5</v>
      </c>
      <c r="J1589" s="432">
        <v>202.5</v>
      </c>
      <c r="K1589" s="433">
        <v>12.0</v>
      </c>
      <c r="L1589" s="430" t="s">
        <v>10227</v>
      </c>
      <c r="M1589" s="48"/>
      <c r="N1589" s="48"/>
      <c r="O1589" s="48"/>
      <c r="P1589" s="48"/>
      <c r="Q1589" s="48"/>
      <c r="R1589" s="48"/>
      <c r="S1589" s="48"/>
      <c r="T1589" s="48"/>
      <c r="U1589" s="48"/>
      <c r="V1589" s="48"/>
      <c r="W1589" s="48"/>
      <c r="X1589" s="48"/>
      <c r="Y1589" s="48"/>
      <c r="Z1589" s="48"/>
      <c r="AA1589" s="48"/>
      <c r="AB1589" s="48"/>
      <c r="AC1589" s="48"/>
    </row>
    <row r="1590">
      <c r="A1590" s="497">
        <v>45823.0</v>
      </c>
      <c r="B1590" s="430" t="s">
        <v>10225</v>
      </c>
      <c r="C1590" s="430" t="s">
        <v>529</v>
      </c>
      <c r="D1590" s="430" t="s">
        <v>11665</v>
      </c>
      <c r="E1590" s="430" t="s">
        <v>4257</v>
      </c>
      <c r="F1590" s="432">
        <v>0.0</v>
      </c>
      <c r="G1590" s="432">
        <v>2678.57</v>
      </c>
      <c r="H1590" s="432">
        <v>3000.0</v>
      </c>
      <c r="I1590" s="432">
        <f t="shared" si="22"/>
        <v>2229965.07</v>
      </c>
      <c r="J1590" s="432">
        <v>321.43</v>
      </c>
      <c r="K1590" s="433">
        <v>12.0</v>
      </c>
      <c r="L1590" s="430" t="s">
        <v>10229</v>
      </c>
      <c r="M1590" s="48"/>
      <c r="N1590" s="48"/>
      <c r="O1590" s="48"/>
      <c r="P1590" s="48"/>
      <c r="Q1590" s="48"/>
      <c r="R1590" s="48"/>
      <c r="S1590" s="48"/>
      <c r="T1590" s="48"/>
      <c r="U1590" s="48"/>
      <c r="V1590" s="48"/>
      <c r="W1590" s="48"/>
      <c r="X1590" s="48"/>
      <c r="Y1590" s="48"/>
      <c r="Z1590" s="48"/>
      <c r="AA1590" s="48"/>
      <c r="AB1590" s="48"/>
      <c r="AC1590" s="48"/>
    </row>
    <row r="1591">
      <c r="A1591" s="497">
        <v>45823.0</v>
      </c>
      <c r="B1591" s="430" t="s">
        <v>10225</v>
      </c>
      <c r="C1591" s="430" t="s">
        <v>562</v>
      </c>
      <c r="D1591" s="430" t="s">
        <v>11666</v>
      </c>
      <c r="E1591" s="430" t="s">
        <v>4260</v>
      </c>
      <c r="F1591" s="432">
        <v>0.0</v>
      </c>
      <c r="G1591" s="432">
        <v>1116.07</v>
      </c>
      <c r="H1591" s="432">
        <v>1250.0</v>
      </c>
      <c r="I1591" s="432">
        <f t="shared" si="22"/>
        <v>2231081.14</v>
      </c>
      <c r="J1591" s="432">
        <v>133.93</v>
      </c>
      <c r="K1591" s="433">
        <v>12.0</v>
      </c>
      <c r="L1591" s="430" t="s">
        <v>10234</v>
      </c>
      <c r="M1591" s="48"/>
      <c r="N1591" s="48"/>
      <c r="O1591" s="48"/>
      <c r="P1591" s="48"/>
      <c r="Q1591" s="48"/>
      <c r="R1591" s="48"/>
      <c r="S1591" s="48"/>
      <c r="T1591" s="48"/>
      <c r="U1591" s="48"/>
      <c r="V1591" s="48"/>
      <c r="W1591" s="48"/>
      <c r="X1591" s="48"/>
      <c r="Y1591" s="48"/>
      <c r="Z1591" s="48"/>
      <c r="AA1591" s="48"/>
      <c r="AB1591" s="48"/>
      <c r="AC1591" s="48"/>
    </row>
    <row r="1592">
      <c r="A1592" s="497">
        <v>45824.0</v>
      </c>
      <c r="B1592" s="430" t="s">
        <v>10225</v>
      </c>
      <c r="C1592" s="430" t="s">
        <v>1931</v>
      </c>
      <c r="D1592" s="430" t="s">
        <v>11667</v>
      </c>
      <c r="E1592" s="430" t="s">
        <v>4302</v>
      </c>
      <c r="F1592" s="432">
        <v>0.0</v>
      </c>
      <c r="G1592" s="432">
        <v>9375.0</v>
      </c>
      <c r="H1592" s="432">
        <v>10500.0</v>
      </c>
      <c r="I1592" s="432">
        <f t="shared" si="22"/>
        <v>2240456.14</v>
      </c>
      <c r="J1592" s="432">
        <v>1125.0</v>
      </c>
      <c r="K1592" s="433">
        <v>12.0</v>
      </c>
      <c r="L1592" s="430" t="s">
        <v>10229</v>
      </c>
      <c r="M1592" s="48"/>
      <c r="N1592" s="48"/>
      <c r="O1592" s="48"/>
      <c r="P1592" s="48"/>
      <c r="Q1592" s="48"/>
      <c r="R1592" s="48"/>
      <c r="S1592" s="48"/>
      <c r="T1592" s="48"/>
      <c r="U1592" s="48"/>
      <c r="V1592" s="48"/>
      <c r="W1592" s="48"/>
      <c r="X1592" s="48"/>
      <c r="Y1592" s="48"/>
      <c r="Z1592" s="48"/>
      <c r="AA1592" s="48"/>
      <c r="AB1592" s="48"/>
      <c r="AC1592" s="48"/>
    </row>
    <row r="1593">
      <c r="A1593" s="497">
        <v>45824.0</v>
      </c>
      <c r="B1593" s="430" t="s">
        <v>10225</v>
      </c>
      <c r="C1593" s="430" t="s">
        <v>4255</v>
      </c>
      <c r="D1593" s="430" t="s">
        <v>11668</v>
      </c>
      <c r="E1593" s="430" t="s">
        <v>4254</v>
      </c>
      <c r="F1593" s="432">
        <v>0.0</v>
      </c>
      <c r="G1593" s="432">
        <v>2678.57</v>
      </c>
      <c r="H1593" s="432">
        <v>3000.0</v>
      </c>
      <c r="I1593" s="432">
        <f t="shared" si="22"/>
        <v>2243134.71</v>
      </c>
      <c r="J1593" s="432">
        <v>321.43</v>
      </c>
      <c r="K1593" s="433">
        <v>12.0</v>
      </c>
      <c r="L1593" s="430" t="s">
        <v>10271</v>
      </c>
      <c r="M1593" s="48"/>
      <c r="N1593" s="48"/>
      <c r="O1593" s="48"/>
      <c r="P1593" s="48"/>
      <c r="Q1593" s="48"/>
      <c r="R1593" s="48"/>
      <c r="S1593" s="48"/>
      <c r="T1593" s="48"/>
      <c r="U1593" s="48"/>
      <c r="V1593" s="48"/>
      <c r="W1593" s="48"/>
      <c r="X1593" s="48"/>
      <c r="Y1593" s="48"/>
      <c r="Z1593" s="48"/>
      <c r="AA1593" s="48"/>
      <c r="AB1593" s="48"/>
      <c r="AC1593" s="48"/>
    </row>
    <row r="1594">
      <c r="A1594" s="497">
        <v>45824.0</v>
      </c>
      <c r="B1594" s="430" t="s">
        <v>10225</v>
      </c>
      <c r="C1594" s="430" t="s">
        <v>3152</v>
      </c>
      <c r="D1594" s="430" t="s">
        <v>11669</v>
      </c>
      <c r="E1594" s="430" t="s">
        <v>4266</v>
      </c>
      <c r="F1594" s="432">
        <v>0.0</v>
      </c>
      <c r="G1594" s="432">
        <v>1250.0</v>
      </c>
      <c r="H1594" s="432">
        <v>1400.0</v>
      </c>
      <c r="I1594" s="432">
        <f t="shared" si="22"/>
        <v>2244384.71</v>
      </c>
      <c r="J1594" s="432">
        <v>150.0</v>
      </c>
      <c r="K1594" s="433">
        <v>12.0</v>
      </c>
      <c r="L1594" s="430" t="s">
        <v>10227</v>
      </c>
      <c r="M1594" s="48"/>
      <c r="N1594" s="48"/>
      <c r="O1594" s="48"/>
      <c r="P1594" s="48"/>
      <c r="Q1594" s="48"/>
      <c r="R1594" s="48"/>
      <c r="S1594" s="48"/>
      <c r="T1594" s="48"/>
      <c r="U1594" s="48"/>
      <c r="V1594" s="48"/>
      <c r="W1594" s="48"/>
      <c r="X1594" s="48"/>
      <c r="Y1594" s="48"/>
      <c r="Z1594" s="48"/>
      <c r="AA1594" s="48"/>
      <c r="AB1594" s="48"/>
      <c r="AC1594" s="48"/>
    </row>
    <row r="1595">
      <c r="A1595" s="497">
        <v>45824.0</v>
      </c>
      <c r="B1595" s="430" t="s">
        <v>10225</v>
      </c>
      <c r="C1595" s="430" t="s">
        <v>110</v>
      </c>
      <c r="D1595" s="430" t="s">
        <v>10705</v>
      </c>
      <c r="E1595" s="430" t="s">
        <v>4269</v>
      </c>
      <c r="F1595" s="432">
        <v>0.0</v>
      </c>
      <c r="G1595" s="432">
        <v>491.07</v>
      </c>
      <c r="H1595" s="432">
        <v>550.0</v>
      </c>
      <c r="I1595" s="432">
        <f t="shared" si="22"/>
        <v>2244875.78</v>
      </c>
      <c r="J1595" s="432">
        <v>58.93</v>
      </c>
      <c r="K1595" s="433">
        <v>12.0</v>
      </c>
      <c r="L1595" s="430" t="s">
        <v>10283</v>
      </c>
      <c r="M1595" s="48"/>
      <c r="N1595" s="48"/>
      <c r="O1595" s="48"/>
      <c r="P1595" s="48"/>
      <c r="Q1595" s="48"/>
      <c r="R1595" s="48"/>
      <c r="S1595" s="48"/>
      <c r="T1595" s="48"/>
      <c r="U1595" s="48"/>
      <c r="V1595" s="48"/>
      <c r="W1595" s="48"/>
      <c r="X1595" s="48"/>
      <c r="Y1595" s="48"/>
      <c r="Z1595" s="48"/>
      <c r="AA1595" s="48"/>
      <c r="AB1595" s="48"/>
      <c r="AC1595" s="48"/>
    </row>
    <row r="1596">
      <c r="A1596" s="497">
        <v>45824.0</v>
      </c>
      <c r="B1596" s="430" t="s">
        <v>10225</v>
      </c>
      <c r="C1596" s="430" t="s">
        <v>4237</v>
      </c>
      <c r="D1596" s="430" t="s">
        <v>11657</v>
      </c>
      <c r="E1596" s="430" t="s">
        <v>4270</v>
      </c>
      <c r="F1596" s="432">
        <v>0.0</v>
      </c>
      <c r="G1596" s="432">
        <v>267.86</v>
      </c>
      <c r="H1596" s="432">
        <v>300.0</v>
      </c>
      <c r="I1596" s="432">
        <f t="shared" si="22"/>
        <v>2245143.64</v>
      </c>
      <c r="J1596" s="432">
        <v>32.14</v>
      </c>
      <c r="K1596" s="433">
        <v>12.0</v>
      </c>
      <c r="L1596" s="430" t="s">
        <v>10279</v>
      </c>
      <c r="M1596" s="48"/>
      <c r="N1596" s="48"/>
      <c r="O1596" s="48"/>
      <c r="P1596" s="48"/>
      <c r="Q1596" s="48"/>
      <c r="R1596" s="48"/>
      <c r="S1596" s="48"/>
      <c r="T1596" s="48"/>
      <c r="U1596" s="48"/>
      <c r="V1596" s="48"/>
      <c r="W1596" s="48"/>
      <c r="X1596" s="48"/>
      <c r="Y1596" s="48"/>
      <c r="Z1596" s="48"/>
      <c r="AA1596" s="48"/>
      <c r="AB1596" s="48"/>
      <c r="AC1596" s="48"/>
    </row>
    <row r="1597">
      <c r="A1597" s="497">
        <v>45824.0</v>
      </c>
      <c r="B1597" s="430" t="s">
        <v>10225</v>
      </c>
      <c r="C1597" s="430" t="s">
        <v>2306</v>
      </c>
      <c r="D1597" s="430" t="s">
        <v>11670</v>
      </c>
      <c r="E1597" s="430" t="s">
        <v>4271</v>
      </c>
      <c r="F1597" s="432">
        <v>0.0</v>
      </c>
      <c r="G1597" s="432">
        <v>3571.43</v>
      </c>
      <c r="H1597" s="432">
        <v>4000.0</v>
      </c>
      <c r="I1597" s="432">
        <f t="shared" si="22"/>
        <v>2248715.07</v>
      </c>
      <c r="J1597" s="432">
        <v>428.57</v>
      </c>
      <c r="K1597" s="433">
        <v>12.0</v>
      </c>
      <c r="L1597" s="430" t="s">
        <v>10227</v>
      </c>
      <c r="M1597" s="48"/>
      <c r="N1597" s="48"/>
      <c r="O1597" s="48"/>
      <c r="P1597" s="48"/>
      <c r="Q1597" s="48"/>
      <c r="R1597" s="48"/>
      <c r="S1597" s="48"/>
      <c r="T1597" s="48"/>
      <c r="U1597" s="48"/>
      <c r="V1597" s="48"/>
      <c r="W1597" s="48"/>
      <c r="X1597" s="48"/>
      <c r="Y1597" s="48"/>
      <c r="Z1597" s="48"/>
      <c r="AA1597" s="48"/>
      <c r="AB1597" s="48"/>
      <c r="AC1597" s="48"/>
    </row>
    <row r="1598">
      <c r="A1598" s="497">
        <v>45824.0</v>
      </c>
      <c r="B1598" s="430" t="s">
        <v>10225</v>
      </c>
      <c r="C1598" s="430" t="s">
        <v>2306</v>
      </c>
      <c r="D1598" s="430" t="s">
        <v>11671</v>
      </c>
      <c r="E1598" s="430" t="s">
        <v>4271</v>
      </c>
      <c r="F1598" s="432">
        <v>0.0</v>
      </c>
      <c r="G1598" s="432">
        <v>3571.43</v>
      </c>
      <c r="H1598" s="432">
        <v>4000.0</v>
      </c>
      <c r="I1598" s="432">
        <f t="shared" si="22"/>
        <v>2252286.5</v>
      </c>
      <c r="J1598" s="432">
        <v>428.57</v>
      </c>
      <c r="K1598" s="433">
        <v>12.0</v>
      </c>
      <c r="L1598" s="430" t="s">
        <v>10227</v>
      </c>
      <c r="M1598" s="48"/>
      <c r="N1598" s="48"/>
      <c r="O1598" s="48"/>
      <c r="P1598" s="48"/>
      <c r="Q1598" s="48"/>
      <c r="R1598" s="48"/>
      <c r="S1598" s="48"/>
      <c r="T1598" s="48"/>
      <c r="U1598" s="48"/>
      <c r="V1598" s="48"/>
      <c r="W1598" s="48"/>
      <c r="X1598" s="48"/>
      <c r="Y1598" s="48"/>
      <c r="Z1598" s="48"/>
      <c r="AA1598" s="48"/>
      <c r="AB1598" s="48"/>
      <c r="AC1598" s="48"/>
    </row>
    <row r="1599">
      <c r="A1599" s="497">
        <v>45824.0</v>
      </c>
      <c r="B1599" s="430" t="s">
        <v>10225</v>
      </c>
      <c r="C1599" s="430" t="s">
        <v>2306</v>
      </c>
      <c r="D1599" s="430" t="s">
        <v>11672</v>
      </c>
      <c r="E1599" s="430" t="s">
        <v>4271</v>
      </c>
      <c r="F1599" s="432">
        <v>0.0</v>
      </c>
      <c r="G1599" s="432">
        <v>3571.43</v>
      </c>
      <c r="H1599" s="432">
        <v>4000.0</v>
      </c>
      <c r="I1599" s="432">
        <f t="shared" si="22"/>
        <v>2255857.93</v>
      </c>
      <c r="J1599" s="432">
        <v>428.57</v>
      </c>
      <c r="K1599" s="433">
        <v>12.0</v>
      </c>
      <c r="L1599" s="430" t="s">
        <v>10227</v>
      </c>
      <c r="M1599" s="48"/>
      <c r="N1599" s="48"/>
      <c r="O1599" s="48"/>
      <c r="P1599" s="48"/>
      <c r="Q1599" s="48"/>
      <c r="R1599" s="48"/>
      <c r="S1599" s="48"/>
      <c r="T1599" s="48"/>
      <c r="U1599" s="48"/>
      <c r="V1599" s="48"/>
      <c r="W1599" s="48"/>
      <c r="X1599" s="48"/>
      <c r="Y1599" s="48"/>
      <c r="Z1599" s="48"/>
      <c r="AA1599" s="48"/>
      <c r="AB1599" s="48"/>
      <c r="AC1599" s="48"/>
    </row>
    <row r="1600">
      <c r="A1600" s="497">
        <v>45824.0</v>
      </c>
      <c r="B1600" s="430" t="s">
        <v>10225</v>
      </c>
      <c r="C1600" s="430" t="s">
        <v>2306</v>
      </c>
      <c r="D1600" s="430" t="s">
        <v>11673</v>
      </c>
      <c r="E1600" s="430" t="s">
        <v>4271</v>
      </c>
      <c r="F1600" s="432">
        <v>0.0</v>
      </c>
      <c r="G1600" s="432">
        <v>3571.43</v>
      </c>
      <c r="H1600" s="432">
        <v>4000.0</v>
      </c>
      <c r="I1600" s="432">
        <f t="shared" si="22"/>
        <v>2259429.36</v>
      </c>
      <c r="J1600" s="432">
        <v>428.57</v>
      </c>
      <c r="K1600" s="433">
        <v>12.0</v>
      </c>
      <c r="L1600" s="430" t="s">
        <v>10227</v>
      </c>
      <c r="M1600" s="48"/>
      <c r="N1600" s="48"/>
      <c r="O1600" s="48"/>
      <c r="P1600" s="48"/>
      <c r="Q1600" s="48"/>
      <c r="R1600" s="48"/>
      <c r="S1600" s="48"/>
      <c r="T1600" s="48"/>
      <c r="U1600" s="48"/>
      <c r="V1600" s="48"/>
      <c r="W1600" s="48"/>
      <c r="X1600" s="48"/>
      <c r="Y1600" s="48"/>
      <c r="Z1600" s="48"/>
      <c r="AA1600" s="48"/>
      <c r="AB1600" s="48"/>
      <c r="AC1600" s="48"/>
    </row>
    <row r="1601">
      <c r="A1601" s="497">
        <v>45824.0</v>
      </c>
      <c r="B1601" s="430" t="s">
        <v>10225</v>
      </c>
      <c r="C1601" s="430" t="s">
        <v>2306</v>
      </c>
      <c r="D1601" s="430" t="s">
        <v>11674</v>
      </c>
      <c r="E1601" s="430" t="s">
        <v>4271</v>
      </c>
      <c r="F1601" s="432">
        <v>0.0</v>
      </c>
      <c r="G1601" s="432">
        <v>3571.43</v>
      </c>
      <c r="H1601" s="432">
        <v>4000.0</v>
      </c>
      <c r="I1601" s="432">
        <f t="shared" si="22"/>
        <v>2263000.79</v>
      </c>
      <c r="J1601" s="432">
        <v>428.57</v>
      </c>
      <c r="K1601" s="433">
        <v>12.0</v>
      </c>
      <c r="L1601" s="430" t="s">
        <v>10227</v>
      </c>
      <c r="M1601" s="48"/>
      <c r="N1601" s="48"/>
      <c r="O1601" s="48"/>
      <c r="P1601" s="48"/>
      <c r="Q1601" s="48"/>
      <c r="R1601" s="48"/>
      <c r="S1601" s="48"/>
      <c r="T1601" s="48"/>
      <c r="U1601" s="48"/>
      <c r="V1601" s="48"/>
      <c r="W1601" s="48"/>
      <c r="X1601" s="48"/>
      <c r="Y1601" s="48"/>
      <c r="Z1601" s="48"/>
      <c r="AA1601" s="48"/>
      <c r="AB1601" s="48"/>
      <c r="AC1601" s="48"/>
    </row>
    <row r="1602">
      <c r="A1602" s="497">
        <v>45824.0</v>
      </c>
      <c r="B1602" s="430" t="s">
        <v>10225</v>
      </c>
      <c r="C1602" s="430" t="s">
        <v>2306</v>
      </c>
      <c r="D1602" s="430" t="s">
        <v>11675</v>
      </c>
      <c r="E1602" s="430" t="s">
        <v>4271</v>
      </c>
      <c r="F1602" s="432">
        <v>0.0</v>
      </c>
      <c r="G1602" s="432">
        <v>3571.43</v>
      </c>
      <c r="H1602" s="432">
        <v>4000.0</v>
      </c>
      <c r="I1602" s="432">
        <f t="shared" si="22"/>
        <v>2266572.22</v>
      </c>
      <c r="J1602" s="432">
        <v>428.57</v>
      </c>
      <c r="K1602" s="433">
        <v>12.0</v>
      </c>
      <c r="L1602" s="430" t="s">
        <v>10227</v>
      </c>
      <c r="M1602" s="48"/>
      <c r="N1602" s="48"/>
      <c r="O1602" s="48"/>
      <c r="P1602" s="48"/>
      <c r="Q1602" s="48"/>
      <c r="R1602" s="48"/>
      <c r="S1602" s="48"/>
      <c r="T1602" s="48"/>
      <c r="U1602" s="48"/>
      <c r="V1602" s="48"/>
      <c r="W1602" s="48"/>
      <c r="X1602" s="48"/>
      <c r="Y1602" s="48"/>
      <c r="Z1602" s="48"/>
      <c r="AA1602" s="48"/>
      <c r="AB1602" s="48"/>
      <c r="AC1602" s="48"/>
    </row>
    <row r="1603">
      <c r="A1603" s="497">
        <v>45825.0</v>
      </c>
      <c r="B1603" s="430" t="s">
        <v>10225</v>
      </c>
      <c r="C1603" s="430" t="s">
        <v>4937</v>
      </c>
      <c r="D1603" s="430" t="s">
        <v>11676</v>
      </c>
      <c r="E1603" s="430" t="s">
        <v>4307</v>
      </c>
      <c r="F1603" s="432">
        <v>0.0</v>
      </c>
      <c r="G1603" s="432">
        <v>1116.07</v>
      </c>
      <c r="H1603" s="432">
        <v>1250.0</v>
      </c>
      <c r="I1603" s="432">
        <f t="shared" si="22"/>
        <v>2267688.29</v>
      </c>
      <c r="J1603" s="432">
        <v>133.93</v>
      </c>
      <c r="K1603" s="433">
        <v>12.0</v>
      </c>
      <c r="L1603" s="430" t="s">
        <v>10234</v>
      </c>
      <c r="M1603" s="48"/>
      <c r="N1603" s="48"/>
      <c r="O1603" s="48"/>
      <c r="P1603" s="48"/>
      <c r="Q1603" s="48"/>
      <c r="R1603" s="48"/>
      <c r="S1603" s="48"/>
      <c r="T1603" s="48"/>
      <c r="U1603" s="48"/>
      <c r="V1603" s="48"/>
      <c r="W1603" s="48"/>
      <c r="X1603" s="48"/>
      <c r="Y1603" s="48"/>
      <c r="Z1603" s="48"/>
      <c r="AA1603" s="48"/>
      <c r="AB1603" s="48"/>
      <c r="AC1603" s="48"/>
    </row>
    <row r="1604">
      <c r="A1604" s="497">
        <v>45825.0</v>
      </c>
      <c r="B1604" s="430" t="s">
        <v>10225</v>
      </c>
      <c r="C1604" s="430" t="s">
        <v>4274</v>
      </c>
      <c r="D1604" s="430" t="s">
        <v>11677</v>
      </c>
      <c r="E1604" s="430" t="s">
        <v>4273</v>
      </c>
      <c r="F1604" s="432">
        <v>0.0</v>
      </c>
      <c r="G1604" s="432">
        <v>267.86</v>
      </c>
      <c r="H1604" s="432">
        <v>300.0</v>
      </c>
      <c r="I1604" s="432">
        <f t="shared" si="22"/>
        <v>2267956.15</v>
      </c>
      <c r="J1604" s="432">
        <v>32.14</v>
      </c>
      <c r="K1604" s="433">
        <v>12.0</v>
      </c>
      <c r="L1604" s="430" t="s">
        <v>10279</v>
      </c>
      <c r="M1604" s="48"/>
      <c r="N1604" s="48"/>
      <c r="O1604" s="48"/>
      <c r="P1604" s="48"/>
      <c r="Q1604" s="48"/>
      <c r="R1604" s="48"/>
      <c r="S1604" s="48"/>
      <c r="T1604" s="48"/>
      <c r="U1604" s="48"/>
      <c r="V1604" s="48"/>
      <c r="W1604" s="48"/>
      <c r="X1604" s="48"/>
      <c r="Y1604" s="48"/>
      <c r="Z1604" s="48"/>
      <c r="AA1604" s="48"/>
      <c r="AB1604" s="48"/>
      <c r="AC1604" s="48"/>
    </row>
    <row r="1605">
      <c r="A1605" s="497">
        <v>45825.0</v>
      </c>
      <c r="B1605" s="430" t="s">
        <v>10225</v>
      </c>
      <c r="C1605" s="430" t="s">
        <v>4276</v>
      </c>
      <c r="D1605" s="430" t="s">
        <v>11678</v>
      </c>
      <c r="E1605" s="430" t="s">
        <v>4275</v>
      </c>
      <c r="F1605" s="432">
        <v>0.0</v>
      </c>
      <c r="G1605" s="432">
        <v>57.14</v>
      </c>
      <c r="H1605" s="432">
        <v>64.0</v>
      </c>
      <c r="I1605" s="432">
        <f t="shared" si="22"/>
        <v>2268013.29</v>
      </c>
      <c r="J1605" s="432">
        <v>6.86</v>
      </c>
      <c r="K1605" s="433">
        <v>12.0</v>
      </c>
      <c r="L1605" s="430" t="s">
        <v>10290</v>
      </c>
      <c r="M1605" s="48"/>
      <c r="N1605" s="48"/>
      <c r="O1605" s="48"/>
      <c r="P1605" s="48"/>
      <c r="Q1605" s="48"/>
      <c r="R1605" s="48"/>
      <c r="S1605" s="48"/>
      <c r="T1605" s="48"/>
      <c r="U1605" s="48"/>
      <c r="V1605" s="48"/>
      <c r="W1605" s="48"/>
      <c r="X1605" s="48"/>
      <c r="Y1605" s="48"/>
      <c r="Z1605" s="48"/>
      <c r="AA1605" s="48"/>
      <c r="AB1605" s="48"/>
      <c r="AC1605" s="48"/>
    </row>
    <row r="1606">
      <c r="A1606" s="497">
        <v>45825.0</v>
      </c>
      <c r="B1606" s="430" t="s">
        <v>10225</v>
      </c>
      <c r="C1606" s="430" t="s">
        <v>4279</v>
      </c>
      <c r="D1606" s="430" t="s">
        <v>11679</v>
      </c>
      <c r="E1606" s="430" t="s">
        <v>4278</v>
      </c>
      <c r="F1606" s="432">
        <v>0.0</v>
      </c>
      <c r="G1606" s="432">
        <v>491.07</v>
      </c>
      <c r="H1606" s="432">
        <v>550.0</v>
      </c>
      <c r="I1606" s="432">
        <f t="shared" si="22"/>
        <v>2268504.36</v>
      </c>
      <c r="J1606" s="432">
        <v>58.93</v>
      </c>
      <c r="K1606" s="433">
        <v>12.0</v>
      </c>
      <c r="L1606" s="430" t="s">
        <v>11680</v>
      </c>
      <c r="M1606" s="48"/>
      <c r="N1606" s="48"/>
      <c r="O1606" s="48"/>
      <c r="P1606" s="48"/>
      <c r="Q1606" s="48"/>
      <c r="R1606" s="48"/>
      <c r="S1606" s="48"/>
      <c r="T1606" s="48"/>
      <c r="U1606" s="48"/>
      <c r="V1606" s="48"/>
      <c r="W1606" s="48"/>
      <c r="X1606" s="48"/>
      <c r="Y1606" s="48"/>
      <c r="Z1606" s="48"/>
      <c r="AA1606" s="48"/>
      <c r="AB1606" s="48"/>
      <c r="AC1606" s="48"/>
    </row>
    <row r="1607">
      <c r="A1607" s="497">
        <v>45825.0</v>
      </c>
      <c r="B1607" s="430" t="s">
        <v>10225</v>
      </c>
      <c r="C1607" s="430" t="s">
        <v>4097</v>
      </c>
      <c r="D1607" s="430" t="s">
        <v>11681</v>
      </c>
      <c r="E1607" s="430" t="s">
        <v>4280</v>
      </c>
      <c r="F1607" s="432">
        <v>0.0</v>
      </c>
      <c r="G1607" s="432">
        <v>625.0</v>
      </c>
      <c r="H1607" s="432">
        <v>700.0</v>
      </c>
      <c r="I1607" s="432">
        <f t="shared" si="22"/>
        <v>2269129.36</v>
      </c>
      <c r="J1607" s="432">
        <v>75.0</v>
      </c>
      <c r="K1607" s="433">
        <v>12.0</v>
      </c>
      <c r="L1607" s="430" t="s">
        <v>10227</v>
      </c>
      <c r="M1607" s="48"/>
      <c r="N1607" s="48"/>
      <c r="O1607" s="48"/>
      <c r="P1607" s="48"/>
      <c r="Q1607" s="48"/>
      <c r="R1607" s="48"/>
      <c r="S1607" s="48"/>
      <c r="T1607" s="48"/>
      <c r="U1607" s="48"/>
      <c r="V1607" s="48"/>
      <c r="W1607" s="48"/>
      <c r="X1607" s="48"/>
      <c r="Y1607" s="48"/>
      <c r="Z1607" s="48"/>
      <c r="AA1607" s="48"/>
      <c r="AB1607" s="48"/>
      <c r="AC1607" s="48"/>
    </row>
    <row r="1608">
      <c r="A1608" s="497">
        <v>45825.0</v>
      </c>
      <c r="B1608" s="430" t="s">
        <v>10225</v>
      </c>
      <c r="C1608" s="430" t="s">
        <v>3232</v>
      </c>
      <c r="D1608" s="430" t="s">
        <v>11682</v>
      </c>
      <c r="E1608" s="430" t="s">
        <v>4283</v>
      </c>
      <c r="F1608" s="432">
        <v>0.0</v>
      </c>
      <c r="G1608" s="432">
        <v>50.0</v>
      </c>
      <c r="H1608" s="432">
        <v>56.0</v>
      </c>
      <c r="I1608" s="432">
        <f t="shared" si="22"/>
        <v>2269179.36</v>
      </c>
      <c r="J1608" s="432">
        <v>6.0</v>
      </c>
      <c r="K1608" s="433">
        <v>12.0</v>
      </c>
      <c r="L1608" s="430" t="s">
        <v>10290</v>
      </c>
      <c r="M1608" s="48"/>
      <c r="N1608" s="48"/>
      <c r="O1608" s="48"/>
      <c r="P1608" s="48"/>
      <c r="Q1608" s="48"/>
      <c r="R1608" s="48"/>
      <c r="S1608" s="48"/>
      <c r="T1608" s="48"/>
      <c r="U1608" s="48"/>
      <c r="V1608" s="48"/>
      <c r="W1608" s="48"/>
      <c r="X1608" s="48"/>
      <c r="Y1608" s="48"/>
      <c r="Z1608" s="48"/>
      <c r="AA1608" s="48"/>
      <c r="AB1608" s="48"/>
      <c r="AC1608" s="48"/>
    </row>
    <row r="1609">
      <c r="A1609" s="497">
        <v>45826.0</v>
      </c>
      <c r="B1609" s="430" t="s">
        <v>10225</v>
      </c>
      <c r="C1609" s="430" t="s">
        <v>337</v>
      </c>
      <c r="D1609" s="430" t="s">
        <v>11683</v>
      </c>
      <c r="E1609" s="430" t="s">
        <v>4310</v>
      </c>
      <c r="F1609" s="432">
        <v>0.0</v>
      </c>
      <c r="G1609" s="432">
        <v>1116.07</v>
      </c>
      <c r="H1609" s="432">
        <v>1250.0</v>
      </c>
      <c r="I1609" s="432">
        <f t="shared" si="22"/>
        <v>2270295.43</v>
      </c>
      <c r="J1609" s="432">
        <v>133.93</v>
      </c>
      <c r="K1609" s="433">
        <v>12.0</v>
      </c>
      <c r="L1609" s="430" t="s">
        <v>10234</v>
      </c>
      <c r="M1609" s="48"/>
      <c r="N1609" s="48"/>
      <c r="O1609" s="48"/>
      <c r="P1609" s="48"/>
      <c r="Q1609" s="48"/>
      <c r="R1609" s="48"/>
      <c r="S1609" s="48"/>
      <c r="T1609" s="48"/>
      <c r="U1609" s="48"/>
      <c r="V1609" s="48"/>
      <c r="W1609" s="48"/>
      <c r="X1609" s="48"/>
      <c r="Y1609" s="48"/>
      <c r="Z1609" s="48"/>
      <c r="AA1609" s="48"/>
      <c r="AB1609" s="48"/>
      <c r="AC1609" s="48"/>
    </row>
    <row r="1610">
      <c r="A1610" s="497">
        <v>45826.0</v>
      </c>
      <c r="B1610" s="430" t="s">
        <v>10225</v>
      </c>
      <c r="C1610" s="430" t="s">
        <v>3372</v>
      </c>
      <c r="D1610" s="430" t="s">
        <v>11684</v>
      </c>
      <c r="E1610" s="430" t="s">
        <v>4427</v>
      </c>
      <c r="F1610" s="432">
        <v>0.0</v>
      </c>
      <c r="G1610" s="432">
        <v>1116.07</v>
      </c>
      <c r="H1610" s="432">
        <v>1250.0</v>
      </c>
      <c r="I1610" s="432">
        <f t="shared" si="22"/>
        <v>2271411.5</v>
      </c>
      <c r="J1610" s="432">
        <v>133.93</v>
      </c>
      <c r="K1610" s="433">
        <v>12.0</v>
      </c>
      <c r="L1610" s="430" t="s">
        <v>10234</v>
      </c>
      <c r="M1610" s="48"/>
      <c r="N1610" s="48"/>
      <c r="O1610" s="48"/>
      <c r="P1610" s="48"/>
      <c r="Q1610" s="48"/>
      <c r="R1610" s="48"/>
      <c r="S1610" s="48"/>
      <c r="T1610" s="48"/>
      <c r="U1610" s="48"/>
      <c r="V1610" s="48"/>
      <c r="W1610" s="48"/>
      <c r="X1610" s="48"/>
      <c r="Y1610" s="48"/>
      <c r="Z1610" s="48"/>
      <c r="AA1610" s="48"/>
      <c r="AB1610" s="48"/>
      <c r="AC1610" s="48"/>
    </row>
    <row r="1611">
      <c r="A1611" s="497">
        <v>45826.0</v>
      </c>
      <c r="B1611" s="430" t="s">
        <v>10225</v>
      </c>
      <c r="C1611" s="430" t="s">
        <v>4286</v>
      </c>
      <c r="D1611" s="430" t="s">
        <v>11685</v>
      </c>
      <c r="E1611" s="430" t="s">
        <v>4285</v>
      </c>
      <c r="F1611" s="432">
        <v>0.0</v>
      </c>
      <c r="G1611" s="432">
        <v>1875.0</v>
      </c>
      <c r="H1611" s="432">
        <v>2100.0</v>
      </c>
      <c r="I1611" s="432">
        <f t="shared" si="22"/>
        <v>2273286.5</v>
      </c>
      <c r="J1611" s="432">
        <v>225.0</v>
      </c>
      <c r="K1611" s="433">
        <v>12.0</v>
      </c>
      <c r="L1611" s="430" t="s">
        <v>10227</v>
      </c>
      <c r="M1611" s="48"/>
      <c r="N1611" s="48"/>
      <c r="O1611" s="48"/>
      <c r="P1611" s="48"/>
      <c r="Q1611" s="48"/>
      <c r="R1611" s="48"/>
      <c r="S1611" s="48"/>
      <c r="T1611" s="48"/>
      <c r="U1611" s="48"/>
      <c r="V1611" s="48"/>
      <c r="W1611" s="48"/>
      <c r="X1611" s="48"/>
      <c r="Y1611" s="48"/>
      <c r="Z1611" s="48"/>
      <c r="AA1611" s="48"/>
      <c r="AB1611" s="48"/>
      <c r="AC1611" s="48"/>
    </row>
    <row r="1612">
      <c r="A1612" s="497">
        <v>45826.0</v>
      </c>
      <c r="B1612" s="430" t="s">
        <v>10225</v>
      </c>
      <c r="C1612" s="430" t="s">
        <v>4289</v>
      </c>
      <c r="D1612" s="430" t="s">
        <v>11686</v>
      </c>
      <c r="E1612" s="430" t="s">
        <v>4288</v>
      </c>
      <c r="F1612" s="432">
        <v>0.0</v>
      </c>
      <c r="G1612" s="432">
        <v>491.07</v>
      </c>
      <c r="H1612" s="432">
        <v>550.0</v>
      </c>
      <c r="I1612" s="432">
        <f t="shared" si="22"/>
        <v>2273777.57</v>
      </c>
      <c r="J1612" s="432">
        <v>58.93</v>
      </c>
      <c r="K1612" s="433">
        <v>12.0</v>
      </c>
      <c r="L1612" s="430" t="s">
        <v>11680</v>
      </c>
      <c r="M1612" s="48"/>
      <c r="N1612" s="48"/>
      <c r="O1612" s="48"/>
      <c r="P1612" s="48"/>
      <c r="Q1612" s="48"/>
      <c r="R1612" s="48"/>
      <c r="S1612" s="48"/>
      <c r="T1612" s="48"/>
      <c r="U1612" s="48"/>
      <c r="V1612" s="48"/>
      <c r="W1612" s="48"/>
      <c r="X1612" s="48"/>
      <c r="Y1612" s="48"/>
      <c r="Z1612" s="48"/>
      <c r="AA1612" s="48"/>
      <c r="AB1612" s="48"/>
      <c r="AC1612" s="48"/>
    </row>
    <row r="1613">
      <c r="A1613" s="497">
        <v>45826.0</v>
      </c>
      <c r="B1613" s="430" t="s">
        <v>10225</v>
      </c>
      <c r="C1613" s="430" t="s">
        <v>4210</v>
      </c>
      <c r="D1613" s="430" t="s">
        <v>11687</v>
      </c>
      <c r="E1613" s="430" t="s">
        <v>4294</v>
      </c>
      <c r="F1613" s="432">
        <v>0.0</v>
      </c>
      <c r="G1613" s="432">
        <v>2321.43</v>
      </c>
      <c r="H1613" s="432">
        <v>2600.0</v>
      </c>
      <c r="I1613" s="432">
        <f t="shared" si="22"/>
        <v>2276099</v>
      </c>
      <c r="J1613" s="432">
        <v>278.57</v>
      </c>
      <c r="K1613" s="433">
        <v>12.0</v>
      </c>
      <c r="L1613" s="430" t="s">
        <v>10227</v>
      </c>
      <c r="M1613" s="48"/>
      <c r="N1613" s="48"/>
      <c r="O1613" s="48"/>
      <c r="P1613" s="48"/>
      <c r="Q1613" s="48"/>
      <c r="R1613" s="48"/>
      <c r="S1613" s="48"/>
      <c r="T1613" s="48"/>
      <c r="U1613" s="48"/>
      <c r="V1613" s="48"/>
      <c r="W1613" s="48"/>
      <c r="X1613" s="48"/>
      <c r="Y1613" s="48"/>
      <c r="Z1613" s="48"/>
      <c r="AA1613" s="48"/>
      <c r="AB1613" s="48"/>
      <c r="AC1613" s="48"/>
    </row>
    <row r="1614">
      <c r="A1614" s="497">
        <v>45826.0</v>
      </c>
      <c r="B1614" s="430" t="s">
        <v>10225</v>
      </c>
      <c r="C1614" s="430" t="s">
        <v>4300</v>
      </c>
      <c r="D1614" s="430" t="s">
        <v>11688</v>
      </c>
      <c r="E1614" s="430" t="s">
        <v>4299</v>
      </c>
      <c r="F1614" s="432">
        <v>0.0</v>
      </c>
      <c r="G1614" s="432">
        <v>267.86</v>
      </c>
      <c r="H1614" s="432">
        <v>300.0</v>
      </c>
      <c r="I1614" s="432">
        <f t="shared" si="22"/>
        <v>2276366.86</v>
      </c>
      <c r="J1614" s="432">
        <v>32.14</v>
      </c>
      <c r="K1614" s="433">
        <v>12.0</v>
      </c>
      <c r="L1614" s="430" t="s">
        <v>11689</v>
      </c>
      <c r="M1614" s="48"/>
      <c r="N1614" s="48"/>
      <c r="O1614" s="48"/>
      <c r="P1614" s="48"/>
      <c r="Q1614" s="48"/>
      <c r="R1614" s="48"/>
      <c r="S1614" s="48"/>
      <c r="T1614" s="48"/>
      <c r="U1614" s="48"/>
      <c r="V1614" s="48"/>
      <c r="W1614" s="48"/>
      <c r="X1614" s="48"/>
      <c r="Y1614" s="48"/>
      <c r="Z1614" s="48"/>
      <c r="AA1614" s="48"/>
      <c r="AB1614" s="48"/>
      <c r="AC1614" s="48"/>
    </row>
    <row r="1615">
      <c r="A1615" s="497">
        <v>45826.0</v>
      </c>
      <c r="B1615" s="430" t="s">
        <v>10225</v>
      </c>
      <c r="C1615" s="430" t="s">
        <v>4306</v>
      </c>
      <c r="D1615" s="430" t="s">
        <v>11690</v>
      </c>
      <c r="E1615" s="430" t="s">
        <v>4305</v>
      </c>
      <c r="F1615" s="432">
        <v>0.0</v>
      </c>
      <c r="G1615" s="432">
        <v>3.57</v>
      </c>
      <c r="H1615" s="432">
        <v>4.0</v>
      </c>
      <c r="I1615" s="432">
        <f t="shared" si="22"/>
        <v>2276370.43</v>
      </c>
      <c r="J1615" s="432">
        <v>0.43</v>
      </c>
      <c r="K1615" s="433">
        <v>12.0</v>
      </c>
      <c r="L1615" s="430" t="s">
        <v>10290</v>
      </c>
      <c r="M1615" s="48"/>
      <c r="N1615" s="48"/>
      <c r="O1615" s="48"/>
      <c r="P1615" s="48"/>
      <c r="Q1615" s="48"/>
      <c r="R1615" s="48"/>
      <c r="S1615" s="48"/>
      <c r="T1615" s="48"/>
      <c r="U1615" s="48"/>
      <c r="V1615" s="48"/>
      <c r="W1615" s="48"/>
      <c r="X1615" s="48"/>
      <c r="Y1615" s="48"/>
      <c r="Z1615" s="48"/>
      <c r="AA1615" s="48"/>
      <c r="AB1615" s="48"/>
      <c r="AC1615" s="48"/>
    </row>
    <row r="1616">
      <c r="A1616" s="497">
        <v>45827.0</v>
      </c>
      <c r="B1616" s="430" t="s">
        <v>10225</v>
      </c>
      <c r="C1616" s="430" t="s">
        <v>3067</v>
      </c>
      <c r="D1616" s="430" t="s">
        <v>11691</v>
      </c>
      <c r="E1616" s="430" t="s">
        <v>4317</v>
      </c>
      <c r="F1616" s="432">
        <v>0.0</v>
      </c>
      <c r="G1616" s="432">
        <v>8035.71</v>
      </c>
      <c r="H1616" s="432">
        <v>9000.0</v>
      </c>
      <c r="I1616" s="432">
        <f t="shared" si="22"/>
        <v>2284406.14</v>
      </c>
      <c r="J1616" s="432">
        <v>964.29</v>
      </c>
      <c r="K1616" s="433">
        <v>12.0</v>
      </c>
      <c r="L1616" s="430" t="s">
        <v>10227</v>
      </c>
      <c r="M1616" s="48"/>
      <c r="N1616" s="48"/>
      <c r="O1616" s="48"/>
      <c r="P1616" s="48"/>
      <c r="Q1616" s="48"/>
      <c r="R1616" s="48"/>
      <c r="S1616" s="48"/>
      <c r="T1616" s="48"/>
      <c r="U1616" s="48"/>
      <c r="V1616" s="48"/>
      <c r="W1616" s="48"/>
      <c r="X1616" s="48"/>
      <c r="Y1616" s="48"/>
      <c r="Z1616" s="48"/>
      <c r="AA1616" s="48"/>
      <c r="AB1616" s="48"/>
      <c r="AC1616" s="48"/>
    </row>
    <row r="1617">
      <c r="A1617" s="497">
        <v>45827.0</v>
      </c>
      <c r="B1617" s="430" t="s">
        <v>10225</v>
      </c>
      <c r="C1617" s="430" t="s">
        <v>899</v>
      </c>
      <c r="D1617" s="430" t="s">
        <v>11692</v>
      </c>
      <c r="E1617" s="430" t="s">
        <v>4347</v>
      </c>
      <c r="F1617" s="432">
        <v>0.0</v>
      </c>
      <c r="G1617" s="432">
        <v>2678.57</v>
      </c>
      <c r="H1617" s="432">
        <v>3000.0</v>
      </c>
      <c r="I1617" s="432">
        <f t="shared" si="22"/>
        <v>2287084.71</v>
      </c>
      <c r="J1617" s="432">
        <v>321.43</v>
      </c>
      <c r="K1617" s="433">
        <v>12.0</v>
      </c>
      <c r="L1617" s="430" t="s">
        <v>10229</v>
      </c>
      <c r="M1617" s="48"/>
      <c r="N1617" s="48"/>
      <c r="O1617" s="48"/>
      <c r="P1617" s="48"/>
      <c r="Q1617" s="48"/>
      <c r="R1617" s="48"/>
      <c r="S1617" s="48"/>
      <c r="T1617" s="48"/>
      <c r="U1617" s="48"/>
      <c r="V1617" s="48"/>
      <c r="W1617" s="48"/>
      <c r="X1617" s="48"/>
      <c r="Y1617" s="48"/>
      <c r="Z1617" s="48"/>
      <c r="AA1617" s="48"/>
      <c r="AB1617" s="48"/>
      <c r="AC1617" s="48"/>
    </row>
    <row r="1618">
      <c r="A1618" s="497">
        <v>45827.0</v>
      </c>
      <c r="B1618" s="430" t="s">
        <v>10225</v>
      </c>
      <c r="C1618" s="430" t="s">
        <v>674</v>
      </c>
      <c r="D1618" s="430" t="s">
        <v>11693</v>
      </c>
      <c r="E1618" s="430" t="s">
        <v>4344</v>
      </c>
      <c r="F1618" s="432">
        <v>0.0</v>
      </c>
      <c r="G1618" s="432">
        <v>1116.07</v>
      </c>
      <c r="H1618" s="432">
        <v>1250.0</v>
      </c>
      <c r="I1618" s="432">
        <f t="shared" si="22"/>
        <v>2288200.78</v>
      </c>
      <c r="J1618" s="432">
        <v>133.93</v>
      </c>
      <c r="K1618" s="433">
        <v>12.0</v>
      </c>
      <c r="L1618" s="430" t="s">
        <v>10234</v>
      </c>
      <c r="M1618" s="48"/>
      <c r="N1618" s="48"/>
      <c r="O1618" s="48"/>
      <c r="P1618" s="48"/>
      <c r="Q1618" s="48"/>
      <c r="R1618" s="48"/>
      <c r="S1618" s="48"/>
      <c r="T1618" s="48"/>
      <c r="U1618" s="48"/>
      <c r="V1618" s="48"/>
      <c r="W1618" s="48"/>
      <c r="X1618" s="48"/>
      <c r="Y1618" s="48"/>
      <c r="Z1618" s="48"/>
      <c r="AA1618" s="48"/>
      <c r="AB1618" s="48"/>
      <c r="AC1618" s="48"/>
    </row>
    <row r="1619">
      <c r="A1619" s="497">
        <v>45827.0</v>
      </c>
      <c r="B1619" s="430" t="s">
        <v>10225</v>
      </c>
      <c r="C1619" s="430" t="s">
        <v>1435</v>
      </c>
      <c r="D1619" s="430" t="s">
        <v>11694</v>
      </c>
      <c r="E1619" s="430" t="s">
        <v>4322</v>
      </c>
      <c r="F1619" s="432">
        <v>0.0</v>
      </c>
      <c r="G1619" s="432">
        <v>1116.07</v>
      </c>
      <c r="H1619" s="432">
        <v>1250.0</v>
      </c>
      <c r="I1619" s="432">
        <f t="shared" si="22"/>
        <v>2289316.85</v>
      </c>
      <c r="J1619" s="432">
        <v>133.93</v>
      </c>
      <c r="K1619" s="433">
        <v>12.0</v>
      </c>
      <c r="L1619" s="430" t="s">
        <v>10234</v>
      </c>
      <c r="M1619" s="48"/>
      <c r="N1619" s="48"/>
      <c r="O1619" s="48"/>
      <c r="P1619" s="48"/>
      <c r="Q1619" s="48"/>
      <c r="R1619" s="48"/>
      <c r="S1619" s="48"/>
      <c r="T1619" s="48"/>
      <c r="U1619" s="48"/>
      <c r="V1619" s="48"/>
      <c r="W1619" s="48"/>
      <c r="X1619" s="48"/>
      <c r="Y1619" s="48"/>
      <c r="Z1619" s="48"/>
      <c r="AA1619" s="48"/>
      <c r="AB1619" s="48"/>
      <c r="AC1619" s="48"/>
    </row>
    <row r="1620">
      <c r="A1620" s="497">
        <v>45827.0</v>
      </c>
      <c r="B1620" s="430" t="s">
        <v>10225</v>
      </c>
      <c r="C1620" s="430" t="s">
        <v>4456</v>
      </c>
      <c r="D1620" s="430" t="s">
        <v>11695</v>
      </c>
      <c r="E1620" s="430" t="s">
        <v>4455</v>
      </c>
      <c r="F1620" s="432">
        <v>0.0</v>
      </c>
      <c r="G1620" s="432">
        <v>3571.43</v>
      </c>
      <c r="H1620" s="432">
        <v>4000.0</v>
      </c>
      <c r="I1620" s="432">
        <f t="shared" si="22"/>
        <v>2292888.28</v>
      </c>
      <c r="J1620" s="432">
        <v>428.57</v>
      </c>
      <c r="K1620" s="433">
        <v>12.0</v>
      </c>
      <c r="L1620" s="430" t="s">
        <v>10227</v>
      </c>
      <c r="M1620" s="48"/>
      <c r="N1620" s="48"/>
      <c r="O1620" s="48"/>
      <c r="P1620" s="48"/>
      <c r="Q1620" s="48"/>
      <c r="R1620" s="48"/>
      <c r="S1620" s="48"/>
      <c r="T1620" s="48"/>
      <c r="U1620" s="48"/>
      <c r="V1620" s="48"/>
      <c r="W1620" s="48"/>
      <c r="X1620" s="48"/>
      <c r="Y1620" s="48"/>
      <c r="Z1620" s="48"/>
      <c r="AA1620" s="48"/>
      <c r="AB1620" s="48"/>
      <c r="AC1620" s="48"/>
    </row>
    <row r="1621">
      <c r="A1621" s="497">
        <v>45827.0</v>
      </c>
      <c r="B1621" s="430" t="s">
        <v>10225</v>
      </c>
      <c r="C1621" s="430" t="s">
        <v>4456</v>
      </c>
      <c r="D1621" s="430" t="s">
        <v>11696</v>
      </c>
      <c r="E1621" s="430" t="s">
        <v>4455</v>
      </c>
      <c r="F1621" s="432">
        <v>0.0</v>
      </c>
      <c r="G1621" s="432">
        <v>3571.43</v>
      </c>
      <c r="H1621" s="432">
        <v>4000.0</v>
      </c>
      <c r="I1621" s="432">
        <f t="shared" si="22"/>
        <v>2296459.71</v>
      </c>
      <c r="J1621" s="432">
        <v>428.57</v>
      </c>
      <c r="K1621" s="433">
        <v>12.0</v>
      </c>
      <c r="L1621" s="430" t="s">
        <v>10227</v>
      </c>
      <c r="M1621" s="48"/>
      <c r="N1621" s="48"/>
      <c r="O1621" s="48"/>
      <c r="P1621" s="48"/>
      <c r="Q1621" s="48"/>
      <c r="R1621" s="48"/>
      <c r="S1621" s="48"/>
      <c r="T1621" s="48"/>
      <c r="U1621" s="48"/>
      <c r="V1621" s="48"/>
      <c r="W1621" s="48"/>
      <c r="X1621" s="48"/>
      <c r="Y1621" s="48"/>
      <c r="Z1621" s="48"/>
      <c r="AA1621" s="48"/>
      <c r="AB1621" s="48"/>
      <c r="AC1621" s="48"/>
    </row>
    <row r="1622">
      <c r="A1622" s="497">
        <v>45827.0</v>
      </c>
      <c r="B1622" s="430" t="s">
        <v>10225</v>
      </c>
      <c r="C1622" s="430" t="s">
        <v>11697</v>
      </c>
      <c r="D1622" s="430" t="s">
        <v>11698</v>
      </c>
      <c r="E1622" s="430" t="s">
        <v>4313</v>
      </c>
      <c r="F1622" s="432">
        <v>0.0</v>
      </c>
      <c r="G1622" s="432">
        <v>267.86</v>
      </c>
      <c r="H1622" s="432">
        <v>300.0</v>
      </c>
      <c r="I1622" s="432">
        <f t="shared" si="22"/>
        <v>2296727.57</v>
      </c>
      <c r="J1622" s="432">
        <v>32.14</v>
      </c>
      <c r="K1622" s="433">
        <v>12.0</v>
      </c>
      <c r="L1622" s="430" t="s">
        <v>11689</v>
      </c>
      <c r="M1622" s="48"/>
      <c r="N1622" s="48"/>
      <c r="O1622" s="48"/>
      <c r="P1622" s="48"/>
      <c r="Q1622" s="48"/>
      <c r="R1622" s="48"/>
      <c r="S1622" s="48"/>
      <c r="T1622" s="48"/>
      <c r="U1622" s="48"/>
      <c r="V1622" s="48"/>
      <c r="W1622" s="48"/>
      <c r="X1622" s="48"/>
      <c r="Y1622" s="48"/>
      <c r="Z1622" s="48"/>
      <c r="AA1622" s="48"/>
      <c r="AB1622" s="48"/>
      <c r="AC1622" s="48"/>
    </row>
    <row r="1623">
      <c r="A1623" s="497">
        <v>45827.0</v>
      </c>
      <c r="B1623" s="430" t="s">
        <v>10225</v>
      </c>
      <c r="C1623" s="430" t="s">
        <v>4316</v>
      </c>
      <c r="D1623" s="430" t="s">
        <v>11699</v>
      </c>
      <c r="E1623" s="430" t="s">
        <v>4315</v>
      </c>
      <c r="F1623" s="432">
        <v>0.0</v>
      </c>
      <c r="G1623" s="432">
        <v>214.29</v>
      </c>
      <c r="H1623" s="432">
        <v>240.0</v>
      </c>
      <c r="I1623" s="432">
        <f t="shared" si="22"/>
        <v>2296941.86</v>
      </c>
      <c r="J1623" s="432">
        <v>25.71</v>
      </c>
      <c r="K1623" s="433">
        <v>12.0</v>
      </c>
      <c r="L1623" s="430" t="s">
        <v>11689</v>
      </c>
      <c r="M1623" s="48"/>
      <c r="N1623" s="48"/>
      <c r="O1623" s="48"/>
      <c r="P1623" s="48"/>
      <c r="Q1623" s="48"/>
      <c r="R1623" s="48"/>
      <c r="S1623" s="48"/>
      <c r="T1623" s="48"/>
      <c r="U1623" s="48"/>
      <c r="V1623" s="48"/>
      <c r="W1623" s="48"/>
      <c r="X1623" s="48"/>
      <c r="Y1623" s="48"/>
      <c r="Z1623" s="48"/>
      <c r="AA1623" s="48"/>
      <c r="AB1623" s="48"/>
      <c r="AC1623" s="48"/>
    </row>
    <row r="1624">
      <c r="A1624" s="497">
        <v>45827.0</v>
      </c>
      <c r="B1624" s="430" t="s">
        <v>10225</v>
      </c>
      <c r="C1624" s="430" t="s">
        <v>1764</v>
      </c>
      <c r="D1624" s="430" t="s">
        <v>11700</v>
      </c>
      <c r="E1624" s="430" t="s">
        <v>4321</v>
      </c>
      <c r="F1624" s="432">
        <v>0.0</v>
      </c>
      <c r="G1624" s="432">
        <v>267.86</v>
      </c>
      <c r="H1624" s="432">
        <v>300.0</v>
      </c>
      <c r="I1624" s="432">
        <f t="shared" si="22"/>
        <v>2297209.72</v>
      </c>
      <c r="J1624" s="432">
        <v>32.14</v>
      </c>
      <c r="K1624" s="433">
        <v>12.0</v>
      </c>
      <c r="L1624" s="430" t="s">
        <v>10279</v>
      </c>
      <c r="M1624" s="48"/>
      <c r="N1624" s="48"/>
      <c r="O1624" s="48"/>
      <c r="P1624" s="48"/>
      <c r="Q1624" s="48"/>
      <c r="R1624" s="48"/>
      <c r="S1624" s="48"/>
      <c r="T1624" s="48"/>
      <c r="U1624" s="48"/>
      <c r="V1624" s="48"/>
      <c r="W1624" s="48"/>
      <c r="X1624" s="48"/>
      <c r="Y1624" s="48"/>
      <c r="Z1624" s="48"/>
      <c r="AA1624" s="48"/>
      <c r="AB1624" s="48"/>
      <c r="AC1624" s="48"/>
    </row>
    <row r="1625">
      <c r="A1625" s="497">
        <v>45827.0</v>
      </c>
      <c r="B1625" s="430" t="s">
        <v>10225</v>
      </c>
      <c r="C1625" s="430" t="s">
        <v>4326</v>
      </c>
      <c r="D1625" s="430" t="s">
        <v>11701</v>
      </c>
      <c r="E1625" s="430" t="s">
        <v>4325</v>
      </c>
      <c r="F1625" s="432">
        <v>0.0</v>
      </c>
      <c r="G1625" s="432">
        <v>133.93</v>
      </c>
      <c r="H1625" s="432">
        <v>150.0</v>
      </c>
      <c r="I1625" s="432">
        <f t="shared" si="22"/>
        <v>2297343.65</v>
      </c>
      <c r="J1625" s="432">
        <v>16.07</v>
      </c>
      <c r="K1625" s="433">
        <v>12.0</v>
      </c>
      <c r="L1625" s="430" t="s">
        <v>10290</v>
      </c>
      <c r="M1625" s="48"/>
      <c r="N1625" s="48"/>
      <c r="O1625" s="48"/>
      <c r="P1625" s="48"/>
      <c r="Q1625" s="48"/>
      <c r="R1625" s="48"/>
      <c r="S1625" s="48"/>
      <c r="T1625" s="48"/>
      <c r="U1625" s="48"/>
      <c r="V1625" s="48"/>
      <c r="W1625" s="48"/>
      <c r="X1625" s="48"/>
      <c r="Y1625" s="48"/>
      <c r="Z1625" s="48"/>
      <c r="AA1625" s="48"/>
      <c r="AB1625" s="48"/>
      <c r="AC1625" s="48"/>
    </row>
    <row r="1626">
      <c r="A1626" s="497">
        <v>45827.0</v>
      </c>
      <c r="B1626" s="430" t="s">
        <v>10225</v>
      </c>
      <c r="C1626" s="430" t="s">
        <v>182</v>
      </c>
      <c r="D1626" s="430" t="s">
        <v>11702</v>
      </c>
      <c r="E1626" s="430" t="s">
        <v>4327</v>
      </c>
      <c r="F1626" s="432">
        <v>0.0</v>
      </c>
      <c r="G1626" s="432">
        <v>321.43</v>
      </c>
      <c r="H1626" s="432">
        <v>360.0</v>
      </c>
      <c r="I1626" s="432">
        <f t="shared" si="22"/>
        <v>2297665.08</v>
      </c>
      <c r="J1626" s="432">
        <v>38.57</v>
      </c>
      <c r="K1626" s="433">
        <v>12.0</v>
      </c>
      <c r="L1626" s="430" t="s">
        <v>10227</v>
      </c>
      <c r="M1626" s="48"/>
      <c r="N1626" s="48"/>
      <c r="O1626" s="48"/>
      <c r="P1626" s="48"/>
      <c r="Q1626" s="48"/>
      <c r="R1626" s="48"/>
      <c r="S1626" s="48"/>
      <c r="T1626" s="48"/>
      <c r="U1626" s="48"/>
      <c r="V1626" s="48"/>
      <c r="W1626" s="48"/>
      <c r="X1626" s="48"/>
      <c r="Y1626" s="48"/>
      <c r="Z1626" s="48"/>
      <c r="AA1626" s="48"/>
      <c r="AB1626" s="48"/>
      <c r="AC1626" s="48"/>
    </row>
    <row r="1627">
      <c r="A1627" s="497">
        <v>45827.0</v>
      </c>
      <c r="B1627" s="430" t="s">
        <v>10225</v>
      </c>
      <c r="C1627" s="430" t="s">
        <v>4330</v>
      </c>
      <c r="D1627" s="430" t="s">
        <v>11703</v>
      </c>
      <c r="E1627" s="430" t="s">
        <v>4329</v>
      </c>
      <c r="F1627" s="432">
        <v>0.0</v>
      </c>
      <c r="G1627" s="432">
        <v>267.86</v>
      </c>
      <c r="H1627" s="432">
        <v>300.0</v>
      </c>
      <c r="I1627" s="432">
        <f t="shared" si="22"/>
        <v>2297932.94</v>
      </c>
      <c r="J1627" s="432">
        <v>32.14</v>
      </c>
      <c r="K1627" s="433">
        <v>12.0</v>
      </c>
      <c r="L1627" s="430" t="s">
        <v>11689</v>
      </c>
      <c r="M1627" s="48"/>
      <c r="N1627" s="48"/>
      <c r="O1627" s="48"/>
      <c r="P1627" s="48"/>
      <c r="Q1627" s="48"/>
      <c r="R1627" s="48"/>
      <c r="S1627" s="48"/>
      <c r="T1627" s="48"/>
      <c r="U1627" s="48"/>
      <c r="V1627" s="48"/>
      <c r="W1627" s="48"/>
      <c r="X1627" s="48"/>
      <c r="Y1627" s="48"/>
      <c r="Z1627" s="48"/>
      <c r="AA1627" s="48"/>
      <c r="AB1627" s="48"/>
      <c r="AC1627" s="48"/>
    </row>
    <row r="1628">
      <c r="A1628" s="497">
        <v>45827.0</v>
      </c>
      <c r="B1628" s="430" t="s">
        <v>10225</v>
      </c>
      <c r="C1628" s="430" t="s">
        <v>4332</v>
      </c>
      <c r="D1628" s="430" t="s">
        <v>11704</v>
      </c>
      <c r="E1628" s="430" t="s">
        <v>4331</v>
      </c>
      <c r="F1628" s="432">
        <v>0.0</v>
      </c>
      <c r="G1628" s="432">
        <v>6071.43</v>
      </c>
      <c r="H1628" s="432">
        <v>6800.0</v>
      </c>
      <c r="I1628" s="432">
        <f t="shared" si="22"/>
        <v>2304004.37</v>
      </c>
      <c r="J1628" s="432">
        <v>728.57</v>
      </c>
      <c r="K1628" s="433">
        <v>12.0</v>
      </c>
      <c r="L1628" s="430" t="s">
        <v>10227</v>
      </c>
      <c r="M1628" s="48"/>
      <c r="N1628" s="48"/>
      <c r="O1628" s="48"/>
      <c r="P1628" s="48"/>
      <c r="Q1628" s="48"/>
      <c r="R1628" s="48"/>
      <c r="S1628" s="48"/>
      <c r="T1628" s="48"/>
      <c r="U1628" s="48"/>
      <c r="V1628" s="48"/>
      <c r="W1628" s="48"/>
      <c r="X1628" s="48"/>
      <c r="Y1628" s="48"/>
      <c r="Z1628" s="48"/>
      <c r="AA1628" s="48"/>
      <c r="AB1628" s="48"/>
      <c r="AC1628" s="48"/>
    </row>
    <row r="1629">
      <c r="A1629" s="497">
        <v>45827.0</v>
      </c>
      <c r="B1629" s="430" t="s">
        <v>10225</v>
      </c>
      <c r="C1629" s="430" t="s">
        <v>4332</v>
      </c>
      <c r="D1629" s="430" t="s">
        <v>11705</v>
      </c>
      <c r="E1629" s="430" t="s">
        <v>4331</v>
      </c>
      <c r="F1629" s="432">
        <v>0.0</v>
      </c>
      <c r="G1629" s="432">
        <v>3571.43</v>
      </c>
      <c r="H1629" s="432">
        <v>4000.0</v>
      </c>
      <c r="I1629" s="432">
        <f t="shared" si="22"/>
        <v>2307575.8</v>
      </c>
      <c r="J1629" s="432">
        <v>428.57</v>
      </c>
      <c r="K1629" s="433">
        <v>12.0</v>
      </c>
      <c r="L1629" s="430" t="s">
        <v>10227</v>
      </c>
      <c r="M1629" s="48"/>
      <c r="N1629" s="48"/>
      <c r="O1629" s="48"/>
      <c r="P1629" s="48"/>
      <c r="Q1629" s="48"/>
      <c r="R1629" s="48"/>
      <c r="S1629" s="48"/>
      <c r="T1629" s="48"/>
      <c r="U1629" s="48"/>
      <c r="V1629" s="48"/>
      <c r="W1629" s="48"/>
      <c r="X1629" s="48"/>
      <c r="Y1629" s="48"/>
      <c r="Z1629" s="48"/>
      <c r="AA1629" s="48"/>
      <c r="AB1629" s="48"/>
      <c r="AC1629" s="48"/>
    </row>
    <row r="1630">
      <c r="A1630" s="497">
        <v>45827.0</v>
      </c>
      <c r="B1630" s="430" t="s">
        <v>10225</v>
      </c>
      <c r="C1630" s="430" t="s">
        <v>3323</v>
      </c>
      <c r="D1630" s="430" t="s">
        <v>11706</v>
      </c>
      <c r="E1630" s="430" t="s">
        <v>4335</v>
      </c>
      <c r="F1630" s="432">
        <v>0.0</v>
      </c>
      <c r="G1630" s="432">
        <v>267.86</v>
      </c>
      <c r="H1630" s="432">
        <v>300.0</v>
      </c>
      <c r="I1630" s="432">
        <f t="shared" si="22"/>
        <v>2307843.66</v>
      </c>
      <c r="J1630" s="432">
        <v>32.14</v>
      </c>
      <c r="K1630" s="433">
        <v>12.0</v>
      </c>
      <c r="L1630" s="430" t="s">
        <v>11689</v>
      </c>
      <c r="M1630" s="48"/>
      <c r="N1630" s="48"/>
      <c r="O1630" s="48"/>
      <c r="P1630" s="48"/>
      <c r="Q1630" s="48"/>
      <c r="R1630" s="48"/>
      <c r="S1630" s="48"/>
      <c r="T1630" s="48"/>
      <c r="U1630" s="48"/>
      <c r="V1630" s="48"/>
      <c r="W1630" s="48"/>
      <c r="X1630" s="48"/>
      <c r="Y1630" s="48"/>
      <c r="Z1630" s="48"/>
      <c r="AA1630" s="48"/>
      <c r="AB1630" s="48"/>
      <c r="AC1630" s="48"/>
    </row>
    <row r="1631">
      <c r="A1631" s="497">
        <v>45828.0</v>
      </c>
      <c r="B1631" s="430" t="s">
        <v>10225</v>
      </c>
      <c r="C1631" s="430" t="s">
        <v>695</v>
      </c>
      <c r="D1631" s="430" t="s">
        <v>11707</v>
      </c>
      <c r="E1631" s="430" t="s">
        <v>4350</v>
      </c>
      <c r="F1631" s="432">
        <v>0.0</v>
      </c>
      <c r="G1631" s="432">
        <v>5982.14</v>
      </c>
      <c r="H1631" s="432">
        <v>6700.0</v>
      </c>
      <c r="I1631" s="432">
        <f t="shared" si="22"/>
        <v>2313825.8</v>
      </c>
      <c r="J1631" s="432">
        <v>717.86</v>
      </c>
      <c r="K1631" s="433">
        <v>12.0</v>
      </c>
      <c r="L1631" s="430" t="s">
        <v>10466</v>
      </c>
      <c r="M1631" s="48"/>
      <c r="N1631" s="48"/>
      <c r="O1631" s="48"/>
      <c r="P1631" s="48"/>
      <c r="Q1631" s="48"/>
      <c r="R1631" s="48"/>
      <c r="S1631" s="48"/>
      <c r="T1631" s="48"/>
      <c r="U1631" s="48"/>
      <c r="V1631" s="48"/>
      <c r="W1631" s="48"/>
      <c r="X1631" s="48"/>
      <c r="Y1631" s="48"/>
      <c r="Z1631" s="48"/>
      <c r="AA1631" s="48"/>
      <c r="AB1631" s="48"/>
      <c r="AC1631" s="48"/>
    </row>
    <row r="1632">
      <c r="A1632" s="497">
        <v>45828.0</v>
      </c>
      <c r="B1632" s="430" t="s">
        <v>10225</v>
      </c>
      <c r="C1632" s="430" t="s">
        <v>679</v>
      </c>
      <c r="D1632" s="430" t="s">
        <v>11708</v>
      </c>
      <c r="E1632" s="430" t="s">
        <v>4353</v>
      </c>
      <c r="F1632" s="432">
        <v>0.0</v>
      </c>
      <c r="G1632" s="432">
        <v>1116.07</v>
      </c>
      <c r="H1632" s="432">
        <v>1250.0</v>
      </c>
      <c r="I1632" s="432">
        <f t="shared" si="22"/>
        <v>2314941.87</v>
      </c>
      <c r="J1632" s="432">
        <v>133.93</v>
      </c>
      <c r="K1632" s="433">
        <v>12.0</v>
      </c>
      <c r="L1632" s="430" t="s">
        <v>10234</v>
      </c>
      <c r="M1632" s="48"/>
      <c r="N1632" s="48"/>
      <c r="O1632" s="48"/>
      <c r="P1632" s="48"/>
      <c r="Q1632" s="48"/>
      <c r="R1632" s="48"/>
      <c r="S1632" s="48"/>
      <c r="T1632" s="48"/>
      <c r="U1632" s="48"/>
      <c r="V1632" s="48"/>
      <c r="W1632" s="48"/>
      <c r="X1632" s="48"/>
      <c r="Y1632" s="48"/>
      <c r="Z1632" s="48"/>
      <c r="AA1632" s="48"/>
      <c r="AB1632" s="48"/>
      <c r="AC1632" s="48"/>
    </row>
    <row r="1633">
      <c r="A1633" s="497">
        <v>45828.0</v>
      </c>
      <c r="B1633" s="430" t="s">
        <v>10225</v>
      </c>
      <c r="C1633" s="430" t="s">
        <v>4337</v>
      </c>
      <c r="D1633" s="430" t="s">
        <v>11709</v>
      </c>
      <c r="E1633" s="430" t="s">
        <v>4336</v>
      </c>
      <c r="F1633" s="432">
        <v>0.0</v>
      </c>
      <c r="G1633" s="432">
        <v>267.86</v>
      </c>
      <c r="H1633" s="432">
        <v>300.0</v>
      </c>
      <c r="I1633" s="432">
        <f t="shared" si="22"/>
        <v>2315209.73</v>
      </c>
      <c r="J1633" s="432">
        <v>32.14</v>
      </c>
      <c r="K1633" s="433">
        <v>12.0</v>
      </c>
      <c r="L1633" s="430" t="s">
        <v>11680</v>
      </c>
      <c r="M1633" s="48"/>
      <c r="N1633" s="48"/>
      <c r="O1633" s="48"/>
      <c r="P1633" s="48"/>
      <c r="Q1633" s="48"/>
      <c r="R1633" s="48"/>
      <c r="S1633" s="48"/>
      <c r="T1633" s="48"/>
      <c r="U1633" s="48"/>
      <c r="V1633" s="48"/>
      <c r="W1633" s="48"/>
      <c r="X1633" s="48"/>
      <c r="Y1633" s="48"/>
      <c r="Z1633" s="48"/>
      <c r="AA1633" s="48"/>
      <c r="AB1633" s="48"/>
      <c r="AC1633" s="48"/>
    </row>
    <row r="1634">
      <c r="A1634" s="497">
        <v>45828.0</v>
      </c>
      <c r="B1634" s="430" t="s">
        <v>10225</v>
      </c>
      <c r="C1634" s="430" t="s">
        <v>2637</v>
      </c>
      <c r="D1634" s="430" t="s">
        <v>11710</v>
      </c>
      <c r="E1634" s="430" t="s">
        <v>4339</v>
      </c>
      <c r="F1634" s="432">
        <v>0.0</v>
      </c>
      <c r="G1634" s="432">
        <v>1000.0</v>
      </c>
      <c r="H1634" s="432">
        <v>1120.0</v>
      </c>
      <c r="I1634" s="432">
        <f t="shared" si="22"/>
        <v>2316209.73</v>
      </c>
      <c r="J1634" s="432">
        <v>120.0</v>
      </c>
      <c r="K1634" s="433">
        <v>12.0</v>
      </c>
      <c r="L1634" s="430" t="s">
        <v>10227</v>
      </c>
      <c r="M1634" s="48"/>
      <c r="N1634" s="48"/>
      <c r="O1634" s="48"/>
      <c r="P1634" s="48"/>
      <c r="Q1634" s="48"/>
      <c r="R1634" s="48"/>
      <c r="S1634" s="48"/>
      <c r="T1634" s="48"/>
      <c r="U1634" s="48"/>
      <c r="V1634" s="48"/>
      <c r="W1634" s="48"/>
      <c r="X1634" s="48"/>
      <c r="Y1634" s="48"/>
      <c r="Z1634" s="48"/>
      <c r="AA1634" s="48"/>
      <c r="AB1634" s="48"/>
      <c r="AC1634" s="48"/>
    </row>
    <row r="1635">
      <c r="A1635" s="497">
        <v>45828.0</v>
      </c>
      <c r="B1635" s="430" t="s">
        <v>10225</v>
      </c>
      <c r="C1635" s="430" t="s">
        <v>674</v>
      </c>
      <c r="D1635" s="430" t="s">
        <v>11711</v>
      </c>
      <c r="E1635" s="430" t="s">
        <v>4341</v>
      </c>
      <c r="F1635" s="432">
        <v>0.0</v>
      </c>
      <c r="G1635" s="432">
        <v>1000.0</v>
      </c>
      <c r="H1635" s="432">
        <v>1120.0</v>
      </c>
      <c r="I1635" s="432">
        <f t="shared" si="22"/>
        <v>2317209.73</v>
      </c>
      <c r="J1635" s="432">
        <v>120.0</v>
      </c>
      <c r="K1635" s="433">
        <v>12.0</v>
      </c>
      <c r="L1635" s="430" t="s">
        <v>10227</v>
      </c>
      <c r="M1635" s="48"/>
      <c r="N1635" s="48"/>
      <c r="O1635" s="48"/>
      <c r="P1635" s="48"/>
      <c r="Q1635" s="48"/>
      <c r="R1635" s="48"/>
      <c r="S1635" s="48"/>
      <c r="T1635" s="48"/>
      <c r="U1635" s="48"/>
      <c r="V1635" s="48"/>
      <c r="W1635" s="48"/>
      <c r="X1635" s="48"/>
      <c r="Y1635" s="48"/>
      <c r="Z1635" s="48"/>
      <c r="AA1635" s="48"/>
      <c r="AB1635" s="48"/>
      <c r="AC1635" s="48"/>
    </row>
    <row r="1636">
      <c r="A1636" s="497">
        <v>45828.0</v>
      </c>
      <c r="B1636" s="430" t="s">
        <v>10225</v>
      </c>
      <c r="C1636" s="430" t="s">
        <v>4168</v>
      </c>
      <c r="D1636" s="430" t="s">
        <v>11712</v>
      </c>
      <c r="E1636" s="430" t="s">
        <v>4343</v>
      </c>
      <c r="F1636" s="432">
        <v>0.0</v>
      </c>
      <c r="G1636" s="432">
        <v>491.07</v>
      </c>
      <c r="H1636" s="432">
        <v>550.0</v>
      </c>
      <c r="I1636" s="432">
        <f t="shared" si="22"/>
        <v>2317700.8</v>
      </c>
      <c r="J1636" s="432">
        <v>58.93</v>
      </c>
      <c r="K1636" s="433">
        <v>12.0</v>
      </c>
      <c r="L1636" s="430" t="s">
        <v>11680</v>
      </c>
      <c r="M1636" s="48"/>
      <c r="N1636" s="48"/>
      <c r="O1636" s="48"/>
      <c r="P1636" s="48"/>
      <c r="Q1636" s="48"/>
      <c r="R1636" s="48"/>
      <c r="S1636" s="48"/>
      <c r="T1636" s="48"/>
      <c r="U1636" s="48"/>
      <c r="V1636" s="48"/>
      <c r="W1636" s="48"/>
      <c r="X1636" s="48"/>
      <c r="Y1636" s="48"/>
      <c r="Z1636" s="48"/>
      <c r="AA1636" s="48"/>
      <c r="AB1636" s="48"/>
      <c r="AC1636" s="48"/>
    </row>
    <row r="1637">
      <c r="A1637" s="497">
        <v>45828.0</v>
      </c>
      <c r="B1637" s="430" t="s">
        <v>10225</v>
      </c>
      <c r="C1637" s="430" t="s">
        <v>4357</v>
      </c>
      <c r="D1637" s="430" t="s">
        <v>11713</v>
      </c>
      <c r="E1637" s="430" t="s">
        <v>4356</v>
      </c>
      <c r="F1637" s="432">
        <v>0.0</v>
      </c>
      <c r="G1637" s="432">
        <v>267.86</v>
      </c>
      <c r="H1637" s="432">
        <v>300.0</v>
      </c>
      <c r="I1637" s="432">
        <f t="shared" si="22"/>
        <v>2317968.66</v>
      </c>
      <c r="J1637" s="432">
        <v>32.14</v>
      </c>
      <c r="K1637" s="433">
        <v>12.0</v>
      </c>
      <c r="L1637" s="430" t="s">
        <v>10283</v>
      </c>
      <c r="M1637" s="48"/>
      <c r="N1637" s="48"/>
      <c r="O1637" s="48"/>
      <c r="P1637" s="48"/>
      <c r="Q1637" s="48"/>
      <c r="R1637" s="48"/>
      <c r="S1637" s="48"/>
      <c r="T1637" s="48"/>
      <c r="U1637" s="48"/>
      <c r="V1637" s="48"/>
      <c r="W1637" s="48"/>
      <c r="X1637" s="48"/>
      <c r="Y1637" s="48"/>
      <c r="Z1637" s="48"/>
      <c r="AA1637" s="48"/>
      <c r="AB1637" s="48"/>
      <c r="AC1637" s="48"/>
    </row>
    <row r="1638">
      <c r="A1638" s="497">
        <v>45828.0</v>
      </c>
      <c r="B1638" s="430" t="s">
        <v>10225</v>
      </c>
      <c r="C1638" s="430" t="s">
        <v>4359</v>
      </c>
      <c r="D1638" s="430" t="s">
        <v>11714</v>
      </c>
      <c r="E1638" s="430" t="s">
        <v>4358</v>
      </c>
      <c r="F1638" s="432">
        <v>0.0</v>
      </c>
      <c r="G1638" s="432">
        <v>267.86</v>
      </c>
      <c r="H1638" s="432">
        <v>300.0</v>
      </c>
      <c r="I1638" s="432">
        <f t="shared" si="22"/>
        <v>2318236.52</v>
      </c>
      <c r="J1638" s="432">
        <v>32.14</v>
      </c>
      <c r="K1638" s="433">
        <v>12.0</v>
      </c>
      <c r="L1638" s="430" t="s">
        <v>10283</v>
      </c>
      <c r="M1638" s="48"/>
      <c r="N1638" s="48"/>
      <c r="O1638" s="48"/>
      <c r="P1638" s="48"/>
      <c r="Q1638" s="48"/>
      <c r="R1638" s="48"/>
      <c r="S1638" s="48"/>
      <c r="T1638" s="48"/>
      <c r="U1638" s="48"/>
      <c r="V1638" s="48"/>
      <c r="W1638" s="48"/>
      <c r="X1638" s="48"/>
      <c r="Y1638" s="48"/>
      <c r="Z1638" s="48"/>
      <c r="AA1638" s="48"/>
      <c r="AB1638" s="48"/>
      <c r="AC1638" s="48"/>
    </row>
    <row r="1639">
      <c r="A1639" s="497">
        <v>45828.0</v>
      </c>
      <c r="B1639" s="430" t="s">
        <v>10225</v>
      </c>
      <c r="C1639" s="430" t="s">
        <v>4361</v>
      </c>
      <c r="D1639" s="430" t="s">
        <v>11715</v>
      </c>
      <c r="E1639" s="430" t="s">
        <v>4360</v>
      </c>
      <c r="F1639" s="432">
        <v>0.0</v>
      </c>
      <c r="G1639" s="432">
        <v>267.86</v>
      </c>
      <c r="H1639" s="432">
        <v>300.0</v>
      </c>
      <c r="I1639" s="432">
        <f t="shared" si="22"/>
        <v>2318504.38</v>
      </c>
      <c r="J1639" s="432">
        <v>32.14</v>
      </c>
      <c r="K1639" s="433">
        <v>12.0</v>
      </c>
      <c r="L1639" s="430" t="s">
        <v>10283</v>
      </c>
      <c r="M1639" s="48"/>
      <c r="N1639" s="48"/>
      <c r="O1639" s="48"/>
      <c r="P1639" s="48"/>
      <c r="Q1639" s="48"/>
      <c r="R1639" s="48"/>
      <c r="S1639" s="48"/>
      <c r="T1639" s="48"/>
      <c r="U1639" s="48"/>
      <c r="V1639" s="48"/>
      <c r="W1639" s="48"/>
      <c r="X1639" s="48"/>
      <c r="Y1639" s="48"/>
      <c r="Z1639" s="48"/>
      <c r="AA1639" s="48"/>
      <c r="AB1639" s="48"/>
      <c r="AC1639" s="48"/>
    </row>
    <row r="1640">
      <c r="A1640" s="497">
        <v>45829.0</v>
      </c>
      <c r="B1640" s="430" t="s">
        <v>10225</v>
      </c>
      <c r="C1640" s="430" t="s">
        <v>4363</v>
      </c>
      <c r="D1640" s="430" t="s">
        <v>11716</v>
      </c>
      <c r="E1640" s="430" t="s">
        <v>4362</v>
      </c>
      <c r="F1640" s="432">
        <v>0.0</v>
      </c>
      <c r="G1640" s="432">
        <v>1000.0</v>
      </c>
      <c r="H1640" s="432">
        <v>1120.0</v>
      </c>
      <c r="I1640" s="432">
        <f t="shared" si="22"/>
        <v>2319504.38</v>
      </c>
      <c r="J1640" s="432">
        <v>120.0</v>
      </c>
      <c r="K1640" s="433">
        <v>12.0</v>
      </c>
      <c r="L1640" s="430" t="s">
        <v>10227</v>
      </c>
      <c r="M1640" s="48"/>
      <c r="N1640" s="48"/>
      <c r="O1640" s="48"/>
      <c r="P1640" s="48"/>
      <c r="Q1640" s="48"/>
      <c r="R1640" s="48"/>
      <c r="S1640" s="48"/>
      <c r="T1640" s="48"/>
      <c r="U1640" s="48"/>
      <c r="V1640" s="48"/>
      <c r="W1640" s="48"/>
      <c r="X1640" s="48"/>
      <c r="Y1640" s="48"/>
      <c r="Z1640" s="48"/>
      <c r="AA1640" s="48"/>
      <c r="AB1640" s="48"/>
      <c r="AC1640" s="48"/>
    </row>
    <row r="1641">
      <c r="A1641" s="497">
        <v>45829.0</v>
      </c>
      <c r="B1641" s="430" t="s">
        <v>10225</v>
      </c>
      <c r="C1641" s="430" t="s">
        <v>4366</v>
      </c>
      <c r="D1641" s="430" t="s">
        <v>11717</v>
      </c>
      <c r="E1641" s="430" t="s">
        <v>4365</v>
      </c>
      <c r="F1641" s="432">
        <v>0.0</v>
      </c>
      <c r="G1641" s="432">
        <v>1000.0</v>
      </c>
      <c r="H1641" s="432">
        <v>1120.0</v>
      </c>
      <c r="I1641" s="432">
        <f t="shared" si="22"/>
        <v>2320504.38</v>
      </c>
      <c r="J1641" s="432">
        <v>120.0</v>
      </c>
      <c r="K1641" s="433">
        <v>12.0</v>
      </c>
      <c r="L1641" s="430" t="s">
        <v>10227</v>
      </c>
      <c r="M1641" s="48"/>
      <c r="N1641" s="48"/>
      <c r="O1641" s="48"/>
      <c r="P1641" s="48"/>
      <c r="Q1641" s="48"/>
      <c r="R1641" s="48"/>
      <c r="S1641" s="48"/>
      <c r="T1641" s="48"/>
      <c r="U1641" s="48"/>
      <c r="V1641" s="48"/>
      <c r="W1641" s="48"/>
      <c r="X1641" s="48"/>
      <c r="Y1641" s="48"/>
      <c r="Z1641" s="48"/>
      <c r="AA1641" s="48"/>
      <c r="AB1641" s="48"/>
      <c r="AC1641" s="48"/>
    </row>
    <row r="1642">
      <c r="A1642" s="497">
        <v>45829.0</v>
      </c>
      <c r="B1642" s="430" t="s">
        <v>10225</v>
      </c>
      <c r="C1642" s="430" t="s">
        <v>4363</v>
      </c>
      <c r="D1642" s="430" t="s">
        <v>11718</v>
      </c>
      <c r="E1642" s="430" t="s">
        <v>4368</v>
      </c>
      <c r="F1642" s="432">
        <v>0.0</v>
      </c>
      <c r="G1642" s="432">
        <v>500.0</v>
      </c>
      <c r="H1642" s="432">
        <v>560.0</v>
      </c>
      <c r="I1642" s="432">
        <f t="shared" si="22"/>
        <v>2321004.38</v>
      </c>
      <c r="J1642" s="432">
        <v>60.0</v>
      </c>
      <c r="K1642" s="433">
        <v>12.0</v>
      </c>
      <c r="L1642" s="430" t="s">
        <v>10227</v>
      </c>
      <c r="M1642" s="48"/>
      <c r="N1642" s="48"/>
      <c r="O1642" s="48"/>
      <c r="P1642" s="48"/>
      <c r="Q1642" s="48"/>
      <c r="R1642" s="48"/>
      <c r="S1642" s="48"/>
      <c r="T1642" s="48"/>
      <c r="U1642" s="48"/>
      <c r="V1642" s="48"/>
      <c r="W1642" s="48"/>
      <c r="X1642" s="48"/>
      <c r="Y1642" s="48"/>
      <c r="Z1642" s="48"/>
      <c r="AA1642" s="48"/>
      <c r="AB1642" s="48"/>
      <c r="AC1642" s="48"/>
    </row>
    <row r="1643">
      <c r="A1643" s="497">
        <v>45829.0</v>
      </c>
      <c r="B1643" s="430" t="s">
        <v>10225</v>
      </c>
      <c r="C1643" s="430" t="s">
        <v>1872</v>
      </c>
      <c r="D1643" s="430" t="s">
        <v>11719</v>
      </c>
      <c r="E1643" s="430" t="s">
        <v>4370</v>
      </c>
      <c r="F1643" s="432">
        <v>0.0</v>
      </c>
      <c r="G1643" s="432">
        <v>1910.71</v>
      </c>
      <c r="H1643" s="432">
        <v>2140.0</v>
      </c>
      <c r="I1643" s="432">
        <f t="shared" si="22"/>
        <v>2322915.09</v>
      </c>
      <c r="J1643" s="432">
        <v>229.29</v>
      </c>
      <c r="K1643" s="433">
        <v>12.0</v>
      </c>
      <c r="L1643" s="430" t="s">
        <v>10227</v>
      </c>
      <c r="M1643" s="48"/>
      <c r="N1643" s="48"/>
      <c r="O1643" s="48"/>
      <c r="P1643" s="48"/>
      <c r="Q1643" s="48"/>
      <c r="R1643" s="48"/>
      <c r="S1643" s="48"/>
      <c r="T1643" s="48"/>
      <c r="U1643" s="48"/>
      <c r="V1643" s="48"/>
      <c r="W1643" s="48"/>
      <c r="X1643" s="48"/>
      <c r="Y1643" s="48"/>
      <c r="Z1643" s="48"/>
      <c r="AA1643" s="48"/>
      <c r="AB1643" s="48"/>
      <c r="AC1643" s="48"/>
    </row>
    <row r="1644">
      <c r="A1644" s="497">
        <v>45829.0</v>
      </c>
      <c r="B1644" s="430" t="s">
        <v>10225</v>
      </c>
      <c r="C1644" s="430" t="s">
        <v>1712</v>
      </c>
      <c r="D1644" s="430" t="s">
        <v>11720</v>
      </c>
      <c r="E1644" s="430" t="s">
        <v>4429</v>
      </c>
      <c r="F1644" s="432">
        <v>0.0</v>
      </c>
      <c r="G1644" s="432">
        <v>4464.29</v>
      </c>
      <c r="H1644" s="432">
        <v>5000.0</v>
      </c>
      <c r="I1644" s="432">
        <f t="shared" si="22"/>
        <v>2327379.38</v>
      </c>
      <c r="J1644" s="432">
        <v>535.71</v>
      </c>
      <c r="K1644" s="433">
        <v>12.0</v>
      </c>
      <c r="L1644" s="430" t="s">
        <v>10271</v>
      </c>
      <c r="M1644" s="48"/>
      <c r="N1644" s="48"/>
      <c r="O1644" s="48"/>
      <c r="P1644" s="48"/>
      <c r="Q1644" s="48"/>
      <c r="R1644" s="48"/>
      <c r="S1644" s="48"/>
      <c r="T1644" s="48"/>
      <c r="U1644" s="48"/>
      <c r="V1644" s="48"/>
      <c r="W1644" s="48"/>
      <c r="X1644" s="48"/>
      <c r="Y1644" s="48"/>
      <c r="Z1644" s="48"/>
      <c r="AA1644" s="48"/>
      <c r="AB1644" s="48"/>
      <c r="AC1644" s="48"/>
    </row>
    <row r="1645">
      <c r="A1645" s="497">
        <v>45831.0</v>
      </c>
      <c r="B1645" s="430" t="s">
        <v>10225</v>
      </c>
      <c r="C1645" s="430" t="s">
        <v>4471</v>
      </c>
      <c r="D1645" s="430" t="s">
        <v>11721</v>
      </c>
      <c r="E1645" s="430" t="s">
        <v>4372</v>
      </c>
      <c r="F1645" s="432">
        <v>0.0</v>
      </c>
      <c r="G1645" s="432">
        <v>18750.0</v>
      </c>
      <c r="H1645" s="432">
        <v>21000.0</v>
      </c>
      <c r="I1645" s="432">
        <f t="shared" si="22"/>
        <v>2346129.38</v>
      </c>
      <c r="J1645" s="432">
        <v>2250.0</v>
      </c>
      <c r="K1645" s="433">
        <v>12.0</v>
      </c>
      <c r="L1645" s="430" t="s">
        <v>10229</v>
      </c>
      <c r="M1645" s="48"/>
      <c r="N1645" s="48"/>
      <c r="O1645" s="48"/>
      <c r="P1645" s="48"/>
      <c r="Q1645" s="48"/>
      <c r="R1645" s="48"/>
      <c r="S1645" s="48"/>
      <c r="T1645" s="48"/>
      <c r="U1645" s="48"/>
      <c r="V1645" s="48"/>
      <c r="W1645" s="48"/>
      <c r="X1645" s="48"/>
      <c r="Y1645" s="48"/>
      <c r="Z1645" s="48"/>
      <c r="AA1645" s="48"/>
      <c r="AB1645" s="48"/>
      <c r="AC1645" s="48"/>
    </row>
    <row r="1646">
      <c r="A1646" s="497">
        <v>45831.0</v>
      </c>
      <c r="B1646" s="430" t="s">
        <v>10225</v>
      </c>
      <c r="C1646" s="430" t="s">
        <v>4471</v>
      </c>
      <c r="D1646" s="430" t="s">
        <v>11722</v>
      </c>
      <c r="E1646" s="430" t="s">
        <v>4372</v>
      </c>
      <c r="F1646" s="432">
        <v>0.0</v>
      </c>
      <c r="G1646" s="432">
        <v>907.23</v>
      </c>
      <c r="H1646" s="432">
        <v>1016.1</v>
      </c>
      <c r="I1646" s="432">
        <f t="shared" si="22"/>
        <v>2347036.61</v>
      </c>
      <c r="J1646" s="432">
        <v>108.87</v>
      </c>
      <c r="K1646" s="433">
        <v>12.0</v>
      </c>
      <c r="L1646" s="430" t="s">
        <v>10229</v>
      </c>
      <c r="M1646" s="48"/>
      <c r="N1646" s="48"/>
      <c r="O1646" s="48"/>
      <c r="P1646" s="48"/>
      <c r="Q1646" s="48"/>
      <c r="R1646" s="48"/>
      <c r="S1646" s="48"/>
      <c r="T1646" s="48"/>
      <c r="U1646" s="48"/>
      <c r="V1646" s="48"/>
      <c r="W1646" s="48"/>
      <c r="X1646" s="48"/>
      <c r="Y1646" s="48"/>
      <c r="Z1646" s="48"/>
      <c r="AA1646" s="48"/>
      <c r="AB1646" s="48"/>
      <c r="AC1646" s="48"/>
    </row>
    <row r="1647">
      <c r="A1647" s="497">
        <v>45831.0</v>
      </c>
      <c r="B1647" s="430" t="s">
        <v>10225</v>
      </c>
      <c r="C1647" s="430" t="s">
        <v>899</v>
      </c>
      <c r="D1647" s="430" t="s">
        <v>11723</v>
      </c>
      <c r="E1647" s="430" t="s">
        <v>4715</v>
      </c>
      <c r="F1647" s="432">
        <v>0.0</v>
      </c>
      <c r="G1647" s="432">
        <v>164.21</v>
      </c>
      <c r="H1647" s="432">
        <v>183.92</v>
      </c>
      <c r="I1647" s="432">
        <f t="shared" si="22"/>
        <v>2347200.82</v>
      </c>
      <c r="J1647" s="432">
        <v>19.71</v>
      </c>
      <c r="K1647" s="433">
        <v>12.0</v>
      </c>
      <c r="L1647" s="430" t="s">
        <v>10237</v>
      </c>
      <c r="M1647" s="48"/>
      <c r="N1647" s="48"/>
      <c r="O1647" s="48"/>
      <c r="P1647" s="48"/>
      <c r="Q1647" s="48"/>
      <c r="R1647" s="48"/>
      <c r="S1647" s="48"/>
      <c r="T1647" s="48"/>
      <c r="U1647" s="48"/>
      <c r="V1647" s="48"/>
      <c r="W1647" s="48"/>
      <c r="X1647" s="48"/>
      <c r="Y1647" s="48"/>
      <c r="Z1647" s="48"/>
      <c r="AA1647" s="48"/>
      <c r="AB1647" s="48"/>
      <c r="AC1647" s="48"/>
    </row>
    <row r="1648">
      <c r="A1648" s="497">
        <v>45831.0</v>
      </c>
      <c r="B1648" s="430" t="s">
        <v>10225</v>
      </c>
      <c r="C1648" s="430" t="s">
        <v>899</v>
      </c>
      <c r="D1648" s="430" t="s">
        <v>11724</v>
      </c>
      <c r="E1648" s="430" t="s">
        <v>4715</v>
      </c>
      <c r="F1648" s="432">
        <v>0.0</v>
      </c>
      <c r="G1648" s="432">
        <v>2678.57</v>
      </c>
      <c r="H1648" s="432">
        <v>3000.0</v>
      </c>
      <c r="I1648" s="432">
        <f t="shared" si="22"/>
        <v>2349879.39</v>
      </c>
      <c r="J1648" s="432">
        <v>321.43</v>
      </c>
      <c r="K1648" s="433">
        <v>12.0</v>
      </c>
      <c r="L1648" s="430" t="s">
        <v>10237</v>
      </c>
      <c r="M1648" s="48"/>
      <c r="N1648" s="48"/>
      <c r="O1648" s="48"/>
      <c r="P1648" s="48"/>
      <c r="Q1648" s="48"/>
      <c r="R1648" s="48"/>
      <c r="S1648" s="48"/>
      <c r="T1648" s="48"/>
      <c r="U1648" s="48"/>
      <c r="V1648" s="48"/>
      <c r="W1648" s="48"/>
      <c r="X1648" s="48"/>
      <c r="Y1648" s="48"/>
      <c r="Z1648" s="48"/>
      <c r="AA1648" s="48"/>
      <c r="AB1648" s="48"/>
      <c r="AC1648" s="48"/>
    </row>
    <row r="1649">
      <c r="A1649" s="497">
        <v>45831.0</v>
      </c>
      <c r="B1649" s="430" t="s">
        <v>10225</v>
      </c>
      <c r="C1649" s="430" t="s">
        <v>4377</v>
      </c>
      <c r="D1649" s="430" t="s">
        <v>11725</v>
      </c>
      <c r="E1649" s="430" t="s">
        <v>4376</v>
      </c>
      <c r="F1649" s="432">
        <v>0.0</v>
      </c>
      <c r="G1649" s="432">
        <v>491.07</v>
      </c>
      <c r="H1649" s="432">
        <v>550.0</v>
      </c>
      <c r="I1649" s="432">
        <f t="shared" si="22"/>
        <v>2350370.46</v>
      </c>
      <c r="J1649" s="432">
        <v>58.93</v>
      </c>
      <c r="K1649" s="433">
        <v>12.0</v>
      </c>
      <c r="L1649" s="430" t="s">
        <v>11680</v>
      </c>
      <c r="M1649" s="48"/>
      <c r="N1649" s="48"/>
      <c r="O1649" s="48"/>
      <c r="P1649" s="48"/>
      <c r="Q1649" s="48"/>
      <c r="R1649" s="48"/>
      <c r="S1649" s="48"/>
      <c r="T1649" s="48"/>
      <c r="U1649" s="48"/>
      <c r="V1649" s="48"/>
      <c r="W1649" s="48"/>
      <c r="X1649" s="48"/>
      <c r="Y1649" s="48"/>
      <c r="Z1649" s="48"/>
      <c r="AA1649" s="48"/>
      <c r="AB1649" s="48"/>
      <c r="AC1649" s="48"/>
    </row>
    <row r="1650">
      <c r="A1650" s="497">
        <v>45831.0</v>
      </c>
      <c r="B1650" s="430" t="s">
        <v>10225</v>
      </c>
      <c r="C1650" s="430" t="s">
        <v>110</v>
      </c>
      <c r="D1650" s="430" t="s">
        <v>11726</v>
      </c>
      <c r="E1650" s="430" t="s">
        <v>4378</v>
      </c>
      <c r="F1650" s="432">
        <v>0.0</v>
      </c>
      <c r="G1650" s="432">
        <v>491.07</v>
      </c>
      <c r="H1650" s="432">
        <v>550.0</v>
      </c>
      <c r="I1650" s="432">
        <f t="shared" si="22"/>
        <v>2350861.53</v>
      </c>
      <c r="J1650" s="432">
        <v>58.93</v>
      </c>
      <c r="K1650" s="433">
        <v>12.0</v>
      </c>
      <c r="L1650" s="430" t="s">
        <v>11680</v>
      </c>
      <c r="M1650" s="48"/>
      <c r="N1650" s="48"/>
      <c r="O1650" s="48"/>
      <c r="P1650" s="48"/>
      <c r="Q1650" s="48"/>
      <c r="R1650" s="48"/>
      <c r="S1650" s="48"/>
      <c r="T1650" s="48"/>
      <c r="U1650" s="48"/>
      <c r="V1650" s="48"/>
      <c r="W1650" s="48"/>
      <c r="X1650" s="48"/>
      <c r="Y1650" s="48"/>
      <c r="Z1650" s="48"/>
      <c r="AA1650" s="48"/>
      <c r="AB1650" s="48"/>
      <c r="AC1650" s="48"/>
    </row>
    <row r="1651">
      <c r="A1651" s="497">
        <v>45831.0</v>
      </c>
      <c r="B1651" s="430" t="s">
        <v>10225</v>
      </c>
      <c r="C1651" s="430" t="s">
        <v>4380</v>
      </c>
      <c r="D1651" s="430" t="s">
        <v>11727</v>
      </c>
      <c r="E1651" s="430" t="s">
        <v>4379</v>
      </c>
      <c r="F1651" s="432">
        <v>0.0</v>
      </c>
      <c r="G1651" s="432">
        <v>491.07</v>
      </c>
      <c r="H1651" s="432">
        <v>550.0</v>
      </c>
      <c r="I1651" s="432">
        <f t="shared" si="22"/>
        <v>2351352.6</v>
      </c>
      <c r="J1651" s="432">
        <v>58.93</v>
      </c>
      <c r="K1651" s="433">
        <v>12.0</v>
      </c>
      <c r="L1651" s="430" t="s">
        <v>11680</v>
      </c>
      <c r="M1651" s="48"/>
      <c r="N1651" s="48"/>
      <c r="O1651" s="48"/>
      <c r="P1651" s="48"/>
      <c r="Q1651" s="48"/>
      <c r="R1651" s="48"/>
      <c r="S1651" s="48"/>
      <c r="T1651" s="48"/>
      <c r="U1651" s="48"/>
      <c r="V1651" s="48"/>
      <c r="W1651" s="48"/>
      <c r="X1651" s="48"/>
      <c r="Y1651" s="48"/>
      <c r="Z1651" s="48"/>
      <c r="AA1651" s="48"/>
      <c r="AB1651" s="48"/>
      <c r="AC1651" s="48"/>
    </row>
    <row r="1652">
      <c r="A1652" s="497">
        <v>45831.0</v>
      </c>
      <c r="B1652" s="430" t="s">
        <v>10225</v>
      </c>
      <c r="C1652" s="430" t="s">
        <v>3770</v>
      </c>
      <c r="D1652" s="430" t="s">
        <v>11728</v>
      </c>
      <c r="E1652" s="430" t="s">
        <v>4381</v>
      </c>
      <c r="F1652" s="432">
        <v>0.0</v>
      </c>
      <c r="G1652" s="432">
        <v>1000.0</v>
      </c>
      <c r="H1652" s="432">
        <v>1120.0</v>
      </c>
      <c r="I1652" s="432">
        <f t="shared" si="22"/>
        <v>2352352.6</v>
      </c>
      <c r="J1652" s="432">
        <v>120.0</v>
      </c>
      <c r="K1652" s="433">
        <v>12.0</v>
      </c>
      <c r="L1652" s="430" t="s">
        <v>10227</v>
      </c>
      <c r="M1652" s="48"/>
      <c r="N1652" s="48"/>
      <c r="O1652" s="48"/>
      <c r="P1652" s="48"/>
      <c r="Q1652" s="48"/>
      <c r="R1652" s="48"/>
      <c r="S1652" s="48"/>
      <c r="T1652" s="48"/>
      <c r="U1652" s="48"/>
      <c r="V1652" s="48"/>
      <c r="W1652" s="48"/>
      <c r="X1652" s="48"/>
      <c r="Y1652" s="48"/>
      <c r="Z1652" s="48"/>
      <c r="AA1652" s="48"/>
      <c r="AB1652" s="48"/>
      <c r="AC1652" s="48"/>
    </row>
    <row r="1653">
      <c r="A1653" s="497">
        <v>45831.0</v>
      </c>
      <c r="B1653" s="430" t="s">
        <v>10225</v>
      </c>
      <c r="C1653" s="430" t="s">
        <v>3770</v>
      </c>
      <c r="D1653" s="430" t="s">
        <v>11729</v>
      </c>
      <c r="E1653" s="430" t="s">
        <v>4383</v>
      </c>
      <c r="F1653" s="432">
        <v>0.0</v>
      </c>
      <c r="G1653" s="432">
        <v>267.86</v>
      </c>
      <c r="H1653" s="432">
        <v>300.0</v>
      </c>
      <c r="I1653" s="432">
        <f t="shared" si="22"/>
        <v>2352620.46</v>
      </c>
      <c r="J1653" s="432">
        <v>32.14</v>
      </c>
      <c r="K1653" s="433">
        <v>12.0</v>
      </c>
      <c r="L1653" s="430" t="s">
        <v>10237</v>
      </c>
      <c r="M1653" s="48"/>
      <c r="N1653" s="48"/>
      <c r="O1653" s="48"/>
      <c r="P1653" s="48"/>
      <c r="Q1653" s="48"/>
      <c r="R1653" s="48"/>
      <c r="S1653" s="48"/>
      <c r="T1653" s="48"/>
      <c r="U1653" s="48"/>
      <c r="V1653" s="48"/>
      <c r="W1653" s="48"/>
      <c r="X1653" s="48"/>
      <c r="Y1653" s="48"/>
      <c r="Z1653" s="48"/>
      <c r="AA1653" s="48"/>
      <c r="AB1653" s="48"/>
      <c r="AC1653" s="48"/>
    </row>
    <row r="1654">
      <c r="A1654" s="497">
        <v>45831.0</v>
      </c>
      <c r="B1654" s="430" t="s">
        <v>10225</v>
      </c>
      <c r="C1654" s="430" t="s">
        <v>3770</v>
      </c>
      <c r="D1654" s="430" t="s">
        <v>11730</v>
      </c>
      <c r="E1654" s="430" t="s">
        <v>4383</v>
      </c>
      <c r="F1654" s="432">
        <v>0.0</v>
      </c>
      <c r="G1654" s="432">
        <v>4464.29</v>
      </c>
      <c r="H1654" s="432">
        <v>5000.0</v>
      </c>
      <c r="I1654" s="432">
        <f t="shared" si="22"/>
        <v>2357084.75</v>
      </c>
      <c r="J1654" s="432">
        <v>535.71</v>
      </c>
      <c r="K1654" s="433">
        <v>12.0</v>
      </c>
      <c r="L1654" s="430" t="s">
        <v>10271</v>
      </c>
      <c r="M1654" s="48"/>
      <c r="N1654" s="48"/>
      <c r="O1654" s="48"/>
      <c r="P1654" s="48"/>
      <c r="Q1654" s="48"/>
      <c r="R1654" s="48"/>
      <c r="S1654" s="48"/>
      <c r="T1654" s="48"/>
      <c r="U1654" s="48"/>
      <c r="V1654" s="48"/>
      <c r="W1654" s="48"/>
      <c r="X1654" s="48"/>
      <c r="Y1654" s="48"/>
      <c r="Z1654" s="48"/>
      <c r="AA1654" s="48"/>
      <c r="AB1654" s="48"/>
      <c r="AC1654" s="48"/>
    </row>
    <row r="1655">
      <c r="A1655" s="497">
        <v>45831.0</v>
      </c>
      <c r="B1655" s="430" t="s">
        <v>10225</v>
      </c>
      <c r="C1655" s="430" t="s">
        <v>3770</v>
      </c>
      <c r="D1655" s="430" t="s">
        <v>11731</v>
      </c>
      <c r="E1655" s="430" t="s">
        <v>4383</v>
      </c>
      <c r="F1655" s="432">
        <v>0.0</v>
      </c>
      <c r="G1655" s="432">
        <v>4464.29</v>
      </c>
      <c r="H1655" s="432">
        <v>5000.0</v>
      </c>
      <c r="I1655" s="432">
        <f t="shared" si="22"/>
        <v>2361549.04</v>
      </c>
      <c r="J1655" s="432">
        <v>535.71</v>
      </c>
      <c r="K1655" s="433">
        <v>12.0</v>
      </c>
      <c r="L1655" s="430" t="s">
        <v>10271</v>
      </c>
      <c r="M1655" s="48"/>
      <c r="N1655" s="48"/>
      <c r="O1655" s="48"/>
      <c r="P1655" s="48"/>
      <c r="Q1655" s="48"/>
      <c r="R1655" s="48"/>
      <c r="S1655" s="48"/>
      <c r="T1655" s="48"/>
      <c r="U1655" s="48"/>
      <c r="V1655" s="48"/>
      <c r="W1655" s="48"/>
      <c r="X1655" s="48"/>
      <c r="Y1655" s="48"/>
      <c r="Z1655" s="48"/>
      <c r="AA1655" s="48"/>
      <c r="AB1655" s="48"/>
      <c r="AC1655" s="48"/>
    </row>
    <row r="1656">
      <c r="A1656" s="497">
        <v>45831.0</v>
      </c>
      <c r="B1656" s="430" t="s">
        <v>10225</v>
      </c>
      <c r="C1656" s="430" t="s">
        <v>3770</v>
      </c>
      <c r="D1656" s="430" t="s">
        <v>11732</v>
      </c>
      <c r="E1656" s="430" t="s">
        <v>4383</v>
      </c>
      <c r="F1656" s="432">
        <v>0.0</v>
      </c>
      <c r="G1656" s="432">
        <v>4464.29</v>
      </c>
      <c r="H1656" s="432">
        <v>5000.0</v>
      </c>
      <c r="I1656" s="432">
        <f t="shared" si="22"/>
        <v>2366013.33</v>
      </c>
      <c r="J1656" s="432">
        <v>535.71</v>
      </c>
      <c r="K1656" s="433">
        <v>12.0</v>
      </c>
      <c r="L1656" s="430" t="s">
        <v>10271</v>
      </c>
      <c r="M1656" s="48"/>
      <c r="N1656" s="48"/>
      <c r="O1656" s="48"/>
      <c r="P1656" s="48"/>
      <c r="Q1656" s="48"/>
      <c r="R1656" s="48"/>
      <c r="S1656" s="48"/>
      <c r="T1656" s="48"/>
      <c r="U1656" s="48"/>
      <c r="V1656" s="48"/>
      <c r="W1656" s="48"/>
      <c r="X1656" s="48"/>
      <c r="Y1656" s="48"/>
      <c r="Z1656" s="48"/>
      <c r="AA1656" s="48"/>
      <c r="AB1656" s="48"/>
      <c r="AC1656" s="48"/>
    </row>
    <row r="1657">
      <c r="A1657" s="497">
        <v>45831.0</v>
      </c>
      <c r="B1657" s="430" t="s">
        <v>10225</v>
      </c>
      <c r="C1657" s="430" t="s">
        <v>3770</v>
      </c>
      <c r="D1657" s="430" t="s">
        <v>11733</v>
      </c>
      <c r="E1657" s="430" t="s">
        <v>4383</v>
      </c>
      <c r="F1657" s="432">
        <v>0.0</v>
      </c>
      <c r="G1657" s="432">
        <v>4464.29</v>
      </c>
      <c r="H1657" s="432">
        <v>5000.0</v>
      </c>
      <c r="I1657" s="432">
        <f t="shared" si="22"/>
        <v>2370477.62</v>
      </c>
      <c r="J1657" s="432">
        <v>535.71</v>
      </c>
      <c r="K1657" s="433">
        <v>12.0</v>
      </c>
      <c r="L1657" s="430" t="s">
        <v>10271</v>
      </c>
      <c r="M1657" s="48"/>
      <c r="N1657" s="48"/>
      <c r="O1657" s="48"/>
      <c r="P1657" s="48"/>
      <c r="Q1657" s="48"/>
      <c r="R1657" s="48"/>
      <c r="S1657" s="48"/>
      <c r="T1657" s="48"/>
      <c r="U1657" s="48"/>
      <c r="V1657" s="48"/>
      <c r="W1657" s="48"/>
      <c r="X1657" s="48"/>
      <c r="Y1657" s="48"/>
      <c r="Z1657" s="48"/>
      <c r="AA1657" s="48"/>
      <c r="AB1657" s="48"/>
      <c r="AC1657" s="48"/>
    </row>
    <row r="1658">
      <c r="A1658" s="497">
        <v>45831.0</v>
      </c>
      <c r="B1658" s="430" t="s">
        <v>10225</v>
      </c>
      <c r="C1658" s="430" t="s">
        <v>4387</v>
      </c>
      <c r="D1658" s="430" t="s">
        <v>11734</v>
      </c>
      <c r="E1658" s="430" t="s">
        <v>4386</v>
      </c>
      <c r="F1658" s="432">
        <v>0.0</v>
      </c>
      <c r="G1658" s="432">
        <v>491.07</v>
      </c>
      <c r="H1658" s="432">
        <v>550.0</v>
      </c>
      <c r="I1658" s="432">
        <f t="shared" si="22"/>
        <v>2370968.69</v>
      </c>
      <c r="J1658" s="432">
        <v>58.93</v>
      </c>
      <c r="K1658" s="433">
        <v>12.0</v>
      </c>
      <c r="L1658" s="430" t="s">
        <v>11680</v>
      </c>
      <c r="M1658" s="48"/>
      <c r="N1658" s="48"/>
      <c r="O1658" s="48"/>
      <c r="P1658" s="48"/>
      <c r="Q1658" s="48"/>
      <c r="R1658" s="48"/>
      <c r="S1658" s="48"/>
      <c r="T1658" s="48"/>
      <c r="U1658" s="48"/>
      <c r="V1658" s="48"/>
      <c r="W1658" s="48"/>
      <c r="X1658" s="48"/>
      <c r="Y1658" s="48"/>
      <c r="Z1658" s="48"/>
      <c r="AA1658" s="48"/>
      <c r="AB1658" s="48"/>
      <c r="AC1658" s="48"/>
    </row>
    <row r="1659">
      <c r="A1659" s="497">
        <v>45831.0</v>
      </c>
      <c r="B1659" s="430" t="s">
        <v>10225</v>
      </c>
      <c r="C1659" s="430" t="s">
        <v>3770</v>
      </c>
      <c r="D1659" s="430" t="s">
        <v>11735</v>
      </c>
      <c r="E1659" s="430" t="s">
        <v>4388</v>
      </c>
      <c r="F1659" s="432">
        <v>0.0</v>
      </c>
      <c r="G1659" s="432">
        <v>625.0</v>
      </c>
      <c r="H1659" s="432">
        <v>700.0</v>
      </c>
      <c r="I1659" s="432">
        <f t="shared" si="22"/>
        <v>2371593.69</v>
      </c>
      <c r="J1659" s="432">
        <v>75.0</v>
      </c>
      <c r="K1659" s="433">
        <v>12.0</v>
      </c>
      <c r="L1659" s="430" t="s">
        <v>10227</v>
      </c>
      <c r="M1659" s="48"/>
      <c r="N1659" s="48"/>
      <c r="O1659" s="48"/>
      <c r="P1659" s="48"/>
      <c r="Q1659" s="48"/>
      <c r="R1659" s="48"/>
      <c r="S1659" s="48"/>
      <c r="T1659" s="48"/>
      <c r="U1659" s="48"/>
      <c r="V1659" s="48"/>
      <c r="W1659" s="48"/>
      <c r="X1659" s="48"/>
      <c r="Y1659" s="48"/>
      <c r="Z1659" s="48"/>
      <c r="AA1659" s="48"/>
      <c r="AB1659" s="48"/>
      <c r="AC1659" s="48"/>
    </row>
    <row r="1660">
      <c r="A1660" s="497">
        <v>45831.0</v>
      </c>
      <c r="B1660" s="430" t="s">
        <v>10225</v>
      </c>
      <c r="C1660" s="430" t="s">
        <v>4391</v>
      </c>
      <c r="D1660" s="430" t="s">
        <v>11736</v>
      </c>
      <c r="E1660" s="430" t="s">
        <v>4390</v>
      </c>
      <c r="F1660" s="432">
        <v>0.0</v>
      </c>
      <c r="G1660" s="432">
        <v>964.29</v>
      </c>
      <c r="H1660" s="432">
        <v>1080.0</v>
      </c>
      <c r="I1660" s="432">
        <f t="shared" si="22"/>
        <v>2372557.98</v>
      </c>
      <c r="J1660" s="432">
        <v>115.71</v>
      </c>
      <c r="K1660" s="433">
        <v>12.0</v>
      </c>
      <c r="L1660" s="430" t="s">
        <v>10227</v>
      </c>
      <c r="M1660" s="48"/>
      <c r="N1660" s="48"/>
      <c r="O1660" s="48"/>
      <c r="P1660" s="48"/>
      <c r="Q1660" s="48"/>
      <c r="R1660" s="48"/>
      <c r="S1660" s="48"/>
      <c r="T1660" s="48"/>
      <c r="U1660" s="48"/>
      <c r="V1660" s="48"/>
      <c r="W1660" s="48"/>
      <c r="X1660" s="48"/>
      <c r="Y1660" s="48"/>
      <c r="Z1660" s="48"/>
      <c r="AA1660" s="48"/>
      <c r="AB1660" s="48"/>
      <c r="AC1660" s="48"/>
    </row>
    <row r="1661">
      <c r="A1661" s="497">
        <v>45831.0</v>
      </c>
      <c r="B1661" s="430" t="s">
        <v>10225</v>
      </c>
      <c r="C1661" s="430" t="s">
        <v>4391</v>
      </c>
      <c r="D1661" s="430" t="s">
        <v>11737</v>
      </c>
      <c r="E1661" s="430" t="s">
        <v>4390</v>
      </c>
      <c r="F1661" s="432">
        <v>0.0</v>
      </c>
      <c r="G1661" s="432">
        <v>535.71</v>
      </c>
      <c r="H1661" s="432">
        <v>600.0</v>
      </c>
      <c r="I1661" s="432">
        <f t="shared" si="22"/>
        <v>2373093.69</v>
      </c>
      <c r="J1661" s="432">
        <v>64.29</v>
      </c>
      <c r="K1661" s="433">
        <v>12.0</v>
      </c>
      <c r="L1661" s="430" t="s">
        <v>10279</v>
      </c>
      <c r="M1661" s="48"/>
      <c r="N1661" s="48"/>
      <c r="O1661" s="48"/>
      <c r="P1661" s="48"/>
      <c r="Q1661" s="48"/>
      <c r="R1661" s="48"/>
      <c r="S1661" s="48"/>
      <c r="T1661" s="48"/>
      <c r="U1661" s="48"/>
      <c r="V1661" s="48"/>
      <c r="W1661" s="48"/>
      <c r="X1661" s="48"/>
      <c r="Y1661" s="48"/>
      <c r="Z1661" s="48"/>
      <c r="AA1661" s="48"/>
      <c r="AB1661" s="48"/>
      <c r="AC1661" s="48"/>
    </row>
    <row r="1662">
      <c r="A1662" s="497">
        <v>45831.0</v>
      </c>
      <c r="B1662" s="430" t="s">
        <v>10225</v>
      </c>
      <c r="C1662" s="430" t="s">
        <v>11738</v>
      </c>
      <c r="D1662" s="430" t="s">
        <v>11739</v>
      </c>
      <c r="E1662" s="430" t="s">
        <v>4399</v>
      </c>
      <c r="F1662" s="432">
        <v>0.0</v>
      </c>
      <c r="G1662" s="432">
        <v>3571.43</v>
      </c>
      <c r="H1662" s="432">
        <v>4000.0</v>
      </c>
      <c r="I1662" s="432">
        <f t="shared" si="22"/>
        <v>2376665.12</v>
      </c>
      <c r="J1662" s="432">
        <v>428.57</v>
      </c>
      <c r="K1662" s="433">
        <v>12.0</v>
      </c>
      <c r="L1662" s="430" t="s">
        <v>10227</v>
      </c>
      <c r="M1662" s="48"/>
      <c r="N1662" s="48"/>
      <c r="O1662" s="48"/>
      <c r="P1662" s="48"/>
      <c r="Q1662" s="48"/>
      <c r="R1662" s="48"/>
      <c r="S1662" s="48"/>
      <c r="T1662" s="48"/>
      <c r="U1662" s="48"/>
      <c r="V1662" s="48"/>
      <c r="W1662" s="48"/>
      <c r="X1662" s="48"/>
      <c r="Y1662" s="48"/>
      <c r="Z1662" s="48"/>
      <c r="AA1662" s="48"/>
      <c r="AB1662" s="48"/>
      <c r="AC1662" s="48"/>
    </row>
    <row r="1663">
      <c r="A1663" s="497">
        <v>45831.0</v>
      </c>
      <c r="B1663" s="430" t="s">
        <v>10225</v>
      </c>
      <c r="C1663" s="430" t="s">
        <v>11738</v>
      </c>
      <c r="D1663" s="430" t="s">
        <v>11740</v>
      </c>
      <c r="E1663" s="430" t="s">
        <v>4399</v>
      </c>
      <c r="F1663" s="432">
        <v>0.0</v>
      </c>
      <c r="G1663" s="432">
        <v>3571.43</v>
      </c>
      <c r="H1663" s="432">
        <v>4000.0</v>
      </c>
      <c r="I1663" s="432">
        <f t="shared" si="22"/>
        <v>2380236.55</v>
      </c>
      <c r="J1663" s="432">
        <v>428.57</v>
      </c>
      <c r="K1663" s="433">
        <v>12.0</v>
      </c>
      <c r="L1663" s="430" t="s">
        <v>10227</v>
      </c>
      <c r="M1663" s="48"/>
      <c r="N1663" s="48"/>
      <c r="O1663" s="48"/>
      <c r="P1663" s="48"/>
      <c r="Q1663" s="48"/>
      <c r="R1663" s="48"/>
      <c r="S1663" s="48"/>
      <c r="T1663" s="48"/>
      <c r="U1663" s="48"/>
      <c r="V1663" s="48"/>
      <c r="W1663" s="48"/>
      <c r="X1663" s="48"/>
      <c r="Y1663" s="48"/>
      <c r="Z1663" s="48"/>
      <c r="AA1663" s="48"/>
      <c r="AB1663" s="48"/>
      <c r="AC1663" s="48"/>
    </row>
    <row r="1664">
      <c r="A1664" s="497">
        <v>45831.0</v>
      </c>
      <c r="B1664" s="430" t="s">
        <v>10225</v>
      </c>
      <c r="C1664" s="430" t="s">
        <v>11738</v>
      </c>
      <c r="D1664" s="430" t="s">
        <v>11741</v>
      </c>
      <c r="E1664" s="430" t="s">
        <v>4399</v>
      </c>
      <c r="F1664" s="432">
        <v>0.0</v>
      </c>
      <c r="G1664" s="432">
        <v>3571.43</v>
      </c>
      <c r="H1664" s="432">
        <v>4000.0</v>
      </c>
      <c r="I1664" s="432">
        <f t="shared" si="22"/>
        <v>2383807.98</v>
      </c>
      <c r="J1664" s="432">
        <v>428.57</v>
      </c>
      <c r="K1664" s="433">
        <v>12.0</v>
      </c>
      <c r="L1664" s="430" t="s">
        <v>10227</v>
      </c>
      <c r="M1664" s="48"/>
      <c r="N1664" s="48"/>
      <c r="O1664" s="48"/>
      <c r="P1664" s="48"/>
      <c r="Q1664" s="48"/>
      <c r="R1664" s="48"/>
      <c r="S1664" s="48"/>
      <c r="T1664" s="48"/>
      <c r="U1664" s="48"/>
      <c r="V1664" s="48"/>
      <c r="W1664" s="48"/>
      <c r="X1664" s="48"/>
      <c r="Y1664" s="48"/>
      <c r="Z1664" s="48"/>
      <c r="AA1664" s="48"/>
      <c r="AB1664" s="48"/>
      <c r="AC1664" s="48"/>
    </row>
    <row r="1665">
      <c r="A1665" s="497">
        <v>45832.0</v>
      </c>
      <c r="B1665" s="430" t="s">
        <v>10225</v>
      </c>
      <c r="C1665" s="430" t="s">
        <v>94</v>
      </c>
      <c r="D1665" s="430" t="s">
        <v>11742</v>
      </c>
      <c r="E1665" s="430" t="s">
        <v>4424</v>
      </c>
      <c r="F1665" s="432">
        <v>0.0</v>
      </c>
      <c r="G1665" s="432">
        <v>2678.57</v>
      </c>
      <c r="H1665" s="432">
        <v>3000.0</v>
      </c>
      <c r="I1665" s="432">
        <f t="shared" si="22"/>
        <v>2386486.55</v>
      </c>
      <c r="J1665" s="432">
        <v>321.43</v>
      </c>
      <c r="K1665" s="433">
        <v>12.0</v>
      </c>
      <c r="L1665" s="430" t="s">
        <v>10229</v>
      </c>
      <c r="M1665" s="48"/>
      <c r="N1665" s="48"/>
      <c r="O1665" s="48"/>
      <c r="P1665" s="48"/>
      <c r="Q1665" s="48"/>
      <c r="R1665" s="48"/>
      <c r="S1665" s="48"/>
      <c r="T1665" s="48"/>
      <c r="U1665" s="48"/>
      <c r="V1665" s="48"/>
      <c r="W1665" s="48"/>
      <c r="X1665" s="48"/>
      <c r="Y1665" s="48"/>
      <c r="Z1665" s="48"/>
      <c r="AA1665" s="48"/>
      <c r="AB1665" s="48"/>
      <c r="AC1665" s="48"/>
    </row>
    <row r="1666">
      <c r="A1666" s="497">
        <v>45832.0</v>
      </c>
      <c r="B1666" s="430" t="s">
        <v>10225</v>
      </c>
      <c r="C1666" s="430" t="s">
        <v>4357</v>
      </c>
      <c r="D1666" s="430" t="s">
        <v>11743</v>
      </c>
      <c r="E1666" s="430" t="s">
        <v>4393</v>
      </c>
      <c r="F1666" s="432">
        <v>0.0</v>
      </c>
      <c r="G1666" s="432">
        <v>2678.57</v>
      </c>
      <c r="H1666" s="432">
        <v>3000.0</v>
      </c>
      <c r="I1666" s="432">
        <f t="shared" si="22"/>
        <v>2389165.12</v>
      </c>
      <c r="J1666" s="432">
        <v>321.43</v>
      </c>
      <c r="K1666" s="433">
        <v>12.0</v>
      </c>
      <c r="L1666" s="430" t="s">
        <v>10271</v>
      </c>
      <c r="M1666" s="48"/>
      <c r="N1666" s="48"/>
      <c r="O1666" s="48"/>
      <c r="P1666" s="48"/>
      <c r="Q1666" s="48"/>
      <c r="R1666" s="48"/>
      <c r="S1666" s="48"/>
      <c r="T1666" s="48"/>
      <c r="U1666" s="48"/>
      <c r="V1666" s="48"/>
      <c r="W1666" s="48"/>
      <c r="X1666" s="48"/>
      <c r="Y1666" s="48"/>
      <c r="Z1666" s="48"/>
      <c r="AA1666" s="48"/>
      <c r="AB1666" s="48"/>
      <c r="AC1666" s="48"/>
    </row>
    <row r="1667">
      <c r="A1667" s="497">
        <v>45832.0</v>
      </c>
      <c r="B1667" s="430" t="s">
        <v>10225</v>
      </c>
      <c r="C1667" s="430" t="s">
        <v>4357</v>
      </c>
      <c r="D1667" s="430" t="s">
        <v>11744</v>
      </c>
      <c r="E1667" s="430" t="s">
        <v>4393</v>
      </c>
      <c r="F1667" s="432">
        <v>0.0</v>
      </c>
      <c r="G1667" s="432">
        <v>267.86</v>
      </c>
      <c r="H1667" s="432">
        <v>300.0</v>
      </c>
      <c r="I1667" s="432">
        <f t="shared" si="22"/>
        <v>2389432.98</v>
      </c>
      <c r="J1667" s="432">
        <v>32.14</v>
      </c>
      <c r="K1667" s="433">
        <v>12.0</v>
      </c>
      <c r="L1667" s="430" t="s">
        <v>10237</v>
      </c>
      <c r="M1667" s="48"/>
      <c r="N1667" s="48"/>
      <c r="O1667" s="48"/>
      <c r="P1667" s="48"/>
      <c r="Q1667" s="48"/>
      <c r="R1667" s="48"/>
      <c r="S1667" s="48"/>
      <c r="T1667" s="48"/>
      <c r="U1667" s="48"/>
      <c r="V1667" s="48"/>
      <c r="W1667" s="48"/>
      <c r="X1667" s="48"/>
      <c r="Y1667" s="48"/>
      <c r="Z1667" s="48"/>
      <c r="AA1667" s="48"/>
      <c r="AB1667" s="48"/>
      <c r="AC1667" s="48"/>
    </row>
    <row r="1668">
      <c r="A1668" s="497">
        <v>45832.0</v>
      </c>
      <c r="B1668" s="430" t="s">
        <v>10225</v>
      </c>
      <c r="C1668" s="430" t="s">
        <v>4361</v>
      </c>
      <c r="D1668" s="430" t="s">
        <v>11745</v>
      </c>
      <c r="E1668" s="430" t="s">
        <v>4395</v>
      </c>
      <c r="F1668" s="432">
        <v>0.0</v>
      </c>
      <c r="G1668" s="432">
        <v>491.07</v>
      </c>
      <c r="H1668" s="432">
        <v>550.0</v>
      </c>
      <c r="I1668" s="432">
        <f t="shared" si="22"/>
        <v>2389924.05</v>
      </c>
      <c r="J1668" s="432">
        <v>58.93</v>
      </c>
      <c r="K1668" s="433">
        <v>12.0</v>
      </c>
      <c r="L1668" s="430" t="s">
        <v>11680</v>
      </c>
      <c r="M1668" s="48"/>
      <c r="N1668" s="48"/>
      <c r="O1668" s="48"/>
      <c r="P1668" s="48"/>
      <c r="Q1668" s="48"/>
      <c r="R1668" s="48"/>
      <c r="S1668" s="48"/>
      <c r="T1668" s="48"/>
      <c r="U1668" s="48"/>
      <c r="V1668" s="48"/>
      <c r="W1668" s="48"/>
      <c r="X1668" s="48"/>
      <c r="Y1668" s="48"/>
      <c r="Z1668" s="48"/>
      <c r="AA1668" s="48"/>
      <c r="AB1668" s="48"/>
      <c r="AC1668" s="48"/>
    </row>
    <row r="1669">
      <c r="A1669" s="497">
        <v>45832.0</v>
      </c>
      <c r="B1669" s="430" t="s">
        <v>10225</v>
      </c>
      <c r="C1669" s="430" t="s">
        <v>4337</v>
      </c>
      <c r="D1669" s="430" t="s">
        <v>11746</v>
      </c>
      <c r="E1669" s="430" t="s">
        <v>4396</v>
      </c>
      <c r="F1669" s="432">
        <v>0.0</v>
      </c>
      <c r="G1669" s="432">
        <v>491.07</v>
      </c>
      <c r="H1669" s="432">
        <v>550.0</v>
      </c>
      <c r="I1669" s="432">
        <f t="shared" si="22"/>
        <v>2390415.12</v>
      </c>
      <c r="J1669" s="432">
        <v>58.93</v>
      </c>
      <c r="K1669" s="433">
        <v>12.0</v>
      </c>
      <c r="L1669" s="430" t="s">
        <v>11680</v>
      </c>
      <c r="M1669" s="48"/>
      <c r="N1669" s="48"/>
      <c r="O1669" s="48"/>
      <c r="P1669" s="48"/>
      <c r="Q1669" s="48"/>
      <c r="R1669" s="48"/>
      <c r="S1669" s="48"/>
      <c r="T1669" s="48"/>
      <c r="U1669" s="48"/>
      <c r="V1669" s="48"/>
      <c r="W1669" s="48"/>
      <c r="X1669" s="48"/>
      <c r="Y1669" s="48"/>
      <c r="Z1669" s="48"/>
      <c r="AA1669" s="48"/>
      <c r="AB1669" s="48"/>
      <c r="AC1669" s="48"/>
    </row>
    <row r="1670">
      <c r="A1670" s="497">
        <v>45832.0</v>
      </c>
      <c r="B1670" s="430" t="s">
        <v>10225</v>
      </c>
      <c r="C1670" s="430" t="s">
        <v>2814</v>
      </c>
      <c r="D1670" s="430" t="s">
        <v>11747</v>
      </c>
      <c r="E1670" s="430" t="s">
        <v>4397</v>
      </c>
      <c r="F1670" s="432">
        <v>0.0</v>
      </c>
      <c r="G1670" s="432">
        <v>982.14</v>
      </c>
      <c r="H1670" s="432">
        <v>1100.0</v>
      </c>
      <c r="I1670" s="432">
        <f t="shared" si="22"/>
        <v>2391397.26</v>
      </c>
      <c r="J1670" s="432">
        <v>117.86</v>
      </c>
      <c r="K1670" s="433">
        <v>12.0</v>
      </c>
      <c r="L1670" s="430" t="s">
        <v>11680</v>
      </c>
      <c r="M1670" s="48"/>
      <c r="N1670" s="48"/>
      <c r="O1670" s="48"/>
      <c r="P1670" s="48"/>
      <c r="Q1670" s="48"/>
      <c r="R1670" s="48"/>
      <c r="S1670" s="48"/>
      <c r="T1670" s="48"/>
      <c r="U1670" s="48"/>
      <c r="V1670" s="48"/>
      <c r="W1670" s="48"/>
      <c r="X1670" s="48"/>
      <c r="Y1670" s="48"/>
      <c r="Z1670" s="48"/>
      <c r="AA1670" s="48"/>
      <c r="AB1670" s="48"/>
      <c r="AC1670" s="48"/>
    </row>
    <row r="1671">
      <c r="A1671" s="497">
        <v>45832.0</v>
      </c>
      <c r="B1671" s="430" t="s">
        <v>10225</v>
      </c>
      <c r="C1671" s="430" t="s">
        <v>4391</v>
      </c>
      <c r="D1671" s="430" t="s">
        <v>11748</v>
      </c>
      <c r="E1671" s="430" t="s">
        <v>4404</v>
      </c>
      <c r="F1671" s="432">
        <v>0.0</v>
      </c>
      <c r="G1671" s="432">
        <v>642.86</v>
      </c>
      <c r="H1671" s="432">
        <v>720.0</v>
      </c>
      <c r="I1671" s="432">
        <f t="shared" si="22"/>
        <v>2392040.12</v>
      </c>
      <c r="J1671" s="432">
        <v>77.14</v>
      </c>
      <c r="K1671" s="433">
        <v>12.0</v>
      </c>
      <c r="L1671" s="430" t="s">
        <v>10227</v>
      </c>
      <c r="M1671" s="48"/>
      <c r="N1671" s="48"/>
      <c r="O1671" s="48"/>
      <c r="P1671" s="48"/>
      <c r="Q1671" s="48"/>
      <c r="R1671" s="48"/>
      <c r="S1671" s="48"/>
      <c r="T1671" s="48"/>
      <c r="U1671" s="48"/>
      <c r="V1671" s="48"/>
      <c r="W1671" s="48"/>
      <c r="X1671" s="48"/>
      <c r="Y1671" s="48"/>
      <c r="Z1671" s="48"/>
      <c r="AA1671" s="48"/>
      <c r="AB1671" s="48"/>
      <c r="AC1671" s="48"/>
    </row>
    <row r="1672">
      <c r="A1672" s="497">
        <v>45832.0</v>
      </c>
      <c r="B1672" s="430" t="s">
        <v>10225</v>
      </c>
      <c r="C1672" s="430" t="s">
        <v>331</v>
      </c>
      <c r="D1672" s="430" t="s">
        <v>11749</v>
      </c>
      <c r="E1672" s="430" t="s">
        <v>4406</v>
      </c>
      <c r="F1672" s="432">
        <v>0.0</v>
      </c>
      <c r="G1672" s="432">
        <v>491.07</v>
      </c>
      <c r="H1672" s="432">
        <v>550.0</v>
      </c>
      <c r="I1672" s="432">
        <f t="shared" si="22"/>
        <v>2392531.19</v>
      </c>
      <c r="J1672" s="432">
        <v>58.93</v>
      </c>
      <c r="K1672" s="433">
        <v>12.0</v>
      </c>
      <c r="L1672" s="430" t="s">
        <v>11680</v>
      </c>
      <c r="M1672" s="48"/>
      <c r="N1672" s="48"/>
      <c r="O1672" s="48"/>
      <c r="P1672" s="48"/>
      <c r="Q1672" s="48"/>
      <c r="R1672" s="48"/>
      <c r="S1672" s="48"/>
      <c r="T1672" s="48"/>
      <c r="U1672" s="48"/>
      <c r="V1672" s="48"/>
      <c r="W1672" s="48"/>
      <c r="X1672" s="48"/>
      <c r="Y1672" s="48"/>
      <c r="Z1672" s="48"/>
      <c r="AA1672" s="48"/>
      <c r="AB1672" s="48"/>
      <c r="AC1672" s="48"/>
    </row>
    <row r="1673">
      <c r="A1673" s="497">
        <v>45832.0</v>
      </c>
      <c r="B1673" s="430" t="s">
        <v>10225</v>
      </c>
      <c r="C1673" s="430" t="s">
        <v>4408</v>
      </c>
      <c r="D1673" s="430" t="s">
        <v>11750</v>
      </c>
      <c r="E1673" s="430" t="s">
        <v>4407</v>
      </c>
      <c r="F1673" s="432">
        <v>0.0</v>
      </c>
      <c r="G1673" s="432">
        <v>267.86</v>
      </c>
      <c r="H1673" s="432">
        <v>300.0</v>
      </c>
      <c r="I1673" s="432">
        <f t="shared" si="22"/>
        <v>2392799.05</v>
      </c>
      <c r="J1673" s="432">
        <v>32.14</v>
      </c>
      <c r="K1673" s="433">
        <v>12.0</v>
      </c>
      <c r="L1673" s="430" t="s">
        <v>11689</v>
      </c>
      <c r="M1673" s="48"/>
      <c r="N1673" s="48"/>
      <c r="O1673" s="48"/>
      <c r="P1673" s="48"/>
      <c r="Q1673" s="48"/>
      <c r="R1673" s="48"/>
      <c r="S1673" s="48"/>
      <c r="T1673" s="48"/>
      <c r="U1673" s="48"/>
      <c r="V1673" s="48"/>
      <c r="W1673" s="48"/>
      <c r="X1673" s="48"/>
      <c r="Y1673" s="48"/>
      <c r="Z1673" s="48"/>
      <c r="AA1673" s="48"/>
      <c r="AB1673" s="48"/>
      <c r="AC1673" s="48"/>
    </row>
    <row r="1674">
      <c r="A1674" s="497">
        <v>45832.0</v>
      </c>
      <c r="B1674" s="430" t="s">
        <v>10225</v>
      </c>
      <c r="C1674" s="430" t="s">
        <v>4410</v>
      </c>
      <c r="D1674" s="430" t="s">
        <v>11751</v>
      </c>
      <c r="E1674" s="430" t="s">
        <v>4409</v>
      </c>
      <c r="F1674" s="432">
        <v>0.0</v>
      </c>
      <c r="G1674" s="432">
        <v>491.07</v>
      </c>
      <c r="H1674" s="432">
        <v>550.0</v>
      </c>
      <c r="I1674" s="432">
        <f t="shared" si="22"/>
        <v>2393290.12</v>
      </c>
      <c r="J1674" s="432">
        <v>58.93</v>
      </c>
      <c r="K1674" s="433">
        <v>12.0</v>
      </c>
      <c r="L1674" s="430" t="s">
        <v>11680</v>
      </c>
      <c r="M1674" s="48"/>
      <c r="N1674" s="48"/>
      <c r="O1674" s="48"/>
      <c r="P1674" s="48"/>
      <c r="Q1674" s="48"/>
      <c r="R1674" s="48"/>
      <c r="S1674" s="48"/>
      <c r="T1674" s="48"/>
      <c r="U1674" s="48"/>
      <c r="V1674" s="48"/>
      <c r="W1674" s="48"/>
      <c r="X1674" s="48"/>
      <c r="Y1674" s="48"/>
      <c r="Z1674" s="48"/>
      <c r="AA1674" s="48"/>
      <c r="AB1674" s="48"/>
      <c r="AC1674" s="48"/>
    </row>
    <row r="1675">
      <c r="A1675" s="497">
        <v>45832.0</v>
      </c>
      <c r="B1675" s="430" t="s">
        <v>10225</v>
      </c>
      <c r="C1675" s="430" t="s">
        <v>4097</v>
      </c>
      <c r="D1675" s="430" t="s">
        <v>11752</v>
      </c>
      <c r="E1675" s="430" t="s">
        <v>4411</v>
      </c>
      <c r="F1675" s="432">
        <v>0.0</v>
      </c>
      <c r="G1675" s="432">
        <v>625.0</v>
      </c>
      <c r="H1675" s="432">
        <v>700.0</v>
      </c>
      <c r="I1675" s="432">
        <f t="shared" si="22"/>
        <v>2393915.12</v>
      </c>
      <c r="J1675" s="432">
        <v>75.0</v>
      </c>
      <c r="K1675" s="433">
        <v>12.0</v>
      </c>
      <c r="L1675" s="430" t="s">
        <v>10227</v>
      </c>
      <c r="M1675" s="48"/>
      <c r="N1675" s="48"/>
      <c r="O1675" s="48"/>
      <c r="P1675" s="48"/>
      <c r="Q1675" s="48"/>
      <c r="R1675" s="48"/>
      <c r="S1675" s="48"/>
      <c r="T1675" s="48"/>
      <c r="U1675" s="48"/>
      <c r="V1675" s="48"/>
      <c r="W1675" s="48"/>
      <c r="X1675" s="48"/>
      <c r="Y1675" s="48"/>
      <c r="Z1675" s="48"/>
      <c r="AA1675" s="48"/>
      <c r="AB1675" s="48"/>
      <c r="AC1675" s="48"/>
    </row>
    <row r="1676">
      <c r="A1676" s="497">
        <v>45832.0</v>
      </c>
      <c r="B1676" s="430" t="s">
        <v>10225</v>
      </c>
      <c r="C1676" s="430" t="s">
        <v>4415</v>
      </c>
      <c r="D1676" s="430" t="s">
        <v>11753</v>
      </c>
      <c r="E1676" s="430" t="s">
        <v>4414</v>
      </c>
      <c r="F1676" s="432">
        <v>0.0</v>
      </c>
      <c r="G1676" s="432">
        <v>267.86</v>
      </c>
      <c r="H1676" s="432">
        <v>300.0</v>
      </c>
      <c r="I1676" s="432">
        <f t="shared" si="22"/>
        <v>2394182.98</v>
      </c>
      <c r="J1676" s="432">
        <v>32.14</v>
      </c>
      <c r="K1676" s="433">
        <v>12.0</v>
      </c>
      <c r="L1676" s="430" t="s">
        <v>11689</v>
      </c>
      <c r="M1676" s="48"/>
      <c r="N1676" s="48"/>
      <c r="O1676" s="48"/>
      <c r="P1676" s="48"/>
      <c r="Q1676" s="48"/>
      <c r="R1676" s="48"/>
      <c r="S1676" s="48"/>
      <c r="T1676" s="48"/>
      <c r="U1676" s="48"/>
      <c r="V1676" s="48"/>
      <c r="W1676" s="48"/>
      <c r="X1676" s="48"/>
      <c r="Y1676" s="48"/>
      <c r="Z1676" s="48"/>
      <c r="AA1676" s="48"/>
      <c r="AB1676" s="48"/>
      <c r="AC1676" s="48"/>
    </row>
    <row r="1677">
      <c r="A1677" s="497">
        <v>45832.0</v>
      </c>
      <c r="B1677" s="430" t="s">
        <v>10225</v>
      </c>
      <c r="C1677" s="430" t="s">
        <v>4415</v>
      </c>
      <c r="D1677" s="430" t="s">
        <v>11754</v>
      </c>
      <c r="E1677" s="430" t="s">
        <v>4416</v>
      </c>
      <c r="F1677" s="432">
        <v>0.0</v>
      </c>
      <c r="G1677" s="432">
        <v>89.29</v>
      </c>
      <c r="H1677" s="432">
        <v>100.0</v>
      </c>
      <c r="I1677" s="432">
        <f t="shared" si="22"/>
        <v>2394272.27</v>
      </c>
      <c r="J1677" s="432">
        <v>10.71</v>
      </c>
      <c r="K1677" s="433">
        <v>12.0</v>
      </c>
      <c r="L1677" s="430" t="s">
        <v>10279</v>
      </c>
      <c r="M1677" s="48"/>
      <c r="N1677" s="48"/>
      <c r="O1677" s="48"/>
      <c r="P1677" s="48"/>
      <c r="Q1677" s="48"/>
      <c r="R1677" s="48"/>
      <c r="S1677" s="48"/>
      <c r="T1677" s="48"/>
      <c r="U1677" s="48"/>
      <c r="V1677" s="48"/>
      <c r="W1677" s="48"/>
      <c r="X1677" s="48"/>
      <c r="Y1677" s="48"/>
      <c r="Z1677" s="48"/>
      <c r="AA1677" s="48"/>
      <c r="AB1677" s="48"/>
      <c r="AC1677" s="48"/>
    </row>
    <row r="1678">
      <c r="A1678" s="497">
        <v>45833.0</v>
      </c>
      <c r="B1678" s="430" t="s">
        <v>10225</v>
      </c>
      <c r="C1678" s="430" t="s">
        <v>4359</v>
      </c>
      <c r="D1678" s="430" t="s">
        <v>11755</v>
      </c>
      <c r="E1678" s="430" t="s">
        <v>4418</v>
      </c>
      <c r="F1678" s="432">
        <v>0.0</v>
      </c>
      <c r="G1678" s="432">
        <v>2678.57</v>
      </c>
      <c r="H1678" s="432">
        <v>3000.0</v>
      </c>
      <c r="I1678" s="432">
        <f t="shared" si="22"/>
        <v>2396950.84</v>
      </c>
      <c r="J1678" s="432">
        <v>321.43</v>
      </c>
      <c r="K1678" s="433">
        <v>12.0</v>
      </c>
      <c r="L1678" s="430" t="s">
        <v>10271</v>
      </c>
      <c r="M1678" s="48"/>
      <c r="N1678" s="48"/>
      <c r="O1678" s="48"/>
      <c r="P1678" s="48"/>
      <c r="Q1678" s="48"/>
      <c r="R1678" s="48"/>
      <c r="S1678" s="48"/>
      <c r="T1678" s="48"/>
      <c r="U1678" s="48"/>
      <c r="V1678" s="48"/>
      <c r="W1678" s="48"/>
      <c r="X1678" s="48"/>
      <c r="Y1678" s="48"/>
      <c r="Z1678" s="48"/>
      <c r="AA1678" s="48"/>
      <c r="AB1678" s="48"/>
      <c r="AC1678" s="48"/>
    </row>
    <row r="1679">
      <c r="A1679" s="497">
        <v>45833.0</v>
      </c>
      <c r="B1679" s="430" t="s">
        <v>10225</v>
      </c>
      <c r="C1679" s="430" t="s">
        <v>4421</v>
      </c>
      <c r="D1679" s="430" t="s">
        <v>11756</v>
      </c>
      <c r="E1679" s="430" t="s">
        <v>4420</v>
      </c>
      <c r="F1679" s="432">
        <v>0.0</v>
      </c>
      <c r="G1679" s="432">
        <v>491.07</v>
      </c>
      <c r="H1679" s="432">
        <v>550.0</v>
      </c>
      <c r="I1679" s="432">
        <f t="shared" si="22"/>
        <v>2397441.91</v>
      </c>
      <c r="J1679" s="432">
        <v>58.93</v>
      </c>
      <c r="K1679" s="433">
        <v>12.0</v>
      </c>
      <c r="L1679" s="430" t="s">
        <v>11680</v>
      </c>
      <c r="M1679" s="48"/>
      <c r="N1679" s="48"/>
      <c r="O1679" s="48"/>
      <c r="P1679" s="48"/>
      <c r="Q1679" s="48"/>
      <c r="R1679" s="48"/>
      <c r="S1679" s="48"/>
      <c r="T1679" s="48"/>
      <c r="U1679" s="48"/>
      <c r="V1679" s="48"/>
      <c r="W1679" s="48"/>
      <c r="X1679" s="48"/>
      <c r="Y1679" s="48"/>
      <c r="Z1679" s="48"/>
      <c r="AA1679" s="48"/>
      <c r="AB1679" s="48"/>
      <c r="AC1679" s="48"/>
    </row>
    <row r="1680">
      <c r="A1680" s="497">
        <v>45833.0</v>
      </c>
      <c r="B1680" s="430" t="s">
        <v>10225</v>
      </c>
      <c r="C1680" s="430" t="s">
        <v>4391</v>
      </c>
      <c r="D1680" s="430" t="s">
        <v>11757</v>
      </c>
      <c r="E1680" s="430" t="s">
        <v>4422</v>
      </c>
      <c r="F1680" s="432">
        <v>0.0</v>
      </c>
      <c r="G1680" s="432">
        <v>964.29</v>
      </c>
      <c r="H1680" s="432">
        <v>1080.0</v>
      </c>
      <c r="I1680" s="432">
        <f t="shared" si="22"/>
        <v>2398406.2</v>
      </c>
      <c r="J1680" s="432">
        <v>115.71</v>
      </c>
      <c r="K1680" s="433">
        <v>12.0</v>
      </c>
      <c r="L1680" s="430" t="s">
        <v>10227</v>
      </c>
      <c r="M1680" s="48"/>
      <c r="N1680" s="48"/>
      <c r="O1680" s="48"/>
      <c r="P1680" s="48"/>
      <c r="Q1680" s="48"/>
      <c r="R1680" s="48"/>
      <c r="S1680" s="48"/>
      <c r="T1680" s="48"/>
      <c r="U1680" s="48"/>
      <c r="V1680" s="48"/>
      <c r="W1680" s="48"/>
      <c r="X1680" s="48"/>
      <c r="Y1680" s="48"/>
      <c r="Z1680" s="48"/>
      <c r="AA1680" s="48"/>
      <c r="AB1680" s="48"/>
      <c r="AC1680" s="48"/>
    </row>
    <row r="1681">
      <c r="A1681" s="497">
        <v>45833.0</v>
      </c>
      <c r="B1681" s="430" t="s">
        <v>10225</v>
      </c>
      <c r="C1681" s="430" t="s">
        <v>4421</v>
      </c>
      <c r="D1681" s="430" t="s">
        <v>11758</v>
      </c>
      <c r="E1681" s="430" t="s">
        <v>4431</v>
      </c>
      <c r="F1681" s="432">
        <v>0.0</v>
      </c>
      <c r="G1681" s="432">
        <v>642.86</v>
      </c>
      <c r="H1681" s="432">
        <v>720.0</v>
      </c>
      <c r="I1681" s="432">
        <f t="shared" si="22"/>
        <v>2399049.06</v>
      </c>
      <c r="J1681" s="432">
        <v>77.14</v>
      </c>
      <c r="K1681" s="433">
        <v>12.0</v>
      </c>
      <c r="L1681" s="430" t="s">
        <v>10227</v>
      </c>
      <c r="M1681" s="48"/>
      <c r="N1681" s="48"/>
      <c r="O1681" s="48"/>
      <c r="P1681" s="48"/>
      <c r="Q1681" s="48"/>
      <c r="R1681" s="48"/>
      <c r="S1681" s="48"/>
      <c r="T1681" s="48"/>
      <c r="U1681" s="48"/>
      <c r="V1681" s="48"/>
      <c r="W1681" s="48"/>
      <c r="X1681" s="48"/>
      <c r="Y1681" s="48"/>
      <c r="Z1681" s="48"/>
      <c r="AA1681" s="48"/>
      <c r="AB1681" s="48"/>
      <c r="AC1681" s="48"/>
    </row>
    <row r="1682">
      <c r="A1682" s="497">
        <v>45833.0</v>
      </c>
      <c r="B1682" s="430" t="s">
        <v>10225</v>
      </c>
      <c r="C1682" s="430" t="s">
        <v>4434</v>
      </c>
      <c r="D1682" s="430" t="s">
        <v>11759</v>
      </c>
      <c r="E1682" s="430" t="s">
        <v>4433</v>
      </c>
      <c r="F1682" s="432">
        <v>0.0</v>
      </c>
      <c r="G1682" s="432">
        <v>267.86</v>
      </c>
      <c r="H1682" s="432">
        <v>300.0</v>
      </c>
      <c r="I1682" s="432">
        <f t="shared" si="22"/>
        <v>2399316.92</v>
      </c>
      <c r="J1682" s="432">
        <v>32.14</v>
      </c>
      <c r="K1682" s="433">
        <v>12.0</v>
      </c>
      <c r="L1682" s="430" t="s">
        <v>11689</v>
      </c>
      <c r="M1682" s="48"/>
      <c r="N1682" s="48"/>
      <c r="O1682" s="48"/>
      <c r="P1682" s="48"/>
      <c r="Q1682" s="48"/>
      <c r="R1682" s="48"/>
      <c r="S1682" s="48"/>
      <c r="T1682" s="48"/>
      <c r="U1682" s="48"/>
      <c r="V1682" s="48"/>
      <c r="W1682" s="48"/>
      <c r="X1682" s="48"/>
      <c r="Y1682" s="48"/>
      <c r="Z1682" s="48"/>
      <c r="AA1682" s="48"/>
      <c r="AB1682" s="48"/>
      <c r="AC1682" s="48"/>
    </row>
    <row r="1683">
      <c r="A1683" s="497">
        <v>45833.0</v>
      </c>
      <c r="B1683" s="430" t="s">
        <v>10225</v>
      </c>
      <c r="C1683" s="430" t="s">
        <v>4434</v>
      </c>
      <c r="D1683" s="430" t="s">
        <v>11760</v>
      </c>
      <c r="E1683" s="430" t="s">
        <v>4435</v>
      </c>
      <c r="F1683" s="432">
        <v>0.0</v>
      </c>
      <c r="G1683" s="432">
        <v>89.29</v>
      </c>
      <c r="H1683" s="432">
        <v>100.0</v>
      </c>
      <c r="I1683" s="432">
        <f t="shared" si="22"/>
        <v>2399406.21</v>
      </c>
      <c r="J1683" s="432">
        <v>10.71</v>
      </c>
      <c r="K1683" s="433">
        <v>12.0</v>
      </c>
      <c r="L1683" s="430" t="s">
        <v>10279</v>
      </c>
      <c r="M1683" s="48"/>
      <c r="N1683" s="48"/>
      <c r="O1683" s="48"/>
      <c r="P1683" s="48"/>
      <c r="Q1683" s="48"/>
      <c r="R1683" s="48"/>
      <c r="S1683" s="48"/>
      <c r="T1683" s="48"/>
      <c r="U1683" s="48"/>
      <c r="V1683" s="48"/>
      <c r="W1683" s="48"/>
      <c r="X1683" s="48"/>
      <c r="Y1683" s="48"/>
      <c r="Z1683" s="48"/>
      <c r="AA1683" s="48"/>
      <c r="AB1683" s="48"/>
      <c r="AC1683" s="48"/>
    </row>
    <row r="1684">
      <c r="A1684" s="497">
        <v>45833.0</v>
      </c>
      <c r="B1684" s="430" t="s">
        <v>10225</v>
      </c>
      <c r="C1684" s="430" t="s">
        <v>4391</v>
      </c>
      <c r="D1684" s="430" t="s">
        <v>11761</v>
      </c>
      <c r="E1684" s="430" t="s">
        <v>4436</v>
      </c>
      <c r="F1684" s="432">
        <v>0.0</v>
      </c>
      <c r="G1684" s="432">
        <v>267.86</v>
      </c>
      <c r="H1684" s="432">
        <v>300.0</v>
      </c>
      <c r="I1684" s="432">
        <f t="shared" si="22"/>
        <v>2399674.07</v>
      </c>
      <c r="J1684" s="432">
        <v>32.14</v>
      </c>
      <c r="K1684" s="433">
        <v>12.0</v>
      </c>
      <c r="L1684" s="430" t="s">
        <v>11689</v>
      </c>
      <c r="M1684" s="48"/>
      <c r="N1684" s="48"/>
      <c r="O1684" s="48"/>
      <c r="P1684" s="48"/>
      <c r="Q1684" s="48"/>
      <c r="R1684" s="48"/>
      <c r="S1684" s="48"/>
      <c r="T1684" s="48"/>
      <c r="U1684" s="48"/>
      <c r="V1684" s="48"/>
      <c r="W1684" s="48"/>
      <c r="X1684" s="48"/>
      <c r="Y1684" s="48"/>
      <c r="Z1684" s="48"/>
      <c r="AA1684" s="48"/>
      <c r="AB1684" s="48"/>
      <c r="AC1684" s="48"/>
    </row>
    <row r="1685">
      <c r="A1685" s="497">
        <v>45834.0</v>
      </c>
      <c r="B1685" s="430" t="s">
        <v>10225</v>
      </c>
      <c r="C1685" s="430" t="s">
        <v>4438</v>
      </c>
      <c r="D1685" s="430" t="s">
        <v>11762</v>
      </c>
      <c r="E1685" s="430" t="s">
        <v>4437</v>
      </c>
      <c r="F1685" s="432">
        <v>0.0</v>
      </c>
      <c r="G1685" s="432">
        <v>42.86</v>
      </c>
      <c r="H1685" s="432">
        <v>48.0</v>
      </c>
      <c r="I1685" s="432">
        <f t="shared" si="22"/>
        <v>2399716.93</v>
      </c>
      <c r="J1685" s="432">
        <v>5.14</v>
      </c>
      <c r="K1685" s="433">
        <v>12.0</v>
      </c>
      <c r="L1685" s="430" t="s">
        <v>10290</v>
      </c>
      <c r="M1685" s="48"/>
      <c r="N1685" s="48"/>
      <c r="O1685" s="48"/>
      <c r="P1685" s="48"/>
      <c r="Q1685" s="48"/>
      <c r="R1685" s="48"/>
      <c r="S1685" s="48"/>
      <c r="T1685" s="48"/>
      <c r="U1685" s="48"/>
      <c r="V1685" s="48"/>
      <c r="W1685" s="48"/>
      <c r="X1685" s="48"/>
      <c r="Y1685" s="48"/>
      <c r="Z1685" s="48"/>
      <c r="AA1685" s="48"/>
      <c r="AB1685" s="48"/>
      <c r="AC1685" s="48"/>
    </row>
    <row r="1686">
      <c r="A1686" s="497">
        <v>45834.0</v>
      </c>
      <c r="B1686" s="430" t="s">
        <v>10225</v>
      </c>
      <c r="C1686" s="430" t="s">
        <v>4438</v>
      </c>
      <c r="D1686" s="430" t="s">
        <v>11763</v>
      </c>
      <c r="E1686" s="430" t="s">
        <v>4437</v>
      </c>
      <c r="F1686" s="432">
        <v>0.0</v>
      </c>
      <c r="G1686" s="432">
        <v>13.39</v>
      </c>
      <c r="H1686" s="432">
        <v>15.0</v>
      </c>
      <c r="I1686" s="432">
        <f t="shared" si="22"/>
        <v>2399730.32</v>
      </c>
      <c r="J1686" s="432">
        <v>1.61</v>
      </c>
      <c r="K1686" s="433">
        <v>12.0</v>
      </c>
      <c r="L1686" s="430" t="s">
        <v>10290</v>
      </c>
      <c r="M1686" s="48"/>
      <c r="N1686" s="48"/>
      <c r="O1686" s="48"/>
      <c r="P1686" s="48"/>
      <c r="Q1686" s="48"/>
      <c r="R1686" s="48"/>
      <c r="S1686" s="48"/>
      <c r="T1686" s="48"/>
      <c r="U1686" s="48"/>
      <c r="V1686" s="48"/>
      <c r="W1686" s="48"/>
      <c r="X1686" s="48"/>
      <c r="Y1686" s="48"/>
      <c r="Z1686" s="48"/>
      <c r="AA1686" s="48"/>
      <c r="AB1686" s="48"/>
      <c r="AC1686" s="48"/>
    </row>
    <row r="1687">
      <c r="A1687" s="497">
        <v>45834.0</v>
      </c>
      <c r="B1687" s="430" t="s">
        <v>10225</v>
      </c>
      <c r="C1687" s="430" t="s">
        <v>4441</v>
      </c>
      <c r="D1687" s="430" t="s">
        <v>11764</v>
      </c>
      <c r="E1687" s="430" t="s">
        <v>4440</v>
      </c>
      <c r="F1687" s="432">
        <v>0.0</v>
      </c>
      <c r="G1687" s="432">
        <v>491.07</v>
      </c>
      <c r="H1687" s="432">
        <v>550.0</v>
      </c>
      <c r="I1687" s="432">
        <f t="shared" si="22"/>
        <v>2400221.39</v>
      </c>
      <c r="J1687" s="432">
        <v>58.93</v>
      </c>
      <c r="K1687" s="433">
        <v>12.0</v>
      </c>
      <c r="L1687" s="430" t="s">
        <v>11680</v>
      </c>
      <c r="M1687" s="48"/>
      <c r="N1687" s="48"/>
      <c r="O1687" s="48"/>
      <c r="P1687" s="48"/>
      <c r="Q1687" s="48"/>
      <c r="R1687" s="48"/>
      <c r="S1687" s="48"/>
      <c r="T1687" s="48"/>
      <c r="U1687" s="48"/>
      <c r="V1687" s="48"/>
      <c r="W1687" s="48"/>
      <c r="X1687" s="48"/>
      <c r="Y1687" s="48"/>
      <c r="Z1687" s="48"/>
      <c r="AA1687" s="48"/>
      <c r="AB1687" s="48"/>
      <c r="AC1687" s="48"/>
    </row>
    <row r="1688">
      <c r="A1688" s="497">
        <v>45834.0</v>
      </c>
      <c r="B1688" s="430" t="s">
        <v>10225</v>
      </c>
      <c r="C1688" s="430" t="s">
        <v>4213</v>
      </c>
      <c r="D1688" s="430" t="s">
        <v>11765</v>
      </c>
      <c r="E1688" s="430" t="s">
        <v>4445</v>
      </c>
      <c r="F1688" s="432">
        <v>0.0</v>
      </c>
      <c r="G1688" s="432">
        <v>6071.43</v>
      </c>
      <c r="H1688" s="432">
        <v>6800.0</v>
      </c>
      <c r="I1688" s="432">
        <f t="shared" si="22"/>
        <v>2406292.82</v>
      </c>
      <c r="J1688" s="432">
        <v>728.57</v>
      </c>
      <c r="K1688" s="433">
        <v>12.0</v>
      </c>
      <c r="L1688" s="430" t="s">
        <v>10227</v>
      </c>
      <c r="M1688" s="48"/>
      <c r="N1688" s="48"/>
      <c r="O1688" s="48"/>
      <c r="P1688" s="48"/>
      <c r="Q1688" s="48"/>
      <c r="R1688" s="48"/>
      <c r="S1688" s="48"/>
      <c r="T1688" s="48"/>
      <c r="U1688" s="48"/>
      <c r="V1688" s="48"/>
      <c r="W1688" s="48"/>
      <c r="X1688" s="48"/>
      <c r="Y1688" s="48"/>
      <c r="Z1688" s="48"/>
      <c r="AA1688" s="48"/>
      <c r="AB1688" s="48"/>
      <c r="AC1688" s="48"/>
    </row>
    <row r="1689">
      <c r="A1689" s="497">
        <v>45834.0</v>
      </c>
      <c r="B1689" s="430" t="s">
        <v>10225</v>
      </c>
      <c r="C1689" s="430" t="s">
        <v>4213</v>
      </c>
      <c r="D1689" s="430" t="s">
        <v>11766</v>
      </c>
      <c r="E1689" s="430" t="s">
        <v>4460</v>
      </c>
      <c r="F1689" s="432">
        <v>0.0</v>
      </c>
      <c r="G1689" s="432">
        <v>1071.43</v>
      </c>
      <c r="H1689" s="432">
        <v>1200.0</v>
      </c>
      <c r="I1689" s="432">
        <f t="shared" si="22"/>
        <v>2407364.25</v>
      </c>
      <c r="J1689" s="432">
        <v>128.57</v>
      </c>
      <c r="K1689" s="433">
        <v>12.0</v>
      </c>
      <c r="L1689" s="430" t="s">
        <v>10227</v>
      </c>
      <c r="M1689" s="48"/>
      <c r="N1689" s="48"/>
      <c r="O1689" s="48"/>
      <c r="P1689" s="48"/>
      <c r="Q1689" s="48"/>
      <c r="R1689" s="48"/>
      <c r="S1689" s="48"/>
      <c r="T1689" s="48"/>
      <c r="U1689" s="48"/>
      <c r="V1689" s="48"/>
      <c r="W1689" s="48"/>
      <c r="X1689" s="48"/>
      <c r="Y1689" s="48"/>
      <c r="Z1689" s="48"/>
      <c r="AA1689" s="48"/>
      <c r="AB1689" s="48"/>
      <c r="AC1689" s="48"/>
    </row>
    <row r="1690">
      <c r="A1690" s="497">
        <v>45834.0</v>
      </c>
      <c r="B1690" s="430" t="s">
        <v>10225</v>
      </c>
      <c r="C1690" s="430" t="s">
        <v>3426</v>
      </c>
      <c r="D1690" s="430" t="s">
        <v>11767</v>
      </c>
      <c r="E1690" s="430" t="s">
        <v>4450</v>
      </c>
      <c r="F1690" s="432">
        <v>0.0</v>
      </c>
      <c r="G1690" s="432">
        <v>267.86</v>
      </c>
      <c r="H1690" s="432">
        <v>300.0</v>
      </c>
      <c r="I1690" s="432">
        <f t="shared" si="22"/>
        <v>2407632.11</v>
      </c>
      <c r="J1690" s="432">
        <v>32.14</v>
      </c>
      <c r="K1690" s="433">
        <v>12.0</v>
      </c>
      <c r="L1690" s="430" t="s">
        <v>11689</v>
      </c>
      <c r="M1690" s="48"/>
      <c r="N1690" s="48"/>
      <c r="O1690" s="48"/>
      <c r="P1690" s="48"/>
      <c r="Q1690" s="48"/>
      <c r="R1690" s="48"/>
      <c r="S1690" s="48"/>
      <c r="T1690" s="48"/>
      <c r="U1690" s="48"/>
      <c r="V1690" s="48"/>
      <c r="W1690" s="48"/>
      <c r="X1690" s="48"/>
      <c r="Y1690" s="48"/>
      <c r="Z1690" s="48"/>
      <c r="AA1690" s="48"/>
      <c r="AB1690" s="48"/>
      <c r="AC1690" s="48"/>
    </row>
    <row r="1691">
      <c r="A1691" s="497">
        <v>45834.0</v>
      </c>
      <c r="B1691" s="430" t="s">
        <v>10225</v>
      </c>
      <c r="C1691" s="430" t="s">
        <v>4410</v>
      </c>
      <c r="D1691" s="430" t="s">
        <v>11768</v>
      </c>
      <c r="E1691" s="430" t="s">
        <v>4451</v>
      </c>
      <c r="F1691" s="432">
        <v>0.0</v>
      </c>
      <c r="G1691" s="432">
        <v>4464.29</v>
      </c>
      <c r="H1691" s="432">
        <v>5000.0</v>
      </c>
      <c r="I1691" s="432">
        <f t="shared" si="22"/>
        <v>2412096.4</v>
      </c>
      <c r="J1691" s="432">
        <v>535.71</v>
      </c>
      <c r="K1691" s="433">
        <v>12.0</v>
      </c>
      <c r="L1691" s="430" t="s">
        <v>10271</v>
      </c>
      <c r="M1691" s="48"/>
      <c r="N1691" s="48"/>
      <c r="O1691" s="48"/>
      <c r="P1691" s="48"/>
      <c r="Q1691" s="48"/>
      <c r="R1691" s="48"/>
      <c r="S1691" s="48"/>
      <c r="T1691" s="48"/>
      <c r="U1691" s="48"/>
      <c r="V1691" s="48"/>
      <c r="W1691" s="48"/>
      <c r="X1691" s="48"/>
      <c r="Y1691" s="48"/>
      <c r="Z1691" s="48"/>
      <c r="AA1691" s="48"/>
      <c r="AB1691" s="48"/>
      <c r="AC1691" s="48"/>
    </row>
    <row r="1692">
      <c r="A1692" s="497">
        <v>45834.0</v>
      </c>
      <c r="B1692" s="430" t="s">
        <v>10225</v>
      </c>
      <c r="C1692" s="430" t="s">
        <v>4434</v>
      </c>
      <c r="D1692" s="430" t="s">
        <v>11769</v>
      </c>
      <c r="E1692" s="430" t="s">
        <v>4454</v>
      </c>
      <c r="F1692" s="432">
        <v>0.0</v>
      </c>
      <c r="G1692" s="432">
        <v>491.07</v>
      </c>
      <c r="H1692" s="432">
        <v>550.0</v>
      </c>
      <c r="I1692" s="432">
        <f t="shared" si="22"/>
        <v>2412587.47</v>
      </c>
      <c r="J1692" s="432">
        <v>58.93</v>
      </c>
      <c r="K1692" s="433">
        <v>12.0</v>
      </c>
      <c r="L1692" s="430" t="s">
        <v>11680</v>
      </c>
      <c r="M1692" s="48"/>
      <c r="N1692" s="48"/>
      <c r="O1692" s="48"/>
      <c r="P1692" s="48"/>
      <c r="Q1692" s="48"/>
      <c r="R1692" s="48"/>
      <c r="S1692" s="48"/>
      <c r="T1692" s="48"/>
      <c r="U1692" s="48"/>
      <c r="V1692" s="48"/>
      <c r="W1692" s="48"/>
      <c r="X1692" s="48"/>
      <c r="Y1692" s="48"/>
      <c r="Z1692" s="48"/>
      <c r="AA1692" s="48"/>
      <c r="AB1692" s="48"/>
      <c r="AC1692" s="48"/>
    </row>
    <row r="1693">
      <c r="A1693" s="497">
        <v>45834.0</v>
      </c>
      <c r="B1693" s="430" t="s">
        <v>10225</v>
      </c>
      <c r="C1693" s="430" t="s">
        <v>4391</v>
      </c>
      <c r="D1693" s="430" t="s">
        <v>11770</v>
      </c>
      <c r="E1693" s="430" t="s">
        <v>4462</v>
      </c>
      <c r="F1693" s="432">
        <v>0.0</v>
      </c>
      <c r="G1693" s="432">
        <v>491.07</v>
      </c>
      <c r="H1693" s="432">
        <v>550.0</v>
      </c>
      <c r="I1693" s="432">
        <f t="shared" si="22"/>
        <v>2413078.54</v>
      </c>
      <c r="J1693" s="432">
        <v>58.93</v>
      </c>
      <c r="K1693" s="433">
        <v>12.0</v>
      </c>
      <c r="L1693" s="430" t="s">
        <v>11680</v>
      </c>
      <c r="M1693" s="48"/>
      <c r="N1693" s="48"/>
      <c r="O1693" s="48"/>
      <c r="P1693" s="48"/>
      <c r="Q1693" s="48"/>
      <c r="R1693" s="48"/>
      <c r="S1693" s="48"/>
      <c r="T1693" s="48"/>
      <c r="U1693" s="48"/>
      <c r="V1693" s="48"/>
      <c r="W1693" s="48"/>
      <c r="X1693" s="48"/>
      <c r="Y1693" s="48"/>
      <c r="Z1693" s="48"/>
      <c r="AA1693" s="48"/>
      <c r="AB1693" s="48"/>
      <c r="AC1693" s="48"/>
    </row>
    <row r="1694">
      <c r="A1694" s="497">
        <v>45834.0</v>
      </c>
      <c r="B1694" s="430" t="s">
        <v>10225</v>
      </c>
      <c r="C1694" s="430" t="s">
        <v>3930</v>
      </c>
      <c r="D1694" s="430" t="s">
        <v>11771</v>
      </c>
      <c r="E1694" s="430" t="s">
        <v>4463</v>
      </c>
      <c r="F1694" s="432">
        <v>0.0</v>
      </c>
      <c r="G1694" s="432">
        <v>267.86</v>
      </c>
      <c r="H1694" s="432">
        <v>300.0</v>
      </c>
      <c r="I1694" s="432">
        <f t="shared" si="22"/>
        <v>2413346.4</v>
      </c>
      <c r="J1694" s="432">
        <v>32.14</v>
      </c>
      <c r="K1694" s="433">
        <v>12.0</v>
      </c>
      <c r="L1694" s="430" t="s">
        <v>10279</v>
      </c>
      <c r="M1694" s="48"/>
      <c r="N1694" s="48"/>
      <c r="O1694" s="48"/>
      <c r="P1694" s="48"/>
      <c r="Q1694" s="48"/>
      <c r="R1694" s="48"/>
      <c r="S1694" s="48"/>
      <c r="T1694" s="48"/>
      <c r="U1694" s="48"/>
      <c r="V1694" s="48"/>
      <c r="W1694" s="48"/>
      <c r="X1694" s="48"/>
      <c r="Y1694" s="48"/>
      <c r="Z1694" s="48"/>
      <c r="AA1694" s="48"/>
      <c r="AB1694" s="48"/>
      <c r="AC1694" s="48"/>
    </row>
    <row r="1695">
      <c r="A1695" s="497">
        <v>45835.0</v>
      </c>
      <c r="B1695" s="430" t="s">
        <v>10225</v>
      </c>
      <c r="C1695" s="430" t="s">
        <v>3920</v>
      </c>
      <c r="D1695" s="430" t="s">
        <v>11772</v>
      </c>
      <c r="E1695" s="430" t="s">
        <v>4465</v>
      </c>
      <c r="F1695" s="432">
        <v>0.0</v>
      </c>
      <c r="G1695" s="432">
        <v>491.07</v>
      </c>
      <c r="H1695" s="432">
        <v>550.0</v>
      </c>
      <c r="I1695" s="432">
        <f t="shared" si="22"/>
        <v>2413837.47</v>
      </c>
      <c r="J1695" s="432">
        <v>58.93</v>
      </c>
      <c r="K1695" s="433">
        <v>12.0</v>
      </c>
      <c r="L1695" s="430" t="s">
        <v>11680</v>
      </c>
      <c r="M1695" s="48"/>
      <c r="N1695" s="48"/>
      <c r="O1695" s="48"/>
      <c r="P1695" s="48"/>
      <c r="Q1695" s="48"/>
      <c r="R1695" s="48"/>
      <c r="S1695" s="48"/>
      <c r="T1695" s="48"/>
      <c r="U1695" s="48"/>
      <c r="V1695" s="48"/>
      <c r="W1695" s="48"/>
      <c r="X1695" s="48"/>
      <c r="Y1695" s="48"/>
      <c r="Z1695" s="48"/>
      <c r="AA1695" s="48"/>
      <c r="AB1695" s="48"/>
      <c r="AC1695" s="48"/>
    </row>
    <row r="1696">
      <c r="A1696" s="497">
        <v>45835.0</v>
      </c>
      <c r="B1696" s="430" t="s">
        <v>10225</v>
      </c>
      <c r="C1696" s="430" t="s">
        <v>4469</v>
      </c>
      <c r="D1696" s="430" t="s">
        <v>11773</v>
      </c>
      <c r="E1696" s="430" t="s">
        <v>4468</v>
      </c>
      <c r="F1696" s="432">
        <v>0.0</v>
      </c>
      <c r="G1696" s="432">
        <v>491.07</v>
      </c>
      <c r="H1696" s="432">
        <v>550.0</v>
      </c>
      <c r="I1696" s="432">
        <f t="shared" si="22"/>
        <v>2414328.54</v>
      </c>
      <c r="J1696" s="432">
        <v>58.93</v>
      </c>
      <c r="K1696" s="433">
        <v>12.0</v>
      </c>
      <c r="L1696" s="430" t="s">
        <v>11680</v>
      </c>
      <c r="M1696" s="48"/>
      <c r="N1696" s="48"/>
      <c r="O1696" s="48"/>
      <c r="P1696" s="48"/>
      <c r="Q1696" s="48"/>
      <c r="R1696" s="48"/>
      <c r="S1696" s="48"/>
      <c r="T1696" s="48"/>
      <c r="U1696" s="48"/>
      <c r="V1696" s="48"/>
      <c r="W1696" s="48"/>
      <c r="X1696" s="48"/>
      <c r="Y1696" s="48"/>
      <c r="Z1696" s="48"/>
      <c r="AA1696" s="48"/>
      <c r="AB1696" s="48"/>
      <c r="AC1696" s="48"/>
    </row>
    <row r="1697">
      <c r="A1697" s="497">
        <v>45835.0</v>
      </c>
      <c r="B1697" s="430" t="s">
        <v>10225</v>
      </c>
      <c r="C1697" s="430" t="s">
        <v>4471</v>
      </c>
      <c r="D1697" s="430" t="s">
        <v>11774</v>
      </c>
      <c r="E1697" s="430" t="s">
        <v>4470</v>
      </c>
      <c r="F1697" s="432">
        <v>0.0</v>
      </c>
      <c r="G1697" s="432">
        <v>1857.14</v>
      </c>
      <c r="H1697" s="432">
        <v>2080.0</v>
      </c>
      <c r="I1697" s="432">
        <f t="shared" si="22"/>
        <v>2416185.68</v>
      </c>
      <c r="J1697" s="432">
        <v>222.86</v>
      </c>
      <c r="K1697" s="433">
        <v>12.0</v>
      </c>
      <c r="L1697" s="430" t="s">
        <v>10227</v>
      </c>
      <c r="M1697" s="48"/>
      <c r="N1697" s="48"/>
      <c r="O1697" s="48"/>
      <c r="P1697" s="48"/>
      <c r="Q1697" s="48"/>
      <c r="R1697" s="48"/>
      <c r="S1697" s="48"/>
      <c r="T1697" s="48"/>
      <c r="U1697" s="48"/>
      <c r="V1697" s="48"/>
      <c r="W1697" s="48"/>
      <c r="X1697" s="48"/>
      <c r="Y1697" s="48"/>
      <c r="Z1697" s="48"/>
      <c r="AA1697" s="48"/>
      <c r="AB1697" s="48"/>
      <c r="AC1697" s="48"/>
    </row>
    <row r="1698">
      <c r="A1698" s="497">
        <v>45835.0</v>
      </c>
      <c r="B1698" s="430" t="s">
        <v>10225</v>
      </c>
      <c r="C1698" s="430" t="s">
        <v>4471</v>
      </c>
      <c r="D1698" s="430" t="s">
        <v>11775</v>
      </c>
      <c r="E1698" s="430" t="s">
        <v>4470</v>
      </c>
      <c r="F1698" s="432">
        <v>0.0</v>
      </c>
      <c r="G1698" s="432">
        <v>126.79</v>
      </c>
      <c r="H1698" s="432">
        <v>142.0</v>
      </c>
      <c r="I1698" s="432">
        <f t="shared" si="22"/>
        <v>2416312.47</v>
      </c>
      <c r="J1698" s="432">
        <v>15.21</v>
      </c>
      <c r="K1698" s="433">
        <v>12.0</v>
      </c>
      <c r="L1698" s="430" t="s">
        <v>10290</v>
      </c>
      <c r="M1698" s="48"/>
      <c r="N1698" s="48"/>
      <c r="O1698" s="48"/>
      <c r="P1698" s="48"/>
      <c r="Q1698" s="48"/>
      <c r="R1698" s="48"/>
      <c r="S1698" s="48"/>
      <c r="T1698" s="48"/>
      <c r="U1698" s="48"/>
      <c r="V1698" s="48"/>
      <c r="W1698" s="48"/>
      <c r="X1698" s="48"/>
      <c r="Y1698" s="48"/>
      <c r="Z1698" s="48"/>
      <c r="AA1698" s="48"/>
      <c r="AB1698" s="48"/>
      <c r="AC1698" s="48"/>
    </row>
    <row r="1699">
      <c r="A1699" s="497">
        <v>45835.0</v>
      </c>
      <c r="B1699" s="430" t="s">
        <v>10225</v>
      </c>
      <c r="C1699" s="430" t="s">
        <v>4475</v>
      </c>
      <c r="D1699" s="430" t="s">
        <v>11776</v>
      </c>
      <c r="E1699" s="430" t="s">
        <v>4474</v>
      </c>
      <c r="F1699" s="432">
        <v>0.0</v>
      </c>
      <c r="G1699" s="432">
        <v>267.86</v>
      </c>
      <c r="H1699" s="432">
        <v>300.0</v>
      </c>
      <c r="I1699" s="432">
        <f t="shared" si="22"/>
        <v>2416580.33</v>
      </c>
      <c r="J1699" s="432">
        <v>32.14</v>
      </c>
      <c r="K1699" s="433">
        <v>12.0</v>
      </c>
      <c r="L1699" s="430" t="s">
        <v>11689</v>
      </c>
      <c r="M1699" s="48"/>
      <c r="N1699" s="48"/>
      <c r="O1699" s="48"/>
      <c r="P1699" s="48"/>
      <c r="Q1699" s="48"/>
      <c r="R1699" s="48"/>
      <c r="S1699" s="48"/>
      <c r="T1699" s="48"/>
      <c r="U1699" s="48"/>
      <c r="V1699" s="48"/>
      <c r="W1699" s="48"/>
      <c r="X1699" s="48"/>
      <c r="Y1699" s="48"/>
      <c r="Z1699" s="48"/>
      <c r="AA1699" s="48"/>
      <c r="AB1699" s="48"/>
      <c r="AC1699" s="48"/>
    </row>
    <row r="1700">
      <c r="A1700" s="497">
        <v>45835.0</v>
      </c>
      <c r="B1700" s="430" t="s">
        <v>10225</v>
      </c>
      <c r="C1700" s="430" t="s">
        <v>110</v>
      </c>
      <c r="D1700" s="430" t="s">
        <v>11777</v>
      </c>
      <c r="E1700" s="430" t="s">
        <v>4476</v>
      </c>
      <c r="F1700" s="432">
        <v>0.0</v>
      </c>
      <c r="G1700" s="432">
        <v>267.86</v>
      </c>
      <c r="H1700" s="432">
        <v>300.0</v>
      </c>
      <c r="I1700" s="432">
        <f t="shared" si="22"/>
        <v>2416848.19</v>
      </c>
      <c r="J1700" s="432">
        <v>32.14</v>
      </c>
      <c r="K1700" s="433">
        <v>12.0</v>
      </c>
      <c r="L1700" s="430" t="s">
        <v>11689</v>
      </c>
      <c r="M1700" s="48"/>
      <c r="N1700" s="48"/>
      <c r="O1700" s="48"/>
      <c r="P1700" s="48"/>
      <c r="Q1700" s="48"/>
      <c r="R1700" s="48"/>
      <c r="S1700" s="48"/>
      <c r="T1700" s="48"/>
      <c r="U1700" s="48"/>
      <c r="V1700" s="48"/>
      <c r="W1700" s="48"/>
      <c r="X1700" s="48"/>
      <c r="Y1700" s="48"/>
      <c r="Z1700" s="48"/>
      <c r="AA1700" s="48"/>
      <c r="AB1700" s="48"/>
      <c r="AC1700" s="48"/>
    </row>
    <row r="1701">
      <c r="A1701" s="497">
        <v>45835.0</v>
      </c>
      <c r="B1701" s="430" t="s">
        <v>10225</v>
      </c>
      <c r="C1701" s="430" t="s">
        <v>4478</v>
      </c>
      <c r="D1701" s="430" t="s">
        <v>11778</v>
      </c>
      <c r="E1701" s="430" t="s">
        <v>4477</v>
      </c>
      <c r="F1701" s="432">
        <v>0.0</v>
      </c>
      <c r="G1701" s="432">
        <v>267.86</v>
      </c>
      <c r="H1701" s="432">
        <v>300.0</v>
      </c>
      <c r="I1701" s="432">
        <f t="shared" si="22"/>
        <v>2417116.05</v>
      </c>
      <c r="J1701" s="432">
        <v>32.14</v>
      </c>
      <c r="K1701" s="433">
        <v>12.0</v>
      </c>
      <c r="L1701" s="430" t="s">
        <v>11689</v>
      </c>
      <c r="M1701" s="48"/>
      <c r="N1701" s="48"/>
      <c r="O1701" s="48"/>
      <c r="P1701" s="48"/>
      <c r="Q1701" s="48"/>
      <c r="R1701" s="48"/>
      <c r="S1701" s="48"/>
      <c r="T1701" s="48"/>
      <c r="U1701" s="48"/>
      <c r="V1701" s="48"/>
      <c r="W1701" s="48"/>
      <c r="X1701" s="48"/>
      <c r="Y1701" s="48"/>
      <c r="Z1701" s="48"/>
      <c r="AA1701" s="48"/>
      <c r="AB1701" s="48"/>
      <c r="AC1701" s="48"/>
    </row>
    <row r="1702">
      <c r="A1702" s="497">
        <v>45835.0</v>
      </c>
      <c r="B1702" s="430" t="s">
        <v>10225</v>
      </c>
      <c r="C1702" s="430" t="s">
        <v>4391</v>
      </c>
      <c r="D1702" s="430" t="s">
        <v>11779</v>
      </c>
      <c r="E1702" s="430" t="s">
        <v>4466</v>
      </c>
      <c r="F1702" s="432">
        <v>0.0</v>
      </c>
      <c r="G1702" s="432">
        <v>642.86</v>
      </c>
      <c r="H1702" s="432">
        <v>720.0</v>
      </c>
      <c r="I1702" s="432">
        <f t="shared" si="22"/>
        <v>2417758.91</v>
      </c>
      <c r="J1702" s="432">
        <v>77.14</v>
      </c>
      <c r="K1702" s="433">
        <v>12.0</v>
      </c>
      <c r="L1702" s="430" t="s">
        <v>10227</v>
      </c>
      <c r="M1702" s="48"/>
      <c r="N1702" s="48"/>
      <c r="O1702" s="48"/>
      <c r="P1702" s="48"/>
      <c r="Q1702" s="48"/>
      <c r="R1702" s="48"/>
      <c r="S1702" s="48"/>
      <c r="T1702" s="48"/>
      <c r="U1702" s="48"/>
      <c r="V1702" s="48"/>
      <c r="W1702" s="48"/>
      <c r="X1702" s="48"/>
      <c r="Y1702" s="48"/>
      <c r="Z1702" s="48"/>
      <c r="AA1702" s="48"/>
      <c r="AB1702" s="48"/>
      <c r="AC1702" s="48"/>
    </row>
    <row r="1703">
      <c r="A1703" s="497">
        <v>45836.0</v>
      </c>
      <c r="B1703" s="430" t="s">
        <v>10225</v>
      </c>
      <c r="C1703" s="430" t="s">
        <v>4366</v>
      </c>
      <c r="D1703" s="430" t="s">
        <v>11780</v>
      </c>
      <c r="E1703" s="430" t="s">
        <v>4479</v>
      </c>
      <c r="F1703" s="432">
        <v>0.0</v>
      </c>
      <c r="G1703" s="432">
        <v>1500.0</v>
      </c>
      <c r="H1703" s="432">
        <v>1680.0</v>
      </c>
      <c r="I1703" s="432">
        <f t="shared" si="22"/>
        <v>2419258.91</v>
      </c>
      <c r="J1703" s="432">
        <v>180.0</v>
      </c>
      <c r="K1703" s="433">
        <v>12.0</v>
      </c>
      <c r="L1703" s="430" t="s">
        <v>10227</v>
      </c>
      <c r="M1703" s="48"/>
      <c r="N1703" s="48"/>
      <c r="O1703" s="48"/>
      <c r="P1703" s="48"/>
      <c r="Q1703" s="48"/>
      <c r="R1703" s="48"/>
      <c r="S1703" s="48"/>
      <c r="T1703" s="48"/>
      <c r="U1703" s="48"/>
      <c r="V1703" s="48"/>
      <c r="W1703" s="48"/>
      <c r="X1703" s="48"/>
      <c r="Y1703" s="48"/>
      <c r="Z1703" s="48"/>
      <c r="AA1703" s="48"/>
      <c r="AB1703" s="48"/>
      <c r="AC1703" s="48"/>
    </row>
    <row r="1704">
      <c r="A1704" s="497">
        <v>45836.0</v>
      </c>
      <c r="B1704" s="430" t="s">
        <v>10225</v>
      </c>
      <c r="C1704" s="430" t="s">
        <v>785</v>
      </c>
      <c r="D1704" s="430" t="s">
        <v>11781</v>
      </c>
      <c r="E1704" s="430" t="s">
        <v>4481</v>
      </c>
      <c r="F1704" s="432">
        <v>0.0</v>
      </c>
      <c r="G1704" s="432">
        <v>1687.5</v>
      </c>
      <c r="H1704" s="432">
        <v>1890.0</v>
      </c>
      <c r="I1704" s="432">
        <f t="shared" si="22"/>
        <v>2420946.41</v>
      </c>
      <c r="J1704" s="432">
        <v>202.5</v>
      </c>
      <c r="K1704" s="433">
        <v>12.0</v>
      </c>
      <c r="L1704" s="430" t="s">
        <v>10227</v>
      </c>
      <c r="M1704" s="48"/>
      <c r="N1704" s="48"/>
      <c r="O1704" s="48"/>
      <c r="P1704" s="48"/>
      <c r="Q1704" s="48"/>
      <c r="R1704" s="48"/>
      <c r="S1704" s="48"/>
      <c r="T1704" s="48"/>
      <c r="U1704" s="48"/>
      <c r="V1704" s="48"/>
      <c r="W1704" s="48"/>
      <c r="X1704" s="48"/>
      <c r="Y1704" s="48"/>
      <c r="Z1704" s="48"/>
      <c r="AA1704" s="48"/>
      <c r="AB1704" s="48"/>
      <c r="AC1704" s="48"/>
    </row>
    <row r="1705">
      <c r="A1705" s="497">
        <v>45836.0</v>
      </c>
      <c r="B1705" s="430" t="s">
        <v>10225</v>
      </c>
      <c r="C1705" s="430" t="s">
        <v>785</v>
      </c>
      <c r="D1705" s="430" t="s">
        <v>11782</v>
      </c>
      <c r="E1705" s="430" t="s">
        <v>4484</v>
      </c>
      <c r="F1705" s="432">
        <v>0.0</v>
      </c>
      <c r="G1705" s="432">
        <v>1687.5</v>
      </c>
      <c r="H1705" s="432">
        <v>1890.0</v>
      </c>
      <c r="I1705" s="432">
        <f t="shared" si="22"/>
        <v>2422633.91</v>
      </c>
      <c r="J1705" s="432">
        <v>202.5</v>
      </c>
      <c r="K1705" s="433">
        <v>12.0</v>
      </c>
      <c r="L1705" s="430" t="s">
        <v>10227</v>
      </c>
      <c r="M1705" s="48"/>
      <c r="N1705" s="48"/>
      <c r="O1705" s="48"/>
      <c r="P1705" s="48"/>
      <c r="Q1705" s="48"/>
      <c r="R1705" s="48"/>
      <c r="S1705" s="48"/>
      <c r="T1705" s="48"/>
      <c r="U1705" s="48"/>
      <c r="V1705" s="48"/>
      <c r="W1705" s="48"/>
      <c r="X1705" s="48"/>
      <c r="Y1705" s="48"/>
      <c r="Z1705" s="48"/>
      <c r="AA1705" s="48"/>
      <c r="AB1705" s="48"/>
      <c r="AC1705" s="48"/>
    </row>
    <row r="1706">
      <c r="A1706" s="497">
        <v>45837.0</v>
      </c>
      <c r="B1706" s="430" t="s">
        <v>10225</v>
      </c>
      <c r="C1706" s="430" t="s">
        <v>1964</v>
      </c>
      <c r="D1706" s="430" t="s">
        <v>11783</v>
      </c>
      <c r="E1706" s="430" t="s">
        <v>4488</v>
      </c>
      <c r="F1706" s="432">
        <v>0.0</v>
      </c>
      <c r="G1706" s="432">
        <v>1227.68</v>
      </c>
      <c r="H1706" s="432">
        <v>1375.0</v>
      </c>
      <c r="I1706" s="432">
        <f t="shared" si="22"/>
        <v>2423861.59</v>
      </c>
      <c r="J1706" s="432">
        <v>147.32</v>
      </c>
      <c r="K1706" s="433">
        <v>12.0</v>
      </c>
      <c r="L1706" s="430" t="s">
        <v>10234</v>
      </c>
      <c r="M1706" s="48"/>
      <c r="N1706" s="48"/>
      <c r="O1706" s="48"/>
      <c r="P1706" s="48"/>
      <c r="Q1706" s="48"/>
      <c r="R1706" s="48"/>
      <c r="S1706" s="48"/>
      <c r="T1706" s="48"/>
      <c r="U1706" s="48"/>
      <c r="V1706" s="48"/>
      <c r="W1706" s="48"/>
      <c r="X1706" s="48"/>
      <c r="Y1706" s="48"/>
      <c r="Z1706" s="48"/>
      <c r="AA1706" s="48"/>
      <c r="AB1706" s="48"/>
      <c r="AC1706" s="48"/>
    </row>
    <row r="1707">
      <c r="A1707" s="497">
        <v>45838.0</v>
      </c>
      <c r="B1707" s="430" t="s">
        <v>10225</v>
      </c>
      <c r="C1707" s="430" t="s">
        <v>110</v>
      </c>
      <c r="D1707" s="430" t="s">
        <v>11726</v>
      </c>
      <c r="E1707" s="430" t="s">
        <v>4485</v>
      </c>
      <c r="F1707" s="432">
        <v>0.0</v>
      </c>
      <c r="G1707" s="432">
        <v>491.07</v>
      </c>
      <c r="H1707" s="432">
        <v>550.0</v>
      </c>
      <c r="I1707" s="432">
        <f t="shared" si="22"/>
        <v>2424352.66</v>
      </c>
      <c r="J1707" s="432">
        <v>58.93</v>
      </c>
      <c r="K1707" s="433">
        <v>12.0</v>
      </c>
      <c r="L1707" s="430" t="s">
        <v>11680</v>
      </c>
      <c r="M1707" s="48"/>
      <c r="N1707" s="48"/>
      <c r="O1707" s="48"/>
      <c r="P1707" s="48"/>
      <c r="Q1707" s="48"/>
      <c r="R1707" s="48"/>
      <c r="S1707" s="48"/>
      <c r="T1707" s="48"/>
      <c r="U1707" s="48"/>
      <c r="V1707" s="48"/>
      <c r="W1707" s="48"/>
      <c r="X1707" s="48"/>
      <c r="Y1707" s="48"/>
      <c r="Z1707" s="48"/>
      <c r="AA1707" s="48"/>
      <c r="AB1707" s="48"/>
      <c r="AC1707" s="48"/>
    </row>
    <row r="1708">
      <c r="A1708" s="497">
        <v>45838.0</v>
      </c>
      <c r="B1708" s="430" t="s">
        <v>10225</v>
      </c>
      <c r="C1708" s="430" t="s">
        <v>4487</v>
      </c>
      <c r="D1708" s="430" t="s">
        <v>11784</v>
      </c>
      <c r="E1708" s="430" t="s">
        <v>4486</v>
      </c>
      <c r="F1708" s="432">
        <v>0.0</v>
      </c>
      <c r="G1708" s="432">
        <v>491.07</v>
      </c>
      <c r="H1708" s="432">
        <v>550.0</v>
      </c>
      <c r="I1708" s="432">
        <f t="shared" si="22"/>
        <v>2424843.73</v>
      </c>
      <c r="J1708" s="432">
        <v>58.93</v>
      </c>
      <c r="K1708" s="433">
        <v>12.0</v>
      </c>
      <c r="L1708" s="430" t="s">
        <v>11680</v>
      </c>
      <c r="M1708" s="48"/>
      <c r="N1708" s="48"/>
      <c r="O1708" s="48"/>
      <c r="P1708" s="48"/>
      <c r="Q1708" s="48"/>
      <c r="R1708" s="48"/>
      <c r="S1708" s="48"/>
      <c r="T1708" s="48"/>
      <c r="U1708" s="48"/>
      <c r="V1708" s="48"/>
      <c r="W1708" s="48"/>
      <c r="X1708" s="48"/>
      <c r="Y1708" s="48"/>
      <c r="Z1708" s="48"/>
      <c r="AA1708" s="48"/>
      <c r="AB1708" s="48"/>
      <c r="AC1708" s="48"/>
    </row>
    <row r="1709">
      <c r="A1709" s="497">
        <v>45838.0</v>
      </c>
      <c r="B1709" s="430" t="s">
        <v>10225</v>
      </c>
      <c r="C1709" s="430" t="s">
        <v>3770</v>
      </c>
      <c r="D1709" s="430" t="s">
        <v>11785</v>
      </c>
      <c r="E1709" s="430" t="s">
        <v>4491</v>
      </c>
      <c r="F1709" s="432">
        <v>0.0</v>
      </c>
      <c r="G1709" s="432">
        <v>491.07</v>
      </c>
      <c r="H1709" s="432">
        <v>550.0</v>
      </c>
      <c r="I1709" s="432">
        <f t="shared" si="22"/>
        <v>2425334.8</v>
      </c>
      <c r="J1709" s="432">
        <v>58.93</v>
      </c>
      <c r="K1709" s="433">
        <v>12.0</v>
      </c>
      <c r="L1709" s="430" t="s">
        <v>11680</v>
      </c>
      <c r="M1709" s="48"/>
      <c r="N1709" s="48"/>
      <c r="O1709" s="48"/>
      <c r="P1709" s="48"/>
      <c r="Q1709" s="48"/>
      <c r="R1709" s="48"/>
      <c r="S1709" s="48"/>
      <c r="T1709" s="48"/>
      <c r="U1709" s="48"/>
      <c r="V1709" s="48"/>
      <c r="W1709" s="48"/>
      <c r="X1709" s="48"/>
      <c r="Y1709" s="48"/>
      <c r="Z1709" s="48"/>
      <c r="AA1709" s="48"/>
      <c r="AB1709" s="48"/>
      <c r="AC1709" s="48"/>
    </row>
    <row r="1710">
      <c r="A1710" s="497">
        <v>45838.0</v>
      </c>
      <c r="B1710" s="430" t="s">
        <v>10225</v>
      </c>
      <c r="C1710" s="430" t="s">
        <v>3770</v>
      </c>
      <c r="D1710" s="430" t="s">
        <v>11786</v>
      </c>
      <c r="E1710" s="430" t="s">
        <v>4491</v>
      </c>
      <c r="F1710" s="432">
        <v>0.0</v>
      </c>
      <c r="G1710" s="432">
        <v>1000.0</v>
      </c>
      <c r="H1710" s="432">
        <v>1120.0</v>
      </c>
      <c r="I1710" s="432">
        <f t="shared" si="22"/>
        <v>2426334.8</v>
      </c>
      <c r="J1710" s="432">
        <v>120.0</v>
      </c>
      <c r="K1710" s="433">
        <v>12.0</v>
      </c>
      <c r="L1710" s="430" t="s">
        <v>10227</v>
      </c>
      <c r="M1710" s="48"/>
      <c r="N1710" s="48"/>
      <c r="O1710" s="48"/>
      <c r="P1710" s="48"/>
      <c r="Q1710" s="48"/>
      <c r="R1710" s="48"/>
      <c r="S1710" s="48"/>
      <c r="T1710" s="48"/>
      <c r="U1710" s="48"/>
      <c r="V1710" s="48"/>
      <c r="W1710" s="48"/>
      <c r="X1710" s="48"/>
      <c r="Y1710" s="48"/>
      <c r="Z1710" s="48"/>
      <c r="AA1710" s="48"/>
      <c r="AB1710" s="48"/>
      <c r="AC1710" s="48"/>
    </row>
    <row r="1711">
      <c r="A1711" s="497">
        <v>45838.0</v>
      </c>
      <c r="B1711" s="430" t="s">
        <v>10225</v>
      </c>
      <c r="C1711" s="430" t="s">
        <v>4391</v>
      </c>
      <c r="D1711" s="430" t="s">
        <v>11787</v>
      </c>
      <c r="E1711" s="430" t="s">
        <v>4493</v>
      </c>
      <c r="F1711" s="432">
        <v>0.0</v>
      </c>
      <c r="G1711" s="432">
        <v>642.86</v>
      </c>
      <c r="H1711" s="432">
        <v>720.0</v>
      </c>
      <c r="I1711" s="432">
        <f t="shared" si="22"/>
        <v>2426977.66</v>
      </c>
      <c r="J1711" s="432">
        <v>77.14</v>
      </c>
      <c r="K1711" s="433">
        <v>12.0</v>
      </c>
      <c r="L1711" s="430" t="s">
        <v>10227</v>
      </c>
      <c r="M1711" s="48"/>
      <c r="N1711" s="48"/>
      <c r="O1711" s="48"/>
      <c r="P1711" s="48"/>
      <c r="Q1711" s="48"/>
      <c r="R1711" s="48"/>
      <c r="S1711" s="48"/>
      <c r="T1711" s="48"/>
      <c r="U1711" s="48"/>
      <c r="V1711" s="48"/>
      <c r="W1711" s="48"/>
      <c r="X1711" s="48"/>
      <c r="Y1711" s="48"/>
      <c r="Z1711" s="48"/>
      <c r="AA1711" s="48"/>
      <c r="AB1711" s="48"/>
      <c r="AC1711" s="48"/>
    </row>
    <row r="1712">
      <c r="A1712" s="497">
        <v>45838.0</v>
      </c>
      <c r="B1712" s="430" t="s">
        <v>10225</v>
      </c>
      <c r="C1712" s="430" t="s">
        <v>11788</v>
      </c>
      <c r="D1712" s="430" t="s">
        <v>11789</v>
      </c>
      <c r="E1712" s="430" t="s">
        <v>4495</v>
      </c>
      <c r="F1712" s="432">
        <v>0.0</v>
      </c>
      <c r="G1712" s="432">
        <v>1800.0</v>
      </c>
      <c r="H1712" s="432">
        <v>2016.0</v>
      </c>
      <c r="I1712" s="432">
        <f t="shared" si="22"/>
        <v>2428777.66</v>
      </c>
      <c r="J1712" s="432">
        <v>216.0</v>
      </c>
      <c r="K1712" s="433">
        <v>12.0</v>
      </c>
      <c r="L1712" s="430" t="s">
        <v>10227</v>
      </c>
      <c r="M1712" s="48"/>
      <c r="N1712" s="48"/>
      <c r="O1712" s="48"/>
      <c r="P1712" s="48"/>
      <c r="Q1712" s="48"/>
      <c r="R1712" s="48"/>
      <c r="S1712" s="48"/>
      <c r="T1712" s="48"/>
      <c r="U1712" s="48"/>
      <c r="V1712" s="48"/>
      <c r="W1712" s="48"/>
      <c r="X1712" s="48"/>
      <c r="Y1712" s="48"/>
      <c r="Z1712" s="48"/>
      <c r="AA1712" s="48"/>
      <c r="AB1712" s="48"/>
      <c r="AC1712" s="48"/>
    </row>
    <row r="1713">
      <c r="A1713" s="497">
        <v>45838.0</v>
      </c>
      <c r="B1713" s="430" t="s">
        <v>10225</v>
      </c>
      <c r="C1713" s="430" t="s">
        <v>4499</v>
      </c>
      <c r="D1713" s="430" t="s">
        <v>11790</v>
      </c>
      <c r="E1713" s="430" t="s">
        <v>4498</v>
      </c>
      <c r="F1713" s="432">
        <v>0.0</v>
      </c>
      <c r="G1713" s="432">
        <v>7366.07</v>
      </c>
      <c r="H1713" s="432">
        <v>8250.0</v>
      </c>
      <c r="I1713" s="432">
        <f t="shared" si="22"/>
        <v>2436143.73</v>
      </c>
      <c r="J1713" s="432">
        <v>883.93</v>
      </c>
      <c r="K1713" s="433">
        <v>12.0</v>
      </c>
      <c r="L1713" s="430" t="s">
        <v>10234</v>
      </c>
      <c r="M1713" s="48"/>
      <c r="N1713" s="48"/>
      <c r="O1713" s="48"/>
      <c r="P1713" s="48"/>
      <c r="Q1713" s="48"/>
      <c r="R1713" s="48"/>
      <c r="S1713" s="48"/>
      <c r="T1713" s="48"/>
      <c r="U1713" s="48"/>
      <c r="V1713" s="48"/>
      <c r="W1713" s="48"/>
      <c r="X1713" s="48"/>
      <c r="Y1713" s="48"/>
      <c r="Z1713" s="48"/>
      <c r="AA1713" s="48"/>
      <c r="AB1713" s="48"/>
      <c r="AC1713" s="48"/>
    </row>
    <row r="1714">
      <c r="A1714" s="467" t="s">
        <v>10999</v>
      </c>
      <c r="B1714" s="431"/>
      <c r="C1714" s="431"/>
      <c r="D1714" s="431"/>
      <c r="E1714" s="431"/>
      <c r="F1714" s="441">
        <f t="shared" ref="F1714:H1714" si="23">SUM(F878:F1713)</f>
        <v>0</v>
      </c>
      <c r="G1714" s="441">
        <f t="shared" si="23"/>
        <v>3814555.67</v>
      </c>
      <c r="H1714" s="441">
        <f t="shared" si="23"/>
        <v>4272301.91</v>
      </c>
      <c r="I1714" s="441">
        <f>I1713</f>
        <v>2436143.73</v>
      </c>
      <c r="J1714" s="441">
        <f>SUM(J878:J1713)</f>
        <v>457746.24</v>
      </c>
      <c r="K1714" s="431"/>
      <c r="L1714" s="431"/>
      <c r="M1714" s="48"/>
      <c r="N1714" s="48"/>
      <c r="O1714" s="48"/>
      <c r="P1714" s="48"/>
      <c r="Q1714" s="48"/>
      <c r="R1714" s="48"/>
      <c r="S1714" s="48"/>
      <c r="T1714" s="48"/>
      <c r="U1714" s="48"/>
      <c r="V1714" s="48"/>
      <c r="W1714" s="48"/>
      <c r="X1714" s="48"/>
      <c r="Y1714" s="48"/>
      <c r="Z1714" s="48"/>
      <c r="AA1714" s="48"/>
      <c r="AB1714" s="48"/>
      <c r="AC1714" s="48"/>
    </row>
    <row r="1715">
      <c r="A1715" s="48"/>
      <c r="B1715" s="48"/>
      <c r="C1715" s="48"/>
      <c r="D1715" s="48"/>
      <c r="E1715" s="48"/>
      <c r="F1715" s="48"/>
      <c r="G1715" s="48"/>
      <c r="H1715" s="48"/>
      <c r="I1715" s="48"/>
      <c r="J1715" s="48"/>
      <c r="K1715" s="48"/>
      <c r="L1715" s="48"/>
      <c r="M1715" s="48"/>
      <c r="N1715" s="48"/>
      <c r="O1715" s="48"/>
      <c r="P1715" s="48"/>
      <c r="Q1715" s="48"/>
      <c r="R1715" s="48"/>
      <c r="S1715" s="48"/>
      <c r="T1715" s="48"/>
      <c r="U1715" s="48"/>
      <c r="V1715" s="48"/>
      <c r="W1715" s="48"/>
      <c r="X1715" s="48"/>
      <c r="Y1715" s="48"/>
      <c r="Z1715" s="48"/>
      <c r="AA1715" s="48"/>
      <c r="AB1715" s="48"/>
      <c r="AC1715" s="48"/>
    </row>
    <row r="1716">
      <c r="A1716" s="499" t="s">
        <v>11791</v>
      </c>
      <c r="B1716" s="500"/>
      <c r="C1716" s="500"/>
      <c r="D1716" s="500"/>
      <c r="E1716" s="500"/>
      <c r="F1716" s="501">
        <f t="shared" ref="F1716:H1716" si="24">SUM(F869,F875,F1714)</f>
        <v>0</v>
      </c>
      <c r="G1716" s="501">
        <f t="shared" si="24"/>
        <v>3823587.85</v>
      </c>
      <c r="H1716" s="501">
        <f t="shared" si="24"/>
        <v>4281334.09</v>
      </c>
      <c r="I1716" s="501">
        <f>(F1716 - G1716)</f>
        <v>-3823587.85</v>
      </c>
      <c r="J1716" s="501">
        <f>SUM(J869,J875,J1714)</f>
        <v>457746.24</v>
      </c>
      <c r="K1716" s="500"/>
      <c r="L1716" s="500"/>
      <c r="M1716" s="48"/>
      <c r="N1716" s="48"/>
      <c r="O1716" s="48"/>
      <c r="P1716" s="48"/>
      <c r="Q1716" s="48"/>
      <c r="R1716" s="48"/>
      <c r="S1716" s="48"/>
      <c r="T1716" s="48"/>
      <c r="U1716" s="48"/>
      <c r="V1716" s="48"/>
      <c r="W1716" s="48"/>
      <c r="X1716" s="48"/>
      <c r="Y1716" s="48"/>
      <c r="Z1716" s="48"/>
      <c r="AA1716" s="48"/>
      <c r="AB1716" s="48"/>
      <c r="AC1716" s="48"/>
    </row>
    <row r="1717">
      <c r="A1717" s="48"/>
      <c r="B1717" s="48"/>
      <c r="C1717" s="48"/>
      <c r="D1717" s="48"/>
      <c r="E1717" s="48"/>
      <c r="F1717" s="48"/>
      <c r="G1717" s="48"/>
      <c r="H1717" s="48"/>
      <c r="I1717" s="48"/>
      <c r="J1717" s="48"/>
      <c r="K1717" s="48"/>
      <c r="L1717" s="48"/>
      <c r="M1717" s="48"/>
      <c r="N1717" s="48"/>
      <c r="O1717" s="48"/>
      <c r="P1717" s="48"/>
      <c r="Q1717" s="48"/>
      <c r="R1717" s="48"/>
      <c r="S1717" s="48"/>
      <c r="T1717" s="48"/>
      <c r="U1717" s="48"/>
      <c r="V1717" s="48"/>
      <c r="W1717" s="48"/>
      <c r="X1717" s="48"/>
      <c r="Y1717" s="48"/>
      <c r="Z1717" s="48"/>
      <c r="AA1717" s="48"/>
      <c r="AB1717" s="48"/>
      <c r="AC1717" s="48"/>
    </row>
    <row r="1718">
      <c r="A1718" s="48"/>
      <c r="B1718" s="48"/>
      <c r="C1718" s="48"/>
      <c r="D1718" s="48"/>
      <c r="E1718" s="48"/>
      <c r="F1718" s="48"/>
      <c r="G1718" s="502" t="str">
        <f t="shared" ref="G1718:G1719" si="25">J1718/0.12</f>
        <v>#VALUE!</v>
      </c>
      <c r="H1718" s="502" t="str">
        <f t="shared" ref="H1718:H1719" si="26">G1718+J1718</f>
        <v>#VALUE!</v>
      </c>
      <c r="I1718" s="48"/>
      <c r="J1718" s="502" t="str">
        <f>SI!H1574</f>
        <v>MBTC</v>
      </c>
      <c r="K1718" s="422" t="s">
        <v>11792</v>
      </c>
      <c r="L1718" s="48"/>
      <c r="M1718" s="48"/>
      <c r="N1718" s="48"/>
      <c r="O1718" s="48"/>
      <c r="P1718" s="48"/>
      <c r="Q1718" s="48"/>
      <c r="R1718" s="48"/>
      <c r="S1718" s="48"/>
      <c r="T1718" s="48"/>
      <c r="U1718" s="48"/>
      <c r="V1718" s="48"/>
      <c r="W1718" s="48"/>
      <c r="X1718" s="48"/>
      <c r="Y1718" s="48"/>
      <c r="Z1718" s="48"/>
      <c r="AA1718" s="48"/>
      <c r="AB1718" s="48"/>
      <c r="AC1718" s="48"/>
    </row>
    <row r="1719">
      <c r="A1719" s="48"/>
      <c r="B1719" s="48"/>
      <c r="C1719" s="48"/>
      <c r="D1719" s="48"/>
      <c r="E1719" s="48"/>
      <c r="F1719" s="48"/>
      <c r="G1719" s="502" t="str">
        <f t="shared" si="25"/>
        <v>#VALUE!</v>
      </c>
      <c r="H1719" s="502" t="str">
        <f t="shared" si="26"/>
        <v>#VALUE!</v>
      </c>
      <c r="I1719" s="48"/>
      <c r="J1719" s="502" t="str">
        <f>J1716-J1718</f>
        <v>#VALUE!</v>
      </c>
      <c r="K1719" s="503" t="s">
        <v>11793</v>
      </c>
      <c r="L1719" s="48"/>
      <c r="M1719" s="48"/>
      <c r="N1719" s="48"/>
      <c r="O1719" s="48"/>
      <c r="P1719" s="48"/>
      <c r="Q1719" s="48"/>
      <c r="R1719" s="48"/>
      <c r="S1719" s="48"/>
      <c r="T1719" s="48"/>
      <c r="U1719" s="48"/>
      <c r="V1719" s="48"/>
      <c r="W1719" s="48"/>
      <c r="X1719" s="48"/>
      <c r="Y1719" s="48"/>
      <c r="Z1719" s="48"/>
      <c r="AA1719" s="48"/>
      <c r="AB1719" s="48"/>
      <c r="AC1719" s="48"/>
    </row>
    <row r="1720">
      <c r="A1720" s="48"/>
      <c r="B1720" s="48"/>
      <c r="C1720" s="48"/>
      <c r="D1720" s="48"/>
      <c r="E1720" s="48"/>
      <c r="F1720" s="48"/>
      <c r="G1720" s="427">
        <f t="shared" ref="G1720:H1720" si="27">SUM(G1731:G1742)-SUM(G1722:G1728)</f>
        <v>172044.18</v>
      </c>
      <c r="H1720" s="427">
        <f t="shared" si="27"/>
        <v>192688.68</v>
      </c>
      <c r="I1720" s="48"/>
      <c r="J1720" s="427">
        <f>SUM(J1731:J1742)-SUM(J1722:J1728)</f>
        <v>20645.28</v>
      </c>
      <c r="K1720" s="422" t="s">
        <v>11794</v>
      </c>
      <c r="L1720" s="48"/>
      <c r="M1720" s="48"/>
      <c r="N1720" s="48"/>
      <c r="O1720" s="48"/>
      <c r="P1720" s="48"/>
      <c r="Q1720" s="48"/>
      <c r="R1720" s="48"/>
      <c r="S1720" s="48"/>
      <c r="T1720" s="48"/>
      <c r="U1720" s="48"/>
      <c r="V1720" s="48"/>
      <c r="W1720" s="48"/>
      <c r="X1720" s="48"/>
      <c r="Y1720" s="48"/>
      <c r="Z1720" s="48"/>
      <c r="AA1720" s="48"/>
      <c r="AB1720" s="48"/>
      <c r="AC1720" s="48"/>
    </row>
    <row r="1721">
      <c r="A1721" s="48"/>
      <c r="B1721" s="48"/>
      <c r="C1721" s="422" t="s">
        <v>11795</v>
      </c>
      <c r="D1721" s="48"/>
      <c r="E1721" s="48"/>
      <c r="F1721" s="48"/>
      <c r="G1721" s="504">
        <v>3.0</v>
      </c>
      <c r="H1721" s="48"/>
      <c r="I1721" s="48"/>
      <c r="J1721" s="48"/>
      <c r="K1721" s="48"/>
      <c r="L1721" s="48"/>
      <c r="M1721" s="48"/>
      <c r="N1721" s="48"/>
      <c r="O1721" s="48"/>
      <c r="P1721" s="48"/>
      <c r="Q1721" s="48"/>
      <c r="R1721" s="48"/>
      <c r="S1721" s="48"/>
      <c r="T1721" s="48"/>
      <c r="U1721" s="48"/>
      <c r="V1721" s="48"/>
      <c r="W1721" s="48"/>
      <c r="X1721" s="48"/>
      <c r="Y1721" s="48"/>
      <c r="Z1721" s="48"/>
      <c r="AA1721" s="48"/>
      <c r="AB1721" s="48"/>
      <c r="AC1721" s="48"/>
    </row>
    <row r="1722">
      <c r="A1722" s="496">
        <v>45778.0</v>
      </c>
      <c r="B1722" s="423" t="s">
        <v>10225</v>
      </c>
      <c r="C1722" s="423" t="s">
        <v>4499</v>
      </c>
      <c r="D1722" s="423" t="s">
        <v>11350</v>
      </c>
      <c r="E1722" s="423" t="s">
        <v>11351</v>
      </c>
      <c r="F1722" s="427">
        <v>0.0</v>
      </c>
      <c r="G1722" s="427">
        <v>2232.14</v>
      </c>
      <c r="H1722" s="427">
        <v>2500.0</v>
      </c>
      <c r="I1722" s="427">
        <f>((I1721 + G1722) - F1722)</f>
        <v>2232.14</v>
      </c>
      <c r="J1722" s="427">
        <v>267.86</v>
      </c>
      <c r="K1722" s="428">
        <v>12.0</v>
      </c>
      <c r="L1722" s="423" t="s">
        <v>10234</v>
      </c>
      <c r="M1722" s="48"/>
      <c r="N1722" s="48"/>
      <c r="O1722" s="48"/>
      <c r="P1722" s="48"/>
      <c r="Q1722" s="48"/>
      <c r="R1722" s="48"/>
      <c r="S1722" s="48"/>
      <c r="T1722" s="48"/>
      <c r="U1722" s="48"/>
      <c r="V1722" s="48"/>
      <c r="W1722" s="48"/>
      <c r="X1722" s="48"/>
      <c r="Y1722" s="48"/>
      <c r="Z1722" s="48"/>
      <c r="AA1722" s="48"/>
      <c r="AB1722" s="48"/>
      <c r="AC1722" s="48"/>
    </row>
    <row r="1723">
      <c r="A1723" s="444"/>
      <c r="B1723" s="48"/>
      <c r="C1723" s="48"/>
      <c r="D1723" s="48"/>
      <c r="E1723" s="48"/>
      <c r="F1723" s="106"/>
      <c r="G1723" s="106"/>
      <c r="H1723" s="106"/>
      <c r="I1723" s="106"/>
      <c r="J1723" s="106"/>
      <c r="K1723" s="445"/>
      <c r="L1723" s="48"/>
      <c r="M1723" s="48"/>
      <c r="N1723" s="48"/>
      <c r="O1723" s="48"/>
      <c r="P1723" s="48"/>
      <c r="Q1723" s="48"/>
      <c r="R1723" s="48"/>
      <c r="S1723" s="48"/>
      <c r="T1723" s="48"/>
      <c r="U1723" s="48"/>
      <c r="V1723" s="48"/>
      <c r="W1723" s="48"/>
      <c r="X1723" s="48"/>
      <c r="Y1723" s="48"/>
      <c r="Z1723" s="48"/>
      <c r="AA1723" s="48"/>
      <c r="AB1723" s="48"/>
      <c r="AC1723" s="48"/>
    </row>
    <row r="1724">
      <c r="A1724" s="444"/>
      <c r="B1724" s="48"/>
      <c r="C1724" s="422" t="s">
        <v>11796</v>
      </c>
      <c r="D1724" s="48"/>
      <c r="E1724" s="48"/>
      <c r="F1724" s="106"/>
      <c r="G1724" s="505">
        <v>-43765.88</v>
      </c>
      <c r="H1724" s="506">
        <v>-49017.0</v>
      </c>
      <c r="I1724" s="48"/>
      <c r="J1724" s="506">
        <v>-5251.9</v>
      </c>
      <c r="K1724" s="445"/>
      <c r="L1724" s="48"/>
      <c r="M1724" s="48"/>
      <c r="N1724" s="48"/>
      <c r="O1724" s="48"/>
      <c r="P1724" s="48"/>
      <c r="Q1724" s="48"/>
      <c r="R1724" s="48"/>
      <c r="S1724" s="48"/>
      <c r="T1724" s="48"/>
      <c r="U1724" s="48"/>
      <c r="V1724" s="48"/>
      <c r="W1724" s="48"/>
      <c r="X1724" s="48"/>
      <c r="Y1724" s="48"/>
      <c r="Z1724" s="48"/>
      <c r="AA1724" s="48"/>
      <c r="AB1724" s="48"/>
      <c r="AC1724" s="48"/>
    </row>
    <row r="1725">
      <c r="A1725" s="496">
        <v>45748.0</v>
      </c>
      <c r="B1725" s="423" t="s">
        <v>10225</v>
      </c>
      <c r="C1725" s="423" t="s">
        <v>1989</v>
      </c>
      <c r="D1725" s="423" t="s">
        <v>11032</v>
      </c>
      <c r="E1725" s="423" t="s">
        <v>1988</v>
      </c>
      <c r="F1725" s="427">
        <v>0.0</v>
      </c>
      <c r="G1725" s="427">
        <v>8928.57</v>
      </c>
      <c r="H1725" s="427">
        <v>10000.0</v>
      </c>
      <c r="I1725" s="427">
        <f t="shared" ref="I1725:I1726" si="28">((I1724 + G1725) - F1725)</f>
        <v>8928.57</v>
      </c>
      <c r="J1725" s="427">
        <v>1071.43</v>
      </c>
      <c r="K1725" s="428">
        <v>12.0</v>
      </c>
      <c r="L1725" s="423" t="s">
        <v>10234</v>
      </c>
      <c r="M1725" s="48"/>
      <c r="N1725" s="48"/>
      <c r="O1725" s="48"/>
      <c r="P1725" s="48"/>
      <c r="Q1725" s="48"/>
      <c r="R1725" s="48"/>
      <c r="S1725" s="48"/>
      <c r="T1725" s="48"/>
      <c r="U1725" s="48"/>
      <c r="V1725" s="48"/>
      <c r="W1725" s="48"/>
      <c r="X1725" s="48"/>
      <c r="Y1725" s="48"/>
      <c r="Z1725" s="48"/>
      <c r="AA1725" s="48"/>
      <c r="AB1725" s="48"/>
      <c r="AC1725" s="48"/>
    </row>
    <row r="1726">
      <c r="A1726" s="497">
        <v>45748.0</v>
      </c>
      <c r="B1726" s="430" t="s">
        <v>10225</v>
      </c>
      <c r="C1726" s="430" t="s">
        <v>1989</v>
      </c>
      <c r="D1726" s="430" t="s">
        <v>11033</v>
      </c>
      <c r="E1726" s="430" t="s">
        <v>1988</v>
      </c>
      <c r="F1726" s="432">
        <v>0.0</v>
      </c>
      <c r="G1726" s="432">
        <v>1008.0</v>
      </c>
      <c r="H1726" s="432">
        <v>1128.96</v>
      </c>
      <c r="I1726" s="432">
        <f t="shared" si="28"/>
        <v>9936.57</v>
      </c>
      <c r="J1726" s="432">
        <v>120.96</v>
      </c>
      <c r="K1726" s="433">
        <v>12.0</v>
      </c>
      <c r="L1726" s="430" t="s">
        <v>10234</v>
      </c>
      <c r="M1726" s="48"/>
      <c r="N1726" s="48"/>
      <c r="O1726" s="48"/>
      <c r="P1726" s="48"/>
      <c r="Q1726" s="48"/>
      <c r="R1726" s="48"/>
      <c r="S1726" s="48"/>
      <c r="T1726" s="48"/>
      <c r="U1726" s="48"/>
      <c r="V1726" s="48"/>
      <c r="W1726" s="48"/>
      <c r="X1726" s="48"/>
      <c r="Y1726" s="48"/>
      <c r="Z1726" s="48"/>
      <c r="AA1726" s="48"/>
      <c r="AB1726" s="48"/>
      <c r="AC1726" s="48"/>
    </row>
    <row r="1727">
      <c r="A1727" s="497">
        <v>45778.0</v>
      </c>
      <c r="B1727" s="430" t="s">
        <v>10225</v>
      </c>
      <c r="C1727" s="430" t="s">
        <v>130</v>
      </c>
      <c r="D1727" s="430" t="s">
        <v>11298</v>
      </c>
      <c r="E1727" s="430" t="s">
        <v>11005</v>
      </c>
      <c r="F1727" s="432">
        <v>0.0</v>
      </c>
      <c r="G1727" s="432">
        <v>6785.71</v>
      </c>
      <c r="H1727" s="432">
        <v>7600.0</v>
      </c>
      <c r="I1727" s="432">
        <f>(G1727 - F1727)</f>
        <v>6785.71</v>
      </c>
      <c r="J1727" s="432">
        <v>814.29</v>
      </c>
      <c r="K1727" s="433">
        <v>12.0</v>
      </c>
      <c r="L1727" s="430" t="s">
        <v>10377</v>
      </c>
      <c r="M1727" s="48"/>
      <c r="N1727" s="48"/>
      <c r="O1727" s="48"/>
      <c r="P1727" s="48"/>
      <c r="Q1727" s="48"/>
      <c r="R1727" s="48"/>
      <c r="S1727" s="48"/>
      <c r="T1727" s="48"/>
      <c r="U1727" s="48"/>
      <c r="V1727" s="48"/>
      <c r="W1727" s="48"/>
      <c r="X1727" s="48"/>
      <c r="Y1727" s="48"/>
      <c r="Z1727" s="48"/>
      <c r="AA1727" s="48"/>
      <c r="AB1727" s="48"/>
      <c r="AC1727" s="48"/>
    </row>
    <row r="1728">
      <c r="A1728" s="497">
        <v>45778.0</v>
      </c>
      <c r="B1728" s="430" t="s">
        <v>10225</v>
      </c>
      <c r="C1728" s="430" t="s">
        <v>130</v>
      </c>
      <c r="D1728" s="430" t="s">
        <v>11299</v>
      </c>
      <c r="E1728" s="430" t="s">
        <v>11005</v>
      </c>
      <c r="F1728" s="432">
        <v>0.0</v>
      </c>
      <c r="G1728" s="432">
        <v>848.21</v>
      </c>
      <c r="H1728" s="432">
        <v>950.0</v>
      </c>
      <c r="I1728" s="432">
        <f>((I1727 + G1728) - F1728)</f>
        <v>7633.92</v>
      </c>
      <c r="J1728" s="432">
        <v>101.79</v>
      </c>
      <c r="K1728" s="433">
        <v>12.0</v>
      </c>
      <c r="L1728" s="430" t="s">
        <v>10384</v>
      </c>
      <c r="M1728" s="48"/>
      <c r="N1728" s="48"/>
      <c r="O1728" s="48"/>
      <c r="P1728" s="48"/>
      <c r="Q1728" s="48"/>
      <c r="R1728" s="48"/>
      <c r="S1728" s="48"/>
      <c r="T1728" s="48"/>
      <c r="U1728" s="48"/>
      <c r="V1728" s="48"/>
      <c r="W1728" s="48"/>
      <c r="X1728" s="48"/>
      <c r="Y1728" s="48"/>
      <c r="Z1728" s="48"/>
      <c r="AA1728" s="48"/>
      <c r="AB1728" s="48"/>
      <c r="AC1728" s="48"/>
    </row>
    <row r="1729">
      <c r="A1729" s="444"/>
      <c r="B1729" s="48"/>
      <c r="C1729" s="48"/>
      <c r="D1729" s="48"/>
      <c r="E1729" s="48"/>
      <c r="F1729" s="106"/>
      <c r="G1729" s="106"/>
      <c r="H1729" s="106"/>
      <c r="I1729" s="106"/>
      <c r="J1729" s="106"/>
      <c r="K1729" s="445"/>
      <c r="L1729" s="48"/>
      <c r="M1729" s="48"/>
      <c r="N1729" s="48"/>
      <c r="O1729" s="48"/>
      <c r="P1729" s="48"/>
      <c r="Q1729" s="48"/>
      <c r="R1729" s="48"/>
      <c r="S1729" s="48"/>
      <c r="T1729" s="48"/>
      <c r="U1729" s="48"/>
      <c r="V1729" s="48"/>
      <c r="W1729" s="48"/>
      <c r="X1729" s="48"/>
      <c r="Y1729" s="48"/>
      <c r="Z1729" s="48"/>
      <c r="AA1729" s="48"/>
      <c r="AB1729" s="48"/>
      <c r="AC1729" s="48"/>
    </row>
    <row r="1730">
      <c r="A1730" s="444"/>
      <c r="B1730" s="48"/>
      <c r="C1730" s="422" t="s">
        <v>11001</v>
      </c>
      <c r="D1730" s="48"/>
      <c r="E1730" s="48"/>
      <c r="F1730" s="106"/>
      <c r="G1730" s="106"/>
      <c r="H1730" s="106"/>
      <c r="I1730" s="106"/>
      <c r="J1730" s="106"/>
      <c r="K1730" s="445"/>
      <c r="L1730" s="48"/>
      <c r="M1730" s="48"/>
      <c r="N1730" s="48"/>
      <c r="O1730" s="48"/>
      <c r="P1730" s="48"/>
      <c r="Q1730" s="48"/>
      <c r="R1730" s="48"/>
      <c r="S1730" s="48"/>
      <c r="T1730" s="48"/>
      <c r="U1730" s="48"/>
      <c r="V1730" s="48"/>
      <c r="W1730" s="48"/>
      <c r="X1730" s="48"/>
      <c r="Y1730" s="48"/>
      <c r="Z1730" s="48"/>
      <c r="AA1730" s="48"/>
      <c r="AB1730" s="48"/>
      <c r="AC1730" s="48"/>
    </row>
    <row r="1731">
      <c r="A1731" s="426">
        <v>45717.0</v>
      </c>
      <c r="B1731" s="423" t="s">
        <v>10225</v>
      </c>
      <c r="C1731" s="481" t="s">
        <v>629</v>
      </c>
      <c r="D1731" s="481" t="s">
        <v>10807</v>
      </c>
      <c r="E1731" s="481" t="s">
        <v>3119</v>
      </c>
      <c r="F1731" s="493">
        <v>0.0</v>
      </c>
      <c r="G1731" s="493">
        <v>33000.0</v>
      </c>
      <c r="H1731" s="493">
        <v>36960.0</v>
      </c>
      <c r="I1731" s="427">
        <v>2263138.920000004</v>
      </c>
      <c r="J1731" s="427">
        <v>3960.0</v>
      </c>
      <c r="K1731" s="428">
        <v>12.0</v>
      </c>
      <c r="L1731" s="507" t="s">
        <v>10248</v>
      </c>
      <c r="M1731" s="48"/>
      <c r="N1731" s="48"/>
      <c r="O1731" s="48"/>
      <c r="P1731" s="48"/>
      <c r="Q1731" s="48"/>
      <c r="R1731" s="48"/>
      <c r="S1731" s="48"/>
      <c r="T1731" s="48"/>
      <c r="U1731" s="48"/>
      <c r="V1731" s="48"/>
      <c r="W1731" s="48"/>
      <c r="X1731" s="48"/>
      <c r="Y1731" s="48"/>
      <c r="Z1731" s="48"/>
      <c r="AA1731" s="48"/>
      <c r="AB1731" s="48"/>
      <c r="AC1731" s="48"/>
    </row>
    <row r="1732">
      <c r="A1732" s="426">
        <v>45717.0</v>
      </c>
      <c r="B1732" s="423" t="s">
        <v>10225</v>
      </c>
      <c r="C1732" s="481" t="s">
        <v>629</v>
      </c>
      <c r="D1732" s="481" t="s">
        <v>10808</v>
      </c>
      <c r="E1732" s="481" t="s">
        <v>3119</v>
      </c>
      <c r="F1732" s="493">
        <v>0.0</v>
      </c>
      <c r="G1732" s="493">
        <v>60500.0</v>
      </c>
      <c r="H1732" s="493">
        <v>67760.0</v>
      </c>
      <c r="I1732" s="427">
        <v>2323638.920000004</v>
      </c>
      <c r="J1732" s="427">
        <v>7260.0</v>
      </c>
      <c r="K1732" s="428">
        <v>12.0</v>
      </c>
      <c r="L1732" s="507" t="s">
        <v>10248</v>
      </c>
      <c r="M1732" s="48"/>
      <c r="N1732" s="48"/>
      <c r="O1732" s="48"/>
      <c r="P1732" s="48"/>
      <c r="Q1732" s="48"/>
      <c r="R1732" s="48"/>
      <c r="S1732" s="48"/>
      <c r="T1732" s="48"/>
      <c r="U1732" s="48"/>
      <c r="V1732" s="48"/>
      <c r="W1732" s="48"/>
      <c r="X1732" s="48"/>
      <c r="Y1732" s="48"/>
      <c r="Z1732" s="48"/>
      <c r="AA1732" s="48"/>
      <c r="AB1732" s="48"/>
      <c r="AC1732" s="48"/>
    </row>
    <row r="1733">
      <c r="A1733" s="426">
        <v>45742.0</v>
      </c>
      <c r="B1733" s="423" t="s">
        <v>10225</v>
      </c>
      <c r="C1733" s="481" t="s">
        <v>1760</v>
      </c>
      <c r="D1733" s="481" t="s">
        <v>10974</v>
      </c>
      <c r="E1733" s="481" t="s">
        <v>2729</v>
      </c>
      <c r="F1733" s="493">
        <v>0.0</v>
      </c>
      <c r="G1733" s="493">
        <v>2678.57</v>
      </c>
      <c r="H1733" s="493">
        <v>3000.0</v>
      </c>
      <c r="I1733" s="427">
        <v>3060019.3799999966</v>
      </c>
      <c r="J1733" s="427">
        <v>321.43</v>
      </c>
      <c r="K1733" s="428">
        <v>12.0</v>
      </c>
      <c r="L1733" s="507" t="s">
        <v>10296</v>
      </c>
      <c r="M1733" s="48"/>
      <c r="N1733" s="48"/>
      <c r="O1733" s="48"/>
      <c r="P1733" s="48"/>
      <c r="Q1733" s="48"/>
      <c r="R1733" s="48"/>
      <c r="S1733" s="48"/>
      <c r="T1733" s="48"/>
      <c r="U1733" s="48"/>
      <c r="V1733" s="48"/>
      <c r="W1733" s="48"/>
      <c r="X1733" s="48"/>
      <c r="Y1733" s="48"/>
      <c r="Z1733" s="48"/>
      <c r="AA1733" s="48"/>
      <c r="AB1733" s="48"/>
      <c r="AC1733" s="48"/>
    </row>
    <row r="1734">
      <c r="A1734" s="426">
        <v>45743.0</v>
      </c>
      <c r="B1734" s="423" t="s">
        <v>10225</v>
      </c>
      <c r="C1734" s="481" t="s">
        <v>616</v>
      </c>
      <c r="D1734" s="481" t="s">
        <v>10982</v>
      </c>
      <c r="E1734" s="481" t="s">
        <v>2610</v>
      </c>
      <c r="F1734" s="493">
        <v>0.0</v>
      </c>
      <c r="G1734" s="493">
        <v>1875.0</v>
      </c>
      <c r="H1734" s="493">
        <v>2100.0</v>
      </c>
      <c r="I1734" s="427">
        <v>3072269.389999996</v>
      </c>
      <c r="J1734" s="427">
        <v>225.0</v>
      </c>
      <c r="K1734" s="428">
        <v>12.0</v>
      </c>
      <c r="L1734" s="507" t="s">
        <v>10227</v>
      </c>
      <c r="M1734" s="48"/>
      <c r="N1734" s="48"/>
      <c r="O1734" s="48"/>
      <c r="P1734" s="48"/>
      <c r="Q1734" s="48"/>
      <c r="R1734" s="48"/>
      <c r="S1734" s="48"/>
      <c r="T1734" s="48"/>
      <c r="U1734" s="48"/>
      <c r="V1734" s="48"/>
      <c r="W1734" s="48"/>
      <c r="X1734" s="48"/>
      <c r="Y1734" s="48"/>
      <c r="Z1734" s="48"/>
      <c r="AA1734" s="48"/>
      <c r="AB1734" s="48"/>
      <c r="AC1734" s="48"/>
    </row>
    <row r="1735">
      <c r="A1735" s="426">
        <v>45743.0</v>
      </c>
      <c r="B1735" s="423" t="s">
        <v>10225</v>
      </c>
      <c r="C1735" s="481" t="s">
        <v>616</v>
      </c>
      <c r="D1735" s="481" t="s">
        <v>10983</v>
      </c>
      <c r="E1735" s="481" t="s">
        <v>2610</v>
      </c>
      <c r="F1735" s="493">
        <v>0.0</v>
      </c>
      <c r="G1735" s="493">
        <v>2142.86</v>
      </c>
      <c r="H1735" s="493">
        <v>2400.0</v>
      </c>
      <c r="I1735" s="427">
        <v>3074412.249999996</v>
      </c>
      <c r="J1735" s="427">
        <v>257.14</v>
      </c>
      <c r="K1735" s="428">
        <v>12.0</v>
      </c>
      <c r="L1735" s="507" t="s">
        <v>10227</v>
      </c>
      <c r="M1735" s="48"/>
      <c r="N1735" s="48"/>
      <c r="O1735" s="48"/>
      <c r="P1735" s="48"/>
      <c r="Q1735" s="48"/>
      <c r="R1735" s="48"/>
      <c r="S1735" s="48"/>
      <c r="T1735" s="48"/>
      <c r="U1735" s="48"/>
      <c r="V1735" s="48"/>
      <c r="W1735" s="48"/>
      <c r="X1735" s="48"/>
      <c r="Y1735" s="48"/>
      <c r="Z1735" s="48"/>
      <c r="AA1735" s="48"/>
      <c r="AB1735" s="48"/>
      <c r="AC1735" s="48"/>
    </row>
    <row r="1736">
      <c r="A1736" s="426">
        <v>45743.0</v>
      </c>
      <c r="B1736" s="423" t="s">
        <v>10225</v>
      </c>
      <c r="C1736" s="481" t="s">
        <v>616</v>
      </c>
      <c r="D1736" s="481" t="s">
        <v>10984</v>
      </c>
      <c r="E1736" s="481" t="s">
        <v>2610</v>
      </c>
      <c r="F1736" s="493">
        <v>0.0</v>
      </c>
      <c r="G1736" s="493">
        <v>1875.0</v>
      </c>
      <c r="H1736" s="493">
        <v>2100.0</v>
      </c>
      <c r="I1736" s="427">
        <v>3076287.249999996</v>
      </c>
      <c r="J1736" s="427">
        <v>225.0</v>
      </c>
      <c r="K1736" s="428">
        <v>12.0</v>
      </c>
      <c r="L1736" s="507" t="s">
        <v>10227</v>
      </c>
      <c r="M1736" s="48"/>
      <c r="N1736" s="48"/>
      <c r="O1736" s="48"/>
      <c r="P1736" s="48"/>
      <c r="Q1736" s="48"/>
      <c r="R1736" s="48"/>
      <c r="S1736" s="48"/>
      <c r="T1736" s="48"/>
      <c r="U1736" s="48"/>
      <c r="V1736" s="48"/>
      <c r="W1736" s="48"/>
      <c r="X1736" s="48"/>
      <c r="Y1736" s="48"/>
      <c r="Z1736" s="48"/>
      <c r="AA1736" s="48"/>
      <c r="AB1736" s="48"/>
      <c r="AC1736" s="48"/>
    </row>
    <row r="1737">
      <c r="A1737" s="426">
        <v>45746.0</v>
      </c>
      <c r="B1737" s="423" t="s">
        <v>10225</v>
      </c>
      <c r="C1737" s="481" t="s">
        <v>2757</v>
      </c>
      <c r="D1737" s="481" t="s">
        <v>10995</v>
      </c>
      <c r="E1737" s="481" t="s">
        <v>2756</v>
      </c>
      <c r="F1737" s="493">
        <v>0.0</v>
      </c>
      <c r="G1737" s="493">
        <v>10044.64</v>
      </c>
      <c r="H1737" s="493">
        <v>11250.0</v>
      </c>
      <c r="I1737" s="427">
        <v>3110324.119999996</v>
      </c>
      <c r="J1737" s="427">
        <v>1205.36</v>
      </c>
      <c r="K1737" s="428">
        <v>12.0</v>
      </c>
      <c r="L1737" s="507" t="s">
        <v>10234</v>
      </c>
      <c r="M1737" s="48"/>
      <c r="N1737" s="48"/>
      <c r="O1737" s="48"/>
      <c r="P1737" s="48"/>
      <c r="Q1737" s="48"/>
      <c r="R1737" s="48"/>
      <c r="S1737" s="48"/>
      <c r="T1737" s="48"/>
      <c r="U1737" s="48"/>
      <c r="V1737" s="48"/>
      <c r="W1737" s="48"/>
      <c r="X1737" s="48"/>
      <c r="Y1737" s="48"/>
      <c r="Z1737" s="48"/>
      <c r="AA1737" s="48"/>
      <c r="AB1737" s="48"/>
      <c r="AC1737" s="48"/>
    </row>
    <row r="1738">
      <c r="A1738" s="426">
        <v>45746.0</v>
      </c>
      <c r="B1738" s="423" t="s">
        <v>10225</v>
      </c>
      <c r="C1738" s="481" t="s">
        <v>2757</v>
      </c>
      <c r="D1738" s="481" t="s">
        <v>10996</v>
      </c>
      <c r="E1738" s="481" t="s">
        <v>2756</v>
      </c>
      <c r="F1738" s="493">
        <v>0.0</v>
      </c>
      <c r="G1738" s="493">
        <v>72.0</v>
      </c>
      <c r="H1738" s="493">
        <v>80.64</v>
      </c>
      <c r="I1738" s="427">
        <v>3110396.119999996</v>
      </c>
      <c r="J1738" s="427">
        <v>8.64</v>
      </c>
      <c r="K1738" s="428">
        <v>12.0</v>
      </c>
      <c r="L1738" s="507" t="s">
        <v>10234</v>
      </c>
      <c r="M1738" s="48"/>
      <c r="N1738" s="48"/>
      <c r="O1738" s="48"/>
      <c r="P1738" s="48"/>
      <c r="Q1738" s="48"/>
      <c r="R1738" s="48"/>
      <c r="S1738" s="48"/>
      <c r="T1738" s="48"/>
      <c r="U1738" s="48"/>
      <c r="V1738" s="48"/>
      <c r="W1738" s="48"/>
      <c r="X1738" s="48"/>
      <c r="Y1738" s="48"/>
      <c r="Z1738" s="48"/>
      <c r="AA1738" s="48"/>
      <c r="AB1738" s="48"/>
      <c r="AC1738" s="48"/>
    </row>
    <row r="1739">
      <c r="A1739" s="426">
        <v>45717.0</v>
      </c>
      <c r="B1739" s="423" t="s">
        <v>10225</v>
      </c>
      <c r="C1739" s="481" t="s">
        <v>94</v>
      </c>
      <c r="D1739" s="481" t="s">
        <v>10772</v>
      </c>
      <c r="E1739" s="481" t="s">
        <v>2521</v>
      </c>
      <c r="F1739" s="493">
        <v>0.0</v>
      </c>
      <c r="G1739" s="493">
        <v>2678.57</v>
      </c>
      <c r="H1739" s="493">
        <v>3000.0</v>
      </c>
      <c r="I1739" s="427">
        <f t="shared" ref="I1739:I1742" si="29">((I1738 + G1739) - F1739)</f>
        <v>3113074.69</v>
      </c>
      <c r="J1739" s="427">
        <v>321.43</v>
      </c>
      <c r="K1739" s="428">
        <v>12.0</v>
      </c>
      <c r="L1739" s="507" t="s">
        <v>10229</v>
      </c>
      <c r="M1739" s="48"/>
      <c r="N1739" s="48"/>
      <c r="O1739" s="48"/>
      <c r="P1739" s="48"/>
      <c r="Q1739" s="48"/>
      <c r="R1739" s="48"/>
      <c r="S1739" s="48"/>
      <c r="T1739" s="48"/>
      <c r="U1739" s="48"/>
      <c r="V1739" s="48"/>
      <c r="W1739" s="48"/>
      <c r="X1739" s="48"/>
      <c r="Y1739" s="48"/>
      <c r="Z1739" s="48"/>
      <c r="AA1739" s="48"/>
      <c r="AB1739" s="48"/>
      <c r="AC1739" s="48"/>
    </row>
    <row r="1740">
      <c r="A1740" s="426">
        <v>45743.0</v>
      </c>
      <c r="B1740" s="423" t="s">
        <v>10225</v>
      </c>
      <c r="C1740" s="481" t="s">
        <v>347</v>
      </c>
      <c r="D1740" s="481" t="s">
        <v>10978</v>
      </c>
      <c r="E1740" s="481" t="s">
        <v>2733</v>
      </c>
      <c r="F1740" s="493">
        <v>0.0</v>
      </c>
      <c r="G1740" s="493">
        <v>1250.0</v>
      </c>
      <c r="H1740" s="493">
        <v>1400.0</v>
      </c>
      <c r="I1740" s="427">
        <f t="shared" si="29"/>
        <v>3114324.69</v>
      </c>
      <c r="J1740" s="427">
        <v>150.0</v>
      </c>
      <c r="K1740" s="428">
        <v>12.0</v>
      </c>
      <c r="L1740" s="507" t="s">
        <v>10227</v>
      </c>
      <c r="M1740" s="48"/>
      <c r="N1740" s="48"/>
      <c r="O1740" s="48"/>
      <c r="P1740" s="48"/>
      <c r="Q1740" s="48"/>
      <c r="R1740" s="48"/>
      <c r="S1740" s="48"/>
      <c r="T1740" s="48"/>
      <c r="U1740" s="48"/>
      <c r="V1740" s="48"/>
      <c r="W1740" s="48"/>
      <c r="X1740" s="48"/>
      <c r="Y1740" s="48"/>
      <c r="Z1740" s="48"/>
      <c r="AA1740" s="48"/>
      <c r="AB1740" s="48"/>
      <c r="AC1740" s="48"/>
    </row>
    <row r="1741">
      <c r="A1741" s="426">
        <v>45743.0</v>
      </c>
      <c r="B1741" s="423" t="s">
        <v>10225</v>
      </c>
      <c r="C1741" s="481" t="s">
        <v>347</v>
      </c>
      <c r="D1741" s="481" t="s">
        <v>10979</v>
      </c>
      <c r="E1741" s="481" t="s">
        <v>2737</v>
      </c>
      <c r="F1741" s="493">
        <v>0.0</v>
      </c>
      <c r="G1741" s="493">
        <v>714.29</v>
      </c>
      <c r="H1741" s="493">
        <v>800.0</v>
      </c>
      <c r="I1741" s="427">
        <f t="shared" si="29"/>
        <v>3115038.98</v>
      </c>
      <c r="J1741" s="427">
        <v>85.71</v>
      </c>
      <c r="K1741" s="428">
        <v>12.0</v>
      </c>
      <c r="L1741" s="507" t="s">
        <v>10227</v>
      </c>
      <c r="M1741" s="48"/>
      <c r="N1741" s="48"/>
      <c r="O1741" s="48"/>
      <c r="P1741" s="48"/>
      <c r="Q1741" s="48"/>
      <c r="R1741" s="48"/>
      <c r="S1741" s="48"/>
      <c r="T1741" s="48"/>
      <c r="U1741" s="48"/>
      <c r="V1741" s="48"/>
      <c r="W1741" s="48"/>
      <c r="X1741" s="48"/>
      <c r="Y1741" s="48"/>
      <c r="Z1741" s="48"/>
      <c r="AA1741" s="48"/>
      <c r="AB1741" s="48"/>
      <c r="AC1741" s="48"/>
    </row>
    <row r="1742">
      <c r="A1742" s="426">
        <v>45717.0</v>
      </c>
      <c r="B1742" s="423" t="s">
        <v>10225</v>
      </c>
      <c r="C1742" s="481" t="s">
        <v>2502</v>
      </c>
      <c r="D1742" s="481" t="s">
        <v>10782</v>
      </c>
      <c r="E1742" s="481" t="s">
        <v>2501</v>
      </c>
      <c r="F1742" s="493">
        <v>0.0</v>
      </c>
      <c r="G1742" s="493">
        <v>31250.0</v>
      </c>
      <c r="H1742" s="493">
        <v>35000.0</v>
      </c>
      <c r="I1742" s="427">
        <f t="shared" si="29"/>
        <v>3146288.98</v>
      </c>
      <c r="J1742" s="427">
        <v>3750.0</v>
      </c>
      <c r="K1742" s="428">
        <v>12.0</v>
      </c>
      <c r="L1742" s="507" t="s">
        <v>10229</v>
      </c>
      <c r="M1742" s="48"/>
      <c r="N1742" s="48"/>
      <c r="O1742" s="48"/>
      <c r="P1742" s="48"/>
      <c r="Q1742" s="48"/>
      <c r="R1742" s="48"/>
      <c r="S1742" s="48"/>
      <c r="T1742" s="48"/>
      <c r="U1742" s="48"/>
      <c r="V1742" s="48"/>
      <c r="W1742" s="48"/>
      <c r="X1742" s="48"/>
      <c r="Y1742" s="48"/>
      <c r="Z1742" s="48"/>
      <c r="AA1742" s="48"/>
      <c r="AB1742" s="48"/>
      <c r="AC1742" s="48"/>
    </row>
    <row r="1743">
      <c r="A1743" s="48"/>
      <c r="B1743" s="48"/>
      <c r="C1743" s="48"/>
      <c r="D1743" s="48"/>
      <c r="E1743" s="48"/>
      <c r="F1743" s="48"/>
      <c r="G1743" s="48"/>
      <c r="H1743" s="48"/>
      <c r="I1743" s="48"/>
      <c r="J1743" s="48"/>
      <c r="K1743" s="48"/>
      <c r="L1743" s="48"/>
      <c r="M1743" s="48"/>
      <c r="N1743" s="48"/>
      <c r="O1743" s="48"/>
      <c r="P1743" s="48"/>
      <c r="Q1743" s="48"/>
      <c r="R1743" s="48"/>
      <c r="S1743" s="48"/>
      <c r="T1743" s="48"/>
      <c r="U1743" s="48"/>
      <c r="V1743" s="48"/>
      <c r="W1743" s="48"/>
      <c r="X1743" s="48"/>
      <c r="Y1743" s="48"/>
      <c r="Z1743" s="48"/>
      <c r="AA1743" s="48"/>
      <c r="AB1743" s="48"/>
      <c r="AC1743" s="48"/>
    </row>
    <row r="1744">
      <c r="A1744" s="48"/>
      <c r="B1744" s="48"/>
      <c r="C1744" s="48"/>
      <c r="D1744" s="48"/>
      <c r="E1744" s="48"/>
      <c r="F1744" s="48"/>
      <c r="G1744" s="48"/>
      <c r="H1744" s="48"/>
      <c r="I1744" s="48"/>
      <c r="J1744" s="48"/>
      <c r="K1744" s="48"/>
      <c r="L1744" s="48"/>
      <c r="M1744" s="48"/>
      <c r="N1744" s="48"/>
      <c r="O1744" s="48"/>
      <c r="P1744" s="48"/>
      <c r="Q1744" s="48"/>
      <c r="R1744" s="48"/>
      <c r="S1744" s="48"/>
      <c r="T1744" s="48"/>
      <c r="U1744" s="48"/>
      <c r="V1744" s="48"/>
      <c r="W1744" s="48"/>
      <c r="X1744" s="48"/>
      <c r="Y1744" s="48"/>
      <c r="Z1744" s="48"/>
      <c r="AA1744" s="48"/>
      <c r="AB1744" s="48"/>
      <c r="AC1744" s="48"/>
    </row>
    <row r="1745">
      <c r="A1745" s="48"/>
      <c r="B1745" s="48"/>
      <c r="C1745" s="48"/>
      <c r="D1745" s="48"/>
      <c r="E1745" s="48"/>
      <c r="F1745" s="48"/>
      <c r="G1745" s="48"/>
      <c r="H1745" s="48"/>
      <c r="I1745" s="48"/>
      <c r="J1745" s="48"/>
      <c r="K1745" s="48"/>
      <c r="L1745" s="48"/>
      <c r="M1745" s="48"/>
      <c r="N1745" s="48"/>
      <c r="O1745" s="48"/>
      <c r="P1745" s="48"/>
      <c r="Q1745" s="48"/>
      <c r="R1745" s="48"/>
      <c r="S1745" s="48"/>
      <c r="T1745" s="48"/>
      <c r="U1745" s="48"/>
      <c r="V1745" s="48"/>
      <c r="W1745" s="48"/>
      <c r="X1745" s="48"/>
      <c r="Y1745" s="48"/>
      <c r="Z1745" s="48"/>
      <c r="AA1745" s="48"/>
      <c r="AB1745" s="48"/>
      <c r="AC1745" s="48"/>
    </row>
    <row r="1746" ht="7.5" customHeight="1">
      <c r="A1746" s="508"/>
      <c r="B1746" s="508"/>
      <c r="C1746" s="508"/>
      <c r="D1746" s="508"/>
      <c r="E1746" s="508"/>
      <c r="F1746" s="508"/>
      <c r="G1746" s="508"/>
      <c r="H1746" s="508"/>
      <c r="I1746" s="508"/>
      <c r="J1746" s="508"/>
      <c r="K1746" s="508"/>
      <c r="L1746" s="508"/>
      <c r="M1746" s="508"/>
      <c r="N1746" s="508"/>
      <c r="O1746" s="508"/>
      <c r="P1746" s="508"/>
      <c r="Q1746" s="508"/>
      <c r="R1746" s="508"/>
      <c r="S1746" s="508"/>
      <c r="T1746" s="508"/>
      <c r="U1746" s="48"/>
      <c r="V1746" s="48"/>
      <c r="W1746" s="48"/>
      <c r="X1746" s="48"/>
      <c r="Y1746" s="48"/>
      <c r="Z1746" s="48"/>
      <c r="AA1746" s="48"/>
      <c r="AB1746" s="48"/>
      <c r="AC1746" s="48"/>
    </row>
    <row r="1747">
      <c r="A1747" s="48"/>
      <c r="B1747" s="48"/>
      <c r="C1747" s="48"/>
      <c r="D1747" s="48"/>
      <c r="E1747" s="48"/>
      <c r="F1747" s="48"/>
      <c r="G1747" s="48"/>
      <c r="H1747" s="48"/>
      <c r="I1747" s="48"/>
      <c r="J1747" s="48"/>
      <c r="K1747" s="48"/>
      <c r="L1747" s="48"/>
      <c r="M1747" s="48"/>
      <c r="N1747" s="48"/>
      <c r="O1747" s="48"/>
      <c r="P1747" s="48"/>
      <c r="Q1747" s="48"/>
      <c r="R1747" s="48"/>
      <c r="S1747" s="48"/>
      <c r="T1747" s="48"/>
      <c r="U1747" s="48"/>
      <c r="V1747" s="48"/>
      <c r="W1747" s="48"/>
      <c r="X1747" s="48"/>
      <c r="Y1747" s="48"/>
      <c r="Z1747" s="48"/>
      <c r="AA1747" s="48"/>
      <c r="AB1747" s="48"/>
      <c r="AC1747" s="48"/>
    </row>
    <row r="1748">
      <c r="A1748" s="509" t="s">
        <v>11797</v>
      </c>
      <c r="B1748" s="509"/>
      <c r="C1748" s="509"/>
      <c r="D1748" s="509"/>
      <c r="E1748" s="509"/>
      <c r="F1748" s="509"/>
      <c r="G1748" s="509"/>
      <c r="H1748" s="509"/>
      <c r="I1748" s="509"/>
      <c r="J1748" s="509"/>
      <c r="K1748" s="509"/>
      <c r="L1748" s="509"/>
      <c r="M1748" s="48"/>
      <c r="N1748" s="48"/>
      <c r="O1748" s="48"/>
      <c r="P1748" s="48"/>
      <c r="Q1748" s="48"/>
      <c r="R1748" s="48"/>
      <c r="S1748" s="48"/>
      <c r="T1748" s="48"/>
      <c r="U1748" s="48"/>
      <c r="V1748" s="48"/>
      <c r="W1748" s="48"/>
      <c r="X1748" s="48"/>
      <c r="Y1748" s="48"/>
      <c r="Z1748" s="48"/>
      <c r="AA1748" s="48"/>
      <c r="AB1748" s="48"/>
      <c r="AC1748" s="48"/>
    </row>
    <row r="1749">
      <c r="A1749" s="510" t="s">
        <v>10207</v>
      </c>
      <c r="D1749" s="510"/>
      <c r="E1749" s="510"/>
      <c r="F1749" s="510"/>
      <c r="G1749" s="510"/>
      <c r="H1749" s="510"/>
      <c r="I1749" s="510"/>
      <c r="J1749" s="510"/>
      <c r="K1749" s="510"/>
      <c r="L1749" s="510"/>
      <c r="M1749" s="48"/>
      <c r="N1749" s="48"/>
      <c r="O1749" s="48"/>
      <c r="P1749" s="48"/>
      <c r="Q1749" s="48"/>
      <c r="R1749" s="48"/>
      <c r="S1749" s="48"/>
      <c r="T1749" s="48"/>
      <c r="U1749" s="48"/>
      <c r="V1749" s="48"/>
      <c r="W1749" s="48"/>
      <c r="X1749" s="48"/>
      <c r="Y1749" s="48"/>
      <c r="Z1749" s="48"/>
      <c r="AA1749" s="48"/>
      <c r="AB1749" s="48"/>
      <c r="AC1749" s="48"/>
    </row>
    <row r="1750">
      <c r="A1750" s="510" t="s">
        <v>11798</v>
      </c>
      <c r="C1750" s="510"/>
      <c r="D1750" s="510"/>
      <c r="E1750" s="510"/>
      <c r="F1750" s="510"/>
      <c r="G1750" s="510"/>
      <c r="H1750" s="510"/>
      <c r="I1750" s="510"/>
      <c r="J1750" s="510"/>
      <c r="K1750" s="510"/>
      <c r="L1750" s="510"/>
      <c r="M1750" s="48"/>
      <c r="N1750" s="48"/>
      <c r="O1750" s="48"/>
      <c r="P1750" s="48"/>
      <c r="Q1750" s="48"/>
      <c r="R1750" s="48"/>
      <c r="S1750" s="48"/>
      <c r="T1750" s="48"/>
      <c r="U1750" s="48"/>
      <c r="V1750" s="48"/>
      <c r="W1750" s="48"/>
      <c r="X1750" s="48"/>
      <c r="Y1750" s="48"/>
      <c r="Z1750" s="48"/>
      <c r="AA1750" s="48"/>
      <c r="AB1750" s="48"/>
      <c r="AC1750" s="48"/>
    </row>
    <row r="1751">
      <c r="A1751" s="510"/>
      <c r="B1751" s="510"/>
      <c r="C1751" s="510"/>
      <c r="D1751" s="510"/>
      <c r="E1751" s="510"/>
      <c r="F1751" s="510"/>
      <c r="G1751" s="510"/>
      <c r="H1751" s="510"/>
      <c r="I1751" s="510"/>
      <c r="J1751" s="510"/>
      <c r="K1751" s="510"/>
      <c r="L1751" s="510"/>
      <c r="M1751" s="48"/>
      <c r="N1751" s="48"/>
      <c r="O1751" s="48"/>
      <c r="P1751" s="48"/>
      <c r="Q1751" s="48"/>
      <c r="R1751" s="48"/>
      <c r="S1751" s="48"/>
      <c r="T1751" s="48"/>
      <c r="U1751" s="48"/>
      <c r="V1751" s="48"/>
      <c r="W1751" s="48"/>
      <c r="X1751" s="48"/>
      <c r="Y1751" s="48"/>
      <c r="Z1751" s="48"/>
      <c r="AA1751" s="48"/>
      <c r="AB1751" s="48"/>
      <c r="AC1751" s="48"/>
    </row>
    <row r="1752">
      <c r="A1752" s="511" t="s">
        <v>10209</v>
      </c>
      <c r="D1752" s="510"/>
      <c r="E1752" s="510"/>
      <c r="F1752" s="510"/>
      <c r="G1752" s="510"/>
      <c r="H1752" s="510"/>
      <c r="I1752" s="510"/>
      <c r="J1752" s="510"/>
      <c r="K1752" s="510"/>
      <c r="L1752" s="510"/>
      <c r="M1752" s="48"/>
      <c r="N1752" s="48"/>
      <c r="O1752" s="48"/>
      <c r="P1752" s="48"/>
      <c r="Q1752" s="48"/>
      <c r="R1752" s="48"/>
      <c r="S1752" s="48"/>
      <c r="T1752" s="48"/>
      <c r="U1752" s="48"/>
      <c r="V1752" s="48"/>
      <c r="W1752" s="48"/>
      <c r="X1752" s="48"/>
      <c r="Y1752" s="48"/>
      <c r="Z1752" s="48"/>
      <c r="AA1752" s="48"/>
      <c r="AB1752" s="48"/>
      <c r="AC1752" s="48"/>
    </row>
    <row r="1753">
      <c r="A1753" s="510"/>
      <c r="B1753" s="510"/>
      <c r="C1753" s="510"/>
      <c r="D1753" s="510"/>
      <c r="E1753" s="510"/>
      <c r="F1753" s="510"/>
      <c r="G1753" s="510"/>
      <c r="H1753" s="510"/>
      <c r="I1753" s="510"/>
      <c r="J1753" s="510"/>
      <c r="K1753" s="510"/>
      <c r="L1753" s="510"/>
      <c r="M1753" s="48"/>
      <c r="N1753" s="48"/>
      <c r="O1753" s="48"/>
      <c r="P1753" s="48"/>
      <c r="Q1753" s="48"/>
      <c r="R1753" s="48"/>
      <c r="S1753" s="48"/>
      <c r="T1753" s="48"/>
      <c r="U1753" s="48"/>
      <c r="V1753" s="48"/>
      <c r="W1753" s="48"/>
      <c r="X1753" s="48"/>
      <c r="Y1753" s="48"/>
      <c r="Z1753" s="48"/>
      <c r="AA1753" s="48"/>
      <c r="AB1753" s="48"/>
      <c r="AC1753" s="48"/>
    </row>
    <row r="1754">
      <c r="A1754" s="512" t="s">
        <v>43</v>
      </c>
      <c r="B1754" s="512" t="s">
        <v>10210</v>
      </c>
      <c r="C1754" s="512" t="s">
        <v>10211</v>
      </c>
      <c r="D1754" s="512" t="s">
        <v>47</v>
      </c>
      <c r="E1754" s="512" t="s">
        <v>10212</v>
      </c>
      <c r="F1754" s="513" t="s">
        <v>10213</v>
      </c>
      <c r="G1754" s="513" t="s">
        <v>10214</v>
      </c>
      <c r="H1754" s="513" t="s">
        <v>10215</v>
      </c>
      <c r="I1754" s="513" t="s">
        <v>10216</v>
      </c>
      <c r="J1754" s="513" t="s">
        <v>10217</v>
      </c>
      <c r="K1754" s="513" t="s">
        <v>10218</v>
      </c>
      <c r="L1754" s="512" t="s">
        <v>10219</v>
      </c>
      <c r="M1754" s="48"/>
      <c r="N1754" s="48"/>
      <c r="O1754" s="48"/>
      <c r="P1754" s="48"/>
      <c r="Q1754" s="48"/>
      <c r="R1754" s="48"/>
      <c r="S1754" s="48"/>
      <c r="T1754" s="48"/>
      <c r="U1754" s="48"/>
      <c r="V1754" s="48"/>
      <c r="W1754" s="48"/>
      <c r="X1754" s="48"/>
      <c r="Y1754" s="48"/>
      <c r="Z1754" s="48"/>
      <c r="AA1754" s="48"/>
      <c r="AB1754" s="48"/>
      <c r="AC1754" s="48"/>
    </row>
    <row r="1755">
      <c r="A1755" s="510"/>
      <c r="B1755" s="510"/>
      <c r="C1755" s="510"/>
      <c r="D1755" s="510"/>
      <c r="E1755" s="510"/>
      <c r="F1755" s="510"/>
      <c r="G1755" s="510"/>
      <c r="H1755" s="510"/>
      <c r="I1755" s="510"/>
      <c r="J1755" s="510"/>
      <c r="K1755" s="510"/>
      <c r="L1755" s="510"/>
      <c r="M1755" s="48"/>
      <c r="N1755" s="48"/>
      <c r="O1755" s="48"/>
      <c r="P1755" s="48"/>
      <c r="Q1755" s="48"/>
      <c r="R1755" s="48"/>
      <c r="S1755" s="48"/>
      <c r="T1755" s="48"/>
      <c r="U1755" s="48"/>
      <c r="V1755" s="48"/>
      <c r="W1755" s="48"/>
      <c r="X1755" s="48"/>
      <c r="Y1755" s="48"/>
      <c r="Z1755" s="48"/>
      <c r="AA1755" s="48"/>
      <c r="AB1755" s="48"/>
      <c r="AC1755" s="48"/>
    </row>
    <row r="1756">
      <c r="A1756" s="514" t="s">
        <v>10232</v>
      </c>
      <c r="B1756" s="514"/>
      <c r="C1756" s="514"/>
      <c r="D1756" s="514"/>
      <c r="E1756" s="514"/>
      <c r="F1756" s="514"/>
      <c r="G1756" s="514"/>
      <c r="H1756" s="514"/>
      <c r="I1756" s="514"/>
      <c r="J1756" s="514"/>
      <c r="K1756" s="514"/>
      <c r="L1756" s="514"/>
      <c r="M1756" s="48"/>
      <c r="N1756" s="48"/>
      <c r="O1756" s="48"/>
      <c r="P1756" s="48"/>
      <c r="Q1756" s="48"/>
      <c r="R1756" s="48"/>
      <c r="S1756" s="48"/>
      <c r="T1756" s="48"/>
      <c r="U1756" s="48"/>
      <c r="V1756" s="48"/>
      <c r="W1756" s="48"/>
      <c r="X1756" s="48"/>
      <c r="Y1756" s="48"/>
      <c r="Z1756" s="48"/>
      <c r="AA1756" s="48"/>
      <c r="AB1756" s="48"/>
      <c r="AC1756" s="48"/>
    </row>
    <row r="1757">
      <c r="A1757" s="515">
        <v>45867.0</v>
      </c>
      <c r="B1757" s="510" t="s">
        <v>10225</v>
      </c>
      <c r="C1757" s="510" t="s">
        <v>11799</v>
      </c>
      <c r="D1757" s="510" t="s">
        <v>11800</v>
      </c>
      <c r="E1757" s="510">
        <v>2767.0</v>
      </c>
      <c r="F1757" s="516">
        <v>0.0</v>
      </c>
      <c r="G1757" s="517">
        <v>267.86</v>
      </c>
      <c r="H1757" s="517">
        <v>300.0</v>
      </c>
      <c r="I1757" s="517">
        <v>267.86</v>
      </c>
      <c r="J1757" s="517">
        <v>32.14</v>
      </c>
      <c r="K1757" s="518">
        <v>0.12</v>
      </c>
      <c r="L1757" s="510" t="s">
        <v>11689</v>
      </c>
      <c r="M1757" s="48"/>
      <c r="N1757" s="48"/>
      <c r="O1757" s="48"/>
      <c r="P1757" s="48"/>
      <c r="Q1757" s="48"/>
      <c r="R1757" s="48"/>
      <c r="S1757" s="48"/>
      <c r="T1757" s="48"/>
      <c r="U1757" s="48"/>
      <c r="V1757" s="48"/>
      <c r="W1757" s="48"/>
      <c r="X1757" s="48"/>
      <c r="Y1757" s="48"/>
      <c r="Z1757" s="48"/>
      <c r="AA1757" s="48"/>
      <c r="AB1757" s="48"/>
      <c r="AC1757" s="48"/>
    </row>
    <row r="1758">
      <c r="A1758" s="519">
        <v>45861.0</v>
      </c>
      <c r="B1758" s="520" t="s">
        <v>10225</v>
      </c>
      <c r="C1758" s="520" t="s">
        <v>4907</v>
      </c>
      <c r="D1758" s="520" t="s">
        <v>11801</v>
      </c>
      <c r="E1758" s="520" t="s">
        <v>5037</v>
      </c>
      <c r="F1758" s="521">
        <v>0.0</v>
      </c>
      <c r="G1758" s="522">
        <v>267.86</v>
      </c>
      <c r="H1758" s="522">
        <v>300.0</v>
      </c>
      <c r="I1758" s="522">
        <v>535.72</v>
      </c>
      <c r="J1758" s="522">
        <v>32.14</v>
      </c>
      <c r="K1758" s="523">
        <v>0.12</v>
      </c>
      <c r="L1758" s="520" t="s">
        <v>11689</v>
      </c>
      <c r="M1758" s="48"/>
      <c r="N1758" s="48"/>
      <c r="O1758" s="48"/>
      <c r="P1758" s="48"/>
      <c r="Q1758" s="48"/>
      <c r="R1758" s="48"/>
      <c r="S1758" s="48"/>
      <c r="T1758" s="48"/>
      <c r="U1758" s="48"/>
      <c r="V1758" s="48"/>
      <c r="W1758" s="48"/>
      <c r="X1758" s="48"/>
      <c r="Y1758" s="48"/>
      <c r="Z1758" s="48"/>
      <c r="AA1758" s="48"/>
      <c r="AB1758" s="48"/>
      <c r="AC1758" s="48"/>
    </row>
    <row r="1759">
      <c r="A1759" s="519">
        <v>45862.0</v>
      </c>
      <c r="B1759" s="520" t="s">
        <v>10225</v>
      </c>
      <c r="C1759" s="520" t="s">
        <v>4907</v>
      </c>
      <c r="D1759" s="520" t="s">
        <v>11801</v>
      </c>
      <c r="E1759" s="520" t="s">
        <v>5051</v>
      </c>
      <c r="F1759" s="521">
        <v>0.0</v>
      </c>
      <c r="G1759" s="522">
        <v>267.86</v>
      </c>
      <c r="H1759" s="522">
        <v>300.0</v>
      </c>
      <c r="I1759" s="522">
        <v>803.58</v>
      </c>
      <c r="J1759" s="522">
        <v>32.14</v>
      </c>
      <c r="K1759" s="523">
        <v>0.12</v>
      </c>
      <c r="L1759" s="520" t="s">
        <v>11689</v>
      </c>
      <c r="M1759" s="48"/>
      <c r="N1759" s="48"/>
      <c r="O1759" s="48"/>
      <c r="P1759" s="48"/>
      <c r="Q1759" s="48"/>
      <c r="R1759" s="48"/>
      <c r="S1759" s="48"/>
      <c r="T1759" s="48"/>
      <c r="U1759" s="48"/>
      <c r="V1759" s="48"/>
      <c r="W1759" s="48"/>
      <c r="X1759" s="48"/>
      <c r="Y1759" s="48"/>
      <c r="Z1759" s="48"/>
      <c r="AA1759" s="48"/>
      <c r="AB1759" s="48"/>
      <c r="AC1759" s="48"/>
    </row>
    <row r="1760">
      <c r="A1760" s="519">
        <v>45862.0</v>
      </c>
      <c r="B1760" s="520" t="s">
        <v>10225</v>
      </c>
      <c r="C1760" s="520" t="s">
        <v>94</v>
      </c>
      <c r="D1760" s="520" t="s">
        <v>11802</v>
      </c>
      <c r="E1760" s="520" t="s">
        <v>5053</v>
      </c>
      <c r="F1760" s="521">
        <v>0.0</v>
      </c>
      <c r="G1760" s="522">
        <v>3125.0</v>
      </c>
      <c r="H1760" s="522">
        <v>3500.0</v>
      </c>
      <c r="I1760" s="522">
        <v>3928.58</v>
      </c>
      <c r="J1760" s="521">
        <v>375.0</v>
      </c>
      <c r="K1760" s="523">
        <v>0.12</v>
      </c>
      <c r="L1760" s="520" t="s">
        <v>10229</v>
      </c>
      <c r="M1760" s="48"/>
      <c r="N1760" s="48"/>
      <c r="O1760" s="48"/>
      <c r="P1760" s="48"/>
      <c r="Q1760" s="48"/>
      <c r="R1760" s="48"/>
      <c r="S1760" s="48"/>
      <c r="T1760" s="48"/>
      <c r="U1760" s="48"/>
      <c r="V1760" s="48"/>
      <c r="W1760" s="48"/>
      <c r="X1760" s="48"/>
      <c r="Y1760" s="48"/>
      <c r="Z1760" s="48"/>
      <c r="AA1760" s="48"/>
      <c r="AB1760" s="48"/>
      <c r="AC1760" s="48"/>
    </row>
    <row r="1761">
      <c r="A1761" s="519">
        <v>45862.0</v>
      </c>
      <c r="B1761" s="520" t="s">
        <v>10225</v>
      </c>
      <c r="C1761" s="520" t="s">
        <v>94</v>
      </c>
      <c r="D1761" s="520" t="s">
        <v>11803</v>
      </c>
      <c r="E1761" s="520" t="s">
        <v>5056</v>
      </c>
      <c r="F1761" s="521">
        <v>0.0</v>
      </c>
      <c r="G1761" s="522">
        <v>1339.29</v>
      </c>
      <c r="H1761" s="522">
        <v>1500.0</v>
      </c>
      <c r="I1761" s="522">
        <v>5267.87</v>
      </c>
      <c r="J1761" s="522">
        <v>160.71</v>
      </c>
      <c r="K1761" s="523">
        <v>0.12</v>
      </c>
      <c r="L1761" s="520" t="s">
        <v>10237</v>
      </c>
      <c r="M1761" s="48"/>
      <c r="N1761" s="48"/>
      <c r="O1761" s="48"/>
      <c r="P1761" s="48"/>
      <c r="Q1761" s="48"/>
      <c r="R1761" s="48"/>
      <c r="S1761" s="48"/>
      <c r="T1761" s="48"/>
      <c r="U1761" s="48"/>
      <c r="V1761" s="48"/>
      <c r="W1761" s="48"/>
      <c r="X1761" s="48"/>
      <c r="Y1761" s="48"/>
      <c r="Z1761" s="48"/>
      <c r="AA1761" s="48"/>
      <c r="AB1761" s="48"/>
      <c r="AC1761" s="48"/>
    </row>
    <row r="1762">
      <c r="A1762" s="519">
        <v>45862.0</v>
      </c>
      <c r="B1762" s="520" t="s">
        <v>10225</v>
      </c>
      <c r="C1762" s="520" t="s">
        <v>94</v>
      </c>
      <c r="D1762" s="520" t="s">
        <v>11804</v>
      </c>
      <c r="E1762" s="520" t="s">
        <v>5056</v>
      </c>
      <c r="F1762" s="521">
        <v>0.0</v>
      </c>
      <c r="G1762" s="522">
        <v>1339.29</v>
      </c>
      <c r="H1762" s="522">
        <v>1500.0</v>
      </c>
      <c r="I1762" s="522">
        <v>6607.16</v>
      </c>
      <c r="J1762" s="522">
        <v>160.71</v>
      </c>
      <c r="K1762" s="523">
        <v>0.12</v>
      </c>
      <c r="L1762" s="520" t="s">
        <v>10237</v>
      </c>
      <c r="M1762" s="48"/>
      <c r="N1762" s="48"/>
      <c r="O1762" s="48"/>
      <c r="P1762" s="48"/>
      <c r="Q1762" s="48"/>
      <c r="R1762" s="48"/>
      <c r="S1762" s="48"/>
      <c r="T1762" s="48"/>
      <c r="U1762" s="48"/>
      <c r="V1762" s="48"/>
      <c r="W1762" s="48"/>
      <c r="X1762" s="48"/>
      <c r="Y1762" s="48"/>
      <c r="Z1762" s="48"/>
      <c r="AA1762" s="48"/>
      <c r="AB1762" s="48"/>
      <c r="AC1762" s="48"/>
    </row>
    <row r="1763">
      <c r="A1763" s="519">
        <v>45862.0</v>
      </c>
      <c r="B1763" s="520" t="s">
        <v>10225</v>
      </c>
      <c r="C1763" s="520" t="s">
        <v>94</v>
      </c>
      <c r="D1763" s="520" t="s">
        <v>11805</v>
      </c>
      <c r="E1763" s="520" t="s">
        <v>5056</v>
      </c>
      <c r="F1763" s="521">
        <v>0.0</v>
      </c>
      <c r="G1763" s="522">
        <v>69.14</v>
      </c>
      <c r="H1763" s="522">
        <v>77.44</v>
      </c>
      <c r="I1763" s="522">
        <v>6676.3</v>
      </c>
      <c r="J1763" s="522">
        <v>8.3</v>
      </c>
      <c r="K1763" s="523">
        <v>0.12</v>
      </c>
      <c r="L1763" s="520" t="s">
        <v>10237</v>
      </c>
      <c r="M1763" s="48"/>
      <c r="N1763" s="48"/>
      <c r="O1763" s="48"/>
      <c r="P1763" s="48"/>
      <c r="Q1763" s="48"/>
      <c r="R1763" s="48"/>
      <c r="S1763" s="48"/>
      <c r="T1763" s="48"/>
      <c r="U1763" s="48"/>
      <c r="V1763" s="48"/>
      <c r="W1763" s="48"/>
      <c r="X1763" s="48"/>
      <c r="Y1763" s="48"/>
      <c r="Z1763" s="48"/>
      <c r="AA1763" s="48"/>
      <c r="AB1763" s="48"/>
      <c r="AC1763" s="48"/>
    </row>
    <row r="1764">
      <c r="A1764" s="519">
        <v>45862.0</v>
      </c>
      <c r="B1764" s="520" t="s">
        <v>10225</v>
      </c>
      <c r="C1764" s="520" t="s">
        <v>94</v>
      </c>
      <c r="D1764" s="520" t="s">
        <v>11806</v>
      </c>
      <c r="E1764" s="520" t="s">
        <v>5056</v>
      </c>
      <c r="F1764" s="521">
        <v>0.0</v>
      </c>
      <c r="G1764" s="522">
        <v>69.14</v>
      </c>
      <c r="H1764" s="522">
        <v>77.44</v>
      </c>
      <c r="I1764" s="522">
        <v>6745.44</v>
      </c>
      <c r="J1764" s="521">
        <v>8.3</v>
      </c>
      <c r="K1764" s="523">
        <v>0.12</v>
      </c>
      <c r="L1764" s="520" t="s">
        <v>10237</v>
      </c>
      <c r="M1764" s="48"/>
      <c r="N1764" s="48"/>
      <c r="O1764" s="48"/>
      <c r="P1764" s="48"/>
      <c r="Q1764" s="48"/>
      <c r="R1764" s="48"/>
      <c r="S1764" s="48"/>
      <c r="T1764" s="48"/>
      <c r="U1764" s="48"/>
      <c r="V1764" s="48"/>
      <c r="W1764" s="48"/>
      <c r="X1764" s="48"/>
      <c r="Y1764" s="48"/>
      <c r="Z1764" s="48"/>
      <c r="AA1764" s="48"/>
      <c r="AB1764" s="48"/>
      <c r="AC1764" s="48"/>
    </row>
    <row r="1765">
      <c r="A1765" s="519">
        <v>45862.0</v>
      </c>
      <c r="B1765" s="520" t="s">
        <v>10225</v>
      </c>
      <c r="C1765" s="520" t="s">
        <v>5060</v>
      </c>
      <c r="D1765" s="520" t="s">
        <v>11807</v>
      </c>
      <c r="E1765" s="520" t="s">
        <v>5059</v>
      </c>
      <c r="F1765" s="521">
        <v>0.0</v>
      </c>
      <c r="G1765" s="522">
        <v>642.86</v>
      </c>
      <c r="H1765" s="522">
        <v>720.0</v>
      </c>
      <c r="I1765" s="522">
        <v>7388.3</v>
      </c>
      <c r="J1765" s="521">
        <v>77.14</v>
      </c>
      <c r="K1765" s="523">
        <v>0.12</v>
      </c>
      <c r="L1765" s="520" t="s">
        <v>10227</v>
      </c>
      <c r="M1765" s="48"/>
      <c r="N1765" s="48"/>
      <c r="O1765" s="48"/>
      <c r="P1765" s="48"/>
      <c r="Q1765" s="48"/>
      <c r="R1765" s="48"/>
      <c r="S1765" s="48"/>
      <c r="T1765" s="48"/>
      <c r="U1765" s="48"/>
      <c r="V1765" s="48"/>
      <c r="W1765" s="48"/>
      <c r="X1765" s="48"/>
      <c r="Y1765" s="48"/>
      <c r="Z1765" s="48"/>
      <c r="AA1765" s="48"/>
      <c r="AB1765" s="48"/>
      <c r="AC1765" s="48"/>
    </row>
    <row r="1766">
      <c r="A1766" s="519">
        <v>45866.0</v>
      </c>
      <c r="B1766" s="520" t="s">
        <v>10225</v>
      </c>
      <c r="C1766" s="520" t="s">
        <v>429</v>
      </c>
      <c r="D1766" s="520" t="s">
        <v>11808</v>
      </c>
      <c r="E1766" s="520" t="s">
        <v>5095</v>
      </c>
      <c r="F1766" s="521">
        <v>0.0</v>
      </c>
      <c r="G1766" s="522">
        <v>1500.0</v>
      </c>
      <c r="H1766" s="522">
        <v>1680.0</v>
      </c>
      <c r="I1766" s="522">
        <v>8888.3</v>
      </c>
      <c r="J1766" s="521">
        <v>180.0</v>
      </c>
      <c r="K1766" s="523">
        <v>0.12</v>
      </c>
      <c r="L1766" s="520" t="s">
        <v>11809</v>
      </c>
      <c r="M1766" s="48"/>
      <c r="N1766" s="48"/>
      <c r="O1766" s="48"/>
      <c r="P1766" s="48"/>
      <c r="Q1766" s="48"/>
      <c r="R1766" s="48"/>
      <c r="S1766" s="48"/>
      <c r="T1766" s="48"/>
      <c r="U1766" s="48"/>
      <c r="V1766" s="48"/>
      <c r="W1766" s="48"/>
      <c r="X1766" s="48"/>
      <c r="Y1766" s="48"/>
      <c r="Z1766" s="48"/>
      <c r="AA1766" s="48"/>
      <c r="AB1766" s="48"/>
      <c r="AC1766" s="48"/>
    </row>
    <row r="1767">
      <c r="A1767" s="519">
        <v>45866.0</v>
      </c>
      <c r="B1767" s="520" t="s">
        <v>10225</v>
      </c>
      <c r="C1767" s="520" t="s">
        <v>429</v>
      </c>
      <c r="D1767" s="520" t="s">
        <v>11810</v>
      </c>
      <c r="E1767" s="520" t="s">
        <v>5099</v>
      </c>
      <c r="F1767" s="521">
        <v>0.0</v>
      </c>
      <c r="G1767" s="522">
        <v>1500.0</v>
      </c>
      <c r="H1767" s="522">
        <v>1680.0</v>
      </c>
      <c r="I1767" s="522">
        <v>10388.3</v>
      </c>
      <c r="J1767" s="521">
        <v>180.0</v>
      </c>
      <c r="K1767" s="523">
        <v>0.12</v>
      </c>
      <c r="L1767" s="520" t="s">
        <v>11809</v>
      </c>
      <c r="M1767" s="48"/>
      <c r="N1767" s="48"/>
      <c r="O1767" s="48"/>
      <c r="P1767" s="48"/>
      <c r="Q1767" s="48"/>
      <c r="R1767" s="48"/>
      <c r="S1767" s="48"/>
      <c r="T1767" s="48"/>
      <c r="U1767" s="48"/>
      <c r="V1767" s="48"/>
      <c r="W1767" s="48"/>
      <c r="X1767" s="48"/>
      <c r="Y1767" s="48"/>
      <c r="Z1767" s="48"/>
      <c r="AA1767" s="48"/>
      <c r="AB1767" s="48"/>
      <c r="AC1767" s="48"/>
    </row>
    <row r="1768">
      <c r="A1768" s="519">
        <v>45866.0</v>
      </c>
      <c r="B1768" s="520" t="s">
        <v>10225</v>
      </c>
      <c r="C1768" s="520" t="s">
        <v>5103</v>
      </c>
      <c r="D1768" s="520" t="s">
        <v>11811</v>
      </c>
      <c r="E1768" s="520" t="s">
        <v>5102</v>
      </c>
      <c r="F1768" s="521">
        <v>0.0</v>
      </c>
      <c r="G1768" s="522">
        <v>267.86</v>
      </c>
      <c r="H1768" s="522">
        <v>300.0</v>
      </c>
      <c r="I1768" s="522">
        <v>10656.16</v>
      </c>
      <c r="J1768" s="521">
        <v>32.14</v>
      </c>
      <c r="K1768" s="523">
        <v>0.12</v>
      </c>
      <c r="L1768" s="520" t="s">
        <v>11689</v>
      </c>
      <c r="M1768" s="48"/>
      <c r="N1768" s="48"/>
      <c r="O1768" s="48"/>
      <c r="P1768" s="48"/>
      <c r="Q1768" s="48"/>
      <c r="R1768" s="48"/>
      <c r="S1768" s="48"/>
      <c r="T1768" s="48"/>
      <c r="U1768" s="48"/>
      <c r="V1768" s="48"/>
      <c r="W1768" s="48"/>
      <c r="X1768" s="48"/>
      <c r="Y1768" s="48"/>
      <c r="Z1768" s="48"/>
      <c r="AA1768" s="48"/>
      <c r="AB1768" s="48"/>
      <c r="AC1768" s="48"/>
    </row>
    <row r="1769">
      <c r="A1769" s="519">
        <v>45863.0</v>
      </c>
      <c r="B1769" s="520" t="s">
        <v>10225</v>
      </c>
      <c r="C1769" s="520" t="s">
        <v>616</v>
      </c>
      <c r="D1769" s="520" t="s">
        <v>11812</v>
      </c>
      <c r="E1769" s="520" t="s">
        <v>5105</v>
      </c>
      <c r="F1769" s="521">
        <v>0.0</v>
      </c>
      <c r="G1769" s="522">
        <v>500.0</v>
      </c>
      <c r="H1769" s="522">
        <v>560.0</v>
      </c>
      <c r="I1769" s="522">
        <v>11156.16</v>
      </c>
      <c r="J1769" s="521">
        <v>60.0</v>
      </c>
      <c r="K1769" s="523">
        <v>0.12</v>
      </c>
      <c r="L1769" s="520" t="s">
        <v>10227</v>
      </c>
      <c r="M1769" s="48"/>
      <c r="N1769" s="48"/>
      <c r="O1769" s="48"/>
      <c r="P1769" s="48"/>
      <c r="Q1769" s="48"/>
      <c r="R1769" s="48"/>
      <c r="S1769" s="48"/>
      <c r="T1769" s="48"/>
      <c r="U1769" s="48"/>
      <c r="V1769" s="48"/>
      <c r="W1769" s="48"/>
      <c r="X1769" s="48"/>
      <c r="Y1769" s="48"/>
      <c r="Z1769" s="48"/>
      <c r="AA1769" s="48"/>
      <c r="AB1769" s="48"/>
      <c r="AC1769" s="48"/>
    </row>
    <row r="1770">
      <c r="A1770" s="519">
        <v>45867.0</v>
      </c>
      <c r="B1770" s="520" t="s">
        <v>10225</v>
      </c>
      <c r="C1770" s="520" t="s">
        <v>6948</v>
      </c>
      <c r="D1770" s="520" t="s">
        <v>11813</v>
      </c>
      <c r="E1770" s="520" t="s">
        <v>5129</v>
      </c>
      <c r="F1770" s="521">
        <v>0.0</v>
      </c>
      <c r="G1770" s="522">
        <v>7366.07</v>
      </c>
      <c r="H1770" s="522">
        <v>8250.0</v>
      </c>
      <c r="I1770" s="522">
        <v>18522.23</v>
      </c>
      <c r="J1770" s="522">
        <v>883.93</v>
      </c>
      <c r="K1770" s="523">
        <v>0.12</v>
      </c>
      <c r="L1770" s="520" t="s">
        <v>10234</v>
      </c>
      <c r="M1770" s="48"/>
      <c r="N1770" s="48"/>
      <c r="O1770" s="48"/>
      <c r="P1770" s="48"/>
      <c r="Q1770" s="48"/>
      <c r="R1770" s="48"/>
      <c r="S1770" s="48"/>
      <c r="T1770" s="48"/>
      <c r="U1770" s="48"/>
      <c r="V1770" s="48"/>
      <c r="W1770" s="48"/>
      <c r="X1770" s="48"/>
      <c r="Y1770" s="48"/>
      <c r="Z1770" s="48"/>
      <c r="AA1770" s="48"/>
      <c r="AB1770" s="48"/>
      <c r="AC1770" s="48"/>
    </row>
    <row r="1771">
      <c r="A1771" s="519">
        <v>45867.0</v>
      </c>
      <c r="B1771" s="520" t="s">
        <v>10225</v>
      </c>
      <c r="C1771" s="520" t="s">
        <v>5135</v>
      </c>
      <c r="D1771" s="520" t="s">
        <v>11814</v>
      </c>
      <c r="E1771" s="520" t="s">
        <v>5134</v>
      </c>
      <c r="F1771" s="521">
        <v>0.0</v>
      </c>
      <c r="G1771" s="522">
        <v>964.29</v>
      </c>
      <c r="H1771" s="522">
        <v>1080.0</v>
      </c>
      <c r="I1771" s="522">
        <v>19486.52</v>
      </c>
      <c r="J1771" s="522">
        <v>115.71</v>
      </c>
      <c r="K1771" s="523">
        <v>0.12</v>
      </c>
      <c r="L1771" s="520" t="s">
        <v>10227</v>
      </c>
      <c r="M1771" s="48"/>
      <c r="N1771" s="48"/>
      <c r="O1771" s="48"/>
      <c r="P1771" s="48"/>
      <c r="Q1771" s="48"/>
      <c r="R1771" s="48"/>
      <c r="S1771" s="48"/>
      <c r="T1771" s="48"/>
      <c r="U1771" s="48"/>
      <c r="V1771" s="48"/>
      <c r="W1771" s="48"/>
      <c r="X1771" s="48"/>
      <c r="Y1771" s="48"/>
      <c r="Z1771" s="48"/>
      <c r="AA1771" s="48"/>
      <c r="AB1771" s="48"/>
      <c r="AC1771" s="48"/>
    </row>
    <row r="1772">
      <c r="A1772" s="519">
        <v>45867.0</v>
      </c>
      <c r="B1772" s="520" t="s">
        <v>10225</v>
      </c>
      <c r="C1772" s="520" t="s">
        <v>4410</v>
      </c>
      <c r="D1772" s="520" t="s">
        <v>11815</v>
      </c>
      <c r="E1772" s="520" t="s">
        <v>5145</v>
      </c>
      <c r="F1772" s="521">
        <v>0.0</v>
      </c>
      <c r="G1772" s="522">
        <v>4464.29</v>
      </c>
      <c r="H1772" s="522">
        <v>5000.0</v>
      </c>
      <c r="I1772" s="522">
        <v>23950.81</v>
      </c>
      <c r="J1772" s="522">
        <v>535.71</v>
      </c>
      <c r="K1772" s="523">
        <v>0.12</v>
      </c>
      <c r="L1772" s="520" t="s">
        <v>10271</v>
      </c>
      <c r="M1772" s="48"/>
      <c r="N1772" s="48"/>
      <c r="O1772" s="48"/>
      <c r="P1772" s="48"/>
      <c r="Q1772" s="48"/>
      <c r="R1772" s="48"/>
      <c r="S1772" s="48"/>
      <c r="T1772" s="48"/>
      <c r="U1772" s="48"/>
      <c r="V1772" s="48"/>
      <c r="W1772" s="48"/>
      <c r="X1772" s="48"/>
      <c r="Y1772" s="48"/>
      <c r="Z1772" s="48"/>
      <c r="AA1772" s="48"/>
      <c r="AB1772" s="48"/>
      <c r="AC1772" s="48"/>
    </row>
    <row r="1773">
      <c r="A1773" s="519">
        <v>45866.0</v>
      </c>
      <c r="B1773" s="520" t="s">
        <v>10225</v>
      </c>
      <c r="C1773" s="520" t="s">
        <v>1760</v>
      </c>
      <c r="D1773" s="520" t="s">
        <v>11816</v>
      </c>
      <c r="E1773" s="520" t="s">
        <v>5154</v>
      </c>
      <c r="F1773" s="521">
        <v>0.0</v>
      </c>
      <c r="G1773" s="522">
        <v>1250.0</v>
      </c>
      <c r="H1773" s="522">
        <v>1400.0</v>
      </c>
      <c r="I1773" s="522">
        <v>25200.81</v>
      </c>
      <c r="J1773" s="522">
        <v>150.0</v>
      </c>
      <c r="K1773" s="523">
        <v>0.12</v>
      </c>
      <c r="L1773" s="520" t="s">
        <v>10227</v>
      </c>
      <c r="M1773" s="48"/>
      <c r="N1773" s="48"/>
      <c r="O1773" s="48"/>
      <c r="P1773" s="48"/>
      <c r="Q1773" s="48"/>
      <c r="R1773" s="48"/>
      <c r="S1773" s="48"/>
      <c r="T1773" s="48"/>
      <c r="U1773" s="48"/>
      <c r="V1773" s="48"/>
      <c r="W1773" s="48"/>
      <c r="X1773" s="48"/>
      <c r="Y1773" s="48"/>
      <c r="Z1773" s="48"/>
      <c r="AA1773" s="48"/>
      <c r="AB1773" s="48"/>
      <c r="AC1773" s="48"/>
    </row>
    <row r="1774">
      <c r="A1774" s="519">
        <v>45868.0</v>
      </c>
      <c r="B1774" s="520" t="s">
        <v>10225</v>
      </c>
      <c r="C1774" s="520" t="s">
        <v>5164</v>
      </c>
      <c r="D1774" s="520" t="s">
        <v>11817</v>
      </c>
      <c r="E1774" s="520" t="s">
        <v>5163</v>
      </c>
      <c r="F1774" s="521">
        <v>0.0</v>
      </c>
      <c r="G1774" s="522">
        <v>491.07</v>
      </c>
      <c r="H1774" s="522">
        <v>550.0</v>
      </c>
      <c r="I1774" s="522">
        <v>25691.88</v>
      </c>
      <c r="J1774" s="522">
        <v>58.93</v>
      </c>
      <c r="K1774" s="523">
        <v>0.12</v>
      </c>
      <c r="L1774" s="520" t="s">
        <v>11680</v>
      </c>
      <c r="M1774" s="48"/>
      <c r="N1774" s="48"/>
      <c r="O1774" s="48"/>
      <c r="P1774" s="48"/>
      <c r="Q1774" s="48"/>
      <c r="R1774" s="48"/>
      <c r="S1774" s="48"/>
      <c r="T1774" s="48"/>
      <c r="U1774" s="48"/>
      <c r="V1774" s="48"/>
      <c r="W1774" s="48"/>
      <c r="X1774" s="48"/>
      <c r="Y1774" s="48"/>
      <c r="Z1774" s="48"/>
      <c r="AA1774" s="48"/>
      <c r="AB1774" s="48"/>
      <c r="AC1774" s="48"/>
    </row>
    <row r="1775">
      <c r="A1775" s="519">
        <v>45868.0</v>
      </c>
      <c r="B1775" s="520" t="s">
        <v>10225</v>
      </c>
      <c r="C1775" s="520" t="s">
        <v>3770</v>
      </c>
      <c r="D1775" s="520" t="s">
        <v>11818</v>
      </c>
      <c r="E1775" s="520" t="s">
        <v>5166</v>
      </c>
      <c r="F1775" s="521">
        <v>0.0</v>
      </c>
      <c r="G1775" s="522">
        <v>267.86</v>
      </c>
      <c r="H1775" s="522">
        <v>300.0</v>
      </c>
      <c r="I1775" s="522">
        <v>25959.74</v>
      </c>
      <c r="J1775" s="522">
        <v>32.14</v>
      </c>
      <c r="K1775" s="523">
        <v>0.12</v>
      </c>
      <c r="L1775" s="520" t="s">
        <v>11689</v>
      </c>
      <c r="M1775" s="48"/>
      <c r="N1775" s="48"/>
      <c r="O1775" s="48"/>
      <c r="P1775" s="48"/>
      <c r="Q1775" s="48"/>
      <c r="R1775" s="48"/>
      <c r="S1775" s="48"/>
      <c r="T1775" s="48"/>
      <c r="U1775" s="48"/>
      <c r="V1775" s="48"/>
      <c r="W1775" s="48"/>
      <c r="X1775" s="48"/>
      <c r="Y1775" s="48"/>
      <c r="Z1775" s="48"/>
      <c r="AA1775" s="48"/>
      <c r="AB1775" s="48"/>
      <c r="AC1775" s="48"/>
    </row>
    <row r="1776">
      <c r="A1776" s="519">
        <v>45868.0</v>
      </c>
      <c r="B1776" s="520" t="s">
        <v>10225</v>
      </c>
      <c r="C1776" s="520" t="s">
        <v>4519</v>
      </c>
      <c r="D1776" s="520" t="s">
        <v>11819</v>
      </c>
      <c r="E1776" s="520" t="s">
        <v>5168</v>
      </c>
      <c r="F1776" s="521">
        <v>0.0</v>
      </c>
      <c r="G1776" s="522">
        <v>267.86</v>
      </c>
      <c r="H1776" s="522">
        <v>300.0</v>
      </c>
      <c r="I1776" s="522">
        <v>26227.6</v>
      </c>
      <c r="J1776" s="522">
        <v>32.14</v>
      </c>
      <c r="K1776" s="523">
        <v>0.12</v>
      </c>
      <c r="L1776" s="520" t="s">
        <v>11689</v>
      </c>
      <c r="M1776" s="48"/>
      <c r="N1776" s="48"/>
      <c r="O1776" s="48"/>
      <c r="P1776" s="48"/>
      <c r="Q1776" s="48"/>
      <c r="R1776" s="48"/>
      <c r="S1776" s="48"/>
      <c r="T1776" s="48"/>
      <c r="U1776" s="48"/>
      <c r="V1776" s="48"/>
      <c r="W1776" s="48"/>
      <c r="X1776" s="48"/>
      <c r="Y1776" s="48"/>
      <c r="Z1776" s="48"/>
      <c r="AA1776" s="48"/>
      <c r="AB1776" s="48"/>
      <c r="AC1776" s="48"/>
    </row>
    <row r="1777">
      <c r="A1777" s="519">
        <v>45868.0</v>
      </c>
      <c r="B1777" s="520" t="s">
        <v>10225</v>
      </c>
      <c r="C1777" s="520" t="s">
        <v>5172</v>
      </c>
      <c r="D1777" s="520" t="s">
        <v>11820</v>
      </c>
      <c r="E1777" s="520" t="s">
        <v>5171</v>
      </c>
      <c r="F1777" s="521">
        <v>0.0</v>
      </c>
      <c r="G1777" s="522">
        <v>267.86</v>
      </c>
      <c r="H1777" s="522">
        <v>300.0</v>
      </c>
      <c r="I1777" s="522">
        <v>26495.46</v>
      </c>
      <c r="J1777" s="522">
        <v>32.14</v>
      </c>
      <c r="K1777" s="523">
        <v>0.12</v>
      </c>
      <c r="L1777" s="520" t="s">
        <v>11689</v>
      </c>
      <c r="M1777" s="48"/>
      <c r="N1777" s="48"/>
      <c r="O1777" s="48"/>
      <c r="P1777" s="48"/>
      <c r="Q1777" s="48"/>
      <c r="R1777" s="48"/>
      <c r="S1777" s="48"/>
      <c r="T1777" s="48"/>
      <c r="U1777" s="48"/>
      <c r="V1777" s="48"/>
      <c r="W1777" s="48"/>
      <c r="X1777" s="48"/>
      <c r="Y1777" s="48"/>
      <c r="Z1777" s="48"/>
      <c r="AA1777" s="48"/>
      <c r="AB1777" s="48"/>
      <c r="AC1777" s="48"/>
    </row>
    <row r="1778">
      <c r="A1778" s="519">
        <v>45868.0</v>
      </c>
      <c r="B1778" s="520" t="s">
        <v>10225</v>
      </c>
      <c r="C1778" s="520" t="s">
        <v>5176</v>
      </c>
      <c r="D1778" s="520" t="s">
        <v>11821</v>
      </c>
      <c r="E1778" s="520" t="s">
        <v>5175</v>
      </c>
      <c r="F1778" s="521">
        <v>0.0</v>
      </c>
      <c r="G1778" s="522">
        <v>267.86</v>
      </c>
      <c r="H1778" s="522">
        <v>300.0</v>
      </c>
      <c r="I1778" s="522">
        <v>26763.32</v>
      </c>
      <c r="J1778" s="522">
        <v>32.14</v>
      </c>
      <c r="K1778" s="523">
        <v>0.12</v>
      </c>
      <c r="L1778" s="520" t="s">
        <v>11689</v>
      </c>
      <c r="M1778" s="48"/>
      <c r="N1778" s="48"/>
      <c r="O1778" s="48"/>
      <c r="P1778" s="48"/>
      <c r="Q1778" s="48"/>
      <c r="R1778" s="48"/>
      <c r="S1778" s="48"/>
      <c r="T1778" s="48"/>
      <c r="U1778" s="48"/>
      <c r="V1778" s="48"/>
      <c r="W1778" s="48"/>
      <c r="X1778" s="48"/>
      <c r="Y1778" s="48"/>
      <c r="Z1778" s="48"/>
      <c r="AA1778" s="48"/>
      <c r="AB1778" s="48"/>
      <c r="AC1778" s="48"/>
    </row>
    <row r="1779">
      <c r="A1779" s="519">
        <v>45868.0</v>
      </c>
      <c r="B1779" s="520" t="s">
        <v>10225</v>
      </c>
      <c r="C1779" s="520" t="s">
        <v>5179</v>
      </c>
      <c r="D1779" s="520" t="s">
        <v>11822</v>
      </c>
      <c r="E1779" s="520" t="s">
        <v>5178</v>
      </c>
      <c r="F1779" s="521">
        <v>0.0</v>
      </c>
      <c r="G1779" s="522">
        <v>491.07</v>
      </c>
      <c r="H1779" s="522">
        <v>550.0</v>
      </c>
      <c r="I1779" s="522">
        <v>27254.39</v>
      </c>
      <c r="J1779" s="521">
        <v>58.93</v>
      </c>
      <c r="K1779" s="523">
        <v>0.12</v>
      </c>
      <c r="L1779" s="520" t="s">
        <v>11680</v>
      </c>
      <c r="M1779" s="48"/>
      <c r="N1779" s="48"/>
      <c r="O1779" s="48"/>
      <c r="P1779" s="48"/>
      <c r="Q1779" s="48"/>
      <c r="R1779" s="48"/>
      <c r="S1779" s="48"/>
      <c r="T1779" s="48"/>
      <c r="U1779" s="48"/>
      <c r="V1779" s="48"/>
      <c r="W1779" s="48"/>
      <c r="X1779" s="48"/>
      <c r="Y1779" s="48"/>
      <c r="Z1779" s="48"/>
      <c r="AA1779" s="48"/>
      <c r="AB1779" s="48"/>
      <c r="AC1779" s="48"/>
    </row>
    <row r="1780">
      <c r="A1780" s="519">
        <v>45868.0</v>
      </c>
      <c r="B1780" s="520" t="s">
        <v>10225</v>
      </c>
      <c r="C1780" s="520" t="s">
        <v>1020</v>
      </c>
      <c r="D1780" s="520" t="s">
        <v>11823</v>
      </c>
      <c r="E1780" s="520" t="s">
        <v>5181</v>
      </c>
      <c r="F1780" s="521">
        <v>0.0</v>
      </c>
      <c r="G1780" s="521">
        <v>267.86</v>
      </c>
      <c r="H1780" s="522">
        <v>300.0</v>
      </c>
      <c r="I1780" s="522">
        <v>27522.25</v>
      </c>
      <c r="J1780" s="521">
        <v>32.14</v>
      </c>
      <c r="K1780" s="523">
        <v>0.12</v>
      </c>
      <c r="L1780" s="520" t="s">
        <v>11689</v>
      </c>
      <c r="M1780" s="48"/>
      <c r="N1780" s="48"/>
      <c r="O1780" s="48"/>
      <c r="P1780" s="48"/>
      <c r="Q1780" s="48"/>
      <c r="R1780" s="48"/>
      <c r="S1780" s="48"/>
      <c r="T1780" s="48"/>
      <c r="U1780" s="48"/>
      <c r="V1780" s="48"/>
      <c r="W1780" s="48"/>
      <c r="X1780" s="48"/>
      <c r="Y1780" s="48"/>
      <c r="Z1780" s="48"/>
      <c r="AA1780" s="48"/>
      <c r="AB1780" s="48"/>
      <c r="AC1780" s="48"/>
    </row>
    <row r="1781">
      <c r="A1781" s="519">
        <v>45868.0</v>
      </c>
      <c r="B1781" s="520" t="s">
        <v>10225</v>
      </c>
      <c r="C1781" s="520" t="s">
        <v>5176</v>
      </c>
      <c r="D1781" s="520" t="s">
        <v>11824</v>
      </c>
      <c r="E1781" s="520" t="s">
        <v>5183</v>
      </c>
      <c r="F1781" s="521">
        <v>0.0</v>
      </c>
      <c r="G1781" s="522">
        <v>89.29</v>
      </c>
      <c r="H1781" s="522">
        <v>100.0</v>
      </c>
      <c r="I1781" s="522">
        <v>27611.54</v>
      </c>
      <c r="J1781" s="522">
        <v>10.71</v>
      </c>
      <c r="K1781" s="523">
        <v>0.12</v>
      </c>
      <c r="L1781" s="520" t="s">
        <v>10279</v>
      </c>
      <c r="M1781" s="48"/>
      <c r="N1781" s="48"/>
      <c r="O1781" s="48"/>
      <c r="P1781" s="48"/>
      <c r="Q1781" s="48"/>
      <c r="R1781" s="48"/>
      <c r="S1781" s="48"/>
      <c r="T1781" s="48"/>
      <c r="U1781" s="48"/>
      <c r="V1781" s="48"/>
      <c r="W1781" s="48"/>
      <c r="X1781" s="48"/>
      <c r="Y1781" s="48"/>
      <c r="Z1781" s="48"/>
      <c r="AA1781" s="48"/>
      <c r="AB1781" s="48"/>
      <c r="AC1781" s="48"/>
    </row>
    <row r="1782">
      <c r="A1782" s="519">
        <v>45868.0</v>
      </c>
      <c r="B1782" s="520" t="s">
        <v>10225</v>
      </c>
      <c r="C1782" s="520" t="s">
        <v>5176</v>
      </c>
      <c r="D1782" s="520" t="s">
        <v>11821</v>
      </c>
      <c r="E1782" s="520" t="s">
        <v>5183</v>
      </c>
      <c r="F1782" s="521">
        <v>0.0</v>
      </c>
      <c r="G1782" s="522">
        <v>267.86</v>
      </c>
      <c r="H1782" s="522">
        <v>300.0</v>
      </c>
      <c r="I1782" s="522">
        <v>27879.4</v>
      </c>
      <c r="J1782" s="522">
        <v>32.14</v>
      </c>
      <c r="K1782" s="523">
        <v>0.12</v>
      </c>
      <c r="L1782" s="520" t="s">
        <v>11689</v>
      </c>
      <c r="M1782" s="48"/>
      <c r="N1782" s="48"/>
      <c r="O1782" s="48"/>
      <c r="P1782" s="48"/>
      <c r="Q1782" s="48"/>
      <c r="R1782" s="48"/>
      <c r="S1782" s="48"/>
      <c r="T1782" s="48"/>
      <c r="U1782" s="48"/>
      <c r="V1782" s="48"/>
      <c r="W1782" s="48"/>
      <c r="X1782" s="48"/>
      <c r="Y1782" s="48"/>
      <c r="Z1782" s="48"/>
      <c r="AA1782" s="48"/>
      <c r="AB1782" s="48"/>
      <c r="AC1782" s="48"/>
    </row>
    <row r="1783">
      <c r="A1783" s="519">
        <v>45868.0</v>
      </c>
      <c r="B1783" s="520" t="s">
        <v>10225</v>
      </c>
      <c r="C1783" s="520" t="s">
        <v>5188</v>
      </c>
      <c r="D1783" s="520" t="s">
        <v>11825</v>
      </c>
      <c r="E1783" s="520" t="s">
        <v>5187</v>
      </c>
      <c r="F1783" s="521">
        <v>0.0</v>
      </c>
      <c r="G1783" s="522">
        <v>3928.57</v>
      </c>
      <c r="H1783" s="522">
        <v>4400.0</v>
      </c>
      <c r="I1783" s="522">
        <v>31807.97</v>
      </c>
      <c r="J1783" s="522">
        <v>471.43</v>
      </c>
      <c r="K1783" s="523">
        <v>0.12</v>
      </c>
      <c r="L1783" s="520" t="s">
        <v>10227</v>
      </c>
      <c r="M1783" s="48"/>
      <c r="N1783" s="48"/>
      <c r="O1783" s="48"/>
      <c r="P1783" s="48"/>
      <c r="Q1783" s="48"/>
      <c r="R1783" s="48"/>
      <c r="S1783" s="48"/>
      <c r="T1783" s="48"/>
      <c r="U1783" s="48"/>
      <c r="V1783" s="48"/>
      <c r="W1783" s="48"/>
      <c r="X1783" s="48"/>
      <c r="Y1783" s="48"/>
      <c r="Z1783" s="48"/>
      <c r="AA1783" s="48"/>
      <c r="AB1783" s="48"/>
      <c r="AC1783" s="48"/>
    </row>
    <row r="1784">
      <c r="A1784" s="519">
        <v>45868.0</v>
      </c>
      <c r="B1784" s="520" t="s">
        <v>10225</v>
      </c>
      <c r="C1784" s="520" t="s">
        <v>5179</v>
      </c>
      <c r="D1784" s="520" t="s">
        <v>11826</v>
      </c>
      <c r="E1784" s="520" t="s">
        <v>5192</v>
      </c>
      <c r="F1784" s="521">
        <v>0.0</v>
      </c>
      <c r="G1784" s="522">
        <v>160.71</v>
      </c>
      <c r="H1784" s="522">
        <v>180.0</v>
      </c>
      <c r="I1784" s="522">
        <v>31968.68</v>
      </c>
      <c r="J1784" s="522">
        <v>19.29</v>
      </c>
      <c r="K1784" s="523">
        <v>0.12</v>
      </c>
      <c r="L1784" s="520" t="s">
        <v>10227</v>
      </c>
      <c r="M1784" s="48"/>
      <c r="N1784" s="48"/>
      <c r="O1784" s="48"/>
      <c r="P1784" s="48"/>
      <c r="Q1784" s="48"/>
      <c r="R1784" s="48"/>
      <c r="S1784" s="48"/>
      <c r="T1784" s="48"/>
      <c r="U1784" s="48"/>
      <c r="V1784" s="48"/>
      <c r="W1784" s="48"/>
      <c r="X1784" s="48"/>
      <c r="Y1784" s="48"/>
      <c r="Z1784" s="48"/>
      <c r="AA1784" s="48"/>
      <c r="AB1784" s="48"/>
      <c r="AC1784" s="48"/>
    </row>
    <row r="1785">
      <c r="A1785" s="519">
        <v>45868.0</v>
      </c>
      <c r="B1785" s="520" t="s">
        <v>10225</v>
      </c>
      <c r="C1785" s="520" t="s">
        <v>454</v>
      </c>
      <c r="D1785" s="520" t="s">
        <v>11827</v>
      </c>
      <c r="E1785" s="520" t="s">
        <v>5195</v>
      </c>
      <c r="F1785" s="521">
        <v>0.0</v>
      </c>
      <c r="G1785" s="522">
        <v>5089.29</v>
      </c>
      <c r="H1785" s="522">
        <v>5700.0</v>
      </c>
      <c r="I1785" s="522">
        <v>37057.97</v>
      </c>
      <c r="J1785" s="521">
        <v>610.71</v>
      </c>
      <c r="K1785" s="523">
        <v>0.12</v>
      </c>
      <c r="L1785" s="520" t="s">
        <v>10227</v>
      </c>
      <c r="M1785" s="48"/>
      <c r="N1785" s="48"/>
      <c r="O1785" s="48"/>
      <c r="P1785" s="48"/>
      <c r="Q1785" s="48"/>
      <c r="R1785" s="48"/>
      <c r="S1785" s="48"/>
      <c r="T1785" s="48"/>
      <c r="U1785" s="48"/>
      <c r="V1785" s="48"/>
      <c r="W1785" s="48"/>
      <c r="X1785" s="48"/>
      <c r="Y1785" s="48"/>
      <c r="Z1785" s="48"/>
      <c r="AA1785" s="48"/>
      <c r="AB1785" s="48"/>
      <c r="AC1785" s="48"/>
    </row>
    <row r="1786">
      <c r="A1786" s="519">
        <v>45869.0</v>
      </c>
      <c r="B1786" s="520" t="s">
        <v>10225</v>
      </c>
      <c r="C1786" s="520" t="s">
        <v>5203</v>
      </c>
      <c r="D1786" s="520" t="s">
        <v>11828</v>
      </c>
      <c r="E1786" s="520" t="s">
        <v>5202</v>
      </c>
      <c r="F1786" s="521">
        <v>0.0</v>
      </c>
      <c r="G1786" s="522">
        <v>1000.0</v>
      </c>
      <c r="H1786" s="522">
        <v>1120.0</v>
      </c>
      <c r="I1786" s="522">
        <v>38057.97</v>
      </c>
      <c r="J1786" s="521">
        <v>120.0</v>
      </c>
      <c r="K1786" s="523">
        <v>0.12</v>
      </c>
      <c r="L1786" s="520" t="s">
        <v>11809</v>
      </c>
      <c r="M1786" s="48"/>
      <c r="N1786" s="48"/>
      <c r="O1786" s="48"/>
      <c r="P1786" s="48"/>
      <c r="Q1786" s="48"/>
      <c r="R1786" s="48"/>
      <c r="S1786" s="48"/>
      <c r="T1786" s="48"/>
      <c r="U1786" s="48"/>
      <c r="V1786" s="48"/>
      <c r="W1786" s="48"/>
      <c r="X1786" s="48"/>
      <c r="Y1786" s="48"/>
      <c r="Z1786" s="48"/>
      <c r="AA1786" s="48"/>
      <c r="AB1786" s="48"/>
      <c r="AC1786" s="48"/>
    </row>
    <row r="1787">
      <c r="A1787" s="519">
        <v>45869.0</v>
      </c>
      <c r="B1787" s="520" t="s">
        <v>10225</v>
      </c>
      <c r="C1787" s="520" t="s">
        <v>5203</v>
      </c>
      <c r="D1787" s="520" t="s">
        <v>11829</v>
      </c>
      <c r="E1787" s="520" t="s">
        <v>5202</v>
      </c>
      <c r="F1787" s="521">
        <v>0.0</v>
      </c>
      <c r="G1787" s="522">
        <v>1000.0</v>
      </c>
      <c r="H1787" s="522">
        <v>1120.0</v>
      </c>
      <c r="I1787" s="522">
        <v>39057.97</v>
      </c>
      <c r="J1787" s="521">
        <v>120.0</v>
      </c>
      <c r="K1787" s="523">
        <v>0.12</v>
      </c>
      <c r="L1787" s="520" t="s">
        <v>11809</v>
      </c>
      <c r="M1787" s="48"/>
      <c r="N1787" s="48"/>
      <c r="O1787" s="48"/>
      <c r="P1787" s="48"/>
      <c r="Q1787" s="48"/>
      <c r="R1787" s="48"/>
      <c r="S1787" s="48"/>
      <c r="T1787" s="48"/>
      <c r="U1787" s="48"/>
      <c r="V1787" s="48"/>
      <c r="W1787" s="48"/>
      <c r="X1787" s="48"/>
      <c r="Y1787" s="48"/>
      <c r="Z1787" s="48"/>
      <c r="AA1787" s="48"/>
      <c r="AB1787" s="48"/>
      <c r="AC1787" s="48"/>
    </row>
    <row r="1788">
      <c r="A1788" s="519">
        <v>45869.0</v>
      </c>
      <c r="B1788" s="520" t="s">
        <v>10225</v>
      </c>
      <c r="C1788" s="520" t="s">
        <v>5208</v>
      </c>
      <c r="D1788" s="520" t="s">
        <v>11830</v>
      </c>
      <c r="E1788" s="520" t="s">
        <v>5207</v>
      </c>
      <c r="F1788" s="521">
        <v>0.0</v>
      </c>
      <c r="G1788" s="522">
        <v>491.07</v>
      </c>
      <c r="H1788" s="522">
        <v>550.0</v>
      </c>
      <c r="I1788" s="522">
        <v>39549.04</v>
      </c>
      <c r="J1788" s="521">
        <v>58.93</v>
      </c>
      <c r="K1788" s="523">
        <v>0.12</v>
      </c>
      <c r="L1788" s="520" t="s">
        <v>11680</v>
      </c>
      <c r="M1788" s="48"/>
      <c r="N1788" s="48"/>
      <c r="O1788" s="48"/>
      <c r="P1788" s="48"/>
      <c r="Q1788" s="48"/>
      <c r="R1788" s="48"/>
      <c r="S1788" s="48"/>
      <c r="T1788" s="48"/>
      <c r="U1788" s="48"/>
      <c r="V1788" s="48"/>
      <c r="W1788" s="48"/>
      <c r="X1788" s="48"/>
      <c r="Y1788" s="48"/>
      <c r="Z1788" s="48"/>
      <c r="AA1788" s="48"/>
      <c r="AB1788" s="48"/>
      <c r="AC1788" s="48"/>
    </row>
    <row r="1789">
      <c r="A1789" s="519">
        <v>45869.0</v>
      </c>
      <c r="B1789" s="520" t="s">
        <v>10225</v>
      </c>
      <c r="C1789" s="520" t="s">
        <v>5213</v>
      </c>
      <c r="D1789" s="520" t="s">
        <v>11831</v>
      </c>
      <c r="E1789" s="520" t="s">
        <v>5212</v>
      </c>
      <c r="F1789" s="521">
        <v>0.0</v>
      </c>
      <c r="G1789" s="522">
        <v>267.86</v>
      </c>
      <c r="H1789" s="522">
        <v>300.0</v>
      </c>
      <c r="I1789" s="522">
        <v>39816.9</v>
      </c>
      <c r="J1789" s="521">
        <v>32.14</v>
      </c>
      <c r="K1789" s="523">
        <v>0.12</v>
      </c>
      <c r="L1789" s="520" t="s">
        <v>10279</v>
      </c>
      <c r="M1789" s="48"/>
      <c r="N1789" s="48"/>
      <c r="O1789" s="48"/>
      <c r="P1789" s="48"/>
      <c r="Q1789" s="48"/>
      <c r="R1789" s="48"/>
      <c r="S1789" s="48"/>
      <c r="T1789" s="48"/>
      <c r="U1789" s="48"/>
      <c r="V1789" s="48"/>
      <c r="W1789" s="48"/>
      <c r="X1789" s="48"/>
      <c r="Y1789" s="48"/>
      <c r="Z1789" s="48"/>
      <c r="AA1789" s="48"/>
      <c r="AB1789" s="48"/>
      <c r="AC1789" s="48"/>
    </row>
    <row r="1790">
      <c r="A1790" s="519">
        <v>45869.0</v>
      </c>
      <c r="B1790" s="520" t="s">
        <v>10225</v>
      </c>
      <c r="C1790" s="520" t="s">
        <v>3716</v>
      </c>
      <c r="D1790" s="520" t="s">
        <v>11832</v>
      </c>
      <c r="E1790" s="520" t="s">
        <v>5219</v>
      </c>
      <c r="F1790" s="521">
        <v>0.0</v>
      </c>
      <c r="G1790" s="521">
        <v>964.29</v>
      </c>
      <c r="H1790" s="522">
        <v>1080.0</v>
      </c>
      <c r="I1790" s="522">
        <v>40781.19</v>
      </c>
      <c r="J1790" s="521">
        <v>115.71</v>
      </c>
      <c r="K1790" s="523">
        <v>0.12</v>
      </c>
      <c r="L1790" s="520" t="s">
        <v>11809</v>
      </c>
      <c r="M1790" s="48"/>
      <c r="N1790" s="48"/>
      <c r="O1790" s="48"/>
      <c r="P1790" s="48"/>
      <c r="Q1790" s="48"/>
      <c r="R1790" s="48"/>
      <c r="S1790" s="48"/>
      <c r="T1790" s="48"/>
      <c r="U1790" s="48"/>
      <c r="V1790" s="48"/>
      <c r="W1790" s="48"/>
      <c r="X1790" s="48"/>
      <c r="Y1790" s="48"/>
      <c r="Z1790" s="48"/>
      <c r="AA1790" s="48"/>
      <c r="AB1790" s="48"/>
      <c r="AC1790" s="48"/>
    </row>
    <row r="1791">
      <c r="A1791" s="519">
        <v>45869.0</v>
      </c>
      <c r="B1791" s="520" t="s">
        <v>10225</v>
      </c>
      <c r="C1791" s="520" t="s">
        <v>5510</v>
      </c>
      <c r="D1791" s="520" t="s">
        <v>11833</v>
      </c>
      <c r="E1791" s="520" t="s">
        <v>5224</v>
      </c>
      <c r="F1791" s="521">
        <v>0.0</v>
      </c>
      <c r="G1791" s="521">
        <v>491.07</v>
      </c>
      <c r="H1791" s="521">
        <v>550.0</v>
      </c>
      <c r="I1791" s="522">
        <v>41272.26</v>
      </c>
      <c r="J1791" s="521">
        <v>58.93</v>
      </c>
      <c r="K1791" s="523">
        <v>0.12</v>
      </c>
      <c r="L1791" s="520" t="s">
        <v>11680</v>
      </c>
      <c r="M1791" s="48"/>
      <c r="N1791" s="48"/>
      <c r="O1791" s="48"/>
      <c r="P1791" s="48"/>
      <c r="Q1791" s="48"/>
      <c r="R1791" s="48"/>
      <c r="S1791" s="48"/>
      <c r="T1791" s="48"/>
      <c r="U1791" s="48"/>
      <c r="V1791" s="48"/>
      <c r="W1791" s="48"/>
      <c r="X1791" s="48"/>
      <c r="Y1791" s="48"/>
      <c r="Z1791" s="48"/>
      <c r="AA1791" s="48"/>
      <c r="AB1791" s="48"/>
      <c r="AC1791" s="48"/>
    </row>
    <row r="1792">
      <c r="A1792" s="519">
        <v>45869.0</v>
      </c>
      <c r="B1792" s="520" t="s">
        <v>10225</v>
      </c>
      <c r="C1792" s="520" t="s">
        <v>242</v>
      </c>
      <c r="D1792" s="520" t="s">
        <v>11834</v>
      </c>
      <c r="E1792" s="520" t="s">
        <v>5227</v>
      </c>
      <c r="F1792" s="521">
        <v>0.0</v>
      </c>
      <c r="G1792" s="522">
        <v>2455.36</v>
      </c>
      <c r="H1792" s="522">
        <v>2750.0</v>
      </c>
      <c r="I1792" s="522">
        <v>43727.62</v>
      </c>
      <c r="J1792" s="521">
        <v>294.64</v>
      </c>
      <c r="K1792" s="523">
        <v>0.12</v>
      </c>
      <c r="L1792" s="520" t="s">
        <v>11680</v>
      </c>
      <c r="M1792" s="48"/>
      <c r="N1792" s="48"/>
      <c r="O1792" s="48"/>
      <c r="P1792" s="48"/>
      <c r="Q1792" s="48"/>
      <c r="R1792" s="48"/>
      <c r="S1792" s="48"/>
      <c r="T1792" s="48"/>
      <c r="U1792" s="48"/>
      <c r="V1792" s="48"/>
      <c r="W1792" s="48"/>
      <c r="X1792" s="48"/>
      <c r="Y1792" s="48"/>
      <c r="Z1792" s="48"/>
      <c r="AA1792" s="48"/>
      <c r="AB1792" s="48"/>
      <c r="AC1792" s="48"/>
    </row>
    <row r="1793">
      <c r="A1793" s="519">
        <v>45869.0</v>
      </c>
      <c r="B1793" s="520" t="s">
        <v>10225</v>
      </c>
      <c r="C1793" s="520" t="s">
        <v>4391</v>
      </c>
      <c r="D1793" s="520" t="s">
        <v>11835</v>
      </c>
      <c r="E1793" s="520" t="s">
        <v>5231</v>
      </c>
      <c r="F1793" s="521">
        <v>0.0</v>
      </c>
      <c r="G1793" s="522">
        <v>1000.0</v>
      </c>
      <c r="H1793" s="522">
        <v>1120.0</v>
      </c>
      <c r="I1793" s="522">
        <v>44727.62</v>
      </c>
      <c r="J1793" s="521">
        <v>120.0</v>
      </c>
      <c r="K1793" s="523">
        <v>0.12</v>
      </c>
      <c r="L1793" s="520" t="s">
        <v>11809</v>
      </c>
      <c r="M1793" s="48"/>
      <c r="N1793" s="48"/>
      <c r="O1793" s="48"/>
      <c r="P1793" s="48"/>
      <c r="Q1793" s="48"/>
      <c r="R1793" s="48"/>
      <c r="S1793" s="48"/>
      <c r="T1793" s="48"/>
      <c r="U1793" s="48"/>
      <c r="V1793" s="48"/>
      <c r="W1793" s="48"/>
      <c r="X1793" s="48"/>
      <c r="Y1793" s="48"/>
      <c r="Z1793" s="48"/>
      <c r="AA1793" s="48"/>
      <c r="AB1793" s="48"/>
      <c r="AC1793" s="48"/>
    </row>
    <row r="1794">
      <c r="A1794" s="519">
        <v>45839.0</v>
      </c>
      <c r="B1794" s="520" t="s">
        <v>10225</v>
      </c>
      <c r="C1794" s="520" t="s">
        <v>2637</v>
      </c>
      <c r="D1794" s="520" t="s">
        <v>11836</v>
      </c>
      <c r="E1794" s="520" t="s">
        <v>4846</v>
      </c>
      <c r="F1794" s="521">
        <v>0.0</v>
      </c>
      <c r="G1794" s="522">
        <v>13392.86</v>
      </c>
      <c r="H1794" s="522">
        <v>15000.0</v>
      </c>
      <c r="I1794" s="522">
        <v>58120.48</v>
      </c>
      <c r="J1794" s="522">
        <v>1607.14</v>
      </c>
      <c r="K1794" s="523">
        <v>0.12</v>
      </c>
      <c r="L1794" s="520" t="s">
        <v>10234</v>
      </c>
      <c r="M1794" s="48"/>
      <c r="N1794" s="48"/>
      <c r="O1794" s="48"/>
      <c r="P1794" s="48"/>
      <c r="Q1794" s="48"/>
      <c r="R1794" s="48"/>
      <c r="S1794" s="48"/>
      <c r="T1794" s="48"/>
      <c r="U1794" s="48"/>
      <c r="V1794" s="48"/>
      <c r="W1794" s="48"/>
      <c r="X1794" s="48"/>
      <c r="Y1794" s="48"/>
      <c r="Z1794" s="48"/>
      <c r="AA1794" s="48"/>
      <c r="AB1794" s="48"/>
      <c r="AC1794" s="48"/>
    </row>
    <row r="1795">
      <c r="A1795" s="519">
        <v>45839.0</v>
      </c>
      <c r="B1795" s="520" t="s">
        <v>10225</v>
      </c>
      <c r="C1795" s="520" t="s">
        <v>10684</v>
      </c>
      <c r="D1795" s="520" t="s">
        <v>11837</v>
      </c>
      <c r="E1795" s="520" t="s">
        <v>4656</v>
      </c>
      <c r="F1795" s="521">
        <v>0.0</v>
      </c>
      <c r="G1795" s="522">
        <v>18750.0</v>
      </c>
      <c r="H1795" s="522">
        <v>21000.0</v>
      </c>
      <c r="I1795" s="522">
        <v>76870.48</v>
      </c>
      <c r="J1795" s="522">
        <v>2250.0</v>
      </c>
      <c r="K1795" s="523">
        <v>0.12</v>
      </c>
      <c r="L1795" s="520" t="s">
        <v>10229</v>
      </c>
      <c r="M1795" s="48"/>
      <c r="N1795" s="48"/>
      <c r="O1795" s="48"/>
      <c r="P1795" s="48"/>
      <c r="Q1795" s="48"/>
      <c r="R1795" s="48"/>
      <c r="S1795" s="48"/>
      <c r="T1795" s="48"/>
      <c r="U1795" s="48"/>
      <c r="V1795" s="48"/>
      <c r="W1795" s="48"/>
      <c r="X1795" s="48"/>
      <c r="Y1795" s="48"/>
      <c r="Z1795" s="48"/>
      <c r="AA1795" s="48"/>
      <c r="AB1795" s="48"/>
      <c r="AC1795" s="48"/>
    </row>
    <row r="1796">
      <c r="A1796" s="519">
        <v>45839.0</v>
      </c>
      <c r="B1796" s="520" t="s">
        <v>10225</v>
      </c>
      <c r="C1796" s="520" t="s">
        <v>4667</v>
      </c>
      <c r="D1796" s="520" t="s">
        <v>11838</v>
      </c>
      <c r="E1796" s="520" t="s">
        <v>4666</v>
      </c>
      <c r="F1796" s="521">
        <v>0.0</v>
      </c>
      <c r="G1796" s="522">
        <v>7366.07</v>
      </c>
      <c r="H1796" s="522">
        <v>8250.0</v>
      </c>
      <c r="I1796" s="522">
        <v>84236.55</v>
      </c>
      <c r="J1796" s="521">
        <v>883.93</v>
      </c>
      <c r="K1796" s="523">
        <v>0.12</v>
      </c>
      <c r="L1796" s="520" t="s">
        <v>10234</v>
      </c>
      <c r="M1796" s="48"/>
      <c r="N1796" s="48"/>
      <c r="O1796" s="48"/>
      <c r="P1796" s="48"/>
      <c r="Q1796" s="48"/>
      <c r="R1796" s="48"/>
      <c r="S1796" s="48"/>
      <c r="T1796" s="48"/>
      <c r="U1796" s="48"/>
      <c r="V1796" s="48"/>
      <c r="W1796" s="48"/>
      <c r="X1796" s="48"/>
      <c r="Y1796" s="48"/>
      <c r="Z1796" s="48"/>
      <c r="AA1796" s="48"/>
      <c r="AB1796" s="48"/>
      <c r="AC1796" s="48"/>
    </row>
    <row r="1797">
      <c r="A1797" s="519">
        <v>45839.0</v>
      </c>
      <c r="B1797" s="520" t="s">
        <v>10225</v>
      </c>
      <c r="C1797" s="520" t="s">
        <v>6859</v>
      </c>
      <c r="D1797" s="520" t="s">
        <v>11839</v>
      </c>
      <c r="E1797" s="520" t="s">
        <v>9159</v>
      </c>
      <c r="F1797" s="521">
        <v>0.0</v>
      </c>
      <c r="G1797" s="522">
        <v>18750.0</v>
      </c>
      <c r="H1797" s="522">
        <v>21000.0</v>
      </c>
      <c r="I1797" s="522">
        <v>102986.55</v>
      </c>
      <c r="J1797" s="522">
        <v>2250.0</v>
      </c>
      <c r="K1797" s="523">
        <v>0.12</v>
      </c>
      <c r="L1797" s="520" t="s">
        <v>10229</v>
      </c>
      <c r="M1797" s="48"/>
      <c r="N1797" s="48"/>
      <c r="O1797" s="48"/>
      <c r="P1797" s="48"/>
      <c r="Q1797" s="48"/>
      <c r="R1797" s="48"/>
      <c r="S1797" s="48"/>
      <c r="T1797" s="48"/>
      <c r="U1797" s="48"/>
      <c r="V1797" s="48"/>
      <c r="W1797" s="48"/>
      <c r="X1797" s="48"/>
      <c r="Y1797" s="48"/>
      <c r="Z1797" s="48"/>
      <c r="AA1797" s="48"/>
      <c r="AB1797" s="48"/>
      <c r="AC1797" s="48"/>
    </row>
    <row r="1798">
      <c r="A1798" s="519">
        <v>45839.0</v>
      </c>
      <c r="B1798" s="520" t="s">
        <v>10225</v>
      </c>
      <c r="C1798" s="520" t="s">
        <v>3535</v>
      </c>
      <c r="D1798" s="520" t="s">
        <v>11840</v>
      </c>
      <c r="E1798" s="520" t="s">
        <v>4619</v>
      </c>
      <c r="F1798" s="521">
        <v>0.0</v>
      </c>
      <c r="G1798" s="522">
        <v>40317.46</v>
      </c>
      <c r="H1798" s="522">
        <v>45155.55</v>
      </c>
      <c r="I1798" s="522">
        <v>143304.01</v>
      </c>
      <c r="J1798" s="522">
        <v>4838.09</v>
      </c>
      <c r="K1798" s="523">
        <v>0.12</v>
      </c>
      <c r="L1798" s="520" t="s">
        <v>10248</v>
      </c>
      <c r="M1798" s="48"/>
      <c r="N1798" s="48"/>
      <c r="O1798" s="48"/>
      <c r="P1798" s="48"/>
      <c r="Q1798" s="48"/>
      <c r="R1798" s="48"/>
      <c r="S1798" s="48"/>
      <c r="T1798" s="48"/>
      <c r="U1798" s="48"/>
      <c r="V1798" s="48"/>
      <c r="W1798" s="48"/>
      <c r="X1798" s="48"/>
      <c r="Y1798" s="48"/>
      <c r="Z1798" s="48"/>
      <c r="AA1798" s="48"/>
      <c r="AB1798" s="48"/>
      <c r="AC1798" s="48"/>
    </row>
    <row r="1799">
      <c r="A1799" s="519">
        <v>45839.0</v>
      </c>
      <c r="B1799" s="520" t="s">
        <v>10225</v>
      </c>
      <c r="C1799" s="520" t="s">
        <v>3535</v>
      </c>
      <c r="D1799" s="520" t="s">
        <v>11841</v>
      </c>
      <c r="E1799" s="520" t="s">
        <v>4619</v>
      </c>
      <c r="F1799" s="521">
        <v>0.0</v>
      </c>
      <c r="G1799" s="522">
        <v>50396.83</v>
      </c>
      <c r="H1799" s="522">
        <v>56444.45</v>
      </c>
      <c r="I1799" s="522">
        <v>193700.84</v>
      </c>
      <c r="J1799" s="522">
        <v>6047.62</v>
      </c>
      <c r="K1799" s="523">
        <v>0.12</v>
      </c>
      <c r="L1799" s="520" t="s">
        <v>10248</v>
      </c>
      <c r="M1799" s="48"/>
      <c r="N1799" s="48"/>
      <c r="O1799" s="48"/>
      <c r="P1799" s="48"/>
      <c r="Q1799" s="48"/>
      <c r="R1799" s="48"/>
      <c r="S1799" s="48"/>
      <c r="T1799" s="48"/>
      <c r="U1799" s="48"/>
      <c r="V1799" s="48"/>
      <c r="W1799" s="48"/>
      <c r="X1799" s="48"/>
      <c r="Y1799" s="48"/>
      <c r="Z1799" s="48"/>
      <c r="AA1799" s="48"/>
      <c r="AB1799" s="48"/>
      <c r="AC1799" s="48"/>
    </row>
    <row r="1800">
      <c r="A1800" s="519">
        <v>45839.0</v>
      </c>
      <c r="B1800" s="520" t="s">
        <v>10225</v>
      </c>
      <c r="C1800" s="520" t="s">
        <v>454</v>
      </c>
      <c r="D1800" s="520" t="s">
        <v>11842</v>
      </c>
      <c r="E1800" s="520" t="s">
        <v>4632</v>
      </c>
      <c r="F1800" s="521">
        <v>0.0</v>
      </c>
      <c r="G1800" s="522">
        <v>4580.36</v>
      </c>
      <c r="H1800" s="522">
        <v>5130.0</v>
      </c>
      <c r="I1800" s="522">
        <v>198281.2</v>
      </c>
      <c r="J1800" s="521">
        <v>549.64</v>
      </c>
      <c r="K1800" s="523">
        <v>0.12</v>
      </c>
      <c r="L1800" s="520" t="s">
        <v>10227</v>
      </c>
      <c r="M1800" s="48"/>
      <c r="N1800" s="48"/>
      <c r="O1800" s="48"/>
      <c r="P1800" s="48"/>
      <c r="Q1800" s="48"/>
      <c r="R1800" s="48"/>
      <c r="S1800" s="48"/>
      <c r="T1800" s="48"/>
      <c r="U1800" s="48"/>
      <c r="V1800" s="48"/>
      <c r="W1800" s="48"/>
      <c r="X1800" s="48"/>
      <c r="Y1800" s="48"/>
      <c r="Z1800" s="48"/>
      <c r="AA1800" s="48"/>
      <c r="AB1800" s="48"/>
      <c r="AC1800" s="48"/>
    </row>
    <row r="1801">
      <c r="A1801" s="519">
        <v>45839.0</v>
      </c>
      <c r="B1801" s="520" t="s">
        <v>10225</v>
      </c>
      <c r="C1801" s="520" t="s">
        <v>454</v>
      </c>
      <c r="D1801" s="520" t="s">
        <v>11843</v>
      </c>
      <c r="E1801" s="520" t="s">
        <v>4632</v>
      </c>
      <c r="F1801" s="521">
        <v>0.0</v>
      </c>
      <c r="G1801" s="522">
        <v>4580.36</v>
      </c>
      <c r="H1801" s="522">
        <v>5130.0</v>
      </c>
      <c r="I1801" s="522">
        <v>202861.56</v>
      </c>
      <c r="J1801" s="521">
        <v>549.64</v>
      </c>
      <c r="K1801" s="523">
        <v>0.12</v>
      </c>
      <c r="L1801" s="520" t="s">
        <v>10227</v>
      </c>
      <c r="M1801" s="48"/>
      <c r="N1801" s="48"/>
      <c r="O1801" s="48"/>
      <c r="P1801" s="48"/>
      <c r="Q1801" s="48"/>
      <c r="R1801" s="48"/>
      <c r="S1801" s="48"/>
      <c r="T1801" s="48"/>
      <c r="U1801" s="48"/>
      <c r="V1801" s="48"/>
      <c r="W1801" s="48"/>
      <c r="X1801" s="48"/>
      <c r="Y1801" s="48"/>
      <c r="Z1801" s="48"/>
      <c r="AA1801" s="48"/>
      <c r="AB1801" s="48"/>
      <c r="AC1801" s="48"/>
    </row>
    <row r="1802">
      <c r="A1802" s="519">
        <v>45839.0</v>
      </c>
      <c r="B1802" s="520" t="s">
        <v>10225</v>
      </c>
      <c r="C1802" s="520" t="s">
        <v>454</v>
      </c>
      <c r="D1802" s="520" t="s">
        <v>11844</v>
      </c>
      <c r="E1802" s="520" t="s">
        <v>4632</v>
      </c>
      <c r="F1802" s="521">
        <v>0.0</v>
      </c>
      <c r="G1802" s="522">
        <v>4580.36</v>
      </c>
      <c r="H1802" s="522">
        <v>5130.0</v>
      </c>
      <c r="I1802" s="522">
        <v>207441.92</v>
      </c>
      <c r="J1802" s="521">
        <v>549.64</v>
      </c>
      <c r="K1802" s="523">
        <v>0.12</v>
      </c>
      <c r="L1802" s="520" t="s">
        <v>10227</v>
      </c>
      <c r="M1802" s="48"/>
      <c r="N1802" s="48"/>
      <c r="O1802" s="48"/>
      <c r="P1802" s="48"/>
      <c r="Q1802" s="48"/>
      <c r="R1802" s="48"/>
      <c r="S1802" s="48"/>
      <c r="T1802" s="48"/>
      <c r="U1802" s="48"/>
      <c r="V1802" s="48"/>
      <c r="W1802" s="48"/>
      <c r="X1802" s="48"/>
      <c r="Y1802" s="48"/>
      <c r="Z1802" s="48"/>
      <c r="AA1802" s="48"/>
      <c r="AB1802" s="48"/>
      <c r="AC1802" s="48"/>
    </row>
    <row r="1803">
      <c r="A1803" s="519">
        <v>45839.0</v>
      </c>
      <c r="B1803" s="520" t="s">
        <v>10225</v>
      </c>
      <c r="C1803" s="520" t="s">
        <v>454</v>
      </c>
      <c r="D1803" s="520" t="s">
        <v>11845</v>
      </c>
      <c r="E1803" s="520" t="s">
        <v>4632</v>
      </c>
      <c r="F1803" s="521">
        <v>0.0</v>
      </c>
      <c r="G1803" s="522">
        <v>4580.36</v>
      </c>
      <c r="H1803" s="522">
        <v>5130.0</v>
      </c>
      <c r="I1803" s="522">
        <v>212022.28</v>
      </c>
      <c r="J1803" s="521">
        <v>549.64</v>
      </c>
      <c r="K1803" s="523">
        <v>0.12</v>
      </c>
      <c r="L1803" s="520" t="s">
        <v>10227</v>
      </c>
      <c r="M1803" s="48"/>
      <c r="N1803" s="48"/>
      <c r="O1803" s="48"/>
      <c r="P1803" s="48"/>
      <c r="Q1803" s="48"/>
      <c r="R1803" s="48"/>
      <c r="S1803" s="48"/>
      <c r="T1803" s="48"/>
      <c r="U1803" s="48"/>
      <c r="V1803" s="48"/>
      <c r="W1803" s="48"/>
      <c r="X1803" s="48"/>
      <c r="Y1803" s="48"/>
      <c r="Z1803" s="48"/>
      <c r="AA1803" s="48"/>
      <c r="AB1803" s="48"/>
      <c r="AC1803" s="48"/>
    </row>
    <row r="1804">
      <c r="A1804" s="519">
        <v>45839.0</v>
      </c>
      <c r="B1804" s="520" t="s">
        <v>10225</v>
      </c>
      <c r="C1804" s="520" t="s">
        <v>454</v>
      </c>
      <c r="D1804" s="520" t="s">
        <v>11846</v>
      </c>
      <c r="E1804" s="520" t="s">
        <v>4632</v>
      </c>
      <c r="F1804" s="521">
        <v>0.0</v>
      </c>
      <c r="G1804" s="522">
        <v>4580.36</v>
      </c>
      <c r="H1804" s="522">
        <v>5130.0</v>
      </c>
      <c r="I1804" s="522">
        <v>216602.64</v>
      </c>
      <c r="J1804" s="521">
        <v>549.64</v>
      </c>
      <c r="K1804" s="523">
        <v>0.12</v>
      </c>
      <c r="L1804" s="520" t="s">
        <v>10227</v>
      </c>
      <c r="M1804" s="48"/>
      <c r="N1804" s="48"/>
      <c r="O1804" s="48"/>
      <c r="P1804" s="48"/>
      <c r="Q1804" s="48"/>
      <c r="R1804" s="48"/>
      <c r="S1804" s="48"/>
      <c r="T1804" s="48"/>
      <c r="U1804" s="48"/>
      <c r="V1804" s="48"/>
      <c r="W1804" s="48"/>
      <c r="X1804" s="48"/>
      <c r="Y1804" s="48"/>
      <c r="Z1804" s="48"/>
      <c r="AA1804" s="48"/>
      <c r="AB1804" s="48"/>
      <c r="AC1804" s="48"/>
    </row>
    <row r="1805">
      <c r="A1805" s="519">
        <v>45839.0</v>
      </c>
      <c r="B1805" s="520" t="s">
        <v>10225</v>
      </c>
      <c r="C1805" s="520" t="s">
        <v>454</v>
      </c>
      <c r="D1805" s="520" t="s">
        <v>11847</v>
      </c>
      <c r="E1805" s="520" t="s">
        <v>4632</v>
      </c>
      <c r="F1805" s="521">
        <v>0.0</v>
      </c>
      <c r="G1805" s="522">
        <v>7232.14</v>
      </c>
      <c r="H1805" s="522">
        <v>8100.0</v>
      </c>
      <c r="I1805" s="522">
        <v>223834.78</v>
      </c>
      <c r="J1805" s="521">
        <v>867.86</v>
      </c>
      <c r="K1805" s="523">
        <v>0.12</v>
      </c>
      <c r="L1805" s="520" t="s">
        <v>10227</v>
      </c>
      <c r="M1805" s="48"/>
      <c r="N1805" s="48"/>
      <c r="O1805" s="48"/>
      <c r="P1805" s="48"/>
      <c r="Q1805" s="48"/>
      <c r="R1805" s="48"/>
      <c r="S1805" s="48"/>
      <c r="T1805" s="48"/>
      <c r="U1805" s="48"/>
      <c r="V1805" s="48"/>
      <c r="W1805" s="48"/>
      <c r="X1805" s="48"/>
      <c r="Y1805" s="48"/>
      <c r="Z1805" s="48"/>
      <c r="AA1805" s="48"/>
      <c r="AB1805" s="48"/>
      <c r="AC1805" s="48"/>
    </row>
    <row r="1806">
      <c r="A1806" s="519">
        <v>45839.0</v>
      </c>
      <c r="B1806" s="520" t="s">
        <v>10225</v>
      </c>
      <c r="C1806" s="520" t="s">
        <v>1912</v>
      </c>
      <c r="D1806" s="520" t="s">
        <v>11848</v>
      </c>
      <c r="E1806" s="520" t="s">
        <v>4541</v>
      </c>
      <c r="F1806" s="521">
        <v>0.0</v>
      </c>
      <c r="G1806" s="522">
        <v>110000.0</v>
      </c>
      <c r="H1806" s="522">
        <v>123200.0</v>
      </c>
      <c r="I1806" s="522">
        <v>333834.78</v>
      </c>
      <c r="J1806" s="522">
        <v>13200.0</v>
      </c>
      <c r="K1806" s="523">
        <v>0.12</v>
      </c>
      <c r="L1806" s="520" t="s">
        <v>10248</v>
      </c>
      <c r="M1806" s="48"/>
      <c r="N1806" s="48"/>
      <c r="O1806" s="48"/>
      <c r="P1806" s="48"/>
      <c r="Q1806" s="48"/>
      <c r="R1806" s="48"/>
      <c r="S1806" s="48"/>
      <c r="T1806" s="48"/>
      <c r="U1806" s="48"/>
      <c r="V1806" s="48"/>
      <c r="W1806" s="48"/>
      <c r="X1806" s="48"/>
      <c r="Y1806" s="48"/>
      <c r="Z1806" s="48"/>
      <c r="AA1806" s="48"/>
      <c r="AB1806" s="48"/>
      <c r="AC1806" s="48"/>
    </row>
    <row r="1807">
      <c r="A1807" s="519">
        <v>45839.0</v>
      </c>
      <c r="B1807" s="520" t="s">
        <v>10225</v>
      </c>
      <c r="C1807" s="520" t="s">
        <v>4902</v>
      </c>
      <c r="D1807" s="520" t="s">
        <v>11849</v>
      </c>
      <c r="E1807" s="520" t="s">
        <v>4901</v>
      </c>
      <c r="F1807" s="521">
        <v>0.0</v>
      </c>
      <c r="G1807" s="522">
        <v>14709.71</v>
      </c>
      <c r="H1807" s="522">
        <v>16474.88</v>
      </c>
      <c r="I1807" s="522">
        <v>348544.49</v>
      </c>
      <c r="J1807" s="522">
        <v>1765.17</v>
      </c>
      <c r="K1807" s="523">
        <v>0.12</v>
      </c>
      <c r="L1807" s="520" t="s">
        <v>10248</v>
      </c>
      <c r="M1807" s="48"/>
      <c r="N1807" s="48"/>
      <c r="O1807" s="48"/>
      <c r="P1807" s="48"/>
      <c r="Q1807" s="48"/>
      <c r="R1807" s="48"/>
      <c r="S1807" s="48"/>
      <c r="T1807" s="48"/>
      <c r="U1807" s="48"/>
      <c r="V1807" s="48"/>
      <c r="W1807" s="48"/>
      <c r="X1807" s="48"/>
      <c r="Y1807" s="48"/>
      <c r="Z1807" s="48"/>
      <c r="AA1807" s="48"/>
      <c r="AB1807" s="48"/>
      <c r="AC1807" s="48"/>
    </row>
    <row r="1808">
      <c r="A1808" s="519">
        <v>45839.0</v>
      </c>
      <c r="B1808" s="520" t="s">
        <v>10225</v>
      </c>
      <c r="C1808" s="520" t="s">
        <v>4902</v>
      </c>
      <c r="D1808" s="520" t="s">
        <v>11850</v>
      </c>
      <c r="E1808" s="520" t="s">
        <v>4901</v>
      </c>
      <c r="F1808" s="521">
        <v>0.0</v>
      </c>
      <c r="G1808" s="522">
        <v>28500.0</v>
      </c>
      <c r="H1808" s="522">
        <v>31920.0</v>
      </c>
      <c r="I1808" s="522">
        <v>377044.49</v>
      </c>
      <c r="J1808" s="522">
        <v>3420.0</v>
      </c>
      <c r="K1808" s="523">
        <v>0.12</v>
      </c>
      <c r="L1808" s="520" t="s">
        <v>10248</v>
      </c>
      <c r="M1808" s="48"/>
      <c r="N1808" s="48"/>
      <c r="O1808" s="48"/>
      <c r="P1808" s="48"/>
      <c r="Q1808" s="48"/>
      <c r="R1808" s="48"/>
      <c r="S1808" s="48"/>
      <c r="T1808" s="48"/>
      <c r="U1808" s="48"/>
      <c r="V1808" s="48"/>
      <c r="W1808" s="48"/>
      <c r="X1808" s="48"/>
      <c r="Y1808" s="48"/>
      <c r="Z1808" s="48"/>
      <c r="AA1808" s="48"/>
      <c r="AB1808" s="48"/>
      <c r="AC1808" s="48"/>
    </row>
    <row r="1809">
      <c r="A1809" s="519">
        <v>45853.0</v>
      </c>
      <c r="B1809" s="520" t="s">
        <v>10225</v>
      </c>
      <c r="C1809" s="520" t="s">
        <v>4882</v>
      </c>
      <c r="D1809" s="520" t="s">
        <v>11851</v>
      </c>
      <c r="E1809" s="520" t="s">
        <v>4881</v>
      </c>
      <c r="F1809" s="521">
        <v>0.0</v>
      </c>
      <c r="G1809" s="522">
        <v>20870.54</v>
      </c>
      <c r="H1809" s="522">
        <v>23375.0</v>
      </c>
      <c r="I1809" s="522">
        <v>397915.03</v>
      </c>
      <c r="J1809" s="522">
        <v>2504.46</v>
      </c>
      <c r="K1809" s="523">
        <v>0.12</v>
      </c>
      <c r="L1809" s="520" t="s">
        <v>10234</v>
      </c>
      <c r="M1809" s="48"/>
      <c r="N1809" s="48"/>
      <c r="O1809" s="48"/>
      <c r="P1809" s="48"/>
      <c r="Q1809" s="48"/>
      <c r="R1809" s="48"/>
      <c r="S1809" s="48"/>
      <c r="T1809" s="48"/>
      <c r="U1809" s="48"/>
      <c r="V1809" s="48"/>
      <c r="W1809" s="48"/>
      <c r="X1809" s="48"/>
      <c r="Y1809" s="48"/>
      <c r="Z1809" s="48"/>
      <c r="AA1809" s="48"/>
      <c r="AB1809" s="48"/>
      <c r="AC1809" s="48"/>
    </row>
    <row r="1810">
      <c r="A1810" s="519">
        <v>45853.0</v>
      </c>
      <c r="B1810" s="520" t="s">
        <v>10225</v>
      </c>
      <c r="C1810" s="520" t="s">
        <v>4882</v>
      </c>
      <c r="D1810" s="520" t="s">
        <v>11852</v>
      </c>
      <c r="E1810" s="520" t="s">
        <v>4881</v>
      </c>
      <c r="F1810" s="521">
        <v>0.0</v>
      </c>
      <c r="G1810" s="522">
        <v>712.77</v>
      </c>
      <c r="H1810" s="522">
        <v>798.3</v>
      </c>
      <c r="I1810" s="522">
        <v>398627.8</v>
      </c>
      <c r="J1810" s="522">
        <v>85.53</v>
      </c>
      <c r="K1810" s="523">
        <v>0.12</v>
      </c>
      <c r="L1810" s="520" t="s">
        <v>10234</v>
      </c>
      <c r="M1810" s="48"/>
      <c r="N1810" s="48"/>
      <c r="O1810" s="48"/>
      <c r="P1810" s="48"/>
      <c r="Q1810" s="48"/>
      <c r="R1810" s="48"/>
      <c r="S1810" s="48"/>
      <c r="T1810" s="48"/>
      <c r="U1810" s="48"/>
      <c r="V1810" s="48"/>
      <c r="W1810" s="48"/>
      <c r="X1810" s="48"/>
      <c r="Y1810" s="48"/>
      <c r="Z1810" s="48"/>
      <c r="AA1810" s="48"/>
      <c r="AB1810" s="48"/>
      <c r="AC1810" s="48"/>
    </row>
    <row r="1811">
      <c r="A1811" s="519">
        <v>45857.0</v>
      </c>
      <c r="B1811" s="520" t="s">
        <v>10225</v>
      </c>
      <c r="C1811" s="520" t="s">
        <v>1435</v>
      </c>
      <c r="D1811" s="520" t="s">
        <v>11853</v>
      </c>
      <c r="E1811" s="520" t="s">
        <v>4986</v>
      </c>
      <c r="F1811" s="521">
        <v>0.0</v>
      </c>
      <c r="G1811" s="522">
        <v>20870.54</v>
      </c>
      <c r="H1811" s="522">
        <v>23375.0</v>
      </c>
      <c r="I1811" s="522">
        <v>419498.34</v>
      </c>
      <c r="J1811" s="522">
        <v>2504.46</v>
      </c>
      <c r="K1811" s="523">
        <v>0.12</v>
      </c>
      <c r="L1811" s="520" t="s">
        <v>10234</v>
      </c>
      <c r="M1811" s="48"/>
      <c r="N1811" s="48"/>
      <c r="O1811" s="48"/>
      <c r="P1811" s="48"/>
      <c r="Q1811" s="48"/>
      <c r="R1811" s="48"/>
      <c r="S1811" s="48"/>
      <c r="T1811" s="48"/>
      <c r="U1811" s="48"/>
      <c r="V1811" s="48"/>
      <c r="W1811" s="48"/>
      <c r="X1811" s="48"/>
      <c r="Y1811" s="48"/>
      <c r="Z1811" s="48"/>
      <c r="AA1811" s="48"/>
      <c r="AB1811" s="48"/>
      <c r="AC1811" s="48"/>
    </row>
    <row r="1812">
      <c r="A1812" s="519">
        <v>45857.0</v>
      </c>
      <c r="B1812" s="520" t="s">
        <v>10225</v>
      </c>
      <c r="C1812" s="520" t="s">
        <v>1435</v>
      </c>
      <c r="D1812" s="520" t="s">
        <v>11854</v>
      </c>
      <c r="E1812" s="520" t="s">
        <v>4986</v>
      </c>
      <c r="F1812" s="521">
        <v>0.0</v>
      </c>
      <c r="G1812" s="522">
        <v>514.78</v>
      </c>
      <c r="H1812" s="522">
        <v>576.55</v>
      </c>
      <c r="I1812" s="522">
        <v>420013.12</v>
      </c>
      <c r="J1812" s="522">
        <v>61.77</v>
      </c>
      <c r="K1812" s="523">
        <v>0.12</v>
      </c>
      <c r="L1812" s="520" t="s">
        <v>10234</v>
      </c>
      <c r="M1812" s="48"/>
      <c r="N1812" s="48"/>
      <c r="O1812" s="48"/>
      <c r="P1812" s="48"/>
      <c r="Q1812" s="48"/>
      <c r="R1812" s="48"/>
      <c r="S1812" s="48"/>
      <c r="T1812" s="48"/>
      <c r="U1812" s="48"/>
      <c r="V1812" s="48"/>
      <c r="W1812" s="48"/>
      <c r="X1812" s="48"/>
      <c r="Y1812" s="48"/>
      <c r="Z1812" s="48"/>
      <c r="AA1812" s="48"/>
      <c r="AB1812" s="48"/>
      <c r="AC1812" s="48"/>
    </row>
    <row r="1813">
      <c r="A1813" s="519">
        <v>45839.0</v>
      </c>
      <c r="B1813" s="520" t="s">
        <v>10225</v>
      </c>
      <c r="C1813" s="520" t="s">
        <v>4645</v>
      </c>
      <c r="D1813" s="520" t="s">
        <v>11855</v>
      </c>
      <c r="E1813" s="520" t="s">
        <v>4644</v>
      </c>
      <c r="F1813" s="521">
        <v>0.0</v>
      </c>
      <c r="G1813" s="522">
        <v>30000.0</v>
      </c>
      <c r="H1813" s="522">
        <v>33600.0</v>
      </c>
      <c r="I1813" s="522">
        <v>450013.12</v>
      </c>
      <c r="J1813" s="522">
        <v>3600.0</v>
      </c>
      <c r="K1813" s="523">
        <v>0.12</v>
      </c>
      <c r="L1813" s="520" t="s">
        <v>10248</v>
      </c>
      <c r="M1813" s="48"/>
      <c r="N1813" s="48"/>
      <c r="O1813" s="48"/>
      <c r="P1813" s="48"/>
      <c r="Q1813" s="48"/>
      <c r="R1813" s="48"/>
      <c r="S1813" s="48"/>
      <c r="T1813" s="48"/>
      <c r="U1813" s="48"/>
      <c r="V1813" s="48"/>
      <c r="W1813" s="48"/>
      <c r="X1813" s="48"/>
      <c r="Y1813" s="48"/>
      <c r="Z1813" s="48"/>
      <c r="AA1813" s="48"/>
      <c r="AB1813" s="48"/>
      <c r="AC1813" s="48"/>
    </row>
    <row r="1814">
      <c r="A1814" s="519">
        <v>45839.0</v>
      </c>
      <c r="B1814" s="520" t="s">
        <v>10225</v>
      </c>
      <c r="C1814" s="520" t="s">
        <v>629</v>
      </c>
      <c r="D1814" s="520" t="s">
        <v>11856</v>
      </c>
      <c r="E1814" s="520" t="s">
        <v>4727</v>
      </c>
      <c r="F1814" s="521">
        <v>0.0</v>
      </c>
      <c r="G1814" s="522">
        <v>45000.0</v>
      </c>
      <c r="H1814" s="522">
        <v>50400.0</v>
      </c>
      <c r="I1814" s="522">
        <v>495013.12</v>
      </c>
      <c r="J1814" s="522">
        <v>5400.0</v>
      </c>
      <c r="K1814" s="523">
        <v>0.12</v>
      </c>
      <c r="L1814" s="520" t="s">
        <v>10248</v>
      </c>
      <c r="M1814" s="48"/>
      <c r="N1814" s="48"/>
      <c r="O1814" s="48"/>
      <c r="P1814" s="48"/>
      <c r="Q1814" s="48"/>
      <c r="R1814" s="48"/>
      <c r="S1814" s="48"/>
      <c r="T1814" s="48"/>
      <c r="U1814" s="48"/>
      <c r="V1814" s="48"/>
      <c r="W1814" s="48"/>
      <c r="X1814" s="48"/>
      <c r="Y1814" s="48"/>
      <c r="Z1814" s="48"/>
      <c r="AA1814" s="48"/>
      <c r="AB1814" s="48"/>
      <c r="AC1814" s="48"/>
    </row>
    <row r="1815">
      <c r="A1815" s="519">
        <v>45839.0</v>
      </c>
      <c r="B1815" s="520" t="s">
        <v>10225</v>
      </c>
      <c r="C1815" s="520" t="s">
        <v>629</v>
      </c>
      <c r="D1815" s="520" t="s">
        <v>11857</v>
      </c>
      <c r="E1815" s="520" t="s">
        <v>4727</v>
      </c>
      <c r="F1815" s="521">
        <v>0.0</v>
      </c>
      <c r="G1815" s="522">
        <v>66000.0</v>
      </c>
      <c r="H1815" s="522">
        <v>73920.0</v>
      </c>
      <c r="I1815" s="522">
        <v>561013.12</v>
      </c>
      <c r="J1815" s="522">
        <v>7920.0</v>
      </c>
      <c r="K1815" s="523">
        <v>0.12</v>
      </c>
      <c r="L1815" s="520" t="s">
        <v>10248</v>
      </c>
      <c r="M1815" s="48"/>
      <c r="N1815" s="48"/>
      <c r="O1815" s="48"/>
      <c r="P1815" s="48"/>
      <c r="Q1815" s="48"/>
      <c r="R1815" s="48"/>
      <c r="S1815" s="48"/>
      <c r="T1815" s="48"/>
      <c r="U1815" s="48"/>
      <c r="V1815" s="48"/>
      <c r="W1815" s="48"/>
      <c r="X1815" s="48"/>
      <c r="Y1815" s="48"/>
      <c r="Z1815" s="48"/>
      <c r="AA1815" s="48"/>
      <c r="AB1815" s="48"/>
      <c r="AC1815" s="48"/>
    </row>
    <row r="1816">
      <c r="A1816" s="519">
        <v>45839.0</v>
      </c>
      <c r="B1816" s="520" t="s">
        <v>10225</v>
      </c>
      <c r="C1816" s="520" t="s">
        <v>629</v>
      </c>
      <c r="D1816" s="520" t="s">
        <v>11858</v>
      </c>
      <c r="E1816" s="520" t="s">
        <v>4727</v>
      </c>
      <c r="F1816" s="521">
        <v>0.0</v>
      </c>
      <c r="G1816" s="522">
        <v>60500.0</v>
      </c>
      <c r="H1816" s="522">
        <v>67760.0</v>
      </c>
      <c r="I1816" s="522">
        <v>621513.12</v>
      </c>
      <c r="J1816" s="522">
        <v>7260.0</v>
      </c>
      <c r="K1816" s="523">
        <v>0.12</v>
      </c>
      <c r="L1816" s="520" t="s">
        <v>10248</v>
      </c>
      <c r="M1816" s="48"/>
      <c r="N1816" s="48"/>
      <c r="O1816" s="48"/>
      <c r="P1816" s="48"/>
      <c r="Q1816" s="48"/>
      <c r="R1816" s="48"/>
      <c r="S1816" s="48"/>
      <c r="T1816" s="48"/>
      <c r="U1816" s="48"/>
      <c r="V1816" s="48"/>
      <c r="W1816" s="48"/>
      <c r="X1816" s="48"/>
      <c r="Y1816" s="48"/>
      <c r="Z1816" s="48"/>
      <c r="AA1816" s="48"/>
      <c r="AB1816" s="48"/>
      <c r="AC1816" s="48"/>
    </row>
    <row r="1817">
      <c r="A1817" s="519">
        <v>45839.0</v>
      </c>
      <c r="B1817" s="520" t="s">
        <v>10225</v>
      </c>
      <c r="C1817" s="520" t="s">
        <v>629</v>
      </c>
      <c r="D1817" s="520" t="s">
        <v>11859</v>
      </c>
      <c r="E1817" s="520" t="s">
        <v>4727</v>
      </c>
      <c r="F1817" s="521">
        <v>0.0</v>
      </c>
      <c r="G1817" s="522">
        <v>60500.0</v>
      </c>
      <c r="H1817" s="522">
        <v>67760.0</v>
      </c>
      <c r="I1817" s="522">
        <v>682013.12</v>
      </c>
      <c r="J1817" s="522">
        <v>7260.0</v>
      </c>
      <c r="K1817" s="523">
        <v>0.12</v>
      </c>
      <c r="L1817" s="520" t="s">
        <v>10248</v>
      </c>
      <c r="M1817" s="48"/>
      <c r="N1817" s="48"/>
      <c r="O1817" s="48"/>
      <c r="P1817" s="48"/>
      <c r="Q1817" s="48"/>
      <c r="R1817" s="48"/>
      <c r="S1817" s="48"/>
      <c r="T1817" s="48"/>
      <c r="U1817" s="48"/>
      <c r="V1817" s="48"/>
      <c r="W1817" s="48"/>
      <c r="X1817" s="48"/>
      <c r="Y1817" s="48"/>
      <c r="Z1817" s="48"/>
      <c r="AA1817" s="48"/>
      <c r="AB1817" s="48"/>
      <c r="AC1817" s="48"/>
    </row>
    <row r="1818">
      <c r="A1818" s="519">
        <v>45839.0</v>
      </c>
      <c r="B1818" s="520" t="s">
        <v>10225</v>
      </c>
      <c r="C1818" s="520" t="s">
        <v>4532</v>
      </c>
      <c r="D1818" s="520" t="s">
        <v>11860</v>
      </c>
      <c r="E1818" s="520" t="s">
        <v>4531</v>
      </c>
      <c r="F1818" s="521">
        <v>0.0</v>
      </c>
      <c r="G1818" s="522">
        <v>18750.0</v>
      </c>
      <c r="H1818" s="522">
        <v>21000.0</v>
      </c>
      <c r="I1818" s="522">
        <v>700763.12</v>
      </c>
      <c r="J1818" s="522">
        <v>2250.0</v>
      </c>
      <c r="K1818" s="523">
        <v>0.12</v>
      </c>
      <c r="L1818" s="520" t="s">
        <v>10229</v>
      </c>
      <c r="M1818" s="48"/>
      <c r="N1818" s="48"/>
      <c r="O1818" s="48"/>
      <c r="P1818" s="48"/>
      <c r="Q1818" s="48"/>
      <c r="R1818" s="48"/>
      <c r="S1818" s="48"/>
      <c r="T1818" s="48"/>
      <c r="U1818" s="48"/>
      <c r="V1818" s="48"/>
      <c r="W1818" s="48"/>
      <c r="X1818" s="48"/>
      <c r="Y1818" s="48"/>
      <c r="Z1818" s="48"/>
      <c r="AA1818" s="48"/>
      <c r="AB1818" s="48"/>
      <c r="AC1818" s="48"/>
    </row>
    <row r="1819">
      <c r="A1819" s="519">
        <v>45843.0</v>
      </c>
      <c r="B1819" s="520" t="s">
        <v>10225</v>
      </c>
      <c r="C1819" s="520" t="s">
        <v>10307</v>
      </c>
      <c r="D1819" s="520" t="s">
        <v>11861</v>
      </c>
      <c r="E1819" s="520" t="s">
        <v>4707</v>
      </c>
      <c r="F1819" s="521">
        <v>0.0</v>
      </c>
      <c r="G1819" s="522">
        <v>18928.57</v>
      </c>
      <c r="H1819" s="522">
        <v>21200.0</v>
      </c>
      <c r="I1819" s="522">
        <v>719691.69</v>
      </c>
      <c r="J1819" s="522">
        <v>2271.43</v>
      </c>
      <c r="K1819" s="523">
        <v>0.12</v>
      </c>
      <c r="L1819" s="520" t="s">
        <v>10248</v>
      </c>
      <c r="M1819" s="48"/>
      <c r="N1819" s="48"/>
      <c r="O1819" s="48"/>
      <c r="P1819" s="48"/>
      <c r="Q1819" s="48"/>
      <c r="R1819" s="48"/>
      <c r="S1819" s="48"/>
      <c r="T1819" s="48"/>
      <c r="U1819" s="48"/>
      <c r="V1819" s="48"/>
      <c r="W1819" s="48"/>
      <c r="X1819" s="48"/>
      <c r="Y1819" s="48"/>
      <c r="Z1819" s="48"/>
      <c r="AA1819" s="48"/>
      <c r="AB1819" s="48"/>
      <c r="AC1819" s="48"/>
    </row>
    <row r="1820">
      <c r="A1820" s="519">
        <v>45840.0</v>
      </c>
      <c r="B1820" s="520" t="s">
        <v>10225</v>
      </c>
      <c r="C1820" s="520" t="s">
        <v>2876</v>
      </c>
      <c r="D1820" s="520" t="s">
        <v>11862</v>
      </c>
      <c r="E1820" s="520" t="s">
        <v>4948</v>
      </c>
      <c r="F1820" s="521">
        <v>0.0</v>
      </c>
      <c r="G1820" s="522">
        <v>210.71</v>
      </c>
      <c r="H1820" s="522">
        <v>236.0</v>
      </c>
      <c r="I1820" s="522">
        <v>719902.4</v>
      </c>
      <c r="J1820" s="521">
        <v>25.29</v>
      </c>
      <c r="K1820" s="523">
        <v>0.12</v>
      </c>
      <c r="L1820" s="520" t="s">
        <v>10290</v>
      </c>
      <c r="M1820" s="48"/>
      <c r="N1820" s="48"/>
      <c r="O1820" s="48"/>
      <c r="P1820" s="48"/>
      <c r="Q1820" s="48"/>
      <c r="R1820" s="48"/>
      <c r="S1820" s="48"/>
      <c r="T1820" s="48"/>
      <c r="U1820" s="48"/>
      <c r="V1820" s="48"/>
      <c r="W1820" s="48"/>
      <c r="X1820" s="48"/>
      <c r="Y1820" s="48"/>
      <c r="Z1820" s="48"/>
      <c r="AA1820" s="48"/>
      <c r="AB1820" s="48"/>
      <c r="AC1820" s="48"/>
    </row>
    <row r="1821">
      <c r="A1821" s="519">
        <v>45839.0</v>
      </c>
      <c r="B1821" s="520" t="s">
        <v>10225</v>
      </c>
      <c r="C1821" s="520" t="s">
        <v>4503</v>
      </c>
      <c r="D1821" s="520" t="s">
        <v>11863</v>
      </c>
      <c r="E1821" s="520" t="s">
        <v>4502</v>
      </c>
      <c r="F1821" s="521">
        <v>0.0</v>
      </c>
      <c r="G1821" s="522">
        <v>7366.07</v>
      </c>
      <c r="H1821" s="522">
        <v>8250.0</v>
      </c>
      <c r="I1821" s="522">
        <v>727268.47</v>
      </c>
      <c r="J1821" s="521">
        <v>883.93</v>
      </c>
      <c r="K1821" s="523">
        <v>0.12</v>
      </c>
      <c r="L1821" s="520" t="s">
        <v>10234</v>
      </c>
      <c r="M1821" s="48"/>
      <c r="N1821" s="48"/>
      <c r="O1821" s="48"/>
      <c r="P1821" s="48"/>
      <c r="Q1821" s="48"/>
      <c r="R1821" s="48"/>
      <c r="S1821" s="48"/>
      <c r="T1821" s="48"/>
      <c r="U1821" s="48"/>
      <c r="V1821" s="48"/>
      <c r="W1821" s="48"/>
      <c r="X1821" s="48"/>
      <c r="Y1821" s="48"/>
      <c r="Z1821" s="48"/>
      <c r="AA1821" s="48"/>
      <c r="AB1821" s="48"/>
      <c r="AC1821" s="48"/>
    </row>
    <row r="1822">
      <c r="A1822" s="519">
        <v>45839.0</v>
      </c>
      <c r="B1822" s="520" t="s">
        <v>10225</v>
      </c>
      <c r="C1822" s="520" t="s">
        <v>4503</v>
      </c>
      <c r="D1822" s="520" t="s">
        <v>11864</v>
      </c>
      <c r="E1822" s="520" t="s">
        <v>4502</v>
      </c>
      <c r="F1822" s="521">
        <v>0.0</v>
      </c>
      <c r="G1822" s="522">
        <v>910.76</v>
      </c>
      <c r="H1822" s="522">
        <v>1020.05</v>
      </c>
      <c r="I1822" s="522">
        <v>728179.23</v>
      </c>
      <c r="J1822" s="521">
        <v>109.29</v>
      </c>
      <c r="K1822" s="523">
        <v>0.12</v>
      </c>
      <c r="L1822" s="520" t="s">
        <v>10234</v>
      </c>
      <c r="M1822" s="48"/>
      <c r="N1822" s="48"/>
      <c r="O1822" s="48"/>
      <c r="P1822" s="48"/>
      <c r="Q1822" s="48"/>
      <c r="R1822" s="48"/>
      <c r="S1822" s="48"/>
      <c r="T1822" s="48"/>
      <c r="U1822" s="48"/>
      <c r="V1822" s="48"/>
      <c r="W1822" s="48"/>
      <c r="X1822" s="48"/>
      <c r="Y1822" s="48"/>
      <c r="Z1822" s="48"/>
      <c r="AA1822" s="48"/>
      <c r="AB1822" s="48"/>
      <c r="AC1822" s="48"/>
    </row>
    <row r="1823">
      <c r="A1823" s="519">
        <v>45839.0</v>
      </c>
      <c r="B1823" s="520" t="s">
        <v>10225</v>
      </c>
      <c r="C1823" s="520" t="s">
        <v>1044</v>
      </c>
      <c r="D1823" s="520" t="s">
        <v>11865</v>
      </c>
      <c r="E1823" s="520" t="s">
        <v>4559</v>
      </c>
      <c r="F1823" s="521">
        <v>0.0</v>
      </c>
      <c r="G1823" s="522">
        <v>80982.14</v>
      </c>
      <c r="H1823" s="522">
        <v>90700.0</v>
      </c>
      <c r="I1823" s="522">
        <v>809161.37</v>
      </c>
      <c r="J1823" s="522">
        <v>9717.86</v>
      </c>
      <c r="K1823" s="523">
        <v>0.12</v>
      </c>
      <c r="L1823" s="520" t="s">
        <v>10248</v>
      </c>
      <c r="M1823" s="48"/>
      <c r="N1823" s="48"/>
      <c r="O1823" s="48"/>
      <c r="P1823" s="48"/>
      <c r="Q1823" s="48"/>
      <c r="R1823" s="48"/>
      <c r="S1823" s="48"/>
      <c r="T1823" s="48"/>
      <c r="U1823" s="48"/>
      <c r="V1823" s="48"/>
      <c r="W1823" s="48"/>
      <c r="X1823" s="48"/>
      <c r="Y1823" s="48"/>
      <c r="Z1823" s="48"/>
      <c r="AA1823" s="48"/>
      <c r="AB1823" s="48"/>
      <c r="AC1823" s="48"/>
    </row>
    <row r="1824">
      <c r="A1824" s="519">
        <v>45839.0</v>
      </c>
      <c r="B1824" s="520" t="s">
        <v>10225</v>
      </c>
      <c r="C1824" s="520" t="s">
        <v>143</v>
      </c>
      <c r="D1824" s="520" t="s">
        <v>11866</v>
      </c>
      <c r="E1824" s="520" t="s">
        <v>4549</v>
      </c>
      <c r="F1824" s="521">
        <v>0.0</v>
      </c>
      <c r="G1824" s="522">
        <v>30000.0</v>
      </c>
      <c r="H1824" s="522">
        <v>33600.0</v>
      </c>
      <c r="I1824" s="522">
        <v>839161.37</v>
      </c>
      <c r="J1824" s="522">
        <v>3600.0</v>
      </c>
      <c r="K1824" s="523">
        <v>0.12</v>
      </c>
      <c r="L1824" s="520" t="s">
        <v>10248</v>
      </c>
      <c r="M1824" s="48"/>
      <c r="N1824" s="48"/>
      <c r="O1824" s="48"/>
      <c r="P1824" s="48"/>
      <c r="Q1824" s="48"/>
      <c r="R1824" s="48"/>
      <c r="S1824" s="48"/>
      <c r="T1824" s="48"/>
      <c r="U1824" s="48"/>
      <c r="V1824" s="48"/>
      <c r="W1824" s="48"/>
      <c r="X1824" s="48"/>
      <c r="Y1824" s="48"/>
      <c r="Z1824" s="48"/>
      <c r="AA1824" s="48"/>
      <c r="AB1824" s="48"/>
      <c r="AC1824" s="48"/>
    </row>
    <row r="1825">
      <c r="A1825" s="519">
        <v>45839.0</v>
      </c>
      <c r="B1825" s="520" t="s">
        <v>10225</v>
      </c>
      <c r="C1825" s="520" t="s">
        <v>143</v>
      </c>
      <c r="D1825" s="520" t="s">
        <v>11867</v>
      </c>
      <c r="E1825" s="520" t="s">
        <v>4551</v>
      </c>
      <c r="F1825" s="521">
        <v>0.0</v>
      </c>
      <c r="G1825" s="522">
        <v>30000.0</v>
      </c>
      <c r="H1825" s="522">
        <v>33600.0</v>
      </c>
      <c r="I1825" s="522">
        <v>869161.37</v>
      </c>
      <c r="J1825" s="522">
        <v>3600.0</v>
      </c>
      <c r="K1825" s="523">
        <v>0.12</v>
      </c>
      <c r="L1825" s="520" t="s">
        <v>10248</v>
      </c>
      <c r="M1825" s="48"/>
      <c r="N1825" s="48"/>
      <c r="O1825" s="48"/>
      <c r="P1825" s="48"/>
      <c r="Q1825" s="48"/>
      <c r="R1825" s="48"/>
      <c r="S1825" s="48"/>
      <c r="T1825" s="48"/>
      <c r="U1825" s="48"/>
      <c r="V1825" s="48"/>
      <c r="W1825" s="48"/>
      <c r="X1825" s="48"/>
      <c r="Y1825" s="48"/>
      <c r="Z1825" s="48"/>
      <c r="AA1825" s="48"/>
      <c r="AB1825" s="48"/>
      <c r="AC1825" s="48"/>
    </row>
    <row r="1826">
      <c r="A1826" s="519">
        <v>45839.0</v>
      </c>
      <c r="B1826" s="520" t="s">
        <v>10225</v>
      </c>
      <c r="C1826" s="520" t="s">
        <v>305</v>
      </c>
      <c r="D1826" s="520" t="s">
        <v>11868</v>
      </c>
      <c r="E1826" s="520" t="s">
        <v>4649</v>
      </c>
      <c r="F1826" s="521">
        <v>0.0</v>
      </c>
      <c r="G1826" s="522">
        <v>20000.0</v>
      </c>
      <c r="H1826" s="522">
        <v>22400.0</v>
      </c>
      <c r="I1826" s="522">
        <v>889161.37</v>
      </c>
      <c r="J1826" s="522">
        <v>2400.0</v>
      </c>
      <c r="K1826" s="523">
        <v>0.12</v>
      </c>
      <c r="L1826" s="520" t="s">
        <v>10248</v>
      </c>
      <c r="M1826" s="48"/>
      <c r="N1826" s="48"/>
      <c r="O1826" s="48"/>
      <c r="P1826" s="48"/>
      <c r="Q1826" s="48"/>
      <c r="R1826" s="48"/>
      <c r="S1826" s="48"/>
      <c r="T1826" s="48"/>
      <c r="U1826" s="48"/>
      <c r="V1826" s="48"/>
      <c r="W1826" s="48"/>
      <c r="X1826" s="48"/>
      <c r="Y1826" s="48"/>
      <c r="Z1826" s="48"/>
      <c r="AA1826" s="48"/>
      <c r="AB1826" s="48"/>
      <c r="AC1826" s="48"/>
    </row>
    <row r="1827">
      <c r="A1827" s="519">
        <v>45853.0</v>
      </c>
      <c r="B1827" s="520" t="s">
        <v>10225</v>
      </c>
      <c r="C1827" s="520" t="s">
        <v>9172</v>
      </c>
      <c r="D1827" s="520" t="s">
        <v>11869</v>
      </c>
      <c r="E1827" s="520" t="s">
        <v>4886</v>
      </c>
      <c r="F1827" s="521">
        <v>0.0</v>
      </c>
      <c r="G1827" s="522">
        <v>20870.54</v>
      </c>
      <c r="H1827" s="522">
        <v>23375.0</v>
      </c>
      <c r="I1827" s="522">
        <v>910031.91</v>
      </c>
      <c r="J1827" s="522">
        <v>2504.46</v>
      </c>
      <c r="K1827" s="523">
        <v>0.12</v>
      </c>
      <c r="L1827" s="520" t="s">
        <v>10234</v>
      </c>
      <c r="M1827" s="48"/>
      <c r="N1827" s="48"/>
      <c r="O1827" s="48"/>
      <c r="P1827" s="48"/>
      <c r="Q1827" s="48"/>
      <c r="R1827" s="48"/>
      <c r="S1827" s="48"/>
      <c r="T1827" s="48"/>
      <c r="U1827" s="48"/>
      <c r="V1827" s="48"/>
      <c r="W1827" s="48"/>
      <c r="X1827" s="48"/>
      <c r="Y1827" s="48"/>
      <c r="Z1827" s="48"/>
      <c r="AA1827" s="48"/>
      <c r="AB1827" s="48"/>
      <c r="AC1827" s="48"/>
    </row>
    <row r="1828">
      <c r="A1828" s="519">
        <v>45853.0</v>
      </c>
      <c r="B1828" s="520" t="s">
        <v>10225</v>
      </c>
      <c r="C1828" s="520" t="s">
        <v>9172</v>
      </c>
      <c r="D1828" s="520" t="s">
        <v>11870</v>
      </c>
      <c r="E1828" s="520" t="s">
        <v>4886</v>
      </c>
      <c r="F1828" s="521">
        <v>0.0</v>
      </c>
      <c r="G1828" s="522">
        <v>712.77</v>
      </c>
      <c r="H1828" s="522">
        <v>798.3</v>
      </c>
      <c r="I1828" s="522">
        <v>910744.68</v>
      </c>
      <c r="J1828" s="521">
        <v>85.53</v>
      </c>
      <c r="K1828" s="523">
        <v>0.12</v>
      </c>
      <c r="L1828" s="520" t="s">
        <v>10234</v>
      </c>
      <c r="M1828" s="48"/>
      <c r="N1828" s="48"/>
      <c r="O1828" s="48"/>
      <c r="P1828" s="48"/>
      <c r="Q1828" s="48"/>
      <c r="R1828" s="48"/>
      <c r="S1828" s="48"/>
      <c r="T1828" s="48"/>
      <c r="U1828" s="48"/>
      <c r="V1828" s="48"/>
      <c r="W1828" s="48"/>
      <c r="X1828" s="48"/>
      <c r="Y1828" s="48"/>
      <c r="Z1828" s="48"/>
      <c r="AA1828" s="48"/>
      <c r="AB1828" s="48"/>
      <c r="AC1828" s="48"/>
    </row>
    <row r="1829">
      <c r="A1829" s="519">
        <v>45839.0</v>
      </c>
      <c r="B1829" s="520" t="s">
        <v>10225</v>
      </c>
      <c r="C1829" s="520" t="s">
        <v>1119</v>
      </c>
      <c r="D1829" s="520" t="s">
        <v>11871</v>
      </c>
      <c r="E1829" s="520" t="s">
        <v>4556</v>
      </c>
      <c r="F1829" s="521">
        <v>0.0</v>
      </c>
      <c r="G1829" s="522">
        <v>3125.0</v>
      </c>
      <c r="H1829" s="522">
        <v>3500.0</v>
      </c>
      <c r="I1829" s="522">
        <v>913869.68</v>
      </c>
      <c r="J1829" s="521">
        <v>375.0</v>
      </c>
      <c r="K1829" s="523">
        <v>0.12</v>
      </c>
      <c r="L1829" s="520" t="s">
        <v>10229</v>
      </c>
      <c r="M1829" s="48"/>
      <c r="N1829" s="48"/>
      <c r="O1829" s="48"/>
      <c r="P1829" s="48"/>
      <c r="Q1829" s="48"/>
      <c r="R1829" s="48"/>
      <c r="S1829" s="48"/>
      <c r="T1829" s="48"/>
      <c r="U1829" s="48"/>
      <c r="V1829" s="48"/>
      <c r="W1829" s="48"/>
      <c r="X1829" s="48"/>
      <c r="Y1829" s="48"/>
      <c r="Z1829" s="48"/>
      <c r="AA1829" s="48"/>
      <c r="AB1829" s="48"/>
      <c r="AC1829" s="48"/>
    </row>
    <row r="1830">
      <c r="A1830" s="519">
        <v>45853.0</v>
      </c>
      <c r="B1830" s="520" t="s">
        <v>10225</v>
      </c>
      <c r="C1830" s="520" t="s">
        <v>529</v>
      </c>
      <c r="D1830" s="520" t="s">
        <v>11872</v>
      </c>
      <c r="E1830" s="520" t="s">
        <v>4854</v>
      </c>
      <c r="F1830" s="521">
        <v>0.0</v>
      </c>
      <c r="G1830" s="522">
        <v>2678.57</v>
      </c>
      <c r="H1830" s="522">
        <v>3000.0</v>
      </c>
      <c r="I1830" s="522">
        <v>916548.25</v>
      </c>
      <c r="J1830" s="521">
        <v>321.43</v>
      </c>
      <c r="K1830" s="523">
        <v>0.12</v>
      </c>
      <c r="L1830" s="520" t="s">
        <v>10229</v>
      </c>
      <c r="M1830" s="48"/>
      <c r="N1830" s="48"/>
      <c r="O1830" s="48"/>
      <c r="P1830" s="48"/>
      <c r="Q1830" s="48"/>
      <c r="R1830" s="48"/>
      <c r="S1830" s="48"/>
      <c r="T1830" s="48"/>
      <c r="U1830" s="48"/>
      <c r="V1830" s="48"/>
      <c r="W1830" s="48"/>
      <c r="X1830" s="48"/>
      <c r="Y1830" s="48"/>
      <c r="Z1830" s="48"/>
      <c r="AA1830" s="48"/>
      <c r="AB1830" s="48"/>
      <c r="AC1830" s="48"/>
    </row>
    <row r="1831">
      <c r="A1831" s="519">
        <v>45847.0</v>
      </c>
      <c r="B1831" s="520" t="s">
        <v>10225</v>
      </c>
      <c r="C1831" s="520" t="s">
        <v>496</v>
      </c>
      <c r="D1831" s="520" t="s">
        <v>11873</v>
      </c>
      <c r="E1831" s="520" t="s">
        <v>4740</v>
      </c>
      <c r="F1831" s="521">
        <v>0.0</v>
      </c>
      <c r="G1831" s="522">
        <v>15625.0</v>
      </c>
      <c r="H1831" s="522">
        <v>17500.0</v>
      </c>
      <c r="I1831" s="522">
        <v>932173.25</v>
      </c>
      <c r="J1831" s="522">
        <v>1875.0</v>
      </c>
      <c r="K1831" s="523">
        <v>0.12</v>
      </c>
      <c r="L1831" s="520" t="s">
        <v>10229</v>
      </c>
      <c r="M1831" s="48"/>
      <c r="N1831" s="48"/>
      <c r="O1831" s="48"/>
      <c r="P1831" s="48"/>
      <c r="Q1831" s="48"/>
      <c r="R1831" s="48"/>
      <c r="S1831" s="48"/>
      <c r="T1831" s="48"/>
      <c r="U1831" s="48"/>
      <c r="V1831" s="48"/>
      <c r="W1831" s="48"/>
      <c r="X1831" s="48"/>
      <c r="Y1831" s="48"/>
      <c r="Z1831" s="48"/>
      <c r="AA1831" s="48"/>
      <c r="AB1831" s="48"/>
      <c r="AC1831" s="48"/>
    </row>
    <row r="1832">
      <c r="A1832" s="519">
        <v>45847.0</v>
      </c>
      <c r="B1832" s="520" t="s">
        <v>10225</v>
      </c>
      <c r="C1832" s="520" t="s">
        <v>496</v>
      </c>
      <c r="D1832" s="520" t="s">
        <v>11874</v>
      </c>
      <c r="E1832" s="520" t="s">
        <v>4740</v>
      </c>
      <c r="F1832" s="521">
        <v>0.0</v>
      </c>
      <c r="G1832" s="522">
        <v>2318.48</v>
      </c>
      <c r="H1832" s="522">
        <v>2596.7</v>
      </c>
      <c r="I1832" s="522">
        <v>934491.73</v>
      </c>
      <c r="J1832" s="521">
        <v>278.22</v>
      </c>
      <c r="K1832" s="523">
        <v>0.12</v>
      </c>
      <c r="L1832" s="520" t="s">
        <v>10229</v>
      </c>
      <c r="M1832" s="48"/>
      <c r="N1832" s="48"/>
      <c r="O1832" s="48"/>
      <c r="P1832" s="48"/>
      <c r="Q1832" s="48"/>
      <c r="R1832" s="48"/>
      <c r="S1832" s="48"/>
      <c r="T1832" s="48"/>
      <c r="U1832" s="48"/>
      <c r="V1832" s="48"/>
      <c r="W1832" s="48"/>
      <c r="X1832" s="48"/>
      <c r="Y1832" s="48"/>
      <c r="Z1832" s="48"/>
      <c r="AA1832" s="48"/>
      <c r="AB1832" s="48"/>
      <c r="AC1832" s="48"/>
    </row>
    <row r="1833">
      <c r="A1833" s="519">
        <v>45860.0</v>
      </c>
      <c r="B1833" s="520" t="s">
        <v>10225</v>
      </c>
      <c r="C1833" s="520" t="s">
        <v>899</v>
      </c>
      <c r="D1833" s="520" t="s">
        <v>11875</v>
      </c>
      <c r="E1833" s="520" t="s">
        <v>5013</v>
      </c>
      <c r="F1833" s="521">
        <v>0.0</v>
      </c>
      <c r="G1833" s="522">
        <v>2678.57</v>
      </c>
      <c r="H1833" s="522">
        <v>3000.0</v>
      </c>
      <c r="I1833" s="522">
        <v>937170.3</v>
      </c>
      <c r="J1833" s="521">
        <v>321.43</v>
      </c>
      <c r="K1833" s="523">
        <v>0.12</v>
      </c>
      <c r="L1833" s="520" t="s">
        <v>10229</v>
      </c>
      <c r="M1833" s="48"/>
      <c r="N1833" s="48"/>
      <c r="O1833" s="48"/>
      <c r="P1833" s="48"/>
      <c r="Q1833" s="48"/>
      <c r="R1833" s="48"/>
      <c r="S1833" s="48"/>
      <c r="T1833" s="48"/>
      <c r="U1833" s="48"/>
      <c r="V1833" s="48"/>
      <c r="W1833" s="48"/>
      <c r="X1833" s="48"/>
      <c r="Y1833" s="48"/>
      <c r="Z1833" s="48"/>
      <c r="AA1833" s="48"/>
      <c r="AB1833" s="48"/>
      <c r="AC1833" s="48"/>
    </row>
    <row r="1834">
      <c r="A1834" s="519">
        <v>45839.0</v>
      </c>
      <c r="B1834" s="520" t="s">
        <v>10225</v>
      </c>
      <c r="C1834" s="520" t="s">
        <v>1836</v>
      </c>
      <c r="D1834" s="520" t="s">
        <v>11876</v>
      </c>
      <c r="E1834" s="520" t="s">
        <v>4546</v>
      </c>
      <c r="F1834" s="521">
        <v>0.0</v>
      </c>
      <c r="G1834" s="521">
        <v>892.86</v>
      </c>
      <c r="H1834" s="522">
        <v>1000.0</v>
      </c>
      <c r="I1834" s="522">
        <v>938063.16</v>
      </c>
      <c r="J1834" s="521">
        <v>107.14</v>
      </c>
      <c r="K1834" s="523">
        <v>0.12</v>
      </c>
      <c r="L1834" s="520" t="s">
        <v>10234</v>
      </c>
      <c r="M1834" s="48"/>
      <c r="N1834" s="48"/>
      <c r="O1834" s="48"/>
      <c r="P1834" s="48"/>
      <c r="Q1834" s="48"/>
      <c r="R1834" s="48"/>
      <c r="S1834" s="48"/>
      <c r="T1834" s="48"/>
      <c r="U1834" s="48"/>
      <c r="V1834" s="48"/>
      <c r="W1834" s="48"/>
      <c r="X1834" s="48"/>
      <c r="Y1834" s="48"/>
      <c r="Z1834" s="48"/>
      <c r="AA1834" s="48"/>
      <c r="AB1834" s="48"/>
      <c r="AC1834" s="48"/>
    </row>
    <row r="1835">
      <c r="A1835" s="519">
        <v>45853.0</v>
      </c>
      <c r="B1835" s="520" t="s">
        <v>10225</v>
      </c>
      <c r="C1835" s="520" t="s">
        <v>562</v>
      </c>
      <c r="D1835" s="520" t="s">
        <v>11877</v>
      </c>
      <c r="E1835" s="520" t="s">
        <v>4892</v>
      </c>
      <c r="F1835" s="521">
        <v>0.0</v>
      </c>
      <c r="G1835" s="522">
        <v>1116.07</v>
      </c>
      <c r="H1835" s="522">
        <v>1250.0</v>
      </c>
      <c r="I1835" s="522">
        <v>939179.23</v>
      </c>
      <c r="J1835" s="521">
        <v>133.93</v>
      </c>
      <c r="K1835" s="523">
        <v>0.12</v>
      </c>
      <c r="L1835" s="520" t="s">
        <v>10234</v>
      </c>
      <c r="M1835" s="48"/>
      <c r="N1835" s="48"/>
      <c r="O1835" s="48"/>
      <c r="P1835" s="48"/>
      <c r="Q1835" s="48"/>
      <c r="R1835" s="48"/>
      <c r="S1835" s="48"/>
      <c r="T1835" s="48"/>
      <c r="U1835" s="48"/>
      <c r="V1835" s="48"/>
      <c r="W1835" s="48"/>
      <c r="X1835" s="48"/>
      <c r="Y1835" s="48"/>
      <c r="Z1835" s="48"/>
      <c r="AA1835" s="48"/>
      <c r="AB1835" s="48"/>
      <c r="AC1835" s="48"/>
    </row>
    <row r="1836">
      <c r="A1836" s="519">
        <v>45858.0</v>
      </c>
      <c r="B1836" s="520" t="s">
        <v>10225</v>
      </c>
      <c r="C1836" s="520" t="s">
        <v>679</v>
      </c>
      <c r="D1836" s="520" t="s">
        <v>11878</v>
      </c>
      <c r="E1836" s="520" t="s">
        <v>4994</v>
      </c>
      <c r="F1836" s="521">
        <v>0.0</v>
      </c>
      <c r="G1836" s="522">
        <v>1116.07</v>
      </c>
      <c r="H1836" s="522">
        <v>1250.0</v>
      </c>
      <c r="I1836" s="522">
        <v>940295.3</v>
      </c>
      <c r="J1836" s="521">
        <v>133.93</v>
      </c>
      <c r="K1836" s="523">
        <v>0.12</v>
      </c>
      <c r="L1836" s="520" t="s">
        <v>10234</v>
      </c>
      <c r="M1836" s="48"/>
      <c r="N1836" s="48"/>
      <c r="O1836" s="48"/>
      <c r="P1836" s="48"/>
      <c r="Q1836" s="48"/>
      <c r="R1836" s="48"/>
      <c r="S1836" s="48"/>
      <c r="T1836" s="48"/>
      <c r="U1836" s="48"/>
      <c r="V1836" s="48"/>
      <c r="W1836" s="48"/>
      <c r="X1836" s="48"/>
      <c r="Y1836" s="48"/>
      <c r="Z1836" s="48"/>
      <c r="AA1836" s="48"/>
      <c r="AB1836" s="48"/>
      <c r="AC1836" s="48"/>
    </row>
    <row r="1837">
      <c r="A1837" s="519">
        <v>45840.0</v>
      </c>
      <c r="B1837" s="520" t="s">
        <v>10225</v>
      </c>
      <c r="C1837" s="520" t="s">
        <v>1856</v>
      </c>
      <c r="D1837" s="520" t="s">
        <v>11879</v>
      </c>
      <c r="E1837" s="520" t="s">
        <v>4700</v>
      </c>
      <c r="F1837" s="521">
        <v>0.0</v>
      </c>
      <c r="G1837" s="522">
        <v>1116.07</v>
      </c>
      <c r="H1837" s="522">
        <v>1250.0</v>
      </c>
      <c r="I1837" s="522">
        <v>941411.37</v>
      </c>
      <c r="J1837" s="521">
        <v>133.93</v>
      </c>
      <c r="K1837" s="523">
        <v>0.12</v>
      </c>
      <c r="L1837" s="520" t="s">
        <v>10234</v>
      </c>
      <c r="M1837" s="48"/>
      <c r="N1837" s="48"/>
      <c r="O1837" s="48"/>
      <c r="P1837" s="48"/>
      <c r="Q1837" s="48"/>
      <c r="R1837" s="48"/>
      <c r="S1837" s="48"/>
      <c r="T1837" s="48"/>
      <c r="U1837" s="48"/>
      <c r="V1837" s="48"/>
      <c r="W1837" s="48"/>
      <c r="X1837" s="48"/>
      <c r="Y1837" s="48"/>
      <c r="Z1837" s="48"/>
      <c r="AA1837" s="48"/>
      <c r="AB1837" s="48"/>
      <c r="AC1837" s="48"/>
    </row>
    <row r="1838">
      <c r="A1838" s="519">
        <v>45839.0</v>
      </c>
      <c r="B1838" s="520" t="s">
        <v>10225</v>
      </c>
      <c r="C1838" s="520" t="s">
        <v>168</v>
      </c>
      <c r="D1838" s="520" t="s">
        <v>11880</v>
      </c>
      <c r="E1838" s="520" t="s">
        <v>4553</v>
      </c>
      <c r="F1838" s="521">
        <v>0.0</v>
      </c>
      <c r="G1838" s="522">
        <v>1116.07</v>
      </c>
      <c r="H1838" s="522">
        <v>1250.0</v>
      </c>
      <c r="I1838" s="522">
        <v>942527.44</v>
      </c>
      <c r="J1838" s="521">
        <v>133.93</v>
      </c>
      <c r="K1838" s="523">
        <v>0.12</v>
      </c>
      <c r="L1838" s="520" t="s">
        <v>10234</v>
      </c>
      <c r="M1838" s="48"/>
      <c r="N1838" s="48"/>
      <c r="O1838" s="48"/>
      <c r="P1838" s="48"/>
      <c r="Q1838" s="48"/>
      <c r="R1838" s="48"/>
      <c r="S1838" s="48"/>
      <c r="T1838" s="48"/>
      <c r="U1838" s="48"/>
      <c r="V1838" s="48"/>
      <c r="W1838" s="48"/>
      <c r="X1838" s="48"/>
      <c r="Y1838" s="48"/>
      <c r="Z1838" s="48"/>
      <c r="AA1838" s="48"/>
      <c r="AB1838" s="48"/>
      <c r="AC1838" s="48"/>
    </row>
    <row r="1839">
      <c r="A1839" s="519">
        <v>45855.0</v>
      </c>
      <c r="B1839" s="520" t="s">
        <v>10225</v>
      </c>
      <c r="C1839" s="520" t="s">
        <v>4937</v>
      </c>
      <c r="D1839" s="520" t="s">
        <v>11881</v>
      </c>
      <c r="E1839" s="520" t="s">
        <v>4936</v>
      </c>
      <c r="F1839" s="521">
        <v>0.0</v>
      </c>
      <c r="G1839" s="522">
        <v>1116.07</v>
      </c>
      <c r="H1839" s="522">
        <v>1250.0</v>
      </c>
      <c r="I1839" s="522">
        <v>943643.51</v>
      </c>
      <c r="J1839" s="521">
        <v>133.93</v>
      </c>
      <c r="K1839" s="523">
        <v>0.12</v>
      </c>
      <c r="L1839" s="520" t="s">
        <v>10234</v>
      </c>
      <c r="M1839" s="48"/>
      <c r="N1839" s="48"/>
      <c r="O1839" s="48"/>
      <c r="P1839" s="48"/>
      <c r="Q1839" s="48"/>
      <c r="R1839" s="48"/>
      <c r="S1839" s="48"/>
      <c r="T1839" s="48"/>
      <c r="U1839" s="48"/>
      <c r="V1839" s="48"/>
      <c r="W1839" s="48"/>
      <c r="X1839" s="48"/>
      <c r="Y1839" s="48"/>
      <c r="Z1839" s="48"/>
      <c r="AA1839" s="48"/>
      <c r="AB1839" s="48"/>
      <c r="AC1839" s="48"/>
    </row>
    <row r="1840">
      <c r="A1840" s="519">
        <v>45839.0</v>
      </c>
      <c r="B1840" s="520" t="s">
        <v>10225</v>
      </c>
      <c r="C1840" s="520" t="s">
        <v>3372</v>
      </c>
      <c r="D1840" s="520" t="s">
        <v>11882</v>
      </c>
      <c r="E1840" s="520" t="s">
        <v>4687</v>
      </c>
      <c r="F1840" s="521">
        <v>0.0</v>
      </c>
      <c r="G1840" s="522">
        <v>1116.07</v>
      </c>
      <c r="H1840" s="522">
        <v>1250.0</v>
      </c>
      <c r="I1840" s="522">
        <v>944759.58</v>
      </c>
      <c r="J1840" s="522">
        <v>133.93</v>
      </c>
      <c r="K1840" s="523">
        <v>0.12</v>
      </c>
      <c r="L1840" s="520" t="s">
        <v>10234</v>
      </c>
      <c r="M1840" s="48"/>
      <c r="N1840" s="48"/>
      <c r="O1840" s="48"/>
      <c r="P1840" s="48"/>
      <c r="Q1840" s="48"/>
      <c r="R1840" s="48"/>
      <c r="S1840" s="48"/>
      <c r="T1840" s="48"/>
      <c r="U1840" s="48"/>
      <c r="V1840" s="48"/>
      <c r="W1840" s="48"/>
      <c r="X1840" s="48"/>
      <c r="Y1840" s="48"/>
      <c r="Z1840" s="48"/>
      <c r="AA1840" s="48"/>
      <c r="AB1840" s="48"/>
      <c r="AC1840" s="48"/>
    </row>
    <row r="1841">
      <c r="A1841" s="519">
        <v>45856.0</v>
      </c>
      <c r="B1841" s="520" t="s">
        <v>10225</v>
      </c>
      <c r="C1841" s="520" t="s">
        <v>337</v>
      </c>
      <c r="D1841" s="520" t="s">
        <v>11883</v>
      </c>
      <c r="E1841" s="520" t="s">
        <v>4960</v>
      </c>
      <c r="F1841" s="521">
        <v>0.0</v>
      </c>
      <c r="G1841" s="522">
        <v>1116.07</v>
      </c>
      <c r="H1841" s="522">
        <v>1250.0</v>
      </c>
      <c r="I1841" s="522">
        <v>945875.65</v>
      </c>
      <c r="J1841" s="521">
        <v>133.93</v>
      </c>
      <c r="K1841" s="523">
        <v>0.12</v>
      </c>
      <c r="L1841" s="520" t="s">
        <v>10234</v>
      </c>
      <c r="M1841" s="48"/>
      <c r="N1841" s="48"/>
      <c r="O1841" s="48"/>
      <c r="P1841" s="48"/>
      <c r="Q1841" s="48"/>
      <c r="R1841" s="48"/>
      <c r="S1841" s="48"/>
      <c r="T1841" s="48"/>
      <c r="U1841" s="48"/>
      <c r="V1841" s="48"/>
      <c r="W1841" s="48"/>
      <c r="X1841" s="48"/>
      <c r="Y1841" s="48"/>
      <c r="Z1841" s="48"/>
      <c r="AA1841" s="48"/>
      <c r="AB1841" s="48"/>
      <c r="AC1841" s="48"/>
    </row>
    <row r="1842">
      <c r="A1842" s="519">
        <v>45857.0</v>
      </c>
      <c r="B1842" s="520" t="s">
        <v>10225</v>
      </c>
      <c r="C1842" s="520" t="s">
        <v>674</v>
      </c>
      <c r="D1842" s="520" t="s">
        <v>11884</v>
      </c>
      <c r="E1842" s="520" t="s">
        <v>4981</v>
      </c>
      <c r="F1842" s="521">
        <v>0.0</v>
      </c>
      <c r="G1842" s="522">
        <v>1116.07</v>
      </c>
      <c r="H1842" s="522">
        <v>1250.0</v>
      </c>
      <c r="I1842" s="522">
        <v>946991.72</v>
      </c>
      <c r="J1842" s="521">
        <v>133.93</v>
      </c>
      <c r="K1842" s="523">
        <v>0.12</v>
      </c>
      <c r="L1842" s="520" t="s">
        <v>10234</v>
      </c>
      <c r="M1842" s="48"/>
      <c r="N1842" s="48"/>
      <c r="O1842" s="48"/>
      <c r="P1842" s="48"/>
      <c r="Q1842" s="48"/>
      <c r="R1842" s="48"/>
      <c r="S1842" s="48"/>
      <c r="T1842" s="48"/>
      <c r="U1842" s="48"/>
      <c r="V1842" s="48"/>
      <c r="W1842" s="48"/>
      <c r="X1842" s="48"/>
      <c r="Y1842" s="48"/>
      <c r="Z1842" s="48"/>
      <c r="AA1842" s="48"/>
      <c r="AB1842" s="48"/>
      <c r="AC1842" s="48"/>
    </row>
    <row r="1843">
      <c r="A1843" s="519">
        <v>45839.0</v>
      </c>
      <c r="B1843" s="520" t="s">
        <v>10225</v>
      </c>
      <c r="C1843" s="520" t="s">
        <v>448</v>
      </c>
      <c r="D1843" s="520" t="s">
        <v>11885</v>
      </c>
      <c r="E1843" s="520" t="s">
        <v>4575</v>
      </c>
      <c r="F1843" s="521">
        <v>0.0</v>
      </c>
      <c r="G1843" s="522">
        <v>2678.57</v>
      </c>
      <c r="H1843" s="522">
        <v>3000.0</v>
      </c>
      <c r="I1843" s="522">
        <v>949670.29</v>
      </c>
      <c r="J1843" s="521">
        <v>321.43</v>
      </c>
      <c r="K1843" s="523">
        <v>0.12</v>
      </c>
      <c r="L1843" s="520" t="s">
        <v>10229</v>
      </c>
      <c r="M1843" s="48"/>
      <c r="N1843" s="48"/>
      <c r="O1843" s="48"/>
      <c r="P1843" s="48"/>
      <c r="Q1843" s="48"/>
      <c r="R1843" s="48"/>
      <c r="S1843" s="48"/>
      <c r="T1843" s="48"/>
      <c r="U1843" s="48"/>
      <c r="V1843" s="48"/>
      <c r="W1843" s="48"/>
      <c r="X1843" s="48"/>
      <c r="Y1843" s="48"/>
      <c r="Z1843" s="48"/>
      <c r="AA1843" s="48"/>
      <c r="AB1843" s="48"/>
      <c r="AC1843" s="48"/>
    </row>
    <row r="1844">
      <c r="A1844" s="519">
        <v>45839.0</v>
      </c>
      <c r="B1844" s="520" t="s">
        <v>10225</v>
      </c>
      <c r="C1844" s="520" t="s">
        <v>448</v>
      </c>
      <c r="D1844" s="520" t="s">
        <v>11886</v>
      </c>
      <c r="E1844" s="520" t="s">
        <v>4575</v>
      </c>
      <c r="F1844" s="521">
        <v>0.0</v>
      </c>
      <c r="G1844" s="522">
        <v>267.86</v>
      </c>
      <c r="H1844" s="522">
        <v>300.0</v>
      </c>
      <c r="I1844" s="522">
        <v>949938.15</v>
      </c>
      <c r="J1844" s="521">
        <v>32.14</v>
      </c>
      <c r="K1844" s="523">
        <v>0.12</v>
      </c>
      <c r="L1844" s="520" t="s">
        <v>10237</v>
      </c>
      <c r="M1844" s="48"/>
      <c r="N1844" s="48"/>
      <c r="O1844" s="48"/>
      <c r="P1844" s="48"/>
      <c r="Q1844" s="48"/>
      <c r="R1844" s="48"/>
      <c r="S1844" s="48"/>
      <c r="T1844" s="48"/>
      <c r="U1844" s="48"/>
      <c r="V1844" s="48"/>
      <c r="W1844" s="48"/>
      <c r="X1844" s="48"/>
      <c r="Y1844" s="48"/>
      <c r="Z1844" s="48"/>
      <c r="AA1844" s="48"/>
      <c r="AB1844" s="48"/>
      <c r="AC1844" s="48"/>
    </row>
    <row r="1845">
      <c r="A1845" s="519">
        <v>45839.0</v>
      </c>
      <c r="B1845" s="520" t="s">
        <v>10225</v>
      </c>
      <c r="C1845" s="520" t="s">
        <v>1503</v>
      </c>
      <c r="D1845" s="520" t="s">
        <v>11887</v>
      </c>
      <c r="E1845" s="520" t="s">
        <v>4697</v>
      </c>
      <c r="F1845" s="521">
        <v>0.0</v>
      </c>
      <c r="G1845" s="521">
        <v>267.86</v>
      </c>
      <c r="H1845" s="521">
        <v>300.0</v>
      </c>
      <c r="I1845" s="522">
        <v>950206.01</v>
      </c>
      <c r="J1845" s="521">
        <v>32.14</v>
      </c>
      <c r="K1845" s="523">
        <v>0.12</v>
      </c>
      <c r="L1845" s="520" t="s">
        <v>10237</v>
      </c>
      <c r="M1845" s="48"/>
      <c r="N1845" s="48"/>
      <c r="O1845" s="48"/>
      <c r="P1845" s="48"/>
      <c r="Q1845" s="48"/>
      <c r="R1845" s="48"/>
      <c r="S1845" s="48"/>
      <c r="T1845" s="48"/>
      <c r="U1845" s="48"/>
      <c r="V1845" s="48"/>
      <c r="W1845" s="48"/>
      <c r="X1845" s="48"/>
      <c r="Y1845" s="48"/>
      <c r="Z1845" s="48"/>
      <c r="AA1845" s="48"/>
      <c r="AB1845" s="48"/>
      <c r="AC1845" s="48"/>
    </row>
    <row r="1846">
      <c r="A1846" s="519">
        <v>45839.0</v>
      </c>
      <c r="B1846" s="520" t="s">
        <v>10225</v>
      </c>
      <c r="C1846" s="520" t="s">
        <v>1764</v>
      </c>
      <c r="D1846" s="520" t="s">
        <v>11888</v>
      </c>
      <c r="E1846" s="520" t="s">
        <v>4509</v>
      </c>
      <c r="F1846" s="521">
        <v>0.0</v>
      </c>
      <c r="G1846" s="521">
        <v>267.86</v>
      </c>
      <c r="H1846" s="521">
        <v>300.0</v>
      </c>
      <c r="I1846" s="522">
        <v>950473.87</v>
      </c>
      <c r="J1846" s="521">
        <v>32.14</v>
      </c>
      <c r="K1846" s="523">
        <v>0.12</v>
      </c>
      <c r="L1846" s="520" t="s">
        <v>11689</v>
      </c>
      <c r="M1846" s="48"/>
      <c r="N1846" s="48"/>
      <c r="O1846" s="48"/>
      <c r="P1846" s="48"/>
      <c r="Q1846" s="48"/>
      <c r="R1846" s="48"/>
      <c r="S1846" s="48"/>
      <c r="T1846" s="48"/>
      <c r="U1846" s="48"/>
      <c r="V1846" s="48"/>
      <c r="W1846" s="48"/>
      <c r="X1846" s="48"/>
      <c r="Y1846" s="48"/>
      <c r="Z1846" s="48"/>
      <c r="AA1846" s="48"/>
      <c r="AB1846" s="48"/>
      <c r="AC1846" s="48"/>
    </row>
    <row r="1847">
      <c r="A1847" s="519">
        <v>45845.0</v>
      </c>
      <c r="B1847" s="520" t="s">
        <v>10225</v>
      </c>
      <c r="C1847" s="520" t="s">
        <v>804</v>
      </c>
      <c r="D1847" s="520" t="s">
        <v>11889</v>
      </c>
      <c r="E1847" s="520" t="s">
        <v>4729</v>
      </c>
      <c r="F1847" s="521">
        <v>0.0</v>
      </c>
      <c r="G1847" s="522">
        <v>2357.14</v>
      </c>
      <c r="H1847" s="522">
        <v>2640.0</v>
      </c>
      <c r="I1847" s="522">
        <v>952831.01</v>
      </c>
      <c r="J1847" s="521">
        <v>282.86</v>
      </c>
      <c r="K1847" s="523">
        <v>0.12</v>
      </c>
      <c r="L1847" s="520" t="s">
        <v>11809</v>
      </c>
      <c r="M1847" s="48"/>
      <c r="N1847" s="48"/>
      <c r="O1847" s="48"/>
      <c r="P1847" s="48"/>
      <c r="Q1847" s="48"/>
      <c r="R1847" s="48"/>
      <c r="S1847" s="48"/>
      <c r="T1847" s="48"/>
      <c r="U1847" s="48"/>
      <c r="V1847" s="48"/>
      <c r="W1847" s="48"/>
      <c r="X1847" s="48"/>
      <c r="Y1847" s="48"/>
      <c r="Z1847" s="48"/>
      <c r="AA1847" s="48"/>
      <c r="AB1847" s="48"/>
      <c r="AC1847" s="48"/>
    </row>
    <row r="1848">
      <c r="A1848" s="519">
        <v>45839.0</v>
      </c>
      <c r="B1848" s="520" t="s">
        <v>10225</v>
      </c>
      <c r="C1848" s="520" t="s">
        <v>11890</v>
      </c>
      <c r="D1848" s="520" t="s">
        <v>11891</v>
      </c>
      <c r="E1848" s="520" t="s">
        <v>4510</v>
      </c>
      <c r="F1848" s="521">
        <v>0.0</v>
      </c>
      <c r="G1848" s="521">
        <v>267.86</v>
      </c>
      <c r="H1848" s="521">
        <v>300.0</v>
      </c>
      <c r="I1848" s="522">
        <v>953098.87</v>
      </c>
      <c r="J1848" s="521">
        <v>32.14</v>
      </c>
      <c r="K1848" s="523">
        <v>0.12</v>
      </c>
      <c r="L1848" s="520" t="s">
        <v>11689</v>
      </c>
      <c r="M1848" s="48"/>
      <c r="N1848" s="48"/>
      <c r="O1848" s="48"/>
      <c r="P1848" s="48"/>
      <c r="Q1848" s="48"/>
      <c r="R1848" s="48"/>
      <c r="S1848" s="48"/>
      <c r="T1848" s="48"/>
      <c r="U1848" s="48"/>
      <c r="V1848" s="48"/>
      <c r="W1848" s="48"/>
      <c r="X1848" s="48"/>
      <c r="Y1848" s="48"/>
      <c r="Z1848" s="48"/>
      <c r="AA1848" s="48"/>
      <c r="AB1848" s="48"/>
      <c r="AC1848" s="48"/>
    </row>
    <row r="1849">
      <c r="A1849" s="519">
        <v>45845.0</v>
      </c>
      <c r="B1849" s="520" t="s">
        <v>10225</v>
      </c>
      <c r="C1849" s="520" t="s">
        <v>804</v>
      </c>
      <c r="D1849" s="520" t="s">
        <v>11892</v>
      </c>
      <c r="E1849" s="520" t="s">
        <v>4737</v>
      </c>
      <c r="F1849" s="521">
        <v>0.0</v>
      </c>
      <c r="G1849" s="521">
        <v>321.43</v>
      </c>
      <c r="H1849" s="521">
        <v>360.0</v>
      </c>
      <c r="I1849" s="522">
        <v>953420.3</v>
      </c>
      <c r="J1849" s="521">
        <v>38.57</v>
      </c>
      <c r="K1849" s="523">
        <v>0.12</v>
      </c>
      <c r="L1849" s="520" t="s">
        <v>10227</v>
      </c>
      <c r="M1849" s="48"/>
      <c r="N1849" s="48"/>
      <c r="O1849" s="48"/>
      <c r="P1849" s="48"/>
      <c r="Q1849" s="48"/>
      <c r="R1849" s="48"/>
      <c r="S1849" s="48"/>
      <c r="T1849" s="48"/>
      <c r="U1849" s="48"/>
      <c r="V1849" s="48"/>
      <c r="W1849" s="48"/>
      <c r="X1849" s="48"/>
      <c r="Y1849" s="48"/>
      <c r="Z1849" s="48"/>
      <c r="AA1849" s="48"/>
      <c r="AB1849" s="48"/>
      <c r="AC1849" s="48"/>
    </row>
    <row r="1850">
      <c r="A1850" s="519">
        <v>45847.0</v>
      </c>
      <c r="B1850" s="520" t="s">
        <v>10225</v>
      </c>
      <c r="C1850" s="520" t="s">
        <v>804</v>
      </c>
      <c r="D1850" s="520" t="s">
        <v>11893</v>
      </c>
      <c r="E1850" s="520" t="s">
        <v>11894</v>
      </c>
      <c r="F1850" s="521">
        <v>0.0</v>
      </c>
      <c r="G1850" s="522">
        <v>1500.0</v>
      </c>
      <c r="H1850" s="522">
        <v>1680.0</v>
      </c>
      <c r="I1850" s="522">
        <v>954920.3</v>
      </c>
      <c r="J1850" s="521">
        <v>180.0</v>
      </c>
      <c r="K1850" s="523">
        <v>0.12</v>
      </c>
      <c r="L1850" s="520" t="s">
        <v>11809</v>
      </c>
      <c r="M1850" s="48"/>
      <c r="N1850" s="48"/>
      <c r="O1850" s="48"/>
      <c r="P1850" s="48"/>
      <c r="Q1850" s="48"/>
      <c r="R1850" s="48"/>
      <c r="S1850" s="48"/>
      <c r="T1850" s="48"/>
      <c r="U1850" s="48"/>
      <c r="V1850" s="48"/>
      <c r="W1850" s="48"/>
      <c r="X1850" s="48"/>
      <c r="Y1850" s="48"/>
      <c r="Z1850" s="48"/>
      <c r="AA1850" s="48"/>
      <c r="AB1850" s="48"/>
      <c r="AC1850" s="48"/>
    </row>
    <row r="1851">
      <c r="A1851" s="519">
        <v>45839.0</v>
      </c>
      <c r="B1851" s="520" t="s">
        <v>10225</v>
      </c>
      <c r="C1851" s="520" t="s">
        <v>2942</v>
      </c>
      <c r="D1851" s="520" t="s">
        <v>11895</v>
      </c>
      <c r="E1851" s="520" t="s">
        <v>4516</v>
      </c>
      <c r="F1851" s="521">
        <v>0.0</v>
      </c>
      <c r="G1851" s="522">
        <v>491.07</v>
      </c>
      <c r="H1851" s="522">
        <v>550.0</v>
      </c>
      <c r="I1851" s="522">
        <v>955411.37</v>
      </c>
      <c r="J1851" s="521">
        <v>58.93</v>
      </c>
      <c r="K1851" s="523">
        <v>0.12</v>
      </c>
      <c r="L1851" s="520" t="s">
        <v>11680</v>
      </c>
      <c r="M1851" s="48"/>
      <c r="N1851" s="48"/>
      <c r="O1851" s="48"/>
      <c r="P1851" s="48"/>
      <c r="Q1851" s="48"/>
      <c r="R1851" s="48"/>
      <c r="S1851" s="48"/>
      <c r="T1851" s="48"/>
      <c r="U1851" s="48"/>
      <c r="V1851" s="48"/>
      <c r="W1851" s="48"/>
      <c r="X1851" s="48"/>
      <c r="Y1851" s="48"/>
      <c r="Z1851" s="48"/>
      <c r="AA1851" s="48"/>
      <c r="AB1851" s="48"/>
      <c r="AC1851" s="48"/>
    </row>
    <row r="1852">
      <c r="A1852" s="519">
        <v>45839.0</v>
      </c>
      <c r="B1852" s="520" t="s">
        <v>10225</v>
      </c>
      <c r="C1852" s="520" t="s">
        <v>4519</v>
      </c>
      <c r="D1852" s="520" t="s">
        <v>11896</v>
      </c>
      <c r="E1852" s="520" t="s">
        <v>4518</v>
      </c>
      <c r="F1852" s="521">
        <v>0.0</v>
      </c>
      <c r="G1852" s="522">
        <v>491.07</v>
      </c>
      <c r="H1852" s="522">
        <v>550.0</v>
      </c>
      <c r="I1852" s="522">
        <v>955902.44</v>
      </c>
      <c r="J1852" s="522">
        <v>58.93</v>
      </c>
      <c r="K1852" s="523">
        <v>0.12</v>
      </c>
      <c r="L1852" s="520" t="s">
        <v>11680</v>
      </c>
      <c r="M1852" s="48"/>
      <c r="N1852" s="48"/>
      <c r="O1852" s="48"/>
      <c r="P1852" s="48"/>
      <c r="Q1852" s="48"/>
      <c r="R1852" s="48"/>
      <c r="S1852" s="48"/>
      <c r="T1852" s="48"/>
      <c r="U1852" s="48"/>
      <c r="V1852" s="48"/>
      <c r="W1852" s="48"/>
      <c r="X1852" s="48"/>
      <c r="Y1852" s="48"/>
      <c r="Z1852" s="48"/>
      <c r="AA1852" s="48"/>
      <c r="AB1852" s="48"/>
      <c r="AC1852" s="48"/>
    </row>
    <row r="1853">
      <c r="A1853" s="519">
        <v>45839.0</v>
      </c>
      <c r="B1853" s="520" t="s">
        <v>10225</v>
      </c>
      <c r="C1853" s="520" t="s">
        <v>1742</v>
      </c>
      <c r="D1853" s="520" t="s">
        <v>11897</v>
      </c>
      <c r="E1853" s="520" t="s">
        <v>4520</v>
      </c>
      <c r="F1853" s="521">
        <v>0.0</v>
      </c>
      <c r="G1853" s="522">
        <v>2946.43</v>
      </c>
      <c r="H1853" s="522">
        <v>3300.0</v>
      </c>
      <c r="I1853" s="522">
        <v>958848.87</v>
      </c>
      <c r="J1853" s="521">
        <v>353.57</v>
      </c>
      <c r="K1853" s="523">
        <v>0.12</v>
      </c>
      <c r="L1853" s="520" t="s">
        <v>10227</v>
      </c>
      <c r="M1853" s="48"/>
      <c r="N1853" s="48"/>
      <c r="O1853" s="48"/>
      <c r="P1853" s="48"/>
      <c r="Q1853" s="48"/>
      <c r="R1853" s="48"/>
      <c r="S1853" s="48"/>
      <c r="T1853" s="48"/>
      <c r="U1853" s="48"/>
      <c r="V1853" s="48"/>
      <c r="W1853" s="48"/>
      <c r="X1853" s="48"/>
      <c r="Y1853" s="48"/>
      <c r="Z1853" s="48"/>
      <c r="AA1853" s="48"/>
      <c r="AB1853" s="48"/>
      <c r="AC1853" s="48"/>
    </row>
    <row r="1854">
      <c r="A1854" s="519">
        <v>45839.0</v>
      </c>
      <c r="B1854" s="520" t="s">
        <v>10225</v>
      </c>
      <c r="C1854" s="520" t="s">
        <v>4391</v>
      </c>
      <c r="D1854" s="520" t="s">
        <v>11898</v>
      </c>
      <c r="E1854" s="520" t="s">
        <v>4522</v>
      </c>
      <c r="F1854" s="521">
        <v>0.0</v>
      </c>
      <c r="G1854" s="521">
        <v>642.86</v>
      </c>
      <c r="H1854" s="522">
        <v>720.0</v>
      </c>
      <c r="I1854" s="522">
        <v>959491.73</v>
      </c>
      <c r="J1854" s="521">
        <v>77.14</v>
      </c>
      <c r="K1854" s="523">
        <v>0.12</v>
      </c>
      <c r="L1854" s="520" t="s">
        <v>10227</v>
      </c>
      <c r="M1854" s="48"/>
      <c r="N1854" s="48"/>
      <c r="O1854" s="48"/>
      <c r="P1854" s="48"/>
      <c r="Q1854" s="48"/>
      <c r="R1854" s="48"/>
      <c r="S1854" s="48"/>
      <c r="T1854" s="48"/>
      <c r="U1854" s="48"/>
      <c r="V1854" s="48"/>
      <c r="W1854" s="48"/>
      <c r="X1854" s="48"/>
      <c r="Y1854" s="48"/>
      <c r="Z1854" s="48"/>
      <c r="AA1854" s="48"/>
      <c r="AB1854" s="48"/>
      <c r="AC1854" s="48"/>
    </row>
    <row r="1855">
      <c r="A1855" s="519">
        <v>45839.0</v>
      </c>
      <c r="B1855" s="520" t="s">
        <v>10225</v>
      </c>
      <c r="C1855" s="520" t="s">
        <v>4391</v>
      </c>
      <c r="D1855" s="520" t="s">
        <v>11899</v>
      </c>
      <c r="E1855" s="520" t="s">
        <v>4522</v>
      </c>
      <c r="F1855" s="521">
        <v>0.0</v>
      </c>
      <c r="G1855" s="522">
        <v>4464.29</v>
      </c>
      <c r="H1855" s="522">
        <v>5000.0</v>
      </c>
      <c r="I1855" s="522">
        <v>963956.02</v>
      </c>
      <c r="J1855" s="521">
        <v>535.71</v>
      </c>
      <c r="K1855" s="523">
        <v>0.12</v>
      </c>
      <c r="L1855" s="520" t="s">
        <v>10271</v>
      </c>
      <c r="M1855" s="48"/>
      <c r="N1855" s="48"/>
      <c r="O1855" s="48"/>
      <c r="P1855" s="48"/>
      <c r="Q1855" s="48"/>
      <c r="R1855" s="48"/>
      <c r="S1855" s="48"/>
      <c r="T1855" s="48"/>
      <c r="U1855" s="48"/>
      <c r="V1855" s="48"/>
      <c r="W1855" s="48"/>
      <c r="X1855" s="48"/>
      <c r="Y1855" s="48"/>
      <c r="Z1855" s="48"/>
      <c r="AA1855" s="48"/>
      <c r="AB1855" s="48"/>
      <c r="AC1855" s="48"/>
    </row>
    <row r="1856">
      <c r="A1856" s="519">
        <v>45839.0</v>
      </c>
      <c r="B1856" s="520" t="s">
        <v>10225</v>
      </c>
      <c r="C1856" s="520" t="s">
        <v>4487</v>
      </c>
      <c r="D1856" s="520" t="s">
        <v>11900</v>
      </c>
      <c r="E1856" s="520" t="s">
        <v>4524</v>
      </c>
      <c r="F1856" s="521">
        <v>0.0</v>
      </c>
      <c r="G1856" s="521">
        <v>267.86</v>
      </c>
      <c r="H1856" s="521">
        <v>300.0</v>
      </c>
      <c r="I1856" s="522">
        <v>964223.88</v>
      </c>
      <c r="J1856" s="521">
        <v>32.14</v>
      </c>
      <c r="K1856" s="523">
        <v>0.12</v>
      </c>
      <c r="L1856" s="520" t="s">
        <v>11689</v>
      </c>
      <c r="M1856" s="48"/>
      <c r="N1856" s="48"/>
      <c r="O1856" s="48"/>
      <c r="P1856" s="48"/>
      <c r="Q1856" s="48"/>
      <c r="R1856" s="48"/>
      <c r="S1856" s="48"/>
      <c r="T1856" s="48"/>
      <c r="U1856" s="48"/>
      <c r="V1856" s="48"/>
      <c r="W1856" s="48"/>
      <c r="X1856" s="48"/>
      <c r="Y1856" s="48"/>
      <c r="Z1856" s="48"/>
      <c r="AA1856" s="48"/>
      <c r="AB1856" s="48"/>
      <c r="AC1856" s="48"/>
    </row>
    <row r="1857">
      <c r="A1857" s="519">
        <v>45839.0</v>
      </c>
      <c r="B1857" s="520" t="s">
        <v>10225</v>
      </c>
      <c r="C1857" s="520" t="s">
        <v>11901</v>
      </c>
      <c r="D1857" s="520" t="s">
        <v>11902</v>
      </c>
      <c r="E1857" s="520" t="s">
        <v>4525</v>
      </c>
      <c r="F1857" s="521">
        <v>0.0</v>
      </c>
      <c r="G1857" s="522">
        <v>4464.29</v>
      </c>
      <c r="H1857" s="522">
        <v>5000.0</v>
      </c>
      <c r="I1857" s="522">
        <v>968688.17</v>
      </c>
      <c r="J1857" s="521">
        <v>535.71</v>
      </c>
      <c r="K1857" s="523">
        <v>0.12</v>
      </c>
      <c r="L1857" s="520" t="s">
        <v>10227</v>
      </c>
      <c r="M1857" s="48"/>
      <c r="N1857" s="48"/>
      <c r="O1857" s="48"/>
      <c r="P1857" s="48"/>
      <c r="Q1857" s="48"/>
      <c r="R1857" s="48"/>
      <c r="S1857" s="48"/>
      <c r="T1857" s="48"/>
      <c r="U1857" s="48"/>
      <c r="V1857" s="48"/>
      <c r="W1857" s="48"/>
      <c r="X1857" s="48"/>
      <c r="Y1857" s="48"/>
      <c r="Z1857" s="48"/>
      <c r="AA1857" s="48"/>
      <c r="AB1857" s="48"/>
      <c r="AC1857" s="48"/>
    </row>
    <row r="1858">
      <c r="A1858" s="519">
        <v>45839.0</v>
      </c>
      <c r="B1858" s="520" t="s">
        <v>10225</v>
      </c>
      <c r="C1858" s="520" t="s">
        <v>11901</v>
      </c>
      <c r="D1858" s="520" t="s">
        <v>11903</v>
      </c>
      <c r="E1858" s="520" t="s">
        <v>4525</v>
      </c>
      <c r="F1858" s="521">
        <v>0.0</v>
      </c>
      <c r="G1858" s="522">
        <v>491.07</v>
      </c>
      <c r="H1858" s="522">
        <v>550.0</v>
      </c>
      <c r="I1858" s="522">
        <v>969179.24</v>
      </c>
      <c r="J1858" s="521">
        <v>58.93</v>
      </c>
      <c r="K1858" s="523">
        <v>0.12</v>
      </c>
      <c r="L1858" s="520" t="s">
        <v>11680</v>
      </c>
      <c r="M1858" s="48"/>
      <c r="N1858" s="48"/>
      <c r="O1858" s="48"/>
      <c r="P1858" s="48"/>
      <c r="Q1858" s="48"/>
      <c r="R1858" s="48"/>
      <c r="S1858" s="48"/>
      <c r="T1858" s="48"/>
      <c r="U1858" s="48"/>
      <c r="V1858" s="48"/>
      <c r="W1858" s="48"/>
      <c r="X1858" s="48"/>
      <c r="Y1858" s="48"/>
      <c r="Z1858" s="48"/>
      <c r="AA1858" s="48"/>
      <c r="AB1858" s="48"/>
      <c r="AC1858" s="48"/>
    </row>
    <row r="1859">
      <c r="A1859" s="519">
        <v>45839.0</v>
      </c>
      <c r="B1859" s="520" t="s">
        <v>10225</v>
      </c>
      <c r="C1859" s="520" t="s">
        <v>3770</v>
      </c>
      <c r="D1859" s="520" t="s">
        <v>11785</v>
      </c>
      <c r="E1859" s="520" t="s">
        <v>4530</v>
      </c>
      <c r="F1859" s="521">
        <v>0.0</v>
      </c>
      <c r="G1859" s="522">
        <v>491.07</v>
      </c>
      <c r="H1859" s="522">
        <v>550.0</v>
      </c>
      <c r="I1859" s="522">
        <v>969670.31</v>
      </c>
      <c r="J1859" s="521">
        <v>58.93</v>
      </c>
      <c r="K1859" s="523">
        <v>0.12</v>
      </c>
      <c r="L1859" s="520" t="s">
        <v>11680</v>
      </c>
      <c r="M1859" s="48"/>
      <c r="N1859" s="48"/>
      <c r="O1859" s="48"/>
      <c r="P1859" s="48"/>
      <c r="Q1859" s="48"/>
      <c r="R1859" s="48"/>
      <c r="S1859" s="48"/>
      <c r="T1859" s="48"/>
      <c r="U1859" s="48"/>
      <c r="V1859" s="48"/>
      <c r="W1859" s="48"/>
      <c r="X1859" s="48"/>
      <c r="Y1859" s="48"/>
      <c r="Z1859" s="48"/>
      <c r="AA1859" s="48"/>
      <c r="AB1859" s="48"/>
      <c r="AC1859" s="48"/>
    </row>
    <row r="1860">
      <c r="A1860" s="519">
        <v>45839.0</v>
      </c>
      <c r="B1860" s="520" t="s">
        <v>10225</v>
      </c>
      <c r="C1860" s="520" t="s">
        <v>3232</v>
      </c>
      <c r="D1860" s="520" t="s">
        <v>11355</v>
      </c>
      <c r="E1860" s="520" t="s">
        <v>4535</v>
      </c>
      <c r="F1860" s="521">
        <v>0.0</v>
      </c>
      <c r="G1860" s="521">
        <v>35.71</v>
      </c>
      <c r="H1860" s="521">
        <v>40.0</v>
      </c>
      <c r="I1860" s="522">
        <v>969706.02</v>
      </c>
      <c r="J1860" s="521">
        <v>4.29</v>
      </c>
      <c r="K1860" s="523">
        <v>0.12</v>
      </c>
      <c r="L1860" s="520" t="s">
        <v>10290</v>
      </c>
      <c r="M1860" s="48"/>
      <c r="N1860" s="48"/>
      <c r="O1860" s="48"/>
      <c r="P1860" s="48"/>
      <c r="Q1860" s="48"/>
      <c r="R1860" s="48"/>
      <c r="S1860" s="48"/>
      <c r="T1860" s="48"/>
      <c r="U1860" s="48"/>
      <c r="V1860" s="48"/>
      <c r="W1860" s="48"/>
      <c r="X1860" s="48"/>
      <c r="Y1860" s="48"/>
      <c r="Z1860" s="48"/>
      <c r="AA1860" s="48"/>
      <c r="AB1860" s="48"/>
      <c r="AC1860" s="48"/>
    </row>
    <row r="1861">
      <c r="A1861" s="519">
        <v>45840.0</v>
      </c>
      <c r="B1861" s="520" t="s">
        <v>10225</v>
      </c>
      <c r="C1861" s="520" t="s">
        <v>4434</v>
      </c>
      <c r="D1861" s="520" t="s">
        <v>11769</v>
      </c>
      <c r="E1861" s="520" t="s">
        <v>4537</v>
      </c>
      <c r="F1861" s="521">
        <v>0.0</v>
      </c>
      <c r="G1861" s="521">
        <v>491.07</v>
      </c>
      <c r="H1861" s="521">
        <v>550.0</v>
      </c>
      <c r="I1861" s="522">
        <v>970197.09</v>
      </c>
      <c r="J1861" s="521">
        <v>58.93</v>
      </c>
      <c r="K1861" s="523">
        <v>0.12</v>
      </c>
      <c r="L1861" s="520" t="s">
        <v>11680</v>
      </c>
      <c r="M1861" s="48"/>
      <c r="N1861" s="48"/>
      <c r="O1861" s="48"/>
      <c r="P1861" s="48"/>
      <c r="Q1861" s="48"/>
      <c r="R1861" s="48"/>
      <c r="S1861" s="48"/>
      <c r="T1861" s="48"/>
      <c r="U1861" s="48"/>
      <c r="V1861" s="48"/>
      <c r="W1861" s="48"/>
      <c r="X1861" s="48"/>
      <c r="Y1861" s="48"/>
      <c r="Z1861" s="48"/>
      <c r="AA1861" s="48"/>
      <c r="AB1861" s="48"/>
      <c r="AC1861" s="48"/>
    </row>
    <row r="1862">
      <c r="A1862" s="519">
        <v>45840.0</v>
      </c>
      <c r="B1862" s="520" t="s">
        <v>10225</v>
      </c>
      <c r="C1862" s="520" t="s">
        <v>3770</v>
      </c>
      <c r="D1862" s="520" t="s">
        <v>11904</v>
      </c>
      <c r="E1862" s="520" t="s">
        <v>4538</v>
      </c>
      <c r="F1862" s="521">
        <v>0.0</v>
      </c>
      <c r="G1862" s="522">
        <v>4464.29</v>
      </c>
      <c r="H1862" s="522">
        <v>5000.0</v>
      </c>
      <c r="I1862" s="522">
        <v>974661.38</v>
      </c>
      <c r="J1862" s="521">
        <v>535.71</v>
      </c>
      <c r="K1862" s="523">
        <v>0.12</v>
      </c>
      <c r="L1862" s="520" t="s">
        <v>10271</v>
      </c>
      <c r="M1862" s="48"/>
      <c r="N1862" s="48"/>
      <c r="O1862" s="48"/>
      <c r="P1862" s="48"/>
      <c r="Q1862" s="48"/>
      <c r="R1862" s="48"/>
      <c r="S1862" s="48"/>
      <c r="T1862" s="48"/>
      <c r="U1862" s="48"/>
      <c r="V1862" s="48"/>
      <c r="W1862" s="48"/>
      <c r="X1862" s="48"/>
      <c r="Y1862" s="48"/>
      <c r="Z1862" s="48"/>
      <c r="AA1862" s="48"/>
      <c r="AB1862" s="48"/>
      <c r="AC1862" s="48"/>
    </row>
    <row r="1863">
      <c r="A1863" s="519">
        <v>45840.0</v>
      </c>
      <c r="B1863" s="520" t="s">
        <v>10225</v>
      </c>
      <c r="C1863" s="520" t="s">
        <v>4545</v>
      </c>
      <c r="D1863" s="520" t="s">
        <v>11905</v>
      </c>
      <c r="E1863" s="520" t="s">
        <v>4544</v>
      </c>
      <c r="F1863" s="521">
        <v>0.0</v>
      </c>
      <c r="G1863" s="522">
        <v>267.86</v>
      </c>
      <c r="H1863" s="522">
        <v>300.0</v>
      </c>
      <c r="I1863" s="522">
        <v>974929.24</v>
      </c>
      <c r="J1863" s="521">
        <v>32.14</v>
      </c>
      <c r="K1863" s="523">
        <v>0.12</v>
      </c>
      <c r="L1863" s="520" t="s">
        <v>11689</v>
      </c>
      <c r="M1863" s="48"/>
      <c r="N1863" s="48"/>
      <c r="O1863" s="48"/>
      <c r="P1863" s="48"/>
      <c r="Q1863" s="48"/>
      <c r="R1863" s="48"/>
      <c r="S1863" s="48"/>
      <c r="T1863" s="48"/>
      <c r="U1863" s="48"/>
      <c r="V1863" s="48"/>
      <c r="W1863" s="48"/>
      <c r="X1863" s="48"/>
      <c r="Y1863" s="48"/>
      <c r="Z1863" s="48"/>
      <c r="AA1863" s="48"/>
      <c r="AB1863" s="48"/>
      <c r="AC1863" s="48"/>
    </row>
    <row r="1864">
      <c r="A1864" s="519">
        <v>45839.0</v>
      </c>
      <c r="B1864" s="520" t="s">
        <v>10225</v>
      </c>
      <c r="C1864" s="520" t="s">
        <v>4606</v>
      </c>
      <c r="D1864" s="520" t="s">
        <v>11906</v>
      </c>
      <c r="E1864" s="520" t="s">
        <v>4605</v>
      </c>
      <c r="F1864" s="521">
        <v>0.0</v>
      </c>
      <c r="G1864" s="522">
        <v>7366.07</v>
      </c>
      <c r="H1864" s="522">
        <v>8250.0</v>
      </c>
      <c r="I1864" s="522">
        <v>982295.31</v>
      </c>
      <c r="J1864" s="522">
        <v>883.93</v>
      </c>
      <c r="K1864" s="523">
        <v>0.12</v>
      </c>
      <c r="L1864" s="520" t="s">
        <v>10234</v>
      </c>
      <c r="M1864" s="48"/>
      <c r="N1864" s="48"/>
      <c r="O1864" s="48"/>
      <c r="P1864" s="48"/>
      <c r="Q1864" s="48"/>
      <c r="R1864" s="48"/>
      <c r="S1864" s="48"/>
      <c r="T1864" s="48"/>
      <c r="U1864" s="48"/>
      <c r="V1864" s="48"/>
      <c r="W1864" s="48"/>
      <c r="X1864" s="48"/>
      <c r="Y1864" s="48"/>
      <c r="Z1864" s="48"/>
      <c r="AA1864" s="48"/>
      <c r="AB1864" s="48"/>
      <c r="AC1864" s="48"/>
    </row>
    <row r="1865">
      <c r="A1865" s="519">
        <v>45839.0</v>
      </c>
      <c r="B1865" s="520" t="s">
        <v>10225</v>
      </c>
      <c r="C1865" s="520" t="s">
        <v>4606</v>
      </c>
      <c r="D1865" s="520" t="s">
        <v>11907</v>
      </c>
      <c r="E1865" s="520" t="s">
        <v>4605</v>
      </c>
      <c r="F1865" s="521">
        <v>0.0</v>
      </c>
      <c r="G1865" s="522">
        <v>39.6</v>
      </c>
      <c r="H1865" s="522">
        <v>44.35</v>
      </c>
      <c r="I1865" s="522">
        <v>982334.91</v>
      </c>
      <c r="J1865" s="521">
        <v>4.75</v>
      </c>
      <c r="K1865" s="523">
        <v>0.12</v>
      </c>
      <c r="L1865" s="520" t="s">
        <v>10234</v>
      </c>
      <c r="M1865" s="48"/>
      <c r="N1865" s="48"/>
      <c r="O1865" s="48"/>
      <c r="P1865" s="48"/>
      <c r="Q1865" s="48"/>
      <c r="R1865" s="48"/>
      <c r="S1865" s="48"/>
      <c r="T1865" s="48"/>
      <c r="U1865" s="48"/>
      <c r="V1865" s="48"/>
      <c r="W1865" s="48"/>
      <c r="X1865" s="48"/>
      <c r="Y1865" s="48"/>
      <c r="Z1865" s="48"/>
      <c r="AA1865" s="48"/>
      <c r="AB1865" s="48"/>
      <c r="AC1865" s="48"/>
    </row>
    <row r="1866">
      <c r="A1866" s="519">
        <v>45842.0</v>
      </c>
      <c r="B1866" s="520" t="s">
        <v>10225</v>
      </c>
      <c r="C1866" s="520" t="s">
        <v>3104</v>
      </c>
      <c r="D1866" s="520" t="s">
        <v>11908</v>
      </c>
      <c r="E1866" s="520" t="s">
        <v>4704</v>
      </c>
      <c r="F1866" s="521">
        <v>0.0</v>
      </c>
      <c r="G1866" s="522">
        <v>20870.54</v>
      </c>
      <c r="H1866" s="522">
        <v>23375.0</v>
      </c>
      <c r="I1866" s="522">
        <v>1003205.45</v>
      </c>
      <c r="J1866" s="522">
        <v>2504.46</v>
      </c>
      <c r="K1866" s="523">
        <v>0.12</v>
      </c>
      <c r="L1866" s="520" t="s">
        <v>10234</v>
      </c>
      <c r="M1866" s="48"/>
      <c r="N1866" s="48"/>
      <c r="O1866" s="48"/>
      <c r="P1866" s="48"/>
      <c r="Q1866" s="48"/>
      <c r="R1866" s="48"/>
      <c r="S1866" s="48"/>
      <c r="T1866" s="48"/>
      <c r="U1866" s="48"/>
      <c r="V1866" s="48"/>
      <c r="W1866" s="48"/>
      <c r="X1866" s="48"/>
      <c r="Y1866" s="48"/>
      <c r="Z1866" s="48"/>
      <c r="AA1866" s="48"/>
      <c r="AB1866" s="48"/>
      <c r="AC1866" s="48"/>
    </row>
    <row r="1867">
      <c r="A1867" s="519">
        <v>45842.0</v>
      </c>
      <c r="B1867" s="520" t="s">
        <v>10225</v>
      </c>
      <c r="C1867" s="520" t="s">
        <v>3104</v>
      </c>
      <c r="D1867" s="520" t="s">
        <v>11909</v>
      </c>
      <c r="E1867" s="520" t="s">
        <v>4704</v>
      </c>
      <c r="F1867" s="521">
        <v>0.0</v>
      </c>
      <c r="G1867" s="522">
        <v>1108.75</v>
      </c>
      <c r="H1867" s="522">
        <v>1241.8</v>
      </c>
      <c r="I1867" s="522">
        <v>1004314.2</v>
      </c>
      <c r="J1867" s="521">
        <v>133.05</v>
      </c>
      <c r="K1867" s="523">
        <v>0.12</v>
      </c>
      <c r="L1867" s="520" t="s">
        <v>10234</v>
      </c>
      <c r="M1867" s="48"/>
      <c r="N1867" s="48"/>
      <c r="O1867" s="48"/>
      <c r="P1867" s="48"/>
      <c r="Q1867" s="48"/>
      <c r="R1867" s="48"/>
      <c r="S1867" s="48"/>
      <c r="T1867" s="48"/>
      <c r="U1867" s="48"/>
      <c r="V1867" s="48"/>
      <c r="W1867" s="48"/>
      <c r="X1867" s="48"/>
      <c r="Y1867" s="48"/>
      <c r="Z1867" s="48"/>
      <c r="AA1867" s="48"/>
      <c r="AB1867" s="48"/>
      <c r="AC1867" s="48"/>
    </row>
    <row r="1868">
      <c r="A1868" s="519">
        <v>45851.0</v>
      </c>
      <c r="B1868" s="520" t="s">
        <v>10225</v>
      </c>
      <c r="C1868" s="520" t="s">
        <v>4851</v>
      </c>
      <c r="D1868" s="520" t="s">
        <v>11910</v>
      </c>
      <c r="E1868" s="520" t="s">
        <v>4850</v>
      </c>
      <c r="F1868" s="521">
        <v>0.0</v>
      </c>
      <c r="G1868" s="522">
        <v>20870.54</v>
      </c>
      <c r="H1868" s="522">
        <v>23375.0</v>
      </c>
      <c r="I1868" s="522">
        <v>1025184.74</v>
      </c>
      <c r="J1868" s="522">
        <v>2504.46</v>
      </c>
      <c r="K1868" s="523">
        <v>0.12</v>
      </c>
      <c r="L1868" s="520" t="s">
        <v>10234</v>
      </c>
      <c r="M1868" s="48"/>
      <c r="N1868" s="48"/>
      <c r="O1868" s="48"/>
      <c r="P1868" s="48"/>
      <c r="Q1868" s="48"/>
      <c r="R1868" s="48"/>
      <c r="S1868" s="48"/>
      <c r="T1868" s="48"/>
      <c r="U1868" s="48"/>
      <c r="V1868" s="48"/>
      <c r="W1868" s="48"/>
      <c r="X1868" s="48"/>
      <c r="Y1868" s="48"/>
      <c r="Z1868" s="48"/>
      <c r="AA1868" s="48"/>
      <c r="AB1868" s="48"/>
      <c r="AC1868" s="48"/>
    </row>
    <row r="1869">
      <c r="A1869" s="519">
        <v>45851.0</v>
      </c>
      <c r="B1869" s="520" t="s">
        <v>10225</v>
      </c>
      <c r="C1869" s="520" t="s">
        <v>4851</v>
      </c>
      <c r="D1869" s="520" t="s">
        <v>11911</v>
      </c>
      <c r="E1869" s="520" t="s">
        <v>4850</v>
      </c>
      <c r="F1869" s="521">
        <v>0.0</v>
      </c>
      <c r="G1869" s="522">
        <v>752.37</v>
      </c>
      <c r="H1869" s="522">
        <v>842.65</v>
      </c>
      <c r="I1869" s="522">
        <v>1025937.11</v>
      </c>
      <c r="J1869" s="521">
        <v>90.28</v>
      </c>
      <c r="K1869" s="523">
        <v>0.12</v>
      </c>
      <c r="L1869" s="520" t="s">
        <v>10234</v>
      </c>
      <c r="M1869" s="48"/>
      <c r="N1869" s="48"/>
      <c r="O1869" s="48"/>
      <c r="P1869" s="48"/>
      <c r="Q1869" s="48"/>
      <c r="R1869" s="48"/>
      <c r="S1869" s="48"/>
      <c r="T1869" s="48"/>
      <c r="U1869" s="48"/>
      <c r="V1869" s="48"/>
      <c r="W1869" s="48"/>
      <c r="X1869" s="48"/>
      <c r="Y1869" s="48"/>
      <c r="Z1869" s="48"/>
      <c r="AA1869" s="48"/>
      <c r="AB1869" s="48"/>
      <c r="AC1869" s="48"/>
    </row>
    <row r="1870">
      <c r="A1870" s="519">
        <v>45841.0</v>
      </c>
      <c r="B1870" s="520" t="s">
        <v>10225</v>
      </c>
      <c r="C1870" s="520" t="s">
        <v>6345</v>
      </c>
      <c r="D1870" s="520" t="s">
        <v>11912</v>
      </c>
      <c r="E1870" s="520" t="s">
        <v>4564</v>
      </c>
      <c r="F1870" s="521">
        <v>0.0</v>
      </c>
      <c r="G1870" s="522">
        <v>500.0</v>
      </c>
      <c r="H1870" s="522">
        <v>560.0</v>
      </c>
      <c r="I1870" s="522">
        <v>1026437.11</v>
      </c>
      <c r="J1870" s="521">
        <v>60.0</v>
      </c>
      <c r="K1870" s="523">
        <v>0.12</v>
      </c>
      <c r="L1870" s="520" t="s">
        <v>10227</v>
      </c>
      <c r="M1870" s="48"/>
      <c r="N1870" s="48"/>
      <c r="O1870" s="48"/>
      <c r="P1870" s="48"/>
      <c r="Q1870" s="48"/>
      <c r="R1870" s="48"/>
      <c r="S1870" s="48"/>
      <c r="T1870" s="48"/>
      <c r="U1870" s="48"/>
      <c r="V1870" s="48"/>
      <c r="W1870" s="48"/>
      <c r="X1870" s="48"/>
      <c r="Y1870" s="48"/>
      <c r="Z1870" s="48"/>
      <c r="AA1870" s="48"/>
      <c r="AB1870" s="48"/>
      <c r="AC1870" s="48"/>
    </row>
    <row r="1871">
      <c r="A1871" s="519">
        <v>45842.0</v>
      </c>
      <c r="B1871" s="520" t="s">
        <v>10225</v>
      </c>
      <c r="C1871" s="520" t="s">
        <v>4361</v>
      </c>
      <c r="D1871" s="520" t="s">
        <v>11913</v>
      </c>
      <c r="E1871" s="520" t="s">
        <v>4567</v>
      </c>
      <c r="F1871" s="521">
        <v>0.0</v>
      </c>
      <c r="G1871" s="522">
        <v>2678.57</v>
      </c>
      <c r="H1871" s="522">
        <v>3000.0</v>
      </c>
      <c r="I1871" s="522">
        <v>1029115.68</v>
      </c>
      <c r="J1871" s="521">
        <v>321.43</v>
      </c>
      <c r="K1871" s="523">
        <v>0.12</v>
      </c>
      <c r="L1871" s="520" t="s">
        <v>10271</v>
      </c>
      <c r="M1871" s="48"/>
      <c r="N1871" s="48"/>
      <c r="O1871" s="48"/>
      <c r="P1871" s="48"/>
      <c r="Q1871" s="48"/>
      <c r="R1871" s="48"/>
      <c r="S1871" s="48"/>
      <c r="T1871" s="48"/>
      <c r="U1871" s="48"/>
      <c r="V1871" s="48"/>
      <c r="W1871" s="48"/>
      <c r="X1871" s="48"/>
      <c r="Y1871" s="48"/>
      <c r="Z1871" s="48"/>
      <c r="AA1871" s="48"/>
      <c r="AB1871" s="48"/>
      <c r="AC1871" s="48"/>
    </row>
    <row r="1872">
      <c r="A1872" s="519">
        <v>45842.0</v>
      </c>
      <c r="B1872" s="520" t="s">
        <v>10225</v>
      </c>
      <c r="C1872" s="520" t="s">
        <v>4570</v>
      </c>
      <c r="D1872" s="520" t="s">
        <v>11914</v>
      </c>
      <c r="E1872" s="520" t="s">
        <v>4569</v>
      </c>
      <c r="F1872" s="521">
        <v>0.0</v>
      </c>
      <c r="G1872" s="522">
        <v>2678.57</v>
      </c>
      <c r="H1872" s="522">
        <v>3000.0</v>
      </c>
      <c r="I1872" s="522">
        <v>1031794.25</v>
      </c>
      <c r="J1872" s="521">
        <v>321.43</v>
      </c>
      <c r="K1872" s="523">
        <v>0.12</v>
      </c>
      <c r="L1872" s="520" t="s">
        <v>10271</v>
      </c>
      <c r="M1872" s="48"/>
      <c r="N1872" s="48"/>
      <c r="O1872" s="48"/>
      <c r="P1872" s="48"/>
      <c r="Q1872" s="48"/>
      <c r="R1872" s="48"/>
      <c r="S1872" s="48"/>
      <c r="T1872" s="48"/>
      <c r="U1872" s="48"/>
      <c r="V1872" s="48"/>
      <c r="W1872" s="48"/>
      <c r="X1872" s="48"/>
      <c r="Y1872" s="48"/>
      <c r="Z1872" s="48"/>
      <c r="AA1872" s="48"/>
      <c r="AB1872" s="48"/>
      <c r="AC1872" s="48"/>
    </row>
    <row r="1873">
      <c r="A1873" s="519">
        <v>45842.0</v>
      </c>
      <c r="B1873" s="520" t="s">
        <v>10225</v>
      </c>
      <c r="C1873" s="520" t="s">
        <v>5424</v>
      </c>
      <c r="D1873" s="520" t="s">
        <v>11915</v>
      </c>
      <c r="E1873" s="520" t="s">
        <v>4571</v>
      </c>
      <c r="F1873" s="521">
        <v>0.0</v>
      </c>
      <c r="G1873" s="522">
        <v>2678.57</v>
      </c>
      <c r="H1873" s="522">
        <v>3000.0</v>
      </c>
      <c r="I1873" s="522">
        <v>1034472.82</v>
      </c>
      <c r="J1873" s="521">
        <v>321.43</v>
      </c>
      <c r="K1873" s="523">
        <v>0.12</v>
      </c>
      <c r="L1873" s="520" t="s">
        <v>10271</v>
      </c>
      <c r="M1873" s="48"/>
      <c r="N1873" s="48"/>
      <c r="O1873" s="48"/>
      <c r="P1873" s="48"/>
      <c r="Q1873" s="48"/>
      <c r="R1873" s="48"/>
      <c r="S1873" s="48"/>
      <c r="T1873" s="48"/>
      <c r="U1873" s="48"/>
      <c r="V1873" s="48"/>
      <c r="W1873" s="48"/>
      <c r="X1873" s="48"/>
      <c r="Y1873" s="48"/>
      <c r="Z1873" s="48"/>
      <c r="AA1873" s="48"/>
      <c r="AB1873" s="48"/>
      <c r="AC1873" s="48"/>
    </row>
    <row r="1874">
      <c r="A1874" s="519">
        <v>45842.0</v>
      </c>
      <c r="B1874" s="520" t="s">
        <v>10225</v>
      </c>
      <c r="C1874" s="520" t="s">
        <v>1936</v>
      </c>
      <c r="D1874" s="520" t="s">
        <v>11916</v>
      </c>
      <c r="E1874" s="520" t="s">
        <v>4572</v>
      </c>
      <c r="F1874" s="521">
        <v>0.0</v>
      </c>
      <c r="G1874" s="522">
        <v>491.07</v>
      </c>
      <c r="H1874" s="522">
        <v>550.0</v>
      </c>
      <c r="I1874" s="522">
        <v>1034963.89</v>
      </c>
      <c r="J1874" s="521">
        <v>58.93</v>
      </c>
      <c r="K1874" s="523">
        <v>0.12</v>
      </c>
      <c r="L1874" s="520" t="s">
        <v>11680</v>
      </c>
      <c r="M1874" s="48"/>
      <c r="N1874" s="48"/>
      <c r="O1874" s="48"/>
      <c r="P1874" s="48"/>
      <c r="Q1874" s="48"/>
      <c r="R1874" s="48"/>
      <c r="S1874" s="48"/>
      <c r="T1874" s="48"/>
      <c r="U1874" s="48"/>
      <c r="V1874" s="48"/>
      <c r="W1874" s="48"/>
      <c r="X1874" s="48"/>
      <c r="Y1874" s="48"/>
      <c r="Z1874" s="48"/>
      <c r="AA1874" s="48"/>
      <c r="AB1874" s="48"/>
      <c r="AC1874" s="48"/>
    </row>
    <row r="1875">
      <c r="A1875" s="519">
        <v>45842.0</v>
      </c>
      <c r="B1875" s="520" t="s">
        <v>10225</v>
      </c>
      <c r="C1875" s="520" t="s">
        <v>4391</v>
      </c>
      <c r="D1875" s="520" t="s">
        <v>11917</v>
      </c>
      <c r="E1875" s="520" t="s">
        <v>4573</v>
      </c>
      <c r="F1875" s="521">
        <v>0.0</v>
      </c>
      <c r="G1875" s="522">
        <v>321.43</v>
      </c>
      <c r="H1875" s="522">
        <v>360.0</v>
      </c>
      <c r="I1875" s="522">
        <v>1035285.32</v>
      </c>
      <c r="J1875" s="521">
        <v>38.57</v>
      </c>
      <c r="K1875" s="523">
        <v>0.12</v>
      </c>
      <c r="L1875" s="520" t="s">
        <v>10227</v>
      </c>
      <c r="M1875" s="48"/>
      <c r="N1875" s="48"/>
      <c r="O1875" s="48"/>
      <c r="P1875" s="48"/>
      <c r="Q1875" s="48"/>
      <c r="R1875" s="48"/>
      <c r="S1875" s="48"/>
      <c r="T1875" s="48"/>
      <c r="U1875" s="48"/>
      <c r="V1875" s="48"/>
      <c r="W1875" s="48"/>
      <c r="X1875" s="48"/>
      <c r="Y1875" s="48"/>
      <c r="Z1875" s="48"/>
      <c r="AA1875" s="48"/>
      <c r="AB1875" s="48"/>
      <c r="AC1875" s="48"/>
    </row>
    <row r="1876">
      <c r="A1876" s="519">
        <v>45842.0</v>
      </c>
      <c r="B1876" s="520" t="s">
        <v>10225</v>
      </c>
      <c r="C1876" s="520" t="s">
        <v>321</v>
      </c>
      <c r="D1876" s="520" t="s">
        <v>11918</v>
      </c>
      <c r="E1876" s="520" t="s">
        <v>4578</v>
      </c>
      <c r="F1876" s="521">
        <v>0.0</v>
      </c>
      <c r="G1876" s="522">
        <v>1339.29</v>
      </c>
      <c r="H1876" s="522">
        <v>1500.0</v>
      </c>
      <c r="I1876" s="522">
        <v>1036624.61</v>
      </c>
      <c r="J1876" s="521">
        <v>160.71</v>
      </c>
      <c r="K1876" s="523">
        <v>0.12</v>
      </c>
      <c r="L1876" s="520" t="s">
        <v>10290</v>
      </c>
      <c r="M1876" s="48"/>
      <c r="N1876" s="48"/>
      <c r="O1876" s="48"/>
      <c r="P1876" s="48"/>
      <c r="Q1876" s="48"/>
      <c r="R1876" s="48"/>
      <c r="S1876" s="48"/>
      <c r="T1876" s="48"/>
      <c r="U1876" s="48"/>
      <c r="V1876" s="48"/>
      <c r="W1876" s="48"/>
      <c r="X1876" s="48"/>
      <c r="Y1876" s="48"/>
      <c r="Z1876" s="48"/>
      <c r="AA1876" s="48"/>
      <c r="AB1876" s="48"/>
      <c r="AC1876" s="48"/>
    </row>
    <row r="1877">
      <c r="A1877" s="519">
        <v>45842.0</v>
      </c>
      <c r="B1877" s="520" t="s">
        <v>10225</v>
      </c>
      <c r="C1877" s="520" t="s">
        <v>487</v>
      </c>
      <c r="D1877" s="520" t="s">
        <v>11919</v>
      </c>
      <c r="E1877" s="520" t="s">
        <v>4580</v>
      </c>
      <c r="F1877" s="521">
        <v>0.0</v>
      </c>
      <c r="G1877" s="521">
        <v>267.86</v>
      </c>
      <c r="H1877" s="521">
        <v>300.0</v>
      </c>
      <c r="I1877" s="522">
        <v>1036892.47</v>
      </c>
      <c r="J1877" s="521">
        <v>32.14</v>
      </c>
      <c r="K1877" s="523">
        <v>0.12</v>
      </c>
      <c r="L1877" s="520" t="s">
        <v>11689</v>
      </c>
      <c r="M1877" s="48"/>
      <c r="N1877" s="48"/>
      <c r="O1877" s="48"/>
      <c r="P1877" s="48"/>
      <c r="Q1877" s="48"/>
      <c r="R1877" s="48"/>
      <c r="S1877" s="48"/>
      <c r="T1877" s="48"/>
      <c r="U1877" s="48"/>
      <c r="V1877" s="48"/>
      <c r="W1877" s="48"/>
      <c r="X1877" s="48"/>
      <c r="Y1877" s="48"/>
      <c r="Z1877" s="48"/>
      <c r="AA1877" s="48"/>
      <c r="AB1877" s="48"/>
      <c r="AC1877" s="48"/>
    </row>
    <row r="1878">
      <c r="A1878" s="519">
        <v>45842.0</v>
      </c>
      <c r="B1878" s="520" t="s">
        <v>10225</v>
      </c>
      <c r="C1878" s="520" t="s">
        <v>325</v>
      </c>
      <c r="D1878" s="520" t="s">
        <v>11920</v>
      </c>
      <c r="E1878" s="520" t="s">
        <v>4583</v>
      </c>
      <c r="F1878" s="521">
        <v>0.0</v>
      </c>
      <c r="G1878" s="522">
        <v>267.86</v>
      </c>
      <c r="H1878" s="522">
        <v>300.0</v>
      </c>
      <c r="I1878" s="522">
        <v>1037160.33</v>
      </c>
      <c r="J1878" s="521">
        <v>32.14</v>
      </c>
      <c r="K1878" s="523">
        <v>0.12</v>
      </c>
      <c r="L1878" s="520" t="s">
        <v>11689</v>
      </c>
      <c r="M1878" s="48"/>
      <c r="N1878" s="48"/>
      <c r="O1878" s="48"/>
      <c r="P1878" s="48"/>
      <c r="Q1878" s="48"/>
      <c r="R1878" s="48"/>
      <c r="S1878" s="48"/>
      <c r="T1878" s="48"/>
      <c r="U1878" s="48"/>
      <c r="V1878" s="48"/>
      <c r="W1878" s="48"/>
      <c r="X1878" s="48"/>
      <c r="Y1878" s="48"/>
      <c r="Z1878" s="48"/>
      <c r="AA1878" s="48"/>
      <c r="AB1878" s="48"/>
      <c r="AC1878" s="48"/>
    </row>
    <row r="1879">
      <c r="A1879" s="524">
        <v>45842.0</v>
      </c>
      <c r="B1879" s="520" t="s">
        <v>10225</v>
      </c>
      <c r="C1879" s="520" t="s">
        <v>2959</v>
      </c>
      <c r="D1879" s="520" t="s">
        <v>11921</v>
      </c>
      <c r="E1879" s="520" t="s">
        <v>4584</v>
      </c>
      <c r="F1879" s="521">
        <v>0.0</v>
      </c>
      <c r="G1879" s="521">
        <v>267.86</v>
      </c>
      <c r="H1879" s="521">
        <v>300.0</v>
      </c>
      <c r="I1879" s="522">
        <v>1037428.19</v>
      </c>
      <c r="J1879" s="521">
        <v>32.14</v>
      </c>
      <c r="K1879" s="523">
        <v>0.12</v>
      </c>
      <c r="L1879" s="520" t="s">
        <v>11689</v>
      </c>
      <c r="M1879" s="48"/>
      <c r="N1879" s="48"/>
      <c r="O1879" s="48"/>
      <c r="P1879" s="48"/>
      <c r="Q1879" s="48"/>
      <c r="R1879" s="48"/>
      <c r="S1879" s="48"/>
      <c r="T1879" s="48"/>
      <c r="U1879" s="48"/>
      <c r="V1879" s="48"/>
      <c r="W1879" s="48"/>
      <c r="X1879" s="48"/>
      <c r="Y1879" s="48"/>
      <c r="Z1879" s="48"/>
      <c r="AA1879" s="48"/>
      <c r="AB1879" s="48"/>
      <c r="AC1879" s="48"/>
    </row>
    <row r="1880">
      <c r="A1880" s="524">
        <v>45842.0</v>
      </c>
      <c r="B1880" s="520" t="s">
        <v>10225</v>
      </c>
      <c r="C1880" s="520" t="s">
        <v>11922</v>
      </c>
      <c r="D1880" s="520" t="s">
        <v>11923</v>
      </c>
      <c r="E1880" s="520" t="s">
        <v>4587</v>
      </c>
      <c r="F1880" s="521">
        <v>0.0</v>
      </c>
      <c r="G1880" s="521">
        <v>625.0</v>
      </c>
      <c r="H1880" s="521">
        <v>700.0</v>
      </c>
      <c r="I1880" s="522">
        <v>1038053.19</v>
      </c>
      <c r="J1880" s="521">
        <v>75.0</v>
      </c>
      <c r="K1880" s="523">
        <v>0.12</v>
      </c>
      <c r="L1880" s="520" t="s">
        <v>10227</v>
      </c>
      <c r="M1880" s="48"/>
      <c r="N1880" s="48"/>
      <c r="O1880" s="48"/>
      <c r="P1880" s="48"/>
      <c r="Q1880" s="48"/>
      <c r="R1880" s="48"/>
      <c r="S1880" s="48"/>
      <c r="T1880" s="48"/>
      <c r="U1880" s="48"/>
      <c r="V1880" s="48"/>
      <c r="W1880" s="48"/>
      <c r="X1880" s="48"/>
      <c r="Y1880" s="48"/>
      <c r="Z1880" s="48"/>
      <c r="AA1880" s="48"/>
      <c r="AB1880" s="48"/>
      <c r="AC1880" s="48"/>
    </row>
    <row r="1881">
      <c r="A1881" s="524">
        <v>45842.0</v>
      </c>
      <c r="B1881" s="520" t="s">
        <v>10225</v>
      </c>
      <c r="C1881" s="520" t="s">
        <v>3770</v>
      </c>
      <c r="D1881" s="520" t="s">
        <v>11924</v>
      </c>
      <c r="E1881" s="520" t="s">
        <v>4591</v>
      </c>
      <c r="F1881" s="521">
        <v>0.0</v>
      </c>
      <c r="G1881" s="521">
        <v>500.0</v>
      </c>
      <c r="H1881" s="521">
        <v>560.0</v>
      </c>
      <c r="I1881" s="522">
        <v>1038553.19</v>
      </c>
      <c r="J1881" s="521">
        <v>60.0</v>
      </c>
      <c r="K1881" s="523">
        <v>0.12</v>
      </c>
      <c r="L1881" s="520" t="s">
        <v>10227</v>
      </c>
      <c r="M1881" s="48"/>
      <c r="N1881" s="48"/>
      <c r="O1881" s="48"/>
      <c r="P1881" s="48"/>
      <c r="Q1881" s="48"/>
      <c r="R1881" s="48"/>
      <c r="S1881" s="48"/>
      <c r="T1881" s="48"/>
      <c r="U1881" s="48"/>
      <c r="V1881" s="48"/>
      <c r="W1881" s="48"/>
      <c r="X1881" s="48"/>
      <c r="Y1881" s="48"/>
      <c r="Z1881" s="48"/>
      <c r="AA1881" s="48"/>
      <c r="AB1881" s="48"/>
      <c r="AC1881" s="48"/>
    </row>
    <row r="1882">
      <c r="A1882" s="524">
        <v>45842.0</v>
      </c>
      <c r="B1882" s="520" t="s">
        <v>10225</v>
      </c>
      <c r="C1882" s="520" t="s">
        <v>4594</v>
      </c>
      <c r="D1882" s="520" t="s">
        <v>11925</v>
      </c>
      <c r="E1882" s="520" t="s">
        <v>4593</v>
      </c>
      <c r="F1882" s="521">
        <v>0.0</v>
      </c>
      <c r="G1882" s="522">
        <v>500.0</v>
      </c>
      <c r="H1882" s="522">
        <v>560.0</v>
      </c>
      <c r="I1882" s="522">
        <v>1039053.19</v>
      </c>
      <c r="J1882" s="521">
        <v>60.0</v>
      </c>
      <c r="K1882" s="523">
        <v>0.12</v>
      </c>
      <c r="L1882" s="520" t="s">
        <v>10227</v>
      </c>
      <c r="M1882" s="48"/>
      <c r="N1882" s="48"/>
      <c r="O1882" s="48"/>
      <c r="P1882" s="48"/>
      <c r="Q1882" s="48"/>
      <c r="R1882" s="48"/>
      <c r="S1882" s="48"/>
      <c r="T1882" s="48"/>
      <c r="U1882" s="48"/>
      <c r="V1882" s="48"/>
      <c r="W1882" s="48"/>
      <c r="X1882" s="48"/>
      <c r="Y1882" s="48"/>
      <c r="Z1882" s="48"/>
      <c r="AA1882" s="48"/>
      <c r="AB1882" s="48"/>
      <c r="AC1882" s="48"/>
    </row>
    <row r="1883">
      <c r="A1883" s="524">
        <v>45843.0</v>
      </c>
      <c r="B1883" s="520" t="s">
        <v>10225</v>
      </c>
      <c r="C1883" s="520" t="s">
        <v>4434</v>
      </c>
      <c r="D1883" s="520" t="s">
        <v>11769</v>
      </c>
      <c r="E1883" s="520" t="s">
        <v>4596</v>
      </c>
      <c r="F1883" s="521">
        <v>0.0</v>
      </c>
      <c r="G1883" s="521">
        <v>491.07</v>
      </c>
      <c r="H1883" s="522">
        <v>550.0</v>
      </c>
      <c r="I1883" s="522">
        <v>1039544.26</v>
      </c>
      <c r="J1883" s="521">
        <v>58.93</v>
      </c>
      <c r="K1883" s="523">
        <v>0.12</v>
      </c>
      <c r="L1883" s="520" t="s">
        <v>11680</v>
      </c>
      <c r="M1883" s="48"/>
      <c r="N1883" s="48"/>
      <c r="O1883" s="48"/>
      <c r="P1883" s="48"/>
      <c r="Q1883" s="48"/>
      <c r="R1883" s="48"/>
      <c r="S1883" s="48"/>
      <c r="T1883" s="48"/>
      <c r="U1883" s="48"/>
      <c r="V1883" s="48"/>
      <c r="W1883" s="48"/>
      <c r="X1883" s="48"/>
      <c r="Y1883" s="48"/>
      <c r="Z1883" s="48"/>
      <c r="AA1883" s="48"/>
      <c r="AB1883" s="48"/>
      <c r="AC1883" s="48"/>
    </row>
    <row r="1884">
      <c r="A1884" s="524">
        <v>45843.0</v>
      </c>
      <c r="B1884" s="520" t="s">
        <v>10225</v>
      </c>
      <c r="C1884" s="520" t="s">
        <v>737</v>
      </c>
      <c r="D1884" s="520" t="s">
        <v>11926</v>
      </c>
      <c r="E1884" s="520" t="s">
        <v>4597</v>
      </c>
      <c r="F1884" s="521">
        <v>0.0</v>
      </c>
      <c r="G1884" s="522">
        <v>964.29</v>
      </c>
      <c r="H1884" s="522">
        <v>1080.0</v>
      </c>
      <c r="I1884" s="522">
        <v>1040508.55</v>
      </c>
      <c r="J1884" s="521">
        <v>115.71</v>
      </c>
      <c r="K1884" s="523">
        <v>0.12</v>
      </c>
      <c r="L1884" s="520" t="s">
        <v>10227</v>
      </c>
      <c r="M1884" s="48"/>
      <c r="N1884" s="48"/>
      <c r="O1884" s="48"/>
      <c r="P1884" s="48"/>
      <c r="Q1884" s="48"/>
      <c r="R1884" s="48"/>
      <c r="S1884" s="48"/>
      <c r="T1884" s="48"/>
      <c r="U1884" s="48"/>
      <c r="V1884" s="48"/>
      <c r="W1884" s="48"/>
      <c r="X1884" s="48"/>
      <c r="Y1884" s="48"/>
      <c r="Z1884" s="48"/>
      <c r="AA1884" s="48"/>
      <c r="AB1884" s="48"/>
      <c r="AC1884" s="48"/>
    </row>
    <row r="1885">
      <c r="A1885" s="524">
        <v>45843.0</v>
      </c>
      <c r="B1885" s="520" t="s">
        <v>10225</v>
      </c>
      <c r="C1885" s="520" t="s">
        <v>1872</v>
      </c>
      <c r="D1885" s="520" t="s">
        <v>11927</v>
      </c>
      <c r="E1885" s="520" t="s">
        <v>4599</v>
      </c>
      <c r="F1885" s="521">
        <v>0.0</v>
      </c>
      <c r="G1885" s="522">
        <v>1500.0</v>
      </c>
      <c r="H1885" s="522">
        <v>1680.0</v>
      </c>
      <c r="I1885" s="522">
        <v>1042008.55</v>
      </c>
      <c r="J1885" s="521">
        <v>180.0</v>
      </c>
      <c r="K1885" s="523">
        <v>0.12</v>
      </c>
      <c r="L1885" s="520" t="s">
        <v>10227</v>
      </c>
      <c r="M1885" s="48"/>
      <c r="N1885" s="48"/>
      <c r="O1885" s="48"/>
      <c r="P1885" s="48"/>
      <c r="Q1885" s="48"/>
      <c r="R1885" s="48"/>
      <c r="S1885" s="48"/>
      <c r="T1885" s="48"/>
      <c r="U1885" s="48"/>
      <c r="V1885" s="48"/>
      <c r="W1885" s="48"/>
      <c r="X1885" s="48"/>
      <c r="Y1885" s="48"/>
      <c r="Z1885" s="48"/>
      <c r="AA1885" s="48"/>
      <c r="AB1885" s="48"/>
      <c r="AC1885" s="48"/>
    </row>
    <row r="1886">
      <c r="A1886" s="524">
        <v>45845.0</v>
      </c>
      <c r="B1886" s="520" t="s">
        <v>10225</v>
      </c>
      <c r="C1886" s="520" t="s">
        <v>4279</v>
      </c>
      <c r="D1886" s="520" t="s">
        <v>11679</v>
      </c>
      <c r="E1886" s="520" t="s">
        <v>4609</v>
      </c>
      <c r="F1886" s="521">
        <v>0.0</v>
      </c>
      <c r="G1886" s="521">
        <v>491.07</v>
      </c>
      <c r="H1886" s="521">
        <v>550.0</v>
      </c>
      <c r="I1886" s="522">
        <v>1042499.62</v>
      </c>
      <c r="J1886" s="521">
        <v>58.93</v>
      </c>
      <c r="K1886" s="523">
        <v>0.12</v>
      </c>
      <c r="L1886" s="520" t="s">
        <v>11680</v>
      </c>
      <c r="M1886" s="48"/>
      <c r="N1886" s="48"/>
      <c r="O1886" s="48"/>
      <c r="P1886" s="48"/>
      <c r="Q1886" s="48"/>
      <c r="R1886" s="48"/>
      <c r="S1886" s="48"/>
      <c r="T1886" s="48"/>
      <c r="U1886" s="48"/>
      <c r="V1886" s="48"/>
      <c r="W1886" s="48"/>
      <c r="X1886" s="48"/>
      <c r="Y1886" s="48"/>
      <c r="Z1886" s="48"/>
      <c r="AA1886" s="48"/>
      <c r="AB1886" s="48"/>
      <c r="AC1886" s="48"/>
    </row>
    <row r="1887">
      <c r="A1887" s="524">
        <v>45845.0</v>
      </c>
      <c r="B1887" s="520" t="s">
        <v>10225</v>
      </c>
      <c r="C1887" s="520" t="s">
        <v>4612</v>
      </c>
      <c r="D1887" s="520" t="s">
        <v>11928</v>
      </c>
      <c r="E1887" s="520" t="s">
        <v>4611</v>
      </c>
      <c r="F1887" s="521">
        <v>0.0</v>
      </c>
      <c r="G1887" s="521">
        <v>267.86</v>
      </c>
      <c r="H1887" s="521">
        <v>300.0</v>
      </c>
      <c r="I1887" s="522">
        <v>1042767.48</v>
      </c>
      <c r="J1887" s="521">
        <v>32.14</v>
      </c>
      <c r="K1887" s="523">
        <v>0.12</v>
      </c>
      <c r="L1887" s="520" t="s">
        <v>11689</v>
      </c>
      <c r="M1887" s="48"/>
      <c r="N1887" s="48"/>
      <c r="O1887" s="48"/>
      <c r="P1887" s="48"/>
      <c r="Q1887" s="48"/>
      <c r="R1887" s="48"/>
      <c r="S1887" s="48"/>
      <c r="T1887" s="48"/>
      <c r="U1887" s="48"/>
      <c r="V1887" s="48"/>
      <c r="W1887" s="48"/>
      <c r="X1887" s="48"/>
      <c r="Y1887" s="48"/>
      <c r="Z1887" s="48"/>
      <c r="AA1887" s="48"/>
      <c r="AB1887" s="48"/>
      <c r="AC1887" s="48"/>
    </row>
    <row r="1888">
      <c r="A1888" s="524">
        <v>45845.0</v>
      </c>
      <c r="B1888" s="520" t="s">
        <v>10225</v>
      </c>
      <c r="C1888" s="520" t="s">
        <v>3253</v>
      </c>
      <c r="D1888" s="520" t="s">
        <v>11929</v>
      </c>
      <c r="E1888" s="520" t="s">
        <v>4613</v>
      </c>
      <c r="F1888" s="521">
        <v>0.0</v>
      </c>
      <c r="G1888" s="521">
        <v>267.86</v>
      </c>
      <c r="H1888" s="521">
        <v>300.0</v>
      </c>
      <c r="I1888" s="522">
        <v>1043035.34</v>
      </c>
      <c r="J1888" s="521">
        <v>32.14</v>
      </c>
      <c r="K1888" s="523">
        <v>0.12</v>
      </c>
      <c r="L1888" s="520" t="s">
        <v>11689</v>
      </c>
      <c r="M1888" s="48"/>
      <c r="N1888" s="48"/>
      <c r="O1888" s="48"/>
      <c r="P1888" s="48"/>
      <c r="Q1888" s="48"/>
      <c r="R1888" s="48"/>
      <c r="S1888" s="48"/>
      <c r="T1888" s="48"/>
      <c r="U1888" s="48"/>
      <c r="V1888" s="48"/>
      <c r="W1888" s="48"/>
      <c r="X1888" s="48"/>
      <c r="Y1888" s="48"/>
      <c r="Z1888" s="48"/>
      <c r="AA1888" s="48"/>
      <c r="AB1888" s="48"/>
      <c r="AC1888" s="48"/>
    </row>
    <row r="1889">
      <c r="A1889" s="524">
        <v>45845.0</v>
      </c>
      <c r="B1889" s="520" t="s">
        <v>10225</v>
      </c>
      <c r="C1889" s="520" t="s">
        <v>3704</v>
      </c>
      <c r="D1889" s="520" t="s">
        <v>11930</v>
      </c>
      <c r="E1889" s="520" t="s">
        <v>4614</v>
      </c>
      <c r="F1889" s="521">
        <v>0.0</v>
      </c>
      <c r="G1889" s="521">
        <v>53.57</v>
      </c>
      <c r="H1889" s="521">
        <v>60.0</v>
      </c>
      <c r="I1889" s="522">
        <v>1043088.91</v>
      </c>
      <c r="J1889" s="521">
        <v>6.43</v>
      </c>
      <c r="K1889" s="523">
        <v>0.12</v>
      </c>
      <c r="L1889" s="520" t="s">
        <v>10290</v>
      </c>
      <c r="M1889" s="48"/>
      <c r="N1889" s="48"/>
      <c r="O1889" s="48"/>
      <c r="P1889" s="48"/>
      <c r="Q1889" s="48"/>
      <c r="R1889" s="48"/>
      <c r="S1889" s="48"/>
      <c r="T1889" s="48"/>
      <c r="U1889" s="48"/>
      <c r="V1889" s="48"/>
      <c r="W1889" s="48"/>
      <c r="X1889" s="48"/>
      <c r="Y1889" s="48"/>
      <c r="Z1889" s="48"/>
      <c r="AA1889" s="48"/>
      <c r="AB1889" s="48"/>
      <c r="AC1889" s="48"/>
    </row>
    <row r="1890">
      <c r="A1890" s="524">
        <v>45845.0</v>
      </c>
      <c r="B1890" s="520" t="s">
        <v>10225</v>
      </c>
      <c r="C1890" s="520" t="s">
        <v>182</v>
      </c>
      <c r="D1890" s="520" t="s">
        <v>11931</v>
      </c>
      <c r="E1890" s="520" t="s">
        <v>4616</v>
      </c>
      <c r="F1890" s="521">
        <v>0.0</v>
      </c>
      <c r="G1890" s="522">
        <v>1116.07</v>
      </c>
      <c r="H1890" s="522">
        <v>1250.0</v>
      </c>
      <c r="I1890" s="522">
        <v>1044204.98</v>
      </c>
      <c r="J1890" s="521">
        <v>133.93</v>
      </c>
      <c r="K1890" s="523">
        <v>0.12</v>
      </c>
      <c r="L1890" s="520" t="s">
        <v>10234</v>
      </c>
      <c r="M1890" s="48"/>
      <c r="N1890" s="48"/>
      <c r="O1890" s="48"/>
      <c r="P1890" s="48"/>
      <c r="Q1890" s="48"/>
      <c r="R1890" s="48"/>
      <c r="S1890" s="48"/>
      <c r="T1890" s="48"/>
      <c r="U1890" s="48"/>
      <c r="V1890" s="48"/>
      <c r="W1890" s="48"/>
      <c r="X1890" s="48"/>
      <c r="Y1890" s="48"/>
      <c r="Z1890" s="48"/>
      <c r="AA1890" s="48"/>
      <c r="AB1890" s="48"/>
      <c r="AC1890" s="48"/>
    </row>
    <row r="1891">
      <c r="A1891" s="524">
        <v>45845.0</v>
      </c>
      <c r="B1891" s="520" t="s">
        <v>10225</v>
      </c>
      <c r="C1891" s="520" t="s">
        <v>1083</v>
      </c>
      <c r="D1891" s="520" t="s">
        <v>11932</v>
      </c>
      <c r="E1891" s="520" t="s">
        <v>4622</v>
      </c>
      <c r="F1891" s="521">
        <v>0.0</v>
      </c>
      <c r="G1891" s="522">
        <v>3571.43</v>
      </c>
      <c r="H1891" s="522">
        <v>4000.0</v>
      </c>
      <c r="I1891" s="522">
        <v>1047776.41</v>
      </c>
      <c r="J1891" s="521">
        <v>428.57</v>
      </c>
      <c r="K1891" s="523">
        <v>0.12</v>
      </c>
      <c r="L1891" s="520" t="s">
        <v>10227</v>
      </c>
      <c r="M1891" s="48"/>
      <c r="N1891" s="48"/>
      <c r="O1891" s="48"/>
      <c r="P1891" s="48"/>
      <c r="Q1891" s="48"/>
      <c r="R1891" s="48"/>
      <c r="S1891" s="48"/>
      <c r="T1891" s="48"/>
      <c r="U1891" s="48"/>
      <c r="V1891" s="48"/>
      <c r="W1891" s="48"/>
      <c r="X1891" s="48"/>
      <c r="Y1891" s="48"/>
      <c r="Z1891" s="48"/>
      <c r="AA1891" s="48"/>
      <c r="AB1891" s="48"/>
      <c r="AC1891" s="48"/>
    </row>
    <row r="1892">
      <c r="A1892" s="524">
        <v>45845.0</v>
      </c>
      <c r="B1892" s="520" t="s">
        <v>10225</v>
      </c>
      <c r="C1892" s="520" t="s">
        <v>4694</v>
      </c>
      <c r="D1892" s="520" t="s">
        <v>11933</v>
      </c>
      <c r="E1892" s="520" t="s">
        <v>4693</v>
      </c>
      <c r="F1892" s="521">
        <v>0.0</v>
      </c>
      <c r="G1892" s="522">
        <v>18750.0</v>
      </c>
      <c r="H1892" s="522">
        <v>21000.0</v>
      </c>
      <c r="I1892" s="522">
        <v>1066526.41</v>
      </c>
      <c r="J1892" s="522">
        <v>2250.0</v>
      </c>
      <c r="K1892" s="523">
        <v>0.12</v>
      </c>
      <c r="L1892" s="520" t="s">
        <v>10229</v>
      </c>
      <c r="M1892" s="48"/>
      <c r="N1892" s="48"/>
      <c r="O1892" s="48"/>
      <c r="P1892" s="48"/>
      <c r="Q1892" s="48"/>
      <c r="R1892" s="48"/>
      <c r="S1892" s="48"/>
      <c r="T1892" s="48"/>
      <c r="U1892" s="48"/>
      <c r="V1892" s="48"/>
      <c r="W1892" s="48"/>
      <c r="X1892" s="48"/>
      <c r="Y1892" s="48"/>
      <c r="Z1892" s="48"/>
      <c r="AA1892" s="48"/>
      <c r="AB1892" s="48"/>
      <c r="AC1892" s="48"/>
    </row>
    <row r="1893">
      <c r="A1893" s="524">
        <v>45845.0</v>
      </c>
      <c r="B1893" s="520" t="s">
        <v>10225</v>
      </c>
      <c r="C1893" s="520" t="s">
        <v>4694</v>
      </c>
      <c r="D1893" s="520" t="s">
        <v>11934</v>
      </c>
      <c r="E1893" s="520" t="s">
        <v>4693</v>
      </c>
      <c r="F1893" s="521">
        <v>0.0</v>
      </c>
      <c r="G1893" s="522">
        <v>1209.64</v>
      </c>
      <c r="H1893" s="522">
        <v>1354.8</v>
      </c>
      <c r="I1893" s="522">
        <v>1067736.05</v>
      </c>
      <c r="J1893" s="521">
        <v>145.16</v>
      </c>
      <c r="K1893" s="523">
        <v>0.12</v>
      </c>
      <c r="L1893" s="520" t="s">
        <v>10229</v>
      </c>
      <c r="M1893" s="48"/>
      <c r="N1893" s="48"/>
      <c r="O1893" s="48"/>
      <c r="P1893" s="48"/>
      <c r="Q1893" s="48"/>
      <c r="R1893" s="48"/>
      <c r="S1893" s="48"/>
      <c r="T1893" s="48"/>
      <c r="U1893" s="48"/>
      <c r="V1893" s="48"/>
      <c r="W1893" s="48"/>
      <c r="X1893" s="48"/>
      <c r="Y1893" s="48"/>
      <c r="Z1893" s="48"/>
      <c r="AA1893" s="48"/>
      <c r="AB1893" s="48"/>
      <c r="AC1893" s="48"/>
    </row>
    <row r="1894">
      <c r="A1894" s="524">
        <v>45845.0</v>
      </c>
      <c r="B1894" s="520" t="s">
        <v>10225</v>
      </c>
      <c r="C1894" s="520" t="s">
        <v>4602</v>
      </c>
      <c r="D1894" s="520" t="s">
        <v>11935</v>
      </c>
      <c r="E1894" s="520" t="s">
        <v>4601</v>
      </c>
      <c r="F1894" s="521">
        <v>0.0</v>
      </c>
      <c r="G1894" s="521">
        <v>964.29</v>
      </c>
      <c r="H1894" s="522">
        <v>1080.0</v>
      </c>
      <c r="I1894" s="522">
        <v>1068700.34</v>
      </c>
      <c r="J1894" s="521">
        <v>115.71</v>
      </c>
      <c r="K1894" s="523">
        <v>0.12</v>
      </c>
      <c r="L1894" s="520" t="s">
        <v>10227</v>
      </c>
      <c r="M1894" s="48"/>
      <c r="N1894" s="48"/>
      <c r="O1894" s="48"/>
      <c r="P1894" s="48"/>
      <c r="Q1894" s="48"/>
      <c r="R1894" s="48"/>
      <c r="S1894" s="48"/>
      <c r="T1894" s="48"/>
      <c r="U1894" s="48"/>
      <c r="V1894" s="48"/>
      <c r="W1894" s="48"/>
      <c r="X1894" s="48"/>
      <c r="Y1894" s="48"/>
      <c r="Z1894" s="48"/>
      <c r="AA1894" s="48"/>
      <c r="AB1894" s="48"/>
      <c r="AC1894" s="48"/>
    </row>
    <row r="1895">
      <c r="A1895" s="524">
        <v>45846.0</v>
      </c>
      <c r="B1895" s="520" t="s">
        <v>10225</v>
      </c>
      <c r="C1895" s="520" t="s">
        <v>4637</v>
      </c>
      <c r="D1895" s="520" t="s">
        <v>11936</v>
      </c>
      <c r="E1895" s="520" t="s">
        <v>4636</v>
      </c>
      <c r="F1895" s="521">
        <v>0.0</v>
      </c>
      <c r="G1895" s="522">
        <v>491.07</v>
      </c>
      <c r="H1895" s="522">
        <v>550.0</v>
      </c>
      <c r="I1895" s="522">
        <v>1069191.41</v>
      </c>
      <c r="J1895" s="521">
        <v>58.93</v>
      </c>
      <c r="K1895" s="523">
        <v>0.12</v>
      </c>
      <c r="L1895" s="520" t="s">
        <v>11680</v>
      </c>
      <c r="M1895" s="48"/>
      <c r="N1895" s="48"/>
      <c r="O1895" s="48"/>
      <c r="P1895" s="48"/>
      <c r="Q1895" s="48"/>
      <c r="R1895" s="48"/>
      <c r="S1895" s="48"/>
      <c r="T1895" s="48"/>
      <c r="U1895" s="48"/>
      <c r="V1895" s="48"/>
      <c r="W1895" s="48"/>
      <c r="X1895" s="48"/>
      <c r="Y1895" s="48"/>
      <c r="Z1895" s="48"/>
      <c r="AA1895" s="48"/>
      <c r="AB1895" s="48"/>
      <c r="AC1895" s="48"/>
    </row>
    <row r="1896">
      <c r="A1896" s="524">
        <v>45846.0</v>
      </c>
      <c r="B1896" s="520" t="s">
        <v>10225</v>
      </c>
      <c r="C1896" s="520" t="s">
        <v>182</v>
      </c>
      <c r="D1896" s="520" t="s">
        <v>11937</v>
      </c>
      <c r="E1896" s="520" t="s">
        <v>4640</v>
      </c>
      <c r="F1896" s="521">
        <v>0.0</v>
      </c>
      <c r="G1896" s="522">
        <v>1500.0</v>
      </c>
      <c r="H1896" s="522">
        <v>1680.0</v>
      </c>
      <c r="I1896" s="522">
        <v>1070691.41</v>
      </c>
      <c r="J1896" s="521">
        <v>180.0</v>
      </c>
      <c r="K1896" s="523">
        <v>0.12</v>
      </c>
      <c r="L1896" s="520" t="s">
        <v>11809</v>
      </c>
      <c r="M1896" s="48"/>
      <c r="N1896" s="48"/>
      <c r="O1896" s="48"/>
      <c r="P1896" s="48"/>
      <c r="Q1896" s="48"/>
      <c r="R1896" s="48"/>
      <c r="S1896" s="48"/>
      <c r="T1896" s="48"/>
      <c r="U1896" s="48"/>
      <c r="V1896" s="48"/>
      <c r="W1896" s="48"/>
      <c r="X1896" s="48"/>
      <c r="Y1896" s="48"/>
      <c r="Z1896" s="48"/>
      <c r="AA1896" s="48"/>
      <c r="AB1896" s="48"/>
      <c r="AC1896" s="48"/>
    </row>
    <row r="1897">
      <c r="A1897" s="524">
        <v>45846.0</v>
      </c>
      <c r="B1897" s="520" t="s">
        <v>10225</v>
      </c>
      <c r="C1897" s="520" t="s">
        <v>242</v>
      </c>
      <c r="D1897" s="520" t="s">
        <v>11938</v>
      </c>
      <c r="E1897" s="520" t="s">
        <v>4653</v>
      </c>
      <c r="F1897" s="521">
        <v>0.0</v>
      </c>
      <c r="G1897" s="522">
        <v>2678.57</v>
      </c>
      <c r="H1897" s="522">
        <v>3000.0</v>
      </c>
      <c r="I1897" s="522">
        <v>1073369.98</v>
      </c>
      <c r="J1897" s="521">
        <v>321.43</v>
      </c>
      <c r="K1897" s="523">
        <v>0.12</v>
      </c>
      <c r="L1897" s="520" t="s">
        <v>10296</v>
      </c>
      <c r="M1897" s="48"/>
      <c r="N1897" s="48"/>
      <c r="O1897" s="48"/>
      <c r="P1897" s="48"/>
      <c r="Q1897" s="48"/>
      <c r="R1897" s="48"/>
      <c r="S1897" s="48"/>
      <c r="T1897" s="48"/>
      <c r="U1897" s="48"/>
      <c r="V1897" s="48"/>
      <c r="W1897" s="48"/>
      <c r="X1897" s="48"/>
      <c r="Y1897" s="48"/>
      <c r="Z1897" s="48"/>
      <c r="AA1897" s="48"/>
      <c r="AB1897" s="48"/>
      <c r="AC1897" s="48"/>
    </row>
    <row r="1898">
      <c r="A1898" s="524">
        <v>45846.0</v>
      </c>
      <c r="B1898" s="520" t="s">
        <v>10225</v>
      </c>
      <c r="C1898" s="520" t="s">
        <v>342</v>
      </c>
      <c r="D1898" s="520" t="s">
        <v>11939</v>
      </c>
      <c r="E1898" s="520" t="s">
        <v>11940</v>
      </c>
      <c r="F1898" s="521">
        <v>0.0</v>
      </c>
      <c r="G1898" s="522">
        <v>6071.43</v>
      </c>
      <c r="H1898" s="522">
        <v>6800.0</v>
      </c>
      <c r="I1898" s="522">
        <v>1079441.41</v>
      </c>
      <c r="J1898" s="521">
        <v>728.57</v>
      </c>
      <c r="K1898" s="523">
        <v>0.12</v>
      </c>
      <c r="L1898" s="520" t="s">
        <v>11809</v>
      </c>
      <c r="M1898" s="48"/>
      <c r="N1898" s="48"/>
      <c r="O1898" s="48"/>
      <c r="P1898" s="48"/>
      <c r="Q1898" s="48"/>
      <c r="R1898" s="48"/>
      <c r="S1898" s="48"/>
      <c r="T1898" s="48"/>
      <c r="U1898" s="48"/>
      <c r="V1898" s="48"/>
      <c r="W1898" s="48"/>
      <c r="X1898" s="48"/>
      <c r="Y1898" s="48"/>
      <c r="Z1898" s="48"/>
      <c r="AA1898" s="48"/>
      <c r="AB1898" s="48"/>
      <c r="AC1898" s="48"/>
    </row>
    <row r="1899">
      <c r="A1899" s="524">
        <v>45846.0</v>
      </c>
      <c r="B1899" s="520" t="s">
        <v>10225</v>
      </c>
      <c r="C1899" s="520" t="s">
        <v>342</v>
      </c>
      <c r="D1899" s="520" t="s">
        <v>11941</v>
      </c>
      <c r="E1899" s="520" t="s">
        <v>11940</v>
      </c>
      <c r="F1899" s="521">
        <v>0.0</v>
      </c>
      <c r="G1899" s="522">
        <v>446.43</v>
      </c>
      <c r="H1899" s="522">
        <v>500.0</v>
      </c>
      <c r="I1899" s="522">
        <v>1079887.84</v>
      </c>
      <c r="J1899" s="521">
        <v>53.57</v>
      </c>
      <c r="K1899" s="523">
        <v>0.12</v>
      </c>
      <c r="L1899" s="520" t="s">
        <v>10388</v>
      </c>
      <c r="M1899" s="48"/>
      <c r="N1899" s="48"/>
      <c r="O1899" s="48"/>
      <c r="P1899" s="48"/>
      <c r="Q1899" s="48"/>
      <c r="R1899" s="48"/>
      <c r="S1899" s="48"/>
      <c r="T1899" s="48"/>
      <c r="U1899" s="48"/>
      <c r="V1899" s="48"/>
      <c r="W1899" s="48"/>
      <c r="X1899" s="48"/>
      <c r="Y1899" s="48"/>
      <c r="Z1899" s="48"/>
      <c r="AA1899" s="48"/>
      <c r="AB1899" s="48"/>
      <c r="AC1899" s="48"/>
    </row>
    <row r="1900">
      <c r="A1900" s="524">
        <v>45846.0</v>
      </c>
      <c r="B1900" s="520" t="s">
        <v>10225</v>
      </c>
      <c r="C1900" s="520" t="s">
        <v>4664</v>
      </c>
      <c r="D1900" s="520" t="s">
        <v>11942</v>
      </c>
      <c r="E1900" s="520" t="s">
        <v>4663</v>
      </c>
      <c r="F1900" s="521">
        <v>0.0</v>
      </c>
      <c r="G1900" s="522">
        <v>535.71</v>
      </c>
      <c r="H1900" s="522">
        <v>600.0</v>
      </c>
      <c r="I1900" s="522">
        <v>1080423.55</v>
      </c>
      <c r="J1900" s="521">
        <v>64.29</v>
      </c>
      <c r="K1900" s="523">
        <v>0.12</v>
      </c>
      <c r="L1900" s="520" t="s">
        <v>11689</v>
      </c>
      <c r="M1900" s="48"/>
      <c r="N1900" s="48"/>
      <c r="O1900" s="48"/>
      <c r="P1900" s="48"/>
      <c r="Q1900" s="48"/>
      <c r="R1900" s="48"/>
      <c r="S1900" s="48"/>
      <c r="T1900" s="48"/>
      <c r="U1900" s="48"/>
      <c r="V1900" s="48"/>
      <c r="W1900" s="48"/>
      <c r="X1900" s="48"/>
      <c r="Y1900" s="48"/>
      <c r="Z1900" s="48"/>
      <c r="AA1900" s="48"/>
      <c r="AB1900" s="48"/>
      <c r="AC1900" s="48"/>
    </row>
    <row r="1901">
      <c r="A1901" s="524">
        <v>45845.0</v>
      </c>
      <c r="B1901" s="520" t="s">
        <v>10225</v>
      </c>
      <c r="C1901" s="520" t="s">
        <v>4628</v>
      </c>
      <c r="D1901" s="520" t="s">
        <v>11943</v>
      </c>
      <c r="E1901" s="520" t="s">
        <v>4627</v>
      </c>
      <c r="F1901" s="521">
        <v>0.0</v>
      </c>
      <c r="G1901" s="522">
        <v>3571.43</v>
      </c>
      <c r="H1901" s="522">
        <v>4000.0</v>
      </c>
      <c r="I1901" s="522">
        <v>1083994.98</v>
      </c>
      <c r="J1901" s="521">
        <v>428.57</v>
      </c>
      <c r="K1901" s="523">
        <v>0.12</v>
      </c>
      <c r="L1901" s="520" t="s">
        <v>10227</v>
      </c>
      <c r="M1901" s="48"/>
      <c r="N1901" s="48"/>
      <c r="O1901" s="48"/>
      <c r="P1901" s="48"/>
      <c r="Q1901" s="48"/>
      <c r="R1901" s="48"/>
      <c r="S1901" s="48"/>
      <c r="T1901" s="48"/>
      <c r="U1901" s="48"/>
      <c r="V1901" s="48"/>
      <c r="W1901" s="48"/>
      <c r="X1901" s="48"/>
      <c r="Y1901" s="48"/>
      <c r="Z1901" s="48"/>
      <c r="AA1901" s="48"/>
      <c r="AB1901" s="48"/>
      <c r="AC1901" s="48"/>
    </row>
    <row r="1902">
      <c r="A1902" s="524">
        <v>45846.0</v>
      </c>
      <c r="B1902" s="520" t="s">
        <v>10225</v>
      </c>
      <c r="C1902" s="520" t="s">
        <v>4672</v>
      </c>
      <c r="D1902" s="520" t="s">
        <v>11944</v>
      </c>
      <c r="E1902" s="520" t="s">
        <v>4671</v>
      </c>
      <c r="F1902" s="521">
        <v>0.0</v>
      </c>
      <c r="G1902" s="521">
        <v>604.59</v>
      </c>
      <c r="H1902" s="521">
        <v>677.14</v>
      </c>
      <c r="I1902" s="522">
        <v>1084599.57</v>
      </c>
      <c r="J1902" s="521">
        <v>72.55</v>
      </c>
      <c r="K1902" s="523">
        <v>0.12</v>
      </c>
      <c r="L1902" s="520" t="s">
        <v>10227</v>
      </c>
      <c r="M1902" s="48"/>
      <c r="N1902" s="48"/>
      <c r="O1902" s="48"/>
      <c r="P1902" s="48"/>
      <c r="Q1902" s="48"/>
      <c r="R1902" s="48"/>
      <c r="S1902" s="48"/>
      <c r="T1902" s="48"/>
      <c r="U1902" s="48"/>
      <c r="V1902" s="48"/>
      <c r="W1902" s="48"/>
      <c r="X1902" s="48"/>
      <c r="Y1902" s="48"/>
      <c r="Z1902" s="48"/>
      <c r="AA1902" s="48"/>
      <c r="AB1902" s="48"/>
      <c r="AC1902" s="48"/>
    </row>
    <row r="1903">
      <c r="A1903" s="524">
        <v>45847.0</v>
      </c>
      <c r="B1903" s="520" t="s">
        <v>10225</v>
      </c>
      <c r="C1903" s="520" t="s">
        <v>487</v>
      </c>
      <c r="D1903" s="520" t="s">
        <v>11919</v>
      </c>
      <c r="E1903" s="520" t="s">
        <v>4675</v>
      </c>
      <c r="F1903" s="521">
        <v>0.0</v>
      </c>
      <c r="G1903" s="522">
        <v>267.86</v>
      </c>
      <c r="H1903" s="522">
        <v>300.0</v>
      </c>
      <c r="I1903" s="522">
        <v>1084867.43</v>
      </c>
      <c r="J1903" s="521">
        <v>32.14</v>
      </c>
      <c r="K1903" s="523">
        <v>0.12</v>
      </c>
      <c r="L1903" s="520" t="s">
        <v>11689</v>
      </c>
      <c r="M1903" s="48"/>
      <c r="N1903" s="48"/>
      <c r="O1903" s="48"/>
      <c r="P1903" s="48"/>
      <c r="Q1903" s="48"/>
      <c r="R1903" s="48"/>
      <c r="S1903" s="48"/>
      <c r="T1903" s="48"/>
      <c r="U1903" s="48"/>
      <c r="V1903" s="48"/>
      <c r="W1903" s="48"/>
      <c r="X1903" s="48"/>
      <c r="Y1903" s="48"/>
      <c r="Z1903" s="48"/>
      <c r="AA1903" s="48"/>
      <c r="AB1903" s="48"/>
      <c r="AC1903" s="48"/>
    </row>
    <row r="1904">
      <c r="A1904" s="524">
        <v>45847.0</v>
      </c>
      <c r="B1904" s="520" t="s">
        <v>10225</v>
      </c>
      <c r="C1904" s="520" t="s">
        <v>4678</v>
      </c>
      <c r="D1904" s="520" t="s">
        <v>11945</v>
      </c>
      <c r="E1904" s="520" t="s">
        <v>4677</v>
      </c>
      <c r="F1904" s="521">
        <v>0.0</v>
      </c>
      <c r="G1904" s="522">
        <v>1500.0</v>
      </c>
      <c r="H1904" s="522">
        <v>1680.0</v>
      </c>
      <c r="I1904" s="522">
        <v>1086367.43</v>
      </c>
      <c r="J1904" s="521">
        <v>180.0</v>
      </c>
      <c r="K1904" s="523">
        <v>0.12</v>
      </c>
      <c r="L1904" s="520" t="s">
        <v>11809</v>
      </c>
      <c r="M1904" s="48"/>
      <c r="N1904" s="48"/>
      <c r="O1904" s="48"/>
      <c r="P1904" s="48"/>
      <c r="Q1904" s="48"/>
      <c r="R1904" s="48"/>
      <c r="S1904" s="48"/>
      <c r="T1904" s="48"/>
      <c r="U1904" s="48"/>
      <c r="V1904" s="48"/>
      <c r="W1904" s="48"/>
      <c r="X1904" s="48"/>
      <c r="Y1904" s="48"/>
      <c r="Z1904" s="48"/>
      <c r="AA1904" s="48"/>
      <c r="AB1904" s="48"/>
      <c r="AC1904" s="48"/>
    </row>
    <row r="1905">
      <c r="A1905" s="524">
        <v>45847.0</v>
      </c>
      <c r="B1905" s="520" t="s">
        <v>10225</v>
      </c>
      <c r="C1905" s="520" t="s">
        <v>4683</v>
      </c>
      <c r="D1905" s="520" t="s">
        <v>11946</v>
      </c>
      <c r="E1905" s="520" t="s">
        <v>4682</v>
      </c>
      <c r="F1905" s="521">
        <v>0.0</v>
      </c>
      <c r="G1905" s="522">
        <v>3571.43</v>
      </c>
      <c r="H1905" s="522">
        <v>4000.0</v>
      </c>
      <c r="I1905" s="522">
        <v>1089938.86</v>
      </c>
      <c r="J1905" s="521">
        <v>428.57</v>
      </c>
      <c r="K1905" s="523">
        <v>0.12</v>
      </c>
      <c r="L1905" s="520" t="s">
        <v>11809</v>
      </c>
      <c r="M1905" s="48"/>
      <c r="N1905" s="48"/>
      <c r="O1905" s="48"/>
      <c r="P1905" s="48"/>
      <c r="Q1905" s="48"/>
      <c r="R1905" s="48"/>
      <c r="S1905" s="48"/>
      <c r="T1905" s="48"/>
      <c r="U1905" s="48"/>
      <c r="V1905" s="48"/>
      <c r="W1905" s="48"/>
      <c r="X1905" s="48"/>
      <c r="Y1905" s="48"/>
      <c r="Z1905" s="48"/>
      <c r="AA1905" s="48"/>
      <c r="AB1905" s="48"/>
      <c r="AC1905" s="48"/>
    </row>
    <row r="1906">
      <c r="A1906" s="524">
        <v>45847.0</v>
      </c>
      <c r="B1906" s="520" t="s">
        <v>10225</v>
      </c>
      <c r="C1906" s="520" t="s">
        <v>6345</v>
      </c>
      <c r="D1906" s="520" t="s">
        <v>11947</v>
      </c>
      <c r="E1906" s="520" t="s">
        <v>4690</v>
      </c>
      <c r="F1906" s="521">
        <v>0.0</v>
      </c>
      <c r="G1906" s="522">
        <v>1857.14</v>
      </c>
      <c r="H1906" s="522">
        <v>2080.0</v>
      </c>
      <c r="I1906" s="522">
        <v>1091796.0</v>
      </c>
      <c r="J1906" s="521">
        <v>222.86</v>
      </c>
      <c r="K1906" s="523">
        <v>0.12</v>
      </c>
      <c r="L1906" s="520" t="s">
        <v>10227</v>
      </c>
      <c r="M1906" s="48"/>
      <c r="N1906" s="48"/>
      <c r="O1906" s="48"/>
      <c r="P1906" s="48"/>
      <c r="Q1906" s="48"/>
      <c r="R1906" s="48"/>
      <c r="S1906" s="48"/>
      <c r="T1906" s="48"/>
      <c r="U1906" s="48"/>
      <c r="V1906" s="48"/>
      <c r="W1906" s="48"/>
      <c r="X1906" s="48"/>
      <c r="Y1906" s="48"/>
      <c r="Z1906" s="48"/>
      <c r="AA1906" s="48"/>
      <c r="AB1906" s="48"/>
      <c r="AC1906" s="48"/>
    </row>
    <row r="1907">
      <c r="A1907" s="524">
        <v>45847.0</v>
      </c>
      <c r="B1907" s="520" t="s">
        <v>10225</v>
      </c>
      <c r="C1907" s="520" t="s">
        <v>6345</v>
      </c>
      <c r="D1907" s="520" t="s">
        <v>11948</v>
      </c>
      <c r="E1907" s="520" t="s">
        <v>4690</v>
      </c>
      <c r="F1907" s="521">
        <v>0.0</v>
      </c>
      <c r="G1907" s="522">
        <v>1857.14</v>
      </c>
      <c r="H1907" s="522">
        <v>2080.0</v>
      </c>
      <c r="I1907" s="522">
        <v>1093653.14</v>
      </c>
      <c r="J1907" s="522">
        <v>222.86</v>
      </c>
      <c r="K1907" s="523">
        <v>0.12</v>
      </c>
      <c r="L1907" s="520" t="s">
        <v>10227</v>
      </c>
      <c r="M1907" s="48"/>
      <c r="N1907" s="48"/>
      <c r="O1907" s="48"/>
      <c r="P1907" s="48"/>
      <c r="Q1907" s="48"/>
      <c r="R1907" s="48"/>
      <c r="S1907" s="48"/>
      <c r="T1907" s="48"/>
      <c r="U1907" s="48"/>
      <c r="V1907" s="48"/>
      <c r="W1907" s="48"/>
      <c r="X1907" s="48"/>
      <c r="Y1907" s="48"/>
      <c r="Z1907" s="48"/>
      <c r="AA1907" s="48"/>
      <c r="AB1907" s="48"/>
      <c r="AC1907" s="48"/>
    </row>
    <row r="1908">
      <c r="A1908" s="524">
        <v>45847.0</v>
      </c>
      <c r="B1908" s="520" t="s">
        <v>10225</v>
      </c>
      <c r="C1908" s="520" t="s">
        <v>6345</v>
      </c>
      <c r="D1908" s="520" t="s">
        <v>11949</v>
      </c>
      <c r="E1908" s="520" t="s">
        <v>4690</v>
      </c>
      <c r="F1908" s="521">
        <v>0.0</v>
      </c>
      <c r="G1908" s="522">
        <v>1857.14</v>
      </c>
      <c r="H1908" s="522">
        <v>2080.0</v>
      </c>
      <c r="I1908" s="522">
        <v>1095510.28</v>
      </c>
      <c r="J1908" s="521">
        <v>222.86</v>
      </c>
      <c r="K1908" s="523">
        <v>0.12</v>
      </c>
      <c r="L1908" s="520" t="s">
        <v>10227</v>
      </c>
      <c r="M1908" s="48"/>
      <c r="N1908" s="48"/>
      <c r="O1908" s="48"/>
      <c r="P1908" s="48"/>
      <c r="Q1908" s="48"/>
      <c r="R1908" s="48"/>
      <c r="S1908" s="48"/>
      <c r="T1908" s="48"/>
      <c r="U1908" s="48"/>
      <c r="V1908" s="48"/>
      <c r="W1908" s="48"/>
      <c r="X1908" s="48"/>
      <c r="Y1908" s="48"/>
      <c r="Z1908" s="48"/>
      <c r="AA1908" s="48"/>
      <c r="AB1908" s="48"/>
      <c r="AC1908" s="48"/>
    </row>
    <row r="1909">
      <c r="A1909" s="524">
        <v>45847.0</v>
      </c>
      <c r="B1909" s="520" t="s">
        <v>10225</v>
      </c>
      <c r="C1909" s="520" t="s">
        <v>6345</v>
      </c>
      <c r="D1909" s="520" t="s">
        <v>11950</v>
      </c>
      <c r="E1909" s="520" t="s">
        <v>4690</v>
      </c>
      <c r="F1909" s="521">
        <v>0.0</v>
      </c>
      <c r="G1909" s="522">
        <v>1857.14</v>
      </c>
      <c r="H1909" s="522">
        <v>2080.0</v>
      </c>
      <c r="I1909" s="522">
        <v>1097367.42</v>
      </c>
      <c r="J1909" s="521">
        <v>222.86</v>
      </c>
      <c r="K1909" s="523">
        <v>0.12</v>
      </c>
      <c r="L1909" s="520" t="s">
        <v>10227</v>
      </c>
      <c r="M1909" s="48"/>
      <c r="N1909" s="48"/>
      <c r="O1909" s="48"/>
      <c r="P1909" s="48"/>
      <c r="Q1909" s="48"/>
      <c r="R1909" s="48"/>
      <c r="S1909" s="48"/>
      <c r="T1909" s="48"/>
      <c r="U1909" s="48"/>
      <c r="V1909" s="48"/>
      <c r="W1909" s="48"/>
      <c r="X1909" s="48"/>
      <c r="Y1909" s="48"/>
      <c r="Z1909" s="48"/>
      <c r="AA1909" s="48"/>
      <c r="AB1909" s="48"/>
      <c r="AC1909" s="48"/>
    </row>
    <row r="1910">
      <c r="A1910" s="524">
        <v>45847.0</v>
      </c>
      <c r="B1910" s="520" t="s">
        <v>10225</v>
      </c>
      <c r="C1910" s="520" t="s">
        <v>6345</v>
      </c>
      <c r="D1910" s="520" t="s">
        <v>11951</v>
      </c>
      <c r="E1910" s="520" t="s">
        <v>4690</v>
      </c>
      <c r="F1910" s="521">
        <v>0.0</v>
      </c>
      <c r="G1910" s="522">
        <v>1857.14</v>
      </c>
      <c r="H1910" s="522">
        <v>2080.0</v>
      </c>
      <c r="I1910" s="522">
        <v>1099224.56</v>
      </c>
      <c r="J1910" s="521">
        <v>222.86</v>
      </c>
      <c r="K1910" s="523">
        <v>0.12</v>
      </c>
      <c r="L1910" s="520" t="s">
        <v>10227</v>
      </c>
      <c r="M1910" s="48"/>
      <c r="N1910" s="48"/>
      <c r="O1910" s="48"/>
      <c r="P1910" s="48"/>
      <c r="Q1910" s="48"/>
      <c r="R1910" s="48"/>
      <c r="S1910" s="48"/>
      <c r="T1910" s="48"/>
      <c r="U1910" s="48"/>
      <c r="V1910" s="48"/>
      <c r="W1910" s="48"/>
      <c r="X1910" s="48"/>
      <c r="Y1910" s="48"/>
      <c r="Z1910" s="48"/>
      <c r="AA1910" s="48"/>
      <c r="AB1910" s="48"/>
      <c r="AC1910" s="48"/>
    </row>
    <row r="1911">
      <c r="A1911" s="524">
        <v>45847.0</v>
      </c>
      <c r="B1911" s="520" t="s">
        <v>10225</v>
      </c>
      <c r="C1911" s="520" t="s">
        <v>6345</v>
      </c>
      <c r="D1911" s="520" t="s">
        <v>11952</v>
      </c>
      <c r="E1911" s="520" t="s">
        <v>4690</v>
      </c>
      <c r="F1911" s="521">
        <v>0.0</v>
      </c>
      <c r="G1911" s="522">
        <v>1857.14</v>
      </c>
      <c r="H1911" s="522">
        <v>2080.0</v>
      </c>
      <c r="I1911" s="522">
        <v>1101081.7</v>
      </c>
      <c r="J1911" s="521">
        <v>222.86</v>
      </c>
      <c r="K1911" s="523">
        <v>0.12</v>
      </c>
      <c r="L1911" s="520" t="s">
        <v>10227</v>
      </c>
      <c r="M1911" s="48"/>
      <c r="N1911" s="48"/>
      <c r="O1911" s="48"/>
      <c r="P1911" s="48"/>
      <c r="Q1911" s="48"/>
      <c r="R1911" s="48"/>
      <c r="S1911" s="48"/>
      <c r="T1911" s="48"/>
      <c r="U1911" s="48"/>
      <c r="V1911" s="48"/>
      <c r="W1911" s="48"/>
      <c r="X1911" s="48"/>
      <c r="Y1911" s="48"/>
      <c r="Z1911" s="48"/>
      <c r="AA1911" s="48"/>
      <c r="AB1911" s="48"/>
      <c r="AC1911" s="48"/>
    </row>
    <row r="1912">
      <c r="A1912" s="524">
        <v>45847.0</v>
      </c>
      <c r="B1912" s="520" t="s">
        <v>10225</v>
      </c>
      <c r="C1912" s="520" t="s">
        <v>6345</v>
      </c>
      <c r="D1912" s="520" t="s">
        <v>11953</v>
      </c>
      <c r="E1912" s="520" t="s">
        <v>4690</v>
      </c>
      <c r="F1912" s="521">
        <v>0.0</v>
      </c>
      <c r="G1912" s="522">
        <v>1857.14</v>
      </c>
      <c r="H1912" s="522">
        <v>2080.0</v>
      </c>
      <c r="I1912" s="522">
        <v>1102938.84</v>
      </c>
      <c r="J1912" s="521">
        <v>222.86</v>
      </c>
      <c r="K1912" s="523">
        <v>0.12</v>
      </c>
      <c r="L1912" s="520" t="s">
        <v>10227</v>
      </c>
      <c r="M1912" s="48"/>
      <c r="N1912" s="48"/>
      <c r="O1912" s="48"/>
      <c r="P1912" s="48"/>
      <c r="Q1912" s="48"/>
      <c r="R1912" s="48"/>
      <c r="S1912" s="48"/>
      <c r="T1912" s="48"/>
      <c r="U1912" s="48"/>
      <c r="V1912" s="48"/>
      <c r="W1912" s="48"/>
      <c r="X1912" s="48"/>
      <c r="Y1912" s="48"/>
      <c r="Z1912" s="48"/>
      <c r="AA1912" s="48"/>
      <c r="AB1912" s="48"/>
      <c r="AC1912" s="48"/>
    </row>
    <row r="1913">
      <c r="A1913" s="524">
        <v>45839.0</v>
      </c>
      <c r="B1913" s="520" t="s">
        <v>10225</v>
      </c>
      <c r="C1913" s="520" t="s">
        <v>11954</v>
      </c>
      <c r="D1913" s="520" t="s">
        <v>11955</v>
      </c>
      <c r="E1913" s="520" t="s">
        <v>4512</v>
      </c>
      <c r="F1913" s="521">
        <v>0.0</v>
      </c>
      <c r="G1913" s="522">
        <v>11571.43</v>
      </c>
      <c r="H1913" s="522">
        <v>12960.0</v>
      </c>
      <c r="I1913" s="522">
        <v>1114510.27</v>
      </c>
      <c r="J1913" s="522">
        <v>1388.57</v>
      </c>
      <c r="K1913" s="523">
        <v>0.12</v>
      </c>
      <c r="L1913" s="520" t="s">
        <v>10227</v>
      </c>
      <c r="M1913" s="48"/>
      <c r="N1913" s="48"/>
      <c r="O1913" s="48"/>
      <c r="P1913" s="48"/>
      <c r="Q1913" s="48"/>
      <c r="R1913" s="48"/>
      <c r="S1913" s="48"/>
      <c r="T1913" s="48"/>
      <c r="U1913" s="48"/>
      <c r="V1913" s="48"/>
      <c r="W1913" s="48"/>
      <c r="X1913" s="48"/>
      <c r="Y1913" s="48"/>
      <c r="Z1913" s="48"/>
      <c r="AA1913" s="48"/>
      <c r="AB1913" s="48"/>
      <c r="AC1913" s="48"/>
    </row>
    <row r="1914">
      <c r="A1914" s="524">
        <v>45847.0</v>
      </c>
      <c r="B1914" s="520" t="s">
        <v>10225</v>
      </c>
      <c r="C1914" s="520" t="s">
        <v>4712</v>
      </c>
      <c r="D1914" s="520" t="s">
        <v>11956</v>
      </c>
      <c r="E1914" s="520" t="s">
        <v>4711</v>
      </c>
      <c r="F1914" s="521">
        <v>0.0</v>
      </c>
      <c r="G1914" s="522">
        <v>357.14</v>
      </c>
      <c r="H1914" s="522">
        <v>400.0</v>
      </c>
      <c r="I1914" s="522">
        <v>1114867.41</v>
      </c>
      <c r="J1914" s="521">
        <v>42.86</v>
      </c>
      <c r="K1914" s="523">
        <v>0.12</v>
      </c>
      <c r="L1914" s="520" t="s">
        <v>11689</v>
      </c>
      <c r="M1914" s="48"/>
      <c r="N1914" s="48"/>
      <c r="O1914" s="48"/>
      <c r="P1914" s="48"/>
      <c r="Q1914" s="48"/>
      <c r="R1914" s="48"/>
      <c r="S1914" s="48"/>
      <c r="T1914" s="48"/>
      <c r="U1914" s="48"/>
      <c r="V1914" s="48"/>
      <c r="W1914" s="48"/>
      <c r="X1914" s="48"/>
      <c r="Y1914" s="48"/>
      <c r="Z1914" s="48"/>
      <c r="AA1914" s="48"/>
      <c r="AB1914" s="48"/>
      <c r="AC1914" s="48"/>
    </row>
    <row r="1915">
      <c r="A1915" s="524">
        <v>45841.0</v>
      </c>
      <c r="B1915" s="520" t="s">
        <v>10225</v>
      </c>
      <c r="C1915" s="520" t="s">
        <v>1872</v>
      </c>
      <c r="D1915" s="520" t="s">
        <v>11957</v>
      </c>
      <c r="E1915" s="520" t="s">
        <v>4562</v>
      </c>
      <c r="F1915" s="521">
        <v>0.0</v>
      </c>
      <c r="G1915" s="522">
        <v>1500.0</v>
      </c>
      <c r="H1915" s="522">
        <v>1680.0</v>
      </c>
      <c r="I1915" s="522">
        <v>1116367.41</v>
      </c>
      <c r="J1915" s="522">
        <v>180.0</v>
      </c>
      <c r="K1915" s="523">
        <v>0.12</v>
      </c>
      <c r="L1915" s="520" t="s">
        <v>10227</v>
      </c>
      <c r="M1915" s="48"/>
      <c r="N1915" s="48"/>
      <c r="O1915" s="48"/>
      <c r="P1915" s="48"/>
      <c r="Q1915" s="48"/>
      <c r="R1915" s="48"/>
      <c r="S1915" s="48"/>
      <c r="T1915" s="48"/>
      <c r="U1915" s="48"/>
      <c r="V1915" s="48"/>
      <c r="W1915" s="48"/>
      <c r="X1915" s="48"/>
      <c r="Y1915" s="48"/>
      <c r="Z1915" s="48"/>
      <c r="AA1915" s="48"/>
      <c r="AB1915" s="48"/>
      <c r="AC1915" s="48"/>
    </row>
    <row r="1916">
      <c r="A1916" s="524">
        <v>45846.0</v>
      </c>
      <c r="B1916" s="520" t="s">
        <v>10225</v>
      </c>
      <c r="C1916" s="520" t="s">
        <v>616</v>
      </c>
      <c r="D1916" s="520" t="s">
        <v>11958</v>
      </c>
      <c r="E1916" s="520" t="s">
        <v>4761</v>
      </c>
      <c r="F1916" s="521">
        <v>0.0</v>
      </c>
      <c r="G1916" s="522">
        <v>1000.0</v>
      </c>
      <c r="H1916" s="522">
        <v>1120.0</v>
      </c>
      <c r="I1916" s="522">
        <v>1117367.41</v>
      </c>
      <c r="J1916" s="522">
        <v>120.0</v>
      </c>
      <c r="K1916" s="523">
        <v>0.12</v>
      </c>
      <c r="L1916" s="520" t="s">
        <v>11809</v>
      </c>
      <c r="M1916" s="48"/>
      <c r="N1916" s="48"/>
      <c r="O1916" s="48"/>
      <c r="P1916" s="48"/>
      <c r="Q1916" s="48"/>
      <c r="R1916" s="48"/>
      <c r="S1916" s="48"/>
      <c r="T1916" s="48"/>
      <c r="U1916" s="48"/>
      <c r="V1916" s="48"/>
      <c r="W1916" s="48"/>
      <c r="X1916" s="48"/>
      <c r="Y1916" s="48"/>
      <c r="Z1916" s="48"/>
      <c r="AA1916" s="48"/>
      <c r="AB1916" s="48"/>
      <c r="AC1916" s="48"/>
    </row>
    <row r="1917">
      <c r="A1917" s="524">
        <v>45839.0</v>
      </c>
      <c r="B1917" s="520" t="s">
        <v>10225</v>
      </c>
      <c r="C1917" s="520" t="s">
        <v>4784</v>
      </c>
      <c r="D1917" s="520" t="s">
        <v>11959</v>
      </c>
      <c r="E1917" s="520" t="s">
        <v>4783</v>
      </c>
      <c r="F1917" s="521">
        <v>0.0</v>
      </c>
      <c r="G1917" s="522">
        <v>8593.75</v>
      </c>
      <c r="H1917" s="522">
        <v>9625.0</v>
      </c>
      <c r="I1917" s="522">
        <v>1125961.16</v>
      </c>
      <c r="J1917" s="522">
        <v>1031.25</v>
      </c>
      <c r="K1917" s="523">
        <v>0.12</v>
      </c>
      <c r="L1917" s="520" t="s">
        <v>10234</v>
      </c>
      <c r="M1917" s="48"/>
      <c r="N1917" s="48"/>
      <c r="O1917" s="48"/>
      <c r="P1917" s="48"/>
      <c r="Q1917" s="48"/>
      <c r="R1917" s="48"/>
      <c r="S1917" s="48"/>
      <c r="T1917" s="48"/>
      <c r="U1917" s="48"/>
      <c r="V1917" s="48"/>
      <c r="W1917" s="48"/>
      <c r="X1917" s="48"/>
      <c r="Y1917" s="48"/>
      <c r="Z1917" s="48"/>
      <c r="AA1917" s="48"/>
      <c r="AB1917" s="48"/>
      <c r="AC1917" s="48"/>
    </row>
    <row r="1918">
      <c r="A1918" s="524">
        <v>45839.0</v>
      </c>
      <c r="B1918" s="520" t="s">
        <v>10225</v>
      </c>
      <c r="C1918" s="520" t="s">
        <v>4784</v>
      </c>
      <c r="D1918" s="520" t="s">
        <v>11960</v>
      </c>
      <c r="E1918" s="520" t="s">
        <v>4783</v>
      </c>
      <c r="F1918" s="521">
        <v>0.0</v>
      </c>
      <c r="G1918" s="522">
        <v>197.99</v>
      </c>
      <c r="H1918" s="522">
        <v>221.75</v>
      </c>
      <c r="I1918" s="522">
        <v>1126159.15</v>
      </c>
      <c r="J1918" s="522">
        <v>23.76</v>
      </c>
      <c r="K1918" s="523">
        <v>0.12</v>
      </c>
      <c r="L1918" s="520" t="s">
        <v>10234</v>
      </c>
      <c r="M1918" s="48"/>
      <c r="N1918" s="48"/>
      <c r="O1918" s="48"/>
      <c r="P1918" s="48"/>
      <c r="Q1918" s="48"/>
      <c r="R1918" s="48"/>
      <c r="S1918" s="48"/>
      <c r="T1918" s="48"/>
      <c r="U1918" s="48"/>
      <c r="V1918" s="48"/>
      <c r="W1918" s="48"/>
      <c r="X1918" s="48"/>
      <c r="Y1918" s="48"/>
      <c r="Z1918" s="48"/>
      <c r="AA1918" s="48"/>
      <c r="AB1918" s="48"/>
      <c r="AC1918" s="48"/>
    </row>
    <row r="1919">
      <c r="A1919" s="524">
        <v>45839.0</v>
      </c>
      <c r="B1919" s="520" t="s">
        <v>10225</v>
      </c>
      <c r="C1919" s="520" t="s">
        <v>4808</v>
      </c>
      <c r="D1919" s="520" t="s">
        <v>11961</v>
      </c>
      <c r="E1919" s="520" t="s">
        <v>4807</v>
      </c>
      <c r="F1919" s="521">
        <v>0.0</v>
      </c>
      <c r="G1919" s="522">
        <v>13392.86</v>
      </c>
      <c r="H1919" s="522">
        <v>15000.0</v>
      </c>
      <c r="I1919" s="522">
        <v>1139552.01</v>
      </c>
      <c r="J1919" s="522">
        <v>1607.14</v>
      </c>
      <c r="K1919" s="523">
        <v>0.12</v>
      </c>
      <c r="L1919" s="520" t="s">
        <v>10234</v>
      </c>
      <c r="M1919" s="48"/>
      <c r="N1919" s="48"/>
      <c r="O1919" s="48"/>
      <c r="P1919" s="48"/>
      <c r="Q1919" s="48"/>
      <c r="R1919" s="48"/>
      <c r="S1919" s="48"/>
      <c r="T1919" s="48"/>
      <c r="U1919" s="48"/>
      <c r="V1919" s="48"/>
      <c r="W1919" s="48"/>
      <c r="X1919" s="48"/>
      <c r="Y1919" s="48"/>
      <c r="Z1919" s="48"/>
      <c r="AA1919" s="48"/>
      <c r="AB1919" s="48"/>
      <c r="AC1919" s="48"/>
    </row>
    <row r="1920">
      <c r="A1920" s="524">
        <v>45839.0</v>
      </c>
      <c r="B1920" s="520" t="s">
        <v>10225</v>
      </c>
      <c r="C1920" s="520" t="s">
        <v>4808</v>
      </c>
      <c r="D1920" s="520" t="s">
        <v>11962</v>
      </c>
      <c r="E1920" s="520" t="s">
        <v>4807</v>
      </c>
      <c r="F1920" s="521">
        <v>0.0</v>
      </c>
      <c r="G1920" s="522">
        <v>13392.86</v>
      </c>
      <c r="H1920" s="522">
        <v>15000.0</v>
      </c>
      <c r="I1920" s="522">
        <v>1152944.87</v>
      </c>
      <c r="J1920" s="522">
        <v>1607.14</v>
      </c>
      <c r="K1920" s="523">
        <v>0.12</v>
      </c>
      <c r="L1920" s="520" t="s">
        <v>10234</v>
      </c>
      <c r="M1920" s="48"/>
      <c r="N1920" s="48"/>
      <c r="O1920" s="48"/>
      <c r="P1920" s="48"/>
      <c r="Q1920" s="48"/>
      <c r="R1920" s="48"/>
      <c r="S1920" s="48"/>
      <c r="T1920" s="48"/>
      <c r="U1920" s="48"/>
      <c r="V1920" s="48"/>
      <c r="W1920" s="48"/>
      <c r="X1920" s="48"/>
      <c r="Y1920" s="48"/>
      <c r="Z1920" s="48"/>
      <c r="AA1920" s="48"/>
      <c r="AB1920" s="48"/>
      <c r="AC1920" s="48"/>
    </row>
    <row r="1921">
      <c r="A1921" s="524">
        <v>45839.0</v>
      </c>
      <c r="B1921" s="520" t="s">
        <v>10225</v>
      </c>
      <c r="C1921" s="520" t="s">
        <v>4808</v>
      </c>
      <c r="D1921" s="520" t="s">
        <v>11963</v>
      </c>
      <c r="E1921" s="520" t="s">
        <v>4807</v>
      </c>
      <c r="F1921" s="521">
        <v>0.0</v>
      </c>
      <c r="G1921" s="522">
        <v>1123.34</v>
      </c>
      <c r="H1921" s="522">
        <v>1258.14</v>
      </c>
      <c r="I1921" s="522">
        <v>1154068.21</v>
      </c>
      <c r="J1921" s="521">
        <v>134.8</v>
      </c>
      <c r="K1921" s="523">
        <v>0.12</v>
      </c>
      <c r="L1921" s="520" t="s">
        <v>10234</v>
      </c>
      <c r="M1921" s="48"/>
      <c r="N1921" s="48"/>
      <c r="O1921" s="48"/>
      <c r="P1921" s="48"/>
      <c r="Q1921" s="48"/>
      <c r="R1921" s="48"/>
      <c r="S1921" s="48"/>
      <c r="T1921" s="48"/>
      <c r="U1921" s="48"/>
      <c r="V1921" s="48"/>
      <c r="W1921" s="48"/>
      <c r="X1921" s="48"/>
      <c r="Y1921" s="48"/>
      <c r="Z1921" s="48"/>
      <c r="AA1921" s="48"/>
      <c r="AB1921" s="48"/>
      <c r="AC1921" s="48"/>
    </row>
    <row r="1922">
      <c r="A1922" s="524">
        <v>45839.0</v>
      </c>
      <c r="B1922" s="520" t="s">
        <v>10225</v>
      </c>
      <c r="C1922" s="520" t="s">
        <v>4813</v>
      </c>
      <c r="D1922" s="520" t="s">
        <v>11964</v>
      </c>
      <c r="E1922" s="520" t="s">
        <v>4812</v>
      </c>
      <c r="F1922" s="521">
        <v>0.0</v>
      </c>
      <c r="G1922" s="522">
        <v>13392.86</v>
      </c>
      <c r="H1922" s="522">
        <v>15000.0</v>
      </c>
      <c r="I1922" s="522">
        <v>1167461.07</v>
      </c>
      <c r="J1922" s="522">
        <v>1607.14</v>
      </c>
      <c r="K1922" s="523">
        <v>0.12</v>
      </c>
      <c r="L1922" s="520" t="s">
        <v>10234</v>
      </c>
      <c r="M1922" s="48"/>
      <c r="N1922" s="48"/>
      <c r="O1922" s="48"/>
      <c r="P1922" s="48"/>
      <c r="Q1922" s="48"/>
      <c r="R1922" s="48"/>
      <c r="S1922" s="48"/>
      <c r="T1922" s="48"/>
      <c r="U1922" s="48"/>
      <c r="V1922" s="48"/>
      <c r="W1922" s="48"/>
      <c r="X1922" s="48"/>
      <c r="Y1922" s="48"/>
      <c r="Z1922" s="48"/>
      <c r="AA1922" s="48"/>
      <c r="AB1922" s="48"/>
      <c r="AC1922" s="48"/>
    </row>
    <row r="1923">
      <c r="A1923" s="524">
        <v>45839.0</v>
      </c>
      <c r="B1923" s="520" t="s">
        <v>10225</v>
      </c>
      <c r="C1923" s="520" t="s">
        <v>4813</v>
      </c>
      <c r="D1923" s="520" t="s">
        <v>11965</v>
      </c>
      <c r="E1923" s="520" t="s">
        <v>4812</v>
      </c>
      <c r="F1923" s="521">
        <v>0.0</v>
      </c>
      <c r="G1923" s="522">
        <v>13392.86</v>
      </c>
      <c r="H1923" s="522">
        <v>15000.0</v>
      </c>
      <c r="I1923" s="522">
        <v>1180853.93</v>
      </c>
      <c r="J1923" s="522">
        <v>1607.14</v>
      </c>
      <c r="K1923" s="523">
        <v>0.12</v>
      </c>
      <c r="L1923" s="520" t="s">
        <v>10234</v>
      </c>
      <c r="M1923" s="48"/>
      <c r="N1923" s="48"/>
      <c r="O1923" s="48"/>
      <c r="P1923" s="48"/>
      <c r="Q1923" s="48"/>
      <c r="R1923" s="48"/>
      <c r="S1923" s="48"/>
      <c r="T1923" s="48"/>
      <c r="U1923" s="48"/>
      <c r="V1923" s="48"/>
      <c r="W1923" s="48"/>
      <c r="X1923" s="48"/>
      <c r="Y1923" s="48"/>
      <c r="Z1923" s="48"/>
      <c r="AA1923" s="48"/>
      <c r="AB1923" s="48"/>
      <c r="AC1923" s="48"/>
    </row>
    <row r="1924">
      <c r="A1924" s="524">
        <v>45839.0</v>
      </c>
      <c r="B1924" s="520" t="s">
        <v>10225</v>
      </c>
      <c r="C1924" s="520" t="s">
        <v>4813</v>
      </c>
      <c r="D1924" s="520" t="s">
        <v>11966</v>
      </c>
      <c r="E1924" s="520" t="s">
        <v>4812</v>
      </c>
      <c r="F1924" s="521">
        <v>0.0</v>
      </c>
      <c r="G1924" s="522">
        <v>1123.34</v>
      </c>
      <c r="H1924" s="522">
        <v>1258.14</v>
      </c>
      <c r="I1924" s="522">
        <v>1181977.27</v>
      </c>
      <c r="J1924" s="521">
        <v>134.8</v>
      </c>
      <c r="K1924" s="523">
        <v>0.12</v>
      </c>
      <c r="L1924" s="520" t="s">
        <v>10234</v>
      </c>
      <c r="M1924" s="48"/>
      <c r="N1924" s="48"/>
      <c r="O1924" s="48"/>
      <c r="P1924" s="48"/>
      <c r="Q1924" s="48"/>
      <c r="R1924" s="48"/>
      <c r="S1924" s="48"/>
      <c r="T1924" s="48"/>
      <c r="U1924" s="48"/>
      <c r="V1924" s="48"/>
      <c r="W1924" s="48"/>
      <c r="X1924" s="48"/>
      <c r="Y1924" s="48"/>
      <c r="Z1924" s="48"/>
      <c r="AA1924" s="48"/>
      <c r="AB1924" s="48"/>
      <c r="AC1924" s="48"/>
    </row>
    <row r="1925">
      <c r="A1925" s="524">
        <v>45839.0</v>
      </c>
      <c r="B1925" s="520" t="s">
        <v>10225</v>
      </c>
      <c r="C1925" s="520" t="s">
        <v>4816</v>
      </c>
      <c r="D1925" s="520" t="s">
        <v>11967</v>
      </c>
      <c r="E1925" s="520" t="s">
        <v>4815</v>
      </c>
      <c r="F1925" s="521">
        <v>0.0</v>
      </c>
      <c r="G1925" s="522">
        <v>13392.86</v>
      </c>
      <c r="H1925" s="522">
        <v>15000.0</v>
      </c>
      <c r="I1925" s="522">
        <v>1195370.13</v>
      </c>
      <c r="J1925" s="522">
        <v>1607.14</v>
      </c>
      <c r="K1925" s="523">
        <v>0.12</v>
      </c>
      <c r="L1925" s="520" t="s">
        <v>10234</v>
      </c>
      <c r="M1925" s="48"/>
      <c r="N1925" s="48"/>
      <c r="O1925" s="48"/>
      <c r="P1925" s="48"/>
      <c r="Q1925" s="48"/>
      <c r="R1925" s="48"/>
      <c r="S1925" s="48"/>
      <c r="T1925" s="48"/>
      <c r="U1925" s="48"/>
      <c r="V1925" s="48"/>
      <c r="W1925" s="48"/>
      <c r="X1925" s="48"/>
      <c r="Y1925" s="48"/>
      <c r="Z1925" s="48"/>
      <c r="AA1925" s="48"/>
      <c r="AB1925" s="48"/>
      <c r="AC1925" s="48"/>
    </row>
    <row r="1926">
      <c r="A1926" s="524">
        <v>45839.0</v>
      </c>
      <c r="B1926" s="520" t="s">
        <v>10225</v>
      </c>
      <c r="C1926" s="520" t="s">
        <v>4816</v>
      </c>
      <c r="D1926" s="520" t="s">
        <v>11968</v>
      </c>
      <c r="E1926" s="520" t="s">
        <v>4815</v>
      </c>
      <c r="F1926" s="521">
        <v>0.0</v>
      </c>
      <c r="G1926" s="522">
        <v>13392.86</v>
      </c>
      <c r="H1926" s="522">
        <v>15000.0</v>
      </c>
      <c r="I1926" s="522">
        <v>1208762.99</v>
      </c>
      <c r="J1926" s="522">
        <v>1607.14</v>
      </c>
      <c r="K1926" s="523">
        <v>0.12</v>
      </c>
      <c r="L1926" s="520" t="s">
        <v>10234</v>
      </c>
      <c r="M1926" s="48"/>
      <c r="N1926" s="48"/>
      <c r="O1926" s="48"/>
      <c r="P1926" s="48"/>
      <c r="Q1926" s="48"/>
      <c r="R1926" s="48"/>
      <c r="S1926" s="48"/>
      <c r="T1926" s="48"/>
      <c r="U1926" s="48"/>
      <c r="V1926" s="48"/>
      <c r="W1926" s="48"/>
      <c r="X1926" s="48"/>
      <c r="Y1926" s="48"/>
      <c r="Z1926" s="48"/>
      <c r="AA1926" s="48"/>
      <c r="AB1926" s="48"/>
      <c r="AC1926" s="48"/>
    </row>
    <row r="1927">
      <c r="A1927" s="524">
        <v>45839.0</v>
      </c>
      <c r="B1927" s="520" t="s">
        <v>10225</v>
      </c>
      <c r="C1927" s="520" t="s">
        <v>4816</v>
      </c>
      <c r="D1927" s="520" t="s">
        <v>11969</v>
      </c>
      <c r="E1927" s="520" t="s">
        <v>4815</v>
      </c>
      <c r="F1927" s="521">
        <v>0.0</v>
      </c>
      <c r="G1927" s="522">
        <v>1123.34</v>
      </c>
      <c r="H1927" s="522">
        <v>1258.14</v>
      </c>
      <c r="I1927" s="522">
        <v>1209886.33</v>
      </c>
      <c r="J1927" s="521">
        <v>134.8</v>
      </c>
      <c r="K1927" s="523">
        <v>0.12</v>
      </c>
      <c r="L1927" s="520" t="s">
        <v>10234</v>
      </c>
      <c r="M1927" s="48"/>
      <c r="N1927" s="48"/>
      <c r="O1927" s="48"/>
      <c r="P1927" s="48"/>
      <c r="Q1927" s="48"/>
      <c r="R1927" s="48"/>
      <c r="S1927" s="48"/>
      <c r="T1927" s="48"/>
      <c r="U1927" s="48"/>
      <c r="V1927" s="48"/>
      <c r="W1927" s="48"/>
      <c r="X1927" s="48"/>
      <c r="Y1927" s="48"/>
      <c r="Z1927" s="48"/>
      <c r="AA1927" s="48"/>
      <c r="AB1927" s="48"/>
      <c r="AC1927" s="48"/>
    </row>
    <row r="1928">
      <c r="A1928" s="524">
        <v>45848.0</v>
      </c>
      <c r="B1928" s="520" t="s">
        <v>10225</v>
      </c>
      <c r="C1928" s="520" t="s">
        <v>3323</v>
      </c>
      <c r="D1928" s="520" t="s">
        <v>11970</v>
      </c>
      <c r="E1928" s="520" t="s">
        <v>4719</v>
      </c>
      <c r="F1928" s="521">
        <v>0.0</v>
      </c>
      <c r="G1928" s="521">
        <v>491.07</v>
      </c>
      <c r="H1928" s="521">
        <v>550.0</v>
      </c>
      <c r="I1928" s="522">
        <v>1210377.4</v>
      </c>
      <c r="J1928" s="521">
        <v>58.93</v>
      </c>
      <c r="K1928" s="523">
        <v>0.12</v>
      </c>
      <c r="L1928" s="520" t="s">
        <v>11680</v>
      </c>
      <c r="M1928" s="48"/>
      <c r="N1928" s="48"/>
      <c r="O1928" s="48"/>
      <c r="P1928" s="48"/>
      <c r="Q1928" s="48"/>
      <c r="R1928" s="48"/>
      <c r="S1928" s="48"/>
      <c r="T1928" s="48"/>
      <c r="U1928" s="48"/>
      <c r="V1928" s="48"/>
      <c r="W1928" s="48"/>
      <c r="X1928" s="48"/>
      <c r="Y1928" s="48"/>
      <c r="Z1928" s="48"/>
      <c r="AA1928" s="48"/>
      <c r="AB1928" s="48"/>
      <c r="AC1928" s="48"/>
    </row>
    <row r="1929">
      <c r="A1929" s="524">
        <v>45848.0</v>
      </c>
      <c r="B1929" s="520" t="s">
        <v>10225</v>
      </c>
      <c r="C1929" s="520" t="s">
        <v>110</v>
      </c>
      <c r="D1929" s="520" t="s">
        <v>11777</v>
      </c>
      <c r="E1929" s="520" t="s">
        <v>4721</v>
      </c>
      <c r="F1929" s="521">
        <v>0.0</v>
      </c>
      <c r="G1929" s="521">
        <v>803.57</v>
      </c>
      <c r="H1929" s="521">
        <v>900.0</v>
      </c>
      <c r="I1929" s="522">
        <v>1211180.97</v>
      </c>
      <c r="J1929" s="521">
        <v>96.43</v>
      </c>
      <c r="K1929" s="523">
        <v>0.12</v>
      </c>
      <c r="L1929" s="520" t="s">
        <v>11689</v>
      </c>
      <c r="M1929" s="48"/>
      <c r="N1929" s="48"/>
      <c r="O1929" s="48"/>
      <c r="P1929" s="48"/>
      <c r="Q1929" s="48"/>
      <c r="R1929" s="48"/>
      <c r="S1929" s="48"/>
      <c r="T1929" s="48"/>
      <c r="U1929" s="48"/>
      <c r="V1929" s="48"/>
      <c r="W1929" s="48"/>
      <c r="X1929" s="48"/>
      <c r="Y1929" s="48"/>
      <c r="Z1929" s="48"/>
      <c r="AA1929" s="48"/>
      <c r="AB1929" s="48"/>
      <c r="AC1929" s="48"/>
    </row>
    <row r="1930">
      <c r="A1930" s="524">
        <v>45848.0</v>
      </c>
      <c r="B1930" s="520" t="s">
        <v>10225</v>
      </c>
      <c r="C1930" s="520" t="s">
        <v>110</v>
      </c>
      <c r="D1930" s="520" t="s">
        <v>10705</v>
      </c>
      <c r="E1930" s="520" t="s">
        <v>4721</v>
      </c>
      <c r="F1930" s="521">
        <v>0.0</v>
      </c>
      <c r="G1930" s="521">
        <v>491.07</v>
      </c>
      <c r="H1930" s="521">
        <v>550.0</v>
      </c>
      <c r="I1930" s="522">
        <v>1211672.04</v>
      </c>
      <c r="J1930" s="521">
        <v>58.93</v>
      </c>
      <c r="K1930" s="523">
        <v>0.12</v>
      </c>
      <c r="L1930" s="520" t="s">
        <v>10283</v>
      </c>
      <c r="M1930" s="48"/>
      <c r="N1930" s="48"/>
      <c r="O1930" s="48"/>
      <c r="P1930" s="48"/>
      <c r="Q1930" s="48"/>
      <c r="R1930" s="48"/>
      <c r="S1930" s="48"/>
      <c r="T1930" s="48"/>
      <c r="U1930" s="48"/>
      <c r="V1930" s="48"/>
      <c r="W1930" s="48"/>
      <c r="X1930" s="48"/>
      <c r="Y1930" s="48"/>
      <c r="Z1930" s="48"/>
      <c r="AA1930" s="48"/>
      <c r="AB1930" s="48"/>
      <c r="AC1930" s="48"/>
    </row>
    <row r="1931">
      <c r="A1931" s="524">
        <v>45848.0</v>
      </c>
      <c r="B1931" s="520" t="s">
        <v>10225</v>
      </c>
      <c r="C1931" s="520" t="s">
        <v>4725</v>
      </c>
      <c r="D1931" s="520" t="s">
        <v>11971</v>
      </c>
      <c r="E1931" s="520" t="s">
        <v>4724</v>
      </c>
      <c r="F1931" s="521">
        <v>0.0</v>
      </c>
      <c r="G1931" s="522">
        <v>1339.29</v>
      </c>
      <c r="H1931" s="522">
        <v>1500.0</v>
      </c>
      <c r="I1931" s="522">
        <v>1213011.33</v>
      </c>
      <c r="J1931" s="521">
        <v>160.71</v>
      </c>
      <c r="K1931" s="523">
        <v>0.12</v>
      </c>
      <c r="L1931" s="520" t="s">
        <v>10279</v>
      </c>
      <c r="M1931" s="48"/>
      <c r="N1931" s="48"/>
      <c r="O1931" s="48"/>
      <c r="P1931" s="48"/>
      <c r="Q1931" s="48"/>
      <c r="R1931" s="48"/>
      <c r="S1931" s="48"/>
      <c r="T1931" s="48"/>
      <c r="U1931" s="48"/>
      <c r="V1931" s="48"/>
      <c r="W1931" s="48"/>
      <c r="X1931" s="48"/>
      <c r="Y1931" s="48"/>
      <c r="Z1931" s="48"/>
      <c r="AA1931" s="48"/>
      <c r="AB1931" s="48"/>
      <c r="AC1931" s="48"/>
    </row>
    <row r="1932">
      <c r="A1932" s="524">
        <v>45848.0</v>
      </c>
      <c r="B1932" s="520" t="s">
        <v>10225</v>
      </c>
      <c r="C1932" s="520" t="s">
        <v>331</v>
      </c>
      <c r="D1932" s="520" t="s">
        <v>10361</v>
      </c>
      <c r="E1932" s="520" t="s">
        <v>4744</v>
      </c>
      <c r="F1932" s="521">
        <v>0.0</v>
      </c>
      <c r="G1932" s="522">
        <v>982.14</v>
      </c>
      <c r="H1932" s="522">
        <v>1100.0</v>
      </c>
      <c r="I1932" s="522">
        <v>1213993.47</v>
      </c>
      <c r="J1932" s="521">
        <v>117.86</v>
      </c>
      <c r="K1932" s="523">
        <v>0.12</v>
      </c>
      <c r="L1932" s="520" t="s">
        <v>10283</v>
      </c>
      <c r="M1932" s="48"/>
      <c r="N1932" s="48"/>
      <c r="O1932" s="48"/>
      <c r="P1932" s="48"/>
      <c r="Q1932" s="48"/>
      <c r="R1932" s="48"/>
      <c r="S1932" s="48"/>
      <c r="T1932" s="48"/>
      <c r="U1932" s="48"/>
      <c r="V1932" s="48"/>
      <c r="W1932" s="48"/>
      <c r="X1932" s="48"/>
      <c r="Y1932" s="48"/>
      <c r="Z1932" s="48"/>
      <c r="AA1932" s="48"/>
      <c r="AB1932" s="48"/>
      <c r="AC1932" s="48"/>
    </row>
    <row r="1933">
      <c r="A1933" s="524">
        <v>45848.0</v>
      </c>
      <c r="B1933" s="520" t="s">
        <v>10225</v>
      </c>
      <c r="C1933" s="520" t="s">
        <v>325</v>
      </c>
      <c r="D1933" s="520" t="s">
        <v>10359</v>
      </c>
      <c r="E1933" s="520" t="s">
        <v>4748</v>
      </c>
      <c r="F1933" s="521">
        <v>0.0</v>
      </c>
      <c r="G1933" s="522">
        <v>1071.43</v>
      </c>
      <c r="H1933" s="522">
        <v>1200.0</v>
      </c>
      <c r="I1933" s="522">
        <v>1215064.9</v>
      </c>
      <c r="J1933" s="521">
        <v>128.57</v>
      </c>
      <c r="K1933" s="523">
        <v>0.12</v>
      </c>
      <c r="L1933" s="520" t="s">
        <v>10279</v>
      </c>
      <c r="M1933" s="48"/>
      <c r="N1933" s="48"/>
      <c r="O1933" s="48"/>
      <c r="P1933" s="48"/>
      <c r="Q1933" s="48"/>
      <c r="R1933" s="48"/>
      <c r="S1933" s="48"/>
      <c r="T1933" s="48"/>
      <c r="U1933" s="48"/>
      <c r="V1933" s="48"/>
      <c r="W1933" s="48"/>
      <c r="X1933" s="48"/>
      <c r="Y1933" s="48"/>
      <c r="Z1933" s="48"/>
      <c r="AA1933" s="48"/>
      <c r="AB1933" s="48"/>
      <c r="AC1933" s="48"/>
    </row>
    <row r="1934">
      <c r="A1934" s="524">
        <v>45848.0</v>
      </c>
      <c r="B1934" s="520" t="s">
        <v>10225</v>
      </c>
      <c r="C1934" s="520" t="s">
        <v>4752</v>
      </c>
      <c r="D1934" s="520" t="s">
        <v>11972</v>
      </c>
      <c r="E1934" s="520" t="s">
        <v>4751</v>
      </c>
      <c r="F1934" s="521">
        <v>0.0</v>
      </c>
      <c r="G1934" s="522">
        <v>4285.71</v>
      </c>
      <c r="H1934" s="522">
        <v>4800.0</v>
      </c>
      <c r="I1934" s="522">
        <v>1219350.61</v>
      </c>
      <c r="J1934" s="521">
        <v>514.29</v>
      </c>
      <c r="K1934" s="523">
        <v>0.12</v>
      </c>
      <c r="L1934" s="520" t="s">
        <v>11809</v>
      </c>
      <c r="M1934" s="48"/>
      <c r="N1934" s="48"/>
      <c r="O1934" s="48"/>
      <c r="P1934" s="48"/>
      <c r="Q1934" s="48"/>
      <c r="R1934" s="48"/>
      <c r="S1934" s="48"/>
      <c r="T1934" s="48"/>
      <c r="U1934" s="48"/>
      <c r="V1934" s="48"/>
      <c r="W1934" s="48"/>
      <c r="X1934" s="48"/>
      <c r="Y1934" s="48"/>
      <c r="Z1934" s="48"/>
      <c r="AA1934" s="48"/>
      <c r="AB1934" s="48"/>
      <c r="AC1934" s="48"/>
    </row>
    <row r="1935">
      <c r="A1935" s="524">
        <v>45848.0</v>
      </c>
      <c r="B1935" s="520" t="s">
        <v>10225</v>
      </c>
      <c r="C1935" s="520" t="s">
        <v>3232</v>
      </c>
      <c r="D1935" s="520" t="s">
        <v>11355</v>
      </c>
      <c r="E1935" s="520" t="s">
        <v>4756</v>
      </c>
      <c r="F1935" s="521">
        <v>0.0</v>
      </c>
      <c r="G1935" s="522">
        <v>80.36</v>
      </c>
      <c r="H1935" s="522">
        <v>90.0</v>
      </c>
      <c r="I1935" s="522">
        <v>1219430.97</v>
      </c>
      <c r="J1935" s="521">
        <v>9.64</v>
      </c>
      <c r="K1935" s="523">
        <v>0.12</v>
      </c>
      <c r="L1935" s="520" t="s">
        <v>10290</v>
      </c>
      <c r="M1935" s="48"/>
      <c r="N1935" s="48"/>
      <c r="O1935" s="48"/>
      <c r="P1935" s="48"/>
      <c r="Q1935" s="48"/>
      <c r="R1935" s="48"/>
      <c r="S1935" s="48"/>
      <c r="T1935" s="48"/>
      <c r="U1935" s="48"/>
      <c r="V1935" s="48"/>
      <c r="W1935" s="48"/>
      <c r="X1935" s="48"/>
      <c r="Y1935" s="48"/>
      <c r="Z1935" s="48"/>
      <c r="AA1935" s="48"/>
      <c r="AB1935" s="48"/>
      <c r="AC1935" s="48"/>
    </row>
    <row r="1936">
      <c r="A1936" s="524">
        <v>45852.0</v>
      </c>
      <c r="B1936" s="520" t="s">
        <v>10225</v>
      </c>
      <c r="C1936" s="520" t="s">
        <v>710</v>
      </c>
      <c r="D1936" s="520" t="s">
        <v>11973</v>
      </c>
      <c r="E1936" s="520" t="s">
        <v>4843</v>
      </c>
      <c r="F1936" s="521">
        <v>0.0</v>
      </c>
      <c r="G1936" s="522">
        <v>267.86</v>
      </c>
      <c r="H1936" s="522">
        <v>300.0</v>
      </c>
      <c r="I1936" s="522">
        <v>1219698.83</v>
      </c>
      <c r="J1936" s="521">
        <v>32.14</v>
      </c>
      <c r="K1936" s="523">
        <v>0.12</v>
      </c>
      <c r="L1936" s="520" t="s">
        <v>10237</v>
      </c>
      <c r="M1936" s="48"/>
      <c r="N1936" s="48"/>
      <c r="O1936" s="48"/>
      <c r="P1936" s="48"/>
      <c r="Q1936" s="48"/>
      <c r="R1936" s="48"/>
      <c r="S1936" s="48"/>
      <c r="T1936" s="48"/>
      <c r="U1936" s="48"/>
      <c r="V1936" s="48"/>
      <c r="W1936" s="48"/>
      <c r="X1936" s="48"/>
      <c r="Y1936" s="48"/>
      <c r="Z1936" s="48"/>
      <c r="AA1936" s="48"/>
      <c r="AB1936" s="48"/>
      <c r="AC1936" s="48"/>
    </row>
    <row r="1937">
      <c r="A1937" s="524">
        <v>45848.0</v>
      </c>
      <c r="B1937" s="520" t="s">
        <v>10225</v>
      </c>
      <c r="C1937" s="520" t="s">
        <v>3770</v>
      </c>
      <c r="D1937" s="520" t="s">
        <v>11974</v>
      </c>
      <c r="E1937" s="520" t="s">
        <v>4758</v>
      </c>
      <c r="F1937" s="521">
        <v>0.0</v>
      </c>
      <c r="G1937" s="522">
        <v>500.0</v>
      </c>
      <c r="H1937" s="522">
        <v>560.0</v>
      </c>
      <c r="I1937" s="522">
        <v>1220198.83</v>
      </c>
      <c r="J1937" s="521">
        <v>60.0</v>
      </c>
      <c r="K1937" s="523">
        <v>0.12</v>
      </c>
      <c r="L1937" s="520" t="s">
        <v>11809</v>
      </c>
      <c r="M1937" s="48"/>
      <c r="N1937" s="48"/>
      <c r="O1937" s="48"/>
      <c r="P1937" s="48"/>
      <c r="Q1937" s="48"/>
      <c r="R1937" s="48"/>
      <c r="S1937" s="48"/>
      <c r="T1937" s="48"/>
      <c r="U1937" s="48"/>
      <c r="V1937" s="48"/>
      <c r="W1937" s="48"/>
      <c r="X1937" s="48"/>
      <c r="Y1937" s="48"/>
      <c r="Z1937" s="48"/>
      <c r="AA1937" s="48"/>
      <c r="AB1937" s="48"/>
      <c r="AC1937" s="48"/>
    </row>
    <row r="1938">
      <c r="A1938" s="524">
        <v>45848.0</v>
      </c>
      <c r="B1938" s="520" t="s">
        <v>10225</v>
      </c>
      <c r="C1938" s="520" t="s">
        <v>3770</v>
      </c>
      <c r="D1938" s="520" t="s">
        <v>11975</v>
      </c>
      <c r="E1938" s="520" t="s">
        <v>4758</v>
      </c>
      <c r="F1938" s="521">
        <v>0.0</v>
      </c>
      <c r="G1938" s="522">
        <v>491.07</v>
      </c>
      <c r="H1938" s="522">
        <v>550.0</v>
      </c>
      <c r="I1938" s="522">
        <v>1220689.9</v>
      </c>
      <c r="J1938" s="521">
        <v>58.93</v>
      </c>
      <c r="K1938" s="523">
        <v>0.12</v>
      </c>
      <c r="L1938" s="520" t="s">
        <v>10283</v>
      </c>
      <c r="M1938" s="48"/>
      <c r="N1938" s="48"/>
      <c r="O1938" s="48"/>
      <c r="P1938" s="48"/>
      <c r="Q1938" s="48"/>
      <c r="R1938" s="48"/>
      <c r="S1938" s="48"/>
      <c r="T1938" s="48"/>
      <c r="U1938" s="48"/>
      <c r="V1938" s="48"/>
      <c r="W1938" s="48"/>
      <c r="X1938" s="48"/>
      <c r="Y1938" s="48"/>
      <c r="Z1938" s="48"/>
      <c r="AA1938" s="48"/>
      <c r="AB1938" s="48"/>
      <c r="AC1938" s="48"/>
    </row>
    <row r="1939">
      <c r="A1939" s="524">
        <v>45848.0</v>
      </c>
      <c r="B1939" s="520" t="s">
        <v>10225</v>
      </c>
      <c r="C1939" s="520" t="s">
        <v>4766</v>
      </c>
      <c r="D1939" s="520" t="s">
        <v>11976</v>
      </c>
      <c r="E1939" s="520" t="s">
        <v>4765</v>
      </c>
      <c r="F1939" s="521">
        <v>0.0</v>
      </c>
      <c r="G1939" s="522">
        <v>267.86</v>
      </c>
      <c r="H1939" s="522">
        <v>300.0</v>
      </c>
      <c r="I1939" s="522">
        <v>1220957.76</v>
      </c>
      <c r="J1939" s="521">
        <v>32.14</v>
      </c>
      <c r="K1939" s="523">
        <v>0.12</v>
      </c>
      <c r="L1939" s="520" t="s">
        <v>11689</v>
      </c>
      <c r="M1939" s="48"/>
      <c r="N1939" s="48"/>
      <c r="O1939" s="48"/>
      <c r="P1939" s="48"/>
      <c r="Q1939" s="48"/>
      <c r="R1939" s="48"/>
      <c r="S1939" s="48"/>
      <c r="T1939" s="48"/>
      <c r="U1939" s="48"/>
      <c r="V1939" s="48"/>
      <c r="W1939" s="48"/>
      <c r="X1939" s="48"/>
      <c r="Y1939" s="48"/>
      <c r="Z1939" s="48"/>
      <c r="AA1939" s="48"/>
      <c r="AB1939" s="48"/>
      <c r="AC1939" s="48"/>
    </row>
    <row r="1940">
      <c r="A1940" s="524">
        <v>45848.0</v>
      </c>
      <c r="B1940" s="520" t="s">
        <v>10225</v>
      </c>
      <c r="C1940" s="520" t="s">
        <v>4766</v>
      </c>
      <c r="D1940" s="520" t="s">
        <v>11977</v>
      </c>
      <c r="E1940" s="520" t="s">
        <v>4765</v>
      </c>
      <c r="F1940" s="521">
        <v>0.0</v>
      </c>
      <c r="G1940" s="521">
        <v>267.86</v>
      </c>
      <c r="H1940" s="521">
        <v>300.0</v>
      </c>
      <c r="I1940" s="522">
        <v>1221225.62</v>
      </c>
      <c r="J1940" s="521">
        <v>32.14</v>
      </c>
      <c r="K1940" s="523">
        <v>0.12</v>
      </c>
      <c r="L1940" s="520" t="s">
        <v>11689</v>
      </c>
      <c r="M1940" s="48"/>
      <c r="N1940" s="48"/>
      <c r="O1940" s="48"/>
      <c r="P1940" s="48"/>
      <c r="Q1940" s="48"/>
      <c r="R1940" s="48"/>
      <c r="S1940" s="48"/>
      <c r="T1940" s="48"/>
      <c r="U1940" s="48"/>
      <c r="V1940" s="48"/>
      <c r="W1940" s="48"/>
      <c r="X1940" s="48"/>
      <c r="Y1940" s="48"/>
      <c r="Z1940" s="48"/>
      <c r="AA1940" s="48"/>
      <c r="AB1940" s="48"/>
      <c r="AC1940" s="48"/>
    </row>
    <row r="1941">
      <c r="A1941" s="524">
        <v>45856.0</v>
      </c>
      <c r="B1941" s="520" t="s">
        <v>10225</v>
      </c>
      <c r="C1941" s="520" t="s">
        <v>11978</v>
      </c>
      <c r="D1941" s="520" t="s">
        <v>11979</v>
      </c>
      <c r="E1941" s="520" t="s">
        <v>4989</v>
      </c>
      <c r="F1941" s="521">
        <v>0.0</v>
      </c>
      <c r="G1941" s="522">
        <v>20870.54</v>
      </c>
      <c r="H1941" s="522">
        <v>23375.0</v>
      </c>
      <c r="I1941" s="522">
        <v>1242096.16</v>
      </c>
      <c r="J1941" s="522">
        <v>2504.46</v>
      </c>
      <c r="K1941" s="523">
        <v>0.12</v>
      </c>
      <c r="L1941" s="520" t="s">
        <v>10234</v>
      </c>
      <c r="M1941" s="48"/>
      <c r="N1941" s="48"/>
      <c r="O1941" s="48"/>
      <c r="P1941" s="48"/>
      <c r="Q1941" s="48"/>
      <c r="R1941" s="48"/>
      <c r="S1941" s="48"/>
      <c r="T1941" s="48"/>
      <c r="U1941" s="48"/>
      <c r="V1941" s="48"/>
      <c r="W1941" s="48"/>
      <c r="X1941" s="48"/>
      <c r="Y1941" s="48"/>
      <c r="Z1941" s="48"/>
      <c r="AA1941" s="48"/>
      <c r="AB1941" s="48"/>
      <c r="AC1941" s="48"/>
    </row>
    <row r="1942">
      <c r="A1942" s="524">
        <v>45856.0</v>
      </c>
      <c r="B1942" s="520" t="s">
        <v>10225</v>
      </c>
      <c r="C1942" s="520" t="s">
        <v>11978</v>
      </c>
      <c r="D1942" s="520" t="s">
        <v>11980</v>
      </c>
      <c r="E1942" s="520" t="s">
        <v>4989</v>
      </c>
      <c r="F1942" s="521">
        <v>0.0</v>
      </c>
      <c r="G1942" s="522">
        <v>554.38</v>
      </c>
      <c r="H1942" s="522">
        <v>620.9</v>
      </c>
      <c r="I1942" s="522">
        <v>1242650.54</v>
      </c>
      <c r="J1942" s="521">
        <v>66.52</v>
      </c>
      <c r="K1942" s="523">
        <v>0.12</v>
      </c>
      <c r="L1942" s="520" t="s">
        <v>10234</v>
      </c>
      <c r="M1942" s="48"/>
      <c r="N1942" s="48"/>
      <c r="O1942" s="48"/>
      <c r="P1942" s="48"/>
      <c r="Q1942" s="48"/>
      <c r="R1942" s="48"/>
      <c r="S1942" s="48"/>
      <c r="T1942" s="48"/>
      <c r="U1942" s="48"/>
      <c r="V1942" s="48"/>
      <c r="W1942" s="48"/>
      <c r="X1942" s="48"/>
      <c r="Y1942" s="48"/>
      <c r="Z1942" s="48"/>
      <c r="AA1942" s="48"/>
      <c r="AB1942" s="48"/>
      <c r="AC1942" s="48"/>
    </row>
    <row r="1943">
      <c r="A1943" s="524">
        <v>45849.0</v>
      </c>
      <c r="B1943" s="520" t="s">
        <v>10225</v>
      </c>
      <c r="C1943" s="520" t="s">
        <v>4771</v>
      </c>
      <c r="D1943" s="520" t="s">
        <v>11981</v>
      </c>
      <c r="E1943" s="520" t="s">
        <v>4770</v>
      </c>
      <c r="F1943" s="521">
        <v>0.0</v>
      </c>
      <c r="G1943" s="522">
        <v>267.86</v>
      </c>
      <c r="H1943" s="522">
        <v>300.0</v>
      </c>
      <c r="I1943" s="522">
        <v>1242918.4</v>
      </c>
      <c r="J1943" s="521">
        <v>32.14</v>
      </c>
      <c r="K1943" s="523">
        <v>0.12</v>
      </c>
      <c r="L1943" s="520" t="s">
        <v>11689</v>
      </c>
      <c r="M1943" s="48"/>
      <c r="N1943" s="48"/>
      <c r="O1943" s="48"/>
      <c r="P1943" s="48"/>
      <c r="Q1943" s="48"/>
      <c r="R1943" s="48"/>
      <c r="S1943" s="48"/>
      <c r="T1943" s="48"/>
      <c r="U1943" s="48"/>
      <c r="V1943" s="48"/>
      <c r="W1943" s="48"/>
      <c r="X1943" s="48"/>
      <c r="Y1943" s="48"/>
      <c r="Z1943" s="48"/>
      <c r="AA1943" s="48"/>
      <c r="AB1943" s="48"/>
      <c r="AC1943" s="48"/>
    </row>
    <row r="1944">
      <c r="A1944" s="524">
        <v>45849.0</v>
      </c>
      <c r="B1944" s="520" t="s">
        <v>10225</v>
      </c>
      <c r="C1944" s="520" t="s">
        <v>4774</v>
      </c>
      <c r="D1944" s="520" t="s">
        <v>11982</v>
      </c>
      <c r="E1944" s="520" t="s">
        <v>4773</v>
      </c>
      <c r="F1944" s="521">
        <v>0.0</v>
      </c>
      <c r="G1944" s="522">
        <v>491.07</v>
      </c>
      <c r="H1944" s="522">
        <v>550.0</v>
      </c>
      <c r="I1944" s="522">
        <v>1243409.47</v>
      </c>
      <c r="J1944" s="521">
        <v>58.93</v>
      </c>
      <c r="K1944" s="523">
        <v>0.12</v>
      </c>
      <c r="L1944" s="520" t="s">
        <v>11680</v>
      </c>
      <c r="M1944" s="48"/>
      <c r="N1944" s="48"/>
      <c r="O1944" s="48"/>
      <c r="P1944" s="48"/>
      <c r="Q1944" s="48"/>
      <c r="R1944" s="48"/>
      <c r="S1944" s="48"/>
      <c r="T1944" s="48"/>
      <c r="U1944" s="48"/>
      <c r="V1944" s="48"/>
      <c r="W1944" s="48"/>
      <c r="X1944" s="48"/>
      <c r="Y1944" s="48"/>
      <c r="Z1944" s="48"/>
      <c r="AA1944" s="48"/>
      <c r="AB1944" s="48"/>
      <c r="AC1944" s="48"/>
    </row>
    <row r="1945">
      <c r="A1945" s="524">
        <v>45849.0</v>
      </c>
      <c r="B1945" s="520" t="s">
        <v>10225</v>
      </c>
      <c r="C1945" s="520" t="s">
        <v>512</v>
      </c>
      <c r="D1945" s="520" t="s">
        <v>11983</v>
      </c>
      <c r="E1945" s="520" t="s">
        <v>4776</v>
      </c>
      <c r="F1945" s="521">
        <v>0.0</v>
      </c>
      <c r="G1945" s="522">
        <v>491.07</v>
      </c>
      <c r="H1945" s="522">
        <v>550.0</v>
      </c>
      <c r="I1945" s="522">
        <v>1243900.54</v>
      </c>
      <c r="J1945" s="521">
        <v>58.93</v>
      </c>
      <c r="K1945" s="523">
        <v>0.12</v>
      </c>
      <c r="L1945" s="520" t="s">
        <v>11680</v>
      </c>
      <c r="M1945" s="48"/>
      <c r="N1945" s="48"/>
      <c r="O1945" s="48"/>
      <c r="P1945" s="48"/>
      <c r="Q1945" s="48"/>
      <c r="R1945" s="48"/>
      <c r="S1945" s="48"/>
      <c r="T1945" s="48"/>
      <c r="U1945" s="48"/>
      <c r="V1945" s="48"/>
      <c r="W1945" s="48"/>
      <c r="X1945" s="48"/>
      <c r="Y1945" s="48"/>
      <c r="Z1945" s="48"/>
      <c r="AA1945" s="48"/>
      <c r="AB1945" s="48"/>
      <c r="AC1945" s="48"/>
    </row>
    <row r="1946">
      <c r="A1946" s="524">
        <v>45849.0</v>
      </c>
      <c r="B1946" s="520" t="s">
        <v>10225</v>
      </c>
      <c r="C1946" s="520" t="s">
        <v>1366</v>
      </c>
      <c r="D1946" s="520" t="s">
        <v>11984</v>
      </c>
      <c r="E1946" s="520" t="s">
        <v>4778</v>
      </c>
      <c r="F1946" s="521">
        <v>0.0</v>
      </c>
      <c r="G1946" s="521">
        <v>491.07</v>
      </c>
      <c r="H1946" s="521">
        <v>550.0</v>
      </c>
      <c r="I1946" s="522">
        <v>1244391.61</v>
      </c>
      <c r="J1946" s="521">
        <v>58.93</v>
      </c>
      <c r="K1946" s="523">
        <v>0.12</v>
      </c>
      <c r="L1946" s="520" t="s">
        <v>11680</v>
      </c>
      <c r="M1946" s="48"/>
      <c r="N1946" s="48"/>
      <c r="O1946" s="48"/>
      <c r="P1946" s="48"/>
      <c r="Q1946" s="48"/>
      <c r="R1946" s="48"/>
      <c r="S1946" s="48"/>
      <c r="T1946" s="48"/>
      <c r="U1946" s="48"/>
      <c r="V1946" s="48"/>
      <c r="W1946" s="48"/>
      <c r="X1946" s="48"/>
      <c r="Y1946" s="48"/>
      <c r="Z1946" s="48"/>
      <c r="AA1946" s="48"/>
      <c r="AB1946" s="48"/>
      <c r="AC1946" s="48"/>
    </row>
    <row r="1947">
      <c r="A1947" s="524">
        <v>45849.0</v>
      </c>
      <c r="B1947" s="520" t="s">
        <v>10225</v>
      </c>
      <c r="C1947" s="520" t="s">
        <v>2704</v>
      </c>
      <c r="D1947" s="520" t="s">
        <v>11985</v>
      </c>
      <c r="E1947" s="520" t="s">
        <v>4780</v>
      </c>
      <c r="F1947" s="521">
        <v>0.0</v>
      </c>
      <c r="G1947" s="522">
        <v>6428.57</v>
      </c>
      <c r="H1947" s="522">
        <v>7200.0</v>
      </c>
      <c r="I1947" s="522">
        <v>1250820.18</v>
      </c>
      <c r="J1947" s="521">
        <v>771.43</v>
      </c>
      <c r="K1947" s="523">
        <v>0.12</v>
      </c>
      <c r="L1947" s="520" t="s">
        <v>10227</v>
      </c>
      <c r="M1947" s="48"/>
      <c r="N1947" s="48"/>
      <c r="O1947" s="48"/>
      <c r="P1947" s="48"/>
      <c r="Q1947" s="48"/>
      <c r="R1947" s="48"/>
      <c r="S1947" s="48"/>
      <c r="T1947" s="48"/>
      <c r="U1947" s="48"/>
      <c r="V1947" s="48"/>
      <c r="W1947" s="48"/>
      <c r="X1947" s="48"/>
      <c r="Y1947" s="48"/>
      <c r="Z1947" s="48"/>
      <c r="AA1947" s="48"/>
      <c r="AB1947" s="48"/>
      <c r="AC1947" s="48"/>
    </row>
    <row r="1948">
      <c r="A1948" s="524">
        <v>45849.0</v>
      </c>
      <c r="B1948" s="520" t="s">
        <v>10225</v>
      </c>
      <c r="C1948" s="520" t="s">
        <v>3253</v>
      </c>
      <c r="D1948" s="520" t="s">
        <v>11929</v>
      </c>
      <c r="E1948" s="520" t="s">
        <v>4789</v>
      </c>
      <c r="F1948" s="521">
        <v>0.0</v>
      </c>
      <c r="G1948" s="522">
        <v>1071.43</v>
      </c>
      <c r="H1948" s="522">
        <v>1200.0</v>
      </c>
      <c r="I1948" s="522">
        <v>1251891.61</v>
      </c>
      <c r="J1948" s="521">
        <v>128.57</v>
      </c>
      <c r="K1948" s="523">
        <v>0.12</v>
      </c>
      <c r="L1948" s="520" t="s">
        <v>11689</v>
      </c>
      <c r="M1948" s="48"/>
      <c r="N1948" s="48"/>
      <c r="O1948" s="48"/>
      <c r="P1948" s="48"/>
      <c r="Q1948" s="48"/>
      <c r="R1948" s="48"/>
      <c r="S1948" s="48"/>
      <c r="T1948" s="48"/>
      <c r="U1948" s="48"/>
      <c r="V1948" s="48"/>
      <c r="W1948" s="48"/>
      <c r="X1948" s="48"/>
      <c r="Y1948" s="48"/>
      <c r="Z1948" s="48"/>
      <c r="AA1948" s="48"/>
      <c r="AB1948" s="48"/>
      <c r="AC1948" s="48"/>
    </row>
    <row r="1949">
      <c r="A1949" s="524">
        <v>45849.0</v>
      </c>
      <c r="B1949" s="520" t="s">
        <v>10225</v>
      </c>
      <c r="C1949" s="520" t="s">
        <v>4794</v>
      </c>
      <c r="D1949" s="520" t="s">
        <v>11986</v>
      </c>
      <c r="E1949" s="520" t="s">
        <v>4793</v>
      </c>
      <c r="F1949" s="521">
        <v>0.0</v>
      </c>
      <c r="G1949" s="521">
        <v>267.86</v>
      </c>
      <c r="H1949" s="521">
        <v>300.0</v>
      </c>
      <c r="I1949" s="522">
        <v>1252159.47</v>
      </c>
      <c r="J1949" s="521">
        <v>32.14</v>
      </c>
      <c r="K1949" s="523">
        <v>0.12</v>
      </c>
      <c r="L1949" s="520" t="s">
        <v>11689</v>
      </c>
      <c r="M1949" s="48"/>
      <c r="N1949" s="48"/>
      <c r="O1949" s="48"/>
      <c r="P1949" s="48"/>
      <c r="Q1949" s="48"/>
      <c r="R1949" s="48"/>
      <c r="S1949" s="48"/>
      <c r="T1949" s="48"/>
      <c r="U1949" s="48"/>
      <c r="V1949" s="48"/>
      <c r="W1949" s="48"/>
      <c r="X1949" s="48"/>
      <c r="Y1949" s="48"/>
      <c r="Z1949" s="48"/>
      <c r="AA1949" s="48"/>
      <c r="AB1949" s="48"/>
      <c r="AC1949" s="48"/>
    </row>
    <row r="1950">
      <c r="A1950" s="524">
        <v>45849.0</v>
      </c>
      <c r="B1950" s="520" t="s">
        <v>10225</v>
      </c>
      <c r="C1950" s="520" t="s">
        <v>4797</v>
      </c>
      <c r="D1950" s="520" t="s">
        <v>11987</v>
      </c>
      <c r="E1950" s="520" t="s">
        <v>4796</v>
      </c>
      <c r="F1950" s="521">
        <v>0.0</v>
      </c>
      <c r="G1950" s="522">
        <v>267.86</v>
      </c>
      <c r="H1950" s="522">
        <v>300.0</v>
      </c>
      <c r="I1950" s="522">
        <v>1252427.33</v>
      </c>
      <c r="J1950" s="521">
        <v>32.14</v>
      </c>
      <c r="K1950" s="523">
        <v>0.12</v>
      </c>
      <c r="L1950" s="520" t="s">
        <v>11689</v>
      </c>
      <c r="M1950" s="48"/>
      <c r="N1950" s="48"/>
      <c r="O1950" s="48"/>
      <c r="P1950" s="48"/>
      <c r="Q1950" s="48"/>
      <c r="R1950" s="48"/>
      <c r="S1950" s="48"/>
      <c r="T1950" s="48"/>
      <c r="U1950" s="48"/>
      <c r="V1950" s="48"/>
      <c r="W1950" s="48"/>
      <c r="X1950" s="48"/>
      <c r="Y1950" s="48"/>
      <c r="Z1950" s="48"/>
      <c r="AA1950" s="48"/>
      <c r="AB1950" s="48"/>
      <c r="AC1950" s="48"/>
    </row>
    <row r="1951">
      <c r="A1951" s="524">
        <v>45839.0</v>
      </c>
      <c r="B1951" s="520" t="s">
        <v>10225</v>
      </c>
      <c r="C1951" s="520" t="s">
        <v>4800</v>
      </c>
      <c r="D1951" s="520" t="s">
        <v>11988</v>
      </c>
      <c r="E1951" s="520" t="s">
        <v>4799</v>
      </c>
      <c r="F1951" s="521">
        <v>0.0</v>
      </c>
      <c r="G1951" s="522">
        <v>18750.0</v>
      </c>
      <c r="H1951" s="522">
        <v>21000.0</v>
      </c>
      <c r="I1951" s="522">
        <v>1271177.33</v>
      </c>
      <c r="J1951" s="522">
        <v>2250.0</v>
      </c>
      <c r="K1951" s="523">
        <v>0.12</v>
      </c>
      <c r="L1951" s="520" t="s">
        <v>10229</v>
      </c>
      <c r="M1951" s="48"/>
      <c r="N1951" s="48"/>
      <c r="O1951" s="48"/>
      <c r="P1951" s="48"/>
      <c r="Q1951" s="48"/>
      <c r="R1951" s="48"/>
      <c r="S1951" s="48"/>
      <c r="T1951" s="48"/>
      <c r="U1951" s="48"/>
      <c r="V1951" s="48"/>
      <c r="W1951" s="48"/>
      <c r="X1951" s="48"/>
      <c r="Y1951" s="48"/>
      <c r="Z1951" s="48"/>
      <c r="AA1951" s="48"/>
      <c r="AB1951" s="48"/>
      <c r="AC1951" s="48"/>
    </row>
    <row r="1952">
      <c r="A1952" s="524">
        <v>45849.0</v>
      </c>
      <c r="B1952" s="520" t="s">
        <v>10225</v>
      </c>
      <c r="C1952" s="520" t="s">
        <v>4804</v>
      </c>
      <c r="D1952" s="520" t="s">
        <v>11989</v>
      </c>
      <c r="E1952" s="520" t="s">
        <v>4803</v>
      </c>
      <c r="F1952" s="521">
        <v>0.0</v>
      </c>
      <c r="G1952" s="522">
        <v>1000.0</v>
      </c>
      <c r="H1952" s="522">
        <v>1120.0</v>
      </c>
      <c r="I1952" s="522">
        <v>1272177.33</v>
      </c>
      <c r="J1952" s="521">
        <v>120.0</v>
      </c>
      <c r="K1952" s="523">
        <v>0.12</v>
      </c>
      <c r="L1952" s="520" t="s">
        <v>11809</v>
      </c>
      <c r="M1952" s="48"/>
      <c r="N1952" s="48"/>
      <c r="O1952" s="48"/>
      <c r="P1952" s="48"/>
      <c r="Q1952" s="48"/>
      <c r="R1952" s="48"/>
      <c r="S1952" s="48"/>
      <c r="T1952" s="48"/>
      <c r="U1952" s="48"/>
      <c r="V1952" s="48"/>
      <c r="W1952" s="48"/>
      <c r="X1952" s="48"/>
      <c r="Y1952" s="48"/>
      <c r="Z1952" s="48"/>
      <c r="AA1952" s="48"/>
      <c r="AB1952" s="48"/>
      <c r="AC1952" s="48"/>
    </row>
    <row r="1953">
      <c r="A1953" s="524">
        <v>45850.0</v>
      </c>
      <c r="B1953" s="520" t="s">
        <v>10225</v>
      </c>
      <c r="C1953" s="520" t="s">
        <v>4819</v>
      </c>
      <c r="D1953" s="520" t="s">
        <v>11990</v>
      </c>
      <c r="E1953" s="520" t="s">
        <v>4818</v>
      </c>
      <c r="F1953" s="521">
        <v>0.0</v>
      </c>
      <c r="G1953" s="522">
        <v>491.07</v>
      </c>
      <c r="H1953" s="522">
        <v>550.0</v>
      </c>
      <c r="I1953" s="522">
        <v>1272668.4</v>
      </c>
      <c r="J1953" s="522">
        <v>58.93</v>
      </c>
      <c r="K1953" s="523">
        <v>0.12</v>
      </c>
      <c r="L1953" s="520" t="s">
        <v>11680</v>
      </c>
      <c r="M1953" s="48"/>
      <c r="N1953" s="48"/>
      <c r="O1953" s="48"/>
      <c r="P1953" s="48"/>
      <c r="Q1953" s="48"/>
      <c r="R1953" s="48"/>
      <c r="S1953" s="48"/>
      <c r="T1953" s="48"/>
      <c r="U1953" s="48"/>
      <c r="V1953" s="48"/>
      <c r="W1953" s="48"/>
      <c r="X1953" s="48"/>
      <c r="Y1953" s="48"/>
      <c r="Z1953" s="48"/>
      <c r="AA1953" s="48"/>
      <c r="AB1953" s="48"/>
      <c r="AC1953" s="48"/>
    </row>
    <row r="1954">
      <c r="A1954" s="524">
        <v>45850.0</v>
      </c>
      <c r="B1954" s="520" t="s">
        <v>10225</v>
      </c>
      <c r="C1954" s="520" t="s">
        <v>4292</v>
      </c>
      <c r="D1954" s="520" t="s">
        <v>11991</v>
      </c>
      <c r="E1954" s="520" t="s">
        <v>4825</v>
      </c>
      <c r="F1954" s="521">
        <v>0.0</v>
      </c>
      <c r="G1954" s="522">
        <v>3214.29</v>
      </c>
      <c r="H1954" s="522">
        <v>3600.0</v>
      </c>
      <c r="I1954" s="522">
        <v>1275882.69</v>
      </c>
      <c r="J1954" s="521">
        <v>385.71</v>
      </c>
      <c r="K1954" s="523">
        <v>0.12</v>
      </c>
      <c r="L1954" s="520" t="s">
        <v>11809</v>
      </c>
      <c r="M1954" s="48"/>
      <c r="N1954" s="48"/>
      <c r="O1954" s="48"/>
      <c r="P1954" s="48"/>
      <c r="Q1954" s="48"/>
      <c r="R1954" s="48"/>
      <c r="S1954" s="48"/>
      <c r="T1954" s="48"/>
      <c r="U1954" s="48"/>
      <c r="V1954" s="48"/>
      <c r="W1954" s="48"/>
      <c r="X1954" s="48"/>
      <c r="Y1954" s="48"/>
      <c r="Z1954" s="48"/>
      <c r="AA1954" s="48"/>
      <c r="AB1954" s="48"/>
      <c r="AC1954" s="48"/>
    </row>
    <row r="1955">
      <c r="A1955" s="524">
        <v>45850.0</v>
      </c>
      <c r="B1955" s="520" t="s">
        <v>10225</v>
      </c>
      <c r="C1955" s="520" t="s">
        <v>785</v>
      </c>
      <c r="D1955" s="520" t="s">
        <v>11992</v>
      </c>
      <c r="E1955" s="520" t="s">
        <v>4821</v>
      </c>
      <c r="F1955" s="521">
        <v>0.0</v>
      </c>
      <c r="G1955" s="522">
        <v>62.5</v>
      </c>
      <c r="H1955" s="522">
        <v>70.0</v>
      </c>
      <c r="I1955" s="522">
        <v>1275945.19</v>
      </c>
      <c r="J1955" s="521">
        <v>7.5</v>
      </c>
      <c r="K1955" s="523">
        <v>0.12</v>
      </c>
      <c r="L1955" s="520" t="s">
        <v>10290</v>
      </c>
      <c r="M1955" s="48"/>
      <c r="N1955" s="48"/>
      <c r="O1955" s="48"/>
      <c r="P1955" s="48"/>
      <c r="Q1955" s="48"/>
      <c r="R1955" s="48"/>
      <c r="S1955" s="48"/>
      <c r="T1955" s="48"/>
      <c r="U1955" s="48"/>
      <c r="V1955" s="48"/>
      <c r="W1955" s="48"/>
      <c r="X1955" s="48"/>
      <c r="Y1955" s="48"/>
      <c r="Z1955" s="48"/>
      <c r="AA1955" s="48"/>
      <c r="AB1955" s="48"/>
      <c r="AC1955" s="48"/>
    </row>
    <row r="1956">
      <c r="A1956" s="524">
        <v>45850.0</v>
      </c>
      <c r="B1956" s="520" t="s">
        <v>10225</v>
      </c>
      <c r="C1956" s="520" t="s">
        <v>785</v>
      </c>
      <c r="D1956" s="520" t="s">
        <v>11993</v>
      </c>
      <c r="E1956" s="520" t="s">
        <v>4821</v>
      </c>
      <c r="F1956" s="521">
        <v>0.0</v>
      </c>
      <c r="G1956" s="522">
        <v>1687.5</v>
      </c>
      <c r="H1956" s="522">
        <v>1890.0</v>
      </c>
      <c r="I1956" s="522">
        <v>1277632.69</v>
      </c>
      <c r="J1956" s="521">
        <v>202.5</v>
      </c>
      <c r="K1956" s="523">
        <v>0.12</v>
      </c>
      <c r="L1956" s="520" t="s">
        <v>10227</v>
      </c>
      <c r="M1956" s="48"/>
      <c r="N1956" s="48"/>
      <c r="O1956" s="48"/>
      <c r="P1956" s="48"/>
      <c r="Q1956" s="48"/>
      <c r="R1956" s="48"/>
      <c r="S1956" s="48"/>
      <c r="T1956" s="48"/>
      <c r="U1956" s="48"/>
      <c r="V1956" s="48"/>
      <c r="W1956" s="48"/>
      <c r="X1956" s="48"/>
      <c r="Y1956" s="48"/>
      <c r="Z1956" s="48"/>
      <c r="AA1956" s="48"/>
      <c r="AB1956" s="48"/>
      <c r="AC1956" s="48"/>
    </row>
    <row r="1957">
      <c r="A1957" s="524">
        <v>45850.0</v>
      </c>
      <c r="B1957" s="520" t="s">
        <v>10225</v>
      </c>
      <c r="C1957" s="520" t="s">
        <v>785</v>
      </c>
      <c r="D1957" s="520" t="s">
        <v>11994</v>
      </c>
      <c r="E1957" s="520" t="s">
        <v>4821</v>
      </c>
      <c r="F1957" s="521">
        <v>0.0</v>
      </c>
      <c r="G1957" s="522">
        <v>1687.5</v>
      </c>
      <c r="H1957" s="522">
        <v>1890.0</v>
      </c>
      <c r="I1957" s="522">
        <v>1279320.19</v>
      </c>
      <c r="J1957" s="521">
        <v>202.5</v>
      </c>
      <c r="K1957" s="523">
        <v>0.12</v>
      </c>
      <c r="L1957" s="520" t="s">
        <v>10227</v>
      </c>
      <c r="M1957" s="48"/>
      <c r="N1957" s="48"/>
      <c r="O1957" s="48"/>
      <c r="P1957" s="48"/>
      <c r="Q1957" s="48"/>
      <c r="R1957" s="48"/>
      <c r="S1957" s="48"/>
      <c r="T1957" s="48"/>
      <c r="U1957" s="48"/>
      <c r="V1957" s="48"/>
      <c r="W1957" s="48"/>
      <c r="X1957" s="48"/>
      <c r="Y1957" s="48"/>
      <c r="Z1957" s="48"/>
      <c r="AA1957" s="48"/>
      <c r="AB1957" s="48"/>
      <c r="AC1957" s="48"/>
    </row>
    <row r="1958">
      <c r="A1958" s="524">
        <v>45852.0</v>
      </c>
      <c r="B1958" s="520" t="s">
        <v>10225</v>
      </c>
      <c r="C1958" s="520" t="s">
        <v>11995</v>
      </c>
      <c r="D1958" s="520" t="s">
        <v>11996</v>
      </c>
      <c r="E1958" s="520" t="s">
        <v>4828</v>
      </c>
      <c r="F1958" s="521">
        <v>0.0</v>
      </c>
      <c r="G1958" s="522">
        <v>491.07</v>
      </c>
      <c r="H1958" s="522">
        <v>550.0</v>
      </c>
      <c r="I1958" s="522">
        <v>1279811.26</v>
      </c>
      <c r="J1958" s="521">
        <v>58.93</v>
      </c>
      <c r="K1958" s="523">
        <v>0.12</v>
      </c>
      <c r="L1958" s="520" t="s">
        <v>11680</v>
      </c>
      <c r="M1958" s="48"/>
      <c r="N1958" s="48"/>
      <c r="O1958" s="48"/>
      <c r="P1958" s="48"/>
      <c r="Q1958" s="48"/>
      <c r="R1958" s="48"/>
      <c r="S1958" s="48"/>
      <c r="T1958" s="48"/>
      <c r="U1958" s="48"/>
      <c r="V1958" s="48"/>
      <c r="W1958" s="48"/>
      <c r="X1958" s="48"/>
      <c r="Y1958" s="48"/>
      <c r="Z1958" s="48"/>
      <c r="AA1958" s="48"/>
      <c r="AB1958" s="48"/>
      <c r="AC1958" s="48"/>
    </row>
    <row r="1959">
      <c r="A1959" s="524">
        <v>45852.0</v>
      </c>
      <c r="B1959" s="520" t="s">
        <v>10225</v>
      </c>
      <c r="C1959" s="520" t="s">
        <v>11997</v>
      </c>
      <c r="D1959" s="520" t="s">
        <v>11998</v>
      </c>
      <c r="E1959" s="520" t="s">
        <v>4832</v>
      </c>
      <c r="F1959" s="521">
        <v>0.0</v>
      </c>
      <c r="G1959" s="521">
        <v>267.86</v>
      </c>
      <c r="H1959" s="521">
        <v>300.0</v>
      </c>
      <c r="I1959" s="522">
        <v>1280079.12</v>
      </c>
      <c r="J1959" s="521">
        <v>32.14</v>
      </c>
      <c r="K1959" s="523">
        <v>0.12</v>
      </c>
      <c r="L1959" s="520" t="s">
        <v>11689</v>
      </c>
      <c r="M1959" s="48"/>
      <c r="N1959" s="48"/>
      <c r="O1959" s="48"/>
      <c r="P1959" s="48"/>
      <c r="Q1959" s="48"/>
      <c r="R1959" s="48"/>
      <c r="S1959" s="48"/>
      <c r="T1959" s="48"/>
      <c r="U1959" s="48"/>
      <c r="V1959" s="48"/>
      <c r="W1959" s="48"/>
      <c r="X1959" s="48"/>
      <c r="Y1959" s="48"/>
      <c r="Z1959" s="48"/>
      <c r="AA1959" s="48"/>
      <c r="AB1959" s="48"/>
      <c r="AC1959" s="48"/>
    </row>
    <row r="1960">
      <c r="A1960" s="524">
        <v>45852.0</v>
      </c>
      <c r="B1960" s="520" t="s">
        <v>10225</v>
      </c>
      <c r="C1960" s="520" t="s">
        <v>4907</v>
      </c>
      <c r="D1960" s="520" t="s">
        <v>11999</v>
      </c>
      <c r="E1960" s="520" t="s">
        <v>4839</v>
      </c>
      <c r="F1960" s="521">
        <v>0.0</v>
      </c>
      <c r="G1960" s="522">
        <v>491.07</v>
      </c>
      <c r="H1960" s="522">
        <v>550.0</v>
      </c>
      <c r="I1960" s="522">
        <v>1280570.19</v>
      </c>
      <c r="J1960" s="522">
        <v>58.93</v>
      </c>
      <c r="K1960" s="523">
        <v>0.12</v>
      </c>
      <c r="L1960" s="520" t="s">
        <v>11680</v>
      </c>
      <c r="M1960" s="48"/>
      <c r="N1960" s="48"/>
      <c r="O1960" s="48"/>
      <c r="P1960" s="48"/>
      <c r="Q1960" s="48"/>
      <c r="R1960" s="48"/>
      <c r="S1960" s="48"/>
      <c r="T1960" s="48"/>
      <c r="U1960" s="48"/>
      <c r="V1960" s="48"/>
      <c r="W1960" s="48"/>
      <c r="X1960" s="48"/>
      <c r="Y1960" s="48"/>
      <c r="Z1960" s="48"/>
      <c r="AA1960" s="48"/>
      <c r="AB1960" s="48"/>
      <c r="AC1960" s="48"/>
    </row>
    <row r="1961">
      <c r="A1961" s="524">
        <v>45849.0</v>
      </c>
      <c r="B1961" s="520" t="s">
        <v>10225</v>
      </c>
      <c r="C1961" s="520" t="s">
        <v>6991</v>
      </c>
      <c r="D1961" s="520" t="s">
        <v>12000</v>
      </c>
      <c r="E1961" s="520" t="s">
        <v>4862</v>
      </c>
      <c r="F1961" s="521">
        <v>0.0</v>
      </c>
      <c r="G1961" s="522">
        <v>1500.0</v>
      </c>
      <c r="H1961" s="522">
        <v>1680.0</v>
      </c>
      <c r="I1961" s="522">
        <v>1282070.19</v>
      </c>
      <c r="J1961" s="521">
        <v>180.0</v>
      </c>
      <c r="K1961" s="523">
        <v>0.12</v>
      </c>
      <c r="L1961" s="520" t="s">
        <v>11809</v>
      </c>
      <c r="M1961" s="48"/>
      <c r="N1961" s="48"/>
      <c r="O1961" s="48"/>
      <c r="P1961" s="48"/>
      <c r="Q1961" s="48"/>
      <c r="R1961" s="48"/>
      <c r="S1961" s="48"/>
      <c r="T1961" s="48"/>
      <c r="U1961" s="48"/>
      <c r="V1961" s="48"/>
      <c r="W1961" s="48"/>
      <c r="X1961" s="48"/>
      <c r="Y1961" s="48"/>
      <c r="Z1961" s="48"/>
      <c r="AA1961" s="48"/>
      <c r="AB1961" s="48"/>
      <c r="AC1961" s="48"/>
    </row>
    <row r="1962">
      <c r="A1962" s="524">
        <v>45849.0</v>
      </c>
      <c r="B1962" s="520" t="s">
        <v>10225</v>
      </c>
      <c r="C1962" s="520" t="s">
        <v>6991</v>
      </c>
      <c r="D1962" s="520" t="s">
        <v>12001</v>
      </c>
      <c r="E1962" s="520" t="s">
        <v>4862</v>
      </c>
      <c r="F1962" s="521">
        <v>0.0</v>
      </c>
      <c r="G1962" s="522">
        <v>500.0</v>
      </c>
      <c r="H1962" s="522">
        <v>560.0</v>
      </c>
      <c r="I1962" s="522">
        <v>1282570.19</v>
      </c>
      <c r="J1962" s="521">
        <v>60.0</v>
      </c>
      <c r="K1962" s="523">
        <v>0.12</v>
      </c>
      <c r="L1962" s="520" t="s">
        <v>11809</v>
      </c>
      <c r="M1962" s="48"/>
      <c r="N1962" s="48"/>
      <c r="O1962" s="48"/>
      <c r="P1962" s="48"/>
      <c r="Q1962" s="48"/>
      <c r="R1962" s="48"/>
      <c r="S1962" s="48"/>
      <c r="T1962" s="48"/>
      <c r="U1962" s="48"/>
      <c r="V1962" s="48"/>
      <c r="W1962" s="48"/>
      <c r="X1962" s="48"/>
      <c r="Y1962" s="48"/>
      <c r="Z1962" s="48"/>
      <c r="AA1962" s="48"/>
      <c r="AB1962" s="48"/>
      <c r="AC1962" s="48"/>
    </row>
    <row r="1963">
      <c r="A1963" s="524">
        <v>45853.0</v>
      </c>
      <c r="B1963" s="520" t="s">
        <v>10225</v>
      </c>
      <c r="C1963" s="520" t="s">
        <v>487</v>
      </c>
      <c r="D1963" s="520" t="s">
        <v>11919</v>
      </c>
      <c r="E1963" s="520" t="s">
        <v>4868</v>
      </c>
      <c r="F1963" s="521">
        <v>0.0</v>
      </c>
      <c r="G1963" s="522">
        <v>267.86</v>
      </c>
      <c r="H1963" s="522">
        <v>300.0</v>
      </c>
      <c r="I1963" s="522">
        <v>1282838.05</v>
      </c>
      <c r="J1963" s="521">
        <v>32.14</v>
      </c>
      <c r="K1963" s="523">
        <v>0.12</v>
      </c>
      <c r="L1963" s="520" t="s">
        <v>11689</v>
      </c>
      <c r="M1963" s="48"/>
      <c r="N1963" s="48"/>
      <c r="O1963" s="48"/>
      <c r="P1963" s="48"/>
      <c r="Q1963" s="48"/>
      <c r="R1963" s="48"/>
      <c r="S1963" s="48"/>
      <c r="T1963" s="48"/>
      <c r="U1963" s="48"/>
      <c r="V1963" s="48"/>
      <c r="W1963" s="48"/>
      <c r="X1963" s="48"/>
      <c r="Y1963" s="48"/>
      <c r="Z1963" s="48"/>
      <c r="AA1963" s="48"/>
      <c r="AB1963" s="48"/>
      <c r="AC1963" s="48"/>
    </row>
    <row r="1964">
      <c r="A1964" s="524">
        <v>45853.0</v>
      </c>
      <c r="B1964" s="520" t="s">
        <v>10225</v>
      </c>
      <c r="C1964" s="520" t="s">
        <v>4207</v>
      </c>
      <c r="D1964" s="520" t="s">
        <v>12002</v>
      </c>
      <c r="E1964" s="520" t="s">
        <v>4870</v>
      </c>
      <c r="F1964" s="521">
        <v>0.0</v>
      </c>
      <c r="G1964" s="521">
        <v>491.07</v>
      </c>
      <c r="H1964" s="521">
        <v>550.0</v>
      </c>
      <c r="I1964" s="522">
        <v>1283329.12</v>
      </c>
      <c r="J1964" s="521">
        <v>58.93</v>
      </c>
      <c r="K1964" s="523">
        <v>0.12</v>
      </c>
      <c r="L1964" s="520" t="s">
        <v>11680</v>
      </c>
      <c r="M1964" s="48"/>
      <c r="N1964" s="48"/>
      <c r="O1964" s="48"/>
      <c r="P1964" s="48"/>
      <c r="Q1964" s="48"/>
      <c r="R1964" s="48"/>
      <c r="S1964" s="48"/>
      <c r="T1964" s="48"/>
      <c r="U1964" s="48"/>
      <c r="V1964" s="48"/>
      <c r="W1964" s="48"/>
      <c r="X1964" s="48"/>
      <c r="Y1964" s="48"/>
      <c r="Z1964" s="48"/>
      <c r="AA1964" s="48"/>
      <c r="AB1964" s="48"/>
      <c r="AC1964" s="48"/>
    </row>
    <row r="1965">
      <c r="A1965" s="524">
        <v>45853.0</v>
      </c>
      <c r="B1965" s="520" t="s">
        <v>10225</v>
      </c>
      <c r="C1965" s="520" t="s">
        <v>616</v>
      </c>
      <c r="D1965" s="520" t="s">
        <v>12003</v>
      </c>
      <c r="E1965" s="520" t="s">
        <v>4932</v>
      </c>
      <c r="F1965" s="521">
        <v>0.0</v>
      </c>
      <c r="G1965" s="522">
        <v>500.0</v>
      </c>
      <c r="H1965" s="522">
        <v>560.0</v>
      </c>
      <c r="I1965" s="522">
        <v>1283829.12</v>
      </c>
      <c r="J1965" s="521">
        <v>60.0</v>
      </c>
      <c r="K1965" s="523">
        <v>0.12</v>
      </c>
      <c r="L1965" s="520" t="s">
        <v>11809</v>
      </c>
      <c r="M1965" s="48"/>
      <c r="N1965" s="48"/>
      <c r="O1965" s="48"/>
      <c r="P1965" s="48"/>
      <c r="Q1965" s="48"/>
      <c r="R1965" s="48"/>
      <c r="S1965" s="48"/>
      <c r="T1965" s="48"/>
      <c r="U1965" s="48"/>
      <c r="V1965" s="48"/>
      <c r="W1965" s="48"/>
      <c r="X1965" s="48"/>
      <c r="Y1965" s="48"/>
      <c r="Z1965" s="48"/>
      <c r="AA1965" s="48"/>
      <c r="AB1965" s="48"/>
      <c r="AC1965" s="48"/>
    </row>
    <row r="1966">
      <c r="A1966" s="524">
        <v>45855.0</v>
      </c>
      <c r="B1966" s="520" t="s">
        <v>10225</v>
      </c>
      <c r="C1966" s="520" t="s">
        <v>4103</v>
      </c>
      <c r="D1966" s="520" t="s">
        <v>11571</v>
      </c>
      <c r="E1966" s="520" t="s">
        <v>4957</v>
      </c>
      <c r="F1966" s="521">
        <v>0.0</v>
      </c>
      <c r="G1966" s="521">
        <v>508.93</v>
      </c>
      <c r="H1966" s="521">
        <v>570.0</v>
      </c>
      <c r="I1966" s="522">
        <v>1284338.05</v>
      </c>
      <c r="J1966" s="521">
        <v>61.07</v>
      </c>
      <c r="K1966" s="523">
        <v>0.12</v>
      </c>
      <c r="L1966" s="520" t="s">
        <v>10290</v>
      </c>
      <c r="M1966" s="48"/>
      <c r="N1966" s="48"/>
      <c r="O1966" s="48"/>
      <c r="P1966" s="48"/>
      <c r="Q1966" s="48"/>
      <c r="R1966" s="48"/>
      <c r="S1966" s="48"/>
      <c r="T1966" s="48"/>
      <c r="U1966" s="48"/>
      <c r="V1966" s="48"/>
      <c r="W1966" s="48"/>
      <c r="X1966" s="48"/>
      <c r="Y1966" s="48"/>
      <c r="Z1966" s="48"/>
      <c r="AA1966" s="48"/>
      <c r="AB1966" s="48"/>
      <c r="AC1966" s="48"/>
    </row>
    <row r="1967">
      <c r="A1967" s="524">
        <v>45852.0</v>
      </c>
      <c r="B1967" s="520" t="s">
        <v>10225</v>
      </c>
      <c r="C1967" s="520" t="s">
        <v>3930</v>
      </c>
      <c r="D1967" s="520" t="s">
        <v>11771</v>
      </c>
      <c r="E1967" s="520" t="s">
        <v>4860</v>
      </c>
      <c r="F1967" s="521">
        <v>0.0</v>
      </c>
      <c r="G1967" s="522">
        <v>267.86</v>
      </c>
      <c r="H1967" s="522">
        <v>300.0</v>
      </c>
      <c r="I1967" s="522">
        <v>1284605.91</v>
      </c>
      <c r="J1967" s="521">
        <v>32.14</v>
      </c>
      <c r="K1967" s="523">
        <v>0.12</v>
      </c>
      <c r="L1967" s="520" t="s">
        <v>11689</v>
      </c>
      <c r="M1967" s="48"/>
      <c r="N1967" s="48"/>
      <c r="O1967" s="48"/>
      <c r="P1967" s="48"/>
      <c r="Q1967" s="48"/>
      <c r="R1967" s="48"/>
      <c r="S1967" s="48"/>
      <c r="T1967" s="48"/>
      <c r="U1967" s="48"/>
      <c r="V1967" s="48"/>
      <c r="W1967" s="48"/>
      <c r="X1967" s="48"/>
      <c r="Y1967" s="48"/>
      <c r="Z1967" s="48"/>
      <c r="AA1967" s="48"/>
      <c r="AB1967" s="48"/>
      <c r="AC1967" s="48"/>
    </row>
    <row r="1968">
      <c r="A1968" s="524">
        <v>45853.0</v>
      </c>
      <c r="B1968" s="520" t="s">
        <v>10225</v>
      </c>
      <c r="C1968" s="520" t="s">
        <v>4873</v>
      </c>
      <c r="D1968" s="520" t="s">
        <v>12004</v>
      </c>
      <c r="E1968" s="520" t="s">
        <v>4872</v>
      </c>
      <c r="F1968" s="521">
        <v>0.0</v>
      </c>
      <c r="G1968" s="522">
        <v>491.07</v>
      </c>
      <c r="H1968" s="522">
        <v>550.0</v>
      </c>
      <c r="I1968" s="522">
        <v>1285096.98</v>
      </c>
      <c r="J1968" s="521">
        <v>58.93</v>
      </c>
      <c r="K1968" s="523">
        <v>0.12</v>
      </c>
      <c r="L1968" s="520" t="s">
        <v>11680</v>
      </c>
      <c r="M1968" s="48"/>
      <c r="N1968" s="48"/>
      <c r="O1968" s="48"/>
      <c r="P1968" s="48"/>
      <c r="Q1968" s="48"/>
      <c r="R1968" s="48"/>
      <c r="S1968" s="48"/>
      <c r="T1968" s="48"/>
      <c r="U1968" s="48"/>
      <c r="V1968" s="48"/>
      <c r="W1968" s="48"/>
      <c r="X1968" s="48"/>
      <c r="Y1968" s="48"/>
      <c r="Z1968" s="48"/>
      <c r="AA1968" s="48"/>
      <c r="AB1968" s="48"/>
      <c r="AC1968" s="48"/>
    </row>
    <row r="1969">
      <c r="A1969" s="524">
        <v>45853.0</v>
      </c>
      <c r="B1969" s="520" t="s">
        <v>10225</v>
      </c>
      <c r="C1969" s="520" t="s">
        <v>4876</v>
      </c>
      <c r="D1969" s="520" t="s">
        <v>12005</v>
      </c>
      <c r="E1969" s="520" t="s">
        <v>4875</v>
      </c>
      <c r="F1969" s="521">
        <v>0.0</v>
      </c>
      <c r="G1969" s="522">
        <v>267.86</v>
      </c>
      <c r="H1969" s="522">
        <v>300.0</v>
      </c>
      <c r="I1969" s="522">
        <v>1285364.84</v>
      </c>
      <c r="J1969" s="522">
        <v>32.14</v>
      </c>
      <c r="K1969" s="523">
        <v>0.12</v>
      </c>
      <c r="L1969" s="520" t="s">
        <v>11689</v>
      </c>
      <c r="M1969" s="48"/>
      <c r="N1969" s="48"/>
      <c r="O1969" s="48"/>
      <c r="P1969" s="48"/>
      <c r="Q1969" s="48"/>
      <c r="R1969" s="48"/>
      <c r="S1969" s="48"/>
      <c r="T1969" s="48"/>
      <c r="U1969" s="48"/>
      <c r="V1969" s="48"/>
      <c r="W1969" s="48"/>
      <c r="X1969" s="48"/>
      <c r="Y1969" s="48"/>
      <c r="Z1969" s="48"/>
      <c r="AA1969" s="48"/>
      <c r="AB1969" s="48"/>
      <c r="AC1969" s="48"/>
    </row>
    <row r="1970">
      <c r="A1970" s="524">
        <v>45853.0</v>
      </c>
      <c r="B1970" s="520" t="s">
        <v>10225</v>
      </c>
      <c r="C1970" s="520" t="s">
        <v>4879</v>
      </c>
      <c r="D1970" s="520" t="s">
        <v>12006</v>
      </c>
      <c r="E1970" s="520" t="s">
        <v>4878</v>
      </c>
      <c r="F1970" s="521">
        <v>0.0</v>
      </c>
      <c r="G1970" s="521">
        <v>267.86</v>
      </c>
      <c r="H1970" s="521">
        <v>300.0</v>
      </c>
      <c r="I1970" s="522">
        <v>1285632.7</v>
      </c>
      <c r="J1970" s="521">
        <v>32.14</v>
      </c>
      <c r="K1970" s="523">
        <v>0.12</v>
      </c>
      <c r="L1970" s="520" t="s">
        <v>11689</v>
      </c>
      <c r="M1970" s="48"/>
      <c r="N1970" s="48"/>
      <c r="O1970" s="48"/>
      <c r="P1970" s="48"/>
      <c r="Q1970" s="48"/>
      <c r="R1970" s="48"/>
      <c r="S1970" s="48"/>
      <c r="T1970" s="48"/>
      <c r="U1970" s="48"/>
      <c r="V1970" s="48"/>
      <c r="W1970" s="48"/>
      <c r="X1970" s="48"/>
      <c r="Y1970" s="48"/>
      <c r="Z1970" s="48"/>
      <c r="AA1970" s="48"/>
      <c r="AB1970" s="48"/>
      <c r="AC1970" s="48"/>
    </row>
    <row r="1971">
      <c r="A1971" s="524">
        <v>45854.0</v>
      </c>
      <c r="B1971" s="520" t="s">
        <v>10225</v>
      </c>
      <c r="C1971" s="520" t="s">
        <v>4897</v>
      </c>
      <c r="D1971" s="520" t="s">
        <v>12007</v>
      </c>
      <c r="E1971" s="520" t="s">
        <v>4896</v>
      </c>
      <c r="F1971" s="521">
        <v>0.0</v>
      </c>
      <c r="G1971" s="521">
        <v>491.07</v>
      </c>
      <c r="H1971" s="521">
        <v>550.0</v>
      </c>
      <c r="I1971" s="522">
        <v>1286123.77</v>
      </c>
      <c r="J1971" s="521">
        <v>58.93</v>
      </c>
      <c r="K1971" s="523">
        <v>0.12</v>
      </c>
      <c r="L1971" s="520" t="s">
        <v>11680</v>
      </c>
      <c r="M1971" s="48"/>
      <c r="N1971" s="48"/>
      <c r="O1971" s="48"/>
      <c r="P1971" s="48"/>
      <c r="Q1971" s="48"/>
      <c r="R1971" s="48"/>
      <c r="S1971" s="48"/>
      <c r="T1971" s="48"/>
      <c r="U1971" s="48"/>
      <c r="V1971" s="48"/>
      <c r="W1971" s="48"/>
      <c r="X1971" s="48"/>
      <c r="Y1971" s="48"/>
      <c r="Z1971" s="48"/>
      <c r="AA1971" s="48"/>
      <c r="AB1971" s="48"/>
      <c r="AC1971" s="48"/>
    </row>
    <row r="1972">
      <c r="A1972" s="524">
        <v>45854.0</v>
      </c>
      <c r="B1972" s="520" t="s">
        <v>10225</v>
      </c>
      <c r="C1972" s="520" t="s">
        <v>2873</v>
      </c>
      <c r="D1972" s="520" t="s">
        <v>12008</v>
      </c>
      <c r="E1972" s="520" t="s">
        <v>4899</v>
      </c>
      <c r="F1972" s="521">
        <v>0.0</v>
      </c>
      <c r="G1972" s="522">
        <v>491.07</v>
      </c>
      <c r="H1972" s="522">
        <v>550.0</v>
      </c>
      <c r="I1972" s="522">
        <v>1286614.84</v>
      </c>
      <c r="J1972" s="521">
        <v>58.93</v>
      </c>
      <c r="K1972" s="523">
        <v>0.12</v>
      </c>
      <c r="L1972" s="520" t="s">
        <v>11680</v>
      </c>
      <c r="M1972" s="48"/>
      <c r="N1972" s="48"/>
      <c r="O1972" s="48"/>
      <c r="P1972" s="48"/>
      <c r="Q1972" s="48"/>
      <c r="R1972" s="48"/>
      <c r="S1972" s="48"/>
      <c r="T1972" s="48"/>
      <c r="U1972" s="48"/>
      <c r="V1972" s="48"/>
      <c r="W1972" s="48"/>
      <c r="X1972" s="48"/>
      <c r="Y1972" s="48"/>
      <c r="Z1972" s="48"/>
      <c r="AA1972" s="48"/>
      <c r="AB1972" s="48"/>
      <c r="AC1972" s="48"/>
    </row>
    <row r="1973">
      <c r="A1973" s="524">
        <v>45854.0</v>
      </c>
      <c r="B1973" s="520" t="s">
        <v>10225</v>
      </c>
      <c r="C1973" s="520" t="s">
        <v>4907</v>
      </c>
      <c r="D1973" s="520" t="s">
        <v>11801</v>
      </c>
      <c r="E1973" s="520" t="s">
        <v>4906</v>
      </c>
      <c r="F1973" s="521">
        <v>0.0</v>
      </c>
      <c r="G1973" s="522">
        <v>267.86</v>
      </c>
      <c r="H1973" s="522">
        <v>300.0</v>
      </c>
      <c r="I1973" s="522">
        <v>1286882.7</v>
      </c>
      <c r="J1973" s="521">
        <v>32.14</v>
      </c>
      <c r="K1973" s="523">
        <v>0.12</v>
      </c>
      <c r="L1973" s="520" t="s">
        <v>11689</v>
      </c>
      <c r="M1973" s="48"/>
      <c r="N1973" s="48"/>
      <c r="O1973" s="48"/>
      <c r="P1973" s="48"/>
      <c r="Q1973" s="48"/>
      <c r="R1973" s="48"/>
      <c r="S1973" s="48"/>
      <c r="T1973" s="48"/>
      <c r="U1973" s="48"/>
      <c r="V1973" s="48"/>
      <c r="W1973" s="48"/>
      <c r="X1973" s="48"/>
      <c r="Y1973" s="48"/>
      <c r="Z1973" s="48"/>
      <c r="AA1973" s="48"/>
      <c r="AB1973" s="48"/>
      <c r="AC1973" s="48"/>
    </row>
    <row r="1974">
      <c r="A1974" s="524">
        <v>45854.0</v>
      </c>
      <c r="B1974" s="520" t="s">
        <v>10225</v>
      </c>
      <c r="C1974" s="520" t="s">
        <v>4910</v>
      </c>
      <c r="D1974" s="520" t="s">
        <v>12009</v>
      </c>
      <c r="E1974" s="520" t="s">
        <v>4909</v>
      </c>
      <c r="F1974" s="521">
        <v>0.0</v>
      </c>
      <c r="G1974" s="522">
        <v>2321.43</v>
      </c>
      <c r="H1974" s="522">
        <v>2600.0</v>
      </c>
      <c r="I1974" s="522">
        <v>1289204.13</v>
      </c>
      <c r="J1974" s="521">
        <v>278.57</v>
      </c>
      <c r="K1974" s="523">
        <v>0.12</v>
      </c>
      <c r="L1974" s="520" t="s">
        <v>10227</v>
      </c>
      <c r="M1974" s="48"/>
      <c r="N1974" s="48"/>
      <c r="O1974" s="48"/>
      <c r="P1974" s="48"/>
      <c r="Q1974" s="48"/>
      <c r="R1974" s="48"/>
      <c r="S1974" s="48"/>
      <c r="T1974" s="48"/>
      <c r="U1974" s="48"/>
      <c r="V1974" s="48"/>
      <c r="W1974" s="48"/>
      <c r="X1974" s="48"/>
      <c r="Y1974" s="48"/>
      <c r="Z1974" s="48"/>
      <c r="AA1974" s="48"/>
      <c r="AB1974" s="48"/>
      <c r="AC1974" s="48"/>
    </row>
    <row r="1975">
      <c r="A1975" s="524">
        <v>45854.0</v>
      </c>
      <c r="B1975" s="520" t="s">
        <v>10225</v>
      </c>
      <c r="C1975" s="520" t="s">
        <v>4910</v>
      </c>
      <c r="D1975" s="520" t="s">
        <v>12010</v>
      </c>
      <c r="E1975" s="520" t="s">
        <v>4909</v>
      </c>
      <c r="F1975" s="521">
        <v>0.0</v>
      </c>
      <c r="G1975" s="522">
        <v>2321.43</v>
      </c>
      <c r="H1975" s="522">
        <v>2600.0</v>
      </c>
      <c r="I1975" s="522">
        <v>1291525.56</v>
      </c>
      <c r="J1975" s="521">
        <v>278.57</v>
      </c>
      <c r="K1975" s="523">
        <v>0.12</v>
      </c>
      <c r="L1975" s="520" t="s">
        <v>10227</v>
      </c>
      <c r="M1975" s="48"/>
      <c r="N1975" s="48"/>
      <c r="O1975" s="48"/>
      <c r="P1975" s="48"/>
      <c r="Q1975" s="48"/>
      <c r="R1975" s="48"/>
      <c r="S1975" s="48"/>
      <c r="T1975" s="48"/>
      <c r="U1975" s="48"/>
      <c r="V1975" s="48"/>
      <c r="W1975" s="48"/>
      <c r="X1975" s="48"/>
      <c r="Y1975" s="48"/>
      <c r="Z1975" s="48"/>
      <c r="AA1975" s="48"/>
      <c r="AB1975" s="48"/>
      <c r="AC1975" s="48"/>
    </row>
    <row r="1976">
      <c r="A1976" s="524">
        <v>45854.0</v>
      </c>
      <c r="B1976" s="520" t="s">
        <v>10225</v>
      </c>
      <c r="C1976" s="520" t="s">
        <v>4910</v>
      </c>
      <c r="D1976" s="520" t="s">
        <v>12011</v>
      </c>
      <c r="E1976" s="520" t="s">
        <v>4909</v>
      </c>
      <c r="F1976" s="521">
        <v>0.0</v>
      </c>
      <c r="G1976" s="522">
        <v>2321.43</v>
      </c>
      <c r="H1976" s="522">
        <v>2600.0</v>
      </c>
      <c r="I1976" s="522">
        <v>1293846.99</v>
      </c>
      <c r="J1976" s="521">
        <v>278.57</v>
      </c>
      <c r="K1976" s="523">
        <v>0.12</v>
      </c>
      <c r="L1976" s="520" t="s">
        <v>10227</v>
      </c>
      <c r="M1976" s="48"/>
      <c r="N1976" s="48"/>
      <c r="O1976" s="48"/>
      <c r="P1976" s="48"/>
      <c r="Q1976" s="48"/>
      <c r="R1976" s="48"/>
      <c r="S1976" s="48"/>
      <c r="T1976" s="48"/>
      <c r="U1976" s="48"/>
      <c r="V1976" s="48"/>
      <c r="W1976" s="48"/>
      <c r="X1976" s="48"/>
      <c r="Y1976" s="48"/>
      <c r="Z1976" s="48"/>
      <c r="AA1976" s="48"/>
      <c r="AB1976" s="48"/>
      <c r="AC1976" s="48"/>
    </row>
    <row r="1977">
      <c r="A1977" s="524">
        <v>45854.0</v>
      </c>
      <c r="B1977" s="520" t="s">
        <v>10225</v>
      </c>
      <c r="C1977" s="520" t="s">
        <v>4910</v>
      </c>
      <c r="D1977" s="520" t="s">
        <v>12012</v>
      </c>
      <c r="E1977" s="520" t="s">
        <v>4909</v>
      </c>
      <c r="F1977" s="521">
        <v>0.0</v>
      </c>
      <c r="G1977" s="522">
        <v>2321.43</v>
      </c>
      <c r="H1977" s="522">
        <v>2600.0</v>
      </c>
      <c r="I1977" s="522">
        <v>1296168.42</v>
      </c>
      <c r="J1977" s="521">
        <v>278.57</v>
      </c>
      <c r="K1977" s="523">
        <v>0.12</v>
      </c>
      <c r="L1977" s="520" t="s">
        <v>10227</v>
      </c>
      <c r="M1977" s="48"/>
      <c r="N1977" s="48"/>
      <c r="O1977" s="48"/>
      <c r="P1977" s="48"/>
      <c r="Q1977" s="48"/>
      <c r="R1977" s="48"/>
      <c r="S1977" s="48"/>
      <c r="T1977" s="48"/>
      <c r="U1977" s="48"/>
      <c r="V1977" s="48"/>
      <c r="W1977" s="48"/>
      <c r="X1977" s="48"/>
      <c r="Y1977" s="48"/>
      <c r="Z1977" s="48"/>
      <c r="AA1977" s="48"/>
      <c r="AB1977" s="48"/>
      <c r="AC1977" s="48"/>
    </row>
    <row r="1978">
      <c r="A1978" s="524">
        <v>45854.0</v>
      </c>
      <c r="B1978" s="520" t="s">
        <v>10225</v>
      </c>
      <c r="C1978" s="520" t="s">
        <v>4910</v>
      </c>
      <c r="D1978" s="520" t="s">
        <v>12013</v>
      </c>
      <c r="E1978" s="520" t="s">
        <v>4909</v>
      </c>
      <c r="F1978" s="521">
        <v>0.0</v>
      </c>
      <c r="G1978" s="522">
        <v>2321.43</v>
      </c>
      <c r="H1978" s="522">
        <v>2600.0</v>
      </c>
      <c r="I1978" s="522">
        <v>1298489.85</v>
      </c>
      <c r="J1978" s="521">
        <v>278.57</v>
      </c>
      <c r="K1978" s="523">
        <v>0.12</v>
      </c>
      <c r="L1978" s="520" t="s">
        <v>10227</v>
      </c>
      <c r="M1978" s="48"/>
      <c r="N1978" s="48"/>
      <c r="O1978" s="48"/>
      <c r="P1978" s="48"/>
      <c r="Q1978" s="48"/>
      <c r="R1978" s="48"/>
      <c r="S1978" s="48"/>
      <c r="T1978" s="48"/>
      <c r="U1978" s="48"/>
      <c r="V1978" s="48"/>
      <c r="W1978" s="48"/>
      <c r="X1978" s="48"/>
      <c r="Y1978" s="48"/>
      <c r="Z1978" s="48"/>
      <c r="AA1978" s="48"/>
      <c r="AB1978" s="48"/>
      <c r="AC1978" s="48"/>
    </row>
    <row r="1979">
      <c r="A1979" s="524">
        <v>45854.0</v>
      </c>
      <c r="B1979" s="520" t="s">
        <v>10225</v>
      </c>
      <c r="C1979" s="520" t="s">
        <v>4910</v>
      </c>
      <c r="D1979" s="520" t="s">
        <v>12014</v>
      </c>
      <c r="E1979" s="520" t="s">
        <v>4909</v>
      </c>
      <c r="F1979" s="521">
        <v>0.0</v>
      </c>
      <c r="G1979" s="522">
        <v>2321.43</v>
      </c>
      <c r="H1979" s="522">
        <v>2600.0</v>
      </c>
      <c r="I1979" s="522">
        <v>1300811.28</v>
      </c>
      <c r="J1979" s="521">
        <v>278.57</v>
      </c>
      <c r="K1979" s="523">
        <v>0.12</v>
      </c>
      <c r="L1979" s="520" t="s">
        <v>10227</v>
      </c>
      <c r="M1979" s="48"/>
      <c r="N1979" s="48"/>
      <c r="O1979" s="48"/>
      <c r="P1979" s="48"/>
      <c r="Q1979" s="48"/>
      <c r="R1979" s="48"/>
      <c r="S1979" s="48"/>
      <c r="T1979" s="48"/>
      <c r="U1979" s="48"/>
      <c r="V1979" s="48"/>
      <c r="W1979" s="48"/>
      <c r="X1979" s="48"/>
      <c r="Y1979" s="48"/>
      <c r="Z1979" s="48"/>
      <c r="AA1979" s="48"/>
      <c r="AB1979" s="48"/>
      <c r="AC1979" s="48"/>
    </row>
    <row r="1980">
      <c r="A1980" s="524">
        <v>45854.0</v>
      </c>
      <c r="B1980" s="520" t="s">
        <v>10225</v>
      </c>
      <c r="C1980" s="520" t="s">
        <v>4910</v>
      </c>
      <c r="D1980" s="520" t="s">
        <v>12015</v>
      </c>
      <c r="E1980" s="520" t="s">
        <v>4909</v>
      </c>
      <c r="F1980" s="521">
        <v>0.0</v>
      </c>
      <c r="G1980" s="522">
        <v>2321.43</v>
      </c>
      <c r="H1980" s="522">
        <v>2600.0</v>
      </c>
      <c r="I1980" s="522">
        <v>1303132.71</v>
      </c>
      <c r="J1980" s="521">
        <v>278.57</v>
      </c>
      <c r="K1980" s="523">
        <v>0.12</v>
      </c>
      <c r="L1980" s="520" t="s">
        <v>10227</v>
      </c>
      <c r="M1980" s="48"/>
      <c r="N1980" s="48"/>
      <c r="O1980" s="48"/>
      <c r="P1980" s="48"/>
      <c r="Q1980" s="48"/>
      <c r="R1980" s="48"/>
      <c r="S1980" s="48"/>
      <c r="T1980" s="48"/>
      <c r="U1980" s="48"/>
      <c r="V1980" s="48"/>
      <c r="W1980" s="48"/>
      <c r="X1980" s="48"/>
      <c r="Y1980" s="48"/>
      <c r="Z1980" s="48"/>
      <c r="AA1980" s="48"/>
      <c r="AB1980" s="48"/>
      <c r="AC1980" s="48"/>
    </row>
    <row r="1981">
      <c r="A1981" s="524">
        <v>45854.0</v>
      </c>
      <c r="B1981" s="520" t="s">
        <v>10225</v>
      </c>
      <c r="C1981" s="520" t="s">
        <v>4910</v>
      </c>
      <c r="D1981" s="520" t="s">
        <v>12016</v>
      </c>
      <c r="E1981" s="520" t="s">
        <v>4909</v>
      </c>
      <c r="F1981" s="521">
        <v>0.0</v>
      </c>
      <c r="G1981" s="522">
        <v>2321.43</v>
      </c>
      <c r="H1981" s="522">
        <v>2600.0</v>
      </c>
      <c r="I1981" s="522">
        <v>1305454.14</v>
      </c>
      <c r="J1981" s="521">
        <v>278.57</v>
      </c>
      <c r="K1981" s="523">
        <v>0.12</v>
      </c>
      <c r="L1981" s="520" t="s">
        <v>10227</v>
      </c>
      <c r="M1981" s="48"/>
      <c r="N1981" s="48"/>
      <c r="O1981" s="48"/>
      <c r="P1981" s="48"/>
      <c r="Q1981" s="48"/>
      <c r="R1981" s="48"/>
      <c r="S1981" s="48"/>
      <c r="T1981" s="48"/>
      <c r="U1981" s="48"/>
      <c r="V1981" s="48"/>
      <c r="W1981" s="48"/>
      <c r="X1981" s="48"/>
      <c r="Y1981" s="48"/>
      <c r="Z1981" s="48"/>
      <c r="AA1981" s="48"/>
      <c r="AB1981" s="48"/>
      <c r="AC1981" s="48"/>
    </row>
    <row r="1982">
      <c r="A1982" s="524">
        <v>45854.0</v>
      </c>
      <c r="B1982" s="520" t="s">
        <v>10225</v>
      </c>
      <c r="C1982" s="520" t="s">
        <v>4910</v>
      </c>
      <c r="D1982" s="520" t="s">
        <v>12017</v>
      </c>
      <c r="E1982" s="520" t="s">
        <v>4909</v>
      </c>
      <c r="F1982" s="521">
        <v>0.0</v>
      </c>
      <c r="G1982" s="522">
        <v>2321.43</v>
      </c>
      <c r="H1982" s="522">
        <v>2600.0</v>
      </c>
      <c r="I1982" s="522">
        <v>1307775.57</v>
      </c>
      <c r="J1982" s="521">
        <v>278.57</v>
      </c>
      <c r="K1982" s="523">
        <v>0.12</v>
      </c>
      <c r="L1982" s="520" t="s">
        <v>10227</v>
      </c>
      <c r="M1982" s="48"/>
      <c r="N1982" s="48"/>
      <c r="O1982" s="48"/>
      <c r="P1982" s="48"/>
      <c r="Q1982" s="48"/>
      <c r="R1982" s="48"/>
      <c r="S1982" s="48"/>
      <c r="T1982" s="48"/>
      <c r="U1982" s="48"/>
      <c r="V1982" s="48"/>
      <c r="W1982" s="48"/>
      <c r="X1982" s="48"/>
      <c r="Y1982" s="48"/>
      <c r="Z1982" s="48"/>
      <c r="AA1982" s="48"/>
      <c r="AB1982" s="48"/>
      <c r="AC1982" s="48"/>
    </row>
    <row r="1983">
      <c r="A1983" s="524">
        <v>45854.0</v>
      </c>
      <c r="B1983" s="520" t="s">
        <v>10225</v>
      </c>
      <c r="C1983" s="520" t="s">
        <v>4916</v>
      </c>
      <c r="D1983" s="520" t="s">
        <v>12018</v>
      </c>
      <c r="E1983" s="520" t="s">
        <v>4915</v>
      </c>
      <c r="F1983" s="521">
        <v>0.0</v>
      </c>
      <c r="G1983" s="521">
        <v>491.07</v>
      </c>
      <c r="H1983" s="521">
        <v>550.0</v>
      </c>
      <c r="I1983" s="522">
        <v>1308266.64</v>
      </c>
      <c r="J1983" s="521">
        <v>58.93</v>
      </c>
      <c r="K1983" s="523">
        <v>0.12</v>
      </c>
      <c r="L1983" s="520" t="s">
        <v>11680</v>
      </c>
      <c r="M1983" s="48"/>
      <c r="N1983" s="48"/>
      <c r="O1983" s="48"/>
      <c r="P1983" s="48"/>
      <c r="Q1983" s="48"/>
      <c r="R1983" s="48"/>
      <c r="S1983" s="48"/>
      <c r="T1983" s="48"/>
      <c r="U1983" s="48"/>
      <c r="V1983" s="48"/>
      <c r="W1983" s="48"/>
      <c r="X1983" s="48"/>
      <c r="Y1983" s="48"/>
      <c r="Z1983" s="48"/>
      <c r="AA1983" s="48"/>
      <c r="AB1983" s="48"/>
      <c r="AC1983" s="48"/>
    </row>
    <row r="1984">
      <c r="A1984" s="524">
        <v>45854.0</v>
      </c>
      <c r="B1984" s="520" t="s">
        <v>10225</v>
      </c>
      <c r="C1984" s="520" t="s">
        <v>12019</v>
      </c>
      <c r="D1984" s="520" t="s">
        <v>12020</v>
      </c>
      <c r="E1984" s="520" t="s">
        <v>4918</v>
      </c>
      <c r="F1984" s="521">
        <v>0.0</v>
      </c>
      <c r="G1984" s="522">
        <v>3571.43</v>
      </c>
      <c r="H1984" s="522">
        <v>4000.0</v>
      </c>
      <c r="I1984" s="522">
        <v>1311838.07</v>
      </c>
      <c r="J1984" s="522">
        <v>428.57</v>
      </c>
      <c r="K1984" s="523">
        <v>0.12</v>
      </c>
      <c r="L1984" s="520" t="s">
        <v>11809</v>
      </c>
      <c r="M1984" s="48"/>
      <c r="N1984" s="48"/>
      <c r="O1984" s="48"/>
      <c r="P1984" s="48"/>
      <c r="Q1984" s="48"/>
      <c r="R1984" s="48"/>
      <c r="S1984" s="48"/>
      <c r="T1984" s="48"/>
      <c r="U1984" s="48"/>
      <c r="V1984" s="48"/>
      <c r="W1984" s="48"/>
      <c r="X1984" s="48"/>
      <c r="Y1984" s="48"/>
      <c r="Z1984" s="48"/>
      <c r="AA1984" s="48"/>
      <c r="AB1984" s="48"/>
      <c r="AC1984" s="48"/>
    </row>
    <row r="1985">
      <c r="A1985" s="524">
        <v>45854.0</v>
      </c>
      <c r="B1985" s="520" t="s">
        <v>10225</v>
      </c>
      <c r="C1985" s="520" t="s">
        <v>4923</v>
      </c>
      <c r="D1985" s="520" t="s">
        <v>12021</v>
      </c>
      <c r="E1985" s="520" t="s">
        <v>4922</v>
      </c>
      <c r="F1985" s="521">
        <v>0.0</v>
      </c>
      <c r="G1985" s="522">
        <v>6138.39</v>
      </c>
      <c r="H1985" s="522">
        <v>6875.0</v>
      </c>
      <c r="I1985" s="522">
        <v>1317976.46</v>
      </c>
      <c r="J1985" s="521">
        <v>736.61</v>
      </c>
      <c r="K1985" s="523">
        <v>0.12</v>
      </c>
      <c r="L1985" s="520" t="s">
        <v>10234</v>
      </c>
      <c r="M1985" s="48"/>
      <c r="N1985" s="48"/>
      <c r="O1985" s="48"/>
      <c r="P1985" s="48"/>
      <c r="Q1985" s="48"/>
      <c r="R1985" s="48"/>
      <c r="S1985" s="48"/>
      <c r="T1985" s="48"/>
      <c r="U1985" s="48"/>
      <c r="V1985" s="48"/>
      <c r="W1985" s="48"/>
      <c r="X1985" s="48"/>
      <c r="Y1985" s="48"/>
      <c r="Z1985" s="48"/>
      <c r="AA1985" s="48"/>
      <c r="AB1985" s="48"/>
      <c r="AC1985" s="48"/>
    </row>
    <row r="1986">
      <c r="A1986" s="524">
        <v>45854.0</v>
      </c>
      <c r="B1986" s="520" t="s">
        <v>10225</v>
      </c>
      <c r="C1986" s="520" t="s">
        <v>4923</v>
      </c>
      <c r="D1986" s="520" t="s">
        <v>12022</v>
      </c>
      <c r="E1986" s="520" t="s">
        <v>4922</v>
      </c>
      <c r="F1986" s="521">
        <v>0.0</v>
      </c>
      <c r="G1986" s="522">
        <v>1108.75</v>
      </c>
      <c r="H1986" s="522">
        <v>1241.8</v>
      </c>
      <c r="I1986" s="522">
        <v>1319085.21</v>
      </c>
      <c r="J1986" s="521">
        <v>133.05</v>
      </c>
      <c r="K1986" s="523">
        <v>0.12</v>
      </c>
      <c r="L1986" s="520" t="s">
        <v>10234</v>
      </c>
      <c r="M1986" s="48"/>
      <c r="N1986" s="48"/>
      <c r="O1986" s="48"/>
      <c r="P1986" s="48"/>
      <c r="Q1986" s="48"/>
      <c r="R1986" s="48"/>
      <c r="S1986" s="48"/>
      <c r="T1986" s="48"/>
      <c r="U1986" s="48"/>
      <c r="V1986" s="48"/>
      <c r="W1986" s="48"/>
      <c r="X1986" s="48"/>
      <c r="Y1986" s="48"/>
      <c r="Z1986" s="48"/>
      <c r="AA1986" s="48"/>
      <c r="AB1986" s="48"/>
      <c r="AC1986" s="48"/>
    </row>
    <row r="1987">
      <c r="A1987" s="524">
        <v>45859.0</v>
      </c>
      <c r="B1987" s="520" t="s">
        <v>10225</v>
      </c>
      <c r="C1987" s="520" t="s">
        <v>616</v>
      </c>
      <c r="D1987" s="520" t="s">
        <v>12023</v>
      </c>
      <c r="E1987" s="520" t="s">
        <v>5024</v>
      </c>
      <c r="F1987" s="521">
        <v>0.0</v>
      </c>
      <c r="G1987" s="522">
        <v>500.0</v>
      </c>
      <c r="H1987" s="522">
        <v>560.0</v>
      </c>
      <c r="I1987" s="522">
        <v>1319585.21</v>
      </c>
      <c r="J1987" s="521">
        <v>60.0</v>
      </c>
      <c r="K1987" s="523">
        <v>0.12</v>
      </c>
      <c r="L1987" s="520" t="s">
        <v>11809</v>
      </c>
      <c r="M1987" s="48"/>
      <c r="N1987" s="48"/>
      <c r="O1987" s="48"/>
      <c r="P1987" s="48"/>
      <c r="Q1987" s="48"/>
      <c r="R1987" s="48"/>
      <c r="S1987" s="48"/>
      <c r="T1987" s="48"/>
      <c r="U1987" s="48"/>
      <c r="V1987" s="48"/>
      <c r="W1987" s="48"/>
      <c r="X1987" s="48"/>
      <c r="Y1987" s="48"/>
      <c r="Z1987" s="48"/>
      <c r="AA1987" s="48"/>
      <c r="AB1987" s="48"/>
      <c r="AC1987" s="48"/>
    </row>
    <row r="1988">
      <c r="A1988" s="524">
        <v>45860.0</v>
      </c>
      <c r="B1988" s="520" t="s">
        <v>10225</v>
      </c>
      <c r="C1988" s="520" t="s">
        <v>895</v>
      </c>
      <c r="D1988" s="520" t="s">
        <v>12024</v>
      </c>
      <c r="E1988" s="520" t="s">
        <v>5018</v>
      </c>
      <c r="F1988" s="521">
        <v>0.0</v>
      </c>
      <c r="G1988" s="522">
        <v>66150.0</v>
      </c>
      <c r="H1988" s="522">
        <v>74088.0</v>
      </c>
      <c r="I1988" s="522">
        <v>1385735.21</v>
      </c>
      <c r="J1988" s="522">
        <v>7938.0</v>
      </c>
      <c r="K1988" s="523">
        <v>0.12</v>
      </c>
      <c r="L1988" s="520" t="s">
        <v>10248</v>
      </c>
      <c r="M1988" s="48"/>
      <c r="N1988" s="48"/>
      <c r="O1988" s="48"/>
      <c r="P1988" s="48"/>
      <c r="Q1988" s="48"/>
      <c r="R1988" s="48"/>
      <c r="S1988" s="48"/>
      <c r="T1988" s="48"/>
      <c r="U1988" s="48"/>
      <c r="V1988" s="48"/>
      <c r="W1988" s="48"/>
      <c r="X1988" s="48"/>
      <c r="Y1988" s="48"/>
      <c r="Z1988" s="48"/>
      <c r="AA1988" s="48"/>
      <c r="AB1988" s="48"/>
      <c r="AC1988" s="48"/>
    </row>
    <row r="1989">
      <c r="A1989" s="524">
        <v>45854.0</v>
      </c>
      <c r="B1989" s="520" t="s">
        <v>10225</v>
      </c>
      <c r="C1989" s="520" t="s">
        <v>4255</v>
      </c>
      <c r="D1989" s="520" t="s">
        <v>12025</v>
      </c>
      <c r="E1989" s="520" t="s">
        <v>4927</v>
      </c>
      <c r="F1989" s="521">
        <v>0.0</v>
      </c>
      <c r="G1989" s="522">
        <v>2678.57</v>
      </c>
      <c r="H1989" s="522">
        <v>3000.0</v>
      </c>
      <c r="I1989" s="522">
        <v>1388413.78</v>
      </c>
      <c r="J1989" s="521">
        <v>321.43</v>
      </c>
      <c r="K1989" s="523">
        <v>0.12</v>
      </c>
      <c r="L1989" s="520" t="s">
        <v>10271</v>
      </c>
      <c r="M1989" s="48"/>
      <c r="N1989" s="48"/>
      <c r="O1989" s="48"/>
      <c r="P1989" s="48"/>
      <c r="Q1989" s="48"/>
      <c r="R1989" s="48"/>
      <c r="S1989" s="48"/>
      <c r="T1989" s="48"/>
      <c r="U1989" s="48"/>
      <c r="V1989" s="48"/>
      <c r="W1989" s="48"/>
      <c r="X1989" s="48"/>
      <c r="Y1989" s="48"/>
      <c r="Z1989" s="48"/>
      <c r="AA1989" s="48"/>
      <c r="AB1989" s="48"/>
      <c r="AC1989" s="48"/>
    </row>
    <row r="1990">
      <c r="A1990" s="524">
        <v>45859.0</v>
      </c>
      <c r="B1990" s="520" t="s">
        <v>10225</v>
      </c>
      <c r="C1990" s="520" t="s">
        <v>5005</v>
      </c>
      <c r="D1990" s="520" t="s">
        <v>12026</v>
      </c>
      <c r="E1990" s="520" t="s">
        <v>5004</v>
      </c>
      <c r="F1990" s="521">
        <v>0.0</v>
      </c>
      <c r="G1990" s="522">
        <v>2857.14</v>
      </c>
      <c r="H1990" s="522">
        <v>3200.0</v>
      </c>
      <c r="I1990" s="522">
        <v>1391270.92</v>
      </c>
      <c r="J1990" s="521">
        <v>342.86</v>
      </c>
      <c r="K1990" s="523">
        <v>0.12</v>
      </c>
      <c r="L1990" s="520" t="s">
        <v>10227</v>
      </c>
      <c r="M1990" s="48"/>
      <c r="N1990" s="48"/>
      <c r="O1990" s="48"/>
      <c r="P1990" s="48"/>
      <c r="Q1990" s="48"/>
      <c r="R1990" s="48"/>
      <c r="S1990" s="48"/>
      <c r="T1990" s="48"/>
      <c r="U1990" s="48"/>
      <c r="V1990" s="48"/>
      <c r="W1990" s="48"/>
      <c r="X1990" s="48"/>
      <c r="Y1990" s="48"/>
      <c r="Z1990" s="48"/>
      <c r="AA1990" s="48"/>
      <c r="AB1990" s="48"/>
      <c r="AC1990" s="48"/>
    </row>
    <row r="1991">
      <c r="A1991" s="524">
        <v>45855.0</v>
      </c>
      <c r="B1991" s="520" t="s">
        <v>10225</v>
      </c>
      <c r="C1991" s="520" t="s">
        <v>4434</v>
      </c>
      <c r="D1991" s="520" t="s">
        <v>11769</v>
      </c>
      <c r="E1991" s="520" t="s">
        <v>4941</v>
      </c>
      <c r="F1991" s="521">
        <v>0.0</v>
      </c>
      <c r="G1991" s="522">
        <v>491.07</v>
      </c>
      <c r="H1991" s="522">
        <v>550.0</v>
      </c>
      <c r="I1991" s="522">
        <v>1391761.99</v>
      </c>
      <c r="J1991" s="521">
        <v>58.93</v>
      </c>
      <c r="K1991" s="523">
        <v>0.12</v>
      </c>
      <c r="L1991" s="520" t="s">
        <v>11680</v>
      </c>
      <c r="M1991" s="48"/>
      <c r="N1991" s="48"/>
      <c r="O1991" s="48"/>
      <c r="P1991" s="48"/>
      <c r="Q1991" s="48"/>
      <c r="R1991" s="48"/>
      <c r="S1991" s="48"/>
      <c r="T1991" s="48"/>
      <c r="U1991" s="48"/>
      <c r="V1991" s="48"/>
      <c r="W1991" s="48"/>
      <c r="X1991" s="48"/>
      <c r="Y1991" s="48"/>
      <c r="Z1991" s="48"/>
      <c r="AA1991" s="48"/>
      <c r="AB1991" s="48"/>
      <c r="AC1991" s="48"/>
    </row>
    <row r="1992">
      <c r="A1992" s="524">
        <v>45855.0</v>
      </c>
      <c r="B1992" s="520" t="s">
        <v>10225</v>
      </c>
      <c r="C1992" s="520" t="s">
        <v>4944</v>
      </c>
      <c r="D1992" s="520" t="s">
        <v>12027</v>
      </c>
      <c r="E1992" s="520" t="s">
        <v>4943</v>
      </c>
      <c r="F1992" s="521">
        <v>0.0</v>
      </c>
      <c r="G1992" s="522">
        <v>1500.0</v>
      </c>
      <c r="H1992" s="522">
        <v>1680.0</v>
      </c>
      <c r="I1992" s="522">
        <v>1393261.99</v>
      </c>
      <c r="J1992" s="521">
        <v>180.0</v>
      </c>
      <c r="K1992" s="523">
        <v>0.12</v>
      </c>
      <c r="L1992" s="520" t="s">
        <v>11809</v>
      </c>
      <c r="M1992" s="48"/>
      <c r="N1992" s="48"/>
      <c r="O1992" s="48"/>
      <c r="P1992" s="48"/>
      <c r="Q1992" s="48"/>
      <c r="R1992" s="48"/>
      <c r="S1992" s="48"/>
      <c r="T1992" s="48"/>
      <c r="U1992" s="48"/>
      <c r="V1992" s="48"/>
      <c r="W1992" s="48"/>
      <c r="X1992" s="48"/>
      <c r="Y1992" s="48"/>
      <c r="Z1992" s="48"/>
      <c r="AA1992" s="48"/>
      <c r="AB1992" s="48"/>
      <c r="AC1992" s="48"/>
    </row>
    <row r="1993">
      <c r="A1993" s="524">
        <v>45855.0</v>
      </c>
      <c r="B1993" s="520" t="s">
        <v>10225</v>
      </c>
      <c r="C1993" s="520" t="s">
        <v>3770</v>
      </c>
      <c r="D1993" s="520" t="s">
        <v>11785</v>
      </c>
      <c r="E1993" s="520" t="s">
        <v>4951</v>
      </c>
      <c r="F1993" s="521">
        <v>0.0</v>
      </c>
      <c r="G1993" s="521">
        <v>491.07</v>
      </c>
      <c r="H1993" s="521">
        <v>550.0</v>
      </c>
      <c r="I1993" s="522">
        <v>1393753.06</v>
      </c>
      <c r="J1993" s="521">
        <v>58.93</v>
      </c>
      <c r="K1993" s="523">
        <v>0.12</v>
      </c>
      <c r="L1993" s="520" t="s">
        <v>11680</v>
      </c>
      <c r="M1993" s="48"/>
      <c r="N1993" s="48"/>
      <c r="O1993" s="48"/>
      <c r="P1993" s="48"/>
      <c r="Q1993" s="48"/>
      <c r="R1993" s="48"/>
      <c r="S1993" s="48"/>
      <c r="T1993" s="48"/>
      <c r="U1993" s="48"/>
      <c r="V1993" s="48"/>
      <c r="W1993" s="48"/>
      <c r="X1993" s="48"/>
      <c r="Y1993" s="48"/>
      <c r="Z1993" s="48"/>
      <c r="AA1993" s="48"/>
      <c r="AB1993" s="48"/>
      <c r="AC1993" s="48"/>
    </row>
    <row r="1994">
      <c r="A1994" s="524">
        <v>45855.0</v>
      </c>
      <c r="B1994" s="520" t="s">
        <v>10225</v>
      </c>
      <c r="C1994" s="520" t="s">
        <v>3770</v>
      </c>
      <c r="D1994" s="520" t="s">
        <v>12028</v>
      </c>
      <c r="E1994" s="520" t="s">
        <v>4951</v>
      </c>
      <c r="F1994" s="521">
        <v>0.0</v>
      </c>
      <c r="G1994" s="522">
        <v>1500.0</v>
      </c>
      <c r="H1994" s="522">
        <v>1680.0</v>
      </c>
      <c r="I1994" s="522">
        <v>1395253.06</v>
      </c>
      <c r="J1994" s="521">
        <v>180.0</v>
      </c>
      <c r="K1994" s="523">
        <v>0.12</v>
      </c>
      <c r="L1994" s="520" t="s">
        <v>11809</v>
      </c>
      <c r="M1994" s="48"/>
      <c r="N1994" s="48"/>
      <c r="O1994" s="48"/>
      <c r="P1994" s="48"/>
      <c r="Q1994" s="48"/>
      <c r="R1994" s="48"/>
      <c r="S1994" s="48"/>
      <c r="T1994" s="48"/>
      <c r="U1994" s="48"/>
      <c r="V1994" s="48"/>
      <c r="W1994" s="48"/>
      <c r="X1994" s="48"/>
      <c r="Y1994" s="48"/>
      <c r="Z1994" s="48"/>
      <c r="AA1994" s="48"/>
      <c r="AB1994" s="48"/>
      <c r="AC1994" s="48"/>
    </row>
    <row r="1995">
      <c r="A1995" s="524">
        <v>45856.0</v>
      </c>
      <c r="B1995" s="520" t="s">
        <v>10225</v>
      </c>
      <c r="C1995" s="520" t="s">
        <v>110</v>
      </c>
      <c r="D1995" s="520" t="s">
        <v>11726</v>
      </c>
      <c r="E1995" s="520" t="s">
        <v>4954</v>
      </c>
      <c r="F1995" s="521">
        <v>0.0</v>
      </c>
      <c r="G1995" s="522">
        <v>3437.5</v>
      </c>
      <c r="H1995" s="522">
        <v>3850.0</v>
      </c>
      <c r="I1995" s="522">
        <v>1398690.56</v>
      </c>
      <c r="J1995" s="521">
        <v>412.5</v>
      </c>
      <c r="K1995" s="523">
        <v>0.12</v>
      </c>
      <c r="L1995" s="520" t="s">
        <v>11680</v>
      </c>
      <c r="M1995" s="48"/>
      <c r="N1995" s="48"/>
      <c r="O1995" s="48"/>
      <c r="P1995" s="48"/>
      <c r="Q1995" s="48"/>
      <c r="R1995" s="48"/>
      <c r="S1995" s="48"/>
      <c r="T1995" s="48"/>
      <c r="U1995" s="48"/>
      <c r="V1995" s="48"/>
      <c r="W1995" s="48"/>
      <c r="X1995" s="48"/>
      <c r="Y1995" s="48"/>
      <c r="Z1995" s="48"/>
      <c r="AA1995" s="48"/>
      <c r="AB1995" s="48"/>
      <c r="AC1995" s="48"/>
    </row>
    <row r="1996">
      <c r="A1996" s="524">
        <v>45856.0</v>
      </c>
      <c r="B1996" s="520" t="s">
        <v>10225</v>
      </c>
      <c r="C1996" s="520" t="s">
        <v>1196</v>
      </c>
      <c r="D1996" s="520" t="s">
        <v>12029</v>
      </c>
      <c r="E1996" s="520" t="s">
        <v>4965</v>
      </c>
      <c r="F1996" s="521">
        <v>0.0</v>
      </c>
      <c r="G1996" s="522">
        <v>1000.0</v>
      </c>
      <c r="H1996" s="522">
        <v>1120.0</v>
      </c>
      <c r="I1996" s="522">
        <v>1399690.56</v>
      </c>
      <c r="J1996" s="521">
        <v>120.0</v>
      </c>
      <c r="K1996" s="523">
        <v>0.12</v>
      </c>
      <c r="L1996" s="520" t="s">
        <v>10227</v>
      </c>
      <c r="M1996" s="48"/>
      <c r="N1996" s="48"/>
      <c r="O1996" s="48"/>
      <c r="P1996" s="48"/>
      <c r="Q1996" s="48"/>
      <c r="R1996" s="48"/>
      <c r="S1996" s="48"/>
      <c r="T1996" s="48"/>
      <c r="U1996" s="48"/>
      <c r="V1996" s="48"/>
      <c r="W1996" s="48"/>
      <c r="X1996" s="48"/>
      <c r="Y1996" s="48"/>
      <c r="Z1996" s="48"/>
      <c r="AA1996" s="48"/>
      <c r="AB1996" s="48"/>
      <c r="AC1996" s="48"/>
    </row>
    <row r="1997">
      <c r="A1997" s="524">
        <v>45856.0</v>
      </c>
      <c r="B1997" s="520" t="s">
        <v>10225</v>
      </c>
      <c r="C1997" s="520" t="s">
        <v>4873</v>
      </c>
      <c r="D1997" s="520" t="s">
        <v>12004</v>
      </c>
      <c r="E1997" s="520" t="s">
        <v>4968</v>
      </c>
      <c r="F1997" s="521">
        <v>0.0</v>
      </c>
      <c r="G1997" s="521">
        <v>491.07</v>
      </c>
      <c r="H1997" s="521">
        <v>550.0</v>
      </c>
      <c r="I1997" s="522">
        <v>1400181.63</v>
      </c>
      <c r="J1997" s="521">
        <v>58.93</v>
      </c>
      <c r="K1997" s="523">
        <v>0.12</v>
      </c>
      <c r="L1997" s="520" t="s">
        <v>11680</v>
      </c>
      <c r="M1997" s="48"/>
      <c r="N1997" s="48"/>
      <c r="O1997" s="48"/>
      <c r="P1997" s="48"/>
      <c r="Q1997" s="48"/>
      <c r="R1997" s="48"/>
      <c r="S1997" s="48"/>
      <c r="T1997" s="48"/>
      <c r="U1997" s="48"/>
      <c r="V1997" s="48"/>
      <c r="W1997" s="48"/>
      <c r="X1997" s="48"/>
      <c r="Y1997" s="48"/>
      <c r="Z1997" s="48"/>
      <c r="AA1997" s="48"/>
      <c r="AB1997" s="48"/>
      <c r="AC1997" s="48"/>
    </row>
    <row r="1998">
      <c r="A1998" s="524">
        <v>45856.0</v>
      </c>
      <c r="B1998" s="520" t="s">
        <v>10225</v>
      </c>
      <c r="C1998" s="520" t="s">
        <v>2704</v>
      </c>
      <c r="D1998" s="520" t="s">
        <v>12030</v>
      </c>
      <c r="E1998" s="520" t="s">
        <v>4973</v>
      </c>
      <c r="F1998" s="521">
        <v>0.0</v>
      </c>
      <c r="G1998" s="522">
        <v>6428.57</v>
      </c>
      <c r="H1998" s="522">
        <v>7200.0</v>
      </c>
      <c r="I1998" s="522">
        <v>1406610.2</v>
      </c>
      <c r="J1998" s="521">
        <v>771.43</v>
      </c>
      <c r="K1998" s="523">
        <v>0.12</v>
      </c>
      <c r="L1998" s="520" t="s">
        <v>11809</v>
      </c>
      <c r="M1998" s="48"/>
      <c r="N1998" s="48"/>
      <c r="O1998" s="48"/>
      <c r="P1998" s="48"/>
      <c r="Q1998" s="48"/>
      <c r="R1998" s="48"/>
      <c r="S1998" s="48"/>
      <c r="T1998" s="48"/>
      <c r="U1998" s="48"/>
      <c r="V1998" s="48"/>
      <c r="W1998" s="48"/>
      <c r="X1998" s="48"/>
      <c r="Y1998" s="48"/>
      <c r="Z1998" s="48"/>
      <c r="AA1998" s="48"/>
      <c r="AB1998" s="48"/>
      <c r="AC1998" s="48"/>
    </row>
    <row r="1999">
      <c r="A1999" s="524">
        <v>45856.0</v>
      </c>
      <c r="B1999" s="520" t="s">
        <v>10225</v>
      </c>
      <c r="C1999" s="520" t="s">
        <v>1196</v>
      </c>
      <c r="D1999" s="520" t="s">
        <v>12031</v>
      </c>
      <c r="E1999" s="520" t="s">
        <v>4976</v>
      </c>
      <c r="F1999" s="521">
        <v>0.0</v>
      </c>
      <c r="G1999" s="521">
        <v>267.86</v>
      </c>
      <c r="H1999" s="521">
        <v>300.0</v>
      </c>
      <c r="I1999" s="522">
        <v>1406878.06</v>
      </c>
      <c r="J1999" s="521">
        <v>32.14</v>
      </c>
      <c r="K1999" s="523">
        <v>0.12</v>
      </c>
      <c r="L1999" s="520" t="s">
        <v>11689</v>
      </c>
      <c r="M1999" s="48"/>
      <c r="N1999" s="48"/>
      <c r="O1999" s="48"/>
      <c r="P1999" s="48"/>
      <c r="Q1999" s="48"/>
      <c r="R1999" s="48"/>
      <c r="S1999" s="48"/>
      <c r="T1999" s="48"/>
      <c r="U1999" s="48"/>
      <c r="V1999" s="48"/>
      <c r="W1999" s="48"/>
      <c r="X1999" s="48"/>
      <c r="Y1999" s="48"/>
      <c r="Z1999" s="48"/>
      <c r="AA1999" s="48"/>
      <c r="AB1999" s="48"/>
      <c r="AC1999" s="48"/>
    </row>
    <row r="2000">
      <c r="A2000" s="524">
        <v>45859.0</v>
      </c>
      <c r="B2000" s="520" t="s">
        <v>10225</v>
      </c>
      <c r="C2000" s="520" t="s">
        <v>4188</v>
      </c>
      <c r="D2000" s="520" t="s">
        <v>12032</v>
      </c>
      <c r="E2000" s="520" t="s">
        <v>4978</v>
      </c>
      <c r="F2000" s="521">
        <v>0.0</v>
      </c>
      <c r="G2000" s="522">
        <v>491.07</v>
      </c>
      <c r="H2000" s="522">
        <v>550.0</v>
      </c>
      <c r="I2000" s="522">
        <v>1407369.13</v>
      </c>
      <c r="J2000" s="521">
        <v>58.93</v>
      </c>
      <c r="K2000" s="523">
        <v>0.12</v>
      </c>
      <c r="L2000" s="520" t="s">
        <v>11680</v>
      </c>
      <c r="M2000" s="48"/>
      <c r="N2000" s="48"/>
      <c r="O2000" s="48"/>
      <c r="P2000" s="48"/>
      <c r="Q2000" s="48"/>
      <c r="R2000" s="48"/>
      <c r="S2000" s="48"/>
      <c r="T2000" s="48"/>
      <c r="U2000" s="48"/>
      <c r="V2000" s="48"/>
      <c r="W2000" s="48"/>
      <c r="X2000" s="48"/>
      <c r="Y2000" s="48"/>
      <c r="Z2000" s="48"/>
      <c r="AA2000" s="48"/>
      <c r="AB2000" s="48"/>
      <c r="AC2000" s="48"/>
    </row>
    <row r="2001">
      <c r="A2001" s="524">
        <v>45859.0</v>
      </c>
      <c r="B2001" s="520" t="s">
        <v>10225</v>
      </c>
      <c r="C2001" s="520" t="s">
        <v>949</v>
      </c>
      <c r="D2001" s="520" t="s">
        <v>12033</v>
      </c>
      <c r="E2001" s="520" t="s">
        <v>5001</v>
      </c>
      <c r="F2001" s="521">
        <v>0.0</v>
      </c>
      <c r="G2001" s="522">
        <v>6428.57</v>
      </c>
      <c r="H2001" s="522">
        <v>7200.0</v>
      </c>
      <c r="I2001" s="522">
        <v>1413797.7</v>
      </c>
      <c r="J2001" s="521">
        <v>771.43</v>
      </c>
      <c r="K2001" s="523">
        <v>0.12</v>
      </c>
      <c r="L2001" s="520" t="s">
        <v>11809</v>
      </c>
      <c r="M2001" s="48"/>
      <c r="N2001" s="48"/>
      <c r="O2001" s="48"/>
      <c r="P2001" s="48"/>
      <c r="Q2001" s="48"/>
      <c r="R2001" s="48"/>
      <c r="S2001" s="48"/>
      <c r="T2001" s="48"/>
      <c r="U2001" s="48"/>
      <c r="V2001" s="48"/>
      <c r="W2001" s="48"/>
      <c r="X2001" s="48"/>
      <c r="Y2001" s="48"/>
      <c r="Z2001" s="48"/>
      <c r="AA2001" s="48"/>
      <c r="AB2001" s="48"/>
      <c r="AC2001" s="48"/>
    </row>
    <row r="2002">
      <c r="A2002" s="524">
        <v>45860.0</v>
      </c>
      <c r="B2002" s="520" t="s">
        <v>10225</v>
      </c>
      <c r="C2002" s="520" t="s">
        <v>3232</v>
      </c>
      <c r="D2002" s="520" t="s">
        <v>11355</v>
      </c>
      <c r="E2002" s="520" t="s">
        <v>5010</v>
      </c>
      <c r="F2002" s="521">
        <v>0.0</v>
      </c>
      <c r="G2002" s="522">
        <v>89.29</v>
      </c>
      <c r="H2002" s="522">
        <v>100.0</v>
      </c>
      <c r="I2002" s="522">
        <v>1413886.99</v>
      </c>
      <c r="J2002" s="521">
        <v>10.71</v>
      </c>
      <c r="K2002" s="523">
        <v>0.12</v>
      </c>
      <c r="L2002" s="520" t="s">
        <v>10290</v>
      </c>
      <c r="M2002" s="48"/>
      <c r="N2002" s="48"/>
      <c r="O2002" s="48"/>
      <c r="P2002" s="48"/>
      <c r="Q2002" s="48"/>
      <c r="R2002" s="48"/>
      <c r="S2002" s="48"/>
      <c r="T2002" s="48"/>
      <c r="U2002" s="48"/>
      <c r="V2002" s="48"/>
      <c r="W2002" s="48"/>
      <c r="X2002" s="48"/>
      <c r="Y2002" s="48"/>
      <c r="Z2002" s="48"/>
      <c r="AA2002" s="48"/>
      <c r="AB2002" s="48"/>
      <c r="AC2002" s="48"/>
    </row>
    <row r="2003">
      <c r="A2003" s="524">
        <v>45852.0</v>
      </c>
      <c r="B2003" s="520" t="s">
        <v>10225</v>
      </c>
      <c r="C2003" s="520" t="s">
        <v>12034</v>
      </c>
      <c r="D2003" s="520" t="s">
        <v>12035</v>
      </c>
      <c r="E2003" s="520" t="s">
        <v>4835</v>
      </c>
      <c r="F2003" s="521">
        <v>0.0</v>
      </c>
      <c r="G2003" s="522">
        <v>1814.46</v>
      </c>
      <c r="H2003" s="522">
        <v>2032.2</v>
      </c>
      <c r="I2003" s="522">
        <v>1415701.45</v>
      </c>
      <c r="J2003" s="521">
        <v>217.74</v>
      </c>
      <c r="K2003" s="523">
        <v>0.12</v>
      </c>
      <c r="L2003" s="520" t="s">
        <v>10234</v>
      </c>
      <c r="M2003" s="48"/>
      <c r="N2003" s="48"/>
      <c r="O2003" s="48"/>
      <c r="P2003" s="48"/>
      <c r="Q2003" s="48"/>
      <c r="R2003" s="48"/>
      <c r="S2003" s="48"/>
      <c r="T2003" s="48"/>
      <c r="U2003" s="48"/>
      <c r="V2003" s="48"/>
      <c r="W2003" s="48"/>
      <c r="X2003" s="48"/>
      <c r="Y2003" s="48"/>
      <c r="Z2003" s="48"/>
      <c r="AA2003" s="48"/>
      <c r="AB2003" s="48"/>
      <c r="AC2003" s="48"/>
    </row>
    <row r="2004">
      <c r="A2004" s="524">
        <v>45852.0</v>
      </c>
      <c r="B2004" s="520" t="s">
        <v>10225</v>
      </c>
      <c r="C2004" s="520" t="s">
        <v>12034</v>
      </c>
      <c r="D2004" s="520" t="s">
        <v>12036</v>
      </c>
      <c r="E2004" s="520" t="s">
        <v>4835</v>
      </c>
      <c r="F2004" s="521">
        <v>0.0</v>
      </c>
      <c r="G2004" s="522">
        <v>53125.0</v>
      </c>
      <c r="H2004" s="522">
        <v>59500.0</v>
      </c>
      <c r="I2004" s="522">
        <v>1468826.45</v>
      </c>
      <c r="J2004" s="522">
        <v>6375.0</v>
      </c>
      <c r="K2004" s="523">
        <v>0.12</v>
      </c>
      <c r="L2004" s="520" t="s">
        <v>10229</v>
      </c>
      <c r="M2004" s="48"/>
      <c r="N2004" s="48"/>
      <c r="O2004" s="48"/>
      <c r="P2004" s="48"/>
      <c r="Q2004" s="48"/>
      <c r="R2004" s="48"/>
      <c r="S2004" s="48"/>
      <c r="T2004" s="48"/>
      <c r="U2004" s="48"/>
      <c r="V2004" s="48"/>
      <c r="W2004" s="48"/>
      <c r="X2004" s="48"/>
      <c r="Y2004" s="48"/>
      <c r="Z2004" s="48"/>
      <c r="AA2004" s="48"/>
      <c r="AB2004" s="48"/>
      <c r="AC2004" s="48"/>
    </row>
    <row r="2005">
      <c r="A2005" s="524">
        <v>45847.0</v>
      </c>
      <c r="B2005" s="520" t="s">
        <v>10225</v>
      </c>
      <c r="C2005" s="520" t="s">
        <v>804</v>
      </c>
      <c r="D2005" s="520" t="s">
        <v>12037</v>
      </c>
      <c r="E2005" s="520" t="s">
        <v>12038</v>
      </c>
      <c r="F2005" s="521">
        <v>0.0</v>
      </c>
      <c r="G2005" s="522">
        <v>1500.0</v>
      </c>
      <c r="H2005" s="522">
        <v>1680.0</v>
      </c>
      <c r="I2005" s="522">
        <v>1470326.45</v>
      </c>
      <c r="J2005" s="521">
        <v>180.0</v>
      </c>
      <c r="K2005" s="523">
        <v>0.12</v>
      </c>
      <c r="L2005" s="520" t="s">
        <v>11809</v>
      </c>
      <c r="M2005" s="48"/>
      <c r="N2005" s="48"/>
      <c r="O2005" s="48"/>
      <c r="P2005" s="48"/>
      <c r="Q2005" s="48"/>
      <c r="R2005" s="48"/>
      <c r="S2005" s="48"/>
      <c r="T2005" s="48"/>
      <c r="U2005" s="48"/>
      <c r="V2005" s="48"/>
      <c r="W2005" s="48"/>
      <c r="X2005" s="48"/>
      <c r="Y2005" s="48"/>
      <c r="Z2005" s="48"/>
      <c r="AA2005" s="48"/>
      <c r="AB2005" s="48"/>
      <c r="AC2005" s="48"/>
    </row>
    <row r="2006">
      <c r="A2006" s="524">
        <v>45860.0</v>
      </c>
      <c r="B2006" s="520" t="s">
        <v>10225</v>
      </c>
      <c r="C2006" s="520" t="s">
        <v>5029</v>
      </c>
      <c r="D2006" s="520" t="s">
        <v>12039</v>
      </c>
      <c r="E2006" s="520" t="s">
        <v>5028</v>
      </c>
      <c r="F2006" s="521">
        <v>0.0</v>
      </c>
      <c r="G2006" s="522">
        <v>642.86</v>
      </c>
      <c r="H2006" s="522">
        <v>720.0</v>
      </c>
      <c r="I2006" s="522">
        <v>1470969.31</v>
      </c>
      <c r="J2006" s="521">
        <v>77.14</v>
      </c>
      <c r="K2006" s="523">
        <v>0.12</v>
      </c>
      <c r="L2006" s="520" t="s">
        <v>10227</v>
      </c>
      <c r="M2006" s="48"/>
      <c r="N2006" s="48"/>
      <c r="O2006" s="48"/>
      <c r="P2006" s="48"/>
      <c r="Q2006" s="48"/>
      <c r="R2006" s="48"/>
      <c r="S2006" s="48"/>
      <c r="T2006" s="48"/>
      <c r="U2006" s="48"/>
      <c r="V2006" s="48"/>
      <c r="W2006" s="48"/>
      <c r="X2006" s="48"/>
      <c r="Y2006" s="48"/>
      <c r="Z2006" s="48"/>
      <c r="AA2006" s="48"/>
      <c r="AB2006" s="48"/>
      <c r="AC2006" s="48"/>
    </row>
    <row r="2007">
      <c r="A2007" s="524">
        <v>45860.0</v>
      </c>
      <c r="B2007" s="520" t="s">
        <v>10225</v>
      </c>
      <c r="C2007" s="520" t="s">
        <v>12040</v>
      </c>
      <c r="D2007" s="520" t="s">
        <v>12041</v>
      </c>
      <c r="E2007" s="520" t="s">
        <v>5032</v>
      </c>
      <c r="F2007" s="521">
        <v>0.0</v>
      </c>
      <c r="G2007" s="522">
        <v>2964.29</v>
      </c>
      <c r="H2007" s="522">
        <v>3320.0</v>
      </c>
      <c r="I2007" s="522">
        <v>1473933.6</v>
      </c>
      <c r="J2007" s="521">
        <v>355.71</v>
      </c>
      <c r="K2007" s="523">
        <v>0.12</v>
      </c>
      <c r="L2007" s="520" t="s">
        <v>10227</v>
      </c>
      <c r="M2007" s="48"/>
      <c r="N2007" s="48"/>
      <c r="O2007" s="48"/>
      <c r="P2007" s="48"/>
      <c r="Q2007" s="48"/>
      <c r="R2007" s="48"/>
      <c r="S2007" s="48"/>
      <c r="T2007" s="48"/>
      <c r="U2007" s="48"/>
      <c r="V2007" s="48"/>
      <c r="W2007" s="48"/>
      <c r="X2007" s="48"/>
      <c r="Y2007" s="48"/>
      <c r="Z2007" s="48"/>
      <c r="AA2007" s="48"/>
      <c r="AB2007" s="48"/>
      <c r="AC2007" s="48"/>
    </row>
    <row r="2008">
      <c r="A2008" s="524">
        <v>45860.0</v>
      </c>
      <c r="B2008" s="520" t="s">
        <v>10225</v>
      </c>
      <c r="C2008" s="520" t="s">
        <v>12040</v>
      </c>
      <c r="D2008" s="520" t="s">
        <v>12042</v>
      </c>
      <c r="E2008" s="520" t="s">
        <v>5032</v>
      </c>
      <c r="F2008" s="521">
        <v>0.0</v>
      </c>
      <c r="G2008" s="522">
        <v>2964.29</v>
      </c>
      <c r="H2008" s="522">
        <v>3320.0</v>
      </c>
      <c r="I2008" s="522">
        <v>1476897.89</v>
      </c>
      <c r="J2008" s="521">
        <v>355.71</v>
      </c>
      <c r="K2008" s="523">
        <v>0.12</v>
      </c>
      <c r="L2008" s="520" t="s">
        <v>10227</v>
      </c>
      <c r="M2008" s="48"/>
      <c r="N2008" s="48"/>
      <c r="O2008" s="48"/>
      <c r="P2008" s="48"/>
      <c r="Q2008" s="48"/>
      <c r="R2008" s="48"/>
      <c r="S2008" s="48"/>
      <c r="T2008" s="48"/>
      <c r="U2008" s="48"/>
      <c r="V2008" s="48"/>
      <c r="W2008" s="48"/>
      <c r="X2008" s="48"/>
      <c r="Y2008" s="48"/>
      <c r="Z2008" s="48"/>
      <c r="AA2008" s="48"/>
      <c r="AB2008" s="48"/>
      <c r="AC2008" s="48"/>
    </row>
    <row r="2009">
      <c r="A2009" s="524">
        <v>45860.0</v>
      </c>
      <c r="B2009" s="520" t="s">
        <v>10225</v>
      </c>
      <c r="C2009" s="520" t="s">
        <v>12040</v>
      </c>
      <c r="D2009" s="520" t="s">
        <v>12043</v>
      </c>
      <c r="E2009" s="520" t="s">
        <v>5032</v>
      </c>
      <c r="F2009" s="521">
        <v>0.0</v>
      </c>
      <c r="G2009" s="522">
        <v>2964.29</v>
      </c>
      <c r="H2009" s="522">
        <v>3320.0</v>
      </c>
      <c r="I2009" s="522">
        <v>1479862.18</v>
      </c>
      <c r="J2009" s="521">
        <v>355.71</v>
      </c>
      <c r="K2009" s="523">
        <v>0.12</v>
      </c>
      <c r="L2009" s="520" t="s">
        <v>10227</v>
      </c>
      <c r="M2009" s="48"/>
      <c r="N2009" s="48"/>
      <c r="O2009" s="48"/>
      <c r="P2009" s="48"/>
      <c r="Q2009" s="48"/>
      <c r="R2009" s="48"/>
      <c r="S2009" s="48"/>
      <c r="T2009" s="48"/>
      <c r="U2009" s="48"/>
      <c r="V2009" s="48"/>
      <c r="W2009" s="48"/>
      <c r="X2009" s="48"/>
      <c r="Y2009" s="48"/>
      <c r="Z2009" s="48"/>
      <c r="AA2009" s="48"/>
      <c r="AB2009" s="48"/>
      <c r="AC2009" s="48"/>
    </row>
    <row r="2010">
      <c r="A2010" s="524">
        <v>45861.0</v>
      </c>
      <c r="B2010" s="520" t="s">
        <v>10225</v>
      </c>
      <c r="C2010" s="520" t="s">
        <v>5043</v>
      </c>
      <c r="D2010" s="520" t="s">
        <v>12044</v>
      </c>
      <c r="E2010" s="520" t="s">
        <v>12045</v>
      </c>
      <c r="F2010" s="521">
        <v>0.0</v>
      </c>
      <c r="G2010" s="521">
        <v>491.07</v>
      </c>
      <c r="H2010" s="521">
        <v>550.0</v>
      </c>
      <c r="I2010" s="522">
        <v>1480353.25</v>
      </c>
      <c r="J2010" s="521">
        <v>58.93</v>
      </c>
      <c r="K2010" s="523">
        <v>0.12</v>
      </c>
      <c r="L2010" s="520" t="s">
        <v>11680</v>
      </c>
      <c r="M2010" s="48"/>
      <c r="N2010" s="48"/>
      <c r="O2010" s="48"/>
      <c r="P2010" s="48"/>
      <c r="Q2010" s="48"/>
      <c r="R2010" s="48"/>
      <c r="S2010" s="48"/>
      <c r="T2010" s="48"/>
      <c r="U2010" s="48"/>
      <c r="V2010" s="48"/>
      <c r="W2010" s="48"/>
      <c r="X2010" s="48"/>
      <c r="Y2010" s="48"/>
      <c r="Z2010" s="48"/>
      <c r="AA2010" s="48"/>
      <c r="AB2010" s="48"/>
      <c r="AC2010" s="48"/>
    </row>
    <row r="2011">
      <c r="A2011" s="524">
        <v>45862.0</v>
      </c>
      <c r="B2011" s="520" t="s">
        <v>10225</v>
      </c>
      <c r="C2011" s="520" t="s">
        <v>5047</v>
      </c>
      <c r="D2011" s="520" t="s">
        <v>12046</v>
      </c>
      <c r="E2011" s="520" t="s">
        <v>12047</v>
      </c>
      <c r="F2011" s="521">
        <v>0.0</v>
      </c>
      <c r="G2011" s="522">
        <v>14732.14</v>
      </c>
      <c r="H2011" s="522">
        <v>16500.0</v>
      </c>
      <c r="I2011" s="522">
        <v>1495085.39</v>
      </c>
      <c r="J2011" s="522">
        <v>1767.86</v>
      </c>
      <c r="K2011" s="523">
        <v>0.12</v>
      </c>
      <c r="L2011" s="520" t="s">
        <v>10234</v>
      </c>
      <c r="M2011" s="48"/>
      <c r="N2011" s="48"/>
      <c r="O2011" s="48"/>
      <c r="P2011" s="48"/>
      <c r="Q2011" s="48"/>
      <c r="R2011" s="48"/>
      <c r="S2011" s="48"/>
      <c r="T2011" s="48"/>
      <c r="U2011" s="48"/>
      <c r="V2011" s="48"/>
      <c r="W2011" s="48"/>
      <c r="X2011" s="48"/>
      <c r="Y2011" s="48"/>
      <c r="Z2011" s="48"/>
      <c r="AA2011" s="48"/>
      <c r="AB2011" s="48"/>
      <c r="AC2011" s="48"/>
    </row>
    <row r="2012">
      <c r="A2012" s="524">
        <v>45863.0</v>
      </c>
      <c r="B2012" s="520" t="s">
        <v>10225</v>
      </c>
      <c r="C2012" s="520" t="s">
        <v>4359</v>
      </c>
      <c r="D2012" s="520" t="s">
        <v>12048</v>
      </c>
      <c r="E2012" s="520" t="s">
        <v>12049</v>
      </c>
      <c r="F2012" s="521">
        <v>0.0</v>
      </c>
      <c r="G2012" s="521">
        <v>267.86</v>
      </c>
      <c r="H2012" s="521">
        <v>300.0</v>
      </c>
      <c r="I2012" s="522">
        <v>1495353.25</v>
      </c>
      <c r="J2012" s="521">
        <v>32.14</v>
      </c>
      <c r="K2012" s="523">
        <v>0.12</v>
      </c>
      <c r="L2012" s="520" t="s">
        <v>10237</v>
      </c>
      <c r="M2012" s="48"/>
      <c r="N2012" s="48"/>
      <c r="O2012" s="48"/>
      <c r="P2012" s="48"/>
      <c r="Q2012" s="48"/>
      <c r="R2012" s="48"/>
      <c r="S2012" s="48"/>
      <c r="T2012" s="48"/>
      <c r="U2012" s="48"/>
      <c r="V2012" s="48"/>
      <c r="W2012" s="48"/>
      <c r="X2012" s="48"/>
      <c r="Y2012" s="48"/>
      <c r="Z2012" s="48"/>
      <c r="AA2012" s="48"/>
      <c r="AB2012" s="48"/>
      <c r="AC2012" s="48"/>
    </row>
    <row r="2013">
      <c r="A2013" s="524">
        <v>45863.0</v>
      </c>
      <c r="B2013" s="520" t="s">
        <v>10225</v>
      </c>
      <c r="C2013" s="520" t="s">
        <v>4359</v>
      </c>
      <c r="D2013" s="520" t="s">
        <v>12050</v>
      </c>
      <c r="E2013" s="520" t="s">
        <v>12049</v>
      </c>
      <c r="F2013" s="521">
        <v>0.0</v>
      </c>
      <c r="G2013" s="522">
        <v>2678.57</v>
      </c>
      <c r="H2013" s="522">
        <v>3000.0</v>
      </c>
      <c r="I2013" s="522">
        <v>1498031.82</v>
      </c>
      <c r="J2013" s="521">
        <v>321.43</v>
      </c>
      <c r="K2013" s="523">
        <v>0.12</v>
      </c>
      <c r="L2013" s="520" t="s">
        <v>10271</v>
      </c>
      <c r="M2013" s="48"/>
      <c r="N2013" s="48"/>
      <c r="O2013" s="48"/>
      <c r="P2013" s="48"/>
      <c r="Q2013" s="48"/>
      <c r="R2013" s="48"/>
      <c r="S2013" s="48"/>
      <c r="T2013" s="48"/>
      <c r="U2013" s="48"/>
      <c r="V2013" s="48"/>
      <c r="W2013" s="48"/>
      <c r="X2013" s="48"/>
      <c r="Y2013" s="48"/>
      <c r="Z2013" s="48"/>
      <c r="AA2013" s="48"/>
      <c r="AB2013" s="48"/>
      <c r="AC2013" s="48"/>
    </row>
    <row r="2014">
      <c r="A2014" s="524">
        <v>45863.0</v>
      </c>
      <c r="B2014" s="520" t="s">
        <v>10225</v>
      </c>
      <c r="C2014" s="520" t="s">
        <v>5068</v>
      </c>
      <c r="D2014" s="520" t="s">
        <v>12051</v>
      </c>
      <c r="E2014" s="520" t="s">
        <v>12052</v>
      </c>
      <c r="F2014" s="521">
        <v>0.0</v>
      </c>
      <c r="G2014" s="522">
        <v>491.07</v>
      </c>
      <c r="H2014" s="522">
        <v>550.0</v>
      </c>
      <c r="I2014" s="522">
        <v>1498522.89</v>
      </c>
      <c r="J2014" s="521">
        <v>58.93</v>
      </c>
      <c r="K2014" s="523">
        <v>0.12</v>
      </c>
      <c r="L2014" s="520" t="s">
        <v>11680</v>
      </c>
      <c r="M2014" s="48"/>
      <c r="N2014" s="48"/>
      <c r="O2014" s="48"/>
      <c r="P2014" s="48"/>
      <c r="Q2014" s="48"/>
      <c r="R2014" s="48"/>
      <c r="S2014" s="48"/>
      <c r="T2014" s="48"/>
      <c r="U2014" s="48"/>
      <c r="V2014" s="48"/>
      <c r="W2014" s="48"/>
      <c r="X2014" s="48"/>
      <c r="Y2014" s="48"/>
      <c r="Z2014" s="48"/>
      <c r="AA2014" s="48"/>
      <c r="AB2014" s="48"/>
      <c r="AC2014" s="48"/>
    </row>
    <row r="2015">
      <c r="A2015" s="524">
        <v>45866.0</v>
      </c>
      <c r="B2015" s="520" t="s">
        <v>10225</v>
      </c>
      <c r="C2015" s="520" t="s">
        <v>5072</v>
      </c>
      <c r="D2015" s="520" t="s">
        <v>12053</v>
      </c>
      <c r="E2015" s="520" t="s">
        <v>12054</v>
      </c>
      <c r="F2015" s="521">
        <v>0.0</v>
      </c>
      <c r="G2015" s="521">
        <v>964.29</v>
      </c>
      <c r="H2015" s="522">
        <v>1080.0</v>
      </c>
      <c r="I2015" s="522">
        <v>1499487.18</v>
      </c>
      <c r="J2015" s="521">
        <v>115.71</v>
      </c>
      <c r="K2015" s="523">
        <v>0.12</v>
      </c>
      <c r="L2015" s="520" t="s">
        <v>10227</v>
      </c>
      <c r="M2015" s="48"/>
      <c r="N2015" s="48"/>
      <c r="O2015" s="48"/>
      <c r="P2015" s="48"/>
      <c r="Q2015" s="48"/>
      <c r="R2015" s="48"/>
      <c r="S2015" s="48"/>
      <c r="T2015" s="48"/>
      <c r="U2015" s="48"/>
      <c r="V2015" s="48"/>
      <c r="W2015" s="48"/>
      <c r="X2015" s="48"/>
      <c r="Y2015" s="48"/>
      <c r="Z2015" s="48"/>
      <c r="AA2015" s="48"/>
      <c r="AB2015" s="48"/>
      <c r="AC2015" s="48"/>
    </row>
    <row r="2016">
      <c r="A2016" s="524">
        <v>45864.0</v>
      </c>
      <c r="B2016" s="520" t="s">
        <v>10225</v>
      </c>
      <c r="C2016" s="520" t="s">
        <v>3887</v>
      </c>
      <c r="D2016" s="520" t="s">
        <v>12055</v>
      </c>
      <c r="E2016" s="520" t="s">
        <v>12056</v>
      </c>
      <c r="F2016" s="521">
        <v>0.0</v>
      </c>
      <c r="G2016" s="522">
        <v>4464.29</v>
      </c>
      <c r="H2016" s="522">
        <v>5000.0</v>
      </c>
      <c r="I2016" s="522">
        <v>1503951.47</v>
      </c>
      <c r="J2016" s="521">
        <v>535.71</v>
      </c>
      <c r="K2016" s="523">
        <v>0.12</v>
      </c>
      <c r="L2016" s="520" t="s">
        <v>10227</v>
      </c>
      <c r="M2016" s="48"/>
      <c r="N2016" s="48"/>
      <c r="O2016" s="48"/>
      <c r="P2016" s="48"/>
      <c r="Q2016" s="48"/>
      <c r="R2016" s="48"/>
      <c r="S2016" s="48"/>
      <c r="T2016" s="48"/>
      <c r="U2016" s="48"/>
      <c r="V2016" s="48"/>
      <c r="W2016" s="48"/>
      <c r="X2016" s="48"/>
      <c r="Y2016" s="48"/>
      <c r="Z2016" s="48"/>
      <c r="AA2016" s="48"/>
      <c r="AB2016" s="48"/>
      <c r="AC2016" s="48"/>
    </row>
    <row r="2017">
      <c r="A2017" s="524">
        <v>45866.0</v>
      </c>
      <c r="B2017" s="520" t="s">
        <v>10225</v>
      </c>
      <c r="C2017" s="520" t="s">
        <v>2281</v>
      </c>
      <c r="D2017" s="520" t="s">
        <v>12057</v>
      </c>
      <c r="E2017" s="520" t="s">
        <v>12058</v>
      </c>
      <c r="F2017" s="521">
        <v>0.0</v>
      </c>
      <c r="G2017" s="522">
        <v>1000.0</v>
      </c>
      <c r="H2017" s="522">
        <v>1120.0</v>
      </c>
      <c r="I2017" s="522">
        <v>1504951.47</v>
      </c>
      <c r="J2017" s="521">
        <v>120.0</v>
      </c>
      <c r="K2017" s="523">
        <v>0.12</v>
      </c>
      <c r="L2017" s="520" t="s">
        <v>11809</v>
      </c>
      <c r="M2017" s="48"/>
      <c r="N2017" s="48"/>
      <c r="O2017" s="48"/>
      <c r="P2017" s="48"/>
      <c r="Q2017" s="48"/>
      <c r="R2017" s="48"/>
      <c r="S2017" s="48"/>
      <c r="T2017" s="48"/>
      <c r="U2017" s="48"/>
      <c r="V2017" s="48"/>
      <c r="W2017" s="48"/>
      <c r="X2017" s="48"/>
      <c r="Y2017" s="48"/>
      <c r="Z2017" s="48"/>
      <c r="AA2017" s="48"/>
      <c r="AB2017" s="48"/>
      <c r="AC2017" s="48"/>
    </row>
    <row r="2018">
      <c r="A2018" s="524">
        <v>45864.0</v>
      </c>
      <c r="B2018" s="520" t="s">
        <v>10225</v>
      </c>
      <c r="C2018" s="520" t="s">
        <v>12059</v>
      </c>
      <c r="D2018" s="520" t="s">
        <v>12060</v>
      </c>
      <c r="E2018" s="520" t="s">
        <v>12061</v>
      </c>
      <c r="F2018" s="521">
        <v>0.0</v>
      </c>
      <c r="G2018" s="521">
        <v>500.0</v>
      </c>
      <c r="H2018" s="521">
        <v>560.0</v>
      </c>
      <c r="I2018" s="522">
        <v>1505451.47</v>
      </c>
      <c r="J2018" s="521">
        <v>60.0</v>
      </c>
      <c r="K2018" s="523">
        <v>0.12</v>
      </c>
      <c r="L2018" s="520" t="s">
        <v>11809</v>
      </c>
      <c r="M2018" s="48"/>
      <c r="N2018" s="48"/>
      <c r="O2018" s="48"/>
      <c r="P2018" s="48"/>
      <c r="Q2018" s="48"/>
      <c r="R2018" s="48"/>
      <c r="S2018" s="48"/>
      <c r="T2018" s="48"/>
      <c r="U2018" s="48"/>
      <c r="V2018" s="48"/>
      <c r="W2018" s="48"/>
      <c r="X2018" s="48"/>
      <c r="Y2018" s="48"/>
      <c r="Z2018" s="48"/>
      <c r="AA2018" s="48"/>
      <c r="AB2018" s="48"/>
      <c r="AC2018" s="48"/>
    </row>
    <row r="2019">
      <c r="A2019" s="524">
        <v>45866.0</v>
      </c>
      <c r="B2019" s="520" t="s">
        <v>10225</v>
      </c>
      <c r="C2019" s="520" t="s">
        <v>12062</v>
      </c>
      <c r="D2019" s="520" t="s">
        <v>12063</v>
      </c>
      <c r="E2019" s="520" t="s">
        <v>12064</v>
      </c>
      <c r="F2019" s="521">
        <v>0.0</v>
      </c>
      <c r="G2019" s="521">
        <v>491.07</v>
      </c>
      <c r="H2019" s="521">
        <v>550.0</v>
      </c>
      <c r="I2019" s="522">
        <v>1505942.54</v>
      </c>
      <c r="J2019" s="521">
        <v>58.93</v>
      </c>
      <c r="K2019" s="523">
        <v>0.12</v>
      </c>
      <c r="L2019" s="520" t="s">
        <v>11680</v>
      </c>
      <c r="M2019" s="48"/>
      <c r="N2019" s="48"/>
      <c r="O2019" s="48"/>
      <c r="P2019" s="48"/>
      <c r="Q2019" s="48"/>
      <c r="R2019" s="48"/>
      <c r="S2019" s="48"/>
      <c r="T2019" s="48"/>
      <c r="U2019" s="48"/>
      <c r="V2019" s="48"/>
      <c r="W2019" s="48"/>
      <c r="X2019" s="48"/>
      <c r="Y2019" s="48"/>
      <c r="Z2019" s="48"/>
      <c r="AA2019" s="48"/>
      <c r="AB2019" s="48"/>
      <c r="AC2019" s="48"/>
    </row>
    <row r="2020">
      <c r="A2020" s="524">
        <v>45866.0</v>
      </c>
      <c r="B2020" s="520" t="s">
        <v>10225</v>
      </c>
      <c r="C2020" s="520" t="s">
        <v>5092</v>
      </c>
      <c r="D2020" s="520" t="s">
        <v>12065</v>
      </c>
      <c r="E2020" s="520" t="s">
        <v>12066</v>
      </c>
      <c r="F2020" s="521">
        <v>0.0</v>
      </c>
      <c r="G2020" s="521">
        <v>267.86</v>
      </c>
      <c r="H2020" s="521">
        <v>300.0</v>
      </c>
      <c r="I2020" s="522">
        <v>1506210.4</v>
      </c>
      <c r="J2020" s="521">
        <v>32.14</v>
      </c>
      <c r="K2020" s="523">
        <v>0.12</v>
      </c>
      <c r="L2020" s="520" t="s">
        <v>11689</v>
      </c>
      <c r="M2020" s="48"/>
      <c r="N2020" s="48"/>
      <c r="O2020" s="48"/>
      <c r="P2020" s="48"/>
      <c r="Q2020" s="48"/>
      <c r="R2020" s="48"/>
      <c r="S2020" s="48"/>
      <c r="T2020" s="48"/>
      <c r="U2020" s="48"/>
      <c r="V2020" s="48"/>
      <c r="W2020" s="48"/>
      <c r="X2020" s="48"/>
      <c r="Y2020" s="48"/>
      <c r="Z2020" s="48"/>
      <c r="AA2020" s="48"/>
      <c r="AB2020" s="48"/>
      <c r="AC2020" s="48"/>
    </row>
    <row r="2021">
      <c r="A2021" s="524">
        <v>45867.0</v>
      </c>
      <c r="B2021" s="520" t="s">
        <v>10225</v>
      </c>
      <c r="C2021" s="520" t="s">
        <v>2814</v>
      </c>
      <c r="D2021" s="520" t="s">
        <v>11747</v>
      </c>
      <c r="E2021" s="520" t="s">
        <v>12067</v>
      </c>
      <c r="F2021" s="521">
        <v>0.0</v>
      </c>
      <c r="G2021" s="522">
        <v>5892.86</v>
      </c>
      <c r="H2021" s="522">
        <v>6600.0</v>
      </c>
      <c r="I2021" s="522">
        <v>1512103.26</v>
      </c>
      <c r="J2021" s="521">
        <v>707.14</v>
      </c>
      <c r="K2021" s="523">
        <v>0.12</v>
      </c>
      <c r="L2021" s="520" t="s">
        <v>11680</v>
      </c>
      <c r="M2021" s="48"/>
      <c r="N2021" s="48"/>
      <c r="O2021" s="48"/>
      <c r="P2021" s="48"/>
      <c r="Q2021" s="48"/>
      <c r="R2021" s="48"/>
      <c r="S2021" s="48"/>
      <c r="T2021" s="48"/>
      <c r="U2021" s="48"/>
      <c r="V2021" s="48"/>
      <c r="W2021" s="48"/>
      <c r="X2021" s="48"/>
      <c r="Y2021" s="48"/>
      <c r="Z2021" s="48"/>
      <c r="AA2021" s="48"/>
      <c r="AB2021" s="48"/>
      <c r="AC2021" s="48"/>
    </row>
    <row r="2022">
      <c r="A2022" s="524">
        <v>45867.0</v>
      </c>
      <c r="B2022" s="520" t="s">
        <v>10225</v>
      </c>
      <c r="C2022" s="520" t="s">
        <v>11799</v>
      </c>
      <c r="D2022" s="520" t="s">
        <v>11800</v>
      </c>
      <c r="E2022" s="520" t="s">
        <v>12068</v>
      </c>
      <c r="F2022" s="521">
        <v>0.0</v>
      </c>
      <c r="G2022" s="521">
        <v>267.86</v>
      </c>
      <c r="H2022" s="521">
        <v>300.0</v>
      </c>
      <c r="I2022" s="522">
        <v>1512371.12</v>
      </c>
      <c r="J2022" s="521">
        <v>32.14</v>
      </c>
      <c r="K2022" s="523">
        <v>0.12</v>
      </c>
      <c r="L2022" s="520" t="s">
        <v>11689</v>
      </c>
      <c r="M2022" s="48"/>
      <c r="N2022" s="48"/>
      <c r="O2022" s="48"/>
      <c r="P2022" s="48"/>
      <c r="Q2022" s="48"/>
      <c r="R2022" s="48"/>
      <c r="S2022" s="48"/>
      <c r="T2022" s="48"/>
      <c r="U2022" s="48"/>
      <c r="V2022" s="48"/>
      <c r="W2022" s="48"/>
      <c r="X2022" s="48"/>
      <c r="Y2022" s="48"/>
      <c r="Z2022" s="48"/>
      <c r="AA2022" s="48"/>
      <c r="AB2022" s="48"/>
      <c r="AC2022" s="48"/>
    </row>
    <row r="2023">
      <c r="A2023" s="524">
        <v>45867.0</v>
      </c>
      <c r="B2023" s="520" t="s">
        <v>10225</v>
      </c>
      <c r="C2023" s="520" t="s">
        <v>3770</v>
      </c>
      <c r="D2023" s="520" t="s">
        <v>12069</v>
      </c>
      <c r="E2023" s="520" t="s">
        <v>12070</v>
      </c>
      <c r="F2023" s="521">
        <v>0.0</v>
      </c>
      <c r="G2023" s="522">
        <v>4464.29</v>
      </c>
      <c r="H2023" s="522">
        <v>5000.0</v>
      </c>
      <c r="I2023" s="522">
        <v>1516835.41</v>
      </c>
      <c r="J2023" s="521">
        <v>535.71</v>
      </c>
      <c r="K2023" s="523">
        <v>0.12</v>
      </c>
      <c r="L2023" s="520" t="s">
        <v>10271</v>
      </c>
      <c r="M2023" s="48"/>
      <c r="N2023" s="48"/>
      <c r="O2023" s="48"/>
      <c r="P2023" s="48"/>
      <c r="Q2023" s="48"/>
      <c r="R2023" s="48"/>
      <c r="S2023" s="48"/>
      <c r="T2023" s="48"/>
      <c r="U2023" s="48"/>
      <c r="V2023" s="48"/>
      <c r="W2023" s="48"/>
      <c r="X2023" s="48"/>
      <c r="Y2023" s="48"/>
      <c r="Z2023" s="48"/>
      <c r="AA2023" s="48"/>
      <c r="AB2023" s="48"/>
      <c r="AC2023" s="48"/>
    </row>
    <row r="2024">
      <c r="A2024" s="524">
        <v>45867.0</v>
      </c>
      <c r="B2024" s="520" t="s">
        <v>10225</v>
      </c>
      <c r="C2024" s="520" t="s">
        <v>3770</v>
      </c>
      <c r="D2024" s="520" t="s">
        <v>12071</v>
      </c>
      <c r="E2024" s="520" t="s">
        <v>12070</v>
      </c>
      <c r="F2024" s="521">
        <v>0.0</v>
      </c>
      <c r="G2024" s="522">
        <v>4464.29</v>
      </c>
      <c r="H2024" s="522">
        <v>5000.0</v>
      </c>
      <c r="I2024" s="522">
        <v>1521299.7</v>
      </c>
      <c r="J2024" s="521">
        <v>535.71</v>
      </c>
      <c r="K2024" s="523">
        <v>0.12</v>
      </c>
      <c r="L2024" s="520" t="s">
        <v>10271</v>
      </c>
      <c r="M2024" s="48"/>
      <c r="N2024" s="48"/>
      <c r="O2024" s="48"/>
      <c r="P2024" s="48"/>
      <c r="Q2024" s="48"/>
      <c r="R2024" s="48"/>
      <c r="S2024" s="48"/>
      <c r="T2024" s="48"/>
      <c r="U2024" s="48"/>
      <c r="V2024" s="48"/>
      <c r="W2024" s="48"/>
      <c r="X2024" s="48"/>
      <c r="Y2024" s="48"/>
      <c r="Z2024" s="48"/>
      <c r="AA2024" s="48"/>
      <c r="AB2024" s="48"/>
      <c r="AC2024" s="48"/>
    </row>
    <row r="2025">
      <c r="A2025" s="524">
        <v>45867.0</v>
      </c>
      <c r="B2025" s="520" t="s">
        <v>10225</v>
      </c>
      <c r="C2025" s="520" t="s">
        <v>3770</v>
      </c>
      <c r="D2025" s="520" t="s">
        <v>12072</v>
      </c>
      <c r="E2025" s="520" t="s">
        <v>12070</v>
      </c>
      <c r="F2025" s="521">
        <v>0.0</v>
      </c>
      <c r="G2025" s="522">
        <v>4464.29</v>
      </c>
      <c r="H2025" s="522">
        <v>5000.0</v>
      </c>
      <c r="I2025" s="522">
        <v>1525763.99</v>
      </c>
      <c r="J2025" s="521">
        <v>535.71</v>
      </c>
      <c r="K2025" s="523">
        <v>0.12</v>
      </c>
      <c r="L2025" s="520" t="s">
        <v>10271</v>
      </c>
      <c r="M2025" s="48"/>
      <c r="N2025" s="48"/>
      <c r="O2025" s="48"/>
      <c r="P2025" s="48"/>
      <c r="Q2025" s="48"/>
      <c r="R2025" s="48"/>
      <c r="S2025" s="48"/>
      <c r="T2025" s="48"/>
      <c r="U2025" s="48"/>
      <c r="V2025" s="48"/>
      <c r="W2025" s="48"/>
      <c r="X2025" s="48"/>
      <c r="Y2025" s="48"/>
      <c r="Z2025" s="48"/>
      <c r="AA2025" s="48"/>
      <c r="AB2025" s="48"/>
      <c r="AC2025" s="48"/>
    </row>
    <row r="2026">
      <c r="A2026" s="524">
        <v>45867.0</v>
      </c>
      <c r="B2026" s="520" t="s">
        <v>10225</v>
      </c>
      <c r="C2026" s="520" t="s">
        <v>3770</v>
      </c>
      <c r="D2026" s="520" t="s">
        <v>12073</v>
      </c>
      <c r="E2026" s="520" t="s">
        <v>12070</v>
      </c>
      <c r="F2026" s="521">
        <v>0.0</v>
      </c>
      <c r="G2026" s="522">
        <v>4464.29</v>
      </c>
      <c r="H2026" s="522">
        <v>5000.0</v>
      </c>
      <c r="I2026" s="522">
        <v>1530228.28</v>
      </c>
      <c r="J2026" s="521">
        <v>535.71</v>
      </c>
      <c r="K2026" s="523">
        <v>0.12</v>
      </c>
      <c r="L2026" s="520" t="s">
        <v>10271</v>
      </c>
      <c r="M2026" s="48"/>
      <c r="N2026" s="48"/>
      <c r="O2026" s="48"/>
      <c r="P2026" s="48"/>
      <c r="Q2026" s="48"/>
      <c r="R2026" s="48"/>
      <c r="S2026" s="48"/>
      <c r="T2026" s="48"/>
      <c r="U2026" s="48"/>
      <c r="V2026" s="48"/>
      <c r="W2026" s="48"/>
      <c r="X2026" s="48"/>
      <c r="Y2026" s="48"/>
      <c r="Z2026" s="48"/>
      <c r="AA2026" s="48"/>
      <c r="AB2026" s="48"/>
      <c r="AC2026" s="48"/>
    </row>
    <row r="2027">
      <c r="A2027" s="524">
        <v>45867.0</v>
      </c>
      <c r="B2027" s="520" t="s">
        <v>10225</v>
      </c>
      <c r="C2027" s="520" t="s">
        <v>3770</v>
      </c>
      <c r="D2027" s="520" t="s">
        <v>12074</v>
      </c>
      <c r="E2027" s="520" t="s">
        <v>12070</v>
      </c>
      <c r="F2027" s="521">
        <v>0.0</v>
      </c>
      <c r="G2027" s="521">
        <v>267.86</v>
      </c>
      <c r="H2027" s="521">
        <v>300.0</v>
      </c>
      <c r="I2027" s="522">
        <v>1530496.14</v>
      </c>
      <c r="J2027" s="521">
        <v>32.14</v>
      </c>
      <c r="K2027" s="523">
        <v>0.12</v>
      </c>
      <c r="L2027" s="520" t="s">
        <v>10237</v>
      </c>
      <c r="M2027" s="48"/>
      <c r="N2027" s="48"/>
      <c r="O2027" s="48"/>
      <c r="P2027" s="48"/>
      <c r="Q2027" s="48"/>
      <c r="R2027" s="48"/>
      <c r="S2027" s="48"/>
      <c r="T2027" s="48"/>
      <c r="U2027" s="48"/>
      <c r="V2027" s="48"/>
      <c r="W2027" s="48"/>
      <c r="X2027" s="48"/>
      <c r="Y2027" s="48"/>
      <c r="Z2027" s="48"/>
      <c r="AA2027" s="48"/>
      <c r="AB2027" s="48"/>
      <c r="AC2027" s="48"/>
    </row>
    <row r="2028">
      <c r="A2028" s="524">
        <v>45867.0</v>
      </c>
      <c r="B2028" s="520" t="s">
        <v>10225</v>
      </c>
      <c r="C2028" s="520" t="s">
        <v>3770</v>
      </c>
      <c r="D2028" s="520" t="s">
        <v>12075</v>
      </c>
      <c r="E2028" s="520" t="s">
        <v>12070</v>
      </c>
      <c r="F2028" s="521">
        <v>0.0</v>
      </c>
      <c r="G2028" s="522">
        <v>267.86</v>
      </c>
      <c r="H2028" s="522">
        <v>300.0</v>
      </c>
      <c r="I2028" s="522">
        <v>1530764.0</v>
      </c>
      <c r="J2028" s="521">
        <v>32.14</v>
      </c>
      <c r="K2028" s="523">
        <v>0.12</v>
      </c>
      <c r="L2028" s="520" t="s">
        <v>10237</v>
      </c>
      <c r="M2028" s="48"/>
      <c r="N2028" s="48"/>
      <c r="O2028" s="48"/>
      <c r="P2028" s="48"/>
      <c r="Q2028" s="48"/>
      <c r="R2028" s="48"/>
      <c r="S2028" s="48"/>
      <c r="T2028" s="48"/>
      <c r="U2028" s="48"/>
      <c r="V2028" s="48"/>
      <c r="W2028" s="48"/>
      <c r="X2028" s="48"/>
      <c r="Y2028" s="48"/>
      <c r="Z2028" s="48"/>
      <c r="AA2028" s="48"/>
      <c r="AB2028" s="48"/>
      <c r="AC2028" s="48"/>
    </row>
    <row r="2029">
      <c r="A2029" s="524">
        <v>45867.0</v>
      </c>
      <c r="B2029" s="520" t="s">
        <v>10225</v>
      </c>
      <c r="C2029" s="520" t="s">
        <v>4135</v>
      </c>
      <c r="D2029" s="520" t="s">
        <v>12076</v>
      </c>
      <c r="E2029" s="520" t="s">
        <v>12077</v>
      </c>
      <c r="F2029" s="521">
        <v>0.0</v>
      </c>
      <c r="G2029" s="522">
        <v>491.07</v>
      </c>
      <c r="H2029" s="522">
        <v>550.0</v>
      </c>
      <c r="I2029" s="522">
        <v>1531255.07</v>
      </c>
      <c r="J2029" s="521">
        <v>58.93</v>
      </c>
      <c r="K2029" s="523">
        <v>0.12</v>
      </c>
      <c r="L2029" s="520" t="s">
        <v>11680</v>
      </c>
      <c r="M2029" s="48"/>
      <c r="N2029" s="48"/>
      <c r="O2029" s="48"/>
      <c r="P2029" s="48"/>
      <c r="Q2029" s="48"/>
      <c r="R2029" s="48"/>
      <c r="S2029" s="48"/>
      <c r="T2029" s="48"/>
      <c r="U2029" s="48"/>
      <c r="V2029" s="48"/>
      <c r="W2029" s="48"/>
      <c r="X2029" s="48"/>
      <c r="Y2029" s="48"/>
      <c r="Z2029" s="48"/>
      <c r="AA2029" s="48"/>
      <c r="AB2029" s="48"/>
      <c r="AC2029" s="48"/>
    </row>
    <row r="2030">
      <c r="A2030" s="524">
        <v>45867.0</v>
      </c>
      <c r="B2030" s="520" t="s">
        <v>10225</v>
      </c>
      <c r="C2030" s="520" t="s">
        <v>5126</v>
      </c>
      <c r="D2030" s="520" t="s">
        <v>12078</v>
      </c>
      <c r="E2030" s="520" t="s">
        <v>12079</v>
      </c>
      <c r="F2030" s="521">
        <v>0.0</v>
      </c>
      <c r="G2030" s="522">
        <v>267.86</v>
      </c>
      <c r="H2030" s="522">
        <v>300.0</v>
      </c>
      <c r="I2030" s="522">
        <v>1531522.93</v>
      </c>
      <c r="J2030" s="521">
        <v>32.14</v>
      </c>
      <c r="K2030" s="523">
        <v>0.12</v>
      </c>
      <c r="L2030" s="520" t="s">
        <v>10279</v>
      </c>
      <c r="M2030" s="48"/>
      <c r="N2030" s="48"/>
      <c r="O2030" s="48"/>
      <c r="P2030" s="48"/>
      <c r="Q2030" s="48"/>
      <c r="R2030" s="48"/>
      <c r="S2030" s="48"/>
      <c r="T2030" s="48"/>
      <c r="U2030" s="48"/>
      <c r="V2030" s="48"/>
      <c r="W2030" s="48"/>
      <c r="X2030" s="48"/>
      <c r="Y2030" s="48"/>
      <c r="Z2030" s="48"/>
      <c r="AA2030" s="48"/>
      <c r="AB2030" s="48"/>
      <c r="AC2030" s="48"/>
    </row>
    <row r="2031">
      <c r="A2031" s="524">
        <v>45867.0</v>
      </c>
      <c r="B2031" s="520" t="s">
        <v>10225</v>
      </c>
      <c r="C2031" s="520" t="s">
        <v>5126</v>
      </c>
      <c r="D2031" s="520" t="s">
        <v>12080</v>
      </c>
      <c r="E2031" s="520" t="s">
        <v>12079</v>
      </c>
      <c r="F2031" s="521">
        <v>0.0</v>
      </c>
      <c r="G2031" s="522">
        <v>89.29</v>
      </c>
      <c r="H2031" s="522">
        <v>100.0</v>
      </c>
      <c r="I2031" s="522">
        <v>1531612.22</v>
      </c>
      <c r="J2031" s="521">
        <v>10.71</v>
      </c>
      <c r="K2031" s="523">
        <v>0.12</v>
      </c>
      <c r="L2031" s="520" t="s">
        <v>10279</v>
      </c>
      <c r="M2031" s="48"/>
      <c r="N2031" s="48"/>
      <c r="O2031" s="48"/>
      <c r="P2031" s="48"/>
      <c r="Q2031" s="48"/>
      <c r="R2031" s="48"/>
      <c r="S2031" s="48"/>
      <c r="T2031" s="48"/>
      <c r="U2031" s="48"/>
      <c r="V2031" s="48"/>
      <c r="W2031" s="48"/>
      <c r="X2031" s="48"/>
      <c r="Y2031" s="48"/>
      <c r="Z2031" s="48"/>
      <c r="AA2031" s="48"/>
      <c r="AB2031" s="48"/>
      <c r="AC2031" s="48"/>
    </row>
    <row r="2032">
      <c r="A2032" s="524">
        <v>45867.0</v>
      </c>
      <c r="B2032" s="520" t="s">
        <v>10225</v>
      </c>
      <c r="C2032" s="520" t="s">
        <v>4664</v>
      </c>
      <c r="D2032" s="520" t="s">
        <v>12081</v>
      </c>
      <c r="E2032" s="520" t="s">
        <v>12082</v>
      </c>
      <c r="F2032" s="521">
        <v>0.0</v>
      </c>
      <c r="G2032" s="522">
        <v>5357.14</v>
      </c>
      <c r="H2032" s="522">
        <v>6000.0</v>
      </c>
      <c r="I2032" s="522">
        <v>1536969.36</v>
      </c>
      <c r="J2032" s="521">
        <v>642.86</v>
      </c>
      <c r="K2032" s="523">
        <v>0.12</v>
      </c>
      <c r="L2032" s="520" t="s">
        <v>11689</v>
      </c>
      <c r="M2032" s="48"/>
      <c r="N2032" s="48"/>
      <c r="O2032" s="48"/>
      <c r="P2032" s="48"/>
      <c r="Q2032" s="48"/>
      <c r="R2032" s="48"/>
      <c r="S2032" s="48"/>
      <c r="T2032" s="48"/>
      <c r="U2032" s="48"/>
      <c r="V2032" s="48"/>
      <c r="W2032" s="48"/>
      <c r="X2032" s="48"/>
      <c r="Y2032" s="48"/>
      <c r="Z2032" s="48"/>
      <c r="AA2032" s="48"/>
      <c r="AB2032" s="48"/>
      <c r="AC2032" s="48"/>
    </row>
    <row r="2033">
      <c r="A2033" s="524">
        <v>45869.0</v>
      </c>
      <c r="B2033" s="520" t="s">
        <v>10225</v>
      </c>
      <c r="C2033" s="520" t="s">
        <v>331</v>
      </c>
      <c r="D2033" s="520" t="s">
        <v>11749</v>
      </c>
      <c r="E2033" s="520" t="s">
        <v>12083</v>
      </c>
      <c r="F2033" s="521">
        <v>0.0</v>
      </c>
      <c r="G2033" s="521">
        <v>982.14</v>
      </c>
      <c r="H2033" s="522">
        <v>1100.0</v>
      </c>
      <c r="I2033" s="522">
        <v>1537951.5</v>
      </c>
      <c r="J2033" s="521">
        <v>117.86</v>
      </c>
      <c r="K2033" s="523">
        <v>0.12</v>
      </c>
      <c r="L2033" s="520" t="s">
        <v>11680</v>
      </c>
      <c r="M2033" s="48"/>
      <c r="N2033" s="48"/>
      <c r="O2033" s="48"/>
      <c r="P2033" s="48"/>
      <c r="Q2033" s="48"/>
      <c r="R2033" s="48"/>
      <c r="S2033" s="48"/>
      <c r="T2033" s="48"/>
      <c r="U2033" s="48"/>
      <c r="V2033" s="48"/>
      <c r="W2033" s="48"/>
      <c r="X2033" s="48"/>
      <c r="Y2033" s="48"/>
      <c r="Z2033" s="48"/>
      <c r="AA2033" s="48"/>
      <c r="AB2033" s="48"/>
      <c r="AC2033" s="48"/>
    </row>
    <row r="2034">
      <c r="A2034" s="524">
        <v>45867.0</v>
      </c>
      <c r="B2034" s="520" t="s">
        <v>10225</v>
      </c>
      <c r="C2034" s="520" t="s">
        <v>454</v>
      </c>
      <c r="D2034" s="520" t="s">
        <v>12084</v>
      </c>
      <c r="E2034" s="520" t="s">
        <v>5152</v>
      </c>
      <c r="F2034" s="521">
        <v>0.0</v>
      </c>
      <c r="G2034" s="521">
        <v>491.07</v>
      </c>
      <c r="H2034" s="522">
        <v>550.0</v>
      </c>
      <c r="I2034" s="522">
        <v>1538442.57</v>
      </c>
      <c r="J2034" s="521">
        <v>58.93</v>
      </c>
      <c r="K2034" s="523">
        <v>0.12</v>
      </c>
      <c r="L2034" s="520" t="s">
        <v>11680</v>
      </c>
      <c r="M2034" s="48"/>
      <c r="N2034" s="48"/>
      <c r="O2034" s="48"/>
      <c r="P2034" s="48"/>
      <c r="Q2034" s="48"/>
      <c r="R2034" s="48"/>
      <c r="S2034" s="48"/>
      <c r="T2034" s="48"/>
      <c r="U2034" s="48"/>
      <c r="V2034" s="48"/>
      <c r="W2034" s="48"/>
      <c r="X2034" s="48"/>
      <c r="Y2034" s="48"/>
      <c r="Z2034" s="48"/>
      <c r="AA2034" s="48"/>
      <c r="AB2034" s="48"/>
      <c r="AC2034" s="48"/>
    </row>
    <row r="2035">
      <c r="A2035" s="524">
        <v>45868.0</v>
      </c>
      <c r="B2035" s="520" t="s">
        <v>10225</v>
      </c>
      <c r="C2035" s="520" t="s">
        <v>454</v>
      </c>
      <c r="D2035" s="520" t="s">
        <v>12085</v>
      </c>
      <c r="E2035" s="520" t="s">
        <v>5200</v>
      </c>
      <c r="F2035" s="521">
        <v>0.0</v>
      </c>
      <c r="G2035" s="522">
        <v>4464.29</v>
      </c>
      <c r="H2035" s="522">
        <v>5000.0</v>
      </c>
      <c r="I2035" s="522">
        <v>1542906.86</v>
      </c>
      <c r="J2035" s="521">
        <v>535.71</v>
      </c>
      <c r="K2035" s="523">
        <v>0.12</v>
      </c>
      <c r="L2035" s="520" t="s">
        <v>10227</v>
      </c>
      <c r="M2035" s="48"/>
      <c r="N2035" s="48"/>
      <c r="O2035" s="48"/>
      <c r="P2035" s="48"/>
      <c r="Q2035" s="48"/>
      <c r="R2035" s="48"/>
      <c r="S2035" s="48"/>
      <c r="T2035" s="48"/>
      <c r="U2035" s="48"/>
      <c r="V2035" s="48"/>
      <c r="W2035" s="48"/>
      <c r="X2035" s="48"/>
      <c r="Y2035" s="48"/>
      <c r="Z2035" s="48"/>
      <c r="AA2035" s="48"/>
      <c r="AB2035" s="48"/>
      <c r="AC2035" s="48"/>
    </row>
    <row r="2036">
      <c r="A2036" s="524">
        <v>45869.0</v>
      </c>
      <c r="B2036" s="520" t="s">
        <v>10225</v>
      </c>
      <c r="C2036" s="520" t="s">
        <v>305</v>
      </c>
      <c r="D2036" s="520" t="s">
        <v>12086</v>
      </c>
      <c r="E2036" s="520" t="s">
        <v>5236</v>
      </c>
      <c r="F2036" s="521">
        <v>0.0</v>
      </c>
      <c r="G2036" s="522">
        <v>625.0</v>
      </c>
      <c r="H2036" s="522">
        <v>700.0</v>
      </c>
      <c r="I2036" s="522">
        <v>1543531.86</v>
      </c>
      <c r="J2036" s="521">
        <v>75.0</v>
      </c>
      <c r="K2036" s="523">
        <v>0.12</v>
      </c>
      <c r="L2036" s="520" t="s">
        <v>10227</v>
      </c>
      <c r="M2036" s="48"/>
      <c r="N2036" s="48"/>
      <c r="O2036" s="48"/>
      <c r="P2036" s="48"/>
      <c r="Q2036" s="48"/>
      <c r="R2036" s="48"/>
      <c r="S2036" s="48"/>
      <c r="T2036" s="48"/>
      <c r="U2036" s="48"/>
      <c r="V2036" s="48"/>
      <c r="W2036" s="48"/>
      <c r="X2036" s="48"/>
      <c r="Y2036" s="48"/>
      <c r="Z2036" s="48"/>
      <c r="AA2036" s="48"/>
      <c r="AB2036" s="48"/>
      <c r="AC2036" s="48"/>
    </row>
    <row r="2037">
      <c r="A2037" s="524">
        <v>45869.0</v>
      </c>
      <c r="B2037" s="520" t="s">
        <v>10225</v>
      </c>
      <c r="C2037" s="520" t="s">
        <v>305</v>
      </c>
      <c r="D2037" s="520" t="s">
        <v>12087</v>
      </c>
      <c r="E2037" s="520" t="s">
        <v>5236</v>
      </c>
      <c r="F2037" s="521">
        <v>0.0</v>
      </c>
      <c r="G2037" s="522">
        <v>1875.0</v>
      </c>
      <c r="H2037" s="522">
        <v>2100.0</v>
      </c>
      <c r="I2037" s="522">
        <v>1545406.86</v>
      </c>
      <c r="J2037" s="521">
        <v>225.0</v>
      </c>
      <c r="K2037" s="523">
        <v>0.12</v>
      </c>
      <c r="L2037" s="520" t="s">
        <v>10227</v>
      </c>
      <c r="M2037" s="48"/>
      <c r="N2037" s="48"/>
      <c r="O2037" s="48"/>
      <c r="P2037" s="48"/>
      <c r="Q2037" s="48"/>
      <c r="R2037" s="48"/>
      <c r="S2037" s="48"/>
      <c r="T2037" s="48"/>
      <c r="U2037" s="48"/>
      <c r="V2037" s="48"/>
      <c r="W2037" s="48"/>
      <c r="X2037" s="48"/>
      <c r="Y2037" s="48"/>
      <c r="Z2037" s="48"/>
      <c r="AA2037" s="48"/>
      <c r="AB2037" s="48"/>
      <c r="AC2037" s="48"/>
    </row>
    <row r="2038">
      <c r="A2038" s="524">
        <v>45869.0</v>
      </c>
      <c r="B2038" s="520" t="s">
        <v>10225</v>
      </c>
      <c r="C2038" s="520" t="s">
        <v>305</v>
      </c>
      <c r="D2038" s="520" t="s">
        <v>12088</v>
      </c>
      <c r="E2038" s="520" t="s">
        <v>5236</v>
      </c>
      <c r="F2038" s="521">
        <v>0.0</v>
      </c>
      <c r="G2038" s="521">
        <v>964.29</v>
      </c>
      <c r="H2038" s="522">
        <v>1080.0</v>
      </c>
      <c r="I2038" s="522">
        <v>1546371.15</v>
      </c>
      <c r="J2038" s="521">
        <v>115.71</v>
      </c>
      <c r="K2038" s="523">
        <v>0.12</v>
      </c>
      <c r="L2038" s="520" t="s">
        <v>10227</v>
      </c>
      <c r="M2038" s="48"/>
      <c r="N2038" s="48"/>
      <c r="O2038" s="48"/>
      <c r="P2038" s="48"/>
      <c r="Q2038" s="48"/>
      <c r="R2038" s="48"/>
      <c r="S2038" s="48"/>
      <c r="T2038" s="48"/>
      <c r="U2038" s="48"/>
      <c r="V2038" s="48"/>
      <c r="W2038" s="48"/>
      <c r="X2038" s="48"/>
      <c r="Y2038" s="48"/>
      <c r="Z2038" s="48"/>
      <c r="AA2038" s="48"/>
      <c r="AB2038" s="48"/>
      <c r="AC2038" s="48"/>
    </row>
    <row r="2039">
      <c r="A2039" s="524">
        <v>45867.0</v>
      </c>
      <c r="B2039" s="520" t="s">
        <v>10225</v>
      </c>
      <c r="C2039" s="520" t="s">
        <v>5159</v>
      </c>
      <c r="D2039" s="520" t="s">
        <v>12089</v>
      </c>
      <c r="E2039" s="520" t="s">
        <v>5161</v>
      </c>
      <c r="F2039" s="521">
        <v>0.0</v>
      </c>
      <c r="G2039" s="522">
        <v>2321.43</v>
      </c>
      <c r="H2039" s="522">
        <v>2600.0</v>
      </c>
      <c r="I2039" s="522">
        <v>1548692.58</v>
      </c>
      <c r="J2039" s="521">
        <v>278.57</v>
      </c>
      <c r="K2039" s="523">
        <v>0.12</v>
      </c>
      <c r="L2039" s="520" t="s">
        <v>10227</v>
      </c>
      <c r="M2039" s="48"/>
      <c r="N2039" s="48"/>
      <c r="O2039" s="48"/>
      <c r="P2039" s="48"/>
      <c r="Q2039" s="48"/>
      <c r="R2039" s="48"/>
      <c r="S2039" s="48"/>
      <c r="T2039" s="48"/>
      <c r="U2039" s="48"/>
      <c r="V2039" s="48"/>
      <c r="W2039" s="48"/>
      <c r="X2039" s="48"/>
      <c r="Y2039" s="48"/>
      <c r="Z2039" s="48"/>
      <c r="AA2039" s="48"/>
      <c r="AB2039" s="48"/>
      <c r="AC2039" s="48"/>
    </row>
    <row r="2040">
      <c r="A2040" s="525" t="s">
        <v>10999</v>
      </c>
      <c r="B2040" s="525"/>
      <c r="C2040" s="525"/>
      <c r="D2040" s="525"/>
      <c r="E2040" s="525"/>
      <c r="F2040" s="526">
        <v>0.0</v>
      </c>
      <c r="G2040" s="527">
        <v>1548692.58</v>
      </c>
      <c r="H2040" s="527">
        <v>1734535.47</v>
      </c>
      <c r="I2040" s="527">
        <v>1548692.58</v>
      </c>
      <c r="J2040" s="527">
        <v>185842.89</v>
      </c>
      <c r="K2040" s="528"/>
      <c r="L2040" s="525"/>
      <c r="M2040" s="48"/>
      <c r="N2040" s="48"/>
      <c r="O2040" s="48"/>
      <c r="P2040" s="48"/>
      <c r="Q2040" s="48"/>
      <c r="R2040" s="48"/>
      <c r="S2040" s="48"/>
      <c r="T2040" s="48"/>
      <c r="U2040" s="48"/>
      <c r="V2040" s="48"/>
      <c r="W2040" s="48"/>
      <c r="X2040" s="48"/>
      <c r="Y2040" s="48"/>
      <c r="Z2040" s="48"/>
      <c r="AA2040" s="48"/>
      <c r="AB2040" s="48"/>
      <c r="AC2040" s="48"/>
    </row>
    <row r="2041">
      <c r="A2041" s="529"/>
      <c r="B2041" s="510"/>
      <c r="C2041" s="510"/>
      <c r="D2041" s="510"/>
      <c r="E2041" s="510"/>
      <c r="F2041" s="510"/>
      <c r="G2041" s="510"/>
      <c r="H2041" s="530"/>
      <c r="I2041" s="530"/>
      <c r="J2041" s="510"/>
      <c r="K2041" s="531"/>
      <c r="L2041" s="510"/>
      <c r="M2041" s="48"/>
      <c r="N2041" s="48"/>
      <c r="O2041" s="48"/>
      <c r="P2041" s="48"/>
      <c r="Q2041" s="48"/>
      <c r="R2041" s="48"/>
      <c r="S2041" s="48"/>
      <c r="T2041" s="48"/>
      <c r="U2041" s="48"/>
      <c r="V2041" s="48"/>
      <c r="W2041" s="48"/>
      <c r="X2041" s="48"/>
      <c r="Y2041" s="48"/>
      <c r="Z2041" s="48"/>
      <c r="AA2041" s="48"/>
      <c r="AB2041" s="48"/>
      <c r="AC2041" s="48"/>
    </row>
    <row r="2042">
      <c r="A2042" s="532" t="s">
        <v>11791</v>
      </c>
      <c r="B2042" s="532"/>
      <c r="C2042" s="532"/>
      <c r="D2042" s="532"/>
      <c r="E2042" s="532"/>
      <c r="F2042" s="533">
        <v>0.0</v>
      </c>
      <c r="G2042" s="534">
        <v>1548692.58</v>
      </c>
      <c r="H2042" s="534">
        <v>1734535.47</v>
      </c>
      <c r="I2042" s="534">
        <v>-1548692.58</v>
      </c>
      <c r="J2042" s="534">
        <v>185842.89</v>
      </c>
      <c r="K2042" s="532"/>
      <c r="L2042" s="532"/>
      <c r="M2042" s="48"/>
      <c r="N2042" s="48"/>
      <c r="O2042" s="48"/>
      <c r="P2042" s="48"/>
      <c r="Q2042" s="48"/>
      <c r="R2042" s="48"/>
      <c r="S2042" s="48"/>
      <c r="T2042" s="48"/>
      <c r="U2042" s="48"/>
      <c r="V2042" s="48"/>
      <c r="W2042" s="48"/>
      <c r="X2042" s="48"/>
      <c r="Y2042" s="48"/>
      <c r="Z2042" s="48"/>
      <c r="AA2042" s="48"/>
      <c r="AB2042" s="48"/>
      <c r="AC2042" s="48"/>
    </row>
    <row r="2043">
      <c r="A2043" s="510"/>
      <c r="B2043" s="510"/>
      <c r="C2043" s="510"/>
      <c r="D2043" s="510"/>
      <c r="E2043" s="510"/>
      <c r="F2043" s="510"/>
      <c r="G2043" s="510"/>
      <c r="H2043" s="510"/>
      <c r="I2043" s="510"/>
      <c r="J2043" s="510"/>
      <c r="K2043" s="510"/>
      <c r="L2043" s="510"/>
      <c r="M2043" s="48"/>
      <c r="N2043" s="48"/>
      <c r="O2043" s="48"/>
      <c r="P2043" s="48"/>
      <c r="Q2043" s="48"/>
      <c r="R2043" s="48"/>
      <c r="S2043" s="48"/>
      <c r="T2043" s="48"/>
      <c r="U2043" s="48"/>
      <c r="V2043" s="48"/>
      <c r="W2043" s="48"/>
      <c r="X2043" s="48"/>
      <c r="Y2043" s="48"/>
      <c r="Z2043" s="48"/>
      <c r="AA2043" s="48"/>
      <c r="AB2043" s="48"/>
      <c r="AC2043" s="48"/>
    </row>
    <row r="2044">
      <c r="A2044" s="535"/>
      <c r="B2044" s="535"/>
      <c r="C2044" s="535"/>
      <c r="D2044" s="535"/>
      <c r="E2044" s="535"/>
      <c r="F2044" s="536"/>
      <c r="G2044" s="536">
        <v>1526405.6461715917</v>
      </c>
      <c r="H2044" s="536"/>
      <c r="I2044" s="536"/>
      <c r="J2044" s="536">
        <v>183168.677540591</v>
      </c>
      <c r="K2044" s="535"/>
      <c r="L2044" s="535"/>
      <c r="M2044" s="48"/>
      <c r="N2044" s="48"/>
      <c r="O2044" s="48"/>
      <c r="P2044" s="48"/>
      <c r="Q2044" s="48"/>
      <c r="R2044" s="48"/>
      <c r="S2044" s="48"/>
      <c r="T2044" s="48"/>
      <c r="U2044" s="48"/>
      <c r="V2044" s="48"/>
      <c r="W2044" s="48"/>
      <c r="X2044" s="48"/>
      <c r="Y2044" s="48"/>
      <c r="Z2044" s="48"/>
      <c r="AA2044" s="48"/>
      <c r="AB2044" s="48"/>
      <c r="AC2044" s="48"/>
    </row>
    <row r="2045">
      <c r="A2045" s="48"/>
      <c r="B2045" s="48"/>
      <c r="C2045" s="48"/>
      <c r="D2045" s="537"/>
      <c r="E2045" s="423"/>
      <c r="F2045" s="484" t="s">
        <v>12090</v>
      </c>
      <c r="G2045" s="484">
        <f>G2042-G2044</f>
        <v>22286.93383</v>
      </c>
      <c r="H2045" s="484"/>
      <c r="I2045" s="484"/>
      <c r="J2045" s="484">
        <f>J2042-J2044</f>
        <v>2674.212459</v>
      </c>
      <c r="K2045" s="48"/>
      <c r="L2045" s="48"/>
      <c r="M2045" s="48"/>
      <c r="N2045" s="48"/>
      <c r="O2045" s="48"/>
      <c r="P2045" s="48"/>
      <c r="Q2045" s="48"/>
      <c r="R2045" s="48"/>
      <c r="S2045" s="48"/>
      <c r="T2045" s="48"/>
      <c r="U2045" s="48"/>
      <c r="V2045" s="48"/>
      <c r="W2045" s="48"/>
      <c r="X2045" s="48"/>
      <c r="Y2045" s="48"/>
      <c r="Z2045" s="48"/>
      <c r="AA2045" s="48"/>
      <c r="AB2045" s="48"/>
      <c r="AC2045" s="48"/>
    </row>
    <row r="2046">
      <c r="A2046" s="48"/>
      <c r="B2046" s="48"/>
      <c r="C2046" s="48"/>
      <c r="D2046" s="48"/>
      <c r="E2046" s="538">
        <v>45839.0</v>
      </c>
      <c r="F2046" s="484" t="s">
        <v>5202</v>
      </c>
      <c r="G2046" s="484">
        <f>-1120/1.12</f>
        <v>-1000</v>
      </c>
      <c r="H2046" s="484" t="s">
        <v>12091</v>
      </c>
      <c r="I2046" s="484"/>
      <c r="J2046" s="484">
        <f t="shared" ref="J2046:J2051" si="30">G2046*12%</f>
        <v>-120</v>
      </c>
      <c r="K2046" s="48"/>
      <c r="L2046" s="48"/>
      <c r="M2046" s="48"/>
      <c r="N2046" s="48"/>
      <c r="O2046" s="48"/>
      <c r="P2046" s="48"/>
      <c r="Q2046" s="48"/>
      <c r="R2046" s="48"/>
      <c r="S2046" s="48"/>
      <c r="T2046" s="48"/>
      <c r="U2046" s="48"/>
      <c r="V2046" s="48"/>
      <c r="W2046" s="48"/>
      <c r="X2046" s="48"/>
      <c r="Y2046" s="48"/>
      <c r="Z2046" s="48"/>
      <c r="AA2046" s="48"/>
      <c r="AB2046" s="48"/>
      <c r="AC2046" s="48"/>
    </row>
    <row r="2047">
      <c r="A2047" s="48"/>
      <c r="B2047" s="48"/>
      <c r="C2047" s="48"/>
      <c r="D2047" s="48"/>
      <c r="E2047" s="423"/>
      <c r="F2047" s="484" t="s">
        <v>5198</v>
      </c>
      <c r="G2047" s="483">
        <f>5000/1.12</f>
        <v>4464.285714</v>
      </c>
      <c r="H2047" s="484" t="s">
        <v>12092</v>
      </c>
      <c r="I2047" s="484"/>
      <c r="J2047" s="484">
        <f t="shared" si="30"/>
        <v>535.7142857</v>
      </c>
      <c r="K2047" s="48"/>
      <c r="L2047" s="48"/>
      <c r="M2047" s="48"/>
      <c r="N2047" s="48"/>
      <c r="O2047" s="48"/>
      <c r="P2047" s="48"/>
      <c r="Q2047" s="48"/>
      <c r="R2047" s="48"/>
      <c r="S2047" s="48"/>
      <c r="T2047" s="48"/>
      <c r="U2047" s="48"/>
      <c r="V2047" s="48"/>
      <c r="W2047" s="48"/>
      <c r="X2047" s="48"/>
      <c r="Y2047" s="48"/>
      <c r="Z2047" s="48"/>
      <c r="AA2047" s="48"/>
      <c r="AB2047" s="48"/>
      <c r="AC2047" s="48"/>
    </row>
    <row r="2048">
      <c r="A2048" s="48"/>
      <c r="B2048" s="48"/>
      <c r="C2048" s="48"/>
      <c r="D2048" s="48"/>
      <c r="E2048" s="423"/>
      <c r="F2048" s="484" t="s">
        <v>9159</v>
      </c>
      <c r="G2048" s="484">
        <f>21000/1.12</f>
        <v>18750</v>
      </c>
      <c r="H2048" s="484" t="s">
        <v>12093</v>
      </c>
      <c r="I2048" s="484"/>
      <c r="J2048" s="484">
        <f t="shared" si="30"/>
        <v>2250</v>
      </c>
      <c r="K2048" s="48"/>
      <c r="L2048" s="48"/>
      <c r="M2048" s="48"/>
      <c r="N2048" s="48"/>
      <c r="O2048" s="48"/>
      <c r="P2048" s="48"/>
      <c r="Q2048" s="48"/>
      <c r="R2048" s="48"/>
      <c r="S2048" s="48"/>
      <c r="T2048" s="48"/>
      <c r="U2048" s="48"/>
      <c r="V2048" s="48"/>
      <c r="W2048" s="48"/>
      <c r="X2048" s="48"/>
      <c r="Y2048" s="48"/>
      <c r="Z2048" s="48"/>
      <c r="AA2048" s="48"/>
      <c r="AB2048" s="48"/>
      <c r="AC2048" s="48"/>
    </row>
    <row r="2049">
      <c r="A2049" s="48"/>
      <c r="B2049" s="48"/>
      <c r="C2049" s="48"/>
      <c r="D2049" s="48"/>
      <c r="E2049" s="423"/>
      <c r="F2049" s="539" t="s">
        <v>4715</v>
      </c>
      <c r="G2049" s="484">
        <f>(3000+183.9)/1.12</f>
        <v>2842.767857</v>
      </c>
      <c r="H2049" s="484" t="s">
        <v>12094</v>
      </c>
      <c r="I2049" s="484"/>
      <c r="J2049" s="484">
        <f t="shared" si="30"/>
        <v>341.1321429</v>
      </c>
      <c r="K2049" s="106"/>
      <c r="L2049" s="48"/>
      <c r="M2049" s="48"/>
      <c r="N2049" s="48"/>
      <c r="O2049" s="48"/>
      <c r="P2049" s="48"/>
      <c r="Q2049" s="48"/>
      <c r="R2049" s="48"/>
      <c r="S2049" s="48"/>
      <c r="T2049" s="48"/>
      <c r="U2049" s="48"/>
      <c r="V2049" s="48"/>
      <c r="W2049" s="48"/>
      <c r="X2049" s="48"/>
      <c r="Y2049" s="48"/>
      <c r="Z2049" s="48"/>
      <c r="AA2049" s="48"/>
      <c r="AB2049" s="48"/>
      <c r="AC2049" s="48"/>
    </row>
    <row r="2050">
      <c r="A2050" s="48"/>
      <c r="B2050" s="48"/>
      <c r="C2050" s="48"/>
      <c r="D2050" s="48"/>
      <c r="E2050" s="423"/>
      <c r="F2050" s="484" t="s">
        <v>4998</v>
      </c>
      <c r="G2050" s="484">
        <f>6700/1.12</f>
        <v>5982.142857</v>
      </c>
      <c r="H2050" s="484" t="s">
        <v>12091</v>
      </c>
      <c r="I2050" s="484"/>
      <c r="J2050" s="484">
        <f t="shared" si="30"/>
        <v>717.8571429</v>
      </c>
      <c r="K2050" s="48"/>
      <c r="L2050" s="48"/>
      <c r="M2050" s="48"/>
      <c r="N2050" s="48"/>
      <c r="O2050" s="48"/>
      <c r="P2050" s="48"/>
      <c r="Q2050" s="48"/>
      <c r="R2050" s="48"/>
      <c r="S2050" s="48"/>
      <c r="T2050" s="48"/>
      <c r="U2050" s="48"/>
      <c r="V2050" s="48"/>
      <c r="W2050" s="48"/>
      <c r="X2050" s="48"/>
      <c r="Y2050" s="48"/>
      <c r="Z2050" s="48"/>
      <c r="AA2050" s="48"/>
      <c r="AB2050" s="48"/>
      <c r="AC2050" s="48"/>
    </row>
    <row r="2051">
      <c r="A2051" s="48"/>
      <c r="B2051" s="48"/>
      <c r="C2051" s="48"/>
      <c r="D2051" s="48"/>
      <c r="E2051" s="423"/>
      <c r="F2051" s="423" t="s">
        <v>4502</v>
      </c>
      <c r="G2051" s="540">
        <f>-9270.05/1.12</f>
        <v>-8276.830357</v>
      </c>
      <c r="H2051" s="423" t="s">
        <v>12095</v>
      </c>
      <c r="I2051" s="423"/>
      <c r="J2051" s="484">
        <f t="shared" si="30"/>
        <v>-993.2196429</v>
      </c>
      <c r="K2051" s="48"/>
      <c r="L2051" s="48"/>
      <c r="M2051" s="48"/>
      <c r="N2051" s="48"/>
      <c r="O2051" s="48"/>
      <c r="P2051" s="48"/>
      <c r="Q2051" s="48"/>
      <c r="R2051" s="48"/>
      <c r="S2051" s="48"/>
      <c r="T2051" s="48"/>
      <c r="U2051" s="48"/>
      <c r="V2051" s="48"/>
      <c r="W2051" s="48"/>
      <c r="X2051" s="48"/>
      <c r="Y2051" s="48"/>
      <c r="Z2051" s="48"/>
      <c r="AA2051" s="48"/>
      <c r="AB2051" s="48"/>
      <c r="AC2051" s="48"/>
    </row>
    <row r="2052">
      <c r="A2052" s="48"/>
      <c r="B2052" s="48"/>
      <c r="C2052" s="48"/>
      <c r="D2052" s="48"/>
      <c r="E2052" s="423"/>
      <c r="F2052" s="423"/>
      <c r="G2052" s="423"/>
      <c r="H2052" s="423"/>
      <c r="I2052" s="423"/>
      <c r="J2052" s="423"/>
      <c r="K2052" s="48"/>
      <c r="L2052" s="48"/>
      <c r="M2052" s="48"/>
      <c r="N2052" s="48"/>
      <c r="O2052" s="48"/>
      <c r="P2052" s="48"/>
      <c r="Q2052" s="48"/>
      <c r="R2052" s="48"/>
      <c r="S2052" s="48"/>
      <c r="T2052" s="48"/>
      <c r="U2052" s="48"/>
      <c r="V2052" s="48"/>
      <c r="W2052" s="48"/>
      <c r="X2052" s="48"/>
      <c r="Y2052" s="48"/>
      <c r="Z2052" s="48"/>
      <c r="AA2052" s="48"/>
      <c r="AB2052" s="48"/>
      <c r="AC2052" s="48"/>
    </row>
    <row r="2053">
      <c r="A2053" s="48"/>
      <c r="B2053" s="48"/>
      <c r="C2053" s="48"/>
      <c r="D2053" s="48"/>
      <c r="E2053" s="48"/>
      <c r="F2053" s="48"/>
      <c r="G2053" s="48"/>
      <c r="H2053" s="48"/>
      <c r="I2053" s="48"/>
      <c r="J2053" s="48"/>
      <c r="K2053" s="48"/>
      <c r="L2053" s="48"/>
      <c r="M2053" s="48"/>
      <c r="N2053" s="48"/>
      <c r="O2053" s="48"/>
      <c r="P2053" s="48"/>
      <c r="Q2053" s="48"/>
      <c r="R2053" s="48"/>
      <c r="S2053" s="48"/>
      <c r="T2053" s="48"/>
      <c r="U2053" s="48"/>
      <c r="V2053" s="48"/>
      <c r="W2053" s="48"/>
      <c r="X2053" s="48"/>
      <c r="Y2053" s="48"/>
      <c r="Z2053" s="48"/>
      <c r="AA2053" s="48"/>
      <c r="AB2053" s="48"/>
      <c r="AC2053" s="48"/>
    </row>
    <row r="2054">
      <c r="A2054" s="48"/>
      <c r="B2054" s="48"/>
      <c r="C2054" s="48"/>
      <c r="D2054" s="48"/>
      <c r="E2054" s="48"/>
      <c r="F2054" s="48"/>
      <c r="G2054" s="48"/>
      <c r="H2054" s="48"/>
      <c r="I2054" s="48"/>
      <c r="J2054" s="48"/>
      <c r="K2054" s="48"/>
      <c r="L2054" s="48"/>
      <c r="M2054" s="48"/>
      <c r="N2054" s="48"/>
      <c r="O2054" s="48"/>
      <c r="P2054" s="48"/>
      <c r="Q2054" s="48"/>
      <c r="R2054" s="48"/>
      <c r="S2054" s="48"/>
      <c r="T2054" s="48"/>
      <c r="U2054" s="48"/>
      <c r="V2054" s="48"/>
      <c r="W2054" s="48"/>
      <c r="X2054" s="48"/>
      <c r="Y2054" s="48"/>
      <c r="Z2054" s="48"/>
      <c r="AA2054" s="48"/>
      <c r="AB2054" s="48"/>
      <c r="AC2054" s="48"/>
    </row>
    <row r="2055">
      <c r="A2055" s="48"/>
      <c r="B2055" s="48"/>
      <c r="C2055" s="48"/>
      <c r="D2055" s="48"/>
      <c r="E2055" s="48"/>
      <c r="F2055" s="48"/>
      <c r="G2055" s="48"/>
      <c r="H2055" s="48"/>
      <c r="I2055" s="48"/>
      <c r="J2055" s="48"/>
      <c r="K2055" s="48"/>
      <c r="L2055" s="48"/>
      <c r="M2055" s="48"/>
      <c r="N2055" s="48"/>
      <c r="O2055" s="48"/>
      <c r="P2055" s="48"/>
      <c r="Q2055" s="48"/>
      <c r="R2055" s="48"/>
      <c r="S2055" s="48"/>
      <c r="T2055" s="48"/>
      <c r="U2055" s="48"/>
      <c r="V2055" s="48"/>
      <c r="W2055" s="48"/>
      <c r="X2055" s="48"/>
      <c r="Y2055" s="48"/>
      <c r="Z2055" s="48"/>
      <c r="AA2055" s="48"/>
      <c r="AB2055" s="48"/>
      <c r="AC2055" s="48"/>
    </row>
    <row r="2056">
      <c r="A2056" s="48"/>
      <c r="B2056" s="48"/>
      <c r="C2056" s="48"/>
      <c r="D2056" s="48"/>
      <c r="E2056" s="48"/>
      <c r="F2056" s="48"/>
      <c r="G2056" s="48"/>
      <c r="H2056" s="48"/>
      <c r="I2056" s="48"/>
      <c r="J2056" s="48"/>
      <c r="K2056" s="48"/>
      <c r="L2056" s="48"/>
      <c r="M2056" s="48"/>
      <c r="N2056" s="48"/>
      <c r="O2056" s="48"/>
      <c r="P2056" s="48"/>
      <c r="Q2056" s="48"/>
      <c r="R2056" s="48"/>
      <c r="S2056" s="48"/>
      <c r="T2056" s="48"/>
      <c r="U2056" s="48"/>
      <c r="V2056" s="48"/>
      <c r="W2056" s="48"/>
      <c r="X2056" s="48"/>
      <c r="Y2056" s="48"/>
      <c r="Z2056" s="48"/>
      <c r="AA2056" s="48"/>
      <c r="AB2056" s="48"/>
      <c r="AC2056" s="48"/>
    </row>
    <row r="2057">
      <c r="A2057" s="48"/>
      <c r="B2057" s="48"/>
      <c r="C2057" s="48"/>
      <c r="D2057" s="48"/>
      <c r="E2057" s="48"/>
      <c r="F2057" s="48"/>
      <c r="G2057" s="48"/>
      <c r="H2057" s="48"/>
      <c r="I2057" s="48"/>
      <c r="J2057" s="48"/>
      <c r="K2057" s="48"/>
      <c r="L2057" s="48"/>
      <c r="M2057" s="48"/>
      <c r="N2057" s="48"/>
      <c r="O2057" s="48"/>
      <c r="P2057" s="48"/>
      <c r="Q2057" s="48"/>
      <c r="R2057" s="48"/>
      <c r="S2057" s="48"/>
      <c r="T2057" s="48"/>
      <c r="U2057" s="48"/>
      <c r="V2057" s="48"/>
      <c r="W2057" s="48"/>
      <c r="X2057" s="48"/>
      <c r="Y2057" s="48"/>
      <c r="Z2057" s="48"/>
      <c r="AA2057" s="48"/>
      <c r="AB2057" s="48"/>
      <c r="AC2057" s="48"/>
    </row>
    <row r="2058">
      <c r="A2058" s="48"/>
      <c r="B2058" s="48"/>
      <c r="C2058" s="48"/>
      <c r="D2058" s="48"/>
      <c r="E2058" s="48"/>
      <c r="F2058" s="48"/>
      <c r="G2058" s="48"/>
      <c r="H2058" s="48"/>
      <c r="I2058" s="48"/>
      <c r="J2058" s="48"/>
      <c r="K2058" s="48"/>
      <c r="L2058" s="48"/>
      <c r="M2058" s="48"/>
      <c r="N2058" s="48"/>
      <c r="O2058" s="48"/>
      <c r="P2058" s="48"/>
      <c r="Q2058" s="48"/>
      <c r="R2058" s="48"/>
      <c r="S2058" s="48"/>
      <c r="T2058" s="48"/>
      <c r="U2058" s="48"/>
      <c r="V2058" s="48"/>
      <c r="W2058" s="48"/>
      <c r="X2058" s="48"/>
      <c r="Y2058" s="48"/>
      <c r="Z2058" s="48"/>
      <c r="AA2058" s="48"/>
      <c r="AB2058" s="48"/>
      <c r="AC2058" s="48"/>
    </row>
    <row r="2059">
      <c r="A2059" s="48"/>
      <c r="B2059" s="48"/>
      <c r="C2059" s="48"/>
      <c r="D2059" s="48"/>
      <c r="E2059" s="48"/>
      <c r="F2059" s="48"/>
      <c r="G2059" s="48"/>
      <c r="H2059" s="48"/>
      <c r="I2059" s="48"/>
      <c r="J2059" s="48"/>
      <c r="K2059" s="48"/>
      <c r="L2059" s="48"/>
      <c r="M2059" s="48"/>
      <c r="N2059" s="48"/>
      <c r="O2059" s="48"/>
      <c r="P2059" s="48"/>
      <c r="Q2059" s="48"/>
      <c r="R2059" s="48"/>
      <c r="S2059" s="48"/>
      <c r="T2059" s="48"/>
      <c r="U2059" s="48"/>
      <c r="V2059" s="48"/>
      <c r="W2059" s="48"/>
      <c r="X2059" s="48"/>
      <c r="Y2059" s="48"/>
      <c r="Z2059" s="48"/>
      <c r="AA2059" s="48"/>
      <c r="AB2059" s="48"/>
      <c r="AC2059" s="48"/>
    </row>
    <row r="2060">
      <c r="A2060" s="48"/>
      <c r="B2060" s="48"/>
      <c r="C2060" s="48"/>
      <c r="D2060" s="48"/>
      <c r="E2060" s="48"/>
      <c r="F2060" s="48"/>
      <c r="G2060" s="48"/>
      <c r="H2060" s="48"/>
      <c r="I2060" s="48"/>
      <c r="J2060" s="48"/>
      <c r="K2060" s="48"/>
      <c r="L2060" s="48"/>
      <c r="M2060" s="48"/>
      <c r="N2060" s="48"/>
      <c r="O2060" s="48"/>
      <c r="P2060" s="48"/>
      <c r="Q2060" s="48"/>
      <c r="R2060" s="48"/>
      <c r="S2060" s="48"/>
      <c r="T2060" s="48"/>
      <c r="U2060" s="48"/>
      <c r="V2060" s="48"/>
      <c r="W2060" s="48"/>
      <c r="X2060" s="48"/>
      <c r="Y2060" s="48"/>
      <c r="Z2060" s="48"/>
      <c r="AA2060" s="48"/>
      <c r="AB2060" s="48"/>
      <c r="AC2060" s="48"/>
    </row>
    <row r="2061">
      <c r="A2061" s="48"/>
      <c r="B2061" s="48"/>
      <c r="C2061" s="48"/>
      <c r="D2061" s="48"/>
      <c r="E2061" s="48"/>
      <c r="F2061" s="48"/>
      <c r="G2061" s="48"/>
      <c r="H2061" s="48"/>
      <c r="I2061" s="48"/>
      <c r="J2061" s="48"/>
      <c r="K2061" s="48"/>
      <c r="L2061" s="48"/>
      <c r="M2061" s="48"/>
      <c r="N2061" s="48"/>
      <c r="O2061" s="48"/>
      <c r="P2061" s="48"/>
      <c r="Q2061" s="48"/>
      <c r="R2061" s="48"/>
      <c r="S2061" s="48"/>
      <c r="T2061" s="48"/>
      <c r="U2061" s="48"/>
      <c r="V2061" s="48"/>
      <c r="W2061" s="48"/>
      <c r="X2061" s="48"/>
      <c r="Y2061" s="48"/>
      <c r="Z2061" s="48"/>
      <c r="AA2061" s="48"/>
      <c r="AB2061" s="48"/>
      <c r="AC2061" s="48"/>
    </row>
    <row r="2062">
      <c r="A2062" s="48"/>
      <c r="B2062" s="48"/>
      <c r="C2062" s="48"/>
      <c r="D2062" s="48"/>
      <c r="E2062" s="48"/>
      <c r="F2062" s="48"/>
      <c r="G2062" s="48"/>
      <c r="H2062" s="48"/>
      <c r="I2062" s="48"/>
      <c r="J2062" s="48"/>
      <c r="K2062" s="48"/>
      <c r="L2062" s="48"/>
      <c r="M2062" s="48"/>
      <c r="N2062" s="48"/>
      <c r="O2062" s="48"/>
      <c r="P2062" s="48"/>
      <c r="Q2062" s="48"/>
      <c r="R2062" s="48"/>
      <c r="S2062" s="48"/>
      <c r="T2062" s="48"/>
      <c r="U2062" s="48"/>
      <c r="V2062" s="48"/>
      <c r="W2062" s="48"/>
      <c r="X2062" s="48"/>
      <c r="Y2062" s="48"/>
      <c r="Z2062" s="48"/>
      <c r="AA2062" s="48"/>
      <c r="AB2062" s="48"/>
      <c r="AC2062" s="48"/>
    </row>
    <row r="2063">
      <c r="A2063" s="48"/>
      <c r="B2063" s="48"/>
      <c r="C2063" s="48"/>
      <c r="D2063" s="48"/>
      <c r="E2063" s="48"/>
      <c r="F2063" s="48"/>
      <c r="G2063" s="48"/>
      <c r="H2063" s="48"/>
      <c r="I2063" s="48"/>
      <c r="J2063" s="48"/>
      <c r="K2063" s="48"/>
      <c r="L2063" s="48"/>
      <c r="M2063" s="48"/>
      <c r="N2063" s="48"/>
      <c r="O2063" s="48"/>
      <c r="P2063" s="48"/>
      <c r="Q2063" s="48"/>
      <c r="R2063" s="48"/>
      <c r="S2063" s="48"/>
      <c r="T2063" s="48"/>
      <c r="U2063" s="48"/>
      <c r="V2063" s="48"/>
      <c r="W2063" s="48"/>
      <c r="X2063" s="48"/>
      <c r="Y2063" s="48"/>
      <c r="Z2063" s="48"/>
      <c r="AA2063" s="48"/>
      <c r="AB2063" s="48"/>
      <c r="AC2063" s="48"/>
    </row>
    <row r="2064">
      <c r="A2064" s="48"/>
      <c r="B2064" s="48"/>
      <c r="C2064" s="48"/>
      <c r="D2064" s="48"/>
      <c r="E2064" s="48"/>
      <c r="F2064" s="48"/>
      <c r="G2064" s="48"/>
      <c r="H2064" s="48"/>
      <c r="I2064" s="48"/>
      <c r="J2064" s="48"/>
      <c r="K2064" s="48"/>
      <c r="L2064" s="48"/>
      <c r="M2064" s="48"/>
      <c r="N2064" s="48"/>
      <c r="O2064" s="48"/>
      <c r="P2064" s="48"/>
      <c r="Q2064" s="48"/>
      <c r="R2064" s="48"/>
      <c r="S2064" s="48"/>
      <c r="T2064" s="48"/>
      <c r="U2064" s="48"/>
      <c r="V2064" s="48"/>
      <c r="W2064" s="48"/>
      <c r="X2064" s="48"/>
      <c r="Y2064" s="48"/>
      <c r="Z2064" s="48"/>
      <c r="AA2064" s="48"/>
      <c r="AB2064" s="48"/>
      <c r="AC2064" s="48"/>
    </row>
    <row r="2065">
      <c r="A2065" s="48"/>
      <c r="B2065" s="48"/>
      <c r="C2065" s="48"/>
      <c r="D2065" s="48"/>
      <c r="E2065" s="48"/>
      <c r="F2065" s="48"/>
      <c r="G2065" s="48"/>
      <c r="H2065" s="48"/>
      <c r="I2065" s="48"/>
      <c r="J2065" s="48"/>
      <c r="K2065" s="48"/>
      <c r="L2065" s="48"/>
      <c r="M2065" s="48"/>
      <c r="N2065" s="48"/>
      <c r="O2065" s="48"/>
      <c r="P2065" s="48"/>
      <c r="Q2065" s="48"/>
      <c r="R2065" s="48"/>
      <c r="S2065" s="48"/>
      <c r="T2065" s="48"/>
      <c r="U2065" s="48"/>
      <c r="V2065" s="48"/>
      <c r="W2065" s="48"/>
      <c r="X2065" s="48"/>
      <c r="Y2065" s="48"/>
      <c r="Z2065" s="48"/>
      <c r="AA2065" s="48"/>
      <c r="AB2065" s="48"/>
      <c r="AC2065" s="48"/>
    </row>
    <row r="2066">
      <c r="A2066" s="48"/>
      <c r="B2066" s="48"/>
      <c r="C2066" s="48"/>
      <c r="D2066" s="48"/>
      <c r="E2066" s="48"/>
      <c r="F2066" s="48"/>
      <c r="G2066" s="48"/>
      <c r="H2066" s="48"/>
      <c r="I2066" s="48"/>
      <c r="J2066" s="48"/>
      <c r="K2066" s="48"/>
      <c r="L2066" s="48"/>
      <c r="M2066" s="48"/>
      <c r="N2066" s="48"/>
      <c r="O2066" s="48"/>
      <c r="P2066" s="48"/>
      <c r="Q2066" s="48"/>
      <c r="R2066" s="48"/>
      <c r="S2066" s="48"/>
      <c r="T2066" s="48"/>
      <c r="U2066" s="48"/>
      <c r="V2066" s="48"/>
      <c r="W2066" s="48"/>
      <c r="X2066" s="48"/>
      <c r="Y2066" s="48"/>
      <c r="Z2066" s="48"/>
      <c r="AA2066" s="48"/>
      <c r="AB2066" s="48"/>
      <c r="AC2066" s="48"/>
    </row>
    <row r="2067">
      <c r="A2067" s="48"/>
      <c r="B2067" s="48"/>
      <c r="C2067" s="48"/>
      <c r="D2067" s="48"/>
      <c r="E2067" s="48"/>
      <c r="F2067" s="48"/>
      <c r="G2067" s="48"/>
      <c r="H2067" s="48"/>
      <c r="I2067" s="48"/>
      <c r="J2067" s="48"/>
      <c r="K2067" s="48"/>
      <c r="L2067" s="48"/>
      <c r="M2067" s="48"/>
      <c r="N2067" s="48"/>
      <c r="O2067" s="48"/>
      <c r="P2067" s="48"/>
      <c r="Q2067" s="48"/>
      <c r="R2067" s="48"/>
      <c r="S2067" s="48"/>
      <c r="T2067" s="48"/>
      <c r="U2067" s="48"/>
      <c r="V2067" s="48"/>
      <c r="W2067" s="48"/>
      <c r="X2067" s="48"/>
      <c r="Y2067" s="48"/>
      <c r="Z2067" s="48"/>
      <c r="AA2067" s="48"/>
      <c r="AB2067" s="48"/>
      <c r="AC2067" s="48"/>
    </row>
    <row r="2068">
      <c r="A2068" s="48"/>
      <c r="B2068" s="48"/>
      <c r="C2068" s="48"/>
      <c r="D2068" s="48"/>
      <c r="E2068" s="48"/>
      <c r="F2068" s="48"/>
      <c r="G2068" s="48"/>
      <c r="H2068" s="48"/>
      <c r="I2068" s="48"/>
      <c r="J2068" s="48"/>
      <c r="K2068" s="48"/>
      <c r="L2068" s="48"/>
      <c r="M2068" s="48"/>
      <c r="N2068" s="48"/>
      <c r="O2068" s="48"/>
      <c r="P2068" s="48"/>
      <c r="Q2068" s="48"/>
      <c r="R2068" s="48"/>
      <c r="S2068" s="48"/>
      <c r="T2068" s="48"/>
      <c r="U2068" s="48"/>
      <c r="V2068" s="48"/>
      <c r="W2068" s="48"/>
      <c r="X2068" s="48"/>
      <c r="Y2068" s="48"/>
      <c r="Z2068" s="48"/>
      <c r="AA2068" s="48"/>
      <c r="AB2068" s="48"/>
      <c r="AC2068" s="48"/>
    </row>
    <row r="2069">
      <c r="A2069" s="48"/>
      <c r="B2069" s="48"/>
      <c r="C2069" s="48"/>
      <c r="D2069" s="48"/>
      <c r="E2069" s="48"/>
      <c r="F2069" s="48"/>
      <c r="G2069" s="48"/>
      <c r="H2069" s="48"/>
      <c r="I2069" s="48"/>
      <c r="J2069" s="48"/>
      <c r="K2069" s="48"/>
      <c r="L2069" s="48"/>
      <c r="M2069" s="48"/>
      <c r="N2069" s="48"/>
      <c r="O2069" s="48"/>
      <c r="P2069" s="48"/>
      <c r="Q2069" s="48"/>
      <c r="R2069" s="48"/>
      <c r="S2069" s="48"/>
      <c r="T2069" s="48"/>
      <c r="U2069" s="48"/>
      <c r="V2069" s="48"/>
      <c r="W2069" s="48"/>
      <c r="X2069" s="48"/>
      <c r="Y2069" s="48"/>
      <c r="Z2069" s="48"/>
      <c r="AA2069" s="48"/>
      <c r="AB2069" s="48"/>
      <c r="AC2069" s="48"/>
    </row>
    <row r="2070">
      <c r="A2070" s="48"/>
      <c r="B2070" s="48"/>
      <c r="C2070" s="48"/>
      <c r="D2070" s="48"/>
      <c r="E2070" s="48"/>
      <c r="F2070" s="48"/>
      <c r="G2070" s="48"/>
      <c r="H2070" s="48"/>
      <c r="I2070" s="48"/>
      <c r="J2070" s="48"/>
      <c r="K2070" s="48"/>
      <c r="L2070" s="48"/>
      <c r="M2070" s="48"/>
      <c r="N2070" s="48"/>
      <c r="O2070" s="48"/>
      <c r="P2070" s="48"/>
      <c r="Q2070" s="48"/>
      <c r="R2070" s="48"/>
      <c r="S2070" s="48"/>
      <c r="T2070" s="48"/>
      <c r="U2070" s="48"/>
      <c r="V2070" s="48"/>
      <c r="W2070" s="48"/>
      <c r="X2070" s="48"/>
      <c r="Y2070" s="48"/>
      <c r="Z2070" s="48"/>
      <c r="AA2070" s="48"/>
      <c r="AB2070" s="48"/>
      <c r="AC2070" s="48"/>
    </row>
    <row r="2071">
      <c r="A2071" s="48"/>
      <c r="B2071" s="48"/>
      <c r="C2071" s="48"/>
      <c r="D2071" s="48"/>
      <c r="E2071" s="48"/>
      <c r="F2071" s="48"/>
      <c r="G2071" s="48"/>
      <c r="H2071" s="48"/>
      <c r="I2071" s="48"/>
      <c r="J2071" s="48"/>
      <c r="K2071" s="48"/>
      <c r="L2071" s="48"/>
      <c r="M2071" s="48"/>
      <c r="N2071" s="48"/>
      <c r="O2071" s="48"/>
      <c r="P2071" s="48"/>
      <c r="Q2071" s="48"/>
      <c r="R2071" s="48"/>
      <c r="S2071" s="48"/>
      <c r="T2071" s="48"/>
      <c r="U2071" s="48"/>
      <c r="V2071" s="48"/>
      <c r="W2071" s="48"/>
      <c r="X2071" s="48"/>
      <c r="Y2071" s="48"/>
      <c r="Z2071" s="48"/>
      <c r="AA2071" s="48"/>
      <c r="AB2071" s="48"/>
      <c r="AC2071" s="48"/>
    </row>
    <row r="2072">
      <c r="A2072" s="48"/>
      <c r="B2072" s="48"/>
      <c r="C2072" s="48"/>
      <c r="D2072" s="48"/>
      <c r="E2072" s="48"/>
      <c r="F2072" s="48"/>
      <c r="G2072" s="48"/>
      <c r="H2072" s="48"/>
      <c r="I2072" s="48"/>
      <c r="J2072" s="48"/>
      <c r="K2072" s="48"/>
      <c r="L2072" s="48"/>
      <c r="M2072" s="48"/>
      <c r="N2072" s="48"/>
      <c r="O2072" s="48"/>
      <c r="P2072" s="48"/>
      <c r="Q2072" s="48"/>
      <c r="R2072" s="48"/>
      <c r="S2072" s="48"/>
      <c r="T2072" s="48"/>
      <c r="U2072" s="48"/>
      <c r="V2072" s="48"/>
      <c r="W2072" s="48"/>
      <c r="X2072" s="48"/>
      <c r="Y2072" s="48"/>
      <c r="Z2072" s="48"/>
      <c r="AA2072" s="48"/>
      <c r="AB2072" s="48"/>
      <c r="AC2072" s="48"/>
    </row>
    <row r="2073">
      <c r="A2073" s="48"/>
      <c r="B2073" s="48"/>
      <c r="C2073" s="48"/>
      <c r="D2073" s="48"/>
      <c r="E2073" s="48"/>
      <c r="F2073" s="48"/>
      <c r="G2073" s="48"/>
      <c r="H2073" s="48"/>
      <c r="I2073" s="48"/>
      <c r="J2073" s="48"/>
      <c r="K2073" s="48"/>
      <c r="L2073" s="48"/>
      <c r="M2073" s="48"/>
      <c r="N2073" s="48"/>
      <c r="O2073" s="48"/>
      <c r="P2073" s="48"/>
      <c r="Q2073" s="48"/>
      <c r="R2073" s="48"/>
      <c r="S2073" s="48"/>
      <c r="T2073" s="48"/>
      <c r="U2073" s="48"/>
      <c r="V2073" s="48"/>
      <c r="W2073" s="48"/>
      <c r="X2073" s="48"/>
      <c r="Y2073" s="48"/>
      <c r="Z2073" s="48"/>
      <c r="AA2073" s="48"/>
      <c r="AB2073" s="48"/>
      <c r="AC2073" s="48"/>
    </row>
    <row r="2074">
      <c r="A2074" s="48"/>
      <c r="B2074" s="48"/>
      <c r="C2074" s="48"/>
      <c r="D2074" s="48"/>
      <c r="E2074" s="48"/>
      <c r="F2074" s="48"/>
      <c r="G2074" s="48"/>
      <c r="H2074" s="48"/>
      <c r="I2074" s="48"/>
      <c r="J2074" s="48"/>
      <c r="K2074" s="48"/>
      <c r="L2074" s="48"/>
      <c r="M2074" s="48"/>
      <c r="N2074" s="48"/>
      <c r="O2074" s="48"/>
      <c r="P2074" s="48"/>
      <c r="Q2074" s="48"/>
      <c r="R2074" s="48"/>
      <c r="S2074" s="48"/>
      <c r="T2074" s="48"/>
      <c r="U2074" s="48"/>
      <c r="V2074" s="48"/>
      <c r="W2074" s="48"/>
      <c r="X2074" s="48"/>
      <c r="Y2074" s="48"/>
      <c r="Z2074" s="48"/>
      <c r="AA2074" s="48"/>
      <c r="AB2074" s="48"/>
      <c r="AC2074" s="48"/>
    </row>
    <row r="2075">
      <c r="A2075" s="48"/>
      <c r="B2075" s="48"/>
      <c r="C2075" s="48"/>
      <c r="D2075" s="48"/>
      <c r="E2075" s="48"/>
      <c r="F2075" s="48"/>
      <c r="G2075" s="48"/>
      <c r="H2075" s="48"/>
      <c r="I2075" s="48"/>
      <c r="J2075" s="48"/>
      <c r="K2075" s="48"/>
      <c r="L2075" s="48"/>
      <c r="M2075" s="48"/>
      <c r="N2075" s="48"/>
      <c r="O2075" s="48"/>
      <c r="P2075" s="48"/>
      <c r="Q2075" s="48"/>
      <c r="R2075" s="48"/>
      <c r="S2075" s="48"/>
      <c r="T2075" s="48"/>
      <c r="U2075" s="48"/>
      <c r="V2075" s="48"/>
      <c r="W2075" s="48"/>
      <c r="X2075" s="48"/>
      <c r="Y2075" s="48"/>
      <c r="Z2075" s="48"/>
      <c r="AA2075" s="48"/>
      <c r="AB2075" s="48"/>
      <c r="AC2075" s="48"/>
    </row>
    <row r="2076">
      <c r="A2076" s="48"/>
      <c r="B2076" s="48"/>
      <c r="C2076" s="48"/>
      <c r="D2076" s="48"/>
      <c r="E2076" s="48"/>
      <c r="F2076" s="48"/>
      <c r="G2076" s="48"/>
      <c r="H2076" s="48"/>
      <c r="I2076" s="48"/>
      <c r="J2076" s="48"/>
      <c r="K2076" s="48"/>
      <c r="L2076" s="48"/>
      <c r="M2076" s="48"/>
      <c r="N2076" s="48"/>
      <c r="O2076" s="48"/>
      <c r="P2076" s="48"/>
      <c r="Q2076" s="48"/>
      <c r="R2076" s="48"/>
      <c r="S2076" s="48"/>
      <c r="T2076" s="48"/>
      <c r="U2076" s="48"/>
      <c r="V2076" s="48"/>
      <c r="W2076" s="48"/>
      <c r="X2076" s="48"/>
      <c r="Y2076" s="48"/>
      <c r="Z2076" s="48"/>
      <c r="AA2076" s="48"/>
      <c r="AB2076" s="48"/>
      <c r="AC2076" s="48"/>
    </row>
    <row r="2077">
      <c r="A2077" s="48"/>
      <c r="B2077" s="48"/>
      <c r="C2077" s="48"/>
      <c r="D2077" s="48"/>
      <c r="E2077" s="48"/>
      <c r="F2077" s="48"/>
      <c r="G2077" s="48"/>
      <c r="H2077" s="48"/>
      <c r="I2077" s="48"/>
      <c r="J2077" s="48"/>
      <c r="K2077" s="48"/>
      <c r="L2077" s="48"/>
      <c r="M2077" s="48"/>
      <c r="N2077" s="48"/>
      <c r="O2077" s="48"/>
      <c r="P2077" s="48"/>
      <c r="Q2077" s="48"/>
      <c r="R2077" s="48"/>
      <c r="S2077" s="48"/>
      <c r="T2077" s="48"/>
      <c r="U2077" s="48"/>
      <c r="V2077" s="48"/>
      <c r="W2077" s="48"/>
      <c r="X2077" s="48"/>
      <c r="Y2077" s="48"/>
      <c r="Z2077" s="48"/>
      <c r="AA2077" s="48"/>
      <c r="AB2077" s="48"/>
      <c r="AC2077" s="48"/>
    </row>
    <row r="2078">
      <c r="A2078" s="48"/>
      <c r="B2078" s="48"/>
      <c r="C2078" s="48"/>
      <c r="D2078" s="48"/>
      <c r="E2078" s="48"/>
      <c r="F2078" s="48"/>
      <c r="G2078" s="48"/>
      <c r="H2078" s="48"/>
      <c r="I2078" s="48"/>
      <c r="J2078" s="48"/>
      <c r="K2078" s="48"/>
      <c r="L2078" s="48"/>
      <c r="M2078" s="48"/>
      <c r="N2078" s="48"/>
      <c r="O2078" s="48"/>
      <c r="P2078" s="48"/>
      <c r="Q2078" s="48"/>
      <c r="R2078" s="48"/>
      <c r="S2078" s="48"/>
      <c r="T2078" s="48"/>
      <c r="U2078" s="48"/>
      <c r="V2078" s="48"/>
      <c r="W2078" s="48"/>
      <c r="X2078" s="48"/>
      <c r="Y2078" s="48"/>
      <c r="Z2078" s="48"/>
      <c r="AA2078" s="48"/>
      <c r="AB2078" s="48"/>
      <c r="AC2078" s="48"/>
    </row>
    <row r="2079">
      <c r="A2079" s="48"/>
      <c r="B2079" s="48"/>
      <c r="C2079" s="48"/>
      <c r="D2079" s="48"/>
      <c r="E2079" s="48"/>
      <c r="F2079" s="48"/>
      <c r="G2079" s="48"/>
      <c r="H2079" s="48"/>
      <c r="I2079" s="48"/>
      <c r="J2079" s="48"/>
      <c r="K2079" s="48"/>
      <c r="L2079" s="48"/>
      <c r="M2079" s="48"/>
      <c r="N2079" s="48"/>
      <c r="O2079" s="48"/>
      <c r="P2079" s="48"/>
      <c r="Q2079" s="48"/>
      <c r="R2079" s="48"/>
      <c r="S2079" s="48"/>
      <c r="T2079" s="48"/>
      <c r="U2079" s="48"/>
      <c r="V2079" s="48"/>
      <c r="W2079" s="48"/>
      <c r="X2079" s="48"/>
      <c r="Y2079" s="48"/>
      <c r="Z2079" s="48"/>
      <c r="AA2079" s="48"/>
      <c r="AB2079" s="48"/>
      <c r="AC2079" s="48"/>
    </row>
    <row r="2080">
      <c r="A2080" s="48"/>
      <c r="B2080" s="48"/>
      <c r="C2080" s="48"/>
      <c r="D2080" s="48"/>
      <c r="E2080" s="48"/>
      <c r="F2080" s="48"/>
      <c r="G2080" s="48"/>
      <c r="H2080" s="48"/>
      <c r="I2080" s="48"/>
      <c r="J2080" s="48"/>
      <c r="K2080" s="48"/>
      <c r="L2080" s="48"/>
      <c r="M2080" s="48"/>
      <c r="N2080" s="48"/>
      <c r="O2080" s="48"/>
      <c r="P2080" s="48"/>
      <c r="Q2080" s="48"/>
      <c r="R2080" s="48"/>
      <c r="S2080" s="48"/>
      <c r="T2080" s="48"/>
      <c r="U2080" s="48"/>
      <c r="V2080" s="48"/>
      <c r="W2080" s="48"/>
      <c r="X2080" s="48"/>
      <c r="Y2080" s="48"/>
      <c r="Z2080" s="48"/>
      <c r="AA2080" s="48"/>
      <c r="AB2080" s="48"/>
      <c r="AC2080" s="48"/>
    </row>
    <row r="2081">
      <c r="A2081" s="48"/>
      <c r="B2081" s="48"/>
      <c r="C2081" s="48"/>
      <c r="D2081" s="48"/>
      <c r="E2081" s="48"/>
      <c r="F2081" s="48"/>
      <c r="G2081" s="48"/>
      <c r="H2081" s="48"/>
      <c r="I2081" s="48"/>
      <c r="J2081" s="48"/>
      <c r="K2081" s="48"/>
      <c r="L2081" s="48"/>
      <c r="M2081" s="48"/>
      <c r="N2081" s="48"/>
      <c r="O2081" s="48"/>
      <c r="P2081" s="48"/>
      <c r="Q2081" s="48"/>
      <c r="R2081" s="48"/>
      <c r="S2081" s="48"/>
      <c r="T2081" s="48"/>
      <c r="U2081" s="48"/>
      <c r="V2081" s="48"/>
      <c r="W2081" s="48"/>
      <c r="X2081" s="48"/>
      <c r="Y2081" s="48"/>
      <c r="Z2081" s="48"/>
      <c r="AA2081" s="48"/>
      <c r="AB2081" s="48"/>
      <c r="AC2081" s="48"/>
    </row>
    <row r="2082">
      <c r="A2082" s="48"/>
      <c r="B2082" s="48"/>
      <c r="C2082" s="48"/>
      <c r="D2082" s="48"/>
      <c r="E2082" s="48"/>
      <c r="F2082" s="48"/>
      <c r="G2082" s="48"/>
      <c r="H2082" s="48"/>
      <c r="I2082" s="48"/>
      <c r="J2082" s="48"/>
      <c r="K2082" s="48"/>
      <c r="L2082" s="48"/>
      <c r="M2082" s="48"/>
      <c r="N2082" s="48"/>
      <c r="O2082" s="48"/>
      <c r="P2082" s="48"/>
      <c r="Q2082" s="48"/>
      <c r="R2082" s="48"/>
      <c r="S2082" s="48"/>
      <c r="T2082" s="48"/>
      <c r="U2082" s="48"/>
      <c r="V2082" s="48"/>
      <c r="W2082" s="48"/>
      <c r="X2082" s="48"/>
      <c r="Y2082" s="48"/>
      <c r="Z2082" s="48"/>
      <c r="AA2082" s="48"/>
      <c r="AB2082" s="48"/>
      <c r="AC2082" s="48"/>
    </row>
    <row r="2083">
      <c r="A2083" s="48"/>
      <c r="B2083" s="48"/>
      <c r="C2083" s="48"/>
      <c r="D2083" s="48"/>
      <c r="E2083" s="48"/>
      <c r="F2083" s="48"/>
      <c r="G2083" s="48"/>
      <c r="H2083" s="48"/>
      <c r="I2083" s="48"/>
      <c r="J2083" s="48"/>
      <c r="K2083" s="48"/>
      <c r="L2083" s="48"/>
      <c r="M2083" s="48"/>
      <c r="N2083" s="48"/>
      <c r="O2083" s="48"/>
      <c r="P2083" s="48"/>
      <c r="Q2083" s="48"/>
      <c r="R2083" s="48"/>
      <c r="S2083" s="48"/>
      <c r="T2083" s="48"/>
      <c r="U2083" s="48"/>
      <c r="V2083" s="48"/>
      <c r="W2083" s="48"/>
      <c r="X2083" s="48"/>
      <c r="Y2083" s="48"/>
      <c r="Z2083" s="48"/>
      <c r="AA2083" s="48"/>
      <c r="AB2083" s="48"/>
      <c r="AC2083" s="48"/>
    </row>
    <row r="2084">
      <c r="A2084" s="48"/>
      <c r="B2084" s="48"/>
      <c r="C2084" s="48"/>
      <c r="D2084" s="48"/>
      <c r="E2084" s="48"/>
      <c r="F2084" s="48"/>
      <c r="G2084" s="48"/>
      <c r="H2084" s="48"/>
      <c r="I2084" s="48"/>
      <c r="J2084" s="48"/>
      <c r="K2084" s="48"/>
      <c r="L2084" s="48"/>
      <c r="M2084" s="48"/>
      <c r="N2084" s="48"/>
      <c r="O2084" s="48"/>
      <c r="P2084" s="48"/>
      <c r="Q2084" s="48"/>
      <c r="R2084" s="48"/>
      <c r="S2084" s="48"/>
      <c r="T2084" s="48"/>
      <c r="U2084" s="48"/>
      <c r="V2084" s="48"/>
      <c r="W2084" s="48"/>
      <c r="X2084" s="48"/>
      <c r="Y2084" s="48"/>
      <c r="Z2084" s="48"/>
      <c r="AA2084" s="48"/>
      <c r="AB2084" s="48"/>
      <c r="AC2084" s="48"/>
    </row>
    <row r="2085">
      <c r="A2085" s="48"/>
      <c r="B2085" s="48"/>
      <c r="C2085" s="48"/>
      <c r="D2085" s="48"/>
      <c r="E2085" s="48"/>
      <c r="F2085" s="48"/>
      <c r="G2085" s="48"/>
      <c r="H2085" s="48"/>
      <c r="I2085" s="48"/>
      <c r="J2085" s="48"/>
      <c r="K2085" s="48"/>
      <c r="L2085" s="48"/>
      <c r="M2085" s="48"/>
      <c r="N2085" s="48"/>
      <c r="O2085" s="48"/>
      <c r="P2085" s="48"/>
      <c r="Q2085" s="48"/>
      <c r="R2085" s="48"/>
      <c r="S2085" s="48"/>
      <c r="T2085" s="48"/>
      <c r="U2085" s="48"/>
      <c r="V2085" s="48"/>
      <c r="W2085" s="48"/>
      <c r="X2085" s="48"/>
      <c r="Y2085" s="48"/>
      <c r="Z2085" s="48"/>
      <c r="AA2085" s="48"/>
      <c r="AB2085" s="48"/>
      <c r="AC2085" s="48"/>
    </row>
    <row r="2086">
      <c r="A2086" s="48"/>
      <c r="B2086" s="48"/>
      <c r="C2086" s="48"/>
      <c r="D2086" s="48"/>
      <c r="E2086" s="48"/>
      <c r="F2086" s="48"/>
      <c r="G2086" s="48"/>
      <c r="H2086" s="48"/>
      <c r="I2086" s="48"/>
      <c r="J2086" s="48"/>
      <c r="K2086" s="48"/>
      <c r="L2086" s="48"/>
      <c r="M2086" s="48"/>
      <c r="N2086" s="48"/>
      <c r="O2086" s="48"/>
      <c r="P2086" s="48"/>
      <c r="Q2086" s="48"/>
      <c r="R2086" s="48"/>
      <c r="S2086" s="48"/>
      <c r="T2086" s="48"/>
      <c r="U2086" s="48"/>
      <c r="V2086" s="48"/>
      <c r="W2086" s="48"/>
      <c r="X2086" s="48"/>
      <c r="Y2086" s="48"/>
      <c r="Z2086" s="48"/>
      <c r="AA2086" s="48"/>
      <c r="AB2086" s="48"/>
      <c r="AC2086" s="48"/>
    </row>
    <row r="2087">
      <c r="A2087" s="48"/>
      <c r="B2087" s="48"/>
      <c r="C2087" s="48"/>
      <c r="D2087" s="48"/>
      <c r="E2087" s="48"/>
      <c r="F2087" s="48"/>
      <c r="G2087" s="48"/>
      <c r="H2087" s="48"/>
      <c r="I2087" s="48"/>
      <c r="J2087" s="48"/>
      <c r="K2087" s="48"/>
      <c r="L2087" s="48"/>
      <c r="M2087" s="48"/>
      <c r="N2087" s="48"/>
      <c r="O2087" s="48"/>
      <c r="P2087" s="48"/>
      <c r="Q2087" s="48"/>
      <c r="R2087" s="48"/>
      <c r="S2087" s="48"/>
      <c r="T2087" s="48"/>
      <c r="U2087" s="48"/>
      <c r="V2087" s="48"/>
      <c r="W2087" s="48"/>
      <c r="X2087" s="48"/>
      <c r="Y2087" s="48"/>
      <c r="Z2087" s="48"/>
      <c r="AA2087" s="48"/>
      <c r="AB2087" s="48"/>
      <c r="AC2087" s="48"/>
    </row>
    <row r="2088">
      <c r="A2088" s="48"/>
      <c r="B2088" s="48"/>
      <c r="C2088" s="48"/>
      <c r="D2088" s="48"/>
      <c r="E2088" s="48"/>
      <c r="F2088" s="48"/>
      <c r="G2088" s="48"/>
      <c r="H2088" s="48"/>
      <c r="I2088" s="48"/>
      <c r="J2088" s="48"/>
      <c r="K2088" s="48"/>
      <c r="L2088" s="48"/>
      <c r="M2088" s="48"/>
      <c r="N2088" s="48"/>
      <c r="O2088" s="48"/>
      <c r="P2088" s="48"/>
      <c r="Q2088" s="48"/>
      <c r="R2088" s="48"/>
      <c r="S2088" s="48"/>
      <c r="T2088" s="48"/>
      <c r="U2088" s="48"/>
      <c r="V2088" s="48"/>
      <c r="W2088" s="48"/>
      <c r="X2088" s="48"/>
      <c r="Y2088" s="48"/>
      <c r="Z2088" s="48"/>
      <c r="AA2088" s="48"/>
      <c r="AB2088" s="48"/>
      <c r="AC2088" s="48"/>
    </row>
    <row r="2089">
      <c r="A2089" s="48"/>
      <c r="B2089" s="48"/>
      <c r="C2089" s="48"/>
      <c r="D2089" s="48"/>
      <c r="E2089" s="48"/>
      <c r="F2089" s="48"/>
      <c r="G2089" s="48"/>
      <c r="H2089" s="48"/>
      <c r="I2089" s="48"/>
      <c r="J2089" s="48"/>
      <c r="K2089" s="48"/>
      <c r="L2089" s="48"/>
      <c r="M2089" s="48"/>
      <c r="N2089" s="48"/>
      <c r="O2089" s="48"/>
      <c r="P2089" s="48"/>
      <c r="Q2089" s="48"/>
      <c r="R2089" s="48"/>
      <c r="S2089" s="48"/>
      <c r="T2089" s="48"/>
      <c r="U2089" s="48"/>
      <c r="V2089" s="48"/>
      <c r="W2089" s="48"/>
      <c r="X2089" s="48"/>
      <c r="Y2089" s="48"/>
      <c r="Z2089" s="48"/>
      <c r="AA2089" s="48"/>
      <c r="AB2089" s="48"/>
      <c r="AC2089" s="48"/>
    </row>
    <row r="2090">
      <c r="A2090" s="48"/>
      <c r="B2090" s="48"/>
      <c r="C2090" s="48"/>
      <c r="D2090" s="48"/>
      <c r="E2090" s="48"/>
      <c r="F2090" s="48"/>
      <c r="G2090" s="48"/>
      <c r="H2090" s="48"/>
      <c r="I2090" s="48"/>
      <c r="J2090" s="48"/>
      <c r="K2090" s="48"/>
      <c r="L2090" s="48"/>
      <c r="M2090" s="48"/>
      <c r="N2090" s="48"/>
      <c r="O2090" s="48"/>
      <c r="P2090" s="48"/>
      <c r="Q2090" s="48"/>
      <c r="R2090" s="48"/>
      <c r="S2090" s="48"/>
      <c r="T2090" s="48"/>
      <c r="U2090" s="48"/>
      <c r="V2090" s="48"/>
      <c r="W2090" s="48"/>
      <c r="X2090" s="48"/>
      <c r="Y2090" s="48"/>
      <c r="Z2090" s="48"/>
      <c r="AA2090" s="48"/>
      <c r="AB2090" s="48"/>
      <c r="AC2090" s="48"/>
    </row>
    <row r="2091">
      <c r="A2091" s="48"/>
      <c r="B2091" s="48"/>
      <c r="C2091" s="48"/>
      <c r="D2091" s="48"/>
      <c r="E2091" s="48"/>
      <c r="F2091" s="48"/>
      <c r="G2091" s="48"/>
      <c r="H2091" s="48"/>
      <c r="I2091" s="48"/>
      <c r="J2091" s="48"/>
      <c r="K2091" s="48"/>
      <c r="L2091" s="48"/>
      <c r="M2091" s="48"/>
      <c r="N2091" s="48"/>
      <c r="O2091" s="48"/>
      <c r="P2091" s="48"/>
      <c r="Q2091" s="48"/>
      <c r="R2091" s="48"/>
      <c r="S2091" s="48"/>
      <c r="T2091" s="48"/>
      <c r="U2091" s="48"/>
      <c r="V2091" s="48"/>
      <c r="W2091" s="48"/>
      <c r="X2091" s="48"/>
      <c r="Y2091" s="48"/>
      <c r="Z2091" s="48"/>
      <c r="AA2091" s="48"/>
      <c r="AB2091" s="48"/>
      <c r="AC2091" s="48"/>
    </row>
    <row r="2092">
      <c r="A2092" s="48"/>
      <c r="B2092" s="48"/>
      <c r="C2092" s="48"/>
      <c r="D2092" s="48"/>
      <c r="E2092" s="48"/>
      <c r="F2092" s="48"/>
      <c r="G2092" s="48"/>
      <c r="H2092" s="48"/>
      <c r="I2092" s="48"/>
      <c r="J2092" s="48"/>
      <c r="K2092" s="48"/>
      <c r="L2092" s="48"/>
      <c r="M2092" s="48"/>
      <c r="N2092" s="48"/>
      <c r="O2092" s="48"/>
      <c r="P2092" s="48"/>
      <c r="Q2092" s="48"/>
      <c r="R2092" s="48"/>
      <c r="S2092" s="48"/>
      <c r="T2092" s="48"/>
      <c r="U2092" s="48"/>
      <c r="V2092" s="48"/>
      <c r="W2092" s="48"/>
      <c r="X2092" s="48"/>
      <c r="Y2092" s="48"/>
      <c r="Z2092" s="48"/>
      <c r="AA2092" s="48"/>
      <c r="AB2092" s="48"/>
      <c r="AC2092" s="48"/>
    </row>
    <row r="2093">
      <c r="A2093" s="48"/>
      <c r="B2093" s="48"/>
      <c r="C2093" s="48"/>
      <c r="D2093" s="48"/>
      <c r="E2093" s="48"/>
      <c r="F2093" s="48"/>
      <c r="G2093" s="48"/>
      <c r="H2093" s="48"/>
      <c r="I2093" s="48"/>
      <c r="J2093" s="48"/>
      <c r="K2093" s="48"/>
      <c r="L2093" s="48"/>
      <c r="M2093" s="48"/>
      <c r="N2093" s="48"/>
      <c r="O2093" s="48"/>
      <c r="P2093" s="48"/>
      <c r="Q2093" s="48"/>
      <c r="R2093" s="48"/>
      <c r="S2093" s="48"/>
      <c r="T2093" s="48"/>
      <c r="U2093" s="48"/>
      <c r="V2093" s="48"/>
      <c r="W2093" s="48"/>
      <c r="X2093" s="48"/>
      <c r="Y2093" s="48"/>
      <c r="Z2093" s="48"/>
      <c r="AA2093" s="48"/>
      <c r="AB2093" s="48"/>
      <c r="AC2093" s="48"/>
    </row>
    <row r="2094">
      <c r="A2094" s="48"/>
      <c r="B2094" s="48"/>
      <c r="C2094" s="48"/>
      <c r="D2094" s="48"/>
      <c r="E2094" s="48"/>
      <c r="F2094" s="48"/>
      <c r="G2094" s="48"/>
      <c r="H2094" s="48"/>
      <c r="I2094" s="48"/>
      <c r="J2094" s="48"/>
      <c r="K2094" s="48"/>
      <c r="L2094" s="48"/>
      <c r="M2094" s="48"/>
      <c r="N2094" s="48"/>
      <c r="O2094" s="48"/>
      <c r="P2094" s="48"/>
      <c r="Q2094" s="48"/>
      <c r="R2094" s="48"/>
      <c r="S2094" s="48"/>
      <c r="T2094" s="48"/>
      <c r="U2094" s="48"/>
      <c r="V2094" s="48"/>
      <c r="W2094" s="48"/>
      <c r="X2094" s="48"/>
      <c r="Y2094" s="48"/>
      <c r="Z2094" s="48"/>
      <c r="AA2094" s="48"/>
      <c r="AB2094" s="48"/>
      <c r="AC2094" s="48"/>
    </row>
    <row r="2095">
      <c r="A2095" s="48"/>
      <c r="B2095" s="48"/>
      <c r="C2095" s="48"/>
      <c r="D2095" s="48"/>
      <c r="E2095" s="48"/>
      <c r="F2095" s="48"/>
      <c r="G2095" s="48"/>
      <c r="H2095" s="48"/>
      <c r="I2095" s="48"/>
      <c r="J2095" s="48"/>
      <c r="K2095" s="48"/>
      <c r="L2095" s="48"/>
      <c r="M2095" s="48"/>
      <c r="N2095" s="48"/>
      <c r="O2095" s="48"/>
      <c r="P2095" s="48"/>
      <c r="Q2095" s="48"/>
      <c r="R2095" s="48"/>
      <c r="S2095" s="48"/>
      <c r="T2095" s="48"/>
      <c r="U2095" s="48"/>
      <c r="V2095" s="48"/>
      <c r="W2095" s="48"/>
      <c r="X2095" s="48"/>
      <c r="Y2095" s="48"/>
      <c r="Z2095" s="48"/>
      <c r="AA2095" s="48"/>
      <c r="AB2095" s="48"/>
      <c r="AC2095" s="48"/>
    </row>
    <row r="2096">
      <c r="A2096" s="48"/>
      <c r="B2096" s="48"/>
      <c r="C2096" s="48"/>
      <c r="D2096" s="48"/>
      <c r="E2096" s="48"/>
      <c r="F2096" s="48"/>
      <c r="G2096" s="48"/>
      <c r="H2096" s="48"/>
      <c r="I2096" s="48"/>
      <c r="J2096" s="48"/>
      <c r="K2096" s="48"/>
      <c r="L2096" s="48"/>
      <c r="M2096" s="48"/>
      <c r="N2096" s="48"/>
      <c r="O2096" s="48"/>
      <c r="P2096" s="48"/>
      <c r="Q2096" s="48"/>
      <c r="R2096" s="48"/>
      <c r="S2096" s="48"/>
      <c r="T2096" s="48"/>
      <c r="U2096" s="48"/>
      <c r="V2096" s="48"/>
      <c r="W2096" s="48"/>
      <c r="X2096" s="48"/>
      <c r="Y2096" s="48"/>
      <c r="Z2096" s="48"/>
      <c r="AA2096" s="48"/>
      <c r="AB2096" s="48"/>
      <c r="AC2096" s="48"/>
    </row>
    <row r="2097">
      <c r="A2097" s="48"/>
      <c r="B2097" s="48"/>
      <c r="C2097" s="48"/>
      <c r="D2097" s="48"/>
      <c r="E2097" s="48"/>
      <c r="F2097" s="48"/>
      <c r="G2097" s="48"/>
      <c r="H2097" s="48"/>
      <c r="I2097" s="48"/>
      <c r="J2097" s="48"/>
      <c r="K2097" s="48"/>
      <c r="L2097" s="48"/>
      <c r="M2097" s="48"/>
      <c r="N2097" s="48"/>
      <c r="O2097" s="48"/>
      <c r="P2097" s="48"/>
      <c r="Q2097" s="48"/>
      <c r="R2097" s="48"/>
      <c r="S2097" s="48"/>
      <c r="T2097" s="48"/>
      <c r="U2097" s="48"/>
      <c r="V2097" s="48"/>
      <c r="W2097" s="48"/>
      <c r="X2097" s="48"/>
      <c r="Y2097" s="48"/>
      <c r="Z2097" s="48"/>
      <c r="AA2097" s="48"/>
      <c r="AB2097" s="48"/>
      <c r="AC2097" s="48"/>
    </row>
    <row r="2098">
      <c r="A2098" s="48"/>
      <c r="B2098" s="48"/>
      <c r="C2098" s="48"/>
      <c r="D2098" s="48"/>
      <c r="E2098" s="48"/>
      <c r="F2098" s="48"/>
      <c r="G2098" s="48"/>
      <c r="H2098" s="48"/>
      <c r="I2098" s="48"/>
      <c r="J2098" s="48"/>
      <c r="K2098" s="48"/>
      <c r="L2098" s="48"/>
      <c r="M2098" s="48"/>
      <c r="N2098" s="48"/>
      <c r="O2098" s="48"/>
      <c r="P2098" s="48"/>
      <c r="Q2098" s="48"/>
      <c r="R2098" s="48"/>
      <c r="S2098" s="48"/>
      <c r="T2098" s="48"/>
      <c r="U2098" s="48"/>
      <c r="V2098" s="48"/>
      <c r="W2098" s="48"/>
      <c r="X2098" s="48"/>
      <c r="Y2098" s="48"/>
      <c r="Z2098" s="48"/>
      <c r="AA2098" s="48"/>
      <c r="AB2098" s="48"/>
      <c r="AC2098" s="48"/>
    </row>
    <row r="2099">
      <c r="A2099" s="48"/>
      <c r="B2099" s="48"/>
      <c r="C2099" s="48"/>
      <c r="D2099" s="48"/>
      <c r="E2099" s="48"/>
      <c r="F2099" s="48"/>
      <c r="G2099" s="48"/>
      <c r="H2099" s="48"/>
      <c r="I2099" s="48"/>
      <c r="J2099" s="48"/>
      <c r="K2099" s="48"/>
      <c r="L2099" s="48"/>
      <c r="M2099" s="48"/>
      <c r="N2099" s="48"/>
      <c r="O2099" s="48"/>
      <c r="P2099" s="48"/>
      <c r="Q2099" s="48"/>
      <c r="R2099" s="48"/>
      <c r="S2099" s="48"/>
      <c r="T2099" s="48"/>
      <c r="U2099" s="48"/>
      <c r="V2099" s="48"/>
      <c r="W2099" s="48"/>
      <c r="X2099" s="48"/>
      <c r="Y2099" s="48"/>
      <c r="Z2099" s="48"/>
      <c r="AA2099" s="48"/>
      <c r="AB2099" s="48"/>
      <c r="AC2099" s="48"/>
    </row>
    <row r="2100">
      <c r="A2100" s="48"/>
      <c r="B2100" s="48"/>
      <c r="C2100" s="48"/>
      <c r="D2100" s="48"/>
      <c r="E2100" s="48"/>
      <c r="F2100" s="48"/>
      <c r="G2100" s="48"/>
      <c r="H2100" s="48"/>
      <c r="I2100" s="48"/>
      <c r="J2100" s="48"/>
      <c r="K2100" s="48"/>
      <c r="L2100" s="48"/>
      <c r="M2100" s="48"/>
      <c r="N2100" s="48"/>
      <c r="O2100" s="48"/>
      <c r="P2100" s="48"/>
      <c r="Q2100" s="48"/>
      <c r="R2100" s="48"/>
      <c r="S2100" s="48"/>
      <c r="T2100" s="48"/>
      <c r="U2100" s="48"/>
      <c r="V2100" s="48"/>
      <c r="W2100" s="48"/>
      <c r="X2100" s="48"/>
      <c r="Y2100" s="48"/>
      <c r="Z2100" s="48"/>
      <c r="AA2100" s="48"/>
      <c r="AB2100" s="48"/>
      <c r="AC2100" s="48"/>
    </row>
    <row r="2101">
      <c r="A2101" s="48"/>
      <c r="B2101" s="48"/>
      <c r="C2101" s="48"/>
      <c r="D2101" s="48"/>
      <c r="E2101" s="48"/>
      <c r="F2101" s="48"/>
      <c r="G2101" s="48"/>
      <c r="H2101" s="48"/>
      <c r="I2101" s="48"/>
      <c r="J2101" s="48"/>
      <c r="K2101" s="48"/>
      <c r="L2101" s="48"/>
      <c r="M2101" s="48"/>
      <c r="N2101" s="48"/>
      <c r="O2101" s="48"/>
      <c r="P2101" s="48"/>
      <c r="Q2101" s="48"/>
      <c r="R2101" s="48"/>
      <c r="S2101" s="48"/>
      <c r="T2101" s="48"/>
      <c r="U2101" s="48"/>
      <c r="V2101" s="48"/>
      <c r="W2101" s="48"/>
      <c r="X2101" s="48"/>
      <c r="Y2101" s="48"/>
      <c r="Z2101" s="48"/>
      <c r="AA2101" s="48"/>
      <c r="AB2101" s="48"/>
      <c r="AC2101" s="48"/>
    </row>
    <row r="2102">
      <c r="A2102" s="48"/>
      <c r="B2102" s="48"/>
      <c r="C2102" s="48"/>
      <c r="D2102" s="48"/>
      <c r="E2102" s="48"/>
      <c r="F2102" s="48"/>
      <c r="G2102" s="48"/>
      <c r="H2102" s="48"/>
      <c r="I2102" s="48"/>
      <c r="J2102" s="48"/>
      <c r="K2102" s="48"/>
      <c r="L2102" s="48"/>
      <c r="M2102" s="48"/>
      <c r="N2102" s="48"/>
      <c r="O2102" s="48"/>
      <c r="P2102" s="48"/>
      <c r="Q2102" s="48"/>
      <c r="R2102" s="48"/>
      <c r="S2102" s="48"/>
      <c r="T2102" s="48"/>
      <c r="U2102" s="48"/>
      <c r="V2102" s="48"/>
      <c r="W2102" s="48"/>
      <c r="X2102" s="48"/>
      <c r="Y2102" s="48"/>
      <c r="Z2102" s="48"/>
      <c r="AA2102" s="48"/>
      <c r="AB2102" s="48"/>
      <c r="AC2102" s="48"/>
    </row>
    <row r="2103">
      <c r="A2103" s="48"/>
      <c r="B2103" s="48"/>
      <c r="C2103" s="48"/>
      <c r="D2103" s="48"/>
      <c r="E2103" s="48"/>
      <c r="F2103" s="48"/>
      <c r="G2103" s="48"/>
      <c r="H2103" s="48"/>
      <c r="I2103" s="48"/>
      <c r="J2103" s="48"/>
      <c r="K2103" s="48"/>
      <c r="L2103" s="48"/>
      <c r="M2103" s="48"/>
      <c r="N2103" s="48"/>
      <c r="O2103" s="48"/>
      <c r="P2103" s="48"/>
      <c r="Q2103" s="48"/>
      <c r="R2103" s="48"/>
      <c r="S2103" s="48"/>
      <c r="T2103" s="48"/>
      <c r="U2103" s="48"/>
      <c r="V2103" s="48"/>
      <c r="W2103" s="48"/>
      <c r="X2103" s="48"/>
      <c r="Y2103" s="48"/>
      <c r="Z2103" s="48"/>
      <c r="AA2103" s="48"/>
      <c r="AB2103" s="48"/>
      <c r="AC2103" s="48"/>
    </row>
    <row r="2104">
      <c r="A2104" s="48"/>
      <c r="B2104" s="48"/>
      <c r="C2104" s="48"/>
      <c r="D2104" s="48"/>
      <c r="E2104" s="48"/>
      <c r="F2104" s="48"/>
      <c r="G2104" s="48"/>
      <c r="H2104" s="48"/>
      <c r="I2104" s="48"/>
      <c r="J2104" s="48"/>
      <c r="K2104" s="48"/>
      <c r="L2104" s="48"/>
      <c r="M2104" s="48"/>
      <c r="N2104" s="48"/>
      <c r="O2104" s="48"/>
      <c r="P2104" s="48"/>
      <c r="Q2104" s="48"/>
      <c r="R2104" s="48"/>
      <c r="S2104" s="48"/>
      <c r="T2104" s="48"/>
      <c r="U2104" s="48"/>
      <c r="V2104" s="48"/>
      <c r="W2104" s="48"/>
      <c r="X2104" s="48"/>
      <c r="Y2104" s="48"/>
      <c r="Z2104" s="48"/>
      <c r="AA2104" s="48"/>
      <c r="AB2104" s="48"/>
      <c r="AC2104" s="48"/>
    </row>
    <row r="2105">
      <c r="A2105" s="48"/>
      <c r="B2105" s="48"/>
      <c r="C2105" s="48"/>
      <c r="D2105" s="48"/>
      <c r="E2105" s="48"/>
      <c r="F2105" s="48"/>
      <c r="G2105" s="48"/>
      <c r="H2105" s="48"/>
      <c r="I2105" s="48"/>
      <c r="J2105" s="48"/>
      <c r="K2105" s="48"/>
      <c r="L2105" s="48"/>
      <c r="M2105" s="48"/>
      <c r="N2105" s="48"/>
      <c r="O2105" s="48"/>
      <c r="P2105" s="48"/>
      <c r="Q2105" s="48"/>
      <c r="R2105" s="48"/>
      <c r="S2105" s="48"/>
      <c r="T2105" s="48"/>
      <c r="U2105" s="48"/>
      <c r="V2105" s="48"/>
      <c r="W2105" s="48"/>
      <c r="X2105" s="48"/>
      <c r="Y2105" s="48"/>
      <c r="Z2105" s="48"/>
      <c r="AA2105" s="48"/>
      <c r="AB2105" s="48"/>
      <c r="AC2105" s="48"/>
    </row>
    <row r="2106">
      <c r="A2106" s="48"/>
      <c r="B2106" s="48"/>
      <c r="C2106" s="48"/>
      <c r="D2106" s="48"/>
      <c r="E2106" s="48"/>
      <c r="F2106" s="48"/>
      <c r="G2106" s="48"/>
      <c r="H2106" s="48"/>
      <c r="I2106" s="48"/>
      <c r="J2106" s="48"/>
      <c r="K2106" s="48"/>
      <c r="L2106" s="48"/>
      <c r="M2106" s="48"/>
      <c r="N2106" s="48"/>
      <c r="O2106" s="48"/>
      <c r="P2106" s="48"/>
      <c r="Q2106" s="48"/>
      <c r="R2106" s="48"/>
      <c r="S2106" s="48"/>
      <c r="T2106" s="48"/>
      <c r="U2106" s="48"/>
      <c r="V2106" s="48"/>
      <c r="W2106" s="48"/>
      <c r="X2106" s="48"/>
      <c r="Y2106" s="48"/>
      <c r="Z2106" s="48"/>
      <c r="AA2106" s="48"/>
      <c r="AB2106" s="48"/>
      <c r="AC2106" s="48"/>
    </row>
    <row r="2107">
      <c r="A2107" s="48"/>
      <c r="B2107" s="48"/>
      <c r="C2107" s="48"/>
      <c r="D2107" s="48"/>
      <c r="E2107" s="48"/>
      <c r="F2107" s="48"/>
      <c r="G2107" s="48"/>
      <c r="H2107" s="48"/>
      <c r="I2107" s="48"/>
      <c r="J2107" s="48"/>
      <c r="K2107" s="48"/>
      <c r="L2107" s="48"/>
      <c r="M2107" s="48"/>
      <c r="N2107" s="48"/>
      <c r="O2107" s="48"/>
      <c r="P2107" s="48"/>
      <c r="Q2107" s="48"/>
      <c r="R2107" s="48"/>
      <c r="S2107" s="48"/>
      <c r="T2107" s="48"/>
      <c r="U2107" s="48"/>
      <c r="V2107" s="48"/>
      <c r="W2107" s="48"/>
      <c r="X2107" s="48"/>
      <c r="Y2107" s="48"/>
      <c r="Z2107" s="48"/>
      <c r="AA2107" s="48"/>
      <c r="AB2107" s="48"/>
      <c r="AC2107" s="48"/>
    </row>
    <row r="2108">
      <c r="A2108" s="48"/>
      <c r="B2108" s="48"/>
      <c r="C2108" s="48"/>
      <c r="D2108" s="48"/>
      <c r="E2108" s="48"/>
      <c r="F2108" s="48"/>
      <c r="G2108" s="48"/>
      <c r="H2108" s="48"/>
      <c r="I2108" s="48"/>
      <c r="J2108" s="48"/>
      <c r="K2108" s="48"/>
      <c r="L2108" s="48"/>
      <c r="M2108" s="48"/>
      <c r="N2108" s="48"/>
      <c r="O2108" s="48"/>
      <c r="P2108" s="48"/>
      <c r="Q2108" s="48"/>
      <c r="R2108" s="48"/>
      <c r="S2108" s="48"/>
      <c r="T2108" s="48"/>
      <c r="U2108" s="48"/>
      <c r="V2108" s="48"/>
      <c r="W2108" s="48"/>
      <c r="X2108" s="48"/>
      <c r="Y2108" s="48"/>
      <c r="Z2108" s="48"/>
      <c r="AA2108" s="48"/>
      <c r="AB2108" s="48"/>
      <c r="AC2108" s="48"/>
    </row>
    <row r="2109">
      <c r="A2109" s="48"/>
      <c r="B2109" s="48"/>
      <c r="C2109" s="48"/>
      <c r="D2109" s="48"/>
      <c r="E2109" s="48"/>
      <c r="F2109" s="48"/>
      <c r="G2109" s="48"/>
      <c r="H2109" s="48"/>
      <c r="I2109" s="48"/>
      <c r="J2109" s="48"/>
      <c r="K2109" s="48"/>
      <c r="L2109" s="48"/>
      <c r="M2109" s="48"/>
      <c r="N2109" s="48"/>
      <c r="O2109" s="48"/>
      <c r="P2109" s="48"/>
      <c r="Q2109" s="48"/>
      <c r="R2109" s="48"/>
      <c r="S2109" s="48"/>
      <c r="T2109" s="48"/>
      <c r="U2109" s="48"/>
      <c r="V2109" s="48"/>
      <c r="W2109" s="48"/>
      <c r="X2109" s="48"/>
      <c r="Y2109" s="48"/>
      <c r="Z2109" s="48"/>
      <c r="AA2109" s="48"/>
      <c r="AB2109" s="48"/>
      <c r="AC2109" s="48"/>
    </row>
    <row r="2110">
      <c r="A2110" s="48"/>
      <c r="B2110" s="48"/>
      <c r="C2110" s="48"/>
      <c r="D2110" s="48"/>
      <c r="E2110" s="48"/>
      <c r="F2110" s="48"/>
      <c r="G2110" s="48"/>
      <c r="H2110" s="48"/>
      <c r="I2110" s="48"/>
      <c r="J2110" s="48"/>
      <c r="K2110" s="48"/>
      <c r="L2110" s="48"/>
      <c r="M2110" s="48"/>
      <c r="N2110" s="48"/>
      <c r="O2110" s="48"/>
      <c r="P2110" s="48"/>
      <c r="Q2110" s="48"/>
      <c r="R2110" s="48"/>
      <c r="S2110" s="48"/>
      <c r="T2110" s="48"/>
      <c r="U2110" s="48"/>
      <c r="V2110" s="48"/>
      <c r="W2110" s="48"/>
      <c r="X2110" s="48"/>
      <c r="Y2110" s="48"/>
      <c r="Z2110" s="48"/>
      <c r="AA2110" s="48"/>
      <c r="AB2110" s="48"/>
      <c r="AC2110" s="48"/>
    </row>
    <row r="2111">
      <c r="A2111" s="48"/>
      <c r="B2111" s="48"/>
      <c r="C2111" s="48"/>
      <c r="D2111" s="48"/>
      <c r="E2111" s="48"/>
      <c r="F2111" s="48"/>
      <c r="G2111" s="48"/>
      <c r="H2111" s="48"/>
      <c r="I2111" s="48"/>
      <c r="J2111" s="48"/>
      <c r="K2111" s="48"/>
      <c r="L2111" s="48"/>
      <c r="M2111" s="48"/>
      <c r="N2111" s="48"/>
      <c r="O2111" s="48"/>
      <c r="P2111" s="48"/>
      <c r="Q2111" s="48"/>
      <c r="R2111" s="48"/>
      <c r="S2111" s="48"/>
      <c r="T2111" s="48"/>
      <c r="U2111" s="48"/>
      <c r="V2111" s="48"/>
      <c r="W2111" s="48"/>
      <c r="X2111" s="48"/>
      <c r="Y2111" s="48"/>
      <c r="Z2111" s="48"/>
      <c r="AA2111" s="48"/>
      <c r="AB2111" s="48"/>
      <c r="AC2111" s="48"/>
    </row>
    <row r="2112">
      <c r="A2112" s="48"/>
      <c r="B2112" s="48"/>
      <c r="C2112" s="48"/>
      <c r="D2112" s="48"/>
      <c r="E2112" s="48"/>
      <c r="F2112" s="48"/>
      <c r="G2112" s="48"/>
      <c r="H2112" s="48"/>
      <c r="I2112" s="48"/>
      <c r="J2112" s="48"/>
      <c r="K2112" s="48"/>
      <c r="L2112" s="48"/>
      <c r="M2112" s="48"/>
      <c r="N2112" s="48"/>
      <c r="O2112" s="48"/>
      <c r="P2112" s="48"/>
      <c r="Q2112" s="48"/>
      <c r="R2112" s="48"/>
      <c r="S2112" s="48"/>
      <c r="T2112" s="48"/>
      <c r="U2112" s="48"/>
      <c r="V2112" s="48"/>
      <c r="W2112" s="48"/>
      <c r="X2112" s="48"/>
      <c r="Y2112" s="48"/>
      <c r="Z2112" s="48"/>
      <c r="AA2112" s="48"/>
      <c r="AB2112" s="48"/>
      <c r="AC2112" s="48"/>
    </row>
    <row r="2113">
      <c r="A2113" s="48"/>
      <c r="B2113" s="48"/>
      <c r="C2113" s="48"/>
      <c r="D2113" s="48"/>
      <c r="E2113" s="48"/>
      <c r="F2113" s="48"/>
      <c r="G2113" s="48"/>
      <c r="H2113" s="48"/>
      <c r="I2113" s="48"/>
      <c r="J2113" s="48"/>
      <c r="K2113" s="48"/>
      <c r="L2113" s="48"/>
      <c r="M2113" s="48"/>
      <c r="N2113" s="48"/>
      <c r="O2113" s="48"/>
      <c r="P2113" s="48"/>
      <c r="Q2113" s="48"/>
      <c r="R2113" s="48"/>
      <c r="S2113" s="48"/>
      <c r="T2113" s="48"/>
      <c r="U2113" s="48"/>
      <c r="V2113" s="48"/>
      <c r="W2113" s="48"/>
      <c r="X2113" s="48"/>
      <c r="Y2113" s="48"/>
      <c r="Z2113" s="48"/>
      <c r="AA2113" s="48"/>
      <c r="AB2113" s="48"/>
      <c r="AC2113" s="48"/>
    </row>
    <row r="2114">
      <c r="A2114" s="48"/>
      <c r="B2114" s="48"/>
      <c r="C2114" s="48"/>
      <c r="D2114" s="48"/>
      <c r="E2114" s="48"/>
      <c r="F2114" s="48"/>
      <c r="G2114" s="48"/>
      <c r="H2114" s="48"/>
      <c r="I2114" s="48"/>
      <c r="J2114" s="48"/>
      <c r="K2114" s="48"/>
      <c r="L2114" s="48"/>
      <c r="M2114" s="48"/>
      <c r="N2114" s="48"/>
      <c r="O2114" s="48"/>
      <c r="P2114" s="48"/>
      <c r="Q2114" s="48"/>
      <c r="R2114" s="48"/>
      <c r="S2114" s="48"/>
      <c r="T2114" s="48"/>
      <c r="U2114" s="48"/>
      <c r="V2114" s="48"/>
      <c r="W2114" s="48"/>
      <c r="X2114" s="48"/>
      <c r="Y2114" s="48"/>
      <c r="Z2114" s="48"/>
      <c r="AA2114" s="48"/>
      <c r="AB2114" s="48"/>
      <c r="AC2114" s="48"/>
    </row>
    <row r="2115">
      <c r="A2115" s="48"/>
      <c r="B2115" s="48"/>
      <c r="C2115" s="48"/>
      <c r="D2115" s="48"/>
      <c r="E2115" s="48"/>
      <c r="F2115" s="48"/>
      <c r="G2115" s="48"/>
      <c r="H2115" s="48"/>
      <c r="I2115" s="48"/>
      <c r="J2115" s="48"/>
      <c r="K2115" s="48"/>
      <c r="L2115" s="48"/>
      <c r="M2115" s="48"/>
      <c r="N2115" s="48"/>
      <c r="O2115" s="48"/>
      <c r="P2115" s="48"/>
      <c r="Q2115" s="48"/>
      <c r="R2115" s="48"/>
      <c r="S2115" s="48"/>
      <c r="T2115" s="48"/>
      <c r="U2115" s="48"/>
      <c r="V2115" s="48"/>
      <c r="W2115" s="48"/>
      <c r="X2115" s="48"/>
      <c r="Y2115" s="48"/>
      <c r="Z2115" s="48"/>
      <c r="AA2115" s="48"/>
      <c r="AB2115" s="48"/>
      <c r="AC2115" s="48"/>
    </row>
    <row r="2116">
      <c r="A2116" s="48"/>
      <c r="B2116" s="48"/>
      <c r="C2116" s="48"/>
      <c r="D2116" s="48"/>
      <c r="E2116" s="48"/>
      <c r="F2116" s="48"/>
      <c r="G2116" s="48"/>
      <c r="H2116" s="48"/>
      <c r="I2116" s="48"/>
      <c r="J2116" s="48"/>
      <c r="K2116" s="48"/>
      <c r="L2116" s="48"/>
      <c r="M2116" s="48"/>
      <c r="N2116" s="48"/>
      <c r="O2116" s="48"/>
      <c r="P2116" s="48"/>
      <c r="Q2116" s="48"/>
      <c r="R2116" s="48"/>
      <c r="S2116" s="48"/>
      <c r="T2116" s="48"/>
      <c r="U2116" s="48"/>
      <c r="V2116" s="48"/>
      <c r="W2116" s="48"/>
      <c r="X2116" s="48"/>
      <c r="Y2116" s="48"/>
      <c r="Z2116" s="48"/>
      <c r="AA2116" s="48"/>
      <c r="AB2116" s="48"/>
      <c r="AC2116" s="48"/>
    </row>
    <row r="2117">
      <c r="A2117" s="48"/>
      <c r="B2117" s="48"/>
      <c r="C2117" s="48"/>
      <c r="D2117" s="48"/>
      <c r="E2117" s="48"/>
      <c r="F2117" s="48"/>
      <c r="G2117" s="48"/>
      <c r="H2117" s="48"/>
      <c r="I2117" s="48"/>
      <c r="J2117" s="48"/>
      <c r="K2117" s="48"/>
      <c r="L2117" s="48"/>
      <c r="M2117" s="48"/>
      <c r="N2117" s="48"/>
      <c r="O2117" s="48"/>
      <c r="P2117" s="48"/>
      <c r="Q2117" s="48"/>
      <c r="R2117" s="48"/>
      <c r="S2117" s="48"/>
      <c r="T2117" s="48"/>
      <c r="U2117" s="48"/>
      <c r="V2117" s="48"/>
      <c r="W2117" s="48"/>
      <c r="X2117" s="48"/>
      <c r="Y2117" s="48"/>
      <c r="Z2117" s="48"/>
      <c r="AA2117" s="48"/>
      <c r="AB2117" s="48"/>
      <c r="AC2117" s="48"/>
    </row>
    <row r="2118">
      <c r="A2118" s="48"/>
      <c r="B2118" s="48"/>
      <c r="C2118" s="48"/>
      <c r="D2118" s="48"/>
      <c r="E2118" s="48"/>
      <c r="F2118" s="48"/>
      <c r="G2118" s="48"/>
      <c r="H2118" s="48"/>
      <c r="I2118" s="48"/>
      <c r="J2118" s="48"/>
      <c r="K2118" s="48"/>
      <c r="L2118" s="48"/>
      <c r="M2118" s="48"/>
      <c r="N2118" s="48"/>
      <c r="O2118" s="48"/>
      <c r="P2118" s="48"/>
      <c r="Q2118" s="48"/>
      <c r="R2118" s="48"/>
      <c r="S2118" s="48"/>
      <c r="T2118" s="48"/>
      <c r="U2118" s="48"/>
      <c r="V2118" s="48"/>
      <c r="W2118" s="48"/>
      <c r="X2118" s="48"/>
      <c r="Y2118" s="48"/>
      <c r="Z2118" s="48"/>
      <c r="AA2118" s="48"/>
      <c r="AB2118" s="48"/>
      <c r="AC2118" s="48"/>
    </row>
    <row r="2119">
      <c r="A2119" s="48"/>
      <c r="B2119" s="48"/>
      <c r="C2119" s="48"/>
      <c r="D2119" s="48"/>
      <c r="E2119" s="48"/>
      <c r="F2119" s="48"/>
      <c r="G2119" s="48"/>
      <c r="H2119" s="48"/>
      <c r="I2119" s="48"/>
      <c r="J2119" s="48"/>
      <c r="K2119" s="48"/>
      <c r="L2119" s="48"/>
      <c r="M2119" s="48"/>
      <c r="N2119" s="48"/>
      <c r="O2119" s="48"/>
      <c r="P2119" s="48"/>
      <c r="Q2119" s="48"/>
      <c r="R2119" s="48"/>
      <c r="S2119" s="48"/>
      <c r="T2119" s="48"/>
      <c r="U2119" s="48"/>
      <c r="V2119" s="48"/>
      <c r="W2119" s="48"/>
      <c r="X2119" s="48"/>
      <c r="Y2119" s="48"/>
      <c r="Z2119" s="48"/>
      <c r="AA2119" s="48"/>
      <c r="AB2119" s="48"/>
      <c r="AC2119" s="48"/>
    </row>
    <row r="2120">
      <c r="A2120" s="48"/>
      <c r="B2120" s="48"/>
      <c r="C2120" s="48"/>
      <c r="D2120" s="48"/>
      <c r="E2120" s="48"/>
      <c r="F2120" s="48"/>
      <c r="G2120" s="48"/>
      <c r="H2120" s="48"/>
      <c r="I2120" s="48"/>
      <c r="J2120" s="48"/>
      <c r="K2120" s="48"/>
      <c r="L2120" s="48"/>
      <c r="M2120" s="48"/>
      <c r="N2120" s="48"/>
      <c r="O2120" s="48"/>
      <c r="P2120" s="48"/>
      <c r="Q2120" s="48"/>
      <c r="R2120" s="48"/>
      <c r="S2120" s="48"/>
      <c r="T2120" s="48"/>
      <c r="U2120" s="48"/>
      <c r="V2120" s="48"/>
      <c r="W2120" s="48"/>
      <c r="X2120" s="48"/>
      <c r="Y2120" s="48"/>
      <c r="Z2120" s="48"/>
      <c r="AA2120" s="48"/>
      <c r="AB2120" s="48"/>
      <c r="AC2120" s="48"/>
    </row>
    <row r="2121">
      <c r="A2121" s="48"/>
      <c r="B2121" s="48"/>
      <c r="C2121" s="48"/>
      <c r="D2121" s="48"/>
      <c r="E2121" s="48"/>
      <c r="F2121" s="48"/>
      <c r="G2121" s="48"/>
      <c r="H2121" s="48"/>
      <c r="I2121" s="48"/>
      <c r="J2121" s="48"/>
      <c r="K2121" s="48"/>
      <c r="L2121" s="48"/>
      <c r="M2121" s="48"/>
      <c r="N2121" s="48"/>
      <c r="O2121" s="48"/>
      <c r="P2121" s="48"/>
      <c r="Q2121" s="48"/>
      <c r="R2121" s="48"/>
      <c r="S2121" s="48"/>
      <c r="T2121" s="48"/>
      <c r="U2121" s="48"/>
      <c r="V2121" s="48"/>
      <c r="W2121" s="48"/>
      <c r="X2121" s="48"/>
      <c r="Y2121" s="48"/>
      <c r="Z2121" s="48"/>
      <c r="AA2121" s="48"/>
      <c r="AB2121" s="48"/>
      <c r="AC2121" s="48"/>
    </row>
    <row r="2122">
      <c r="A2122" s="48"/>
      <c r="B2122" s="48"/>
      <c r="C2122" s="48"/>
      <c r="D2122" s="48"/>
      <c r="E2122" s="48"/>
      <c r="F2122" s="48"/>
      <c r="G2122" s="48"/>
      <c r="H2122" s="48"/>
      <c r="I2122" s="48"/>
      <c r="J2122" s="48"/>
      <c r="K2122" s="48"/>
      <c r="L2122" s="48"/>
      <c r="M2122" s="48"/>
      <c r="N2122" s="48"/>
      <c r="O2122" s="48"/>
      <c r="P2122" s="48"/>
      <c r="Q2122" s="48"/>
      <c r="R2122" s="48"/>
      <c r="S2122" s="48"/>
      <c r="T2122" s="48"/>
      <c r="U2122" s="48"/>
      <c r="V2122" s="48"/>
      <c r="W2122" s="48"/>
      <c r="X2122" s="48"/>
      <c r="Y2122" s="48"/>
      <c r="Z2122" s="48"/>
      <c r="AA2122" s="48"/>
      <c r="AB2122" s="48"/>
      <c r="AC2122" s="48"/>
    </row>
    <row r="2123">
      <c r="A2123" s="48"/>
      <c r="B2123" s="48"/>
      <c r="C2123" s="48"/>
      <c r="D2123" s="48"/>
      <c r="E2123" s="48"/>
      <c r="F2123" s="48"/>
      <c r="G2123" s="48"/>
      <c r="H2123" s="48"/>
      <c r="I2123" s="48"/>
      <c r="J2123" s="48"/>
      <c r="K2123" s="48"/>
      <c r="L2123" s="48"/>
      <c r="M2123" s="48"/>
      <c r="N2123" s="48"/>
      <c r="O2123" s="48"/>
      <c r="P2123" s="48"/>
      <c r="Q2123" s="48"/>
      <c r="R2123" s="48"/>
      <c r="S2123" s="48"/>
      <c r="T2123" s="48"/>
      <c r="U2123" s="48"/>
      <c r="V2123" s="48"/>
      <c r="W2123" s="48"/>
      <c r="X2123" s="48"/>
      <c r="Y2123" s="48"/>
      <c r="Z2123" s="48"/>
      <c r="AA2123" s="48"/>
      <c r="AB2123" s="48"/>
      <c r="AC2123" s="48"/>
    </row>
    <row r="2124">
      <c r="A2124" s="48"/>
      <c r="B2124" s="48"/>
      <c r="C2124" s="48"/>
      <c r="D2124" s="48"/>
      <c r="E2124" s="48"/>
      <c r="F2124" s="48"/>
      <c r="G2124" s="48"/>
      <c r="H2124" s="48"/>
      <c r="I2124" s="48"/>
      <c r="J2124" s="48"/>
      <c r="K2124" s="48"/>
      <c r="L2124" s="48"/>
      <c r="M2124" s="48"/>
      <c r="N2124" s="48"/>
      <c r="O2124" s="48"/>
      <c r="P2124" s="48"/>
      <c r="Q2124" s="48"/>
      <c r="R2124" s="48"/>
      <c r="S2124" s="48"/>
      <c r="T2124" s="48"/>
      <c r="U2124" s="48"/>
      <c r="V2124" s="48"/>
      <c r="W2124" s="48"/>
      <c r="X2124" s="48"/>
      <c r="Y2124" s="48"/>
      <c r="Z2124" s="48"/>
      <c r="AA2124" s="48"/>
      <c r="AB2124" s="48"/>
      <c r="AC2124" s="48"/>
    </row>
    <row r="2125">
      <c r="A2125" s="48"/>
      <c r="B2125" s="48"/>
      <c r="C2125" s="48"/>
      <c r="D2125" s="48"/>
      <c r="E2125" s="48"/>
      <c r="F2125" s="48"/>
      <c r="G2125" s="48"/>
      <c r="H2125" s="48"/>
      <c r="I2125" s="48"/>
      <c r="J2125" s="48"/>
      <c r="K2125" s="48"/>
      <c r="L2125" s="48"/>
      <c r="M2125" s="48"/>
      <c r="N2125" s="48"/>
      <c r="O2125" s="48"/>
      <c r="P2125" s="48"/>
      <c r="Q2125" s="48"/>
      <c r="R2125" s="48"/>
      <c r="S2125" s="48"/>
      <c r="T2125" s="48"/>
      <c r="U2125" s="48"/>
      <c r="V2125" s="48"/>
      <c r="W2125" s="48"/>
      <c r="X2125" s="48"/>
      <c r="Y2125" s="48"/>
      <c r="Z2125" s="48"/>
      <c r="AA2125" s="48"/>
      <c r="AB2125" s="48"/>
      <c r="AC2125" s="48"/>
    </row>
    <row r="2126">
      <c r="A2126" s="48"/>
      <c r="B2126" s="48"/>
      <c r="C2126" s="48"/>
      <c r="D2126" s="48"/>
      <c r="E2126" s="48"/>
      <c r="F2126" s="48"/>
      <c r="G2126" s="48"/>
      <c r="H2126" s="48"/>
      <c r="I2126" s="48"/>
      <c r="J2126" s="48"/>
      <c r="K2126" s="48"/>
      <c r="L2126" s="48"/>
      <c r="M2126" s="48"/>
      <c r="N2126" s="48"/>
      <c r="O2126" s="48"/>
      <c r="P2126" s="48"/>
      <c r="Q2126" s="48"/>
      <c r="R2126" s="48"/>
      <c r="S2126" s="48"/>
      <c r="T2126" s="48"/>
      <c r="U2126" s="48"/>
      <c r="V2126" s="48"/>
      <c r="W2126" s="48"/>
      <c r="X2126" s="48"/>
      <c r="Y2126" s="48"/>
      <c r="Z2126" s="48"/>
      <c r="AA2126" s="48"/>
      <c r="AB2126" s="48"/>
      <c r="AC2126" s="48"/>
    </row>
    <row r="2127">
      <c r="A2127" s="48"/>
      <c r="B2127" s="48"/>
      <c r="C2127" s="48"/>
      <c r="D2127" s="48"/>
      <c r="E2127" s="48"/>
      <c r="F2127" s="48"/>
      <c r="G2127" s="48"/>
      <c r="H2127" s="48"/>
      <c r="I2127" s="48"/>
      <c r="J2127" s="48"/>
      <c r="K2127" s="48"/>
      <c r="L2127" s="48"/>
      <c r="M2127" s="48"/>
      <c r="N2127" s="48"/>
      <c r="O2127" s="48"/>
      <c r="P2127" s="48"/>
      <c r="Q2127" s="48"/>
      <c r="R2127" s="48"/>
      <c r="S2127" s="48"/>
      <c r="T2127" s="48"/>
      <c r="U2127" s="48"/>
      <c r="V2127" s="48"/>
      <c r="W2127" s="48"/>
      <c r="X2127" s="48"/>
      <c r="Y2127" s="48"/>
      <c r="Z2127" s="48"/>
      <c r="AA2127" s="48"/>
      <c r="AB2127" s="48"/>
      <c r="AC2127" s="48"/>
    </row>
    <row r="2128">
      <c r="A2128" s="48"/>
      <c r="B2128" s="48"/>
      <c r="C2128" s="48"/>
      <c r="D2128" s="48"/>
      <c r="E2128" s="48"/>
      <c r="F2128" s="48"/>
      <c r="G2128" s="48"/>
      <c r="H2128" s="48"/>
      <c r="I2128" s="48"/>
      <c r="J2128" s="48"/>
      <c r="K2128" s="48"/>
      <c r="L2128" s="48"/>
      <c r="M2128" s="48"/>
      <c r="N2128" s="48"/>
      <c r="O2128" s="48"/>
      <c r="P2128" s="48"/>
      <c r="Q2128" s="48"/>
      <c r="R2128" s="48"/>
      <c r="S2128" s="48"/>
      <c r="T2128" s="48"/>
      <c r="U2128" s="48"/>
      <c r="V2128" s="48"/>
      <c r="W2128" s="48"/>
      <c r="X2128" s="48"/>
      <c r="Y2128" s="48"/>
      <c r="Z2128" s="48"/>
      <c r="AA2128" s="48"/>
      <c r="AB2128" s="48"/>
      <c r="AC2128" s="48"/>
    </row>
    <row r="2129">
      <c r="A2129" s="48"/>
      <c r="B2129" s="48"/>
      <c r="C2129" s="48"/>
      <c r="D2129" s="48"/>
      <c r="E2129" s="48"/>
      <c r="F2129" s="48"/>
      <c r="G2129" s="48"/>
      <c r="H2129" s="48"/>
      <c r="I2129" s="48"/>
      <c r="J2129" s="48"/>
      <c r="K2129" s="48"/>
      <c r="L2129" s="48"/>
      <c r="M2129" s="48"/>
      <c r="N2129" s="48"/>
      <c r="O2129" s="48"/>
      <c r="P2129" s="48"/>
      <c r="Q2129" s="48"/>
      <c r="R2129" s="48"/>
      <c r="S2129" s="48"/>
      <c r="T2129" s="48"/>
      <c r="U2129" s="48"/>
      <c r="V2129" s="48"/>
      <c r="W2129" s="48"/>
      <c r="X2129" s="48"/>
      <c r="Y2129" s="48"/>
      <c r="Z2129" s="48"/>
      <c r="AA2129" s="48"/>
      <c r="AB2129" s="48"/>
      <c r="AC2129" s="48"/>
    </row>
    <row r="2130">
      <c r="A2130" s="48"/>
      <c r="B2130" s="48"/>
      <c r="C2130" s="48"/>
      <c r="D2130" s="48"/>
      <c r="E2130" s="48"/>
      <c r="F2130" s="48"/>
      <c r="G2130" s="48"/>
      <c r="H2130" s="48"/>
      <c r="I2130" s="48"/>
      <c r="J2130" s="48"/>
      <c r="K2130" s="48"/>
      <c r="L2130" s="48"/>
      <c r="M2130" s="48"/>
      <c r="N2130" s="48"/>
      <c r="O2130" s="48"/>
      <c r="P2130" s="48"/>
      <c r="Q2130" s="48"/>
      <c r="R2130" s="48"/>
      <c r="S2130" s="48"/>
      <c r="T2130" s="48"/>
      <c r="U2130" s="48"/>
      <c r="V2130" s="48"/>
      <c r="W2130" s="48"/>
      <c r="X2130" s="48"/>
      <c r="Y2130" s="48"/>
      <c r="Z2130" s="48"/>
      <c r="AA2130" s="48"/>
      <c r="AB2130" s="48"/>
      <c r="AC2130" s="48"/>
    </row>
    <row r="2131">
      <c r="A2131" s="48"/>
      <c r="B2131" s="48"/>
      <c r="C2131" s="48"/>
      <c r="D2131" s="48"/>
      <c r="E2131" s="48"/>
      <c r="F2131" s="48"/>
      <c r="G2131" s="48"/>
      <c r="H2131" s="48"/>
      <c r="I2131" s="48"/>
      <c r="J2131" s="48"/>
      <c r="K2131" s="48"/>
      <c r="L2131" s="48"/>
      <c r="M2131" s="48"/>
      <c r="N2131" s="48"/>
      <c r="O2131" s="48"/>
      <c r="P2131" s="48"/>
      <c r="Q2131" s="48"/>
      <c r="R2131" s="48"/>
      <c r="S2131" s="48"/>
      <c r="T2131" s="48"/>
      <c r="U2131" s="48"/>
      <c r="V2131" s="48"/>
      <c r="W2131" s="48"/>
      <c r="X2131" s="48"/>
      <c r="Y2131" s="48"/>
      <c r="Z2131" s="48"/>
      <c r="AA2131" s="48"/>
      <c r="AB2131" s="48"/>
      <c r="AC2131" s="48"/>
    </row>
    <row r="2132">
      <c r="A2132" s="48"/>
      <c r="B2132" s="48"/>
      <c r="C2132" s="48"/>
      <c r="D2132" s="48"/>
      <c r="E2132" s="48"/>
      <c r="F2132" s="48"/>
      <c r="G2132" s="48"/>
      <c r="H2132" s="48"/>
      <c r="I2132" s="48"/>
      <c r="J2132" s="48"/>
      <c r="K2132" s="48"/>
      <c r="L2132" s="48"/>
      <c r="M2132" s="48"/>
      <c r="N2132" s="48"/>
      <c r="O2132" s="48"/>
      <c r="P2132" s="48"/>
      <c r="Q2132" s="48"/>
      <c r="R2132" s="48"/>
      <c r="S2132" s="48"/>
      <c r="T2132" s="48"/>
      <c r="U2132" s="48"/>
      <c r="V2132" s="48"/>
      <c r="W2132" s="48"/>
      <c r="X2132" s="48"/>
      <c r="Y2132" s="48"/>
      <c r="Z2132" s="48"/>
      <c r="AA2132" s="48"/>
      <c r="AB2132" s="48"/>
      <c r="AC2132" s="48"/>
    </row>
    <row r="2133">
      <c r="A2133" s="48"/>
      <c r="B2133" s="48"/>
      <c r="C2133" s="48"/>
      <c r="D2133" s="48"/>
      <c r="E2133" s="48"/>
      <c r="F2133" s="48"/>
      <c r="G2133" s="48"/>
      <c r="H2133" s="48"/>
      <c r="I2133" s="48"/>
      <c r="J2133" s="48"/>
      <c r="K2133" s="48"/>
      <c r="L2133" s="48"/>
      <c r="M2133" s="48"/>
      <c r="N2133" s="48"/>
      <c r="O2133" s="48"/>
      <c r="P2133" s="48"/>
      <c r="Q2133" s="48"/>
      <c r="R2133" s="48"/>
      <c r="S2133" s="48"/>
      <c r="T2133" s="48"/>
      <c r="U2133" s="48"/>
      <c r="V2133" s="48"/>
      <c r="W2133" s="48"/>
      <c r="X2133" s="48"/>
      <c r="Y2133" s="48"/>
      <c r="Z2133" s="48"/>
      <c r="AA2133" s="48"/>
      <c r="AB2133" s="48"/>
      <c r="AC2133" s="48"/>
    </row>
    <row r="2134">
      <c r="A2134" s="48"/>
      <c r="B2134" s="48"/>
      <c r="C2134" s="48"/>
      <c r="D2134" s="48"/>
      <c r="E2134" s="48"/>
      <c r="F2134" s="48"/>
      <c r="G2134" s="48"/>
      <c r="H2134" s="48"/>
      <c r="I2134" s="48"/>
      <c r="J2134" s="48"/>
      <c r="K2134" s="48"/>
      <c r="L2134" s="48"/>
      <c r="M2134" s="48"/>
      <c r="N2134" s="48"/>
      <c r="O2134" s="48"/>
      <c r="P2134" s="48"/>
      <c r="Q2134" s="48"/>
      <c r="R2134" s="48"/>
      <c r="S2134" s="48"/>
      <c r="T2134" s="48"/>
      <c r="U2134" s="48"/>
      <c r="V2134" s="48"/>
      <c r="W2134" s="48"/>
      <c r="X2134" s="48"/>
      <c r="Y2134" s="48"/>
      <c r="Z2134" s="48"/>
      <c r="AA2134" s="48"/>
      <c r="AB2134" s="48"/>
      <c r="AC2134" s="48"/>
    </row>
    <row r="2135">
      <c r="A2135" s="48"/>
      <c r="B2135" s="48"/>
      <c r="C2135" s="48"/>
      <c r="D2135" s="48"/>
      <c r="E2135" s="48"/>
      <c r="F2135" s="48"/>
      <c r="G2135" s="48"/>
      <c r="H2135" s="48"/>
      <c r="I2135" s="48"/>
      <c r="J2135" s="48"/>
      <c r="K2135" s="48"/>
      <c r="L2135" s="48"/>
      <c r="M2135" s="48"/>
      <c r="N2135" s="48"/>
      <c r="O2135" s="48"/>
      <c r="P2135" s="48"/>
      <c r="Q2135" s="48"/>
      <c r="R2135" s="48"/>
      <c r="S2135" s="48"/>
      <c r="T2135" s="48"/>
      <c r="U2135" s="48"/>
      <c r="V2135" s="48"/>
      <c r="W2135" s="48"/>
      <c r="X2135" s="48"/>
      <c r="Y2135" s="48"/>
      <c r="Z2135" s="48"/>
      <c r="AA2135" s="48"/>
      <c r="AB2135" s="48"/>
      <c r="AC2135" s="48"/>
    </row>
    <row r="2136">
      <c r="A2136" s="48"/>
      <c r="B2136" s="48"/>
      <c r="C2136" s="48"/>
      <c r="D2136" s="48"/>
      <c r="E2136" s="48"/>
      <c r="F2136" s="48"/>
      <c r="G2136" s="48"/>
      <c r="H2136" s="48"/>
      <c r="I2136" s="48"/>
      <c r="J2136" s="48"/>
      <c r="K2136" s="48"/>
      <c r="L2136" s="48"/>
      <c r="M2136" s="48"/>
      <c r="N2136" s="48"/>
      <c r="O2136" s="48"/>
      <c r="P2136" s="48"/>
      <c r="Q2136" s="48"/>
      <c r="R2136" s="48"/>
      <c r="S2136" s="48"/>
      <c r="T2136" s="48"/>
      <c r="U2136" s="48"/>
      <c r="V2136" s="48"/>
      <c r="W2136" s="48"/>
      <c r="X2136" s="48"/>
      <c r="Y2136" s="48"/>
      <c r="Z2136" s="48"/>
      <c r="AA2136" s="48"/>
      <c r="AB2136" s="48"/>
      <c r="AC2136" s="48"/>
    </row>
    <row r="2137">
      <c r="A2137" s="48"/>
      <c r="B2137" s="48"/>
      <c r="C2137" s="48"/>
      <c r="D2137" s="48"/>
      <c r="E2137" s="48"/>
      <c r="F2137" s="48"/>
      <c r="G2137" s="48"/>
      <c r="H2137" s="48"/>
      <c r="I2137" s="48"/>
      <c r="J2137" s="48"/>
      <c r="K2137" s="48"/>
      <c r="L2137" s="48"/>
      <c r="M2137" s="48"/>
      <c r="N2137" s="48"/>
      <c r="O2137" s="48"/>
      <c r="P2137" s="48"/>
      <c r="Q2137" s="48"/>
      <c r="R2137" s="48"/>
      <c r="S2137" s="48"/>
      <c r="T2137" s="48"/>
      <c r="U2137" s="48"/>
      <c r="V2137" s="48"/>
      <c r="W2137" s="48"/>
      <c r="X2137" s="48"/>
      <c r="Y2137" s="48"/>
      <c r="Z2137" s="48"/>
      <c r="AA2137" s="48"/>
      <c r="AB2137" s="48"/>
      <c r="AC2137" s="48"/>
    </row>
    <row r="2138">
      <c r="A2138" s="48"/>
      <c r="B2138" s="48"/>
      <c r="C2138" s="48"/>
      <c r="D2138" s="48"/>
      <c r="E2138" s="48"/>
      <c r="F2138" s="48"/>
      <c r="G2138" s="48"/>
      <c r="H2138" s="48"/>
      <c r="I2138" s="48"/>
      <c r="J2138" s="48"/>
      <c r="K2138" s="48"/>
      <c r="L2138" s="48"/>
      <c r="M2138" s="48"/>
      <c r="N2138" s="48"/>
      <c r="O2138" s="48"/>
      <c r="P2138" s="48"/>
      <c r="Q2138" s="48"/>
      <c r="R2138" s="48"/>
      <c r="S2138" s="48"/>
      <c r="T2138" s="48"/>
      <c r="U2138" s="48"/>
      <c r="V2138" s="48"/>
      <c r="W2138" s="48"/>
      <c r="X2138" s="48"/>
      <c r="Y2138" s="48"/>
      <c r="Z2138" s="48"/>
      <c r="AA2138" s="48"/>
      <c r="AB2138" s="48"/>
      <c r="AC2138" s="48"/>
    </row>
    <row r="2139">
      <c r="A2139" s="48"/>
      <c r="B2139" s="48"/>
      <c r="C2139" s="48"/>
      <c r="D2139" s="48"/>
      <c r="E2139" s="48"/>
      <c r="F2139" s="48"/>
      <c r="G2139" s="48"/>
      <c r="H2139" s="48"/>
      <c r="I2139" s="48"/>
      <c r="J2139" s="48"/>
      <c r="K2139" s="48"/>
      <c r="L2139" s="48"/>
      <c r="M2139" s="48"/>
      <c r="N2139" s="48"/>
      <c r="O2139" s="48"/>
      <c r="P2139" s="48"/>
      <c r="Q2139" s="48"/>
      <c r="R2139" s="48"/>
      <c r="S2139" s="48"/>
      <c r="T2139" s="48"/>
      <c r="U2139" s="48"/>
      <c r="V2139" s="48"/>
      <c r="W2139" s="48"/>
      <c r="X2139" s="48"/>
      <c r="Y2139" s="48"/>
      <c r="Z2139" s="48"/>
      <c r="AA2139" s="48"/>
      <c r="AB2139" s="48"/>
      <c r="AC2139" s="48"/>
    </row>
    <row r="2140">
      <c r="A2140" s="48"/>
      <c r="B2140" s="48"/>
      <c r="C2140" s="48"/>
      <c r="D2140" s="48"/>
      <c r="E2140" s="48"/>
      <c r="F2140" s="48"/>
      <c r="G2140" s="48"/>
      <c r="H2140" s="48"/>
      <c r="I2140" s="48"/>
      <c r="J2140" s="48"/>
      <c r="K2140" s="48"/>
      <c r="L2140" s="48"/>
      <c r="M2140" s="48"/>
      <c r="N2140" s="48"/>
      <c r="O2140" s="48"/>
      <c r="P2140" s="48"/>
      <c r="Q2140" s="48"/>
      <c r="R2140" s="48"/>
      <c r="S2140" s="48"/>
      <c r="T2140" s="48"/>
      <c r="U2140" s="48"/>
      <c r="V2140" s="48"/>
      <c r="W2140" s="48"/>
      <c r="X2140" s="48"/>
      <c r="Y2140" s="48"/>
      <c r="Z2140" s="48"/>
      <c r="AA2140" s="48"/>
      <c r="AB2140" s="48"/>
      <c r="AC2140" s="48"/>
    </row>
    <row r="2141">
      <c r="A2141" s="48"/>
      <c r="B2141" s="48"/>
      <c r="C2141" s="48"/>
      <c r="D2141" s="48"/>
      <c r="E2141" s="48"/>
      <c r="F2141" s="48"/>
      <c r="G2141" s="48"/>
      <c r="H2141" s="48"/>
      <c r="I2141" s="48"/>
      <c r="J2141" s="48"/>
      <c r="K2141" s="48"/>
      <c r="L2141" s="48"/>
      <c r="M2141" s="48"/>
      <c r="N2141" s="48"/>
      <c r="O2141" s="48"/>
      <c r="P2141" s="48"/>
      <c r="Q2141" s="48"/>
      <c r="R2141" s="48"/>
      <c r="S2141" s="48"/>
      <c r="T2141" s="48"/>
      <c r="U2141" s="48"/>
      <c r="V2141" s="48"/>
      <c r="W2141" s="48"/>
      <c r="X2141" s="48"/>
      <c r="Y2141" s="48"/>
      <c r="Z2141" s="48"/>
      <c r="AA2141" s="48"/>
      <c r="AB2141" s="48"/>
      <c r="AC2141" s="48"/>
    </row>
    <row r="2142">
      <c r="A2142" s="48"/>
      <c r="B2142" s="48"/>
      <c r="C2142" s="48"/>
      <c r="D2142" s="48"/>
      <c r="E2142" s="48"/>
      <c r="F2142" s="48"/>
      <c r="G2142" s="48"/>
      <c r="H2142" s="48"/>
      <c r="I2142" s="48"/>
      <c r="J2142" s="48"/>
      <c r="K2142" s="48"/>
      <c r="L2142" s="48"/>
      <c r="M2142" s="48"/>
      <c r="N2142" s="48"/>
      <c r="O2142" s="48"/>
      <c r="P2142" s="48"/>
      <c r="Q2142" s="48"/>
      <c r="R2142" s="48"/>
      <c r="S2142" s="48"/>
      <c r="T2142" s="48"/>
      <c r="U2142" s="48"/>
      <c r="V2142" s="48"/>
      <c r="W2142" s="48"/>
      <c r="X2142" s="48"/>
      <c r="Y2142" s="48"/>
      <c r="Z2142" s="48"/>
      <c r="AA2142" s="48"/>
      <c r="AB2142" s="48"/>
      <c r="AC2142" s="48"/>
    </row>
  </sheetData>
  <mergeCells count="3">
    <mergeCell ref="A1749:C1749"/>
    <mergeCell ref="A1750:B1750"/>
    <mergeCell ref="A1752:C175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7.57"/>
    <col customWidth="1" min="3" max="3" width="26.29"/>
    <col customWidth="1" min="4" max="4" width="47.43"/>
    <col customWidth="1" min="5" max="5" width="15.86"/>
    <col customWidth="1" min="6" max="6" width="6.14"/>
    <col customWidth="1" min="7" max="8" width="11.14"/>
    <col customWidth="1" min="9" max="9" width="6.86"/>
    <col customWidth="1" min="10" max="10" width="9.71"/>
    <col customWidth="1" min="11" max="11" width="8.71"/>
    <col customWidth="1" min="12" max="12" width="38.14"/>
    <col customWidth="1" min="13" max="33" width="8.71"/>
  </cols>
  <sheetData>
    <row r="1">
      <c r="A1" s="541" t="s">
        <v>12096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</row>
    <row r="2">
      <c r="A2" s="542" t="s">
        <v>10207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</row>
    <row r="3">
      <c r="A3" s="542" t="s">
        <v>10208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</row>
    <row r="4">
      <c r="A4" s="48"/>
      <c r="B4" s="48"/>
      <c r="C4" s="48"/>
      <c r="D4" s="48"/>
      <c r="E4" s="48"/>
      <c r="F4" s="48"/>
      <c r="G4" s="48"/>
      <c r="H4" s="130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</row>
    <row r="5">
      <c r="A5" s="542" t="s">
        <v>12097</v>
      </c>
      <c r="B5" s="48"/>
      <c r="C5" s="48"/>
      <c r="D5" s="48"/>
      <c r="E5" s="48"/>
      <c r="F5" s="48"/>
      <c r="G5" s="48"/>
      <c r="H5" s="106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</row>
    <row r="6">
      <c r="A6" s="542" t="s">
        <v>12098</v>
      </c>
      <c r="D6" s="48"/>
      <c r="E6" s="48"/>
      <c r="F6" s="48"/>
      <c r="G6" s="48"/>
      <c r="H6" s="42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</row>
    <row r="7">
      <c r="A7" s="48"/>
      <c r="B7" s="48"/>
      <c r="C7" s="48"/>
      <c r="D7" s="48"/>
      <c r="E7" s="48"/>
      <c r="F7" s="48"/>
      <c r="G7" s="48"/>
      <c r="H7" s="130"/>
      <c r="I7" s="130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</row>
    <row r="8">
      <c r="A8" s="543" t="s">
        <v>43</v>
      </c>
      <c r="B8" s="543" t="s">
        <v>10210</v>
      </c>
      <c r="C8" s="543" t="s">
        <v>10211</v>
      </c>
      <c r="D8" s="543" t="s">
        <v>47</v>
      </c>
      <c r="E8" s="543" t="s">
        <v>10212</v>
      </c>
      <c r="F8" s="544" t="s">
        <v>10214</v>
      </c>
      <c r="G8" s="544" t="s">
        <v>10215</v>
      </c>
      <c r="H8" s="544" t="s">
        <v>12099</v>
      </c>
      <c r="I8" s="544" t="s">
        <v>10216</v>
      </c>
      <c r="J8" s="544" t="s">
        <v>10217</v>
      </c>
      <c r="K8" s="544" t="s">
        <v>10218</v>
      </c>
      <c r="L8" s="543" t="s">
        <v>10219</v>
      </c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</row>
    <row r="9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</row>
    <row r="10">
      <c r="A10" s="543" t="s">
        <v>7</v>
      </c>
      <c r="B10" s="166"/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</row>
    <row r="11">
      <c r="A11" s="545">
        <v>45663.0</v>
      </c>
      <c r="B11" s="542" t="s">
        <v>12100</v>
      </c>
      <c r="C11" s="542" t="s">
        <v>12101</v>
      </c>
      <c r="D11" s="542" t="s">
        <v>12102</v>
      </c>
      <c r="E11" s="542" t="s">
        <v>12103</v>
      </c>
      <c r="F11" s="546">
        <v>0.0</v>
      </c>
      <c r="G11" s="547">
        <v>270.0</v>
      </c>
      <c r="H11" s="547">
        <v>270.0</v>
      </c>
      <c r="I11" s="546">
        <v>0.0</v>
      </c>
      <c r="J11" s="547">
        <v>0.0</v>
      </c>
      <c r="K11" s="548">
        <v>0.0</v>
      </c>
      <c r="L11" s="542" t="s">
        <v>12104</v>
      </c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</row>
    <row r="12">
      <c r="A12" s="549">
        <v>45665.0</v>
      </c>
      <c r="B12" s="550" t="s">
        <v>12100</v>
      </c>
      <c r="C12" s="550" t="s">
        <v>12105</v>
      </c>
      <c r="D12" s="550" t="s">
        <v>12106</v>
      </c>
      <c r="E12" s="550" t="s">
        <v>12107</v>
      </c>
      <c r="F12" s="551">
        <v>0.0</v>
      </c>
      <c r="G12" s="551">
        <v>150.0</v>
      </c>
      <c r="H12" s="551">
        <v>150.0</v>
      </c>
      <c r="I12" s="551">
        <v>0.0</v>
      </c>
      <c r="J12" s="551">
        <v>0.0</v>
      </c>
      <c r="K12" s="552">
        <v>0.0</v>
      </c>
      <c r="L12" s="550" t="s">
        <v>12104</v>
      </c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</row>
    <row r="13">
      <c r="A13" s="549">
        <v>45666.0</v>
      </c>
      <c r="B13" s="550" t="s">
        <v>12100</v>
      </c>
      <c r="C13" s="550" t="s">
        <v>12108</v>
      </c>
      <c r="D13" s="550" t="s">
        <v>12109</v>
      </c>
      <c r="E13" s="550" t="s">
        <v>12110</v>
      </c>
      <c r="F13" s="551">
        <v>0.0</v>
      </c>
      <c r="G13" s="551">
        <v>150.0</v>
      </c>
      <c r="H13" s="551">
        <v>150.0</v>
      </c>
      <c r="I13" s="551">
        <v>0.0</v>
      </c>
      <c r="J13" s="551">
        <v>0.0</v>
      </c>
      <c r="K13" s="552">
        <v>0.0</v>
      </c>
      <c r="L13" s="550" t="s">
        <v>12111</v>
      </c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</row>
    <row r="14">
      <c r="A14" s="549">
        <v>45673.0</v>
      </c>
      <c r="B14" s="550" t="s">
        <v>12100</v>
      </c>
      <c r="C14" s="550" t="s">
        <v>12112</v>
      </c>
      <c r="D14" s="550" t="s">
        <v>12113</v>
      </c>
      <c r="E14" s="550" t="s">
        <v>12114</v>
      </c>
      <c r="F14" s="551">
        <v>0.0</v>
      </c>
      <c r="G14" s="551">
        <v>60.0</v>
      </c>
      <c r="H14" s="551">
        <v>60.0</v>
      </c>
      <c r="I14" s="551">
        <v>0.0</v>
      </c>
      <c r="J14" s="551">
        <v>0.0</v>
      </c>
      <c r="K14" s="552">
        <v>0.0</v>
      </c>
      <c r="L14" s="550" t="s">
        <v>12111</v>
      </c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</row>
    <row r="15">
      <c r="A15" s="451"/>
      <c r="B15" s="431"/>
      <c r="C15" s="431"/>
      <c r="D15" s="431"/>
      <c r="E15" s="431"/>
      <c r="F15" s="442"/>
      <c r="G15" s="442"/>
      <c r="H15" s="442"/>
      <c r="I15" s="442"/>
      <c r="J15" s="442"/>
      <c r="K15" s="553"/>
      <c r="L15" s="431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</row>
    <row r="16">
      <c r="A16" s="549">
        <v>45695.0</v>
      </c>
      <c r="B16" s="550" t="s">
        <v>12100</v>
      </c>
      <c r="C16" s="550" t="s">
        <v>12105</v>
      </c>
      <c r="D16" s="550" t="s">
        <v>12115</v>
      </c>
      <c r="E16" s="550" t="s">
        <v>12116</v>
      </c>
      <c r="F16" s="551">
        <v>0.0</v>
      </c>
      <c r="G16" s="551">
        <v>90.0</v>
      </c>
      <c r="H16" s="551">
        <v>90.0</v>
      </c>
      <c r="I16" s="551">
        <v>0.0</v>
      </c>
      <c r="J16" s="551">
        <v>0.0</v>
      </c>
      <c r="K16" s="552">
        <v>0.0</v>
      </c>
      <c r="L16" s="550" t="s">
        <v>12117</v>
      </c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</row>
    <row r="17">
      <c r="A17" s="549">
        <v>45707.0</v>
      </c>
      <c r="B17" s="550" t="s">
        <v>12100</v>
      </c>
      <c r="C17" s="550" t="s">
        <v>12105</v>
      </c>
      <c r="D17" s="550" t="s">
        <v>12118</v>
      </c>
      <c r="E17" s="550" t="s">
        <v>12119</v>
      </c>
      <c r="F17" s="554">
        <v>0.0</v>
      </c>
      <c r="G17" s="555">
        <v>210.0</v>
      </c>
      <c r="H17" s="555">
        <v>210.0</v>
      </c>
      <c r="I17" s="554">
        <v>0.0</v>
      </c>
      <c r="J17" s="555">
        <v>0.0</v>
      </c>
      <c r="K17" s="552">
        <v>0.0</v>
      </c>
      <c r="L17" s="550" t="s">
        <v>12104</v>
      </c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</row>
    <row r="18">
      <c r="A18" s="549">
        <v>45716.0</v>
      </c>
      <c r="B18" s="550" t="s">
        <v>12120</v>
      </c>
      <c r="C18" s="550" t="s">
        <v>12121</v>
      </c>
      <c r="D18" s="550" t="s">
        <v>12122</v>
      </c>
      <c r="E18" s="550" t="s">
        <v>12123</v>
      </c>
      <c r="F18" s="554">
        <v>0.0</v>
      </c>
      <c r="G18" s="555">
        <v>136.07</v>
      </c>
      <c r="H18" s="555">
        <v>136.07</v>
      </c>
      <c r="I18" s="554">
        <v>0.0</v>
      </c>
      <c r="J18" s="555">
        <v>0.0</v>
      </c>
      <c r="K18" s="552">
        <v>0.0</v>
      </c>
      <c r="L18" s="550" t="s">
        <v>12124</v>
      </c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</row>
    <row r="19">
      <c r="A19" s="451"/>
      <c r="B19" s="431"/>
      <c r="C19" s="431"/>
      <c r="D19" s="431"/>
      <c r="E19" s="431"/>
      <c r="F19" s="442"/>
      <c r="G19" s="442"/>
      <c r="H19" s="442"/>
      <c r="I19" s="442"/>
      <c r="J19" s="442"/>
      <c r="K19" s="553"/>
      <c r="L19" s="431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</row>
    <row r="20">
      <c r="A20" s="549">
        <v>45728.0</v>
      </c>
      <c r="B20" s="550" t="s">
        <v>12100</v>
      </c>
      <c r="C20" s="550" t="s">
        <v>12125</v>
      </c>
      <c r="D20" s="550" t="s">
        <v>12126</v>
      </c>
      <c r="E20" s="550" t="s">
        <v>12127</v>
      </c>
      <c r="F20" s="551">
        <v>0.0</v>
      </c>
      <c r="G20" s="551">
        <v>588.0</v>
      </c>
      <c r="H20" s="551">
        <v>588.0</v>
      </c>
      <c r="I20" s="551">
        <v>0.0</v>
      </c>
      <c r="J20" s="551">
        <v>0.0</v>
      </c>
      <c r="K20" s="552">
        <v>0.0</v>
      </c>
      <c r="L20" s="550" t="s">
        <v>12104</v>
      </c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</row>
    <row r="21">
      <c r="A21" s="549">
        <v>45728.0</v>
      </c>
      <c r="B21" s="550" t="s">
        <v>12100</v>
      </c>
      <c r="C21" s="550" t="s">
        <v>12105</v>
      </c>
      <c r="D21" s="550" t="s">
        <v>12128</v>
      </c>
      <c r="E21" s="550" t="s">
        <v>12129</v>
      </c>
      <c r="F21" s="551">
        <v>0.0</v>
      </c>
      <c r="G21" s="551">
        <v>120.0</v>
      </c>
      <c r="H21" s="551">
        <v>120.0</v>
      </c>
      <c r="I21" s="551">
        <v>0.0</v>
      </c>
      <c r="J21" s="551">
        <v>0.0</v>
      </c>
      <c r="K21" s="552">
        <v>0.0</v>
      </c>
      <c r="L21" s="550" t="s">
        <v>12104</v>
      </c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</row>
    <row r="22">
      <c r="A22" s="549">
        <v>45729.0</v>
      </c>
      <c r="B22" s="550" t="s">
        <v>12100</v>
      </c>
      <c r="C22" s="550" t="s">
        <v>12105</v>
      </c>
      <c r="D22" s="550" t="s">
        <v>12130</v>
      </c>
      <c r="E22" s="550" t="s">
        <v>12131</v>
      </c>
      <c r="F22" s="551">
        <v>0.0</v>
      </c>
      <c r="G22" s="551">
        <v>90.0</v>
      </c>
      <c r="H22" s="551">
        <v>90.0</v>
      </c>
      <c r="I22" s="551">
        <v>0.0</v>
      </c>
      <c r="J22" s="551">
        <v>0.0</v>
      </c>
      <c r="K22" s="552">
        <v>0.0</v>
      </c>
      <c r="L22" s="550" t="s">
        <v>12104</v>
      </c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</row>
    <row r="23">
      <c r="A23" s="549">
        <v>45730.0</v>
      </c>
      <c r="B23" s="550" t="s">
        <v>12100</v>
      </c>
      <c r="C23" s="550" t="s">
        <v>12105</v>
      </c>
      <c r="D23" s="550" t="s">
        <v>12132</v>
      </c>
      <c r="E23" s="550" t="s">
        <v>12133</v>
      </c>
      <c r="F23" s="551">
        <v>0.0</v>
      </c>
      <c r="G23" s="551">
        <v>120.0</v>
      </c>
      <c r="H23" s="551">
        <v>120.0</v>
      </c>
      <c r="I23" s="551">
        <v>0.0</v>
      </c>
      <c r="J23" s="551">
        <v>0.0</v>
      </c>
      <c r="K23" s="552">
        <v>0.0</v>
      </c>
      <c r="L23" s="550" t="s">
        <v>12104</v>
      </c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</row>
    <row r="24">
      <c r="A24" s="549">
        <v>45733.0</v>
      </c>
      <c r="B24" s="550" t="s">
        <v>12100</v>
      </c>
      <c r="C24" s="550" t="s">
        <v>12105</v>
      </c>
      <c r="D24" s="550" t="s">
        <v>12134</v>
      </c>
      <c r="E24" s="550" t="s">
        <v>12135</v>
      </c>
      <c r="F24" s="551">
        <v>0.0</v>
      </c>
      <c r="G24" s="551">
        <v>150.0</v>
      </c>
      <c r="H24" s="551">
        <v>150.0</v>
      </c>
      <c r="I24" s="551">
        <v>0.0</v>
      </c>
      <c r="J24" s="551">
        <v>0.0</v>
      </c>
      <c r="K24" s="552">
        <v>0.0</v>
      </c>
      <c r="L24" s="550" t="s">
        <v>12104</v>
      </c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</row>
    <row r="25">
      <c r="A25" s="549">
        <v>45735.0</v>
      </c>
      <c r="B25" s="550" t="s">
        <v>12100</v>
      </c>
      <c r="C25" s="550" t="s">
        <v>12105</v>
      </c>
      <c r="D25" s="550" t="s">
        <v>12136</v>
      </c>
      <c r="E25" s="550" t="s">
        <v>12137</v>
      </c>
      <c r="F25" s="551">
        <v>0.0</v>
      </c>
      <c r="G25" s="551">
        <v>180.0</v>
      </c>
      <c r="H25" s="551">
        <v>180.0</v>
      </c>
      <c r="I25" s="551">
        <v>0.0</v>
      </c>
      <c r="J25" s="551">
        <v>0.0</v>
      </c>
      <c r="K25" s="552">
        <v>0.0</v>
      </c>
      <c r="L25" s="550" t="s">
        <v>12104</v>
      </c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</row>
    <row r="26">
      <c r="A26" s="549">
        <v>45737.0</v>
      </c>
      <c r="B26" s="550" t="s">
        <v>12100</v>
      </c>
      <c r="C26" s="550" t="s">
        <v>12105</v>
      </c>
      <c r="D26" s="550" t="s">
        <v>12134</v>
      </c>
      <c r="E26" s="550" t="s">
        <v>12138</v>
      </c>
      <c r="F26" s="551">
        <v>0.0</v>
      </c>
      <c r="G26" s="551">
        <v>150.0</v>
      </c>
      <c r="H26" s="551">
        <v>150.0</v>
      </c>
      <c r="I26" s="551">
        <v>0.0</v>
      </c>
      <c r="J26" s="551">
        <v>0.0</v>
      </c>
      <c r="K26" s="552">
        <v>0.0</v>
      </c>
      <c r="L26" s="550" t="s">
        <v>12104</v>
      </c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</row>
    <row r="27">
      <c r="A27" s="549">
        <v>45740.0</v>
      </c>
      <c r="B27" s="550" t="s">
        <v>12100</v>
      </c>
      <c r="C27" s="550" t="s">
        <v>12105</v>
      </c>
      <c r="D27" s="550" t="s">
        <v>12139</v>
      </c>
      <c r="E27" s="550" t="s">
        <v>12140</v>
      </c>
      <c r="F27" s="551">
        <v>0.0</v>
      </c>
      <c r="G27" s="551">
        <v>120.0</v>
      </c>
      <c r="H27" s="551">
        <v>120.0</v>
      </c>
      <c r="I27" s="551">
        <v>0.0</v>
      </c>
      <c r="J27" s="551">
        <v>0.0</v>
      </c>
      <c r="K27" s="552">
        <v>0.0</v>
      </c>
      <c r="L27" s="550" t="s">
        <v>12104</v>
      </c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</row>
    <row r="28">
      <c r="A28" s="549">
        <v>45741.0</v>
      </c>
      <c r="B28" s="550" t="s">
        <v>12100</v>
      </c>
      <c r="C28" s="550" t="s">
        <v>12125</v>
      </c>
      <c r="D28" s="550" t="s">
        <v>12141</v>
      </c>
      <c r="E28" s="550" t="s">
        <v>12142</v>
      </c>
      <c r="F28" s="551">
        <v>0.0</v>
      </c>
      <c r="G28" s="551">
        <v>336.0</v>
      </c>
      <c r="H28" s="551">
        <v>336.0</v>
      </c>
      <c r="I28" s="551">
        <v>0.0</v>
      </c>
      <c r="J28" s="551">
        <v>0.0</v>
      </c>
      <c r="K28" s="552">
        <v>0.0</v>
      </c>
      <c r="L28" s="550" t="s">
        <v>12104</v>
      </c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</row>
    <row r="29">
      <c r="A29" s="549">
        <v>45741.0</v>
      </c>
      <c r="B29" s="550" t="s">
        <v>12100</v>
      </c>
      <c r="C29" s="550" t="s">
        <v>12105</v>
      </c>
      <c r="D29" s="550" t="s">
        <v>12139</v>
      </c>
      <c r="E29" s="550" t="s">
        <v>12143</v>
      </c>
      <c r="F29" s="551">
        <v>0.0</v>
      </c>
      <c r="G29" s="551">
        <v>120.0</v>
      </c>
      <c r="H29" s="551">
        <v>120.0</v>
      </c>
      <c r="I29" s="551">
        <v>0.0</v>
      </c>
      <c r="J29" s="551">
        <v>0.0</v>
      </c>
      <c r="K29" s="552">
        <v>0.0</v>
      </c>
      <c r="L29" s="550" t="s">
        <v>12104</v>
      </c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</row>
    <row r="30">
      <c r="A30" s="549">
        <v>45742.0</v>
      </c>
      <c r="B30" s="550" t="s">
        <v>12100</v>
      </c>
      <c r="C30" s="550" t="s">
        <v>12105</v>
      </c>
      <c r="D30" s="550" t="s">
        <v>12136</v>
      </c>
      <c r="E30" s="550" t="s">
        <v>12144</v>
      </c>
      <c r="F30" s="551">
        <v>0.0</v>
      </c>
      <c r="G30" s="551">
        <v>180.0</v>
      </c>
      <c r="H30" s="551">
        <v>180.0</v>
      </c>
      <c r="I30" s="551">
        <v>0.0</v>
      </c>
      <c r="J30" s="551">
        <v>0.0</v>
      </c>
      <c r="K30" s="552">
        <v>0.0</v>
      </c>
      <c r="L30" s="550" t="s">
        <v>12104</v>
      </c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</row>
    <row r="31">
      <c r="A31" s="549">
        <v>45743.0</v>
      </c>
      <c r="B31" s="550" t="s">
        <v>12100</v>
      </c>
      <c r="C31" s="550" t="s">
        <v>12105</v>
      </c>
      <c r="D31" s="550" t="s">
        <v>12145</v>
      </c>
      <c r="E31" s="550" t="s">
        <v>12146</v>
      </c>
      <c r="F31" s="551">
        <v>0.0</v>
      </c>
      <c r="G31" s="551">
        <v>60.0</v>
      </c>
      <c r="H31" s="551">
        <v>60.0</v>
      </c>
      <c r="I31" s="551">
        <v>0.0</v>
      </c>
      <c r="J31" s="551">
        <v>0.0</v>
      </c>
      <c r="K31" s="552">
        <v>0.0</v>
      </c>
      <c r="L31" s="550" t="s">
        <v>12104</v>
      </c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</row>
    <row r="32">
      <c r="A32" s="549">
        <v>45744.0</v>
      </c>
      <c r="B32" s="550" t="s">
        <v>12100</v>
      </c>
      <c r="C32" s="550" t="s">
        <v>12105</v>
      </c>
      <c r="D32" s="550" t="s">
        <v>12134</v>
      </c>
      <c r="E32" s="550" t="s">
        <v>12147</v>
      </c>
      <c r="F32" s="551">
        <v>0.0</v>
      </c>
      <c r="G32" s="551">
        <v>150.0</v>
      </c>
      <c r="H32" s="551">
        <v>150.0</v>
      </c>
      <c r="I32" s="551">
        <v>0.0</v>
      </c>
      <c r="J32" s="551">
        <v>0.0</v>
      </c>
      <c r="K32" s="552">
        <v>0.0</v>
      </c>
      <c r="L32" s="550" t="s">
        <v>12104</v>
      </c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</row>
    <row r="33">
      <c r="A33" s="549">
        <v>45744.0</v>
      </c>
      <c r="B33" s="550" t="s">
        <v>12100</v>
      </c>
      <c r="C33" s="550" t="s">
        <v>12105</v>
      </c>
      <c r="D33" s="550" t="s">
        <v>12148</v>
      </c>
      <c r="E33" s="550" t="s">
        <v>12149</v>
      </c>
      <c r="F33" s="551">
        <v>0.0</v>
      </c>
      <c r="G33" s="551">
        <v>150.0</v>
      </c>
      <c r="H33" s="551">
        <v>150.0</v>
      </c>
      <c r="I33" s="551">
        <v>0.0</v>
      </c>
      <c r="J33" s="551">
        <v>0.0</v>
      </c>
      <c r="K33" s="552">
        <v>0.0</v>
      </c>
      <c r="L33" s="550" t="s">
        <v>12104</v>
      </c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</row>
    <row r="34">
      <c r="A34" s="549">
        <v>45747.0</v>
      </c>
      <c r="B34" s="550" t="s">
        <v>12100</v>
      </c>
      <c r="C34" s="550" t="s">
        <v>12105</v>
      </c>
      <c r="D34" s="550" t="s">
        <v>12145</v>
      </c>
      <c r="E34" s="550" t="s">
        <v>12150</v>
      </c>
      <c r="F34" s="551">
        <v>0.0</v>
      </c>
      <c r="G34" s="551">
        <v>60.0</v>
      </c>
      <c r="H34" s="551">
        <v>60.0</v>
      </c>
      <c r="I34" s="551">
        <v>0.0</v>
      </c>
      <c r="J34" s="551">
        <v>0.0</v>
      </c>
      <c r="K34" s="552">
        <v>0.0</v>
      </c>
      <c r="L34" s="550" t="s">
        <v>12104</v>
      </c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</row>
    <row r="35">
      <c r="A35" s="549">
        <v>45747.0</v>
      </c>
      <c r="B35" s="550" t="s">
        <v>12120</v>
      </c>
      <c r="C35" s="550" t="s">
        <v>12151</v>
      </c>
      <c r="D35" s="550" t="s">
        <v>12152</v>
      </c>
      <c r="E35" s="550" t="s">
        <v>12153</v>
      </c>
      <c r="F35" s="551">
        <v>0.0</v>
      </c>
      <c r="G35" s="551">
        <v>434.0</v>
      </c>
      <c r="H35" s="551">
        <v>434.0</v>
      </c>
      <c r="I35" s="551">
        <v>0.0</v>
      </c>
      <c r="J35" s="551">
        <v>0.0</v>
      </c>
      <c r="K35" s="552">
        <v>0.0</v>
      </c>
      <c r="L35" s="550" t="s">
        <v>12124</v>
      </c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</row>
    <row r="36">
      <c r="A36" s="549">
        <v>45747.0</v>
      </c>
      <c r="B36" s="550" t="s">
        <v>12120</v>
      </c>
      <c r="C36" s="550" t="s">
        <v>12125</v>
      </c>
      <c r="D36" s="550" t="s">
        <v>12154</v>
      </c>
      <c r="E36" s="550" t="s">
        <v>12155</v>
      </c>
      <c r="F36" s="551">
        <v>0.0</v>
      </c>
      <c r="G36" s="551">
        <v>170.3</v>
      </c>
      <c r="H36" s="551">
        <v>170.3</v>
      </c>
      <c r="I36" s="551">
        <v>0.0</v>
      </c>
      <c r="J36" s="551">
        <v>0.0</v>
      </c>
      <c r="K36" s="552">
        <v>0.0</v>
      </c>
      <c r="L36" s="550" t="s">
        <v>12124</v>
      </c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</row>
    <row r="37">
      <c r="A37" s="556" t="s">
        <v>12156</v>
      </c>
      <c r="B37" s="431"/>
      <c r="C37" s="431"/>
      <c r="D37" s="431"/>
      <c r="E37" s="431"/>
      <c r="F37" s="557">
        <v>0.0</v>
      </c>
      <c r="G37" s="557">
        <v>4244.37</v>
      </c>
      <c r="H37" s="557">
        <v>4244.37</v>
      </c>
      <c r="I37" s="557">
        <v>0.0</v>
      </c>
      <c r="J37" s="557">
        <v>0.0</v>
      </c>
      <c r="K37" s="443"/>
      <c r="L37" s="431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</row>
    <row r="38">
      <c r="A38" s="444"/>
      <c r="B38" s="48"/>
      <c r="C38" s="48"/>
      <c r="D38" s="48"/>
      <c r="E38" s="48"/>
      <c r="F38" s="106"/>
      <c r="G38" s="106"/>
      <c r="H38" s="106"/>
      <c r="I38" s="106"/>
      <c r="J38" s="106"/>
      <c r="K38" s="445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</row>
    <row r="39">
      <c r="A39" s="543" t="s">
        <v>12157</v>
      </c>
      <c r="B39" s="166"/>
      <c r="C39" s="166"/>
      <c r="D39" s="166"/>
      <c r="E39" s="166"/>
      <c r="F39" s="385"/>
      <c r="G39" s="385"/>
      <c r="H39" s="385"/>
      <c r="I39" s="385"/>
      <c r="J39" s="385"/>
      <c r="K39" s="558"/>
      <c r="L39" s="166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</row>
    <row r="40">
      <c r="A40" s="559">
        <v>45664.0</v>
      </c>
      <c r="B40" s="542" t="s">
        <v>12100</v>
      </c>
      <c r="C40" s="542" t="s">
        <v>12125</v>
      </c>
      <c r="D40" s="542" t="s">
        <v>12158</v>
      </c>
      <c r="E40" s="542" t="s">
        <v>12159</v>
      </c>
      <c r="F40" s="560">
        <v>0.0</v>
      </c>
      <c r="G40" s="560">
        <v>835.05</v>
      </c>
      <c r="H40" s="560">
        <v>745.58</v>
      </c>
      <c r="I40" s="560">
        <v>0.0</v>
      </c>
      <c r="J40" s="560">
        <v>89.47</v>
      </c>
      <c r="K40" s="548">
        <v>0.12</v>
      </c>
      <c r="L40" s="542" t="s">
        <v>12104</v>
      </c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</row>
    <row r="41">
      <c r="A41" s="549">
        <v>45665.0</v>
      </c>
      <c r="B41" s="550" t="s">
        <v>12120</v>
      </c>
      <c r="C41" s="550" t="s">
        <v>12160</v>
      </c>
      <c r="D41" s="550" t="s">
        <v>12161</v>
      </c>
      <c r="E41" s="550" t="s">
        <v>12162</v>
      </c>
      <c r="F41" s="551">
        <v>0.0</v>
      </c>
      <c r="G41" s="551">
        <v>7929.6</v>
      </c>
      <c r="H41" s="551">
        <v>7080.0</v>
      </c>
      <c r="I41" s="551">
        <v>0.0</v>
      </c>
      <c r="J41" s="551">
        <v>849.6</v>
      </c>
      <c r="K41" s="552">
        <v>0.12</v>
      </c>
      <c r="L41" s="550" t="s">
        <v>12104</v>
      </c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</row>
    <row r="42">
      <c r="A42" s="549">
        <v>45665.0</v>
      </c>
      <c r="B42" s="550" t="s">
        <v>12100</v>
      </c>
      <c r="C42" s="550" t="s">
        <v>12163</v>
      </c>
      <c r="D42" s="550" t="s">
        <v>12164</v>
      </c>
      <c r="E42" s="550" t="s">
        <v>12165</v>
      </c>
      <c r="F42" s="551">
        <v>0.0</v>
      </c>
      <c r="G42" s="551">
        <v>150.0</v>
      </c>
      <c r="H42" s="551">
        <v>133.93</v>
      </c>
      <c r="I42" s="551">
        <v>0.0</v>
      </c>
      <c r="J42" s="551">
        <v>16.07</v>
      </c>
      <c r="K42" s="552">
        <v>0.12</v>
      </c>
      <c r="L42" s="550" t="s">
        <v>12104</v>
      </c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</row>
    <row r="43">
      <c r="A43" s="549">
        <v>45666.0</v>
      </c>
      <c r="B43" s="550" t="s">
        <v>12100</v>
      </c>
      <c r="C43" s="550" t="s">
        <v>12125</v>
      </c>
      <c r="D43" s="550" t="s">
        <v>12166</v>
      </c>
      <c r="E43" s="550" t="s">
        <v>12167</v>
      </c>
      <c r="F43" s="551">
        <v>0.0</v>
      </c>
      <c r="G43" s="551">
        <v>2225.5</v>
      </c>
      <c r="H43" s="551">
        <v>1987.05</v>
      </c>
      <c r="I43" s="551">
        <v>0.0</v>
      </c>
      <c r="J43" s="551">
        <v>238.45</v>
      </c>
      <c r="K43" s="552">
        <v>0.12</v>
      </c>
      <c r="L43" s="550" t="s">
        <v>12104</v>
      </c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</row>
    <row r="44">
      <c r="A44" s="549">
        <v>45667.0</v>
      </c>
      <c r="B44" s="550" t="s">
        <v>12100</v>
      </c>
      <c r="C44" s="550" t="s">
        <v>12105</v>
      </c>
      <c r="D44" s="550" t="s">
        <v>12168</v>
      </c>
      <c r="E44" s="550" t="s">
        <v>12169</v>
      </c>
      <c r="F44" s="551">
        <v>0.0</v>
      </c>
      <c r="G44" s="551">
        <v>240.0</v>
      </c>
      <c r="H44" s="551">
        <v>214.29</v>
      </c>
      <c r="I44" s="551">
        <v>0.0</v>
      </c>
      <c r="J44" s="551">
        <v>25.71</v>
      </c>
      <c r="K44" s="552">
        <v>0.12</v>
      </c>
      <c r="L44" s="550" t="s">
        <v>12117</v>
      </c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</row>
    <row r="45">
      <c r="A45" s="549">
        <v>45670.0</v>
      </c>
      <c r="B45" s="550" t="s">
        <v>12100</v>
      </c>
      <c r="C45" s="550" t="s">
        <v>12105</v>
      </c>
      <c r="D45" s="550" t="s">
        <v>12170</v>
      </c>
      <c r="E45" s="550" t="s">
        <v>12171</v>
      </c>
      <c r="F45" s="551">
        <v>0.0</v>
      </c>
      <c r="G45" s="551">
        <v>150.0</v>
      </c>
      <c r="H45" s="551">
        <v>133.93</v>
      </c>
      <c r="I45" s="551">
        <v>0.0</v>
      </c>
      <c r="J45" s="551">
        <v>16.07</v>
      </c>
      <c r="K45" s="552">
        <v>0.12</v>
      </c>
      <c r="L45" s="550" t="s">
        <v>12117</v>
      </c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</row>
    <row r="46">
      <c r="A46" s="549">
        <v>45670.0</v>
      </c>
      <c r="B46" s="550" t="s">
        <v>12100</v>
      </c>
      <c r="C46" s="550" t="s">
        <v>12125</v>
      </c>
      <c r="D46" s="550" t="s">
        <v>12141</v>
      </c>
      <c r="E46" s="550" t="s">
        <v>12172</v>
      </c>
      <c r="F46" s="554">
        <v>0.0</v>
      </c>
      <c r="G46" s="555">
        <v>3591.3</v>
      </c>
      <c r="H46" s="555">
        <v>3206.52</v>
      </c>
      <c r="I46" s="554">
        <v>0.0</v>
      </c>
      <c r="J46" s="554">
        <v>384.78</v>
      </c>
      <c r="K46" s="552">
        <v>0.12</v>
      </c>
      <c r="L46" s="550" t="s">
        <v>12104</v>
      </c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</row>
    <row r="47">
      <c r="A47" s="549">
        <v>45671.0</v>
      </c>
      <c r="B47" s="550" t="s">
        <v>12100</v>
      </c>
      <c r="C47" s="550" t="s">
        <v>12105</v>
      </c>
      <c r="D47" s="550" t="s">
        <v>12173</v>
      </c>
      <c r="E47" s="550" t="s">
        <v>12174</v>
      </c>
      <c r="F47" s="554">
        <v>0.0</v>
      </c>
      <c r="G47" s="555">
        <v>90.0</v>
      </c>
      <c r="H47" s="555">
        <v>80.36</v>
      </c>
      <c r="I47" s="554">
        <v>0.0</v>
      </c>
      <c r="J47" s="555">
        <v>9.64</v>
      </c>
      <c r="K47" s="552">
        <v>0.12</v>
      </c>
      <c r="L47" s="550" t="s">
        <v>12117</v>
      </c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</row>
    <row r="48">
      <c r="A48" s="549">
        <v>45672.0</v>
      </c>
      <c r="B48" s="550" t="s">
        <v>12100</v>
      </c>
      <c r="C48" s="550" t="s">
        <v>12105</v>
      </c>
      <c r="D48" s="550" t="s">
        <v>12175</v>
      </c>
      <c r="E48" s="550" t="s">
        <v>12176</v>
      </c>
      <c r="F48" s="551">
        <v>0.0</v>
      </c>
      <c r="G48" s="551">
        <v>150.0</v>
      </c>
      <c r="H48" s="551">
        <v>133.93</v>
      </c>
      <c r="I48" s="551">
        <v>0.0</v>
      </c>
      <c r="J48" s="551">
        <v>16.07</v>
      </c>
      <c r="K48" s="552">
        <v>0.12</v>
      </c>
      <c r="L48" s="550" t="s">
        <v>12117</v>
      </c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</row>
    <row r="49">
      <c r="A49" s="549">
        <v>45674.0</v>
      </c>
      <c r="B49" s="550" t="s">
        <v>12100</v>
      </c>
      <c r="C49" s="550" t="s">
        <v>12105</v>
      </c>
      <c r="D49" s="550" t="s">
        <v>12177</v>
      </c>
      <c r="E49" s="550" t="s">
        <v>12178</v>
      </c>
      <c r="F49" s="551">
        <v>0.0</v>
      </c>
      <c r="G49" s="551">
        <v>60.0</v>
      </c>
      <c r="H49" s="551">
        <v>53.57</v>
      </c>
      <c r="I49" s="551">
        <v>0.0</v>
      </c>
      <c r="J49" s="551">
        <v>6.43</v>
      </c>
      <c r="K49" s="552">
        <v>0.12</v>
      </c>
      <c r="L49" s="550" t="s">
        <v>12117</v>
      </c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</row>
    <row r="50">
      <c r="A50" s="549">
        <v>45675.0</v>
      </c>
      <c r="B50" s="550" t="s">
        <v>12100</v>
      </c>
      <c r="C50" s="550" t="s">
        <v>12179</v>
      </c>
      <c r="D50" s="550" t="s">
        <v>12180</v>
      </c>
      <c r="E50" s="550" t="s">
        <v>12181</v>
      </c>
      <c r="F50" s="551">
        <v>0.0</v>
      </c>
      <c r="G50" s="551">
        <v>521.55</v>
      </c>
      <c r="H50" s="551">
        <v>465.67</v>
      </c>
      <c r="I50" s="551">
        <v>0.0</v>
      </c>
      <c r="J50" s="551">
        <v>55.88</v>
      </c>
      <c r="K50" s="552">
        <v>0.12</v>
      </c>
      <c r="L50" s="550" t="s">
        <v>12117</v>
      </c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</row>
    <row r="51">
      <c r="A51" s="549">
        <v>45675.0</v>
      </c>
      <c r="B51" s="550" t="s">
        <v>12100</v>
      </c>
      <c r="C51" s="550" t="s">
        <v>12182</v>
      </c>
      <c r="D51" s="550" t="s">
        <v>12183</v>
      </c>
      <c r="E51" s="550" t="s">
        <v>12184</v>
      </c>
      <c r="F51" s="551">
        <v>0.0</v>
      </c>
      <c r="G51" s="551">
        <v>299.0</v>
      </c>
      <c r="H51" s="551">
        <v>266.96</v>
      </c>
      <c r="I51" s="551">
        <v>0.0</v>
      </c>
      <c r="J51" s="551">
        <v>32.04</v>
      </c>
      <c r="K51" s="552">
        <v>0.12</v>
      </c>
      <c r="L51" s="550" t="s">
        <v>12117</v>
      </c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</row>
    <row r="52">
      <c r="A52" s="549">
        <v>45677.0</v>
      </c>
      <c r="B52" s="550" t="s">
        <v>12100</v>
      </c>
      <c r="C52" s="550" t="s">
        <v>12105</v>
      </c>
      <c r="D52" s="550" t="s">
        <v>12185</v>
      </c>
      <c r="E52" s="550" t="s">
        <v>12186</v>
      </c>
      <c r="F52" s="551">
        <v>0.0</v>
      </c>
      <c r="G52" s="551">
        <v>120.0</v>
      </c>
      <c r="H52" s="551">
        <v>107.14</v>
      </c>
      <c r="I52" s="551">
        <v>0.0</v>
      </c>
      <c r="J52" s="551">
        <v>12.86</v>
      </c>
      <c r="K52" s="552">
        <v>0.12</v>
      </c>
      <c r="L52" s="550" t="s">
        <v>12117</v>
      </c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</row>
    <row r="53">
      <c r="A53" s="549">
        <v>45679.0</v>
      </c>
      <c r="B53" s="550" t="s">
        <v>12100</v>
      </c>
      <c r="C53" s="550" t="s">
        <v>12125</v>
      </c>
      <c r="D53" s="550" t="s">
        <v>12187</v>
      </c>
      <c r="E53" s="550" t="s">
        <v>12188</v>
      </c>
      <c r="F53" s="551">
        <v>0.0</v>
      </c>
      <c r="G53" s="551">
        <v>2951.3</v>
      </c>
      <c r="H53" s="551">
        <v>2635.09</v>
      </c>
      <c r="I53" s="551">
        <v>0.0</v>
      </c>
      <c r="J53" s="551">
        <v>316.21</v>
      </c>
      <c r="K53" s="552">
        <v>0.12</v>
      </c>
      <c r="L53" s="550" t="s">
        <v>12104</v>
      </c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</row>
    <row r="54">
      <c r="A54" s="549">
        <v>45685.0</v>
      </c>
      <c r="B54" s="550" t="s">
        <v>12100</v>
      </c>
      <c r="C54" s="550" t="s">
        <v>12125</v>
      </c>
      <c r="D54" s="550" t="s">
        <v>12166</v>
      </c>
      <c r="E54" s="550" t="s">
        <v>12189</v>
      </c>
      <c r="F54" s="551">
        <v>0.0</v>
      </c>
      <c r="G54" s="551">
        <v>2161.85</v>
      </c>
      <c r="H54" s="551">
        <v>1930.22</v>
      </c>
      <c r="I54" s="551">
        <v>0.0</v>
      </c>
      <c r="J54" s="551">
        <v>231.63</v>
      </c>
      <c r="K54" s="552">
        <v>0.12</v>
      </c>
      <c r="L54" s="550" t="s">
        <v>12104</v>
      </c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  <row r="55">
      <c r="A55" s="549">
        <v>45688.0</v>
      </c>
      <c r="B55" s="550" t="s">
        <v>12120</v>
      </c>
      <c r="C55" s="550" t="s">
        <v>12151</v>
      </c>
      <c r="D55" s="550" t="s">
        <v>12190</v>
      </c>
      <c r="E55" s="550" t="s">
        <v>12191</v>
      </c>
      <c r="F55" s="551">
        <v>0.0</v>
      </c>
      <c r="G55" s="551">
        <v>5000.0</v>
      </c>
      <c r="H55" s="551">
        <v>4464.29</v>
      </c>
      <c r="I55" s="551">
        <v>0.0</v>
      </c>
      <c r="J55" s="551">
        <v>535.71</v>
      </c>
      <c r="K55" s="552">
        <v>0.12</v>
      </c>
      <c r="L55" s="550" t="s">
        <v>12124</v>
      </c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</row>
    <row r="56">
      <c r="A56" s="549">
        <v>45688.0</v>
      </c>
      <c r="B56" s="550" t="s">
        <v>12100</v>
      </c>
      <c r="C56" s="550" t="s">
        <v>12125</v>
      </c>
      <c r="D56" s="550" t="s">
        <v>12192</v>
      </c>
      <c r="E56" s="550" t="s">
        <v>12193</v>
      </c>
      <c r="F56" s="551">
        <v>0.0</v>
      </c>
      <c r="G56" s="551">
        <v>146.0</v>
      </c>
      <c r="H56" s="551">
        <v>130.36</v>
      </c>
      <c r="I56" s="551">
        <v>0.0</v>
      </c>
      <c r="J56" s="551">
        <v>15.64</v>
      </c>
      <c r="K56" s="552">
        <v>0.12</v>
      </c>
      <c r="L56" s="550" t="s">
        <v>12104</v>
      </c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</row>
    <row r="57">
      <c r="A57" s="451"/>
      <c r="B57" s="431"/>
      <c r="C57" s="431"/>
      <c r="D57" s="431"/>
      <c r="E57" s="431"/>
      <c r="F57" s="442"/>
      <c r="G57" s="442"/>
      <c r="H57" s="442"/>
      <c r="I57" s="442"/>
      <c r="J57" s="442"/>
      <c r="K57" s="553"/>
      <c r="L57" s="431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</row>
    <row r="58">
      <c r="A58" s="549">
        <v>45689.0</v>
      </c>
      <c r="B58" s="550" t="s">
        <v>12120</v>
      </c>
      <c r="C58" s="550" t="s">
        <v>12160</v>
      </c>
      <c r="D58" s="550" t="s">
        <v>12161</v>
      </c>
      <c r="E58" s="550" t="s">
        <v>12194</v>
      </c>
      <c r="F58" s="551">
        <v>0.0</v>
      </c>
      <c r="G58" s="551">
        <v>7929.6</v>
      </c>
      <c r="H58" s="551">
        <v>7080.0</v>
      </c>
      <c r="I58" s="551">
        <v>0.0</v>
      </c>
      <c r="J58" s="551">
        <v>849.6</v>
      </c>
      <c r="K58" s="552">
        <v>0.12</v>
      </c>
      <c r="L58" s="550" t="s">
        <v>12104</v>
      </c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</row>
    <row r="59">
      <c r="A59" s="549">
        <v>45692.0</v>
      </c>
      <c r="B59" s="550" t="s">
        <v>12100</v>
      </c>
      <c r="C59" s="550" t="s">
        <v>12125</v>
      </c>
      <c r="D59" s="550" t="s">
        <v>12141</v>
      </c>
      <c r="E59" s="550" t="s">
        <v>12195</v>
      </c>
      <c r="F59" s="551">
        <v>0.0</v>
      </c>
      <c r="G59" s="551">
        <v>2145.4</v>
      </c>
      <c r="H59" s="551">
        <v>1915.54</v>
      </c>
      <c r="I59" s="551">
        <v>0.0</v>
      </c>
      <c r="J59" s="551">
        <v>229.86</v>
      </c>
      <c r="K59" s="552">
        <v>0.12</v>
      </c>
      <c r="L59" s="550" t="s">
        <v>12104</v>
      </c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</row>
    <row r="60">
      <c r="A60" s="549">
        <v>45693.0</v>
      </c>
      <c r="B60" s="550" t="s">
        <v>12100</v>
      </c>
      <c r="C60" s="550" t="s">
        <v>12196</v>
      </c>
      <c r="D60" s="550" t="s">
        <v>12197</v>
      </c>
      <c r="E60" s="550" t="s">
        <v>12198</v>
      </c>
      <c r="F60" s="551">
        <v>0.0</v>
      </c>
      <c r="G60" s="551">
        <v>1304.29</v>
      </c>
      <c r="H60" s="551">
        <v>1164.54</v>
      </c>
      <c r="I60" s="551">
        <v>0.0</v>
      </c>
      <c r="J60" s="551">
        <v>139.75</v>
      </c>
      <c r="K60" s="552">
        <v>0.12</v>
      </c>
      <c r="L60" s="550" t="s">
        <v>12117</v>
      </c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</row>
    <row r="61">
      <c r="A61" s="549">
        <v>45693.0</v>
      </c>
      <c r="B61" s="550" t="s">
        <v>12120</v>
      </c>
      <c r="C61" s="550" t="s">
        <v>12199</v>
      </c>
      <c r="D61" s="550" t="s">
        <v>12200</v>
      </c>
      <c r="E61" s="550" t="s">
        <v>12201</v>
      </c>
      <c r="F61" s="551">
        <v>0.0</v>
      </c>
      <c r="G61" s="551">
        <v>2500.0</v>
      </c>
      <c r="H61" s="551">
        <v>2232.14</v>
      </c>
      <c r="I61" s="551">
        <v>0.0</v>
      </c>
      <c r="J61" s="551">
        <v>267.86</v>
      </c>
      <c r="K61" s="552">
        <v>0.12</v>
      </c>
      <c r="L61" s="550" t="s">
        <v>12111</v>
      </c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</row>
    <row r="62">
      <c r="A62" s="549">
        <v>45695.0</v>
      </c>
      <c r="B62" s="550" t="s">
        <v>12100</v>
      </c>
      <c r="C62" s="550" t="s">
        <v>12125</v>
      </c>
      <c r="D62" s="550" t="s">
        <v>12202</v>
      </c>
      <c r="E62" s="550" t="s">
        <v>12203</v>
      </c>
      <c r="F62" s="551">
        <v>0.0</v>
      </c>
      <c r="G62" s="551">
        <v>476.0</v>
      </c>
      <c r="H62" s="551">
        <v>425.0</v>
      </c>
      <c r="I62" s="551">
        <v>0.0</v>
      </c>
      <c r="J62" s="551">
        <v>51.0</v>
      </c>
      <c r="K62" s="552">
        <v>0.12</v>
      </c>
      <c r="L62" s="550" t="s">
        <v>12104</v>
      </c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</row>
    <row r="63">
      <c r="A63" s="549">
        <v>45699.0</v>
      </c>
      <c r="B63" s="550" t="s">
        <v>12100</v>
      </c>
      <c r="C63" s="550" t="s">
        <v>12125</v>
      </c>
      <c r="D63" s="550" t="s">
        <v>12204</v>
      </c>
      <c r="E63" s="550" t="s">
        <v>12205</v>
      </c>
      <c r="F63" s="551">
        <v>0.0</v>
      </c>
      <c r="G63" s="551">
        <v>4430.1</v>
      </c>
      <c r="H63" s="551">
        <v>3955.45</v>
      </c>
      <c r="I63" s="551">
        <v>0.0</v>
      </c>
      <c r="J63" s="551">
        <v>474.65</v>
      </c>
      <c r="K63" s="552">
        <v>0.12</v>
      </c>
      <c r="L63" s="550" t="s">
        <v>12104</v>
      </c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</row>
    <row r="64">
      <c r="A64" s="549">
        <v>45701.0</v>
      </c>
      <c r="B64" s="550" t="s">
        <v>12100</v>
      </c>
      <c r="C64" s="550" t="s">
        <v>12125</v>
      </c>
      <c r="D64" s="550" t="s">
        <v>12206</v>
      </c>
      <c r="E64" s="550" t="s">
        <v>12207</v>
      </c>
      <c r="F64" s="551">
        <v>0.0</v>
      </c>
      <c r="G64" s="551">
        <v>500.0</v>
      </c>
      <c r="H64" s="551">
        <v>446.43</v>
      </c>
      <c r="I64" s="551">
        <v>0.0</v>
      </c>
      <c r="J64" s="551">
        <v>53.57</v>
      </c>
      <c r="K64" s="552">
        <v>0.12</v>
      </c>
      <c r="L64" s="550" t="s">
        <v>12104</v>
      </c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</row>
    <row r="65">
      <c r="A65" s="549">
        <v>45701.0</v>
      </c>
      <c r="B65" s="550" t="s">
        <v>12120</v>
      </c>
      <c r="C65" s="550" t="s">
        <v>12208</v>
      </c>
      <c r="D65" s="550" t="s">
        <v>12209</v>
      </c>
      <c r="E65" s="550" t="s">
        <v>12210</v>
      </c>
      <c r="F65" s="551">
        <v>0.0</v>
      </c>
      <c r="G65" s="551">
        <v>1959.65</v>
      </c>
      <c r="H65" s="551">
        <v>1749.69</v>
      </c>
      <c r="I65" s="551">
        <v>0.0</v>
      </c>
      <c r="J65" s="551">
        <v>209.96</v>
      </c>
      <c r="K65" s="552">
        <v>0.12</v>
      </c>
      <c r="L65" s="550" t="s">
        <v>12211</v>
      </c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</row>
    <row r="66">
      <c r="A66" s="549">
        <v>45702.0</v>
      </c>
      <c r="B66" s="550" t="s">
        <v>12120</v>
      </c>
      <c r="C66" s="550" t="s">
        <v>12212</v>
      </c>
      <c r="D66" s="550" t="s">
        <v>12213</v>
      </c>
      <c r="E66" s="550" t="s">
        <v>12214</v>
      </c>
      <c r="F66" s="551">
        <v>0.0</v>
      </c>
      <c r="G66" s="551">
        <v>12000.0</v>
      </c>
      <c r="H66" s="551">
        <v>10714.29</v>
      </c>
      <c r="I66" s="551">
        <v>0.0</v>
      </c>
      <c r="J66" s="551">
        <v>1285.71</v>
      </c>
      <c r="K66" s="552">
        <v>0.12</v>
      </c>
      <c r="L66" s="550" t="s">
        <v>12215</v>
      </c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</row>
    <row r="67">
      <c r="A67" s="549">
        <v>45705.0</v>
      </c>
      <c r="B67" s="550" t="s">
        <v>12100</v>
      </c>
      <c r="C67" s="550" t="s">
        <v>12179</v>
      </c>
      <c r="D67" s="550" t="s">
        <v>12216</v>
      </c>
      <c r="E67" s="550" t="s">
        <v>12217</v>
      </c>
      <c r="F67" s="551">
        <v>0.0</v>
      </c>
      <c r="G67" s="551">
        <v>864.0</v>
      </c>
      <c r="H67" s="551">
        <v>771.43</v>
      </c>
      <c r="I67" s="551">
        <v>0.0</v>
      </c>
      <c r="J67" s="551">
        <v>92.57</v>
      </c>
      <c r="K67" s="552">
        <v>0.12</v>
      </c>
      <c r="L67" s="550" t="s">
        <v>12117</v>
      </c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</row>
    <row r="68">
      <c r="A68" s="549">
        <v>45706.0</v>
      </c>
      <c r="B68" s="550" t="s">
        <v>12100</v>
      </c>
      <c r="C68" s="550" t="s">
        <v>12125</v>
      </c>
      <c r="D68" s="550" t="s">
        <v>12218</v>
      </c>
      <c r="E68" s="550" t="s">
        <v>12219</v>
      </c>
      <c r="F68" s="551">
        <v>0.0</v>
      </c>
      <c r="G68" s="551">
        <v>1558.4</v>
      </c>
      <c r="H68" s="551">
        <v>1391.43</v>
      </c>
      <c r="I68" s="551">
        <v>0.0</v>
      </c>
      <c r="J68" s="551">
        <v>166.97</v>
      </c>
      <c r="K68" s="552">
        <v>0.12</v>
      </c>
      <c r="L68" s="550" t="s">
        <v>12104</v>
      </c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</row>
    <row r="69">
      <c r="A69" s="549">
        <v>45708.0</v>
      </c>
      <c r="B69" s="550" t="s">
        <v>12100</v>
      </c>
      <c r="C69" s="550" t="s">
        <v>12220</v>
      </c>
      <c r="D69" s="550" t="s">
        <v>12221</v>
      </c>
      <c r="E69" s="550" t="s">
        <v>12222</v>
      </c>
      <c r="F69" s="551">
        <v>0.0</v>
      </c>
      <c r="G69" s="551">
        <v>692.0</v>
      </c>
      <c r="H69" s="551">
        <v>617.86</v>
      </c>
      <c r="I69" s="551">
        <v>0.0</v>
      </c>
      <c r="J69" s="551">
        <v>74.14</v>
      </c>
      <c r="K69" s="552">
        <v>0.12</v>
      </c>
      <c r="L69" s="550" t="s">
        <v>12117</v>
      </c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</row>
    <row r="70">
      <c r="A70" s="549">
        <v>45710.0</v>
      </c>
      <c r="B70" s="550" t="s">
        <v>12100</v>
      </c>
      <c r="C70" s="550" t="s">
        <v>12125</v>
      </c>
      <c r="D70" s="550" t="s">
        <v>12223</v>
      </c>
      <c r="E70" s="550" t="s">
        <v>12224</v>
      </c>
      <c r="F70" s="551">
        <v>0.0</v>
      </c>
      <c r="G70" s="551">
        <v>3152.65</v>
      </c>
      <c r="H70" s="551">
        <v>2814.87</v>
      </c>
      <c r="I70" s="551">
        <v>0.0</v>
      </c>
      <c r="J70" s="551">
        <v>337.78</v>
      </c>
      <c r="K70" s="552">
        <v>0.12</v>
      </c>
      <c r="L70" s="550" t="s">
        <v>12104</v>
      </c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</row>
    <row r="71">
      <c r="A71" s="549">
        <v>45712.0</v>
      </c>
      <c r="B71" s="550" t="s">
        <v>12100</v>
      </c>
      <c r="C71" s="550" t="s">
        <v>12225</v>
      </c>
      <c r="D71" s="550" t="s">
        <v>12226</v>
      </c>
      <c r="E71" s="550" t="s">
        <v>12227</v>
      </c>
      <c r="F71" s="551">
        <v>0.0</v>
      </c>
      <c r="G71" s="551">
        <v>300.0</v>
      </c>
      <c r="H71" s="551">
        <v>267.86</v>
      </c>
      <c r="I71" s="551">
        <v>0.0</v>
      </c>
      <c r="J71" s="551">
        <v>32.14</v>
      </c>
      <c r="K71" s="552">
        <v>0.12</v>
      </c>
      <c r="L71" s="550" t="s">
        <v>12104</v>
      </c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</row>
    <row r="72">
      <c r="A72" s="549">
        <v>45712.0</v>
      </c>
      <c r="B72" s="550" t="s">
        <v>12100</v>
      </c>
      <c r="C72" s="550" t="s">
        <v>12225</v>
      </c>
      <c r="D72" s="550" t="s">
        <v>12228</v>
      </c>
      <c r="E72" s="550" t="s">
        <v>12229</v>
      </c>
      <c r="F72" s="551">
        <v>0.0</v>
      </c>
      <c r="G72" s="551">
        <v>1395.0</v>
      </c>
      <c r="H72" s="551">
        <v>1245.54</v>
      </c>
      <c r="I72" s="551">
        <v>0.0</v>
      </c>
      <c r="J72" s="551">
        <v>149.46</v>
      </c>
      <c r="K72" s="552">
        <v>0.12</v>
      </c>
      <c r="L72" s="550" t="s">
        <v>12104</v>
      </c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</row>
    <row r="73">
      <c r="A73" s="549">
        <v>45716.0</v>
      </c>
      <c r="B73" s="550" t="s">
        <v>12120</v>
      </c>
      <c r="C73" s="550" t="s">
        <v>12230</v>
      </c>
      <c r="D73" s="550" t="s">
        <v>12231</v>
      </c>
      <c r="E73" s="550" t="s">
        <v>12232</v>
      </c>
      <c r="F73" s="551">
        <v>0.0</v>
      </c>
      <c r="G73" s="551">
        <v>130.0</v>
      </c>
      <c r="H73" s="551">
        <v>116.07</v>
      </c>
      <c r="I73" s="551">
        <v>0.0</v>
      </c>
      <c r="J73" s="551">
        <v>13.93</v>
      </c>
      <c r="K73" s="552">
        <v>0.12</v>
      </c>
      <c r="L73" s="550" t="s">
        <v>12124</v>
      </c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</row>
    <row r="74">
      <c r="A74" s="549">
        <v>45716.0</v>
      </c>
      <c r="B74" s="550" t="s">
        <v>12120</v>
      </c>
      <c r="C74" s="550" t="s">
        <v>12233</v>
      </c>
      <c r="D74" s="550" t="s">
        <v>12234</v>
      </c>
      <c r="E74" s="550" t="s">
        <v>12235</v>
      </c>
      <c r="F74" s="551">
        <v>0.0</v>
      </c>
      <c r="G74" s="551">
        <v>1507.0</v>
      </c>
      <c r="H74" s="551">
        <v>1345.54</v>
      </c>
      <c r="I74" s="551">
        <v>0.0</v>
      </c>
      <c r="J74" s="551">
        <v>161.46</v>
      </c>
      <c r="K74" s="552">
        <v>0.12</v>
      </c>
      <c r="L74" s="550" t="s">
        <v>12124</v>
      </c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</row>
    <row r="75">
      <c r="A75" s="549">
        <v>45716.0</v>
      </c>
      <c r="B75" s="550" t="s">
        <v>12120</v>
      </c>
      <c r="C75" s="550" t="s">
        <v>12121</v>
      </c>
      <c r="D75" s="550" t="s">
        <v>12122</v>
      </c>
      <c r="E75" s="550" t="s">
        <v>12123</v>
      </c>
      <c r="F75" s="551">
        <v>0.0</v>
      </c>
      <c r="G75" s="551">
        <v>1905.0</v>
      </c>
      <c r="H75" s="551">
        <v>1700.89</v>
      </c>
      <c r="I75" s="551">
        <v>0.0</v>
      </c>
      <c r="J75" s="551">
        <v>204.11</v>
      </c>
      <c r="K75" s="552">
        <v>0.12</v>
      </c>
      <c r="L75" s="550" t="s">
        <v>12124</v>
      </c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</row>
    <row r="76">
      <c r="A76" s="549">
        <v>45716.0</v>
      </c>
      <c r="B76" s="550" t="s">
        <v>12120</v>
      </c>
      <c r="C76" s="550" t="s">
        <v>12151</v>
      </c>
      <c r="D76" s="550" t="s">
        <v>12236</v>
      </c>
      <c r="E76" s="550" t="s">
        <v>12237</v>
      </c>
      <c r="F76" s="551">
        <v>0.0</v>
      </c>
      <c r="G76" s="551">
        <v>1321.93</v>
      </c>
      <c r="H76" s="551">
        <v>1180.29</v>
      </c>
      <c r="I76" s="551">
        <v>0.0</v>
      </c>
      <c r="J76" s="551">
        <v>141.64</v>
      </c>
      <c r="K76" s="552">
        <v>0.12</v>
      </c>
      <c r="L76" s="550" t="s">
        <v>12124</v>
      </c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</row>
    <row r="77">
      <c r="A77" s="549">
        <v>45716.0</v>
      </c>
      <c r="B77" s="550" t="s">
        <v>12100</v>
      </c>
      <c r="C77" s="550" t="s">
        <v>12125</v>
      </c>
      <c r="D77" s="550" t="s">
        <v>12238</v>
      </c>
      <c r="E77" s="550" t="s">
        <v>12239</v>
      </c>
      <c r="F77" s="551">
        <v>0.0</v>
      </c>
      <c r="G77" s="551">
        <v>3704.95</v>
      </c>
      <c r="H77" s="551">
        <v>3307.99</v>
      </c>
      <c r="I77" s="551">
        <v>0.0</v>
      </c>
      <c r="J77" s="551">
        <v>396.96</v>
      </c>
      <c r="K77" s="552">
        <v>0.12</v>
      </c>
      <c r="L77" s="550" t="s">
        <v>12104</v>
      </c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</row>
    <row r="78">
      <c r="A78" s="451"/>
      <c r="B78" s="431"/>
      <c r="C78" s="431"/>
      <c r="D78" s="431"/>
      <c r="E78" s="431"/>
      <c r="F78" s="442"/>
      <c r="G78" s="442"/>
      <c r="H78" s="442"/>
      <c r="I78" s="442"/>
      <c r="J78" s="442"/>
      <c r="K78" s="553"/>
      <c r="L78" s="431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</row>
    <row r="79">
      <c r="A79" s="549">
        <v>45717.0</v>
      </c>
      <c r="B79" s="550" t="s">
        <v>12120</v>
      </c>
      <c r="C79" s="550" t="s">
        <v>12240</v>
      </c>
      <c r="D79" s="550" t="s">
        <v>12241</v>
      </c>
      <c r="E79" s="550" t="s">
        <v>12242</v>
      </c>
      <c r="F79" s="551">
        <v>0.0</v>
      </c>
      <c r="G79" s="551">
        <v>1950.0</v>
      </c>
      <c r="H79" s="551">
        <v>1741.07</v>
      </c>
      <c r="I79" s="551">
        <v>0.0</v>
      </c>
      <c r="J79" s="551">
        <v>208.93</v>
      </c>
      <c r="K79" s="552">
        <v>0.12</v>
      </c>
      <c r="L79" s="550" t="s">
        <v>12243</v>
      </c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</row>
    <row r="80">
      <c r="A80" s="549">
        <v>45717.0</v>
      </c>
      <c r="B80" s="550" t="s">
        <v>12120</v>
      </c>
      <c r="C80" s="550" t="s">
        <v>12240</v>
      </c>
      <c r="D80" s="550" t="s">
        <v>12244</v>
      </c>
      <c r="E80" s="550" t="s">
        <v>12242</v>
      </c>
      <c r="F80" s="551">
        <v>0.0</v>
      </c>
      <c r="G80" s="551">
        <v>1960.0</v>
      </c>
      <c r="H80" s="551">
        <v>1750.0</v>
      </c>
      <c r="I80" s="551">
        <v>0.0</v>
      </c>
      <c r="J80" s="551">
        <v>210.0</v>
      </c>
      <c r="K80" s="552">
        <v>0.12</v>
      </c>
      <c r="L80" s="550" t="s">
        <v>12243</v>
      </c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</row>
    <row r="81">
      <c r="A81" s="549">
        <v>45717.0</v>
      </c>
      <c r="B81" s="550" t="s">
        <v>12120</v>
      </c>
      <c r="C81" s="550" t="s">
        <v>12240</v>
      </c>
      <c r="D81" s="550" t="s">
        <v>12245</v>
      </c>
      <c r="E81" s="550" t="s">
        <v>12242</v>
      </c>
      <c r="F81" s="551">
        <v>0.0</v>
      </c>
      <c r="G81" s="551">
        <v>1000.0</v>
      </c>
      <c r="H81" s="551">
        <v>892.86</v>
      </c>
      <c r="I81" s="551">
        <v>0.0</v>
      </c>
      <c r="J81" s="551">
        <v>107.14</v>
      </c>
      <c r="K81" s="552">
        <v>0.12</v>
      </c>
      <c r="L81" s="550" t="s">
        <v>12243</v>
      </c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</row>
    <row r="82">
      <c r="A82" s="549">
        <v>45717.0</v>
      </c>
      <c r="B82" s="550" t="s">
        <v>12120</v>
      </c>
      <c r="C82" s="550" t="s">
        <v>12240</v>
      </c>
      <c r="D82" s="550" t="s">
        <v>12246</v>
      </c>
      <c r="E82" s="550" t="s">
        <v>12242</v>
      </c>
      <c r="F82" s="551">
        <v>0.0</v>
      </c>
      <c r="G82" s="551">
        <v>60.0</v>
      </c>
      <c r="H82" s="551">
        <v>53.57</v>
      </c>
      <c r="I82" s="551">
        <v>0.0</v>
      </c>
      <c r="J82" s="551">
        <v>6.43</v>
      </c>
      <c r="K82" s="552">
        <v>0.12</v>
      </c>
      <c r="L82" s="550" t="s">
        <v>12243</v>
      </c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</row>
    <row r="83">
      <c r="A83" s="549">
        <v>45717.0</v>
      </c>
      <c r="B83" s="550" t="s">
        <v>12120</v>
      </c>
      <c r="C83" s="550" t="s">
        <v>12240</v>
      </c>
      <c r="D83" s="550" t="s">
        <v>12247</v>
      </c>
      <c r="E83" s="550" t="s">
        <v>12242</v>
      </c>
      <c r="F83" s="551">
        <v>0.0</v>
      </c>
      <c r="G83" s="551">
        <v>30.0</v>
      </c>
      <c r="H83" s="551">
        <v>26.79</v>
      </c>
      <c r="I83" s="551">
        <v>0.0</v>
      </c>
      <c r="J83" s="551">
        <v>3.21</v>
      </c>
      <c r="K83" s="552">
        <v>0.12</v>
      </c>
      <c r="L83" s="550" t="s">
        <v>12243</v>
      </c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</row>
    <row r="84">
      <c r="A84" s="549">
        <v>45721.0</v>
      </c>
      <c r="B84" s="550" t="s">
        <v>12100</v>
      </c>
      <c r="C84" s="550" t="s">
        <v>12125</v>
      </c>
      <c r="D84" s="550" t="s">
        <v>12166</v>
      </c>
      <c r="E84" s="550" t="s">
        <v>12248</v>
      </c>
      <c r="F84" s="551">
        <v>0.0</v>
      </c>
      <c r="G84" s="551">
        <v>731.5</v>
      </c>
      <c r="H84" s="551">
        <v>653.13</v>
      </c>
      <c r="I84" s="551">
        <v>0.0</v>
      </c>
      <c r="J84" s="551">
        <v>78.37</v>
      </c>
      <c r="K84" s="552">
        <v>0.12</v>
      </c>
      <c r="L84" s="550" t="s">
        <v>12104</v>
      </c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</row>
    <row r="85">
      <c r="A85" s="549">
        <v>45728.0</v>
      </c>
      <c r="B85" s="550" t="s">
        <v>12100</v>
      </c>
      <c r="C85" s="550" t="s">
        <v>12125</v>
      </c>
      <c r="D85" s="550" t="s">
        <v>12141</v>
      </c>
      <c r="E85" s="550" t="s">
        <v>12127</v>
      </c>
      <c r="F85" s="551">
        <v>0.0</v>
      </c>
      <c r="G85" s="551">
        <v>3173.25</v>
      </c>
      <c r="H85" s="551">
        <v>2833.26</v>
      </c>
      <c r="I85" s="551">
        <v>0.0</v>
      </c>
      <c r="J85" s="551">
        <v>339.99</v>
      </c>
      <c r="K85" s="552">
        <v>0.12</v>
      </c>
      <c r="L85" s="550" t="s">
        <v>12104</v>
      </c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</row>
    <row r="86">
      <c r="A86" s="549">
        <v>45735.0</v>
      </c>
      <c r="B86" s="550" t="s">
        <v>12120</v>
      </c>
      <c r="C86" s="550" t="s">
        <v>12160</v>
      </c>
      <c r="D86" s="550" t="s">
        <v>12161</v>
      </c>
      <c r="E86" s="550" t="s">
        <v>12249</v>
      </c>
      <c r="F86" s="551">
        <v>0.0</v>
      </c>
      <c r="G86" s="551">
        <v>8064.0</v>
      </c>
      <c r="H86" s="551">
        <v>7200.0</v>
      </c>
      <c r="I86" s="551">
        <v>0.0</v>
      </c>
      <c r="J86" s="551">
        <v>864.0</v>
      </c>
      <c r="K86" s="552">
        <v>0.12</v>
      </c>
      <c r="L86" s="550" t="s">
        <v>12104</v>
      </c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</row>
    <row r="87">
      <c r="A87" s="549">
        <v>45736.0</v>
      </c>
      <c r="B87" s="550" t="s">
        <v>12100</v>
      </c>
      <c r="C87" s="550" t="s">
        <v>12125</v>
      </c>
      <c r="D87" s="550" t="s">
        <v>12141</v>
      </c>
      <c r="E87" s="550" t="s">
        <v>12250</v>
      </c>
      <c r="F87" s="551">
        <v>0.0</v>
      </c>
      <c r="G87" s="551">
        <v>2842.7</v>
      </c>
      <c r="H87" s="551">
        <v>2538.13</v>
      </c>
      <c r="I87" s="551">
        <v>0.0</v>
      </c>
      <c r="J87" s="551">
        <v>304.57</v>
      </c>
      <c r="K87" s="552">
        <v>0.12</v>
      </c>
      <c r="L87" s="550" t="s">
        <v>12104</v>
      </c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</row>
    <row r="88">
      <c r="A88" s="549">
        <v>45741.0</v>
      </c>
      <c r="B88" s="550" t="s">
        <v>12100</v>
      </c>
      <c r="C88" s="550" t="s">
        <v>12125</v>
      </c>
      <c r="D88" s="550" t="s">
        <v>12166</v>
      </c>
      <c r="E88" s="550" t="s">
        <v>12142</v>
      </c>
      <c r="F88" s="551">
        <v>0.0</v>
      </c>
      <c r="G88" s="551">
        <v>4014.85</v>
      </c>
      <c r="H88" s="551">
        <v>3584.69</v>
      </c>
      <c r="I88" s="551">
        <v>0.0</v>
      </c>
      <c r="J88" s="551">
        <v>430.16</v>
      </c>
      <c r="K88" s="552">
        <v>0.12</v>
      </c>
      <c r="L88" s="550" t="s">
        <v>12104</v>
      </c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</row>
    <row r="89">
      <c r="A89" s="549">
        <v>45747.0</v>
      </c>
      <c r="B89" s="550" t="s">
        <v>12120</v>
      </c>
      <c r="C89" s="550" t="s">
        <v>12251</v>
      </c>
      <c r="D89" s="550" t="s">
        <v>12252</v>
      </c>
      <c r="E89" s="550" t="s">
        <v>12253</v>
      </c>
      <c r="F89" s="551">
        <v>0.0</v>
      </c>
      <c r="G89" s="551">
        <v>1104.05</v>
      </c>
      <c r="H89" s="551">
        <v>985.76</v>
      </c>
      <c r="I89" s="551">
        <v>0.0</v>
      </c>
      <c r="J89" s="551">
        <v>118.29</v>
      </c>
      <c r="K89" s="552">
        <v>0.12</v>
      </c>
      <c r="L89" s="550" t="s">
        <v>12254</v>
      </c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</row>
    <row r="90">
      <c r="A90" s="549">
        <v>45747.0</v>
      </c>
      <c r="B90" s="550" t="s">
        <v>12120</v>
      </c>
      <c r="C90" s="550" t="s">
        <v>12255</v>
      </c>
      <c r="D90" s="550" t="s">
        <v>12256</v>
      </c>
      <c r="E90" s="550" t="s">
        <v>12257</v>
      </c>
      <c r="F90" s="551">
        <v>0.0</v>
      </c>
      <c r="G90" s="551">
        <v>49590.0</v>
      </c>
      <c r="H90" s="551">
        <v>44276.79</v>
      </c>
      <c r="I90" s="551">
        <v>0.0</v>
      </c>
      <c r="J90" s="551">
        <v>5313.21</v>
      </c>
      <c r="K90" s="552">
        <v>0.12</v>
      </c>
      <c r="L90" s="550" t="s">
        <v>12254</v>
      </c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</row>
    <row r="91">
      <c r="A91" s="549">
        <v>45747.0</v>
      </c>
      <c r="B91" s="550" t="s">
        <v>12120</v>
      </c>
      <c r="C91" s="550" t="s">
        <v>12251</v>
      </c>
      <c r="D91" s="550" t="s">
        <v>12258</v>
      </c>
      <c r="E91" s="550" t="s">
        <v>12259</v>
      </c>
      <c r="F91" s="551">
        <v>0.0</v>
      </c>
      <c r="G91" s="551">
        <v>1397.0</v>
      </c>
      <c r="H91" s="551">
        <v>1247.32</v>
      </c>
      <c r="I91" s="551">
        <v>0.0</v>
      </c>
      <c r="J91" s="551">
        <v>149.68</v>
      </c>
      <c r="K91" s="552">
        <v>0.12</v>
      </c>
      <c r="L91" s="550" t="s">
        <v>12254</v>
      </c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</row>
    <row r="92">
      <c r="A92" s="549">
        <v>45747.0</v>
      </c>
      <c r="B92" s="550" t="s">
        <v>12120</v>
      </c>
      <c r="C92" s="550" t="s">
        <v>12260</v>
      </c>
      <c r="D92" s="550" t="s">
        <v>12261</v>
      </c>
      <c r="E92" s="550" t="s">
        <v>12262</v>
      </c>
      <c r="F92" s="551">
        <v>0.0</v>
      </c>
      <c r="G92" s="551">
        <v>126.0</v>
      </c>
      <c r="H92" s="551">
        <v>112.5</v>
      </c>
      <c r="I92" s="551">
        <v>0.0</v>
      </c>
      <c r="J92" s="551">
        <v>13.5</v>
      </c>
      <c r="K92" s="552">
        <v>0.12</v>
      </c>
      <c r="L92" s="550" t="s">
        <v>12254</v>
      </c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</row>
    <row r="93">
      <c r="A93" s="549">
        <v>45747.0</v>
      </c>
      <c r="B93" s="550" t="s">
        <v>12120</v>
      </c>
      <c r="C93" s="550" t="s">
        <v>12179</v>
      </c>
      <c r="D93" s="550" t="s">
        <v>12263</v>
      </c>
      <c r="E93" s="550" t="s">
        <v>12264</v>
      </c>
      <c r="F93" s="551">
        <v>0.0</v>
      </c>
      <c r="G93" s="551">
        <v>2997.5</v>
      </c>
      <c r="H93" s="551">
        <v>2676.34</v>
      </c>
      <c r="I93" s="551">
        <v>0.0</v>
      </c>
      <c r="J93" s="551">
        <v>321.16</v>
      </c>
      <c r="K93" s="552">
        <v>0.12</v>
      </c>
      <c r="L93" s="550" t="s">
        <v>12254</v>
      </c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</row>
    <row r="94">
      <c r="A94" s="549">
        <v>45747.0</v>
      </c>
      <c r="B94" s="550" t="s">
        <v>12120</v>
      </c>
      <c r="C94" s="550" t="s">
        <v>12265</v>
      </c>
      <c r="D94" s="550" t="s">
        <v>12266</v>
      </c>
      <c r="E94" s="550" t="s">
        <v>12267</v>
      </c>
      <c r="F94" s="551">
        <v>0.0</v>
      </c>
      <c r="G94" s="551">
        <v>200.0</v>
      </c>
      <c r="H94" s="551">
        <v>178.57</v>
      </c>
      <c r="I94" s="551">
        <v>0.0</v>
      </c>
      <c r="J94" s="551">
        <v>21.43</v>
      </c>
      <c r="K94" s="552">
        <v>0.12</v>
      </c>
      <c r="L94" s="550" t="s">
        <v>12254</v>
      </c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</row>
    <row r="95">
      <c r="A95" s="549">
        <v>45747.0</v>
      </c>
      <c r="B95" s="550" t="s">
        <v>12120</v>
      </c>
      <c r="C95" s="550" t="s">
        <v>12268</v>
      </c>
      <c r="D95" s="550" t="s">
        <v>12269</v>
      </c>
      <c r="E95" s="550" t="s">
        <v>12270</v>
      </c>
      <c r="F95" s="551">
        <v>0.0</v>
      </c>
      <c r="G95" s="551">
        <v>1350.0</v>
      </c>
      <c r="H95" s="551">
        <v>1205.36</v>
      </c>
      <c r="I95" s="551">
        <v>0.0</v>
      </c>
      <c r="J95" s="551">
        <v>144.64</v>
      </c>
      <c r="K95" s="552">
        <v>0.12</v>
      </c>
      <c r="L95" s="550" t="s">
        <v>12254</v>
      </c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</row>
    <row r="96">
      <c r="A96" s="549">
        <v>45747.0</v>
      </c>
      <c r="B96" s="550" t="s">
        <v>12120</v>
      </c>
      <c r="C96" s="550" t="s">
        <v>12179</v>
      </c>
      <c r="D96" s="550" t="s">
        <v>12271</v>
      </c>
      <c r="E96" s="550" t="s">
        <v>12272</v>
      </c>
      <c r="F96" s="551">
        <v>0.0</v>
      </c>
      <c r="G96" s="551">
        <v>8636.0</v>
      </c>
      <c r="H96" s="551">
        <v>7710.71</v>
      </c>
      <c r="I96" s="551">
        <v>0.0</v>
      </c>
      <c r="J96" s="551">
        <v>925.29</v>
      </c>
      <c r="K96" s="552">
        <v>0.12</v>
      </c>
      <c r="L96" s="550" t="s">
        <v>12254</v>
      </c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</row>
    <row r="97">
      <c r="A97" s="549">
        <v>45747.0</v>
      </c>
      <c r="B97" s="550" t="s">
        <v>12120</v>
      </c>
      <c r="C97" s="550" t="s">
        <v>12179</v>
      </c>
      <c r="D97" s="550" t="s">
        <v>12273</v>
      </c>
      <c r="E97" s="550" t="s">
        <v>12274</v>
      </c>
      <c r="F97" s="551">
        <v>0.0</v>
      </c>
      <c r="G97" s="551">
        <v>385.2</v>
      </c>
      <c r="H97" s="551">
        <v>343.93</v>
      </c>
      <c r="I97" s="551">
        <v>0.0</v>
      </c>
      <c r="J97" s="551">
        <v>41.27</v>
      </c>
      <c r="K97" s="552">
        <v>0.12</v>
      </c>
      <c r="L97" s="550" t="s">
        <v>12254</v>
      </c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</row>
    <row r="98">
      <c r="A98" s="549">
        <v>45747.0</v>
      </c>
      <c r="B98" s="550" t="s">
        <v>12120</v>
      </c>
      <c r="C98" s="550" t="s">
        <v>12275</v>
      </c>
      <c r="D98" s="550" t="s">
        <v>12276</v>
      </c>
      <c r="E98" s="550" t="s">
        <v>12277</v>
      </c>
      <c r="F98" s="551">
        <v>0.0</v>
      </c>
      <c r="G98" s="551">
        <v>5600.0</v>
      </c>
      <c r="H98" s="551">
        <v>5000.0</v>
      </c>
      <c r="I98" s="551">
        <v>0.0</v>
      </c>
      <c r="J98" s="551">
        <v>600.0</v>
      </c>
      <c r="K98" s="552">
        <v>0.12</v>
      </c>
      <c r="L98" s="550" t="s">
        <v>12254</v>
      </c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</row>
    <row r="99">
      <c r="A99" s="549">
        <v>45747.0</v>
      </c>
      <c r="B99" s="550" t="s">
        <v>12120</v>
      </c>
      <c r="C99" s="550" t="s">
        <v>12151</v>
      </c>
      <c r="D99" s="550" t="s">
        <v>12152</v>
      </c>
      <c r="E99" s="550" t="s">
        <v>12153</v>
      </c>
      <c r="F99" s="551">
        <v>0.0</v>
      </c>
      <c r="G99" s="551">
        <v>2134.45</v>
      </c>
      <c r="H99" s="551">
        <v>1905.76</v>
      </c>
      <c r="I99" s="551">
        <v>0.0</v>
      </c>
      <c r="J99" s="551">
        <v>228.69</v>
      </c>
      <c r="K99" s="552">
        <v>0.12</v>
      </c>
      <c r="L99" s="550" t="s">
        <v>12124</v>
      </c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</row>
    <row r="100">
      <c r="A100" s="549">
        <v>45747.0</v>
      </c>
      <c r="B100" s="550" t="s">
        <v>12120</v>
      </c>
      <c r="C100" s="550" t="s">
        <v>12233</v>
      </c>
      <c r="D100" s="550" t="s">
        <v>12278</v>
      </c>
      <c r="E100" s="550" t="s">
        <v>12279</v>
      </c>
      <c r="F100" s="551">
        <v>0.0</v>
      </c>
      <c r="G100" s="551">
        <v>1416.0</v>
      </c>
      <c r="H100" s="551">
        <v>1264.29</v>
      </c>
      <c r="I100" s="551">
        <v>0.0</v>
      </c>
      <c r="J100" s="551">
        <v>151.71</v>
      </c>
      <c r="K100" s="552">
        <v>0.12</v>
      </c>
      <c r="L100" s="550" t="s">
        <v>12124</v>
      </c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</row>
    <row r="101">
      <c r="A101" s="549">
        <v>45747.0</v>
      </c>
      <c r="B101" s="550" t="s">
        <v>12120</v>
      </c>
      <c r="C101" s="550" t="s">
        <v>12125</v>
      </c>
      <c r="D101" s="550" t="s">
        <v>12154</v>
      </c>
      <c r="E101" s="550" t="s">
        <v>12155</v>
      </c>
      <c r="F101" s="551">
        <v>0.0</v>
      </c>
      <c r="G101" s="551">
        <v>845.25</v>
      </c>
      <c r="H101" s="551">
        <v>754.69</v>
      </c>
      <c r="I101" s="551">
        <v>0.0</v>
      </c>
      <c r="J101" s="551">
        <v>90.56</v>
      </c>
      <c r="K101" s="552">
        <v>0.12</v>
      </c>
      <c r="L101" s="550" t="s">
        <v>12124</v>
      </c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</row>
    <row r="102">
      <c r="A102" s="549">
        <v>45747.0</v>
      </c>
      <c r="B102" s="550" t="s">
        <v>12120</v>
      </c>
      <c r="C102" s="550" t="s">
        <v>12179</v>
      </c>
      <c r="D102" s="550" t="s">
        <v>12280</v>
      </c>
      <c r="E102" s="550" t="s">
        <v>12281</v>
      </c>
      <c r="F102" s="551">
        <v>0.0</v>
      </c>
      <c r="G102" s="551">
        <v>1199.0</v>
      </c>
      <c r="H102" s="551">
        <v>1070.54</v>
      </c>
      <c r="I102" s="551">
        <v>0.0</v>
      </c>
      <c r="J102" s="551">
        <v>128.46</v>
      </c>
      <c r="K102" s="552">
        <v>0.12</v>
      </c>
      <c r="L102" s="550" t="s">
        <v>12254</v>
      </c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</row>
    <row r="103">
      <c r="A103" s="549">
        <v>45747.0</v>
      </c>
      <c r="B103" s="550" t="s">
        <v>12120</v>
      </c>
      <c r="C103" s="550" t="s">
        <v>12251</v>
      </c>
      <c r="D103" s="550" t="s">
        <v>12282</v>
      </c>
      <c r="E103" s="550" t="s">
        <v>12283</v>
      </c>
      <c r="F103" s="551">
        <v>0.0</v>
      </c>
      <c r="G103" s="551">
        <v>2559.0</v>
      </c>
      <c r="H103" s="551">
        <v>2284.82</v>
      </c>
      <c r="I103" s="551">
        <v>0.0</v>
      </c>
      <c r="J103" s="551">
        <v>274.18</v>
      </c>
      <c r="K103" s="552">
        <v>0.12</v>
      </c>
      <c r="L103" s="550" t="s">
        <v>12254</v>
      </c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</row>
    <row r="104">
      <c r="A104" s="549">
        <v>45747.0</v>
      </c>
      <c r="B104" s="550" t="s">
        <v>12120</v>
      </c>
      <c r="C104" s="550" t="s">
        <v>12179</v>
      </c>
      <c r="D104" s="550" t="s">
        <v>12284</v>
      </c>
      <c r="E104" s="550" t="s">
        <v>12285</v>
      </c>
      <c r="F104" s="551">
        <v>0.0</v>
      </c>
      <c r="G104" s="551">
        <v>535.0</v>
      </c>
      <c r="H104" s="551">
        <v>477.68</v>
      </c>
      <c r="I104" s="551">
        <v>0.0</v>
      </c>
      <c r="J104" s="551">
        <v>57.32</v>
      </c>
      <c r="K104" s="552">
        <v>0.12</v>
      </c>
      <c r="L104" s="550" t="s">
        <v>12254</v>
      </c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</row>
    <row r="105">
      <c r="A105" s="549">
        <v>45747.0</v>
      </c>
      <c r="B105" s="550" t="s">
        <v>12120</v>
      </c>
      <c r="C105" s="550" t="s">
        <v>12286</v>
      </c>
      <c r="D105" s="550" t="s">
        <v>12287</v>
      </c>
      <c r="E105" s="550" t="s">
        <v>12288</v>
      </c>
      <c r="F105" s="551">
        <v>0.0</v>
      </c>
      <c r="G105" s="551">
        <v>4500.0</v>
      </c>
      <c r="H105" s="551">
        <v>4017.86</v>
      </c>
      <c r="I105" s="551">
        <v>0.0</v>
      </c>
      <c r="J105" s="551">
        <v>482.14</v>
      </c>
      <c r="K105" s="552">
        <v>0.12</v>
      </c>
      <c r="L105" s="550" t="s">
        <v>12254</v>
      </c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</row>
    <row r="106">
      <c r="A106" s="549">
        <v>45747.0</v>
      </c>
      <c r="B106" s="550" t="s">
        <v>12120</v>
      </c>
      <c r="C106" s="550" t="s">
        <v>12179</v>
      </c>
      <c r="D106" s="550" t="s">
        <v>12289</v>
      </c>
      <c r="E106" s="550" t="s">
        <v>12290</v>
      </c>
      <c r="F106" s="551">
        <v>0.0</v>
      </c>
      <c r="G106" s="551">
        <v>659.75</v>
      </c>
      <c r="H106" s="551">
        <v>589.06</v>
      </c>
      <c r="I106" s="551">
        <v>0.0</v>
      </c>
      <c r="J106" s="551">
        <v>70.69</v>
      </c>
      <c r="K106" s="552">
        <v>0.12</v>
      </c>
      <c r="L106" s="550" t="s">
        <v>12254</v>
      </c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</row>
    <row r="107">
      <c r="A107" s="549">
        <v>45747.0</v>
      </c>
      <c r="B107" s="550" t="s">
        <v>12120</v>
      </c>
      <c r="C107" s="550" t="s">
        <v>12291</v>
      </c>
      <c r="D107" s="550" t="s">
        <v>12292</v>
      </c>
      <c r="E107" s="550" t="s">
        <v>12293</v>
      </c>
      <c r="F107" s="551">
        <v>0.0</v>
      </c>
      <c r="G107" s="551">
        <v>140.0</v>
      </c>
      <c r="H107" s="551">
        <v>125.0</v>
      </c>
      <c r="I107" s="551">
        <v>0.0</v>
      </c>
      <c r="J107" s="551">
        <v>15.0</v>
      </c>
      <c r="K107" s="552">
        <v>0.12</v>
      </c>
      <c r="L107" s="550" t="s">
        <v>12254</v>
      </c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</row>
    <row r="108">
      <c r="A108" s="549">
        <v>45747.0</v>
      </c>
      <c r="B108" s="550" t="s">
        <v>12120</v>
      </c>
      <c r="C108" s="550" t="s">
        <v>12179</v>
      </c>
      <c r="D108" s="550" t="s">
        <v>12294</v>
      </c>
      <c r="E108" s="550" t="s">
        <v>12295</v>
      </c>
      <c r="F108" s="551">
        <v>0.0</v>
      </c>
      <c r="G108" s="551">
        <v>1455.0</v>
      </c>
      <c r="H108" s="551">
        <v>1299.11</v>
      </c>
      <c r="I108" s="551">
        <v>0.0</v>
      </c>
      <c r="J108" s="551">
        <v>155.89</v>
      </c>
      <c r="K108" s="552">
        <v>0.12</v>
      </c>
      <c r="L108" s="550" t="s">
        <v>12254</v>
      </c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</row>
    <row r="109">
      <c r="A109" s="549">
        <v>45747.0</v>
      </c>
      <c r="B109" s="550" t="s">
        <v>12120</v>
      </c>
      <c r="C109" s="550" t="s">
        <v>12296</v>
      </c>
      <c r="D109" s="550" t="s">
        <v>12297</v>
      </c>
      <c r="E109" s="550" t="s">
        <v>12298</v>
      </c>
      <c r="F109" s="551">
        <v>0.0</v>
      </c>
      <c r="G109" s="551">
        <v>1891.0</v>
      </c>
      <c r="H109" s="551">
        <v>1688.39</v>
      </c>
      <c r="I109" s="551">
        <v>0.0</v>
      </c>
      <c r="J109" s="551">
        <v>202.61</v>
      </c>
      <c r="K109" s="552">
        <v>0.12</v>
      </c>
      <c r="L109" s="550" t="s">
        <v>12254</v>
      </c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</row>
    <row r="110">
      <c r="A110" s="549">
        <v>45747.0</v>
      </c>
      <c r="B110" s="550" t="s">
        <v>12120</v>
      </c>
      <c r="C110" s="550" t="s">
        <v>12299</v>
      </c>
      <c r="D110" s="550" t="s">
        <v>12300</v>
      </c>
      <c r="E110" s="550" t="s">
        <v>12301</v>
      </c>
      <c r="F110" s="551">
        <v>0.0</v>
      </c>
      <c r="G110" s="551">
        <v>30170.25</v>
      </c>
      <c r="H110" s="551">
        <v>26937.72</v>
      </c>
      <c r="I110" s="551">
        <v>0.0</v>
      </c>
      <c r="J110" s="551">
        <v>3232.53</v>
      </c>
      <c r="K110" s="552">
        <v>0.12</v>
      </c>
      <c r="L110" s="550" t="s">
        <v>12254</v>
      </c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</row>
    <row r="111">
      <c r="A111" s="549">
        <v>45747.0</v>
      </c>
      <c r="B111" s="550" t="s">
        <v>12120</v>
      </c>
      <c r="C111" s="550" t="s">
        <v>12179</v>
      </c>
      <c r="D111" s="550" t="s">
        <v>12302</v>
      </c>
      <c r="E111" s="550" t="s">
        <v>12303</v>
      </c>
      <c r="F111" s="551">
        <v>0.0</v>
      </c>
      <c r="G111" s="551">
        <v>1498.75</v>
      </c>
      <c r="H111" s="551">
        <v>1338.17</v>
      </c>
      <c r="I111" s="551">
        <v>0.0</v>
      </c>
      <c r="J111" s="551">
        <v>160.58</v>
      </c>
      <c r="K111" s="552">
        <v>0.12</v>
      </c>
      <c r="L111" s="550" t="s">
        <v>12254</v>
      </c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</row>
    <row r="112">
      <c r="A112" s="549">
        <v>45747.0</v>
      </c>
      <c r="B112" s="550" t="s">
        <v>12120</v>
      </c>
      <c r="C112" s="550" t="s">
        <v>12304</v>
      </c>
      <c r="D112" s="550" t="s">
        <v>12305</v>
      </c>
      <c r="E112" s="550" t="s">
        <v>12306</v>
      </c>
      <c r="F112" s="551">
        <v>0.0</v>
      </c>
      <c r="G112" s="551">
        <v>520.0</v>
      </c>
      <c r="H112" s="551">
        <v>464.29</v>
      </c>
      <c r="I112" s="551">
        <v>0.0</v>
      </c>
      <c r="J112" s="551">
        <v>55.71</v>
      </c>
      <c r="K112" s="552">
        <v>0.12</v>
      </c>
      <c r="L112" s="550" t="s">
        <v>12254</v>
      </c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</row>
    <row r="113">
      <c r="A113" s="549">
        <v>45747.0</v>
      </c>
      <c r="B113" s="550" t="s">
        <v>12120</v>
      </c>
      <c r="C113" s="550" t="s">
        <v>12299</v>
      </c>
      <c r="D113" s="550" t="s">
        <v>12307</v>
      </c>
      <c r="E113" s="550" t="s">
        <v>12308</v>
      </c>
      <c r="F113" s="551">
        <v>0.0</v>
      </c>
      <c r="G113" s="551">
        <v>5227.5</v>
      </c>
      <c r="H113" s="551">
        <v>4667.41</v>
      </c>
      <c r="I113" s="551">
        <v>0.0</v>
      </c>
      <c r="J113" s="551">
        <v>560.09</v>
      </c>
      <c r="K113" s="552">
        <v>0.12</v>
      </c>
      <c r="L113" s="550" t="s">
        <v>12254</v>
      </c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</row>
    <row r="114">
      <c r="A114" s="549">
        <v>45747.0</v>
      </c>
      <c r="B114" s="550" t="s">
        <v>12120</v>
      </c>
      <c r="C114" s="550" t="s">
        <v>12179</v>
      </c>
      <c r="D114" s="550" t="s">
        <v>12309</v>
      </c>
      <c r="E114" s="550" t="s">
        <v>12310</v>
      </c>
      <c r="F114" s="551">
        <v>0.0</v>
      </c>
      <c r="G114" s="551">
        <v>2697.75</v>
      </c>
      <c r="H114" s="551">
        <v>2408.71</v>
      </c>
      <c r="I114" s="551">
        <v>0.0</v>
      </c>
      <c r="J114" s="551">
        <v>289.04</v>
      </c>
      <c r="K114" s="552">
        <v>0.12</v>
      </c>
      <c r="L114" s="550" t="s">
        <v>12254</v>
      </c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</row>
    <row r="115">
      <c r="A115" s="549">
        <v>45747.0</v>
      </c>
      <c r="B115" s="550" t="s">
        <v>12120</v>
      </c>
      <c r="C115" s="550" t="s">
        <v>12311</v>
      </c>
      <c r="D115" s="550" t="s">
        <v>12312</v>
      </c>
      <c r="E115" s="550" t="s">
        <v>12313</v>
      </c>
      <c r="F115" s="551">
        <v>0.0</v>
      </c>
      <c r="G115" s="551">
        <v>200.0</v>
      </c>
      <c r="H115" s="551">
        <v>178.57</v>
      </c>
      <c r="I115" s="551">
        <v>0.0</v>
      </c>
      <c r="J115" s="551">
        <v>21.43</v>
      </c>
      <c r="K115" s="552">
        <v>0.12</v>
      </c>
      <c r="L115" s="550" t="s">
        <v>12254</v>
      </c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</row>
    <row r="116">
      <c r="A116" s="549">
        <v>45747.0</v>
      </c>
      <c r="B116" s="550" t="s">
        <v>12120</v>
      </c>
      <c r="C116" s="550" t="s">
        <v>12275</v>
      </c>
      <c r="D116" s="550" t="s">
        <v>12314</v>
      </c>
      <c r="E116" s="550" t="s">
        <v>12315</v>
      </c>
      <c r="F116" s="551">
        <v>0.0</v>
      </c>
      <c r="G116" s="551">
        <v>23430.0</v>
      </c>
      <c r="H116" s="551">
        <v>20919.64</v>
      </c>
      <c r="I116" s="551">
        <v>0.0</v>
      </c>
      <c r="J116" s="551">
        <v>2510.36</v>
      </c>
      <c r="K116" s="552">
        <v>0.12</v>
      </c>
      <c r="L116" s="550" t="s">
        <v>12254</v>
      </c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</row>
    <row r="117">
      <c r="A117" s="556" t="s">
        <v>12316</v>
      </c>
      <c r="B117" s="431"/>
      <c r="C117" s="431"/>
      <c r="D117" s="431"/>
      <c r="E117" s="431"/>
      <c r="F117" s="557">
        <v>0.0</v>
      </c>
      <c r="G117" s="557">
        <v>252687.87</v>
      </c>
      <c r="H117" s="557">
        <v>225614.23</v>
      </c>
      <c r="I117" s="557">
        <v>0.0</v>
      </c>
      <c r="J117" s="557">
        <v>27073.64</v>
      </c>
      <c r="K117" s="443"/>
      <c r="L117" s="431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</row>
    <row r="118">
      <c r="A118" s="444"/>
      <c r="B118" s="48"/>
      <c r="C118" s="48"/>
      <c r="D118" s="48"/>
      <c r="E118" s="48"/>
      <c r="F118" s="106"/>
      <c r="G118" s="106"/>
      <c r="H118" s="106"/>
      <c r="I118" s="106"/>
      <c r="J118" s="106"/>
      <c r="K118" s="445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</row>
    <row r="119">
      <c r="A119" s="561" t="s">
        <v>11791</v>
      </c>
      <c r="B119" s="500"/>
      <c r="C119" s="500"/>
      <c r="D119" s="500"/>
      <c r="E119" s="500"/>
      <c r="F119" s="562">
        <v>0.0</v>
      </c>
      <c r="G119" s="562">
        <v>256932.24</v>
      </c>
      <c r="H119" s="562">
        <v>229858.6</v>
      </c>
      <c r="I119" s="562">
        <v>0.0</v>
      </c>
      <c r="J119" s="562">
        <v>27073.64</v>
      </c>
      <c r="K119" s="563"/>
      <c r="L119" s="500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</row>
    <row r="120">
      <c r="A120" s="444"/>
      <c r="B120" s="48"/>
      <c r="C120" s="48"/>
      <c r="D120" s="48"/>
      <c r="E120" s="48"/>
      <c r="F120" s="48"/>
      <c r="G120" s="48"/>
      <c r="H120" s="48"/>
      <c r="I120" s="48"/>
      <c r="J120" s="48"/>
      <c r="K120" s="564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</row>
    <row r="121">
      <c r="A121" s="565"/>
      <c r="B121" s="508"/>
      <c r="C121" s="508"/>
      <c r="D121" s="508"/>
      <c r="E121" s="508"/>
      <c r="F121" s="508"/>
      <c r="G121" s="508"/>
      <c r="H121" s="508"/>
      <c r="I121" s="508"/>
      <c r="J121" s="508"/>
      <c r="K121" s="566"/>
      <c r="L121" s="508"/>
      <c r="M121" s="508"/>
      <c r="N121" s="508"/>
      <c r="O121" s="508"/>
      <c r="P121" s="508"/>
      <c r="Q121" s="508"/>
      <c r="R121" s="508"/>
      <c r="S121" s="50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</row>
    <row r="122">
      <c r="A122" s="444"/>
      <c r="B122" s="48"/>
      <c r="C122" s="48"/>
      <c r="D122" s="48"/>
      <c r="E122" s="48"/>
      <c r="F122" s="48"/>
      <c r="G122" s="48"/>
      <c r="H122" s="48"/>
      <c r="I122" s="48"/>
      <c r="J122" s="48"/>
      <c r="K122" s="564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</row>
    <row r="123">
      <c r="A123" s="567" t="s">
        <v>12317</v>
      </c>
      <c r="B123" s="48"/>
      <c r="C123" s="48"/>
      <c r="D123" s="48"/>
      <c r="E123" s="48"/>
      <c r="F123" s="48"/>
      <c r="G123" s="48"/>
      <c r="H123" s="48"/>
      <c r="I123" s="48"/>
      <c r="J123" s="48"/>
      <c r="K123" s="564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</row>
    <row r="124">
      <c r="A124" s="559" t="s">
        <v>10207</v>
      </c>
      <c r="B124" s="48"/>
      <c r="C124" s="48"/>
      <c r="D124" s="48"/>
      <c r="E124" s="48"/>
      <c r="F124" s="48"/>
      <c r="G124" s="48"/>
      <c r="H124" s="48"/>
      <c r="I124" s="48"/>
      <c r="J124" s="48"/>
      <c r="K124" s="564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</row>
    <row r="125">
      <c r="A125" s="559" t="s">
        <v>12318</v>
      </c>
      <c r="B125" s="48"/>
      <c r="C125" s="48"/>
      <c r="D125" s="48"/>
      <c r="E125" s="48"/>
      <c r="F125" s="48"/>
      <c r="G125" s="48"/>
      <c r="H125" s="48"/>
      <c r="I125" s="48"/>
      <c r="J125" s="48"/>
      <c r="K125" s="564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</row>
    <row r="126">
      <c r="A126" s="444"/>
      <c r="B126" s="48"/>
      <c r="C126" s="48"/>
      <c r="D126" s="48"/>
      <c r="E126" s="48"/>
      <c r="F126" s="48"/>
      <c r="G126" s="130"/>
      <c r="H126" s="130"/>
      <c r="I126" s="48"/>
      <c r="J126" s="48"/>
      <c r="K126" s="564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</row>
    <row r="127">
      <c r="A127" s="568" t="s">
        <v>12097</v>
      </c>
      <c r="B127" s="48"/>
      <c r="C127" s="48"/>
      <c r="D127" s="48"/>
      <c r="E127" s="48"/>
      <c r="F127" s="48"/>
      <c r="G127" s="130"/>
      <c r="H127" s="130"/>
      <c r="I127" s="48"/>
      <c r="J127" s="48"/>
      <c r="K127" s="564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</row>
    <row r="128">
      <c r="A128" s="568" t="s">
        <v>12098</v>
      </c>
      <c r="B128" s="48"/>
      <c r="C128" s="48"/>
      <c r="D128" s="48"/>
      <c r="E128" s="48"/>
      <c r="F128" s="48"/>
      <c r="G128" s="48"/>
      <c r="H128" s="48"/>
      <c r="I128" s="48"/>
      <c r="J128" s="48"/>
      <c r="K128" s="564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</row>
    <row r="129">
      <c r="A129" s="444"/>
      <c r="B129" s="48"/>
      <c r="C129" s="48"/>
      <c r="D129" s="48"/>
      <c r="E129" s="48"/>
      <c r="F129" s="48"/>
      <c r="G129" s="48"/>
      <c r="H129" s="48"/>
      <c r="I129" s="48"/>
      <c r="J129" s="48"/>
      <c r="K129" s="564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</row>
    <row r="130">
      <c r="A130" s="569" t="s">
        <v>43</v>
      </c>
      <c r="B130" s="543" t="s">
        <v>10210</v>
      </c>
      <c r="C130" s="543" t="s">
        <v>10211</v>
      </c>
      <c r="D130" s="543" t="s">
        <v>47</v>
      </c>
      <c r="E130" s="543" t="s">
        <v>10212</v>
      </c>
      <c r="F130" s="544" t="s">
        <v>10214</v>
      </c>
      <c r="G130" s="544" t="s">
        <v>10215</v>
      </c>
      <c r="H130" s="544" t="s">
        <v>12099</v>
      </c>
      <c r="I130" s="544" t="s">
        <v>10216</v>
      </c>
      <c r="J130" s="544" t="s">
        <v>10217</v>
      </c>
      <c r="K130" s="570" t="s">
        <v>10218</v>
      </c>
      <c r="L130" s="543" t="s">
        <v>10219</v>
      </c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</row>
    <row r="131">
      <c r="A131" s="444"/>
      <c r="B131" s="48"/>
      <c r="C131" s="48"/>
      <c r="D131" s="48"/>
      <c r="E131" s="48"/>
      <c r="F131" s="48"/>
      <c r="G131" s="48"/>
      <c r="H131" s="48"/>
      <c r="I131" s="48"/>
      <c r="J131" s="48"/>
      <c r="K131" s="564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</row>
    <row r="132">
      <c r="A132" s="569" t="s">
        <v>7</v>
      </c>
      <c r="B132" s="166"/>
      <c r="C132" s="166"/>
      <c r="D132" s="166"/>
      <c r="E132" s="166"/>
      <c r="F132" s="166"/>
      <c r="G132" s="166"/>
      <c r="H132" s="166"/>
      <c r="I132" s="166"/>
      <c r="J132" s="166"/>
      <c r="K132" s="571"/>
      <c r="L132" s="166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</row>
    <row r="133">
      <c r="A133" s="572">
        <v>45749.0</v>
      </c>
      <c r="B133" s="542" t="s">
        <v>12100</v>
      </c>
      <c r="C133" s="542" t="s">
        <v>12105</v>
      </c>
      <c r="D133" s="542" t="s">
        <v>12319</v>
      </c>
      <c r="E133" s="542" t="s">
        <v>12320</v>
      </c>
      <c r="F133" s="560">
        <v>0.0</v>
      </c>
      <c r="G133" s="560">
        <v>180.0</v>
      </c>
      <c r="H133" s="560">
        <v>180.0</v>
      </c>
      <c r="I133" s="560">
        <f>(0 - F133)</f>
        <v>0</v>
      </c>
      <c r="J133" s="560">
        <v>0.0</v>
      </c>
      <c r="K133" s="573">
        <v>0.0</v>
      </c>
      <c r="L133" s="542" t="s">
        <v>12104</v>
      </c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</row>
    <row r="134">
      <c r="A134" s="574">
        <v>45749.0</v>
      </c>
      <c r="B134" s="550" t="s">
        <v>12100</v>
      </c>
      <c r="C134" s="550" t="s">
        <v>12105</v>
      </c>
      <c r="D134" s="550" t="s">
        <v>12321</v>
      </c>
      <c r="E134" s="550" t="s">
        <v>12320</v>
      </c>
      <c r="F134" s="551">
        <v>0.0</v>
      </c>
      <c r="G134" s="551">
        <v>180.0</v>
      </c>
      <c r="H134" s="551">
        <v>180.0</v>
      </c>
      <c r="I134" s="551">
        <f t="shared" ref="I134:I156" si="1">((I133 + 0) - F134)</f>
        <v>0</v>
      </c>
      <c r="J134" s="551">
        <v>0.0</v>
      </c>
      <c r="K134" s="575">
        <v>0.0</v>
      </c>
      <c r="L134" s="550" t="s">
        <v>12104</v>
      </c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</row>
    <row r="135">
      <c r="A135" s="574">
        <v>45751.0</v>
      </c>
      <c r="B135" s="550" t="s">
        <v>12100</v>
      </c>
      <c r="C135" s="550" t="s">
        <v>12105</v>
      </c>
      <c r="D135" s="550" t="s">
        <v>12322</v>
      </c>
      <c r="E135" s="550" t="s">
        <v>12323</v>
      </c>
      <c r="F135" s="551">
        <v>0.0</v>
      </c>
      <c r="G135" s="551">
        <v>120.0</v>
      </c>
      <c r="H135" s="551">
        <v>120.0</v>
      </c>
      <c r="I135" s="551">
        <f t="shared" si="1"/>
        <v>0</v>
      </c>
      <c r="J135" s="551">
        <v>0.0</v>
      </c>
      <c r="K135" s="575">
        <v>0.0</v>
      </c>
      <c r="L135" s="550" t="s">
        <v>12104</v>
      </c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</row>
    <row r="136">
      <c r="A136" s="574">
        <v>45751.0</v>
      </c>
      <c r="B136" s="550" t="s">
        <v>12100</v>
      </c>
      <c r="C136" s="550" t="s">
        <v>12105</v>
      </c>
      <c r="D136" s="550" t="s">
        <v>12324</v>
      </c>
      <c r="E136" s="550" t="s">
        <v>12323</v>
      </c>
      <c r="F136" s="551">
        <v>0.0</v>
      </c>
      <c r="G136" s="551">
        <v>120.0</v>
      </c>
      <c r="H136" s="551">
        <v>120.0</v>
      </c>
      <c r="I136" s="551">
        <f t="shared" si="1"/>
        <v>0</v>
      </c>
      <c r="J136" s="551">
        <v>0.0</v>
      </c>
      <c r="K136" s="575">
        <v>0.0</v>
      </c>
      <c r="L136" s="550" t="s">
        <v>12104</v>
      </c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</row>
    <row r="137">
      <c r="A137" s="574">
        <v>45754.0</v>
      </c>
      <c r="B137" s="550" t="s">
        <v>12100</v>
      </c>
      <c r="C137" s="550" t="s">
        <v>12105</v>
      </c>
      <c r="D137" s="550" t="s">
        <v>12322</v>
      </c>
      <c r="E137" s="550" t="s">
        <v>12325</v>
      </c>
      <c r="F137" s="551">
        <v>0.0</v>
      </c>
      <c r="G137" s="551">
        <v>240.0</v>
      </c>
      <c r="H137" s="551">
        <v>240.0</v>
      </c>
      <c r="I137" s="551">
        <f t="shared" si="1"/>
        <v>0</v>
      </c>
      <c r="J137" s="551">
        <v>0.0</v>
      </c>
      <c r="K137" s="575">
        <v>0.0</v>
      </c>
      <c r="L137" s="550" t="s">
        <v>12104</v>
      </c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</row>
    <row r="138">
      <c r="A138" s="574">
        <v>45754.0</v>
      </c>
      <c r="B138" s="550" t="s">
        <v>12100</v>
      </c>
      <c r="C138" s="550" t="s">
        <v>12105</v>
      </c>
      <c r="D138" s="550" t="s">
        <v>12326</v>
      </c>
      <c r="E138" s="550" t="s">
        <v>12325</v>
      </c>
      <c r="F138" s="551">
        <v>0.0</v>
      </c>
      <c r="G138" s="551">
        <v>240.0</v>
      </c>
      <c r="H138" s="551">
        <v>240.0</v>
      </c>
      <c r="I138" s="551">
        <f t="shared" si="1"/>
        <v>0</v>
      </c>
      <c r="J138" s="551">
        <v>0.0</v>
      </c>
      <c r="K138" s="575">
        <v>0.0</v>
      </c>
      <c r="L138" s="550" t="s">
        <v>12104</v>
      </c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</row>
    <row r="139">
      <c r="A139" s="574">
        <v>45756.0</v>
      </c>
      <c r="B139" s="550" t="s">
        <v>12100</v>
      </c>
      <c r="C139" s="550" t="s">
        <v>12105</v>
      </c>
      <c r="D139" s="550" t="s">
        <v>12322</v>
      </c>
      <c r="E139" s="550" t="s">
        <v>12327</v>
      </c>
      <c r="F139" s="551">
        <v>0.0</v>
      </c>
      <c r="G139" s="551">
        <v>150.0</v>
      </c>
      <c r="H139" s="551">
        <v>150.0</v>
      </c>
      <c r="I139" s="551">
        <f t="shared" si="1"/>
        <v>0</v>
      </c>
      <c r="J139" s="551">
        <v>0.0</v>
      </c>
      <c r="K139" s="575">
        <v>0.0</v>
      </c>
      <c r="L139" s="550" t="s">
        <v>12104</v>
      </c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</row>
    <row r="140">
      <c r="A140" s="574">
        <v>45756.0</v>
      </c>
      <c r="B140" s="550" t="s">
        <v>12100</v>
      </c>
      <c r="C140" s="550" t="s">
        <v>12105</v>
      </c>
      <c r="D140" s="550" t="s">
        <v>12148</v>
      </c>
      <c r="E140" s="550" t="s">
        <v>12327</v>
      </c>
      <c r="F140" s="551">
        <v>0.0</v>
      </c>
      <c r="G140" s="551">
        <v>150.0</v>
      </c>
      <c r="H140" s="551">
        <v>150.0</v>
      </c>
      <c r="I140" s="551">
        <f t="shared" si="1"/>
        <v>0</v>
      </c>
      <c r="J140" s="551">
        <v>0.0</v>
      </c>
      <c r="K140" s="575">
        <v>0.0</v>
      </c>
      <c r="L140" s="550" t="s">
        <v>12104</v>
      </c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</row>
    <row r="141">
      <c r="A141" s="574">
        <v>45757.0</v>
      </c>
      <c r="B141" s="550" t="s">
        <v>12100</v>
      </c>
      <c r="C141" s="550" t="s">
        <v>12105</v>
      </c>
      <c r="D141" s="550" t="s">
        <v>12322</v>
      </c>
      <c r="E141" s="550" t="s">
        <v>12328</v>
      </c>
      <c r="F141" s="551">
        <v>0.0</v>
      </c>
      <c r="G141" s="551">
        <v>90.0</v>
      </c>
      <c r="H141" s="551">
        <v>90.0</v>
      </c>
      <c r="I141" s="551">
        <f t="shared" si="1"/>
        <v>0</v>
      </c>
      <c r="J141" s="551">
        <v>0.0</v>
      </c>
      <c r="K141" s="575">
        <v>0.0</v>
      </c>
      <c r="L141" s="550" t="s">
        <v>12104</v>
      </c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</row>
    <row r="142">
      <c r="A142" s="574">
        <v>45757.0</v>
      </c>
      <c r="B142" s="550" t="s">
        <v>12100</v>
      </c>
      <c r="C142" s="550" t="s">
        <v>12105</v>
      </c>
      <c r="D142" s="550" t="s">
        <v>12329</v>
      </c>
      <c r="E142" s="550" t="s">
        <v>12328</v>
      </c>
      <c r="F142" s="551">
        <v>0.0</v>
      </c>
      <c r="G142" s="551">
        <v>90.0</v>
      </c>
      <c r="H142" s="551">
        <v>90.0</v>
      </c>
      <c r="I142" s="551">
        <f t="shared" si="1"/>
        <v>0</v>
      </c>
      <c r="J142" s="551">
        <v>0.0</v>
      </c>
      <c r="K142" s="575">
        <v>0.0</v>
      </c>
      <c r="L142" s="550" t="s">
        <v>12104</v>
      </c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</row>
    <row r="143">
      <c r="A143" s="574">
        <v>45757.0</v>
      </c>
      <c r="B143" s="550" t="s">
        <v>12120</v>
      </c>
      <c r="C143" s="550" t="s">
        <v>12330</v>
      </c>
      <c r="D143" s="550" t="s">
        <v>12331</v>
      </c>
      <c r="E143" s="550" t="s">
        <v>12332</v>
      </c>
      <c r="F143" s="551">
        <v>0.0</v>
      </c>
      <c r="G143" s="551">
        <v>10500.0</v>
      </c>
      <c r="H143" s="551">
        <v>10500.0</v>
      </c>
      <c r="I143" s="551">
        <f t="shared" si="1"/>
        <v>0</v>
      </c>
      <c r="J143" s="551">
        <v>0.0</v>
      </c>
      <c r="K143" s="575">
        <v>0.0</v>
      </c>
      <c r="L143" s="550" t="s">
        <v>12215</v>
      </c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</row>
    <row r="144">
      <c r="A144" s="574">
        <v>45757.0</v>
      </c>
      <c r="B144" s="550" t="s">
        <v>12120</v>
      </c>
      <c r="C144" s="550" t="s">
        <v>12330</v>
      </c>
      <c r="D144" s="550" t="s">
        <v>12333</v>
      </c>
      <c r="E144" s="550" t="s">
        <v>12332</v>
      </c>
      <c r="F144" s="551">
        <v>0.0</v>
      </c>
      <c r="G144" s="551">
        <v>2800.0</v>
      </c>
      <c r="H144" s="551">
        <v>2800.0</v>
      </c>
      <c r="I144" s="551">
        <f t="shared" si="1"/>
        <v>0</v>
      </c>
      <c r="J144" s="551">
        <v>0.0</v>
      </c>
      <c r="K144" s="575">
        <v>0.0</v>
      </c>
      <c r="L144" s="550" t="s">
        <v>12215</v>
      </c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</row>
    <row r="145">
      <c r="A145" s="574">
        <v>45757.0</v>
      </c>
      <c r="B145" s="550" t="s">
        <v>12120</v>
      </c>
      <c r="C145" s="550" t="s">
        <v>12330</v>
      </c>
      <c r="D145" s="550" t="s">
        <v>12334</v>
      </c>
      <c r="E145" s="550" t="s">
        <v>12332</v>
      </c>
      <c r="F145" s="551">
        <v>0.0</v>
      </c>
      <c r="G145" s="551">
        <v>2800.0</v>
      </c>
      <c r="H145" s="551">
        <v>2800.0</v>
      </c>
      <c r="I145" s="551">
        <f t="shared" si="1"/>
        <v>0</v>
      </c>
      <c r="J145" s="551">
        <v>0.0</v>
      </c>
      <c r="K145" s="575">
        <v>0.0</v>
      </c>
      <c r="L145" s="550" t="s">
        <v>12215</v>
      </c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</row>
    <row r="146">
      <c r="A146" s="574">
        <v>45758.0</v>
      </c>
      <c r="B146" s="550" t="s">
        <v>12100</v>
      </c>
      <c r="C146" s="550" t="s">
        <v>12125</v>
      </c>
      <c r="D146" s="550" t="s">
        <v>12335</v>
      </c>
      <c r="E146" s="550" t="s">
        <v>12336</v>
      </c>
      <c r="F146" s="551">
        <v>0.0</v>
      </c>
      <c r="G146" s="551">
        <v>152.8</v>
      </c>
      <c r="H146" s="551">
        <v>152.8</v>
      </c>
      <c r="I146" s="551">
        <f t="shared" si="1"/>
        <v>0</v>
      </c>
      <c r="J146" s="551">
        <v>0.0</v>
      </c>
      <c r="K146" s="575">
        <v>0.0</v>
      </c>
      <c r="L146" s="550" t="s">
        <v>12104</v>
      </c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</row>
    <row r="147">
      <c r="A147" s="574">
        <v>45758.0</v>
      </c>
      <c r="B147" s="550" t="s">
        <v>12100</v>
      </c>
      <c r="C147" s="550" t="s">
        <v>12105</v>
      </c>
      <c r="D147" s="550" t="s">
        <v>12337</v>
      </c>
      <c r="E147" s="550" t="s">
        <v>12338</v>
      </c>
      <c r="F147" s="551">
        <v>0.0</v>
      </c>
      <c r="G147" s="551">
        <v>60.0</v>
      </c>
      <c r="H147" s="551">
        <v>60.0</v>
      </c>
      <c r="I147" s="551">
        <f t="shared" si="1"/>
        <v>0</v>
      </c>
      <c r="J147" s="551">
        <v>0.0</v>
      </c>
      <c r="K147" s="575">
        <v>0.0</v>
      </c>
      <c r="L147" s="550" t="s">
        <v>12104</v>
      </c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</row>
    <row r="148">
      <c r="A148" s="574">
        <v>45758.0</v>
      </c>
      <c r="B148" s="550" t="s">
        <v>12100</v>
      </c>
      <c r="C148" s="550" t="s">
        <v>12105</v>
      </c>
      <c r="D148" s="550" t="s">
        <v>12339</v>
      </c>
      <c r="E148" s="550" t="s">
        <v>12338</v>
      </c>
      <c r="F148" s="551">
        <v>0.0</v>
      </c>
      <c r="G148" s="551">
        <v>60.0</v>
      </c>
      <c r="H148" s="551">
        <v>60.0</v>
      </c>
      <c r="I148" s="551">
        <f t="shared" si="1"/>
        <v>0</v>
      </c>
      <c r="J148" s="551">
        <v>0.0</v>
      </c>
      <c r="K148" s="575">
        <v>0.0</v>
      </c>
      <c r="L148" s="550" t="s">
        <v>12104</v>
      </c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</row>
    <row r="149">
      <c r="A149" s="574">
        <v>45762.0</v>
      </c>
      <c r="B149" s="550" t="s">
        <v>12100</v>
      </c>
      <c r="C149" s="550" t="s">
        <v>12105</v>
      </c>
      <c r="D149" s="550" t="s">
        <v>12322</v>
      </c>
      <c r="E149" s="550" t="s">
        <v>12340</v>
      </c>
      <c r="F149" s="551">
        <v>0.0</v>
      </c>
      <c r="G149" s="551">
        <v>300.0</v>
      </c>
      <c r="H149" s="551">
        <v>300.0</v>
      </c>
      <c r="I149" s="551">
        <f t="shared" si="1"/>
        <v>0</v>
      </c>
      <c r="J149" s="551">
        <v>0.0</v>
      </c>
      <c r="K149" s="575">
        <v>0.0</v>
      </c>
      <c r="L149" s="550" t="s">
        <v>12104</v>
      </c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</row>
    <row r="150">
      <c r="A150" s="574">
        <v>45762.0</v>
      </c>
      <c r="B150" s="550" t="s">
        <v>12100</v>
      </c>
      <c r="C150" s="550" t="s">
        <v>12105</v>
      </c>
      <c r="D150" s="550" t="s">
        <v>12341</v>
      </c>
      <c r="E150" s="550" t="s">
        <v>12340</v>
      </c>
      <c r="F150" s="551">
        <v>0.0</v>
      </c>
      <c r="G150" s="551">
        <v>300.0</v>
      </c>
      <c r="H150" s="551">
        <v>300.0</v>
      </c>
      <c r="I150" s="551">
        <f t="shared" si="1"/>
        <v>0</v>
      </c>
      <c r="J150" s="551">
        <v>0.0</v>
      </c>
      <c r="K150" s="575">
        <v>0.0</v>
      </c>
      <c r="L150" s="550" t="s">
        <v>12104</v>
      </c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</row>
    <row r="151">
      <c r="A151" s="574">
        <v>45768.0</v>
      </c>
      <c r="B151" s="550" t="s">
        <v>12100</v>
      </c>
      <c r="C151" s="550" t="s">
        <v>12125</v>
      </c>
      <c r="D151" s="550" t="s">
        <v>12335</v>
      </c>
      <c r="E151" s="550" t="s">
        <v>12342</v>
      </c>
      <c r="F151" s="551">
        <v>0.0</v>
      </c>
      <c r="G151" s="551">
        <v>336.0</v>
      </c>
      <c r="H151" s="551">
        <v>336.0</v>
      </c>
      <c r="I151" s="551">
        <f t="shared" si="1"/>
        <v>0</v>
      </c>
      <c r="J151" s="551">
        <v>0.0</v>
      </c>
      <c r="K151" s="575">
        <v>0.0</v>
      </c>
      <c r="L151" s="550" t="s">
        <v>12104</v>
      </c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</row>
    <row r="152">
      <c r="A152" s="574">
        <v>45770.0</v>
      </c>
      <c r="B152" s="550" t="s">
        <v>12100</v>
      </c>
      <c r="C152" s="550" t="s">
        <v>12105</v>
      </c>
      <c r="D152" s="550" t="s">
        <v>12322</v>
      </c>
      <c r="E152" s="550" t="s">
        <v>12343</v>
      </c>
      <c r="F152" s="551">
        <v>0.0</v>
      </c>
      <c r="G152" s="551">
        <v>270.0</v>
      </c>
      <c r="H152" s="551">
        <v>270.0</v>
      </c>
      <c r="I152" s="551">
        <f t="shared" si="1"/>
        <v>0</v>
      </c>
      <c r="J152" s="551">
        <v>0.0</v>
      </c>
      <c r="K152" s="575">
        <v>0.0</v>
      </c>
      <c r="L152" s="550" t="s">
        <v>12104</v>
      </c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</row>
    <row r="153">
      <c r="A153" s="574">
        <v>45775.0</v>
      </c>
      <c r="B153" s="550" t="s">
        <v>12100</v>
      </c>
      <c r="C153" s="550" t="s">
        <v>12105</v>
      </c>
      <c r="D153" s="550" t="s">
        <v>12322</v>
      </c>
      <c r="E153" s="550" t="s">
        <v>12344</v>
      </c>
      <c r="F153" s="551">
        <v>0.0</v>
      </c>
      <c r="G153" s="551">
        <v>240.0</v>
      </c>
      <c r="H153" s="551">
        <v>240.0</v>
      </c>
      <c r="I153" s="551">
        <f t="shared" si="1"/>
        <v>0</v>
      </c>
      <c r="J153" s="551">
        <v>0.0</v>
      </c>
      <c r="K153" s="575">
        <v>0.0</v>
      </c>
      <c r="L153" s="550" t="s">
        <v>12104</v>
      </c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</row>
    <row r="154">
      <c r="A154" s="574">
        <v>45775.0</v>
      </c>
      <c r="B154" s="550" t="s">
        <v>12100</v>
      </c>
      <c r="C154" s="550" t="s">
        <v>12105</v>
      </c>
      <c r="D154" s="550" t="s">
        <v>12322</v>
      </c>
      <c r="E154" s="550" t="s">
        <v>12345</v>
      </c>
      <c r="F154" s="551">
        <v>0.0</v>
      </c>
      <c r="G154" s="551">
        <v>90.0</v>
      </c>
      <c r="H154" s="551">
        <v>90.0</v>
      </c>
      <c r="I154" s="551">
        <f t="shared" si="1"/>
        <v>0</v>
      </c>
      <c r="J154" s="551">
        <v>0.0</v>
      </c>
      <c r="K154" s="575">
        <v>0.0</v>
      </c>
      <c r="L154" s="550" t="s">
        <v>12104</v>
      </c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</row>
    <row r="155">
      <c r="A155" s="574">
        <v>45776.0</v>
      </c>
      <c r="B155" s="550" t="s">
        <v>12100</v>
      </c>
      <c r="C155" s="550" t="s">
        <v>12105</v>
      </c>
      <c r="D155" s="550" t="s">
        <v>12322</v>
      </c>
      <c r="E155" s="550" t="s">
        <v>12346</v>
      </c>
      <c r="F155" s="551">
        <v>0.0</v>
      </c>
      <c r="G155" s="551">
        <v>120.0</v>
      </c>
      <c r="H155" s="551">
        <v>120.0</v>
      </c>
      <c r="I155" s="551">
        <f t="shared" si="1"/>
        <v>0</v>
      </c>
      <c r="J155" s="551">
        <v>0.0</v>
      </c>
      <c r="K155" s="575">
        <v>0.0</v>
      </c>
      <c r="L155" s="550" t="s">
        <v>12104</v>
      </c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</row>
    <row r="156">
      <c r="A156" s="574">
        <v>45777.0</v>
      </c>
      <c r="B156" s="550" t="s">
        <v>12100</v>
      </c>
      <c r="C156" s="550" t="s">
        <v>12105</v>
      </c>
      <c r="D156" s="550" t="s">
        <v>12322</v>
      </c>
      <c r="E156" s="550" t="s">
        <v>12347</v>
      </c>
      <c r="F156" s="551">
        <v>0.0</v>
      </c>
      <c r="G156" s="551">
        <v>90.0</v>
      </c>
      <c r="H156" s="551">
        <v>90.0</v>
      </c>
      <c r="I156" s="551">
        <f t="shared" si="1"/>
        <v>0</v>
      </c>
      <c r="J156" s="551">
        <v>0.0</v>
      </c>
      <c r="K156" s="575">
        <v>0.0</v>
      </c>
      <c r="L156" s="550" t="s">
        <v>12104</v>
      </c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</row>
    <row r="157">
      <c r="A157" s="451"/>
      <c r="B157" s="431"/>
      <c r="C157" s="431"/>
      <c r="D157" s="431"/>
      <c r="E157" s="431"/>
      <c r="F157" s="442"/>
      <c r="G157" s="442"/>
      <c r="H157" s="442"/>
      <c r="I157" s="442"/>
      <c r="J157" s="442"/>
      <c r="K157" s="443"/>
      <c r="L157" s="431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</row>
    <row r="158">
      <c r="A158" s="574">
        <v>45779.0</v>
      </c>
      <c r="B158" s="550" t="s">
        <v>12100</v>
      </c>
      <c r="C158" s="550" t="s">
        <v>12125</v>
      </c>
      <c r="D158" s="550" t="s">
        <v>12335</v>
      </c>
      <c r="E158" s="550" t="s">
        <v>12348</v>
      </c>
      <c r="F158" s="551">
        <v>0.0</v>
      </c>
      <c r="G158" s="551">
        <v>246.0</v>
      </c>
      <c r="H158" s="551">
        <v>246.0</v>
      </c>
      <c r="I158" s="551">
        <f>((I156 + 0) - F158)</f>
        <v>0</v>
      </c>
      <c r="J158" s="551">
        <v>0.0</v>
      </c>
      <c r="K158" s="575">
        <v>0.0</v>
      </c>
      <c r="L158" s="550" t="s">
        <v>12104</v>
      </c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</row>
    <row r="159">
      <c r="A159" s="574">
        <v>45783.0</v>
      </c>
      <c r="B159" s="550" t="s">
        <v>12100</v>
      </c>
      <c r="C159" s="550" t="s">
        <v>12105</v>
      </c>
      <c r="D159" s="550" t="s">
        <v>12322</v>
      </c>
      <c r="E159" s="550" t="s">
        <v>12349</v>
      </c>
      <c r="F159" s="551">
        <v>0.0</v>
      </c>
      <c r="G159" s="551">
        <v>210.0</v>
      </c>
      <c r="H159" s="551">
        <v>210.0</v>
      </c>
      <c r="I159" s="551">
        <f t="shared" ref="I159:I175" si="2">((I158 + 0) - F159)</f>
        <v>0</v>
      </c>
      <c r="J159" s="551">
        <v>0.0</v>
      </c>
      <c r="K159" s="575">
        <v>0.0</v>
      </c>
      <c r="L159" s="550" t="s">
        <v>12104</v>
      </c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</row>
    <row r="160">
      <c r="A160" s="574">
        <v>45783.0</v>
      </c>
      <c r="B160" s="550" t="s">
        <v>12100</v>
      </c>
      <c r="C160" s="550" t="s">
        <v>12105</v>
      </c>
      <c r="D160" s="550" t="s">
        <v>12322</v>
      </c>
      <c r="E160" s="550" t="s">
        <v>12350</v>
      </c>
      <c r="F160" s="551">
        <v>0.0</v>
      </c>
      <c r="G160" s="551">
        <v>150.0</v>
      </c>
      <c r="H160" s="551">
        <v>150.0</v>
      </c>
      <c r="I160" s="551">
        <f t="shared" si="2"/>
        <v>0</v>
      </c>
      <c r="J160" s="551">
        <v>0.0</v>
      </c>
      <c r="K160" s="575">
        <v>0.0</v>
      </c>
      <c r="L160" s="550" t="s">
        <v>12104</v>
      </c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</row>
    <row r="161">
      <c r="A161" s="574">
        <v>45784.0</v>
      </c>
      <c r="B161" s="550" t="s">
        <v>12100</v>
      </c>
      <c r="C161" s="550" t="s">
        <v>12105</v>
      </c>
      <c r="D161" s="550" t="s">
        <v>12322</v>
      </c>
      <c r="E161" s="550" t="s">
        <v>12351</v>
      </c>
      <c r="F161" s="551">
        <v>0.0</v>
      </c>
      <c r="G161" s="551">
        <v>90.0</v>
      </c>
      <c r="H161" s="551">
        <v>90.0</v>
      </c>
      <c r="I161" s="551">
        <f t="shared" si="2"/>
        <v>0</v>
      </c>
      <c r="J161" s="551">
        <v>0.0</v>
      </c>
      <c r="K161" s="575">
        <v>0.0</v>
      </c>
      <c r="L161" s="550" t="s">
        <v>12104</v>
      </c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</row>
    <row r="162">
      <c r="A162" s="574">
        <v>45784.0</v>
      </c>
      <c r="B162" s="550" t="s">
        <v>12100</v>
      </c>
      <c r="C162" s="550" t="s">
        <v>12105</v>
      </c>
      <c r="D162" s="550" t="s">
        <v>12322</v>
      </c>
      <c r="E162" s="550" t="s">
        <v>12352</v>
      </c>
      <c r="F162" s="551">
        <v>0.0</v>
      </c>
      <c r="G162" s="551">
        <v>120.0</v>
      </c>
      <c r="H162" s="551">
        <v>120.0</v>
      </c>
      <c r="I162" s="551">
        <f t="shared" si="2"/>
        <v>0</v>
      </c>
      <c r="J162" s="551">
        <v>0.0</v>
      </c>
      <c r="K162" s="575">
        <v>0.0</v>
      </c>
      <c r="L162" s="550" t="s">
        <v>12104</v>
      </c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</row>
    <row r="163">
      <c r="A163" s="574">
        <v>45785.0</v>
      </c>
      <c r="B163" s="550" t="s">
        <v>12100</v>
      </c>
      <c r="C163" s="550" t="s">
        <v>12105</v>
      </c>
      <c r="D163" s="550" t="s">
        <v>12322</v>
      </c>
      <c r="E163" s="550" t="s">
        <v>12353</v>
      </c>
      <c r="F163" s="551">
        <v>0.0</v>
      </c>
      <c r="G163" s="551">
        <v>120.0</v>
      </c>
      <c r="H163" s="551">
        <v>120.0</v>
      </c>
      <c r="I163" s="551">
        <f t="shared" si="2"/>
        <v>0</v>
      </c>
      <c r="J163" s="551">
        <v>0.0</v>
      </c>
      <c r="K163" s="575">
        <v>0.0</v>
      </c>
      <c r="L163" s="550" t="s">
        <v>12104</v>
      </c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</row>
    <row r="164">
      <c r="A164" s="574">
        <v>45785.0</v>
      </c>
      <c r="B164" s="550" t="s">
        <v>12100</v>
      </c>
      <c r="C164" s="550" t="s">
        <v>12105</v>
      </c>
      <c r="D164" s="550" t="s">
        <v>12324</v>
      </c>
      <c r="E164" s="550" t="s">
        <v>12353</v>
      </c>
      <c r="F164" s="551">
        <v>0.0</v>
      </c>
      <c r="G164" s="551">
        <v>120.0</v>
      </c>
      <c r="H164" s="551">
        <v>120.0</v>
      </c>
      <c r="I164" s="551">
        <f t="shared" si="2"/>
        <v>0</v>
      </c>
      <c r="J164" s="551">
        <v>0.0</v>
      </c>
      <c r="K164" s="575">
        <v>0.0</v>
      </c>
      <c r="L164" s="550" t="s">
        <v>12104</v>
      </c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</row>
    <row r="165">
      <c r="A165" s="574">
        <v>45790.0</v>
      </c>
      <c r="B165" s="550" t="s">
        <v>12100</v>
      </c>
      <c r="C165" s="550" t="s">
        <v>12105</v>
      </c>
      <c r="D165" s="550" t="s">
        <v>12322</v>
      </c>
      <c r="E165" s="550" t="s">
        <v>12354</v>
      </c>
      <c r="F165" s="551">
        <v>0.0</v>
      </c>
      <c r="G165" s="551">
        <v>150.0</v>
      </c>
      <c r="H165" s="551">
        <v>150.0</v>
      </c>
      <c r="I165" s="551">
        <f t="shared" si="2"/>
        <v>0</v>
      </c>
      <c r="J165" s="551">
        <v>0.0</v>
      </c>
      <c r="K165" s="575">
        <v>0.0</v>
      </c>
      <c r="L165" s="550" t="s">
        <v>12104</v>
      </c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</row>
    <row r="166">
      <c r="A166" s="574">
        <v>45790.0</v>
      </c>
      <c r="B166" s="550" t="s">
        <v>12100</v>
      </c>
      <c r="C166" s="550" t="s">
        <v>12105</v>
      </c>
      <c r="D166" s="550" t="s">
        <v>12322</v>
      </c>
      <c r="E166" s="550" t="s">
        <v>12355</v>
      </c>
      <c r="F166" s="551">
        <v>0.0</v>
      </c>
      <c r="G166" s="551">
        <v>120.0</v>
      </c>
      <c r="H166" s="551">
        <v>120.0</v>
      </c>
      <c r="I166" s="551">
        <f t="shared" si="2"/>
        <v>0</v>
      </c>
      <c r="J166" s="551">
        <v>0.0</v>
      </c>
      <c r="K166" s="575">
        <v>0.0</v>
      </c>
      <c r="L166" s="550" t="s">
        <v>12104</v>
      </c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</row>
    <row r="167">
      <c r="A167" s="574">
        <v>45790.0</v>
      </c>
      <c r="B167" s="550" t="s">
        <v>12100</v>
      </c>
      <c r="C167" s="550" t="s">
        <v>12105</v>
      </c>
      <c r="D167" s="576" t="s">
        <v>12356</v>
      </c>
      <c r="E167" s="550" t="s">
        <v>12354</v>
      </c>
      <c r="F167" s="551">
        <v>0.0</v>
      </c>
      <c r="G167" s="551">
        <v>150.0</v>
      </c>
      <c r="H167" s="551">
        <v>150.0</v>
      </c>
      <c r="I167" s="551">
        <f t="shared" si="2"/>
        <v>0</v>
      </c>
      <c r="J167" s="551">
        <v>0.0</v>
      </c>
      <c r="K167" s="575">
        <v>0.0</v>
      </c>
      <c r="L167" s="550" t="s">
        <v>12104</v>
      </c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</row>
    <row r="168">
      <c r="A168" s="574">
        <v>45790.0</v>
      </c>
      <c r="B168" s="550" t="s">
        <v>12100</v>
      </c>
      <c r="C168" s="550" t="s">
        <v>12105</v>
      </c>
      <c r="D168" s="576" t="s">
        <v>12357</v>
      </c>
      <c r="E168" s="550" t="s">
        <v>12355</v>
      </c>
      <c r="F168" s="551">
        <v>0.0</v>
      </c>
      <c r="G168" s="551">
        <v>120.0</v>
      </c>
      <c r="H168" s="551">
        <v>120.0</v>
      </c>
      <c r="I168" s="551">
        <f t="shared" si="2"/>
        <v>0</v>
      </c>
      <c r="J168" s="551">
        <v>0.0</v>
      </c>
      <c r="K168" s="575">
        <v>0.0</v>
      </c>
      <c r="L168" s="550" t="s">
        <v>12104</v>
      </c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</row>
    <row r="169">
      <c r="A169" s="574">
        <v>45791.0</v>
      </c>
      <c r="B169" s="550" t="s">
        <v>12100</v>
      </c>
      <c r="C169" s="550" t="s">
        <v>12105</v>
      </c>
      <c r="D169" s="550" t="s">
        <v>12358</v>
      </c>
      <c r="E169" s="550" t="s">
        <v>12359</v>
      </c>
      <c r="F169" s="551">
        <v>0.0</v>
      </c>
      <c r="G169" s="551">
        <v>150.0</v>
      </c>
      <c r="H169" s="551">
        <v>150.0</v>
      </c>
      <c r="I169" s="551">
        <f t="shared" si="2"/>
        <v>0</v>
      </c>
      <c r="J169" s="551">
        <v>0.0</v>
      </c>
      <c r="K169" s="575">
        <v>0.0</v>
      </c>
      <c r="L169" s="550" t="s">
        <v>12104</v>
      </c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</row>
    <row r="170">
      <c r="A170" s="574">
        <v>45798.0</v>
      </c>
      <c r="B170" s="550" t="s">
        <v>12100</v>
      </c>
      <c r="C170" s="550" t="s">
        <v>12105</v>
      </c>
      <c r="D170" s="550" t="s">
        <v>12360</v>
      </c>
      <c r="E170" s="550" t="s">
        <v>12361</v>
      </c>
      <c r="F170" s="551">
        <v>0.0</v>
      </c>
      <c r="G170" s="551">
        <v>90.0</v>
      </c>
      <c r="H170" s="551">
        <v>90.0</v>
      </c>
      <c r="I170" s="551">
        <f t="shared" si="2"/>
        <v>0</v>
      </c>
      <c r="J170" s="551">
        <v>0.0</v>
      </c>
      <c r="K170" s="575">
        <v>0.0</v>
      </c>
      <c r="L170" s="550" t="s">
        <v>12104</v>
      </c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</row>
    <row r="171">
      <c r="A171" s="574">
        <v>45799.0</v>
      </c>
      <c r="B171" s="550" t="s">
        <v>12100</v>
      </c>
      <c r="C171" s="550" t="s">
        <v>12105</v>
      </c>
      <c r="D171" s="550" t="s">
        <v>12362</v>
      </c>
      <c r="E171" s="550" t="s">
        <v>12363</v>
      </c>
      <c r="F171" s="551">
        <v>0.0</v>
      </c>
      <c r="G171" s="551">
        <v>120.0</v>
      </c>
      <c r="H171" s="551">
        <v>120.0</v>
      </c>
      <c r="I171" s="551">
        <f t="shared" si="2"/>
        <v>0</v>
      </c>
      <c r="J171" s="551">
        <v>0.0</v>
      </c>
      <c r="K171" s="575">
        <v>0.0</v>
      </c>
      <c r="L171" s="550" t="s">
        <v>12104</v>
      </c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</row>
    <row r="172">
      <c r="A172" s="574">
        <v>45800.0</v>
      </c>
      <c r="B172" s="550" t="s">
        <v>12100</v>
      </c>
      <c r="C172" s="550" t="s">
        <v>12105</v>
      </c>
      <c r="D172" s="550" t="s">
        <v>12362</v>
      </c>
      <c r="E172" s="550" t="s">
        <v>12364</v>
      </c>
      <c r="F172" s="551">
        <v>0.0</v>
      </c>
      <c r="G172" s="551">
        <v>120.0</v>
      </c>
      <c r="H172" s="551">
        <v>120.0</v>
      </c>
      <c r="I172" s="551">
        <f t="shared" si="2"/>
        <v>0</v>
      </c>
      <c r="J172" s="551">
        <v>0.0</v>
      </c>
      <c r="K172" s="575">
        <v>0.0</v>
      </c>
      <c r="L172" s="550" t="s">
        <v>12104</v>
      </c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</row>
    <row r="173">
      <c r="A173" s="574">
        <v>45803.0</v>
      </c>
      <c r="B173" s="550" t="s">
        <v>12100</v>
      </c>
      <c r="C173" s="550" t="s">
        <v>12105</v>
      </c>
      <c r="D173" s="550" t="s">
        <v>12360</v>
      </c>
      <c r="E173" s="550" t="s">
        <v>12365</v>
      </c>
      <c r="F173" s="551">
        <v>0.0</v>
      </c>
      <c r="G173" s="551">
        <v>90.0</v>
      </c>
      <c r="H173" s="551">
        <v>90.0</v>
      </c>
      <c r="I173" s="551">
        <f t="shared" si="2"/>
        <v>0</v>
      </c>
      <c r="J173" s="551">
        <v>0.0</v>
      </c>
      <c r="K173" s="575">
        <v>0.0</v>
      </c>
      <c r="L173" s="550" t="s">
        <v>12104</v>
      </c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</row>
    <row r="174">
      <c r="A174" s="574">
        <v>45805.0</v>
      </c>
      <c r="B174" s="550" t="s">
        <v>12100</v>
      </c>
      <c r="C174" s="550" t="s">
        <v>12105</v>
      </c>
      <c r="D174" s="550" t="s">
        <v>12329</v>
      </c>
      <c r="E174" s="550" t="s">
        <v>12366</v>
      </c>
      <c r="F174" s="551">
        <v>0.0</v>
      </c>
      <c r="G174" s="551">
        <v>90.0</v>
      </c>
      <c r="H174" s="551">
        <v>90.0</v>
      </c>
      <c r="I174" s="551">
        <f t="shared" si="2"/>
        <v>0</v>
      </c>
      <c r="J174" s="551">
        <v>0.0</v>
      </c>
      <c r="K174" s="575">
        <v>0.0</v>
      </c>
      <c r="L174" s="550" t="s">
        <v>12104</v>
      </c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</row>
    <row r="175">
      <c r="A175" s="574">
        <v>45807.0</v>
      </c>
      <c r="B175" s="550" t="s">
        <v>12100</v>
      </c>
      <c r="C175" s="550" t="s">
        <v>12105</v>
      </c>
      <c r="D175" s="550" t="s">
        <v>12367</v>
      </c>
      <c r="E175" s="550" t="s">
        <v>12368</v>
      </c>
      <c r="F175" s="551">
        <v>0.0</v>
      </c>
      <c r="G175" s="551">
        <v>210.0</v>
      </c>
      <c r="H175" s="551">
        <v>210.0</v>
      </c>
      <c r="I175" s="551">
        <f t="shared" si="2"/>
        <v>0</v>
      </c>
      <c r="J175" s="551">
        <v>0.0</v>
      </c>
      <c r="K175" s="575">
        <v>0.0</v>
      </c>
      <c r="L175" s="550" t="s">
        <v>12104</v>
      </c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</row>
    <row r="176">
      <c r="A176" s="451"/>
      <c r="B176" s="431"/>
      <c r="C176" s="431"/>
      <c r="D176" s="431"/>
      <c r="E176" s="431"/>
      <c r="F176" s="442"/>
      <c r="G176" s="442"/>
      <c r="H176" s="442"/>
      <c r="I176" s="442"/>
      <c r="J176" s="442"/>
      <c r="K176" s="443"/>
      <c r="L176" s="431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</row>
    <row r="177">
      <c r="A177" s="574">
        <v>45811.0</v>
      </c>
      <c r="B177" s="550" t="s">
        <v>12100</v>
      </c>
      <c r="C177" s="550" t="s">
        <v>12105</v>
      </c>
      <c r="D177" s="550" t="s">
        <v>12341</v>
      </c>
      <c r="E177" s="550" t="s">
        <v>12369</v>
      </c>
      <c r="F177" s="551">
        <v>0.0</v>
      </c>
      <c r="G177" s="551">
        <v>300.0</v>
      </c>
      <c r="H177" s="551">
        <v>300.0</v>
      </c>
      <c r="I177" s="551">
        <f>((I175 + 0) - F177)</f>
        <v>0</v>
      </c>
      <c r="J177" s="551">
        <v>0.0</v>
      </c>
      <c r="K177" s="575">
        <v>0.0</v>
      </c>
      <c r="L177" s="550" t="s">
        <v>12104</v>
      </c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</row>
    <row r="178">
      <c r="A178" s="574">
        <v>45812.0</v>
      </c>
      <c r="B178" s="550" t="s">
        <v>12100</v>
      </c>
      <c r="C178" s="550" t="s">
        <v>12125</v>
      </c>
      <c r="D178" s="550" t="s">
        <v>12335</v>
      </c>
      <c r="E178" s="550" t="s">
        <v>12370</v>
      </c>
      <c r="F178" s="551">
        <v>0.0</v>
      </c>
      <c r="G178" s="551">
        <v>229.2</v>
      </c>
      <c r="H178" s="551">
        <v>229.2</v>
      </c>
      <c r="I178" s="551">
        <f t="shared" ref="I178:I180" si="3">((I177 + 0) - F178)</f>
        <v>0</v>
      </c>
      <c r="J178" s="551">
        <v>0.0</v>
      </c>
      <c r="K178" s="575">
        <v>0.0</v>
      </c>
      <c r="L178" s="550" t="s">
        <v>12104</v>
      </c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</row>
    <row r="179">
      <c r="A179" s="574">
        <v>45819.0</v>
      </c>
      <c r="B179" s="550" t="s">
        <v>12100</v>
      </c>
      <c r="C179" s="550" t="s">
        <v>12125</v>
      </c>
      <c r="D179" s="550" t="s">
        <v>12335</v>
      </c>
      <c r="E179" s="550" t="s">
        <v>12371</v>
      </c>
      <c r="F179" s="551">
        <v>0.0</v>
      </c>
      <c r="G179" s="551">
        <v>152.0</v>
      </c>
      <c r="H179" s="551">
        <v>152.0</v>
      </c>
      <c r="I179" s="551">
        <f t="shared" si="3"/>
        <v>0</v>
      </c>
      <c r="J179" s="551">
        <v>0.0</v>
      </c>
      <c r="K179" s="575">
        <v>0.0</v>
      </c>
      <c r="L179" s="550" t="s">
        <v>12104</v>
      </c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</row>
    <row r="180">
      <c r="A180" s="574">
        <v>45834.0</v>
      </c>
      <c r="B180" s="550" t="s">
        <v>12100</v>
      </c>
      <c r="C180" s="550" t="s">
        <v>12125</v>
      </c>
      <c r="D180" s="550" t="s">
        <v>12335</v>
      </c>
      <c r="E180" s="550" t="s">
        <v>12372</v>
      </c>
      <c r="F180" s="551">
        <v>0.0</v>
      </c>
      <c r="G180" s="551">
        <v>74.2</v>
      </c>
      <c r="H180" s="551">
        <v>74.2</v>
      </c>
      <c r="I180" s="551">
        <f t="shared" si="3"/>
        <v>0</v>
      </c>
      <c r="J180" s="551">
        <v>0.0</v>
      </c>
      <c r="K180" s="575">
        <v>0.0</v>
      </c>
      <c r="L180" s="550" t="s">
        <v>12104</v>
      </c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</row>
    <row r="181">
      <c r="A181" s="577" t="s">
        <v>12156</v>
      </c>
      <c r="B181" s="431"/>
      <c r="C181" s="431"/>
      <c r="D181" s="431"/>
      <c r="E181" s="431"/>
      <c r="F181" s="557">
        <f t="shared" ref="F181:H181" si="4">SUM(F133:F180)</f>
        <v>0</v>
      </c>
      <c r="G181" s="557">
        <f t="shared" si="4"/>
        <v>22900.2</v>
      </c>
      <c r="H181" s="557">
        <f t="shared" si="4"/>
        <v>22900.2</v>
      </c>
      <c r="I181" s="557">
        <f>I180</f>
        <v>0</v>
      </c>
      <c r="J181" s="557">
        <f>SUM(J133:J180)</f>
        <v>0</v>
      </c>
      <c r="K181" s="553"/>
      <c r="L181" s="431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</row>
    <row r="182">
      <c r="A182" s="444"/>
      <c r="B182" s="48"/>
      <c r="C182" s="48"/>
      <c r="D182" s="48"/>
      <c r="E182" s="48"/>
      <c r="F182" s="48"/>
      <c r="G182" s="130"/>
      <c r="H182" s="130"/>
      <c r="I182" s="48"/>
      <c r="J182" s="130"/>
      <c r="K182" s="564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</row>
    <row r="183">
      <c r="A183" s="569" t="s">
        <v>12157</v>
      </c>
      <c r="B183" s="166"/>
      <c r="C183" s="166"/>
      <c r="D183" s="166"/>
      <c r="E183" s="166"/>
      <c r="F183" s="166"/>
      <c r="G183" s="578"/>
      <c r="H183" s="578"/>
      <c r="I183" s="166"/>
      <c r="J183" s="578"/>
      <c r="K183" s="571"/>
      <c r="L183" s="166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</row>
    <row r="184">
      <c r="A184" s="572">
        <v>45748.0</v>
      </c>
      <c r="B184" s="542" t="s">
        <v>12120</v>
      </c>
      <c r="C184" s="542" t="s">
        <v>12373</v>
      </c>
      <c r="D184" s="542" t="s">
        <v>12374</v>
      </c>
      <c r="E184" s="542" t="s">
        <v>12375</v>
      </c>
      <c r="F184" s="560">
        <v>0.0</v>
      </c>
      <c r="G184" s="560">
        <v>270.0</v>
      </c>
      <c r="H184" s="560">
        <v>241.07</v>
      </c>
      <c r="I184" s="560">
        <f>(0 - F184)</f>
        <v>0</v>
      </c>
      <c r="J184" s="560">
        <v>28.93</v>
      </c>
      <c r="K184" s="573">
        <v>12.0</v>
      </c>
      <c r="L184" s="542" t="s">
        <v>12215</v>
      </c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</row>
    <row r="185">
      <c r="A185" s="574">
        <v>45748.0</v>
      </c>
      <c r="B185" s="550" t="s">
        <v>12120</v>
      </c>
      <c r="C185" s="550" t="s">
        <v>12373</v>
      </c>
      <c r="D185" s="550" t="s">
        <v>12376</v>
      </c>
      <c r="E185" s="550" t="s">
        <v>12375</v>
      </c>
      <c r="F185" s="551">
        <v>0.0</v>
      </c>
      <c r="G185" s="551">
        <v>800.0</v>
      </c>
      <c r="H185" s="551">
        <v>714.29</v>
      </c>
      <c r="I185" s="551">
        <f t="shared" ref="I185:I193" si="5">((I184 + 0) - F185)</f>
        <v>0</v>
      </c>
      <c r="J185" s="551">
        <v>85.71</v>
      </c>
      <c r="K185" s="575">
        <v>12.0</v>
      </c>
      <c r="L185" s="550" t="s">
        <v>12243</v>
      </c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</row>
    <row r="186">
      <c r="A186" s="574">
        <v>45748.0</v>
      </c>
      <c r="B186" s="550" t="s">
        <v>12120</v>
      </c>
      <c r="C186" s="550" t="s">
        <v>12373</v>
      </c>
      <c r="D186" s="550" t="s">
        <v>12377</v>
      </c>
      <c r="E186" s="550" t="s">
        <v>12375</v>
      </c>
      <c r="F186" s="551">
        <v>0.0</v>
      </c>
      <c r="G186" s="551">
        <v>800.0</v>
      </c>
      <c r="H186" s="551">
        <v>714.29</v>
      </c>
      <c r="I186" s="551">
        <f t="shared" si="5"/>
        <v>0</v>
      </c>
      <c r="J186" s="551">
        <v>85.71</v>
      </c>
      <c r="K186" s="575">
        <v>12.0</v>
      </c>
      <c r="L186" s="550" t="s">
        <v>12243</v>
      </c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</row>
    <row r="187">
      <c r="A187" s="574">
        <v>45748.0</v>
      </c>
      <c r="B187" s="550" t="s">
        <v>12120</v>
      </c>
      <c r="C187" s="550" t="s">
        <v>12373</v>
      </c>
      <c r="D187" s="550" t="s">
        <v>12378</v>
      </c>
      <c r="E187" s="550" t="s">
        <v>12375</v>
      </c>
      <c r="F187" s="551">
        <v>0.0</v>
      </c>
      <c r="G187" s="551">
        <v>300.0</v>
      </c>
      <c r="H187" s="551">
        <v>267.86</v>
      </c>
      <c r="I187" s="551">
        <f t="shared" si="5"/>
        <v>0</v>
      </c>
      <c r="J187" s="551">
        <v>32.14</v>
      </c>
      <c r="K187" s="575">
        <v>12.0</v>
      </c>
      <c r="L187" s="550" t="s">
        <v>12243</v>
      </c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</row>
    <row r="188">
      <c r="A188" s="574">
        <v>45750.0</v>
      </c>
      <c r="B188" s="550" t="s">
        <v>12120</v>
      </c>
      <c r="C188" s="550" t="s">
        <v>12379</v>
      </c>
      <c r="D188" s="550" t="s">
        <v>12380</v>
      </c>
      <c r="E188" s="550" t="s">
        <v>12381</v>
      </c>
      <c r="F188" s="551">
        <v>0.0</v>
      </c>
      <c r="G188" s="551">
        <v>3000.0</v>
      </c>
      <c r="H188" s="551">
        <v>2678.57</v>
      </c>
      <c r="I188" s="551">
        <f t="shared" si="5"/>
        <v>0</v>
      </c>
      <c r="J188" s="551">
        <v>321.43</v>
      </c>
      <c r="K188" s="575">
        <v>12.0</v>
      </c>
      <c r="L188" s="550" t="s">
        <v>12117</v>
      </c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</row>
    <row r="189">
      <c r="A189" s="574">
        <v>45754.0</v>
      </c>
      <c r="B189" s="550" t="s">
        <v>12100</v>
      </c>
      <c r="C189" s="550" t="s">
        <v>12125</v>
      </c>
      <c r="D189" s="550" t="s">
        <v>12141</v>
      </c>
      <c r="E189" s="550" t="s">
        <v>12382</v>
      </c>
      <c r="F189" s="551">
        <v>0.0</v>
      </c>
      <c r="G189" s="551">
        <v>1699.3</v>
      </c>
      <c r="H189" s="551">
        <v>1517.23</v>
      </c>
      <c r="I189" s="551">
        <f t="shared" si="5"/>
        <v>0</v>
      </c>
      <c r="J189" s="551">
        <v>182.07</v>
      </c>
      <c r="K189" s="575">
        <v>12.0</v>
      </c>
      <c r="L189" s="550" t="s">
        <v>12104</v>
      </c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</row>
    <row r="190">
      <c r="A190" s="574">
        <v>45754.0</v>
      </c>
      <c r="B190" s="550" t="s">
        <v>12100</v>
      </c>
      <c r="C190" s="550" t="s">
        <v>12125</v>
      </c>
      <c r="D190" s="550" t="s">
        <v>12383</v>
      </c>
      <c r="E190" s="550" t="s">
        <v>12382</v>
      </c>
      <c r="F190" s="551">
        <v>0.0</v>
      </c>
      <c r="G190" s="551">
        <v>1699.3</v>
      </c>
      <c r="H190" s="551">
        <v>1517.23</v>
      </c>
      <c r="I190" s="551">
        <f t="shared" si="5"/>
        <v>0</v>
      </c>
      <c r="J190" s="551">
        <v>182.07</v>
      </c>
      <c r="K190" s="575">
        <v>12.0</v>
      </c>
      <c r="L190" s="550" t="s">
        <v>12104</v>
      </c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</row>
    <row r="191">
      <c r="A191" s="574">
        <v>45758.0</v>
      </c>
      <c r="B191" s="550" t="s">
        <v>12100</v>
      </c>
      <c r="C191" s="550" t="s">
        <v>12125</v>
      </c>
      <c r="D191" s="550" t="s">
        <v>12141</v>
      </c>
      <c r="E191" s="550" t="s">
        <v>12336</v>
      </c>
      <c r="F191" s="551">
        <v>0.0</v>
      </c>
      <c r="G191" s="551">
        <v>1466.0</v>
      </c>
      <c r="H191" s="551">
        <v>1308.93</v>
      </c>
      <c r="I191" s="551">
        <f t="shared" si="5"/>
        <v>0</v>
      </c>
      <c r="J191" s="551">
        <v>157.07</v>
      </c>
      <c r="K191" s="575">
        <v>12.0</v>
      </c>
      <c r="L191" s="550" t="s">
        <v>12104</v>
      </c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</row>
    <row r="192">
      <c r="A192" s="574">
        <v>45768.0</v>
      </c>
      <c r="B192" s="550" t="s">
        <v>12100</v>
      </c>
      <c r="C192" s="550" t="s">
        <v>12125</v>
      </c>
      <c r="D192" s="550" t="s">
        <v>12141</v>
      </c>
      <c r="E192" s="550" t="s">
        <v>12342</v>
      </c>
      <c r="F192" s="551">
        <v>0.0</v>
      </c>
      <c r="G192" s="551">
        <v>2385.7</v>
      </c>
      <c r="H192" s="551">
        <v>2130.09</v>
      </c>
      <c r="I192" s="551">
        <f t="shared" si="5"/>
        <v>0</v>
      </c>
      <c r="J192" s="551">
        <v>255.61</v>
      </c>
      <c r="K192" s="575">
        <v>12.0</v>
      </c>
      <c r="L192" s="550" t="s">
        <v>12104</v>
      </c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</row>
    <row r="193">
      <c r="A193" s="574">
        <v>45771.0</v>
      </c>
      <c r="B193" s="550" t="s">
        <v>12100</v>
      </c>
      <c r="C193" s="550" t="s">
        <v>12125</v>
      </c>
      <c r="D193" s="550" t="s">
        <v>12141</v>
      </c>
      <c r="E193" s="550" t="s">
        <v>12384</v>
      </c>
      <c r="F193" s="551">
        <v>0.0</v>
      </c>
      <c r="G193" s="551">
        <v>2260.25</v>
      </c>
      <c r="H193" s="551">
        <v>2018.08</v>
      </c>
      <c r="I193" s="551">
        <f t="shared" si="5"/>
        <v>0</v>
      </c>
      <c r="J193" s="551">
        <v>242.17</v>
      </c>
      <c r="K193" s="575">
        <v>12.0</v>
      </c>
      <c r="L193" s="550" t="s">
        <v>12104</v>
      </c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</row>
    <row r="194">
      <c r="A194" s="451"/>
      <c r="B194" s="431"/>
      <c r="C194" s="431"/>
      <c r="D194" s="431"/>
      <c r="E194" s="431"/>
      <c r="F194" s="442"/>
      <c r="G194" s="442"/>
      <c r="H194" s="442"/>
      <c r="I194" s="442"/>
      <c r="J194" s="442"/>
      <c r="K194" s="443"/>
      <c r="L194" s="431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</row>
    <row r="195">
      <c r="A195" s="574">
        <v>45778.0</v>
      </c>
      <c r="B195" s="550" t="s">
        <v>12120</v>
      </c>
      <c r="C195" s="550" t="s">
        <v>12160</v>
      </c>
      <c r="D195" s="550" t="s">
        <v>12161</v>
      </c>
      <c r="E195" s="550" t="s">
        <v>12385</v>
      </c>
      <c r="F195" s="551">
        <v>0.0</v>
      </c>
      <c r="G195" s="551">
        <v>8064.0</v>
      </c>
      <c r="H195" s="551">
        <v>7200.0</v>
      </c>
      <c r="I195" s="551">
        <f>((I193 + 0) - F195)</f>
        <v>0</v>
      </c>
      <c r="J195" s="551">
        <v>864.0</v>
      </c>
      <c r="K195" s="575">
        <v>12.0</v>
      </c>
      <c r="L195" s="550" t="s">
        <v>12104</v>
      </c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</row>
    <row r="196">
      <c r="A196" s="574">
        <v>45779.0</v>
      </c>
      <c r="B196" s="550" t="s">
        <v>12100</v>
      </c>
      <c r="C196" s="550" t="s">
        <v>12125</v>
      </c>
      <c r="D196" s="550" t="s">
        <v>12141</v>
      </c>
      <c r="E196" s="550" t="s">
        <v>12348</v>
      </c>
      <c r="F196" s="551">
        <v>0.0</v>
      </c>
      <c r="G196" s="551">
        <v>3322.1</v>
      </c>
      <c r="H196" s="551">
        <v>2966.16</v>
      </c>
      <c r="I196" s="551">
        <f t="shared" ref="I196:I209" si="6">((I195 + 0) - F196)</f>
        <v>0</v>
      </c>
      <c r="J196" s="551">
        <v>355.94</v>
      </c>
      <c r="K196" s="575">
        <v>12.0</v>
      </c>
      <c r="L196" s="550" t="s">
        <v>12104</v>
      </c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</row>
    <row r="197">
      <c r="A197" s="574">
        <v>45782.0</v>
      </c>
      <c r="B197" s="550" t="s">
        <v>12100</v>
      </c>
      <c r="C197" s="550" t="s">
        <v>12386</v>
      </c>
      <c r="D197" s="550" t="s">
        <v>12387</v>
      </c>
      <c r="E197" s="550" t="s">
        <v>12388</v>
      </c>
      <c r="F197" s="551">
        <v>0.0</v>
      </c>
      <c r="G197" s="551">
        <v>790.0</v>
      </c>
      <c r="H197" s="551">
        <v>705.36</v>
      </c>
      <c r="I197" s="551">
        <f t="shared" si="6"/>
        <v>0</v>
      </c>
      <c r="J197" s="551">
        <v>84.64</v>
      </c>
      <c r="K197" s="575">
        <v>12.0</v>
      </c>
      <c r="L197" s="550" t="s">
        <v>12211</v>
      </c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</row>
    <row r="198">
      <c r="A198" s="574">
        <v>45782.0</v>
      </c>
      <c r="B198" s="550" t="s">
        <v>12100</v>
      </c>
      <c r="C198" s="550" t="s">
        <v>12389</v>
      </c>
      <c r="D198" s="550" t="s">
        <v>12390</v>
      </c>
      <c r="E198" s="550" t="s">
        <v>12391</v>
      </c>
      <c r="F198" s="551">
        <v>0.0</v>
      </c>
      <c r="G198" s="551">
        <v>50.0</v>
      </c>
      <c r="H198" s="551">
        <v>44.64</v>
      </c>
      <c r="I198" s="551">
        <f t="shared" si="6"/>
        <v>0</v>
      </c>
      <c r="J198" s="551">
        <v>5.36</v>
      </c>
      <c r="K198" s="575">
        <v>12.0</v>
      </c>
      <c r="L198" s="550" t="s">
        <v>12392</v>
      </c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</row>
    <row r="199">
      <c r="A199" s="574">
        <v>45783.0</v>
      </c>
      <c r="B199" s="550" t="s">
        <v>12100</v>
      </c>
      <c r="C199" s="550" t="s">
        <v>12125</v>
      </c>
      <c r="D199" s="550" t="s">
        <v>12141</v>
      </c>
      <c r="E199" s="550" t="s">
        <v>12393</v>
      </c>
      <c r="F199" s="551">
        <v>0.0</v>
      </c>
      <c r="G199" s="551">
        <v>513.0</v>
      </c>
      <c r="H199" s="551">
        <v>458.04</v>
      </c>
      <c r="I199" s="551">
        <f t="shared" si="6"/>
        <v>0</v>
      </c>
      <c r="J199" s="551">
        <v>54.96</v>
      </c>
      <c r="K199" s="575">
        <v>12.0</v>
      </c>
      <c r="L199" s="550" t="s">
        <v>12104</v>
      </c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</row>
    <row r="200">
      <c r="A200" s="574">
        <v>45785.0</v>
      </c>
      <c r="B200" s="550" t="s">
        <v>12100</v>
      </c>
      <c r="C200" s="550" t="s">
        <v>12394</v>
      </c>
      <c r="D200" s="550" t="s">
        <v>12395</v>
      </c>
      <c r="E200" s="550" t="s">
        <v>12396</v>
      </c>
      <c r="F200" s="551">
        <v>0.0</v>
      </c>
      <c r="G200" s="551">
        <v>100.0</v>
      </c>
      <c r="H200" s="551">
        <v>89.29</v>
      </c>
      <c r="I200" s="551">
        <f t="shared" si="6"/>
        <v>0</v>
      </c>
      <c r="J200" s="551">
        <v>10.71</v>
      </c>
      <c r="K200" s="575">
        <v>12.0</v>
      </c>
      <c r="L200" s="550" t="s">
        <v>12392</v>
      </c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</row>
    <row r="201">
      <c r="A201" s="574">
        <v>45786.0</v>
      </c>
      <c r="B201" s="550" t="s">
        <v>12100</v>
      </c>
      <c r="C201" s="550" t="s">
        <v>12397</v>
      </c>
      <c r="D201" s="550" t="s">
        <v>12398</v>
      </c>
      <c r="E201" s="550" t="s">
        <v>12399</v>
      </c>
      <c r="F201" s="551">
        <v>0.0</v>
      </c>
      <c r="G201" s="551">
        <v>2160.0</v>
      </c>
      <c r="H201" s="551">
        <v>1928.57</v>
      </c>
      <c r="I201" s="551">
        <f t="shared" si="6"/>
        <v>0</v>
      </c>
      <c r="J201" s="551">
        <v>231.43</v>
      </c>
      <c r="K201" s="575">
        <v>12.0</v>
      </c>
      <c r="L201" s="550" t="s">
        <v>12104</v>
      </c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</row>
    <row r="202">
      <c r="A202" s="574">
        <v>45786.0</v>
      </c>
      <c r="B202" s="550" t="s">
        <v>12100</v>
      </c>
      <c r="C202" s="550" t="s">
        <v>12400</v>
      </c>
      <c r="D202" s="550" t="s">
        <v>12401</v>
      </c>
      <c r="E202" s="550" t="s">
        <v>12399</v>
      </c>
      <c r="F202" s="551">
        <v>0.0</v>
      </c>
      <c r="G202" s="551">
        <v>2160.0</v>
      </c>
      <c r="H202" s="551">
        <v>1928.57</v>
      </c>
      <c r="I202" s="551">
        <f t="shared" si="6"/>
        <v>0</v>
      </c>
      <c r="J202" s="551">
        <v>231.43</v>
      </c>
      <c r="K202" s="575">
        <v>12.0</v>
      </c>
      <c r="L202" s="550" t="s">
        <v>12117</v>
      </c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</row>
    <row r="203">
      <c r="A203" s="574">
        <v>45789.0</v>
      </c>
      <c r="B203" s="550" t="s">
        <v>12120</v>
      </c>
      <c r="C203" s="550" t="s">
        <v>12402</v>
      </c>
      <c r="D203" s="550" t="s">
        <v>12403</v>
      </c>
      <c r="E203" s="550" t="s">
        <v>12404</v>
      </c>
      <c r="F203" s="551">
        <v>0.0</v>
      </c>
      <c r="G203" s="551">
        <v>900.0</v>
      </c>
      <c r="H203" s="551">
        <v>803.57</v>
      </c>
      <c r="I203" s="551">
        <f t="shared" si="6"/>
        <v>0</v>
      </c>
      <c r="J203" s="551">
        <v>96.43</v>
      </c>
      <c r="K203" s="575">
        <v>12.0</v>
      </c>
      <c r="L203" s="550" t="s">
        <v>12215</v>
      </c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</row>
    <row r="204">
      <c r="A204" s="574">
        <v>45789.0</v>
      </c>
      <c r="B204" s="550" t="s">
        <v>12120</v>
      </c>
      <c r="C204" s="550" t="s">
        <v>12402</v>
      </c>
      <c r="D204" s="550" t="s">
        <v>12405</v>
      </c>
      <c r="E204" s="550" t="s">
        <v>12404</v>
      </c>
      <c r="F204" s="551">
        <v>0.0</v>
      </c>
      <c r="G204" s="551">
        <v>775.0</v>
      </c>
      <c r="H204" s="551">
        <v>691.96</v>
      </c>
      <c r="I204" s="551">
        <f t="shared" si="6"/>
        <v>0</v>
      </c>
      <c r="J204" s="551">
        <v>83.04</v>
      </c>
      <c r="K204" s="575">
        <v>12.0</v>
      </c>
      <c r="L204" s="550" t="s">
        <v>12215</v>
      </c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</row>
    <row r="205">
      <c r="A205" s="574">
        <v>45790.0</v>
      </c>
      <c r="B205" s="550" t="s">
        <v>12100</v>
      </c>
      <c r="C205" s="550" t="s">
        <v>12406</v>
      </c>
      <c r="D205" s="550" t="s">
        <v>12407</v>
      </c>
      <c r="E205" s="550" t="s">
        <v>12408</v>
      </c>
      <c r="F205" s="551">
        <v>0.0</v>
      </c>
      <c r="G205" s="551">
        <v>50.0</v>
      </c>
      <c r="H205" s="551">
        <v>44.64</v>
      </c>
      <c r="I205" s="551">
        <f t="shared" si="6"/>
        <v>0</v>
      </c>
      <c r="J205" s="551">
        <v>5.36</v>
      </c>
      <c r="K205" s="575">
        <v>12.0</v>
      </c>
      <c r="L205" s="550" t="s">
        <v>12392</v>
      </c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</row>
    <row r="206">
      <c r="A206" s="574">
        <v>45792.0</v>
      </c>
      <c r="B206" s="550" t="s">
        <v>12100</v>
      </c>
      <c r="C206" s="550" t="s">
        <v>12125</v>
      </c>
      <c r="D206" s="550" t="s">
        <v>12409</v>
      </c>
      <c r="E206" s="550" t="s">
        <v>12410</v>
      </c>
      <c r="F206" s="551">
        <v>0.0</v>
      </c>
      <c r="G206" s="551">
        <v>2703.35</v>
      </c>
      <c r="H206" s="551">
        <v>2413.71</v>
      </c>
      <c r="I206" s="551">
        <f t="shared" si="6"/>
        <v>0</v>
      </c>
      <c r="J206" s="551">
        <v>289.64</v>
      </c>
      <c r="K206" s="575">
        <v>12.0</v>
      </c>
      <c r="L206" s="550" t="s">
        <v>12104</v>
      </c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</row>
    <row r="207">
      <c r="A207" s="574">
        <v>45800.0</v>
      </c>
      <c r="B207" s="550" t="s">
        <v>12100</v>
      </c>
      <c r="C207" s="550" t="s">
        <v>12125</v>
      </c>
      <c r="D207" s="550" t="s">
        <v>12409</v>
      </c>
      <c r="E207" s="550" t="s">
        <v>12411</v>
      </c>
      <c r="F207" s="551">
        <v>0.0</v>
      </c>
      <c r="G207" s="551">
        <v>1369.5</v>
      </c>
      <c r="H207" s="551">
        <v>1222.77</v>
      </c>
      <c r="I207" s="551">
        <f t="shared" si="6"/>
        <v>0</v>
      </c>
      <c r="J207" s="551">
        <v>146.73</v>
      </c>
      <c r="K207" s="575">
        <v>12.0</v>
      </c>
      <c r="L207" s="550" t="s">
        <v>12104</v>
      </c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</row>
    <row r="208">
      <c r="A208" s="574">
        <v>45805.0</v>
      </c>
      <c r="B208" s="550" t="s">
        <v>12100</v>
      </c>
      <c r="C208" s="550" t="s">
        <v>12125</v>
      </c>
      <c r="D208" s="550" t="s">
        <v>12409</v>
      </c>
      <c r="E208" s="550" t="s">
        <v>12412</v>
      </c>
      <c r="F208" s="551">
        <v>0.0</v>
      </c>
      <c r="G208" s="551">
        <v>1362.6</v>
      </c>
      <c r="H208" s="551">
        <v>1216.61</v>
      </c>
      <c r="I208" s="551">
        <f t="shared" si="6"/>
        <v>0</v>
      </c>
      <c r="J208" s="551">
        <v>145.99</v>
      </c>
      <c r="K208" s="575">
        <v>12.0</v>
      </c>
      <c r="L208" s="550" t="s">
        <v>12104</v>
      </c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</row>
    <row r="209">
      <c r="A209" s="574">
        <v>45805.0</v>
      </c>
      <c r="B209" s="550" t="s">
        <v>12100</v>
      </c>
      <c r="C209" s="550" t="s">
        <v>12125</v>
      </c>
      <c r="D209" s="550" t="s">
        <v>12413</v>
      </c>
      <c r="E209" s="550" t="s">
        <v>12414</v>
      </c>
      <c r="F209" s="551">
        <v>0.0</v>
      </c>
      <c r="G209" s="551">
        <v>132.0</v>
      </c>
      <c r="H209" s="551">
        <v>117.86</v>
      </c>
      <c r="I209" s="551">
        <f t="shared" si="6"/>
        <v>0</v>
      </c>
      <c r="J209" s="551">
        <v>14.14</v>
      </c>
      <c r="K209" s="575">
        <v>12.0</v>
      </c>
      <c r="L209" s="550" t="s">
        <v>12104</v>
      </c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</row>
    <row r="210">
      <c r="A210" s="451"/>
      <c r="B210" s="431"/>
      <c r="C210" s="431"/>
      <c r="D210" s="431"/>
      <c r="E210" s="431"/>
      <c r="F210" s="442"/>
      <c r="G210" s="442"/>
      <c r="H210" s="442"/>
      <c r="I210" s="442"/>
      <c r="J210" s="442"/>
      <c r="K210" s="443"/>
      <c r="L210" s="431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</row>
    <row r="211">
      <c r="A211" s="574">
        <v>45812.0</v>
      </c>
      <c r="B211" s="550" t="s">
        <v>12100</v>
      </c>
      <c r="C211" s="550" t="s">
        <v>12125</v>
      </c>
      <c r="D211" s="550" t="s">
        <v>12141</v>
      </c>
      <c r="E211" s="550" t="s">
        <v>12370</v>
      </c>
      <c r="F211" s="551">
        <v>0.0</v>
      </c>
      <c r="G211" s="551">
        <v>1946.75</v>
      </c>
      <c r="H211" s="551">
        <v>1738.17</v>
      </c>
      <c r="I211" s="551">
        <f>((I209 + 0) - F211)</f>
        <v>0</v>
      </c>
      <c r="J211" s="551">
        <v>208.58</v>
      </c>
      <c r="K211" s="575">
        <v>12.0</v>
      </c>
      <c r="L211" s="550" t="s">
        <v>12104</v>
      </c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</row>
    <row r="212">
      <c r="A212" s="574">
        <v>45813.0</v>
      </c>
      <c r="B212" s="550" t="s">
        <v>12120</v>
      </c>
      <c r="C212" s="550" t="s">
        <v>12415</v>
      </c>
      <c r="D212" s="550" t="s">
        <v>12416</v>
      </c>
      <c r="E212" s="550" t="s">
        <v>12417</v>
      </c>
      <c r="F212" s="551">
        <v>0.0</v>
      </c>
      <c r="G212" s="551">
        <v>1038.0</v>
      </c>
      <c r="H212" s="551">
        <v>926.79</v>
      </c>
      <c r="I212" s="551">
        <f t="shared" ref="I212:I228" si="7">((I211 + 0) - F212)</f>
        <v>0</v>
      </c>
      <c r="J212" s="551">
        <v>111.21</v>
      </c>
      <c r="K212" s="575">
        <v>12.0</v>
      </c>
      <c r="L212" s="550" t="s">
        <v>12243</v>
      </c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</row>
    <row r="213">
      <c r="A213" s="574">
        <v>45818.0</v>
      </c>
      <c r="B213" s="550" t="s">
        <v>12100</v>
      </c>
      <c r="C213" s="550" t="s">
        <v>12101</v>
      </c>
      <c r="D213" s="550" t="s">
        <v>12102</v>
      </c>
      <c r="E213" s="550" t="s">
        <v>12418</v>
      </c>
      <c r="F213" s="551">
        <v>0.0</v>
      </c>
      <c r="G213" s="551">
        <v>168.0</v>
      </c>
      <c r="H213" s="551">
        <v>150.0</v>
      </c>
      <c r="I213" s="551">
        <f t="shared" si="7"/>
        <v>0</v>
      </c>
      <c r="J213" s="551">
        <v>18.0</v>
      </c>
      <c r="K213" s="575">
        <v>12.0</v>
      </c>
      <c r="L213" s="550" t="s">
        <v>12117</v>
      </c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</row>
    <row r="214">
      <c r="A214" s="574">
        <v>45819.0</v>
      </c>
      <c r="B214" s="550" t="s">
        <v>12100</v>
      </c>
      <c r="C214" s="550" t="s">
        <v>12125</v>
      </c>
      <c r="D214" s="550" t="s">
        <v>12419</v>
      </c>
      <c r="E214" s="550" t="s">
        <v>12371</v>
      </c>
      <c r="F214" s="551">
        <v>0.0</v>
      </c>
      <c r="G214" s="551">
        <v>1788.55</v>
      </c>
      <c r="H214" s="551">
        <v>1596.92</v>
      </c>
      <c r="I214" s="551">
        <f t="shared" si="7"/>
        <v>0</v>
      </c>
      <c r="J214" s="551">
        <v>191.63</v>
      </c>
      <c r="K214" s="575">
        <v>12.0</v>
      </c>
      <c r="L214" s="550" t="s">
        <v>12104</v>
      </c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</row>
    <row r="215">
      <c r="A215" s="574">
        <v>45824.0</v>
      </c>
      <c r="B215" s="550" t="s">
        <v>12100</v>
      </c>
      <c r="C215" s="550" t="s">
        <v>12420</v>
      </c>
      <c r="D215" s="550" t="s">
        <v>12421</v>
      </c>
      <c r="E215" s="550" t="s">
        <v>12422</v>
      </c>
      <c r="F215" s="551">
        <v>0.0</v>
      </c>
      <c r="G215" s="551">
        <v>2205.0</v>
      </c>
      <c r="H215" s="551">
        <v>1968.75</v>
      </c>
      <c r="I215" s="551">
        <f t="shared" si="7"/>
        <v>0</v>
      </c>
      <c r="J215" s="551">
        <v>236.25</v>
      </c>
      <c r="K215" s="575">
        <v>12.0</v>
      </c>
      <c r="L215" s="550" t="s">
        <v>12211</v>
      </c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</row>
    <row r="216">
      <c r="A216" s="574">
        <v>45824.0</v>
      </c>
      <c r="B216" s="550" t="s">
        <v>12100</v>
      </c>
      <c r="C216" s="550" t="s">
        <v>12125</v>
      </c>
      <c r="D216" s="550" t="s">
        <v>12419</v>
      </c>
      <c r="E216" s="550" t="s">
        <v>12423</v>
      </c>
      <c r="F216" s="551">
        <v>0.0</v>
      </c>
      <c r="G216" s="551">
        <v>1044.0</v>
      </c>
      <c r="H216" s="551">
        <v>932.14</v>
      </c>
      <c r="I216" s="551">
        <f t="shared" si="7"/>
        <v>0</v>
      </c>
      <c r="J216" s="551">
        <v>111.86</v>
      </c>
      <c r="K216" s="575">
        <v>12.0</v>
      </c>
      <c r="L216" s="550" t="s">
        <v>12104</v>
      </c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</row>
    <row r="217">
      <c r="A217" s="574">
        <v>45824.0</v>
      </c>
      <c r="B217" s="550" t="s">
        <v>12100</v>
      </c>
      <c r="C217" s="550" t="s">
        <v>12424</v>
      </c>
      <c r="D217" s="550" t="s">
        <v>12425</v>
      </c>
      <c r="E217" s="550" t="s">
        <v>12426</v>
      </c>
      <c r="F217" s="551">
        <v>0.0</v>
      </c>
      <c r="G217" s="551">
        <v>449.0</v>
      </c>
      <c r="H217" s="551">
        <v>400.89</v>
      </c>
      <c r="I217" s="551">
        <f t="shared" si="7"/>
        <v>0</v>
      </c>
      <c r="J217" s="551">
        <v>48.11</v>
      </c>
      <c r="K217" s="575">
        <v>12.0</v>
      </c>
      <c r="L217" s="550" t="s">
        <v>12104</v>
      </c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</row>
    <row r="218">
      <c r="A218" s="574">
        <v>45825.0</v>
      </c>
      <c r="B218" s="550" t="s">
        <v>12100</v>
      </c>
      <c r="C218" s="550" t="s">
        <v>12220</v>
      </c>
      <c r="D218" s="550" t="s">
        <v>12427</v>
      </c>
      <c r="E218" s="550" t="s">
        <v>12428</v>
      </c>
      <c r="F218" s="551">
        <v>0.0</v>
      </c>
      <c r="G218" s="551">
        <v>1384.0</v>
      </c>
      <c r="H218" s="551">
        <v>1235.71</v>
      </c>
      <c r="I218" s="551">
        <f t="shared" si="7"/>
        <v>0</v>
      </c>
      <c r="J218" s="551">
        <v>148.29</v>
      </c>
      <c r="K218" s="575">
        <v>12.0</v>
      </c>
      <c r="L218" s="550" t="s">
        <v>12104</v>
      </c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</row>
    <row r="219">
      <c r="A219" s="574">
        <v>45825.0</v>
      </c>
      <c r="B219" s="550" t="s">
        <v>12100</v>
      </c>
      <c r="C219" s="550" t="s">
        <v>12429</v>
      </c>
      <c r="D219" s="550" t="s">
        <v>12430</v>
      </c>
      <c r="E219" s="550" t="s">
        <v>12431</v>
      </c>
      <c r="F219" s="551">
        <v>0.0</v>
      </c>
      <c r="G219" s="551">
        <v>47.0</v>
      </c>
      <c r="H219" s="551">
        <v>41.96</v>
      </c>
      <c r="I219" s="551">
        <f t="shared" si="7"/>
        <v>0</v>
      </c>
      <c r="J219" s="551">
        <v>5.04</v>
      </c>
      <c r="K219" s="575">
        <v>12.0</v>
      </c>
      <c r="L219" s="550" t="s">
        <v>12104</v>
      </c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</row>
    <row r="220">
      <c r="A220" s="574">
        <v>45827.0</v>
      </c>
      <c r="B220" s="550" t="s">
        <v>12100</v>
      </c>
      <c r="C220" s="550" t="s">
        <v>12125</v>
      </c>
      <c r="D220" s="550" t="s">
        <v>12419</v>
      </c>
      <c r="E220" s="550" t="s">
        <v>12432</v>
      </c>
      <c r="F220" s="551">
        <v>0.0</v>
      </c>
      <c r="G220" s="551">
        <v>3208.0</v>
      </c>
      <c r="H220" s="551">
        <v>2864.29</v>
      </c>
      <c r="I220" s="551">
        <f t="shared" si="7"/>
        <v>0</v>
      </c>
      <c r="J220" s="551">
        <v>343.71</v>
      </c>
      <c r="K220" s="575">
        <v>12.0</v>
      </c>
      <c r="L220" s="550" t="s">
        <v>12104</v>
      </c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</row>
    <row r="221">
      <c r="A221" s="574">
        <v>45828.0</v>
      </c>
      <c r="B221" s="550" t="s">
        <v>12100</v>
      </c>
      <c r="C221" s="550" t="s">
        <v>12433</v>
      </c>
      <c r="D221" s="550" t="s">
        <v>12434</v>
      </c>
      <c r="E221" s="550" t="s">
        <v>12435</v>
      </c>
      <c r="F221" s="551">
        <v>0.0</v>
      </c>
      <c r="G221" s="551">
        <v>500.0</v>
      </c>
      <c r="H221" s="551">
        <v>446.43</v>
      </c>
      <c r="I221" s="551">
        <f t="shared" si="7"/>
        <v>0</v>
      </c>
      <c r="J221" s="551">
        <v>53.57</v>
      </c>
      <c r="K221" s="575">
        <v>12.0</v>
      </c>
      <c r="L221" s="550" t="s">
        <v>12211</v>
      </c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</row>
    <row r="222">
      <c r="A222" s="574">
        <v>45831.0</v>
      </c>
      <c r="B222" s="550" t="s">
        <v>12100</v>
      </c>
      <c r="C222" s="550" t="s">
        <v>12125</v>
      </c>
      <c r="D222" s="550" t="s">
        <v>12419</v>
      </c>
      <c r="E222" s="550" t="s">
        <v>12436</v>
      </c>
      <c r="F222" s="551">
        <v>0.0</v>
      </c>
      <c r="G222" s="551">
        <v>1135.0</v>
      </c>
      <c r="H222" s="551">
        <v>1013.39</v>
      </c>
      <c r="I222" s="551">
        <f t="shared" si="7"/>
        <v>0</v>
      </c>
      <c r="J222" s="551">
        <v>121.61</v>
      </c>
      <c r="K222" s="575">
        <v>12.0</v>
      </c>
      <c r="L222" s="550" t="s">
        <v>12104</v>
      </c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</row>
    <row r="223">
      <c r="A223" s="574">
        <v>45831.0</v>
      </c>
      <c r="B223" s="550" t="s">
        <v>12100</v>
      </c>
      <c r="C223" s="550" t="s">
        <v>12125</v>
      </c>
      <c r="D223" s="550" t="s">
        <v>12419</v>
      </c>
      <c r="E223" s="550" t="s">
        <v>12437</v>
      </c>
      <c r="F223" s="551">
        <v>0.0</v>
      </c>
      <c r="G223" s="551">
        <v>519.5</v>
      </c>
      <c r="H223" s="551">
        <v>463.84</v>
      </c>
      <c r="I223" s="551">
        <f t="shared" si="7"/>
        <v>0</v>
      </c>
      <c r="J223" s="551">
        <v>55.66</v>
      </c>
      <c r="K223" s="575">
        <v>12.0</v>
      </c>
      <c r="L223" s="550" t="s">
        <v>12104</v>
      </c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</row>
    <row r="224">
      <c r="A224" s="574">
        <v>45832.0</v>
      </c>
      <c r="B224" s="550" t="s">
        <v>12120</v>
      </c>
      <c r="C224" s="550" t="s">
        <v>12160</v>
      </c>
      <c r="D224" s="550" t="s">
        <v>12161</v>
      </c>
      <c r="E224" s="550" t="s">
        <v>12438</v>
      </c>
      <c r="F224" s="551">
        <v>0.0</v>
      </c>
      <c r="G224" s="551">
        <v>8064.0</v>
      </c>
      <c r="H224" s="551">
        <v>7200.0</v>
      </c>
      <c r="I224" s="551">
        <f t="shared" si="7"/>
        <v>0</v>
      </c>
      <c r="J224" s="551">
        <v>864.0</v>
      </c>
      <c r="K224" s="575">
        <v>12.0</v>
      </c>
      <c r="L224" s="550" t="s">
        <v>12104</v>
      </c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</row>
    <row r="225">
      <c r="A225" s="574">
        <v>45833.0</v>
      </c>
      <c r="B225" s="550" t="s">
        <v>12100</v>
      </c>
      <c r="C225" s="550" t="s">
        <v>12179</v>
      </c>
      <c r="D225" s="550" t="s">
        <v>12439</v>
      </c>
      <c r="E225" s="550" t="s">
        <v>12440</v>
      </c>
      <c r="F225" s="551">
        <v>0.0</v>
      </c>
      <c r="G225" s="551">
        <v>268.8</v>
      </c>
      <c r="H225" s="551">
        <v>240.0</v>
      </c>
      <c r="I225" s="551">
        <f t="shared" si="7"/>
        <v>0</v>
      </c>
      <c r="J225" s="551">
        <v>28.8</v>
      </c>
      <c r="K225" s="575">
        <v>12.0</v>
      </c>
      <c r="L225" s="550" t="s">
        <v>12215</v>
      </c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</row>
    <row r="226">
      <c r="A226" s="574">
        <v>45834.0</v>
      </c>
      <c r="B226" s="550" t="s">
        <v>12100</v>
      </c>
      <c r="C226" s="550" t="s">
        <v>12125</v>
      </c>
      <c r="D226" s="550" t="s">
        <v>12419</v>
      </c>
      <c r="E226" s="550" t="s">
        <v>12372</v>
      </c>
      <c r="F226" s="551">
        <v>0.0</v>
      </c>
      <c r="G226" s="551">
        <v>1174.2</v>
      </c>
      <c r="H226" s="551">
        <v>1048.39</v>
      </c>
      <c r="I226" s="551">
        <f t="shared" si="7"/>
        <v>0</v>
      </c>
      <c r="J226" s="551">
        <v>125.81</v>
      </c>
      <c r="K226" s="575">
        <v>12.0</v>
      </c>
      <c r="L226" s="550" t="s">
        <v>12104</v>
      </c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</row>
    <row r="227">
      <c r="A227" s="574">
        <v>45838.0</v>
      </c>
      <c r="B227" s="550" t="s">
        <v>12100</v>
      </c>
      <c r="C227" s="550" t="s">
        <v>12400</v>
      </c>
      <c r="D227" s="550" t="s">
        <v>12441</v>
      </c>
      <c r="E227" s="550" t="s">
        <v>12442</v>
      </c>
      <c r="F227" s="551">
        <v>0.0</v>
      </c>
      <c r="G227" s="551">
        <v>500.0</v>
      </c>
      <c r="H227" s="551">
        <v>446.43</v>
      </c>
      <c r="I227" s="551">
        <f t="shared" si="7"/>
        <v>0</v>
      </c>
      <c r="J227" s="551">
        <v>53.57</v>
      </c>
      <c r="K227" s="575">
        <v>12.0</v>
      </c>
      <c r="L227" s="550" t="s">
        <v>12104</v>
      </c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</row>
    <row r="228">
      <c r="A228" s="574">
        <v>45838.0</v>
      </c>
      <c r="B228" s="550" t="s">
        <v>12100</v>
      </c>
      <c r="C228" s="550" t="s">
        <v>12125</v>
      </c>
      <c r="D228" s="550" t="s">
        <v>12419</v>
      </c>
      <c r="E228" s="550" t="s">
        <v>12443</v>
      </c>
      <c r="F228" s="551">
        <v>0.0</v>
      </c>
      <c r="G228" s="551">
        <v>357.7</v>
      </c>
      <c r="H228" s="551">
        <v>319.38</v>
      </c>
      <c r="I228" s="551">
        <f t="shared" si="7"/>
        <v>0</v>
      </c>
      <c r="J228" s="551">
        <v>38.32</v>
      </c>
      <c r="K228" s="575">
        <v>12.0</v>
      </c>
      <c r="L228" s="550" t="s">
        <v>12104</v>
      </c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</row>
    <row r="229">
      <c r="A229" s="579" t="s">
        <v>12316</v>
      </c>
      <c r="B229" s="431"/>
      <c r="C229" s="431"/>
      <c r="D229" s="431"/>
      <c r="E229" s="431"/>
      <c r="F229" s="557">
        <f t="shared" ref="F229:H229" si="8">SUM(F184:F228)</f>
        <v>0</v>
      </c>
      <c r="G229" s="557">
        <f t="shared" si="8"/>
        <v>64929.6</v>
      </c>
      <c r="H229" s="557">
        <f t="shared" si="8"/>
        <v>57972.87</v>
      </c>
      <c r="I229" s="557">
        <f>I228</f>
        <v>0</v>
      </c>
      <c r="J229" s="557">
        <f>SUM(J184:J228)</f>
        <v>6956.73</v>
      </c>
      <c r="K229" s="553"/>
      <c r="L229" s="431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</row>
    <row r="230">
      <c r="A230" s="580"/>
      <c r="B230" s="48"/>
      <c r="C230" s="48"/>
      <c r="D230" s="48"/>
      <c r="E230" s="48"/>
      <c r="F230" s="48"/>
      <c r="G230" s="48"/>
      <c r="H230" s="48"/>
      <c r="I230" s="48"/>
      <c r="J230" s="48"/>
      <c r="K230" s="564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</row>
    <row r="231">
      <c r="A231" s="581" t="s">
        <v>11791</v>
      </c>
      <c r="B231" s="500"/>
      <c r="C231" s="500"/>
      <c r="D231" s="500"/>
      <c r="E231" s="500"/>
      <c r="F231" s="562">
        <f t="shared" ref="F231:H231" si="9">SUM(F181,F229)</f>
        <v>0</v>
      </c>
      <c r="G231" s="562">
        <f t="shared" si="9"/>
        <v>87829.8</v>
      </c>
      <c r="H231" s="562">
        <f t="shared" si="9"/>
        <v>80873.07</v>
      </c>
      <c r="I231" s="562">
        <f>(0 - F231)</f>
        <v>0</v>
      </c>
      <c r="J231" s="562">
        <f>SUM(J181,J229)</f>
        <v>6956.73</v>
      </c>
      <c r="K231" s="582"/>
      <c r="L231" s="500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</row>
    <row r="232">
      <c r="A232" s="580"/>
      <c r="B232" s="48"/>
      <c r="C232" s="48"/>
      <c r="D232" s="48"/>
      <c r="E232" s="48"/>
      <c r="F232" s="48"/>
      <c r="G232" s="130"/>
      <c r="H232" s="130"/>
      <c r="I232" s="48"/>
      <c r="J232" s="48"/>
      <c r="K232" s="564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</row>
    <row r="233" ht="9.0" customHeight="1">
      <c r="A233" s="583"/>
      <c r="B233" s="508"/>
      <c r="C233" s="508"/>
      <c r="D233" s="508"/>
      <c r="E233" s="508"/>
      <c r="F233" s="508"/>
      <c r="G233" s="508"/>
      <c r="H233" s="508"/>
      <c r="I233" s="508"/>
      <c r="J233" s="508"/>
      <c r="K233" s="566"/>
      <c r="L233" s="508"/>
      <c r="M233" s="508"/>
      <c r="N233" s="508"/>
      <c r="O233" s="508"/>
      <c r="P233" s="508"/>
      <c r="Q233" s="50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</row>
    <row r="234">
      <c r="A234" s="580"/>
      <c r="B234" s="48"/>
      <c r="C234" s="48"/>
      <c r="D234" s="48"/>
      <c r="E234" s="48"/>
      <c r="F234" s="48"/>
      <c r="G234" s="130"/>
      <c r="H234" s="130"/>
      <c r="I234" s="48"/>
      <c r="J234" s="48"/>
      <c r="K234" s="564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</row>
    <row r="235">
      <c r="A235" s="509" t="s">
        <v>11797</v>
      </c>
      <c r="B235" s="509"/>
      <c r="C235" s="509"/>
      <c r="D235" s="509"/>
      <c r="E235" s="509"/>
      <c r="F235" s="509"/>
      <c r="G235" s="584"/>
      <c r="H235" s="584"/>
      <c r="I235" s="509"/>
      <c r="J235" s="584"/>
      <c r="K235" s="585"/>
      <c r="L235" s="509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</row>
    <row r="236">
      <c r="A236" s="510" t="s">
        <v>10207</v>
      </c>
      <c r="D236" s="510"/>
      <c r="E236" s="510"/>
      <c r="F236" s="510"/>
      <c r="G236" s="530"/>
      <c r="H236" s="530"/>
      <c r="I236" s="510"/>
      <c r="J236" s="510"/>
      <c r="K236" s="531"/>
      <c r="L236" s="510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</row>
    <row r="237">
      <c r="A237" s="510" t="s">
        <v>11798</v>
      </c>
      <c r="B237" s="510"/>
      <c r="C237" s="510"/>
      <c r="D237" s="510"/>
      <c r="E237" s="510"/>
      <c r="F237" s="510"/>
      <c r="G237" s="530"/>
      <c r="H237" s="530"/>
      <c r="I237" s="510"/>
      <c r="J237" s="530"/>
      <c r="K237" s="531"/>
      <c r="L237" s="510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</row>
    <row r="238">
      <c r="A238" s="586"/>
      <c r="B238" s="510"/>
      <c r="C238" s="510"/>
      <c r="D238" s="510"/>
      <c r="E238" s="510"/>
      <c r="F238" s="510"/>
      <c r="G238" s="530"/>
      <c r="H238" s="530"/>
      <c r="I238" s="510"/>
      <c r="J238" s="530"/>
      <c r="K238" s="531"/>
      <c r="L238" s="510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</row>
    <row r="239">
      <c r="A239" s="511" t="s">
        <v>12097</v>
      </c>
      <c r="D239" s="510"/>
      <c r="E239" s="510"/>
      <c r="F239" s="510"/>
      <c r="G239" s="530"/>
      <c r="H239" s="530"/>
      <c r="I239" s="510"/>
      <c r="J239" s="530"/>
      <c r="K239" s="531"/>
      <c r="L239" s="510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</row>
    <row r="240">
      <c r="A240" s="511" t="s">
        <v>12098</v>
      </c>
      <c r="E240" s="510"/>
      <c r="F240" s="510"/>
      <c r="G240" s="530"/>
      <c r="H240" s="530"/>
      <c r="I240" s="510"/>
      <c r="J240" s="530"/>
      <c r="K240" s="531"/>
      <c r="L240" s="510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</row>
    <row r="241">
      <c r="A241" s="586"/>
      <c r="B241" s="510"/>
      <c r="C241" s="510"/>
      <c r="D241" s="510"/>
      <c r="E241" s="510"/>
      <c r="F241" s="510"/>
      <c r="G241" s="530"/>
      <c r="H241" s="530"/>
      <c r="I241" s="510"/>
      <c r="J241" s="530"/>
      <c r="K241" s="531"/>
      <c r="L241" s="510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</row>
    <row r="242">
      <c r="A242" s="512" t="s">
        <v>43</v>
      </c>
      <c r="B242" s="512" t="s">
        <v>10210</v>
      </c>
      <c r="C242" s="512" t="s">
        <v>10211</v>
      </c>
      <c r="D242" s="512" t="s">
        <v>47</v>
      </c>
      <c r="E242" s="512" t="s">
        <v>10212</v>
      </c>
      <c r="F242" s="513" t="s">
        <v>10214</v>
      </c>
      <c r="G242" s="587" t="s">
        <v>10215</v>
      </c>
      <c r="H242" s="587" t="s">
        <v>12099</v>
      </c>
      <c r="I242" s="513" t="s">
        <v>10216</v>
      </c>
      <c r="J242" s="513" t="s">
        <v>10217</v>
      </c>
      <c r="K242" s="513" t="s">
        <v>10218</v>
      </c>
      <c r="L242" s="512" t="s">
        <v>10219</v>
      </c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</row>
    <row r="243">
      <c r="A243" s="586"/>
      <c r="B243" s="510"/>
      <c r="C243" s="510"/>
      <c r="D243" s="510"/>
      <c r="E243" s="510"/>
      <c r="F243" s="510"/>
      <c r="G243" s="530"/>
      <c r="H243" s="530"/>
      <c r="I243" s="510"/>
      <c r="J243" s="530"/>
      <c r="K243" s="531"/>
      <c r="L243" s="510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</row>
    <row r="244">
      <c r="A244" s="514" t="s">
        <v>12444</v>
      </c>
      <c r="B244" s="514"/>
      <c r="C244" s="514"/>
      <c r="D244" s="514"/>
      <c r="E244" s="514"/>
      <c r="F244" s="514"/>
      <c r="G244" s="588"/>
      <c r="H244" s="588"/>
      <c r="I244" s="514"/>
      <c r="J244" s="588"/>
      <c r="K244" s="589"/>
      <c r="L244" s="514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</row>
    <row r="245">
      <c r="A245" s="590">
        <v>45847.0</v>
      </c>
      <c r="B245" s="510" t="s">
        <v>12100</v>
      </c>
      <c r="C245" s="510" t="s">
        <v>12445</v>
      </c>
      <c r="D245" s="510" t="s">
        <v>12446</v>
      </c>
      <c r="E245" s="510" t="s">
        <v>12447</v>
      </c>
      <c r="F245" s="516">
        <v>0.0</v>
      </c>
      <c r="G245" s="516">
        <v>190.0</v>
      </c>
      <c r="H245" s="516">
        <v>169.64</v>
      </c>
      <c r="I245" s="516">
        <v>0.0</v>
      </c>
      <c r="J245" s="516">
        <v>20.36</v>
      </c>
      <c r="K245" s="518">
        <v>0.12</v>
      </c>
      <c r="L245" s="510" t="s">
        <v>12211</v>
      </c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</row>
    <row r="246">
      <c r="A246" s="591">
        <v>45849.0</v>
      </c>
      <c r="B246" s="520" t="s">
        <v>12100</v>
      </c>
      <c r="C246" s="520" t="s">
        <v>12448</v>
      </c>
      <c r="D246" s="520" t="s">
        <v>12449</v>
      </c>
      <c r="E246" s="520" t="s">
        <v>12450</v>
      </c>
      <c r="F246" s="521">
        <v>0.0</v>
      </c>
      <c r="G246" s="522">
        <v>150.0</v>
      </c>
      <c r="H246" s="522">
        <v>133.93</v>
      </c>
      <c r="I246" s="521">
        <v>0.0</v>
      </c>
      <c r="J246" s="521">
        <v>16.07</v>
      </c>
      <c r="K246" s="523">
        <v>0.12</v>
      </c>
      <c r="L246" s="520" t="s">
        <v>12392</v>
      </c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</row>
    <row r="247">
      <c r="A247" s="591">
        <v>45854.0</v>
      </c>
      <c r="B247" s="520" t="s">
        <v>12100</v>
      </c>
      <c r="C247" s="520" t="s">
        <v>12433</v>
      </c>
      <c r="D247" s="520" t="s">
        <v>12451</v>
      </c>
      <c r="E247" s="520" t="s">
        <v>12452</v>
      </c>
      <c r="F247" s="521">
        <v>0.0</v>
      </c>
      <c r="G247" s="521">
        <v>215.0</v>
      </c>
      <c r="H247" s="521">
        <v>191.96</v>
      </c>
      <c r="I247" s="521">
        <v>0.0</v>
      </c>
      <c r="J247" s="521">
        <v>23.04</v>
      </c>
      <c r="K247" s="523">
        <v>0.12</v>
      </c>
      <c r="L247" s="520" t="s">
        <v>12104</v>
      </c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</row>
    <row r="248">
      <c r="A248" s="591">
        <v>45856.0</v>
      </c>
      <c r="B248" s="520" t="s">
        <v>12100</v>
      </c>
      <c r="C248" s="520" t="s">
        <v>12406</v>
      </c>
      <c r="D248" s="520" t="s">
        <v>12453</v>
      </c>
      <c r="E248" s="520" t="s">
        <v>12454</v>
      </c>
      <c r="F248" s="521">
        <v>0.0</v>
      </c>
      <c r="G248" s="521">
        <v>100.0</v>
      </c>
      <c r="H248" s="521">
        <v>89.29</v>
      </c>
      <c r="I248" s="521">
        <v>0.0</v>
      </c>
      <c r="J248" s="521">
        <v>10.71</v>
      </c>
      <c r="K248" s="523">
        <v>0.12</v>
      </c>
      <c r="L248" s="520" t="s">
        <v>12392</v>
      </c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</row>
    <row r="249">
      <c r="A249" s="591">
        <v>45867.0</v>
      </c>
      <c r="B249" s="520" t="s">
        <v>12100</v>
      </c>
      <c r="C249" s="520" t="s">
        <v>12220</v>
      </c>
      <c r="D249" s="520" t="s">
        <v>12455</v>
      </c>
      <c r="E249" s="520" t="s">
        <v>12456</v>
      </c>
      <c r="F249" s="521">
        <v>0.0</v>
      </c>
      <c r="G249" s="522">
        <v>1384.0</v>
      </c>
      <c r="H249" s="522">
        <v>1235.71</v>
      </c>
      <c r="I249" s="521">
        <v>0.0</v>
      </c>
      <c r="J249" s="521">
        <v>148.29</v>
      </c>
      <c r="K249" s="523">
        <v>0.12</v>
      </c>
      <c r="L249" s="520" t="s">
        <v>12457</v>
      </c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</row>
    <row r="250">
      <c r="A250" s="525" t="s">
        <v>12458</v>
      </c>
      <c r="B250" s="525"/>
      <c r="C250" s="525"/>
      <c r="D250" s="525"/>
      <c r="E250" s="525"/>
      <c r="F250" s="526">
        <v>0.0</v>
      </c>
      <c r="G250" s="527">
        <v>2039.0</v>
      </c>
      <c r="H250" s="527">
        <v>1820.53</v>
      </c>
      <c r="I250" s="526">
        <v>0.0</v>
      </c>
      <c r="J250" s="526">
        <v>218.47</v>
      </c>
      <c r="K250" s="528"/>
      <c r="L250" s="525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</row>
    <row r="251">
      <c r="A251" s="586"/>
      <c r="B251" s="510"/>
      <c r="C251" s="510"/>
      <c r="D251" s="510"/>
      <c r="E251" s="510"/>
      <c r="F251" s="510"/>
      <c r="G251" s="530"/>
      <c r="H251" s="530"/>
      <c r="I251" s="510"/>
      <c r="J251" s="510"/>
      <c r="K251" s="531"/>
      <c r="L251" s="510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</row>
    <row r="252">
      <c r="A252" s="514" t="s">
        <v>12157</v>
      </c>
      <c r="B252" s="514"/>
      <c r="C252" s="514"/>
      <c r="D252" s="514"/>
      <c r="E252" s="514"/>
      <c r="F252" s="514"/>
      <c r="G252" s="588"/>
      <c r="H252" s="588"/>
      <c r="I252" s="514"/>
      <c r="J252" s="588"/>
      <c r="K252" s="589"/>
      <c r="L252" s="514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</row>
    <row r="253">
      <c r="A253" s="590">
        <v>45839.0</v>
      </c>
      <c r="B253" s="510" t="s">
        <v>12100</v>
      </c>
      <c r="C253" s="510" t="s">
        <v>12125</v>
      </c>
      <c r="D253" s="510" t="s">
        <v>12141</v>
      </c>
      <c r="E253" s="510" t="s">
        <v>12459</v>
      </c>
      <c r="F253" s="516">
        <v>0.0</v>
      </c>
      <c r="G253" s="517">
        <v>931.0</v>
      </c>
      <c r="H253" s="517">
        <v>831.25</v>
      </c>
      <c r="I253" s="516">
        <v>0.0</v>
      </c>
      <c r="J253" s="516">
        <v>99.75</v>
      </c>
      <c r="K253" s="518">
        <v>0.12</v>
      </c>
      <c r="L253" s="510" t="s">
        <v>12104</v>
      </c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</row>
    <row r="254">
      <c r="A254" s="591">
        <v>45841.0</v>
      </c>
      <c r="B254" s="520" t="s">
        <v>12100</v>
      </c>
      <c r="C254" s="520" t="s">
        <v>12125</v>
      </c>
      <c r="D254" s="520" t="s">
        <v>12460</v>
      </c>
      <c r="E254" s="520" t="s">
        <v>12461</v>
      </c>
      <c r="F254" s="521">
        <v>0.0</v>
      </c>
      <c r="G254" s="522">
        <v>940.0</v>
      </c>
      <c r="H254" s="522">
        <v>839.29</v>
      </c>
      <c r="I254" s="521">
        <v>0.0</v>
      </c>
      <c r="J254" s="521">
        <v>100.71</v>
      </c>
      <c r="K254" s="523">
        <v>0.12</v>
      </c>
      <c r="L254" s="520" t="s">
        <v>12104</v>
      </c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</row>
    <row r="255">
      <c r="A255" s="591">
        <v>45841.0</v>
      </c>
      <c r="B255" s="520" t="s">
        <v>12100</v>
      </c>
      <c r="C255" s="520" t="s">
        <v>12462</v>
      </c>
      <c r="D255" s="520" t="s">
        <v>12463</v>
      </c>
      <c r="E255" s="520" t="s">
        <v>12464</v>
      </c>
      <c r="F255" s="521">
        <v>0.0</v>
      </c>
      <c r="G255" s="522">
        <v>100.0</v>
      </c>
      <c r="H255" s="522">
        <v>89.29</v>
      </c>
      <c r="I255" s="521">
        <v>0.0</v>
      </c>
      <c r="J255" s="521">
        <v>10.71</v>
      </c>
      <c r="K255" s="523">
        <v>0.12</v>
      </c>
      <c r="L255" s="520" t="s">
        <v>12392</v>
      </c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</row>
    <row r="256">
      <c r="A256" s="591">
        <v>45845.0</v>
      </c>
      <c r="B256" s="520" t="s">
        <v>12100</v>
      </c>
      <c r="C256" s="520" t="s">
        <v>12125</v>
      </c>
      <c r="D256" s="520" t="s">
        <v>12460</v>
      </c>
      <c r="E256" s="520" t="s">
        <v>12465</v>
      </c>
      <c r="F256" s="521">
        <v>0.0</v>
      </c>
      <c r="G256" s="522">
        <v>1338.95</v>
      </c>
      <c r="H256" s="522">
        <v>1195.49</v>
      </c>
      <c r="I256" s="521">
        <v>0.0</v>
      </c>
      <c r="J256" s="521">
        <v>143.46</v>
      </c>
      <c r="K256" s="523">
        <v>0.12</v>
      </c>
      <c r="L256" s="520" t="s">
        <v>12104</v>
      </c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</row>
    <row r="257">
      <c r="A257" s="591">
        <v>45846.0</v>
      </c>
      <c r="B257" s="520" t="s">
        <v>12100</v>
      </c>
      <c r="C257" s="520" t="s">
        <v>12466</v>
      </c>
      <c r="D257" s="520" t="s">
        <v>12467</v>
      </c>
      <c r="E257" s="520" t="s">
        <v>12468</v>
      </c>
      <c r="F257" s="521">
        <v>0.0</v>
      </c>
      <c r="G257" s="522">
        <v>50.0</v>
      </c>
      <c r="H257" s="522">
        <v>44.64</v>
      </c>
      <c r="I257" s="521">
        <v>0.0</v>
      </c>
      <c r="J257" s="522">
        <v>5.36</v>
      </c>
      <c r="K257" s="523">
        <v>0.12</v>
      </c>
      <c r="L257" s="520" t="s">
        <v>12392</v>
      </c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</row>
    <row r="258">
      <c r="A258" s="591">
        <v>45847.0</v>
      </c>
      <c r="B258" s="520" t="s">
        <v>12100</v>
      </c>
      <c r="C258" s="520" t="s">
        <v>12125</v>
      </c>
      <c r="D258" s="520" t="s">
        <v>12460</v>
      </c>
      <c r="E258" s="520" t="s">
        <v>12469</v>
      </c>
      <c r="F258" s="521">
        <v>0.0</v>
      </c>
      <c r="G258" s="522">
        <v>1019.85</v>
      </c>
      <c r="H258" s="522">
        <v>910.58</v>
      </c>
      <c r="I258" s="521">
        <v>0.0</v>
      </c>
      <c r="J258" s="522">
        <v>109.27</v>
      </c>
      <c r="K258" s="523">
        <v>0.12</v>
      </c>
      <c r="L258" s="520" t="s">
        <v>12104</v>
      </c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</row>
    <row r="259">
      <c r="A259" s="591">
        <v>45848.0</v>
      </c>
      <c r="B259" s="520" t="s">
        <v>12100</v>
      </c>
      <c r="C259" s="520" t="s">
        <v>12125</v>
      </c>
      <c r="D259" s="520" t="s">
        <v>12460</v>
      </c>
      <c r="E259" s="520" t="s">
        <v>12470</v>
      </c>
      <c r="F259" s="521">
        <v>0.0</v>
      </c>
      <c r="G259" s="522">
        <v>1160.0</v>
      </c>
      <c r="H259" s="522">
        <v>1035.71</v>
      </c>
      <c r="I259" s="521">
        <v>0.0</v>
      </c>
      <c r="J259" s="522">
        <v>124.29</v>
      </c>
      <c r="K259" s="523">
        <v>0.12</v>
      </c>
      <c r="L259" s="520" t="s">
        <v>12104</v>
      </c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</row>
    <row r="260">
      <c r="A260" s="591">
        <v>45852.0</v>
      </c>
      <c r="B260" s="520" t="s">
        <v>12100</v>
      </c>
      <c r="C260" s="520" t="s">
        <v>12125</v>
      </c>
      <c r="D260" s="520" t="s">
        <v>12460</v>
      </c>
      <c r="E260" s="520" t="s">
        <v>12471</v>
      </c>
      <c r="F260" s="521">
        <v>0.0</v>
      </c>
      <c r="G260" s="522">
        <v>1370.4</v>
      </c>
      <c r="H260" s="522">
        <v>1223.57</v>
      </c>
      <c r="I260" s="521">
        <v>0.0</v>
      </c>
      <c r="J260" s="521">
        <v>146.83</v>
      </c>
      <c r="K260" s="523">
        <v>0.12</v>
      </c>
      <c r="L260" s="520" t="s">
        <v>12104</v>
      </c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</row>
    <row r="261">
      <c r="A261" s="591">
        <v>45854.0</v>
      </c>
      <c r="B261" s="520" t="s">
        <v>12100</v>
      </c>
      <c r="C261" s="520" t="s">
        <v>12125</v>
      </c>
      <c r="D261" s="520" t="s">
        <v>12460</v>
      </c>
      <c r="E261" s="520" t="s">
        <v>12472</v>
      </c>
      <c r="F261" s="521">
        <v>0.0</v>
      </c>
      <c r="G261" s="522">
        <v>607.5</v>
      </c>
      <c r="H261" s="522">
        <v>542.41</v>
      </c>
      <c r="I261" s="521">
        <v>0.0</v>
      </c>
      <c r="J261" s="521">
        <v>65.09</v>
      </c>
      <c r="K261" s="523">
        <v>0.12</v>
      </c>
      <c r="L261" s="520" t="s">
        <v>12104</v>
      </c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</row>
    <row r="262">
      <c r="A262" s="591">
        <v>45855.0</v>
      </c>
      <c r="B262" s="520" t="s">
        <v>12100</v>
      </c>
      <c r="C262" s="520" t="s">
        <v>12125</v>
      </c>
      <c r="D262" s="520" t="s">
        <v>12460</v>
      </c>
      <c r="E262" s="520" t="s">
        <v>12473</v>
      </c>
      <c r="F262" s="521">
        <v>0.0</v>
      </c>
      <c r="G262" s="522">
        <v>432.4</v>
      </c>
      <c r="H262" s="522">
        <v>386.07</v>
      </c>
      <c r="I262" s="521">
        <v>0.0</v>
      </c>
      <c r="J262" s="522">
        <v>46.33</v>
      </c>
      <c r="K262" s="523">
        <v>0.12</v>
      </c>
      <c r="L262" s="520" t="s">
        <v>12104</v>
      </c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</row>
    <row r="263">
      <c r="A263" s="591">
        <v>45856.0</v>
      </c>
      <c r="B263" s="520" t="s">
        <v>12100</v>
      </c>
      <c r="C263" s="520" t="s">
        <v>12125</v>
      </c>
      <c r="D263" s="520" t="s">
        <v>12460</v>
      </c>
      <c r="E263" s="520" t="s">
        <v>12474</v>
      </c>
      <c r="F263" s="521">
        <v>0.0</v>
      </c>
      <c r="G263" s="522">
        <v>481.0</v>
      </c>
      <c r="H263" s="522">
        <v>429.46</v>
      </c>
      <c r="I263" s="521">
        <v>0.0</v>
      </c>
      <c r="J263" s="521">
        <v>51.54</v>
      </c>
      <c r="K263" s="523">
        <v>0.12</v>
      </c>
      <c r="L263" s="520" t="s">
        <v>12104</v>
      </c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</row>
    <row r="264">
      <c r="A264" s="591">
        <v>45859.0</v>
      </c>
      <c r="B264" s="520" t="s">
        <v>12100</v>
      </c>
      <c r="C264" s="520" t="s">
        <v>12125</v>
      </c>
      <c r="D264" s="520" t="s">
        <v>12460</v>
      </c>
      <c r="E264" s="520" t="s">
        <v>12475</v>
      </c>
      <c r="F264" s="521">
        <v>0.0</v>
      </c>
      <c r="G264" s="522">
        <v>330.0</v>
      </c>
      <c r="H264" s="522">
        <v>294.64</v>
      </c>
      <c r="I264" s="521">
        <v>0.0</v>
      </c>
      <c r="J264" s="522">
        <v>35.36</v>
      </c>
      <c r="K264" s="523">
        <v>0.12</v>
      </c>
      <c r="L264" s="520" t="s">
        <v>12104</v>
      </c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</row>
    <row r="265">
      <c r="A265" s="591">
        <v>45862.0</v>
      </c>
      <c r="B265" s="520" t="s">
        <v>12100</v>
      </c>
      <c r="C265" s="520" t="s">
        <v>12125</v>
      </c>
      <c r="D265" s="520" t="s">
        <v>12460</v>
      </c>
      <c r="E265" s="520" t="s">
        <v>12476</v>
      </c>
      <c r="F265" s="521">
        <v>0.0</v>
      </c>
      <c r="G265" s="522">
        <v>938.75</v>
      </c>
      <c r="H265" s="522">
        <v>838.17</v>
      </c>
      <c r="I265" s="521">
        <v>0.0</v>
      </c>
      <c r="J265" s="522">
        <v>100.58</v>
      </c>
      <c r="K265" s="523">
        <v>0.12</v>
      </c>
      <c r="L265" s="520" t="s">
        <v>12104</v>
      </c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</row>
    <row r="266">
      <c r="A266" s="591">
        <v>45867.0</v>
      </c>
      <c r="B266" s="520" t="s">
        <v>12100</v>
      </c>
      <c r="C266" s="520" t="s">
        <v>12125</v>
      </c>
      <c r="D266" s="520" t="s">
        <v>12460</v>
      </c>
      <c r="E266" s="520" t="s">
        <v>12477</v>
      </c>
      <c r="F266" s="521">
        <v>0.0</v>
      </c>
      <c r="G266" s="522">
        <v>1214.75</v>
      </c>
      <c r="H266" s="522">
        <v>1084.6</v>
      </c>
      <c r="I266" s="521">
        <v>0.0</v>
      </c>
      <c r="J266" s="522">
        <v>130.15</v>
      </c>
      <c r="K266" s="523">
        <v>0.12</v>
      </c>
      <c r="L266" s="520" t="s">
        <v>12104</v>
      </c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</row>
    <row r="267">
      <c r="A267" s="591">
        <v>45869.0</v>
      </c>
      <c r="B267" s="520" t="s">
        <v>12100</v>
      </c>
      <c r="C267" s="520" t="s">
        <v>12125</v>
      </c>
      <c r="D267" s="520" t="s">
        <v>12460</v>
      </c>
      <c r="E267" s="520" t="s">
        <v>12478</v>
      </c>
      <c r="F267" s="521">
        <v>0.0</v>
      </c>
      <c r="G267" s="522">
        <v>656.25</v>
      </c>
      <c r="H267" s="522">
        <v>585.94</v>
      </c>
      <c r="I267" s="521">
        <v>0.0</v>
      </c>
      <c r="J267" s="521">
        <v>70.31</v>
      </c>
      <c r="K267" s="523">
        <v>0.12</v>
      </c>
      <c r="L267" s="520" t="s">
        <v>12104</v>
      </c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</row>
    <row r="268">
      <c r="A268" s="525" t="s">
        <v>12316</v>
      </c>
      <c r="B268" s="525"/>
      <c r="C268" s="525"/>
      <c r="D268" s="525"/>
      <c r="E268" s="525"/>
      <c r="F268" s="526">
        <v>0.0</v>
      </c>
      <c r="G268" s="527">
        <v>11570.85</v>
      </c>
      <c r="H268" s="527">
        <v>10331.11</v>
      </c>
      <c r="I268" s="526">
        <v>0.0</v>
      </c>
      <c r="J268" s="527">
        <v>1239.74</v>
      </c>
      <c r="K268" s="528"/>
      <c r="L268" s="525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</row>
    <row r="269">
      <c r="A269" s="586"/>
      <c r="B269" s="510"/>
      <c r="C269" s="510"/>
      <c r="D269" s="510"/>
      <c r="E269" s="510"/>
      <c r="F269" s="510"/>
      <c r="G269" s="530"/>
      <c r="H269" s="530"/>
      <c r="I269" s="510"/>
      <c r="J269" s="530"/>
      <c r="K269" s="531"/>
      <c r="L269" s="510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</row>
    <row r="270">
      <c r="A270" s="532" t="s">
        <v>11791</v>
      </c>
      <c r="B270" s="532"/>
      <c r="C270" s="532"/>
      <c r="D270" s="532"/>
      <c r="E270" s="532"/>
      <c r="F270" s="533">
        <v>0.0</v>
      </c>
      <c r="G270" s="534">
        <v>13609.85</v>
      </c>
      <c r="H270" s="534">
        <v>12151.64</v>
      </c>
      <c r="I270" s="533">
        <v>0.0</v>
      </c>
      <c r="J270" s="534">
        <v>1458.21</v>
      </c>
      <c r="K270" s="592"/>
      <c r="L270" s="532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</row>
    <row r="271">
      <c r="A271" s="580"/>
      <c r="B271" s="48"/>
      <c r="C271" s="48"/>
      <c r="D271" s="48"/>
      <c r="E271" s="48"/>
      <c r="F271" s="48"/>
      <c r="G271" s="130"/>
      <c r="H271" s="130"/>
      <c r="I271" s="48"/>
      <c r="J271" s="130"/>
      <c r="K271" s="564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</row>
    <row r="272">
      <c r="A272" s="509" t="s">
        <v>11797</v>
      </c>
      <c r="B272" s="509"/>
      <c r="C272" s="509"/>
      <c r="D272" s="509"/>
      <c r="E272" s="509"/>
      <c r="F272" s="509"/>
      <c r="G272" s="584"/>
      <c r="H272" s="584"/>
      <c r="I272" s="509"/>
      <c r="J272" s="584"/>
      <c r="K272" s="585"/>
      <c r="L272" s="509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</row>
    <row r="273">
      <c r="A273" s="510" t="s">
        <v>10207</v>
      </c>
      <c r="D273" s="510"/>
      <c r="E273" s="510"/>
      <c r="F273" s="510"/>
      <c r="G273" s="530"/>
      <c r="H273" s="530"/>
      <c r="I273" s="510"/>
      <c r="J273" s="510"/>
      <c r="K273" s="531"/>
      <c r="L273" s="510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</row>
    <row r="274">
      <c r="A274" s="510" t="s">
        <v>12479</v>
      </c>
      <c r="C274" s="510"/>
      <c r="D274" s="510"/>
      <c r="E274" s="510"/>
      <c r="F274" s="510"/>
      <c r="G274" s="530"/>
      <c r="H274" s="530"/>
      <c r="I274" s="510"/>
      <c r="J274" s="530"/>
      <c r="K274" s="531"/>
      <c r="L274" s="510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</row>
    <row r="275">
      <c r="A275" s="593"/>
      <c r="B275" s="510"/>
      <c r="C275" s="510"/>
      <c r="D275" s="510"/>
      <c r="E275" s="510"/>
      <c r="F275" s="510"/>
      <c r="G275" s="530"/>
      <c r="H275" s="530"/>
      <c r="I275" s="510"/>
      <c r="J275" s="510"/>
      <c r="K275" s="531"/>
      <c r="L275" s="510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</row>
    <row r="276">
      <c r="A276" s="511" t="s">
        <v>12097</v>
      </c>
      <c r="D276" s="510"/>
      <c r="E276" s="510"/>
      <c r="F276" s="510"/>
      <c r="G276" s="530"/>
      <c r="H276" s="530"/>
      <c r="I276" s="510"/>
      <c r="J276" s="530"/>
      <c r="K276" s="510"/>
      <c r="L276" s="510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</row>
    <row r="277">
      <c r="A277" s="511" t="s">
        <v>12098</v>
      </c>
      <c r="E277" s="510"/>
      <c r="F277" s="510"/>
      <c r="G277" s="510"/>
      <c r="H277" s="510"/>
      <c r="I277" s="510"/>
      <c r="J277" s="510"/>
      <c r="K277" s="510"/>
      <c r="L277" s="510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</row>
    <row r="278">
      <c r="A278" s="510"/>
      <c r="B278" s="510"/>
      <c r="C278" s="510"/>
      <c r="D278" s="510"/>
      <c r="E278" s="510"/>
      <c r="F278" s="510"/>
      <c r="G278" s="510"/>
      <c r="H278" s="510"/>
      <c r="I278" s="510"/>
      <c r="J278" s="510"/>
      <c r="K278" s="510"/>
      <c r="L278" s="510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</row>
    <row r="279">
      <c r="A279" s="512" t="s">
        <v>43</v>
      </c>
      <c r="B279" s="512" t="s">
        <v>10210</v>
      </c>
      <c r="C279" s="512" t="s">
        <v>10211</v>
      </c>
      <c r="D279" s="512" t="s">
        <v>47</v>
      </c>
      <c r="E279" s="512" t="s">
        <v>10212</v>
      </c>
      <c r="F279" s="513" t="s">
        <v>10214</v>
      </c>
      <c r="G279" s="513" t="s">
        <v>10215</v>
      </c>
      <c r="H279" s="513" t="s">
        <v>12099</v>
      </c>
      <c r="I279" s="513" t="s">
        <v>10216</v>
      </c>
      <c r="J279" s="513" t="s">
        <v>10217</v>
      </c>
      <c r="K279" s="513" t="s">
        <v>10218</v>
      </c>
      <c r="L279" s="512" t="s">
        <v>10219</v>
      </c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</row>
    <row r="280">
      <c r="A280" s="594"/>
      <c r="B280" s="510"/>
      <c r="C280" s="510"/>
      <c r="D280" s="510"/>
      <c r="E280" s="510"/>
      <c r="F280" s="510"/>
      <c r="G280" s="510"/>
      <c r="H280" s="510"/>
      <c r="I280" s="510"/>
      <c r="J280" s="510"/>
      <c r="K280" s="531"/>
      <c r="L280" s="510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</row>
    <row r="281">
      <c r="A281" s="514" t="s">
        <v>12157</v>
      </c>
      <c r="B281" s="514"/>
      <c r="C281" s="514"/>
      <c r="D281" s="514"/>
      <c r="E281" s="514"/>
      <c r="F281" s="514"/>
      <c r="G281" s="514"/>
      <c r="H281" s="514"/>
      <c r="I281" s="514"/>
      <c r="J281" s="514"/>
      <c r="K281" s="589"/>
      <c r="L281" s="514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</row>
    <row r="282">
      <c r="A282" s="515">
        <v>45889.0</v>
      </c>
      <c r="B282" s="510" t="s">
        <v>12120</v>
      </c>
      <c r="C282" s="510" t="s">
        <v>12160</v>
      </c>
      <c r="D282" s="510" t="s">
        <v>12161</v>
      </c>
      <c r="E282" s="510" t="s">
        <v>12480</v>
      </c>
      <c r="F282" s="516">
        <v>0.0</v>
      </c>
      <c r="G282" s="517">
        <v>8064.0</v>
      </c>
      <c r="H282" s="517">
        <v>7200.0</v>
      </c>
      <c r="I282" s="516">
        <v>0.0</v>
      </c>
      <c r="J282" s="516">
        <v>864.0</v>
      </c>
      <c r="K282" s="518">
        <v>0.12</v>
      </c>
      <c r="L282" s="510" t="s">
        <v>12104</v>
      </c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</row>
    <row r="283">
      <c r="A283" s="525" t="s">
        <v>12316</v>
      </c>
      <c r="B283" s="525"/>
      <c r="C283" s="525"/>
      <c r="D283" s="525"/>
      <c r="E283" s="525"/>
      <c r="F283" s="526">
        <v>0.0</v>
      </c>
      <c r="G283" s="527">
        <v>8064.0</v>
      </c>
      <c r="H283" s="527">
        <v>7200.0</v>
      </c>
      <c r="I283" s="526">
        <v>0.0</v>
      </c>
      <c r="J283" s="526">
        <v>864.0</v>
      </c>
      <c r="K283" s="528"/>
      <c r="L283" s="525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</row>
    <row r="284">
      <c r="A284" s="529"/>
      <c r="B284" s="510"/>
      <c r="C284" s="510"/>
      <c r="D284" s="510"/>
      <c r="E284" s="510"/>
      <c r="F284" s="510"/>
      <c r="G284" s="510"/>
      <c r="H284" s="510"/>
      <c r="I284" s="510"/>
      <c r="J284" s="510"/>
      <c r="K284" s="531"/>
      <c r="L284" s="510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</row>
    <row r="285">
      <c r="A285" s="532" t="s">
        <v>11791</v>
      </c>
      <c r="B285" s="532"/>
      <c r="C285" s="532"/>
      <c r="D285" s="532"/>
      <c r="E285" s="532"/>
      <c r="F285" s="533">
        <v>0.0</v>
      </c>
      <c r="G285" s="534">
        <v>8064.0</v>
      </c>
      <c r="H285" s="534">
        <v>7200.0</v>
      </c>
      <c r="I285" s="533">
        <v>0.0</v>
      </c>
      <c r="J285" s="533">
        <v>864.0</v>
      </c>
      <c r="K285" s="592"/>
      <c r="L285" s="532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</row>
    <row r="286">
      <c r="A286" s="595"/>
      <c r="B286" s="48"/>
      <c r="C286" s="48"/>
      <c r="D286" s="48"/>
      <c r="E286" s="48"/>
      <c r="F286" s="48"/>
      <c r="G286" s="48"/>
      <c r="H286" s="48"/>
      <c r="I286" s="48"/>
      <c r="J286" s="48"/>
      <c r="K286" s="564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</row>
    <row r="287">
      <c r="A287" s="595"/>
      <c r="B287" s="48"/>
      <c r="C287" s="48"/>
      <c r="D287" s="48"/>
      <c r="E287" s="48"/>
      <c r="F287" s="48"/>
      <c r="G287" s="48"/>
      <c r="H287" s="48"/>
      <c r="I287" s="48"/>
      <c r="J287" s="48"/>
      <c r="K287" s="564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</row>
    <row r="288">
      <c r="A288" s="595"/>
      <c r="B288" s="48"/>
      <c r="C288" s="48"/>
      <c r="D288" s="48"/>
      <c r="E288" s="48"/>
      <c r="F288" s="48"/>
      <c r="G288" s="48"/>
      <c r="H288" s="48"/>
      <c r="I288" s="48"/>
      <c r="J288" s="48"/>
      <c r="K288" s="564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</row>
    <row r="289">
      <c r="A289" s="580"/>
      <c r="B289" s="48"/>
      <c r="C289" s="48"/>
      <c r="D289" s="48"/>
      <c r="E289" s="48"/>
      <c r="F289" s="48"/>
      <c r="G289" s="48"/>
      <c r="H289" s="48"/>
      <c r="I289" s="48"/>
      <c r="J289" s="48"/>
      <c r="K289" s="564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</row>
    <row r="29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</row>
    <row r="291">
      <c r="A291" s="580"/>
      <c r="B291" s="48"/>
      <c r="C291" s="48"/>
      <c r="D291" s="48"/>
      <c r="E291" s="48"/>
      <c r="F291" s="48"/>
      <c r="G291" s="130"/>
      <c r="H291" s="130"/>
      <c r="I291" s="48"/>
      <c r="J291" s="48"/>
      <c r="K291" s="564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</row>
    <row r="292">
      <c r="A292" s="580"/>
      <c r="B292" s="48"/>
      <c r="C292" s="48"/>
      <c r="D292" s="48"/>
      <c r="E292" s="48"/>
      <c r="F292" s="48"/>
      <c r="G292" s="48"/>
      <c r="H292" s="48"/>
      <c r="I292" s="48"/>
      <c r="J292" s="48"/>
      <c r="K292" s="564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</row>
    <row r="293">
      <c r="A293" s="580"/>
      <c r="B293" s="48"/>
      <c r="C293" s="48"/>
      <c r="D293" s="48"/>
      <c r="E293" s="48"/>
      <c r="F293" s="48"/>
      <c r="G293" s="48"/>
      <c r="H293" s="48"/>
      <c r="I293" s="48"/>
      <c r="J293" s="48"/>
      <c r="K293" s="564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</row>
    <row r="294">
      <c r="A294" s="580"/>
      <c r="B294" s="48"/>
      <c r="C294" s="48"/>
      <c r="D294" s="48"/>
      <c r="E294" s="48"/>
      <c r="F294" s="48"/>
      <c r="G294" s="48"/>
      <c r="H294" s="48"/>
      <c r="I294" s="48"/>
      <c r="J294" s="48"/>
      <c r="K294" s="564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</row>
    <row r="295">
      <c r="A295" s="596"/>
      <c r="B295" s="48"/>
      <c r="C295" s="48"/>
      <c r="D295" s="48"/>
      <c r="E295" s="48"/>
      <c r="F295" s="48"/>
      <c r="G295" s="48"/>
      <c r="H295" s="48"/>
      <c r="I295" s="48"/>
      <c r="J295" s="48"/>
      <c r="K295" s="564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</row>
    <row r="296">
      <c r="A296" s="596"/>
      <c r="B296" s="48"/>
      <c r="C296" s="48"/>
      <c r="D296" s="48"/>
      <c r="E296" s="48"/>
      <c r="F296" s="48"/>
      <c r="G296" s="48"/>
      <c r="H296" s="48"/>
      <c r="I296" s="48"/>
      <c r="J296" s="48"/>
      <c r="K296" s="564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</row>
    <row r="297">
      <c r="A297" s="596"/>
      <c r="B297" s="48"/>
      <c r="C297" s="48"/>
      <c r="D297" s="48"/>
      <c r="E297" s="48"/>
      <c r="F297" s="48"/>
      <c r="G297" s="48"/>
      <c r="H297" s="48"/>
      <c r="I297" s="48"/>
      <c r="J297" s="48"/>
      <c r="K297" s="564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</row>
    <row r="298">
      <c r="A298" s="596"/>
      <c r="B298" s="48"/>
      <c r="C298" s="48"/>
      <c r="D298" s="48"/>
      <c r="E298" s="48"/>
      <c r="F298" s="48"/>
      <c r="G298" s="48"/>
      <c r="H298" s="48"/>
      <c r="I298" s="48"/>
      <c r="J298" s="48"/>
      <c r="K298" s="564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</row>
    <row r="299">
      <c r="A299" s="596"/>
      <c r="B299" s="48"/>
      <c r="C299" s="48"/>
      <c r="D299" s="48"/>
      <c r="E299" s="48"/>
      <c r="F299" s="48"/>
      <c r="G299" s="48"/>
      <c r="H299" s="48"/>
      <c r="I299" s="48"/>
      <c r="J299" s="48"/>
      <c r="K299" s="564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</row>
    <row r="300">
      <c r="A300" s="596"/>
      <c r="B300" s="48"/>
      <c r="C300" s="48"/>
      <c r="D300" s="48"/>
      <c r="E300" s="48"/>
      <c r="F300" s="48"/>
      <c r="G300" s="48"/>
      <c r="H300" s="48"/>
      <c r="I300" s="48"/>
      <c r="J300" s="48"/>
      <c r="K300" s="564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</row>
    <row r="301">
      <c r="A301" s="596"/>
      <c r="B301" s="48"/>
      <c r="C301" s="48"/>
      <c r="D301" s="48"/>
      <c r="E301" s="48"/>
      <c r="F301" s="48"/>
      <c r="G301" s="48"/>
      <c r="H301" s="48"/>
      <c r="I301" s="48"/>
      <c r="J301" s="48"/>
      <c r="K301" s="564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</row>
    <row r="302">
      <c r="A302" s="596"/>
      <c r="B302" s="48"/>
      <c r="C302" s="48"/>
      <c r="D302" s="48"/>
      <c r="E302" s="48"/>
      <c r="F302" s="48"/>
      <c r="G302" s="48"/>
      <c r="H302" s="48"/>
      <c r="I302" s="48"/>
      <c r="J302" s="48"/>
      <c r="K302" s="564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</row>
    <row r="303">
      <c r="A303" s="596"/>
      <c r="B303" s="48"/>
      <c r="C303" s="48"/>
      <c r="D303" s="48"/>
      <c r="E303" s="48"/>
      <c r="F303" s="48"/>
      <c r="G303" s="48"/>
      <c r="H303" s="48"/>
      <c r="I303" s="48"/>
      <c r="J303" s="48"/>
      <c r="K303" s="564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</row>
    <row r="304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</row>
    <row r="305">
      <c r="A305" s="444"/>
      <c r="B305" s="48"/>
      <c r="C305" s="48"/>
      <c r="D305" s="48"/>
      <c r="E305" s="48"/>
      <c r="F305" s="48"/>
      <c r="G305" s="48"/>
      <c r="H305" s="48"/>
      <c r="I305" s="48"/>
      <c r="J305" s="48"/>
      <c r="K305" s="564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</row>
    <row r="306">
      <c r="A306" s="444"/>
      <c r="B306" s="48"/>
      <c r="C306" s="48"/>
      <c r="D306" s="48"/>
      <c r="E306" s="48"/>
      <c r="F306" s="48"/>
      <c r="G306" s="48"/>
      <c r="H306" s="48"/>
      <c r="I306" s="48"/>
      <c r="J306" s="48"/>
      <c r="K306" s="564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</row>
    <row r="307">
      <c r="A307" s="444"/>
      <c r="B307" s="48"/>
      <c r="C307" s="48"/>
      <c r="D307" s="48"/>
      <c r="E307" s="48"/>
      <c r="F307" s="48"/>
      <c r="G307" s="48"/>
      <c r="H307" s="48"/>
      <c r="I307" s="48"/>
      <c r="J307" s="48"/>
      <c r="K307" s="564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</row>
    <row r="308">
      <c r="A308" s="444"/>
      <c r="B308" s="48"/>
      <c r="C308" s="48"/>
      <c r="D308" s="48"/>
      <c r="E308" s="48"/>
      <c r="F308" s="48"/>
      <c r="G308" s="48"/>
      <c r="H308" s="48"/>
      <c r="I308" s="48"/>
      <c r="J308" s="48"/>
      <c r="K308" s="564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</row>
    <row r="309">
      <c r="A309" s="595"/>
      <c r="B309" s="48"/>
      <c r="C309" s="48"/>
      <c r="D309" s="48"/>
      <c r="E309" s="48"/>
      <c r="F309" s="48"/>
      <c r="G309" s="48"/>
      <c r="H309" s="48"/>
      <c r="I309" s="48"/>
      <c r="J309" s="48"/>
      <c r="K309" s="564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</row>
    <row r="310">
      <c r="A310" s="595"/>
      <c r="B310" s="48"/>
      <c r="C310" s="48"/>
      <c r="D310" s="48"/>
      <c r="E310" s="48"/>
      <c r="F310" s="48"/>
      <c r="G310" s="48"/>
      <c r="H310" s="48"/>
      <c r="I310" s="48"/>
      <c r="J310" s="48"/>
      <c r="K310" s="564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</row>
    <row r="311">
      <c r="A311" s="595"/>
      <c r="B311" s="48"/>
      <c r="C311" s="48"/>
      <c r="D311" s="48"/>
      <c r="E311" s="48"/>
      <c r="F311" s="48"/>
      <c r="G311" s="48"/>
      <c r="H311" s="48"/>
      <c r="I311" s="48"/>
      <c r="J311" s="48"/>
      <c r="K311" s="564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</row>
    <row r="312">
      <c r="A312" s="595"/>
      <c r="B312" s="48"/>
      <c r="C312" s="48"/>
      <c r="D312" s="48"/>
      <c r="E312" s="48"/>
      <c r="F312" s="48"/>
      <c r="G312" s="48"/>
      <c r="H312" s="48"/>
      <c r="I312" s="48"/>
      <c r="J312" s="48"/>
      <c r="K312" s="564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</row>
    <row r="313">
      <c r="A313" s="595"/>
      <c r="B313" s="48"/>
      <c r="C313" s="48"/>
      <c r="D313" s="48"/>
      <c r="E313" s="48"/>
      <c r="F313" s="48"/>
      <c r="G313" s="48"/>
      <c r="H313" s="48"/>
      <c r="I313" s="48"/>
      <c r="J313" s="48"/>
      <c r="K313" s="564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</row>
    <row r="314">
      <c r="A314" s="595"/>
      <c r="B314" s="48"/>
      <c r="C314" s="48"/>
      <c r="D314" s="48"/>
      <c r="E314" s="48"/>
      <c r="F314" s="48"/>
      <c r="G314" s="48"/>
      <c r="H314" s="48"/>
      <c r="I314" s="48"/>
      <c r="J314" s="48"/>
      <c r="K314" s="564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</row>
    <row r="315">
      <c r="A315" s="595"/>
      <c r="B315" s="48"/>
      <c r="C315" s="48"/>
      <c r="D315" s="48"/>
      <c r="E315" s="48"/>
      <c r="F315" s="48"/>
      <c r="G315" s="48"/>
      <c r="H315" s="48"/>
      <c r="I315" s="48"/>
      <c r="J315" s="48"/>
      <c r="K315" s="564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</row>
    <row r="316">
      <c r="A316" s="595"/>
      <c r="B316" s="48"/>
      <c r="C316" s="48"/>
      <c r="D316" s="48"/>
      <c r="E316" s="48"/>
      <c r="F316" s="48"/>
      <c r="G316" s="48"/>
      <c r="H316" s="48"/>
      <c r="I316" s="48"/>
      <c r="J316" s="48"/>
      <c r="K316" s="564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</row>
    <row r="317">
      <c r="A317" s="595"/>
      <c r="B317" s="48"/>
      <c r="C317" s="48"/>
      <c r="D317" s="48"/>
      <c r="E317" s="48"/>
      <c r="F317" s="48"/>
      <c r="G317" s="48"/>
      <c r="H317" s="48"/>
      <c r="I317" s="48"/>
      <c r="J317" s="48"/>
      <c r="K317" s="564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</row>
    <row r="318">
      <c r="A318" s="595"/>
      <c r="B318" s="48"/>
      <c r="C318" s="48"/>
      <c r="D318" s="48"/>
      <c r="E318" s="48"/>
      <c r="F318" s="48"/>
      <c r="G318" s="48"/>
      <c r="H318" s="48"/>
      <c r="I318" s="48"/>
      <c r="J318" s="48"/>
      <c r="K318" s="564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</row>
    <row r="319">
      <c r="A319" s="595"/>
      <c r="B319" s="48"/>
      <c r="C319" s="48"/>
      <c r="D319" s="48"/>
      <c r="E319" s="48"/>
      <c r="F319" s="48"/>
      <c r="G319" s="48"/>
      <c r="H319" s="48"/>
      <c r="I319" s="48"/>
      <c r="J319" s="48"/>
      <c r="K319" s="564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</row>
    <row r="320">
      <c r="A320" s="48"/>
      <c r="B320" s="48"/>
      <c r="C320" s="48"/>
      <c r="D320" s="48"/>
      <c r="E320" s="48"/>
      <c r="F320" s="48"/>
      <c r="G320" s="130"/>
      <c r="H320" s="130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</row>
    <row r="32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</row>
    <row r="32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</row>
    <row r="323">
      <c r="A323" s="444"/>
      <c r="B323" s="48"/>
      <c r="C323" s="48"/>
      <c r="D323" s="48"/>
      <c r="E323" s="48"/>
      <c r="F323" s="48"/>
      <c r="G323" s="48"/>
      <c r="H323" s="48"/>
      <c r="I323" s="48"/>
      <c r="J323" s="48"/>
      <c r="K323" s="564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</row>
    <row r="324">
      <c r="A324" s="444"/>
      <c r="B324" s="48"/>
      <c r="C324" s="48"/>
      <c r="D324" s="48"/>
      <c r="E324" s="48"/>
      <c r="F324" s="48"/>
      <c r="G324" s="130"/>
      <c r="H324" s="48"/>
      <c r="I324" s="48"/>
      <c r="J324" s="48"/>
      <c r="K324" s="564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</row>
    <row r="325">
      <c r="A325" s="444"/>
      <c r="B325" s="48"/>
      <c r="C325" s="48"/>
      <c r="D325" s="48"/>
      <c r="E325" s="48"/>
      <c r="F325" s="48"/>
      <c r="G325" s="130"/>
      <c r="H325" s="48"/>
      <c r="I325" s="48"/>
      <c r="J325" s="48"/>
      <c r="K325" s="564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</row>
    <row r="326">
      <c r="A326" s="444"/>
      <c r="B326" s="48"/>
      <c r="C326" s="48"/>
      <c r="D326" s="48"/>
      <c r="E326" s="48"/>
      <c r="F326" s="48"/>
      <c r="G326" s="130"/>
      <c r="H326" s="48"/>
      <c r="I326" s="48"/>
      <c r="J326" s="48"/>
      <c r="K326" s="564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</row>
    <row r="327">
      <c r="A327" s="444"/>
      <c r="B327" s="48"/>
      <c r="C327" s="48"/>
      <c r="D327" s="48"/>
      <c r="E327" s="48"/>
      <c r="F327" s="48"/>
      <c r="G327" s="130"/>
      <c r="H327" s="48"/>
      <c r="I327" s="48"/>
      <c r="J327" s="48"/>
      <c r="K327" s="564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</row>
    <row r="328">
      <c r="A328" s="444"/>
      <c r="B328" s="48"/>
      <c r="C328" s="48"/>
      <c r="D328" s="48"/>
      <c r="E328" s="48"/>
      <c r="F328" s="48"/>
      <c r="G328" s="130"/>
      <c r="H328" s="48"/>
      <c r="I328" s="48"/>
      <c r="J328" s="48"/>
      <c r="K328" s="564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</row>
    <row r="329">
      <c r="A329" s="444"/>
      <c r="B329" s="48"/>
      <c r="C329" s="48"/>
      <c r="D329" s="48"/>
      <c r="E329" s="48"/>
      <c r="F329" s="48"/>
      <c r="G329" s="130"/>
      <c r="H329" s="48"/>
      <c r="I329" s="48"/>
      <c r="J329" s="48"/>
      <c r="K329" s="564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</row>
    <row r="330">
      <c r="A330" s="444"/>
      <c r="B330" s="48"/>
      <c r="C330" s="48"/>
      <c r="D330" s="48"/>
      <c r="E330" s="48"/>
      <c r="F330" s="48"/>
      <c r="G330" s="48"/>
      <c r="H330" s="48"/>
      <c r="I330" s="48"/>
      <c r="J330" s="48"/>
      <c r="K330" s="564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</row>
    <row r="331">
      <c r="A331" s="444"/>
      <c r="B331" s="48"/>
      <c r="C331" s="48"/>
      <c r="D331" s="48"/>
      <c r="E331" s="48"/>
      <c r="F331" s="48"/>
      <c r="G331" s="48"/>
      <c r="H331" s="48"/>
      <c r="I331" s="48"/>
      <c r="J331" s="48"/>
      <c r="K331" s="564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</row>
    <row r="332">
      <c r="A332" s="444"/>
      <c r="B332" s="48"/>
      <c r="C332" s="48"/>
      <c r="D332" s="48"/>
      <c r="E332" s="48"/>
      <c r="F332" s="48"/>
      <c r="G332" s="130"/>
      <c r="H332" s="130"/>
      <c r="I332" s="48"/>
      <c r="J332" s="48"/>
      <c r="K332" s="564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</row>
    <row r="333">
      <c r="A333" s="444"/>
      <c r="B333" s="48"/>
      <c r="C333" s="48"/>
      <c r="D333" s="48"/>
      <c r="E333" s="48"/>
      <c r="F333" s="48"/>
      <c r="G333" s="48"/>
      <c r="H333" s="48"/>
      <c r="I333" s="48"/>
      <c r="J333" s="48"/>
      <c r="K333" s="564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</row>
    <row r="334">
      <c r="A334" s="444"/>
      <c r="B334" s="48"/>
      <c r="C334" s="48"/>
      <c r="D334" s="48"/>
      <c r="E334" s="48"/>
      <c r="F334" s="48"/>
      <c r="G334" s="130"/>
      <c r="H334" s="130"/>
      <c r="I334" s="48"/>
      <c r="J334" s="48"/>
      <c r="K334" s="564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</row>
    <row r="335">
      <c r="A335" s="595"/>
      <c r="B335" s="48"/>
      <c r="C335" s="48"/>
      <c r="D335" s="48"/>
      <c r="E335" s="48"/>
      <c r="F335" s="48"/>
      <c r="G335" s="130"/>
      <c r="H335" s="130"/>
      <c r="I335" s="48"/>
      <c r="J335" s="48"/>
      <c r="K335" s="564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</row>
    <row r="336">
      <c r="A336" s="595"/>
      <c r="B336" s="48"/>
      <c r="C336" s="48"/>
      <c r="D336" s="48"/>
      <c r="E336" s="48"/>
      <c r="F336" s="48"/>
      <c r="G336" s="48"/>
      <c r="H336" s="48"/>
      <c r="I336" s="48"/>
      <c r="J336" s="48"/>
      <c r="K336" s="564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</row>
    <row r="337">
      <c r="A337" s="595"/>
      <c r="B337" s="48"/>
      <c r="C337" s="48"/>
      <c r="D337" s="48"/>
      <c r="E337" s="48"/>
      <c r="F337" s="48"/>
      <c r="G337" s="130"/>
      <c r="H337" s="130"/>
      <c r="I337" s="48"/>
      <c r="J337" s="48"/>
      <c r="K337" s="564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</row>
    <row r="338">
      <c r="A338" s="595"/>
      <c r="B338" s="48"/>
      <c r="C338" s="48"/>
      <c r="D338" s="48"/>
      <c r="E338" s="48"/>
      <c r="F338" s="48"/>
      <c r="G338" s="48"/>
      <c r="H338" s="48"/>
      <c r="I338" s="48"/>
      <c r="J338" s="48"/>
      <c r="K338" s="564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</row>
    <row r="339">
      <c r="A339" s="595"/>
      <c r="B339" s="48"/>
      <c r="C339" s="48"/>
      <c r="D339" s="48"/>
      <c r="E339" s="48"/>
      <c r="F339" s="48"/>
      <c r="G339" s="48"/>
      <c r="H339" s="48"/>
      <c r="I339" s="48"/>
      <c r="J339" s="48"/>
      <c r="K339" s="564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</row>
    <row r="340">
      <c r="A340" s="595"/>
      <c r="B340" s="48"/>
      <c r="C340" s="48"/>
      <c r="D340" s="48"/>
      <c r="E340" s="48"/>
      <c r="F340" s="48"/>
      <c r="G340" s="130"/>
      <c r="H340" s="130"/>
      <c r="I340" s="48"/>
      <c r="J340" s="48"/>
      <c r="K340" s="564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</row>
    <row r="341">
      <c r="A341" s="595"/>
      <c r="B341" s="48"/>
      <c r="C341" s="48"/>
      <c r="D341" s="48"/>
      <c r="E341" s="48"/>
      <c r="F341" s="48"/>
      <c r="G341" s="48"/>
      <c r="H341" s="48"/>
      <c r="I341" s="48"/>
      <c r="J341" s="48"/>
      <c r="K341" s="564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</row>
    <row r="342">
      <c r="A342" s="595"/>
      <c r="B342" s="48"/>
      <c r="C342" s="48"/>
      <c r="D342" s="48"/>
      <c r="E342" s="48"/>
      <c r="F342" s="48"/>
      <c r="G342" s="48"/>
      <c r="H342" s="48"/>
      <c r="I342" s="48"/>
      <c r="J342" s="48"/>
      <c r="K342" s="564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</row>
    <row r="343">
      <c r="A343" s="595"/>
      <c r="B343" s="48"/>
      <c r="C343" s="48"/>
      <c r="D343" s="48"/>
      <c r="E343" s="48"/>
      <c r="F343" s="48"/>
      <c r="G343" s="130"/>
      <c r="H343" s="130"/>
      <c r="I343" s="48"/>
      <c r="J343" s="48"/>
      <c r="K343" s="564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</row>
    <row r="344">
      <c r="A344" s="595"/>
      <c r="B344" s="48"/>
      <c r="C344" s="48"/>
      <c r="D344" s="48"/>
      <c r="E344" s="48"/>
      <c r="F344" s="48"/>
      <c r="G344" s="48"/>
      <c r="H344" s="48"/>
      <c r="I344" s="48"/>
      <c r="J344" s="48"/>
      <c r="K344" s="564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</row>
    <row r="345">
      <c r="A345" s="595"/>
      <c r="B345" s="48"/>
      <c r="C345" s="48"/>
      <c r="D345" s="48"/>
      <c r="E345" s="48"/>
      <c r="F345" s="48"/>
      <c r="G345" s="48"/>
      <c r="H345" s="48"/>
      <c r="I345" s="48"/>
      <c r="J345" s="48"/>
      <c r="K345" s="564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</row>
    <row r="346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</row>
    <row r="347">
      <c r="A347" s="595"/>
      <c r="B347" s="48"/>
      <c r="C347" s="48"/>
      <c r="D347" s="48"/>
      <c r="E347" s="48"/>
      <c r="F347" s="48"/>
      <c r="G347" s="48"/>
      <c r="H347" s="48"/>
      <c r="I347" s="48"/>
      <c r="J347" s="48"/>
      <c r="K347" s="564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</row>
    <row r="348">
      <c r="A348" s="580"/>
      <c r="B348" s="48"/>
      <c r="C348" s="48"/>
      <c r="D348" s="48"/>
      <c r="E348" s="48"/>
      <c r="F348" s="48"/>
      <c r="G348" s="130"/>
      <c r="H348" s="48"/>
      <c r="I348" s="48"/>
      <c r="J348" s="48"/>
      <c r="K348" s="564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</row>
    <row r="349">
      <c r="A349" s="580"/>
      <c r="B349" s="48"/>
      <c r="C349" s="48"/>
      <c r="D349" s="48"/>
      <c r="E349" s="48"/>
      <c r="F349" s="48"/>
      <c r="G349" s="48"/>
      <c r="H349" s="48"/>
      <c r="I349" s="48"/>
      <c r="J349" s="48"/>
      <c r="K349" s="564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</row>
    <row r="350">
      <c r="A350" s="580"/>
      <c r="B350" s="48"/>
      <c r="C350" s="48"/>
      <c r="D350" s="48"/>
      <c r="E350" s="48"/>
      <c r="F350" s="48"/>
      <c r="G350" s="130"/>
      <c r="H350" s="130"/>
      <c r="I350" s="48"/>
      <c r="J350" s="130"/>
      <c r="K350" s="564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</row>
    <row r="351">
      <c r="A351" s="580"/>
      <c r="B351" s="48"/>
      <c r="C351" s="48"/>
      <c r="D351" s="48"/>
      <c r="E351" s="48"/>
      <c r="F351" s="48"/>
      <c r="G351" s="130"/>
      <c r="H351" s="130"/>
      <c r="I351" s="48"/>
      <c r="J351" s="48"/>
      <c r="K351" s="564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</row>
    <row r="352">
      <c r="A352" s="580"/>
      <c r="B352" s="48"/>
      <c r="C352" s="48"/>
      <c r="D352" s="48"/>
      <c r="E352" s="48"/>
      <c r="F352" s="48"/>
      <c r="G352" s="130"/>
      <c r="H352" s="130"/>
      <c r="I352" s="48"/>
      <c r="J352" s="48"/>
      <c r="K352" s="564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</row>
    <row r="353">
      <c r="A353" s="580"/>
      <c r="B353" s="48"/>
      <c r="C353" s="48"/>
      <c r="D353" s="48"/>
      <c r="E353" s="48"/>
      <c r="F353" s="48"/>
      <c r="G353" s="48"/>
      <c r="H353" s="48"/>
      <c r="I353" s="48"/>
      <c r="J353" s="48"/>
      <c r="K353" s="564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</row>
    <row r="354">
      <c r="A354" s="580"/>
      <c r="B354" s="48"/>
      <c r="C354" s="48"/>
      <c r="D354" s="48"/>
      <c r="E354" s="48"/>
      <c r="F354" s="48"/>
      <c r="G354" s="48"/>
      <c r="H354" s="48"/>
      <c r="I354" s="48"/>
      <c r="J354" s="48"/>
      <c r="K354" s="564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</row>
    <row r="355">
      <c r="A355" s="580"/>
      <c r="B355" s="48"/>
      <c r="C355" s="48"/>
      <c r="D355" s="48"/>
      <c r="E355" s="48"/>
      <c r="F355" s="48"/>
      <c r="G355" s="130"/>
      <c r="H355" s="130"/>
      <c r="I355" s="48"/>
      <c r="J355" s="48"/>
      <c r="K355" s="564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</row>
    <row r="356">
      <c r="A356" s="580"/>
      <c r="B356" s="48"/>
      <c r="C356" s="48"/>
      <c r="D356" s="48"/>
      <c r="E356" s="48"/>
      <c r="F356" s="48"/>
      <c r="G356" s="48"/>
      <c r="H356" s="48"/>
      <c r="I356" s="48"/>
      <c r="J356" s="48"/>
      <c r="K356" s="564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</row>
    <row r="357">
      <c r="A357" s="596"/>
      <c r="B357" s="48"/>
      <c r="C357" s="48"/>
      <c r="D357" s="48"/>
      <c r="E357" s="48"/>
      <c r="F357" s="48"/>
      <c r="G357" s="48"/>
      <c r="H357" s="48"/>
      <c r="I357" s="48"/>
      <c r="J357" s="48"/>
      <c r="K357" s="564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</row>
    <row r="358">
      <c r="A358" s="596"/>
      <c r="B358" s="48"/>
      <c r="C358" s="48"/>
      <c r="D358" s="48"/>
      <c r="E358" s="48"/>
      <c r="F358" s="48"/>
      <c r="G358" s="130"/>
      <c r="H358" s="130"/>
      <c r="I358" s="48"/>
      <c r="J358" s="48"/>
      <c r="K358" s="564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</row>
    <row r="359">
      <c r="A359" s="596"/>
      <c r="B359" s="48"/>
      <c r="C359" s="48"/>
      <c r="D359" s="48"/>
      <c r="E359" s="48"/>
      <c r="F359" s="48"/>
      <c r="G359" s="48"/>
      <c r="H359" s="48"/>
      <c r="I359" s="48"/>
      <c r="J359" s="48"/>
      <c r="K359" s="564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</row>
    <row r="360">
      <c r="A360" s="596"/>
      <c r="B360" s="48"/>
      <c r="C360" s="48"/>
      <c r="D360" s="48"/>
      <c r="E360" s="48"/>
      <c r="F360" s="48"/>
      <c r="G360" s="130"/>
      <c r="H360" s="130"/>
      <c r="I360" s="48"/>
      <c r="J360" s="130"/>
      <c r="K360" s="564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</row>
    <row r="361">
      <c r="A361" s="596"/>
      <c r="B361" s="48"/>
      <c r="C361" s="48"/>
      <c r="D361" s="48"/>
      <c r="E361" s="48"/>
      <c r="F361" s="48"/>
      <c r="G361" s="130"/>
      <c r="H361" s="130"/>
      <c r="I361" s="48"/>
      <c r="J361" s="130"/>
      <c r="K361" s="564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</row>
    <row r="362">
      <c r="A362" s="596"/>
      <c r="B362" s="48"/>
      <c r="C362" s="48"/>
      <c r="D362" s="48"/>
      <c r="E362" s="48"/>
      <c r="F362" s="48"/>
      <c r="G362" s="48"/>
      <c r="H362" s="48"/>
      <c r="I362" s="48"/>
      <c r="J362" s="48"/>
      <c r="K362" s="564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</row>
    <row r="363">
      <c r="A363" s="596"/>
      <c r="B363" s="48"/>
      <c r="C363" s="48"/>
      <c r="D363" s="48"/>
      <c r="E363" s="48"/>
      <c r="F363" s="48"/>
      <c r="G363" s="130"/>
      <c r="H363" s="130"/>
      <c r="I363" s="48"/>
      <c r="J363" s="48"/>
      <c r="K363" s="564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</row>
    <row r="364">
      <c r="A364" s="596"/>
      <c r="B364" s="48"/>
      <c r="C364" s="48"/>
      <c r="D364" s="48"/>
      <c r="E364" s="48"/>
      <c r="F364" s="48"/>
      <c r="G364" s="48"/>
      <c r="H364" s="48"/>
      <c r="I364" s="48"/>
      <c r="J364" s="48"/>
      <c r="K364" s="564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</row>
    <row r="365">
      <c r="A365" s="596"/>
      <c r="B365" s="48"/>
      <c r="C365" s="48"/>
      <c r="D365" s="48"/>
      <c r="E365" s="48"/>
      <c r="F365" s="48"/>
      <c r="G365" s="48"/>
      <c r="H365" s="48"/>
      <c r="I365" s="48"/>
      <c r="J365" s="48"/>
      <c r="K365" s="564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</row>
    <row r="366">
      <c r="A366" s="596"/>
      <c r="B366" s="48"/>
      <c r="C366" s="48"/>
      <c r="D366" s="48"/>
      <c r="E366" s="48"/>
      <c r="F366" s="48"/>
      <c r="G366" s="130"/>
      <c r="H366" s="48"/>
      <c r="I366" s="48"/>
      <c r="J366" s="48"/>
      <c r="K366" s="564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</row>
    <row r="367">
      <c r="A367" s="596"/>
      <c r="B367" s="48"/>
      <c r="C367" s="48"/>
      <c r="D367" s="48"/>
      <c r="E367" s="48"/>
      <c r="F367" s="48"/>
      <c r="G367" s="130"/>
      <c r="H367" s="130"/>
      <c r="I367" s="48"/>
      <c r="J367" s="48"/>
      <c r="K367" s="564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</row>
    <row r="368">
      <c r="A368" s="596"/>
      <c r="B368" s="48"/>
      <c r="C368" s="48"/>
      <c r="D368" s="48"/>
      <c r="E368" s="48"/>
      <c r="F368" s="48"/>
      <c r="G368" s="48"/>
      <c r="H368" s="48"/>
      <c r="I368" s="48"/>
      <c r="J368" s="48"/>
      <c r="K368" s="564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</row>
    <row r="369">
      <c r="A369" s="596"/>
      <c r="B369" s="48"/>
      <c r="C369" s="48"/>
      <c r="D369" s="48"/>
      <c r="E369" s="48"/>
      <c r="F369" s="48"/>
      <c r="G369" s="130"/>
      <c r="H369" s="130"/>
      <c r="I369" s="48"/>
      <c r="J369" s="48"/>
      <c r="K369" s="564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</row>
    <row r="370">
      <c r="A370" s="596"/>
      <c r="B370" s="48"/>
      <c r="C370" s="48"/>
      <c r="D370" s="48"/>
      <c r="E370" s="48"/>
      <c r="F370" s="48"/>
      <c r="G370" s="48"/>
      <c r="H370" s="48"/>
      <c r="I370" s="48"/>
      <c r="J370" s="48"/>
      <c r="K370" s="564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</row>
    <row r="371">
      <c r="A371" s="596"/>
      <c r="B371" s="48"/>
      <c r="C371" s="48"/>
      <c r="D371" s="48"/>
      <c r="E371" s="48"/>
      <c r="F371" s="48"/>
      <c r="G371" s="130"/>
      <c r="H371" s="130"/>
      <c r="I371" s="48"/>
      <c r="J371" s="48"/>
      <c r="K371" s="564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</row>
    <row r="372">
      <c r="A372" s="596"/>
      <c r="B372" s="48"/>
      <c r="C372" s="48"/>
      <c r="D372" s="48"/>
      <c r="E372" s="48"/>
      <c r="F372" s="48"/>
      <c r="G372" s="48"/>
      <c r="H372" s="48"/>
      <c r="I372" s="48"/>
      <c r="J372" s="48"/>
      <c r="K372" s="564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</row>
    <row r="373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</row>
    <row r="374">
      <c r="A374" s="444"/>
      <c r="B374" s="48"/>
      <c r="C374" s="48"/>
      <c r="D374" s="48"/>
      <c r="E374" s="48"/>
      <c r="F374" s="48"/>
      <c r="G374" s="130"/>
      <c r="H374" s="130"/>
      <c r="I374" s="48"/>
      <c r="J374" s="130"/>
      <c r="K374" s="564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</row>
    <row r="375">
      <c r="A375" s="444"/>
      <c r="B375" s="48"/>
      <c r="C375" s="48"/>
      <c r="D375" s="48"/>
      <c r="E375" s="48"/>
      <c r="F375" s="48"/>
      <c r="G375" s="130"/>
      <c r="H375" s="130"/>
      <c r="I375" s="48"/>
      <c r="J375" s="48"/>
      <c r="K375" s="564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</row>
    <row r="376">
      <c r="A376" s="444"/>
      <c r="B376" s="48"/>
      <c r="C376" s="48"/>
      <c r="D376" s="48"/>
      <c r="E376" s="48"/>
      <c r="F376" s="48"/>
      <c r="G376" s="130"/>
      <c r="H376" s="130"/>
      <c r="I376" s="48"/>
      <c r="J376" s="48"/>
      <c r="K376" s="564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</row>
    <row r="377">
      <c r="A377" s="444"/>
      <c r="B377" s="48"/>
      <c r="C377" s="48"/>
      <c r="D377" s="48"/>
      <c r="E377" s="48"/>
      <c r="F377" s="48"/>
      <c r="G377" s="130"/>
      <c r="H377" s="130"/>
      <c r="I377" s="48"/>
      <c r="J377" s="130"/>
      <c r="K377" s="564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</row>
    <row r="378">
      <c r="A378" s="444"/>
      <c r="B378" s="48"/>
      <c r="C378" s="48"/>
      <c r="D378" s="48"/>
      <c r="E378" s="48"/>
      <c r="F378" s="48"/>
      <c r="G378" s="130"/>
      <c r="H378" s="130"/>
      <c r="I378" s="48"/>
      <c r="J378" s="48"/>
      <c r="K378" s="564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</row>
    <row r="379">
      <c r="A379" s="444"/>
      <c r="B379" s="48"/>
      <c r="C379" s="48"/>
      <c r="D379" s="48"/>
      <c r="E379" s="48"/>
      <c r="F379" s="48"/>
      <c r="G379" s="130"/>
      <c r="H379" s="130"/>
      <c r="I379" s="48"/>
      <c r="J379" s="48"/>
      <c r="K379" s="564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</row>
    <row r="380">
      <c r="A380" s="595"/>
      <c r="B380" s="48"/>
      <c r="C380" s="48"/>
      <c r="D380" s="48"/>
      <c r="E380" s="48"/>
      <c r="F380" s="48"/>
      <c r="G380" s="130"/>
      <c r="H380" s="130"/>
      <c r="I380" s="48"/>
      <c r="J380" s="48"/>
      <c r="K380" s="564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</row>
    <row r="381">
      <c r="A381" s="595"/>
      <c r="B381" s="48"/>
      <c r="C381" s="48"/>
      <c r="D381" s="48"/>
      <c r="E381" s="48"/>
      <c r="F381" s="48"/>
      <c r="G381" s="130"/>
      <c r="H381" s="130"/>
      <c r="I381" s="48"/>
      <c r="J381" s="48"/>
      <c r="K381" s="564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</row>
    <row r="382">
      <c r="A382" s="595"/>
      <c r="B382" s="48"/>
      <c r="C382" s="48"/>
      <c r="D382" s="48"/>
      <c r="E382" s="48"/>
      <c r="F382" s="48"/>
      <c r="G382" s="130"/>
      <c r="H382" s="130"/>
      <c r="I382" s="48"/>
      <c r="J382" s="48"/>
      <c r="K382" s="564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</row>
    <row r="383">
      <c r="A383" s="595"/>
      <c r="B383" s="48"/>
      <c r="C383" s="48"/>
      <c r="D383" s="48"/>
      <c r="E383" s="48"/>
      <c r="F383" s="48"/>
      <c r="G383" s="48"/>
      <c r="H383" s="48"/>
      <c r="I383" s="48"/>
      <c r="J383" s="48"/>
      <c r="K383" s="564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</row>
    <row r="384">
      <c r="A384" s="595"/>
      <c r="B384" s="48"/>
      <c r="C384" s="48"/>
      <c r="D384" s="48"/>
      <c r="E384" s="48"/>
      <c r="F384" s="48"/>
      <c r="G384" s="48"/>
      <c r="H384" s="48"/>
      <c r="I384" s="48"/>
      <c r="J384" s="48"/>
      <c r="K384" s="564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</row>
    <row r="385">
      <c r="A385" s="595"/>
      <c r="B385" s="48"/>
      <c r="C385" s="48"/>
      <c r="D385" s="48"/>
      <c r="E385" s="48"/>
      <c r="F385" s="48"/>
      <c r="G385" s="48"/>
      <c r="H385" s="48"/>
      <c r="I385" s="48"/>
      <c r="J385" s="48"/>
      <c r="K385" s="564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</row>
    <row r="386">
      <c r="A386" s="595"/>
      <c r="B386" s="48"/>
      <c r="C386" s="48"/>
      <c r="D386" s="48"/>
      <c r="E386" s="48"/>
      <c r="F386" s="48"/>
      <c r="G386" s="48"/>
      <c r="H386" s="48"/>
      <c r="I386" s="48"/>
      <c r="J386" s="48"/>
      <c r="K386" s="564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</row>
    <row r="387">
      <c r="A387" s="595"/>
      <c r="B387" s="48"/>
      <c r="C387" s="48"/>
      <c r="D387" s="48"/>
      <c r="E387" s="48"/>
      <c r="F387" s="48"/>
      <c r="G387" s="48"/>
      <c r="H387" s="48"/>
      <c r="I387" s="48"/>
      <c r="J387" s="48"/>
      <c r="K387" s="564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</row>
    <row r="388">
      <c r="A388" s="595"/>
      <c r="B388" s="48"/>
      <c r="C388" s="48"/>
      <c r="D388" s="48"/>
      <c r="E388" s="48"/>
      <c r="F388" s="48"/>
      <c r="G388" s="48"/>
      <c r="H388" s="48"/>
      <c r="I388" s="48"/>
      <c r="J388" s="48"/>
      <c r="K388" s="564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</row>
    <row r="389">
      <c r="A389" s="595"/>
      <c r="B389" s="48"/>
      <c r="C389" s="48"/>
      <c r="D389" s="48"/>
      <c r="E389" s="48"/>
      <c r="F389" s="48"/>
      <c r="G389" s="48"/>
      <c r="H389" s="48"/>
      <c r="I389" s="48"/>
      <c r="J389" s="48"/>
      <c r="K389" s="564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</row>
    <row r="390">
      <c r="A390" s="595"/>
      <c r="B390" s="48"/>
      <c r="C390" s="48"/>
      <c r="D390" s="48"/>
      <c r="E390" s="48"/>
      <c r="F390" s="48"/>
      <c r="G390" s="130"/>
      <c r="H390" s="130"/>
      <c r="I390" s="48"/>
      <c r="J390" s="48"/>
      <c r="K390" s="564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</row>
    <row r="391">
      <c r="A391" s="595"/>
      <c r="B391" s="48"/>
      <c r="C391" s="48"/>
      <c r="D391" s="48"/>
      <c r="E391" s="48"/>
      <c r="F391" s="48"/>
      <c r="G391" s="130"/>
      <c r="H391" s="130"/>
      <c r="I391" s="48"/>
      <c r="J391" s="48"/>
      <c r="K391" s="564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</row>
    <row r="392">
      <c r="A392" s="595"/>
      <c r="B392" s="48"/>
      <c r="C392" s="48"/>
      <c r="D392" s="48"/>
      <c r="E392" s="48"/>
      <c r="F392" s="48"/>
      <c r="G392" s="48"/>
      <c r="H392" s="48"/>
      <c r="I392" s="48"/>
      <c r="J392" s="48"/>
      <c r="K392" s="564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</row>
    <row r="393">
      <c r="A393" s="595"/>
      <c r="B393" s="48"/>
      <c r="C393" s="48"/>
      <c r="D393" s="48"/>
      <c r="E393" s="48"/>
      <c r="F393" s="48"/>
      <c r="G393" s="130"/>
      <c r="H393" s="130"/>
      <c r="I393" s="48"/>
      <c r="J393" s="48"/>
      <c r="K393" s="564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</row>
    <row r="394">
      <c r="A394" s="595"/>
      <c r="B394" s="48"/>
      <c r="C394" s="48"/>
      <c r="D394" s="48"/>
      <c r="E394" s="48"/>
      <c r="F394" s="48"/>
      <c r="G394" s="130"/>
      <c r="H394" s="130"/>
      <c r="I394" s="48"/>
      <c r="J394" s="48"/>
      <c r="K394" s="564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</row>
    <row r="395">
      <c r="A395" s="48"/>
      <c r="B395" s="48"/>
      <c r="C395" s="48"/>
      <c r="D395" s="48"/>
      <c r="E395" s="48"/>
      <c r="F395" s="48"/>
      <c r="G395" s="130"/>
      <c r="H395" s="130"/>
      <c r="I395" s="48"/>
      <c r="J395" s="130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</row>
    <row r="396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</row>
    <row r="397">
      <c r="A397" s="48"/>
      <c r="B397" s="48"/>
      <c r="C397" s="48"/>
      <c r="D397" s="48"/>
      <c r="E397" s="48"/>
      <c r="F397" s="48"/>
      <c r="G397" s="130"/>
      <c r="H397" s="130"/>
      <c r="I397" s="48"/>
      <c r="J397" s="130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</row>
    <row r="398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</row>
    <row r="399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</row>
    <row r="40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</row>
    <row r="40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</row>
    <row r="40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</row>
    <row r="403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</row>
    <row r="404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</row>
    <row r="40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</row>
    <row r="406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</row>
    <row r="407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</row>
    <row r="408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</row>
    <row r="409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</row>
    <row r="41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</row>
    <row r="411">
      <c r="A411" s="444"/>
      <c r="B411" s="48"/>
      <c r="C411" s="48"/>
      <c r="D411" s="48"/>
      <c r="E411" s="48"/>
      <c r="F411" s="48"/>
      <c r="G411" s="130"/>
      <c r="H411" s="130"/>
      <c r="I411" s="48"/>
      <c r="J411" s="48"/>
      <c r="K411" s="564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</row>
    <row r="412">
      <c r="A412" s="444"/>
      <c r="B412" s="48"/>
      <c r="C412" s="48"/>
      <c r="D412" s="48"/>
      <c r="E412" s="48"/>
      <c r="F412" s="48"/>
      <c r="G412" s="130"/>
      <c r="H412" s="130"/>
      <c r="I412" s="48"/>
      <c r="J412" s="48"/>
      <c r="K412" s="564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</row>
    <row r="413">
      <c r="A413" s="444"/>
      <c r="B413" s="48"/>
      <c r="C413" s="48"/>
      <c r="D413" s="48"/>
      <c r="E413" s="48"/>
      <c r="F413" s="48"/>
      <c r="G413" s="130"/>
      <c r="H413" s="130"/>
      <c r="I413" s="48"/>
      <c r="J413" s="130"/>
      <c r="K413" s="564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</row>
    <row r="414">
      <c r="A414" s="444"/>
      <c r="B414" s="48"/>
      <c r="C414" s="48"/>
      <c r="D414" s="48"/>
      <c r="E414" s="48"/>
      <c r="F414" s="48"/>
      <c r="G414" s="130"/>
      <c r="H414" s="130"/>
      <c r="I414" s="48"/>
      <c r="J414" s="130"/>
      <c r="K414" s="564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</row>
    <row r="415">
      <c r="A415" s="444"/>
      <c r="B415" s="48"/>
      <c r="C415" s="48"/>
      <c r="D415" s="48"/>
      <c r="E415" s="48"/>
      <c r="F415" s="48"/>
      <c r="G415" s="130"/>
      <c r="H415" s="130"/>
      <c r="I415" s="48"/>
      <c r="J415" s="48"/>
      <c r="K415" s="564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</row>
    <row r="416">
      <c r="A416" s="444"/>
      <c r="B416" s="48"/>
      <c r="C416" s="48"/>
      <c r="D416" s="48"/>
      <c r="E416" s="48"/>
      <c r="F416" s="48"/>
      <c r="G416" s="130"/>
      <c r="H416" s="130"/>
      <c r="I416" s="48"/>
      <c r="J416" s="48"/>
      <c r="K416" s="564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</row>
    <row r="417">
      <c r="A417" s="444"/>
      <c r="B417" s="48"/>
      <c r="C417" s="48"/>
      <c r="D417" s="48"/>
      <c r="E417" s="48"/>
      <c r="F417" s="48"/>
      <c r="G417" s="130"/>
      <c r="H417" s="130"/>
      <c r="I417" s="48"/>
      <c r="J417" s="48"/>
      <c r="K417" s="564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</row>
    <row r="418">
      <c r="A418" s="444"/>
      <c r="B418" s="48"/>
      <c r="C418" s="48"/>
      <c r="D418" s="48"/>
      <c r="E418" s="48"/>
      <c r="F418" s="48"/>
      <c r="G418" s="130"/>
      <c r="H418" s="130"/>
      <c r="I418" s="48"/>
      <c r="J418" s="130"/>
      <c r="K418" s="564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</row>
    <row r="419">
      <c r="A419" s="444"/>
      <c r="B419" s="48"/>
      <c r="C419" s="48"/>
      <c r="D419" s="48"/>
      <c r="E419" s="48"/>
      <c r="F419" s="48"/>
      <c r="G419" s="130"/>
      <c r="H419" s="130"/>
      <c r="I419" s="48"/>
      <c r="J419" s="130"/>
      <c r="K419" s="564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</row>
    <row r="420">
      <c r="A420" s="444"/>
      <c r="B420" s="48"/>
      <c r="C420" s="48"/>
      <c r="D420" s="48"/>
      <c r="E420" s="48"/>
      <c r="F420" s="48"/>
      <c r="G420" s="130"/>
      <c r="H420" s="130"/>
      <c r="I420" s="48"/>
      <c r="J420" s="130"/>
      <c r="K420" s="564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</row>
    <row r="421">
      <c r="A421" s="444"/>
      <c r="B421" s="48"/>
      <c r="C421" s="48"/>
      <c r="D421" s="48"/>
      <c r="E421" s="48"/>
      <c r="F421" s="48"/>
      <c r="G421" s="130"/>
      <c r="H421" s="130"/>
      <c r="I421" s="48"/>
      <c r="J421" s="130"/>
      <c r="K421" s="564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</row>
    <row r="422">
      <c r="A422" s="444"/>
      <c r="B422" s="48"/>
      <c r="C422" s="48"/>
      <c r="D422" s="48"/>
      <c r="E422" s="48"/>
      <c r="F422" s="48"/>
      <c r="G422" s="130"/>
      <c r="H422" s="130"/>
      <c r="I422" s="48"/>
      <c r="J422" s="130"/>
      <c r="K422" s="564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</row>
    <row r="423">
      <c r="A423" s="444"/>
      <c r="B423" s="48"/>
      <c r="C423" s="48"/>
      <c r="D423" s="48"/>
      <c r="E423" s="48"/>
      <c r="F423" s="48"/>
      <c r="G423" s="130"/>
      <c r="H423" s="130"/>
      <c r="I423" s="48"/>
      <c r="J423" s="48"/>
      <c r="K423" s="564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</row>
    <row r="424">
      <c r="A424" s="444"/>
      <c r="B424" s="48"/>
      <c r="C424" s="48"/>
      <c r="D424" s="48"/>
      <c r="E424" s="48"/>
      <c r="F424" s="48"/>
      <c r="G424" s="130"/>
      <c r="H424" s="130"/>
      <c r="I424" s="48"/>
      <c r="J424" s="48"/>
      <c r="K424" s="564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</row>
    <row r="425">
      <c r="A425" s="444"/>
      <c r="B425" s="48"/>
      <c r="C425" s="48"/>
      <c r="D425" s="48"/>
      <c r="E425" s="48"/>
      <c r="F425" s="48"/>
      <c r="G425" s="48"/>
      <c r="H425" s="48"/>
      <c r="I425" s="48"/>
      <c r="J425" s="48"/>
      <c r="K425" s="564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</row>
    <row r="426">
      <c r="A426" s="444"/>
      <c r="B426" s="48"/>
      <c r="C426" s="48"/>
      <c r="D426" s="48"/>
      <c r="E426" s="48"/>
      <c r="F426" s="48"/>
      <c r="G426" s="130"/>
      <c r="H426" s="130"/>
      <c r="I426" s="48"/>
      <c r="J426" s="130"/>
      <c r="K426" s="564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</row>
    <row r="427">
      <c r="A427" s="444"/>
      <c r="B427" s="48"/>
      <c r="C427" s="48"/>
      <c r="D427" s="48"/>
      <c r="E427" s="48"/>
      <c r="F427" s="48"/>
      <c r="G427" s="130"/>
      <c r="H427" s="130"/>
      <c r="I427" s="48"/>
      <c r="J427" s="130"/>
      <c r="K427" s="564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</row>
    <row r="428">
      <c r="A428" s="444"/>
      <c r="B428" s="48"/>
      <c r="C428" s="48"/>
      <c r="D428" s="48"/>
      <c r="E428" s="48"/>
      <c r="F428" s="48"/>
      <c r="G428" s="130"/>
      <c r="H428" s="130"/>
      <c r="I428" s="48"/>
      <c r="J428" s="130"/>
      <c r="K428" s="564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</row>
    <row r="429">
      <c r="A429" s="444"/>
      <c r="B429" s="48"/>
      <c r="C429" s="48"/>
      <c r="D429" s="48"/>
      <c r="E429" s="48"/>
      <c r="F429" s="48"/>
      <c r="G429" s="130"/>
      <c r="H429" s="130"/>
      <c r="I429" s="48"/>
      <c r="J429" s="130"/>
      <c r="K429" s="564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</row>
    <row r="430">
      <c r="A430" s="444"/>
      <c r="B430" s="48"/>
      <c r="C430" s="48"/>
      <c r="D430" s="48"/>
      <c r="E430" s="48"/>
      <c r="F430" s="48"/>
      <c r="G430" s="130"/>
      <c r="H430" s="130"/>
      <c r="I430" s="48"/>
      <c r="J430" s="48"/>
      <c r="K430" s="564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</row>
    <row r="431">
      <c r="A431" s="595"/>
      <c r="B431" s="48"/>
      <c r="C431" s="48"/>
      <c r="D431" s="48"/>
      <c r="E431" s="48"/>
      <c r="F431" s="48"/>
      <c r="G431" s="48"/>
      <c r="H431" s="48"/>
      <c r="I431" s="48"/>
      <c r="J431" s="48"/>
      <c r="K431" s="564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</row>
    <row r="432">
      <c r="A432" s="595"/>
      <c r="B432" s="48"/>
      <c r="C432" s="48"/>
      <c r="D432" s="48"/>
      <c r="E432" s="48"/>
      <c r="F432" s="48"/>
      <c r="G432" s="130"/>
      <c r="H432" s="130"/>
      <c r="I432" s="48"/>
      <c r="J432" s="130"/>
      <c r="K432" s="564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</row>
    <row r="433">
      <c r="A433" s="595"/>
      <c r="B433" s="48"/>
      <c r="C433" s="48"/>
      <c r="D433" s="48"/>
      <c r="E433" s="48"/>
      <c r="F433" s="48"/>
      <c r="G433" s="48"/>
      <c r="H433" s="48"/>
      <c r="I433" s="48"/>
      <c r="J433" s="48"/>
      <c r="K433" s="564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</row>
    <row r="434">
      <c r="A434" s="595"/>
      <c r="B434" s="48"/>
      <c r="C434" s="48"/>
      <c r="D434" s="48"/>
      <c r="E434" s="48"/>
      <c r="F434" s="48"/>
      <c r="G434" s="130"/>
      <c r="H434" s="130"/>
      <c r="I434" s="48"/>
      <c r="J434" s="48"/>
      <c r="K434" s="564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</row>
    <row r="435">
      <c r="A435" s="595"/>
      <c r="B435" s="48"/>
      <c r="C435" s="48"/>
      <c r="D435" s="48"/>
      <c r="E435" s="48"/>
      <c r="F435" s="48"/>
      <c r="G435" s="130"/>
      <c r="H435" s="130"/>
      <c r="I435" s="48"/>
      <c r="J435" s="130"/>
      <c r="K435" s="564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</row>
    <row r="436">
      <c r="A436" s="595"/>
      <c r="B436" s="48"/>
      <c r="C436" s="48"/>
      <c r="D436" s="48"/>
      <c r="E436" s="48"/>
      <c r="F436" s="48"/>
      <c r="G436" s="48"/>
      <c r="H436" s="48"/>
      <c r="I436" s="48"/>
      <c r="J436" s="48"/>
      <c r="K436" s="564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</row>
    <row r="437">
      <c r="A437" s="595"/>
      <c r="B437" s="48"/>
      <c r="C437" s="48"/>
      <c r="D437" s="48"/>
      <c r="E437" s="48"/>
      <c r="F437" s="48"/>
      <c r="G437" s="48"/>
      <c r="H437" s="48"/>
      <c r="I437" s="48"/>
      <c r="J437" s="48"/>
      <c r="K437" s="564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</row>
    <row r="438">
      <c r="A438" s="595"/>
      <c r="B438" s="48"/>
      <c r="C438" s="48"/>
      <c r="D438" s="48"/>
      <c r="E438" s="48"/>
      <c r="F438" s="48"/>
      <c r="G438" s="130"/>
      <c r="H438" s="130"/>
      <c r="I438" s="48"/>
      <c r="J438" s="130"/>
      <c r="K438" s="564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</row>
    <row r="439">
      <c r="A439" s="595"/>
      <c r="B439" s="48"/>
      <c r="C439" s="48"/>
      <c r="D439" s="48"/>
      <c r="E439" s="48"/>
      <c r="F439" s="48"/>
      <c r="G439" s="130"/>
      <c r="H439" s="130"/>
      <c r="I439" s="48"/>
      <c r="J439" s="130"/>
      <c r="K439" s="564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</row>
    <row r="440">
      <c r="A440" s="595"/>
      <c r="B440" s="48"/>
      <c r="C440" s="48"/>
      <c r="D440" s="48"/>
      <c r="E440" s="48"/>
      <c r="F440" s="48"/>
      <c r="G440" s="48"/>
      <c r="H440" s="48"/>
      <c r="I440" s="48"/>
      <c r="J440" s="48"/>
      <c r="K440" s="564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</row>
    <row r="441">
      <c r="A441" s="595"/>
      <c r="B441" s="48"/>
      <c r="C441" s="48"/>
      <c r="D441" s="48"/>
      <c r="E441" s="48"/>
      <c r="F441" s="48"/>
      <c r="G441" s="130"/>
      <c r="H441" s="130"/>
      <c r="I441" s="48"/>
      <c r="J441" s="48"/>
      <c r="K441" s="564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</row>
    <row r="442">
      <c r="A442" s="595"/>
      <c r="B442" s="48"/>
      <c r="C442" s="48"/>
      <c r="D442" s="48"/>
      <c r="E442" s="48"/>
      <c r="F442" s="48"/>
      <c r="G442" s="130"/>
      <c r="H442" s="130"/>
      <c r="I442" s="48"/>
      <c r="J442" s="48"/>
      <c r="K442" s="564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</row>
    <row r="443">
      <c r="A443" s="595"/>
      <c r="B443" s="48"/>
      <c r="C443" s="48"/>
      <c r="D443" s="48"/>
      <c r="E443" s="48"/>
      <c r="F443" s="48"/>
      <c r="G443" s="130"/>
      <c r="H443" s="130"/>
      <c r="I443" s="48"/>
      <c r="J443" s="130"/>
      <c r="K443" s="564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</row>
    <row r="444">
      <c r="A444" s="595"/>
      <c r="B444" s="48"/>
      <c r="C444" s="48"/>
      <c r="D444" s="48"/>
      <c r="E444" s="48"/>
      <c r="F444" s="48"/>
      <c r="G444" s="130"/>
      <c r="H444" s="130"/>
      <c r="I444" s="48"/>
      <c r="J444" s="130"/>
      <c r="K444" s="564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</row>
    <row r="445">
      <c r="A445" s="595"/>
      <c r="B445" s="48"/>
      <c r="C445" s="48"/>
      <c r="D445" s="48"/>
      <c r="E445" s="48"/>
      <c r="F445" s="48"/>
      <c r="G445" s="130"/>
      <c r="H445" s="130"/>
      <c r="I445" s="48"/>
      <c r="J445" s="130"/>
      <c r="K445" s="564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</row>
    <row r="446">
      <c r="A446" s="595"/>
      <c r="B446" s="48"/>
      <c r="C446" s="48"/>
      <c r="D446" s="48"/>
      <c r="E446" s="48"/>
      <c r="F446" s="48"/>
      <c r="G446" s="130"/>
      <c r="H446" s="130"/>
      <c r="I446" s="48"/>
      <c r="J446" s="48"/>
      <c r="K446" s="564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</row>
    <row r="447">
      <c r="A447" s="595"/>
      <c r="B447" s="48"/>
      <c r="C447" s="48"/>
      <c r="D447" s="48"/>
      <c r="E447" s="48"/>
      <c r="F447" s="48"/>
      <c r="G447" s="130"/>
      <c r="H447" s="130"/>
      <c r="I447" s="48"/>
      <c r="J447" s="130"/>
      <c r="K447" s="564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</row>
    <row r="448">
      <c r="A448" s="595"/>
      <c r="B448" s="48"/>
      <c r="C448" s="48"/>
      <c r="D448" s="48"/>
      <c r="E448" s="48"/>
      <c r="F448" s="48"/>
      <c r="G448" s="130"/>
      <c r="H448" s="130"/>
      <c r="I448" s="48"/>
      <c r="J448" s="130"/>
      <c r="K448" s="564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</row>
    <row r="449">
      <c r="A449" s="595"/>
      <c r="B449" s="48"/>
      <c r="C449" s="48"/>
      <c r="D449" s="48"/>
      <c r="E449" s="48"/>
      <c r="F449" s="48"/>
      <c r="G449" s="130"/>
      <c r="H449" s="130"/>
      <c r="I449" s="48"/>
      <c r="J449" s="130"/>
      <c r="K449" s="564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</row>
    <row r="450">
      <c r="A450" s="595"/>
      <c r="B450" s="48"/>
      <c r="C450" s="48"/>
      <c r="D450" s="48"/>
      <c r="E450" s="48"/>
      <c r="F450" s="48"/>
      <c r="G450" s="130"/>
      <c r="H450" s="130"/>
      <c r="I450" s="48"/>
      <c r="J450" s="130"/>
      <c r="K450" s="564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</row>
    <row r="451">
      <c r="A451" s="48"/>
      <c r="B451" s="48"/>
      <c r="C451" s="48"/>
      <c r="D451" s="48"/>
      <c r="E451" s="48"/>
      <c r="F451" s="48"/>
      <c r="G451" s="130"/>
      <c r="H451" s="130"/>
      <c r="I451" s="48"/>
      <c r="J451" s="130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</row>
    <row r="45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</row>
    <row r="453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</row>
    <row r="454">
      <c r="A454" s="444"/>
      <c r="B454" s="48"/>
      <c r="C454" s="48"/>
      <c r="D454" s="48"/>
      <c r="E454" s="48"/>
      <c r="F454" s="48"/>
      <c r="G454" s="48"/>
      <c r="H454" s="48"/>
      <c r="I454" s="48"/>
      <c r="J454" s="48"/>
      <c r="K454" s="564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</row>
    <row r="455">
      <c r="A455" s="444"/>
      <c r="B455" s="48"/>
      <c r="C455" s="48"/>
      <c r="D455" s="48"/>
      <c r="E455" s="48"/>
      <c r="F455" s="48"/>
      <c r="G455" s="48"/>
      <c r="H455" s="48"/>
      <c r="I455" s="48"/>
      <c r="J455" s="48"/>
      <c r="K455" s="564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</row>
    <row r="456">
      <c r="A456" s="595"/>
      <c r="B456" s="48"/>
      <c r="C456" s="48"/>
      <c r="D456" s="48"/>
      <c r="E456" s="48"/>
      <c r="F456" s="48"/>
      <c r="G456" s="48"/>
      <c r="H456" s="48"/>
      <c r="I456" s="48"/>
      <c r="J456" s="48"/>
      <c r="K456" s="564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</row>
    <row r="457">
      <c r="A457" s="595"/>
      <c r="B457" s="48"/>
      <c r="C457" s="48"/>
      <c r="D457" s="48"/>
      <c r="E457" s="48"/>
      <c r="F457" s="48"/>
      <c r="G457" s="48"/>
      <c r="H457" s="48"/>
      <c r="I457" s="48"/>
      <c r="J457" s="48"/>
      <c r="K457" s="564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</row>
    <row r="458">
      <c r="A458" s="595"/>
      <c r="B458" s="48"/>
      <c r="C458" s="48"/>
      <c r="D458" s="48"/>
      <c r="E458" s="48"/>
      <c r="F458" s="48"/>
      <c r="G458" s="48"/>
      <c r="H458" s="48"/>
      <c r="I458" s="48"/>
      <c r="J458" s="48"/>
      <c r="K458" s="564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</row>
    <row r="459">
      <c r="A459" s="595"/>
      <c r="B459" s="48"/>
      <c r="C459" s="48"/>
      <c r="D459" s="48"/>
      <c r="E459" s="48"/>
      <c r="F459" s="48"/>
      <c r="G459" s="48"/>
      <c r="H459" s="48"/>
      <c r="I459" s="48"/>
      <c r="J459" s="48"/>
      <c r="K459" s="564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</row>
    <row r="460">
      <c r="A460" s="595"/>
      <c r="B460" s="48"/>
      <c r="C460" s="48"/>
      <c r="D460" s="48"/>
      <c r="E460" s="48"/>
      <c r="F460" s="48"/>
      <c r="G460" s="48"/>
      <c r="H460" s="48"/>
      <c r="I460" s="48"/>
      <c r="J460" s="48"/>
      <c r="K460" s="564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</row>
    <row r="461">
      <c r="A461" s="595"/>
      <c r="B461" s="48"/>
      <c r="C461" s="48"/>
      <c r="D461" s="48"/>
      <c r="E461" s="48"/>
      <c r="F461" s="48"/>
      <c r="G461" s="48"/>
      <c r="H461" s="48"/>
      <c r="I461" s="48"/>
      <c r="J461" s="48"/>
      <c r="K461" s="564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</row>
    <row r="462">
      <c r="A462" s="595"/>
      <c r="B462" s="48"/>
      <c r="C462" s="48"/>
      <c r="D462" s="48"/>
      <c r="E462" s="48"/>
      <c r="F462" s="48"/>
      <c r="G462" s="48"/>
      <c r="H462" s="48"/>
      <c r="I462" s="48"/>
      <c r="J462" s="48"/>
      <c r="K462" s="564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</row>
    <row r="463">
      <c r="A463" s="595"/>
      <c r="B463" s="48"/>
      <c r="C463" s="48"/>
      <c r="D463" s="48"/>
      <c r="E463" s="48"/>
      <c r="F463" s="48"/>
      <c r="G463" s="48"/>
      <c r="H463" s="48"/>
      <c r="I463" s="48"/>
      <c r="J463" s="48"/>
      <c r="K463" s="564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</row>
    <row r="464">
      <c r="A464" s="595"/>
      <c r="B464" s="48"/>
      <c r="C464" s="48"/>
      <c r="D464" s="48"/>
      <c r="E464" s="48"/>
      <c r="F464" s="48"/>
      <c r="G464" s="48"/>
      <c r="H464" s="48"/>
      <c r="I464" s="48"/>
      <c r="J464" s="48"/>
      <c r="K464" s="564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</row>
    <row r="465">
      <c r="A465" s="595"/>
      <c r="B465" s="48"/>
      <c r="C465" s="48"/>
      <c r="D465" s="48"/>
      <c r="E465" s="48"/>
      <c r="F465" s="48"/>
      <c r="G465" s="48"/>
      <c r="H465" s="48"/>
      <c r="I465" s="48"/>
      <c r="J465" s="48"/>
      <c r="K465" s="564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</row>
    <row r="466">
      <c r="A466" s="444"/>
      <c r="B466" s="48"/>
      <c r="C466" s="48"/>
      <c r="D466" s="48"/>
      <c r="E466" s="48"/>
      <c r="F466" s="48"/>
      <c r="G466" s="48"/>
      <c r="H466" s="48"/>
      <c r="I466" s="48"/>
      <c r="J466" s="48"/>
      <c r="K466" s="564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</row>
    <row r="467">
      <c r="A467" s="444"/>
      <c r="B467" s="48"/>
      <c r="C467" s="48"/>
      <c r="D467" s="48"/>
      <c r="E467" s="48"/>
      <c r="F467" s="48"/>
      <c r="G467" s="48"/>
      <c r="H467" s="48"/>
      <c r="I467" s="48"/>
      <c r="J467" s="48"/>
      <c r="K467" s="564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</row>
    <row r="468">
      <c r="A468" s="444"/>
      <c r="B468" s="48"/>
      <c r="C468" s="48"/>
      <c r="D468" s="48"/>
      <c r="E468" s="48"/>
      <c r="F468" s="48"/>
      <c r="G468" s="48"/>
      <c r="H468" s="48"/>
      <c r="I468" s="48"/>
      <c r="J468" s="48"/>
      <c r="K468" s="564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</row>
    <row r="469">
      <c r="A469" s="444"/>
      <c r="B469" s="48"/>
      <c r="C469" s="48"/>
      <c r="D469" s="48"/>
      <c r="E469" s="48"/>
      <c r="F469" s="48"/>
      <c r="G469" s="48"/>
      <c r="H469" s="48"/>
      <c r="I469" s="48"/>
      <c r="J469" s="48"/>
      <c r="K469" s="564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</row>
    <row r="470">
      <c r="A470" s="444"/>
      <c r="B470" s="48"/>
      <c r="C470" s="48"/>
      <c r="D470" s="48"/>
      <c r="E470" s="48"/>
      <c r="F470" s="48"/>
      <c r="G470" s="130"/>
      <c r="H470" s="130"/>
      <c r="I470" s="48"/>
      <c r="J470" s="48"/>
      <c r="K470" s="564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</row>
    <row r="471">
      <c r="A471" s="444"/>
      <c r="B471" s="48"/>
      <c r="C471" s="48"/>
      <c r="D471" s="48"/>
      <c r="E471" s="48"/>
      <c r="F471" s="48"/>
      <c r="G471" s="130"/>
      <c r="H471" s="130"/>
      <c r="I471" s="48"/>
      <c r="J471" s="48"/>
      <c r="K471" s="564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</row>
    <row r="472">
      <c r="A472" s="444"/>
      <c r="B472" s="48"/>
      <c r="C472" s="48"/>
      <c r="D472" s="48"/>
      <c r="E472" s="48"/>
      <c r="F472" s="48"/>
      <c r="G472" s="48"/>
      <c r="H472" s="48"/>
      <c r="I472" s="48"/>
      <c r="J472" s="48"/>
      <c r="K472" s="564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</row>
    <row r="473">
      <c r="A473" s="595"/>
      <c r="B473" s="48"/>
      <c r="C473" s="48"/>
      <c r="D473" s="48"/>
      <c r="E473" s="48"/>
      <c r="F473" s="48"/>
      <c r="G473" s="48"/>
      <c r="H473" s="48"/>
      <c r="I473" s="48"/>
      <c r="J473" s="48"/>
      <c r="K473" s="564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</row>
    <row r="474">
      <c r="A474" s="595"/>
      <c r="B474" s="48"/>
      <c r="C474" s="48"/>
      <c r="D474" s="48"/>
      <c r="E474" s="48"/>
      <c r="F474" s="48"/>
      <c r="G474" s="48"/>
      <c r="H474" s="48"/>
      <c r="I474" s="48"/>
      <c r="J474" s="48"/>
      <c r="K474" s="564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</row>
    <row r="475">
      <c r="A475" s="595"/>
      <c r="B475" s="48"/>
      <c r="C475" s="48"/>
      <c r="D475" s="48"/>
      <c r="E475" s="48"/>
      <c r="F475" s="48"/>
      <c r="G475" s="48"/>
      <c r="H475" s="48"/>
      <c r="I475" s="48"/>
      <c r="J475" s="48"/>
      <c r="K475" s="564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</row>
    <row r="476">
      <c r="A476" s="595"/>
      <c r="B476" s="48"/>
      <c r="C476" s="48"/>
      <c r="D476" s="48"/>
      <c r="E476" s="48"/>
      <c r="F476" s="48"/>
      <c r="G476" s="48"/>
      <c r="H476" s="48"/>
      <c r="I476" s="48"/>
      <c r="J476" s="48"/>
      <c r="K476" s="564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</row>
    <row r="477">
      <c r="A477" s="595"/>
      <c r="B477" s="48"/>
      <c r="C477" s="48"/>
      <c r="D477" s="48"/>
      <c r="E477" s="48"/>
      <c r="F477" s="48"/>
      <c r="G477" s="48"/>
      <c r="H477" s="48"/>
      <c r="I477" s="48"/>
      <c r="J477" s="48"/>
      <c r="K477" s="564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</row>
    <row r="478">
      <c r="A478" s="595"/>
      <c r="B478" s="48"/>
      <c r="C478" s="48"/>
      <c r="D478" s="48"/>
      <c r="E478" s="48"/>
      <c r="F478" s="48"/>
      <c r="G478" s="48"/>
      <c r="H478" s="48"/>
      <c r="I478" s="48"/>
      <c r="J478" s="48"/>
      <c r="K478" s="564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</row>
    <row r="479">
      <c r="A479" s="595"/>
      <c r="B479" s="48"/>
      <c r="C479" s="48"/>
      <c r="D479" s="48"/>
      <c r="E479" s="48"/>
      <c r="F479" s="48"/>
      <c r="G479" s="48"/>
      <c r="H479" s="48"/>
      <c r="I479" s="48"/>
      <c r="J479" s="48"/>
      <c r="K479" s="564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</row>
    <row r="480">
      <c r="A480" s="595"/>
      <c r="B480" s="48"/>
      <c r="C480" s="48"/>
      <c r="D480" s="48"/>
      <c r="E480" s="48"/>
      <c r="F480" s="48"/>
      <c r="G480" s="48"/>
      <c r="H480" s="48"/>
      <c r="I480" s="48"/>
      <c r="J480" s="48"/>
      <c r="K480" s="564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</row>
    <row r="481">
      <c r="A481" s="595"/>
      <c r="B481" s="48"/>
      <c r="C481" s="48"/>
      <c r="D481" s="48"/>
      <c r="E481" s="48"/>
      <c r="F481" s="48"/>
      <c r="G481" s="48"/>
      <c r="H481" s="48"/>
      <c r="I481" s="48"/>
      <c r="J481" s="48"/>
      <c r="K481" s="564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</row>
    <row r="482">
      <c r="A482" s="595"/>
      <c r="B482" s="48"/>
      <c r="C482" s="48"/>
      <c r="D482" s="48"/>
      <c r="E482" s="48"/>
      <c r="F482" s="48"/>
      <c r="G482" s="48"/>
      <c r="H482" s="48"/>
      <c r="I482" s="48"/>
      <c r="J482" s="48"/>
      <c r="K482" s="564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</row>
    <row r="483">
      <c r="A483" s="444"/>
      <c r="B483" s="48"/>
      <c r="C483" s="48"/>
      <c r="D483" s="48"/>
      <c r="E483" s="48"/>
      <c r="F483" s="48"/>
      <c r="G483" s="48"/>
      <c r="H483" s="48"/>
      <c r="I483" s="48"/>
      <c r="J483" s="48"/>
      <c r="K483" s="564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</row>
    <row r="484">
      <c r="A484" s="444"/>
      <c r="B484" s="48"/>
      <c r="C484" s="48"/>
      <c r="D484" s="48"/>
      <c r="E484" s="48"/>
      <c r="F484" s="48"/>
      <c r="G484" s="48"/>
      <c r="H484" s="48"/>
      <c r="I484" s="48"/>
      <c r="J484" s="48"/>
      <c r="K484" s="564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</row>
    <row r="485">
      <c r="A485" s="444"/>
      <c r="B485" s="48"/>
      <c r="C485" s="48"/>
      <c r="D485" s="48"/>
      <c r="E485" s="48"/>
      <c r="F485" s="48"/>
      <c r="G485" s="48"/>
      <c r="H485" s="48"/>
      <c r="I485" s="48"/>
      <c r="J485" s="48"/>
      <c r="K485" s="564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</row>
    <row r="486">
      <c r="A486" s="595"/>
      <c r="B486" s="48"/>
      <c r="C486" s="48"/>
      <c r="D486" s="48"/>
      <c r="E486" s="48"/>
      <c r="F486" s="48"/>
      <c r="G486" s="48"/>
      <c r="H486" s="48"/>
      <c r="I486" s="48"/>
      <c r="J486" s="48"/>
      <c r="K486" s="564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</row>
    <row r="487">
      <c r="A487" s="595"/>
      <c r="B487" s="48"/>
      <c r="C487" s="48"/>
      <c r="D487" s="48"/>
      <c r="E487" s="48"/>
      <c r="F487" s="48"/>
      <c r="G487" s="48"/>
      <c r="H487" s="48"/>
      <c r="I487" s="48"/>
      <c r="J487" s="48"/>
      <c r="K487" s="564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</row>
    <row r="488">
      <c r="A488" s="595"/>
      <c r="B488" s="48"/>
      <c r="C488" s="48"/>
      <c r="D488" s="48"/>
      <c r="E488" s="48"/>
      <c r="F488" s="48"/>
      <c r="G488" s="48"/>
      <c r="H488" s="48"/>
      <c r="I488" s="48"/>
      <c r="J488" s="48"/>
      <c r="K488" s="564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</row>
    <row r="489">
      <c r="A489" s="595"/>
      <c r="B489" s="48"/>
      <c r="C489" s="48"/>
      <c r="D489" s="48"/>
      <c r="E489" s="48"/>
      <c r="F489" s="48"/>
      <c r="G489" s="48"/>
      <c r="H489" s="48"/>
      <c r="I489" s="48"/>
      <c r="J489" s="48"/>
      <c r="K489" s="564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</row>
    <row r="490">
      <c r="A490" s="595"/>
      <c r="B490" s="48"/>
      <c r="C490" s="48"/>
      <c r="D490" s="48"/>
      <c r="E490" s="48"/>
      <c r="F490" s="48"/>
      <c r="G490" s="48"/>
      <c r="H490" s="48"/>
      <c r="I490" s="48"/>
      <c r="J490" s="48"/>
      <c r="K490" s="564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</row>
    <row r="491">
      <c r="A491" s="595"/>
      <c r="B491" s="48"/>
      <c r="C491" s="48"/>
      <c r="D491" s="48"/>
      <c r="E491" s="48"/>
      <c r="F491" s="48"/>
      <c r="G491" s="48"/>
      <c r="H491" s="48"/>
      <c r="I491" s="48"/>
      <c r="J491" s="48"/>
      <c r="K491" s="564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</row>
    <row r="492">
      <c r="A492" s="595"/>
      <c r="B492" s="48"/>
      <c r="C492" s="48"/>
      <c r="D492" s="48"/>
      <c r="E492" s="48"/>
      <c r="F492" s="48"/>
      <c r="G492" s="48"/>
      <c r="H492" s="48"/>
      <c r="I492" s="48"/>
      <c r="J492" s="48"/>
      <c r="K492" s="564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</row>
    <row r="493">
      <c r="A493" s="595"/>
      <c r="B493" s="48"/>
      <c r="C493" s="48"/>
      <c r="D493" s="48"/>
      <c r="E493" s="48"/>
      <c r="F493" s="48"/>
      <c r="G493" s="48"/>
      <c r="H493" s="48"/>
      <c r="I493" s="48"/>
      <c r="J493" s="48"/>
      <c r="K493" s="564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</row>
    <row r="494">
      <c r="A494" s="595"/>
      <c r="B494" s="48"/>
      <c r="C494" s="48"/>
      <c r="D494" s="48"/>
      <c r="E494" s="48"/>
      <c r="F494" s="48"/>
      <c r="G494" s="48"/>
      <c r="H494" s="48"/>
      <c r="I494" s="48"/>
      <c r="J494" s="48"/>
      <c r="K494" s="564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</row>
    <row r="495">
      <c r="A495" s="48"/>
      <c r="B495" s="48"/>
      <c r="C495" s="48"/>
      <c r="D495" s="48"/>
      <c r="E495" s="48"/>
      <c r="F495" s="48"/>
      <c r="G495" s="130"/>
      <c r="H495" s="130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</row>
    <row r="496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</row>
    <row r="497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</row>
    <row r="498">
      <c r="A498" s="444"/>
      <c r="B498" s="48"/>
      <c r="C498" s="48"/>
      <c r="D498" s="48"/>
      <c r="E498" s="48"/>
      <c r="F498" s="48"/>
      <c r="G498" s="48"/>
      <c r="H498" s="48"/>
      <c r="I498" s="48"/>
      <c r="J498" s="48"/>
      <c r="K498" s="564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</row>
    <row r="499">
      <c r="A499" s="444"/>
      <c r="B499" s="48"/>
      <c r="C499" s="48"/>
      <c r="D499" s="48"/>
      <c r="E499" s="48"/>
      <c r="F499" s="48"/>
      <c r="G499" s="48"/>
      <c r="H499" s="48"/>
      <c r="I499" s="48"/>
      <c r="J499" s="48"/>
      <c r="K499" s="564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</row>
    <row r="500">
      <c r="A500" s="444"/>
      <c r="B500" s="48"/>
      <c r="C500" s="48"/>
      <c r="D500" s="48"/>
      <c r="E500" s="48"/>
      <c r="F500" s="48"/>
      <c r="G500" s="48"/>
      <c r="H500" s="48"/>
      <c r="I500" s="48"/>
      <c r="J500" s="48"/>
      <c r="K500" s="564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</row>
    <row r="501">
      <c r="A501" s="444"/>
      <c r="B501" s="48"/>
      <c r="C501" s="48"/>
      <c r="D501" s="48"/>
      <c r="E501" s="48"/>
      <c r="F501" s="48"/>
      <c r="G501" s="48"/>
      <c r="H501" s="48"/>
      <c r="I501" s="48"/>
      <c r="J501" s="48"/>
      <c r="K501" s="564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</row>
    <row r="502">
      <c r="A502" s="444"/>
      <c r="B502" s="48"/>
      <c r="C502" s="48"/>
      <c r="D502" s="48"/>
      <c r="E502" s="48"/>
      <c r="F502" s="48"/>
      <c r="G502" s="48"/>
      <c r="H502" s="48"/>
      <c r="I502" s="48"/>
      <c r="J502" s="48"/>
      <c r="K502" s="564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</row>
    <row r="503">
      <c r="A503" s="444"/>
      <c r="B503" s="48"/>
      <c r="C503" s="48"/>
      <c r="D503" s="48"/>
      <c r="E503" s="48"/>
      <c r="F503" s="48"/>
      <c r="G503" s="48"/>
      <c r="H503" s="48"/>
      <c r="I503" s="48"/>
      <c r="J503" s="48"/>
      <c r="K503" s="564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</row>
    <row r="504">
      <c r="A504" s="595"/>
      <c r="B504" s="48"/>
      <c r="C504" s="48"/>
      <c r="D504" s="48"/>
      <c r="E504" s="48"/>
      <c r="F504" s="48"/>
      <c r="G504" s="130"/>
      <c r="H504" s="130"/>
      <c r="I504" s="48"/>
      <c r="J504" s="48"/>
      <c r="K504" s="564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</row>
    <row r="505">
      <c r="A505" s="595"/>
      <c r="B505" s="48"/>
      <c r="C505" s="48"/>
      <c r="D505" s="48"/>
      <c r="E505" s="48"/>
      <c r="F505" s="48"/>
      <c r="G505" s="48"/>
      <c r="H505" s="48"/>
      <c r="I505" s="48"/>
      <c r="J505" s="48"/>
      <c r="K505" s="564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</row>
    <row r="506">
      <c r="A506" s="595"/>
      <c r="B506" s="48"/>
      <c r="C506" s="48"/>
      <c r="D506" s="48"/>
      <c r="E506" s="48"/>
      <c r="F506" s="48"/>
      <c r="G506" s="130"/>
      <c r="H506" s="130"/>
      <c r="I506" s="48"/>
      <c r="J506" s="48"/>
      <c r="K506" s="564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</row>
    <row r="507">
      <c r="A507" s="595"/>
      <c r="B507" s="48"/>
      <c r="C507" s="48"/>
      <c r="D507" s="48"/>
      <c r="E507" s="48"/>
      <c r="F507" s="48"/>
      <c r="G507" s="48"/>
      <c r="H507" s="48"/>
      <c r="I507" s="48"/>
      <c r="J507" s="48"/>
      <c r="K507" s="564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</row>
    <row r="508">
      <c r="A508" s="595"/>
      <c r="B508" s="48"/>
      <c r="C508" s="48"/>
      <c r="D508" s="48"/>
      <c r="E508" s="48"/>
      <c r="F508" s="48"/>
      <c r="G508" s="48"/>
      <c r="H508" s="48"/>
      <c r="I508" s="48"/>
      <c r="J508" s="48"/>
      <c r="K508" s="564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</row>
    <row r="509">
      <c r="A509" s="595"/>
      <c r="B509" s="48"/>
      <c r="C509" s="48"/>
      <c r="D509" s="48"/>
      <c r="E509" s="48"/>
      <c r="F509" s="48"/>
      <c r="G509" s="48"/>
      <c r="H509" s="48"/>
      <c r="I509" s="48"/>
      <c r="J509" s="48"/>
      <c r="K509" s="564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</row>
    <row r="510">
      <c r="A510" s="595"/>
      <c r="B510" s="48"/>
      <c r="C510" s="48"/>
      <c r="D510" s="48"/>
      <c r="E510" s="48"/>
      <c r="F510" s="48"/>
      <c r="G510" s="130"/>
      <c r="H510" s="130"/>
      <c r="I510" s="48"/>
      <c r="J510" s="48"/>
      <c r="K510" s="564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</row>
    <row r="511">
      <c r="A511" s="595"/>
      <c r="B511" s="48"/>
      <c r="C511" s="48"/>
      <c r="D511" s="48"/>
      <c r="E511" s="48"/>
      <c r="F511" s="48"/>
      <c r="G511" s="130"/>
      <c r="H511" s="130"/>
      <c r="I511" s="48"/>
      <c r="J511" s="48"/>
      <c r="K511" s="564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</row>
    <row r="512">
      <c r="A512" s="595"/>
      <c r="B512" s="48"/>
      <c r="C512" s="48"/>
      <c r="D512" s="48"/>
      <c r="E512" s="48"/>
      <c r="F512" s="48"/>
      <c r="G512" s="48"/>
      <c r="H512" s="48"/>
      <c r="I512" s="48"/>
      <c r="J512" s="48"/>
      <c r="K512" s="564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</row>
    <row r="513">
      <c r="A513" s="595"/>
      <c r="B513" s="48"/>
      <c r="C513" s="48"/>
      <c r="D513" s="48"/>
      <c r="E513" s="48"/>
      <c r="F513" s="48"/>
      <c r="G513" s="130"/>
      <c r="H513" s="48"/>
      <c r="I513" s="48"/>
      <c r="J513" s="48"/>
      <c r="K513" s="564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</row>
    <row r="514">
      <c r="A514" s="595"/>
      <c r="B514" s="48"/>
      <c r="C514" s="48"/>
      <c r="D514" s="48"/>
      <c r="E514" s="48"/>
      <c r="F514" s="48"/>
      <c r="G514" s="48"/>
      <c r="H514" s="48"/>
      <c r="I514" s="48"/>
      <c r="J514" s="48"/>
      <c r="K514" s="564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</row>
    <row r="515">
      <c r="A515" s="595"/>
      <c r="B515" s="48"/>
      <c r="C515" s="48"/>
      <c r="D515" s="48"/>
      <c r="E515" s="48"/>
      <c r="F515" s="48"/>
      <c r="G515" s="48"/>
      <c r="H515" s="48"/>
      <c r="I515" s="48"/>
      <c r="J515" s="48"/>
      <c r="K515" s="564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</row>
    <row r="516">
      <c r="A516" s="595"/>
      <c r="B516" s="48"/>
      <c r="C516" s="48"/>
      <c r="D516" s="48"/>
      <c r="E516" s="48"/>
      <c r="F516" s="48"/>
      <c r="G516" s="48"/>
      <c r="H516" s="48"/>
      <c r="I516" s="48"/>
      <c r="J516" s="48"/>
      <c r="K516" s="564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</row>
    <row r="517">
      <c r="A517" s="444"/>
      <c r="B517" s="48"/>
      <c r="C517" s="48"/>
      <c r="D517" s="48"/>
      <c r="E517" s="48"/>
      <c r="F517" s="48"/>
      <c r="G517" s="48"/>
      <c r="H517" s="48"/>
      <c r="I517" s="48"/>
      <c r="J517" s="48"/>
      <c r="K517" s="564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</row>
    <row r="518">
      <c r="A518" s="444"/>
      <c r="B518" s="48"/>
      <c r="C518" s="48"/>
      <c r="D518" s="48"/>
      <c r="E518" s="48"/>
      <c r="F518" s="48"/>
      <c r="G518" s="48"/>
      <c r="H518" s="48"/>
      <c r="I518" s="48"/>
      <c r="J518" s="48"/>
      <c r="K518" s="564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</row>
    <row r="519">
      <c r="A519" s="444"/>
      <c r="B519" s="48"/>
      <c r="C519" s="48"/>
      <c r="D519" s="48"/>
      <c r="E519" s="48"/>
      <c r="F519" s="48"/>
      <c r="G519" s="130"/>
      <c r="H519" s="130"/>
      <c r="I519" s="48"/>
      <c r="J519" s="48"/>
      <c r="K519" s="564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</row>
    <row r="520">
      <c r="A520" s="444"/>
      <c r="B520" s="48"/>
      <c r="C520" s="48"/>
      <c r="D520" s="48"/>
      <c r="E520" s="48"/>
      <c r="F520" s="48"/>
      <c r="G520" s="48"/>
      <c r="H520" s="48"/>
      <c r="I520" s="48"/>
      <c r="J520" s="48"/>
      <c r="K520" s="564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</row>
    <row r="521">
      <c r="A521" s="444"/>
      <c r="B521" s="48"/>
      <c r="C521" s="48"/>
      <c r="D521" s="48"/>
      <c r="E521" s="48"/>
      <c r="F521" s="48"/>
      <c r="G521" s="48"/>
      <c r="H521" s="48"/>
      <c r="I521" s="48"/>
      <c r="J521" s="48"/>
      <c r="K521" s="564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</row>
    <row r="522">
      <c r="A522" s="444"/>
      <c r="B522" s="48"/>
      <c r="C522" s="48"/>
      <c r="D522" s="48"/>
      <c r="E522" s="48"/>
      <c r="F522" s="48"/>
      <c r="G522" s="130"/>
      <c r="H522" s="130"/>
      <c r="I522" s="48"/>
      <c r="J522" s="48"/>
      <c r="K522" s="564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</row>
    <row r="523">
      <c r="A523" s="444"/>
      <c r="B523" s="48"/>
      <c r="C523" s="48"/>
      <c r="D523" s="48"/>
      <c r="E523" s="48"/>
      <c r="F523" s="48"/>
      <c r="G523" s="130"/>
      <c r="H523" s="130"/>
      <c r="I523" s="48"/>
      <c r="J523" s="48"/>
      <c r="K523" s="564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</row>
    <row r="524">
      <c r="A524" s="444"/>
      <c r="B524" s="48"/>
      <c r="C524" s="48"/>
      <c r="D524" s="48"/>
      <c r="E524" s="48"/>
      <c r="F524" s="48"/>
      <c r="G524" s="48"/>
      <c r="H524" s="48"/>
      <c r="I524" s="48"/>
      <c r="J524" s="48"/>
      <c r="K524" s="564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</row>
    <row r="525">
      <c r="A525" s="444"/>
      <c r="B525" s="48"/>
      <c r="C525" s="48"/>
      <c r="D525" s="48"/>
      <c r="E525" s="48"/>
      <c r="F525" s="48"/>
      <c r="G525" s="130"/>
      <c r="H525" s="130"/>
      <c r="I525" s="48"/>
      <c r="J525" s="48"/>
      <c r="K525" s="564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</row>
    <row r="526">
      <c r="A526" s="444"/>
      <c r="B526" s="48"/>
      <c r="C526" s="48"/>
      <c r="D526" s="48"/>
      <c r="E526" s="48"/>
      <c r="F526" s="48"/>
      <c r="G526" s="130"/>
      <c r="H526" s="130"/>
      <c r="I526" s="48"/>
      <c r="J526" s="48"/>
      <c r="K526" s="564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</row>
    <row r="527">
      <c r="A527" s="595"/>
      <c r="B527" s="48"/>
      <c r="C527" s="48"/>
      <c r="D527" s="48"/>
      <c r="E527" s="48"/>
      <c r="F527" s="48"/>
      <c r="G527" s="130"/>
      <c r="H527" s="130"/>
      <c r="I527" s="48"/>
      <c r="J527" s="48"/>
      <c r="K527" s="564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</row>
    <row r="528">
      <c r="A528" s="595"/>
      <c r="B528" s="48"/>
      <c r="C528" s="48"/>
      <c r="D528" s="48"/>
      <c r="E528" s="48"/>
      <c r="F528" s="48"/>
      <c r="G528" s="130"/>
      <c r="H528" s="130"/>
      <c r="I528" s="48"/>
      <c r="J528" s="48"/>
      <c r="K528" s="564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</row>
    <row r="529">
      <c r="A529" s="595"/>
      <c r="B529" s="48"/>
      <c r="C529" s="48"/>
      <c r="D529" s="48"/>
      <c r="E529" s="48"/>
      <c r="F529" s="48"/>
      <c r="G529" s="48"/>
      <c r="H529" s="48"/>
      <c r="I529" s="48"/>
      <c r="J529" s="48"/>
      <c r="K529" s="564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</row>
    <row r="530">
      <c r="A530" s="595"/>
      <c r="B530" s="48"/>
      <c r="C530" s="48"/>
      <c r="D530" s="48"/>
      <c r="E530" s="48"/>
      <c r="F530" s="48"/>
      <c r="G530" s="48"/>
      <c r="H530" s="48"/>
      <c r="I530" s="48"/>
      <c r="J530" s="48"/>
      <c r="K530" s="564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</row>
    <row r="531">
      <c r="A531" s="595"/>
      <c r="B531" s="48"/>
      <c r="C531" s="48"/>
      <c r="D531" s="48"/>
      <c r="E531" s="48"/>
      <c r="F531" s="48"/>
      <c r="G531" s="48"/>
      <c r="H531" s="48"/>
      <c r="I531" s="48"/>
      <c r="J531" s="48"/>
      <c r="K531" s="564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</row>
    <row r="532">
      <c r="A532" s="595"/>
      <c r="B532" s="48"/>
      <c r="C532" s="48"/>
      <c r="D532" s="48"/>
      <c r="E532" s="48"/>
      <c r="F532" s="48"/>
      <c r="G532" s="130"/>
      <c r="H532" s="130"/>
      <c r="I532" s="48"/>
      <c r="J532" s="48"/>
      <c r="K532" s="564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</row>
    <row r="533">
      <c r="A533" s="595"/>
      <c r="B533" s="48"/>
      <c r="C533" s="48"/>
      <c r="D533" s="48"/>
      <c r="E533" s="48"/>
      <c r="F533" s="48"/>
      <c r="G533" s="48"/>
      <c r="H533" s="48"/>
      <c r="I533" s="48"/>
      <c r="J533" s="48"/>
      <c r="K533" s="564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</row>
    <row r="534">
      <c r="A534" s="595"/>
      <c r="B534" s="48"/>
      <c r="C534" s="48"/>
      <c r="D534" s="48"/>
      <c r="E534" s="48"/>
      <c r="F534" s="48"/>
      <c r="G534" s="130"/>
      <c r="H534" s="130"/>
      <c r="I534" s="48"/>
      <c r="J534" s="48"/>
      <c r="K534" s="564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</row>
    <row r="535">
      <c r="A535" s="595"/>
      <c r="B535" s="48"/>
      <c r="C535" s="48"/>
      <c r="D535" s="48"/>
      <c r="E535" s="48"/>
      <c r="F535" s="48"/>
      <c r="G535" s="130"/>
      <c r="H535" s="130"/>
      <c r="I535" s="48"/>
      <c r="J535" s="48"/>
      <c r="K535" s="564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</row>
    <row r="536">
      <c r="A536" s="444"/>
      <c r="B536" s="48"/>
      <c r="C536" s="48"/>
      <c r="D536" s="48"/>
      <c r="E536" s="48"/>
      <c r="F536" s="48"/>
      <c r="G536" s="130"/>
      <c r="H536" s="130"/>
      <c r="I536" s="48"/>
      <c r="J536" s="48"/>
      <c r="K536" s="564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</row>
    <row r="537">
      <c r="A537" s="444"/>
      <c r="B537" s="48"/>
      <c r="C537" s="48"/>
      <c r="D537" s="48"/>
      <c r="E537" s="48"/>
      <c r="F537" s="48"/>
      <c r="G537" s="130"/>
      <c r="H537" s="130"/>
      <c r="I537" s="48"/>
      <c r="J537" s="48"/>
      <c r="K537" s="564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</row>
    <row r="538">
      <c r="A538" s="444"/>
      <c r="B538" s="48"/>
      <c r="C538" s="48"/>
      <c r="D538" s="48"/>
      <c r="E538" s="48"/>
      <c r="F538" s="48"/>
      <c r="G538" s="130"/>
      <c r="H538" s="130"/>
      <c r="I538" s="48"/>
      <c r="J538" s="48"/>
      <c r="K538" s="564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</row>
    <row r="539">
      <c r="A539" s="595"/>
      <c r="B539" s="48"/>
      <c r="C539" s="48"/>
      <c r="D539" s="48"/>
      <c r="E539" s="48"/>
      <c r="F539" s="48"/>
      <c r="G539" s="130"/>
      <c r="H539" s="130"/>
      <c r="I539" s="48"/>
      <c r="J539" s="48"/>
      <c r="K539" s="564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</row>
    <row r="540">
      <c r="A540" s="595"/>
      <c r="B540" s="48"/>
      <c r="C540" s="48"/>
      <c r="D540" s="48"/>
      <c r="E540" s="48"/>
      <c r="F540" s="48"/>
      <c r="G540" s="48"/>
      <c r="H540" s="48"/>
      <c r="I540" s="48"/>
      <c r="J540" s="48"/>
      <c r="K540" s="564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</row>
    <row r="541">
      <c r="A541" s="595"/>
      <c r="B541" s="48"/>
      <c r="C541" s="48"/>
      <c r="D541" s="48"/>
      <c r="E541" s="48"/>
      <c r="F541" s="48"/>
      <c r="G541" s="48"/>
      <c r="H541" s="48"/>
      <c r="I541" s="48"/>
      <c r="J541" s="48"/>
      <c r="K541" s="564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</row>
    <row r="542">
      <c r="A542" s="595"/>
      <c r="B542" s="48"/>
      <c r="C542" s="48"/>
      <c r="D542" s="48"/>
      <c r="E542" s="48"/>
      <c r="F542" s="48"/>
      <c r="G542" s="130"/>
      <c r="H542" s="130"/>
      <c r="I542" s="48"/>
      <c r="J542" s="48"/>
      <c r="K542" s="564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</row>
    <row r="543">
      <c r="A543" s="595"/>
      <c r="B543" s="48"/>
      <c r="C543" s="48"/>
      <c r="D543" s="48"/>
      <c r="E543" s="48"/>
      <c r="F543" s="48"/>
      <c r="G543" s="130"/>
      <c r="H543" s="130"/>
      <c r="I543" s="48"/>
      <c r="J543" s="48"/>
      <c r="K543" s="564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</row>
    <row r="544">
      <c r="A544" s="595"/>
      <c r="B544" s="48"/>
      <c r="C544" s="48"/>
      <c r="D544" s="48"/>
      <c r="E544" s="48"/>
      <c r="F544" s="48"/>
      <c r="G544" s="48"/>
      <c r="H544" s="48"/>
      <c r="I544" s="48"/>
      <c r="J544" s="48"/>
      <c r="K544" s="564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</row>
    <row r="545">
      <c r="A545" s="595"/>
      <c r="B545" s="48"/>
      <c r="C545" s="48"/>
      <c r="D545" s="48"/>
      <c r="E545" s="48"/>
      <c r="F545" s="48"/>
      <c r="G545" s="48"/>
      <c r="H545" s="48"/>
      <c r="I545" s="48"/>
      <c r="J545" s="48"/>
      <c r="K545" s="564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</row>
    <row r="546">
      <c r="A546" s="595"/>
      <c r="B546" s="48"/>
      <c r="C546" s="48"/>
      <c r="D546" s="48"/>
      <c r="E546" s="48"/>
      <c r="F546" s="48"/>
      <c r="G546" s="48"/>
      <c r="H546" s="48"/>
      <c r="I546" s="48"/>
      <c r="J546" s="48"/>
      <c r="K546" s="564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</row>
    <row r="547">
      <c r="A547" s="595"/>
      <c r="B547" s="48"/>
      <c r="C547" s="48"/>
      <c r="D547" s="48"/>
      <c r="E547" s="48"/>
      <c r="F547" s="48"/>
      <c r="G547" s="48"/>
      <c r="H547" s="48"/>
      <c r="I547" s="48"/>
      <c r="J547" s="48"/>
      <c r="K547" s="564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</row>
    <row r="548">
      <c r="A548" s="595"/>
      <c r="B548" s="48"/>
      <c r="C548" s="48"/>
      <c r="D548" s="48"/>
      <c r="E548" s="48"/>
      <c r="F548" s="48"/>
      <c r="G548" s="48"/>
      <c r="H548" s="48"/>
      <c r="I548" s="48"/>
      <c r="J548" s="48"/>
      <c r="K548" s="564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</row>
    <row r="549">
      <c r="A549" s="595"/>
      <c r="B549" s="48"/>
      <c r="C549" s="48"/>
      <c r="D549" s="48"/>
      <c r="E549" s="48"/>
      <c r="F549" s="48"/>
      <c r="G549" s="48"/>
      <c r="H549" s="48"/>
      <c r="I549" s="48"/>
      <c r="J549" s="48"/>
      <c r="K549" s="564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</row>
    <row r="550">
      <c r="A550" s="595"/>
      <c r="B550" s="48"/>
      <c r="C550" s="48"/>
      <c r="D550" s="48"/>
      <c r="E550" s="48"/>
      <c r="F550" s="48"/>
      <c r="G550" s="48"/>
      <c r="H550" s="48"/>
      <c r="I550" s="48"/>
      <c r="J550" s="48"/>
      <c r="K550" s="564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</row>
    <row r="551">
      <c r="A551" s="595"/>
      <c r="B551" s="48"/>
      <c r="C551" s="48"/>
      <c r="D551" s="48"/>
      <c r="E551" s="48"/>
      <c r="F551" s="48"/>
      <c r="G551" s="48"/>
      <c r="H551" s="48"/>
      <c r="I551" s="48"/>
      <c r="J551" s="48"/>
      <c r="K551" s="564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</row>
    <row r="552">
      <c r="A552" s="48"/>
      <c r="B552" s="48"/>
      <c r="C552" s="48"/>
      <c r="D552" s="48"/>
      <c r="E552" s="48"/>
      <c r="F552" s="48"/>
      <c r="G552" s="130"/>
      <c r="H552" s="130"/>
      <c r="I552" s="48"/>
      <c r="J552" s="130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</row>
    <row r="553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</row>
    <row r="554">
      <c r="A554" s="48"/>
      <c r="B554" s="48"/>
      <c r="C554" s="48"/>
      <c r="D554" s="48"/>
      <c r="E554" s="48"/>
      <c r="F554" s="48"/>
      <c r="G554" s="130"/>
      <c r="H554" s="130"/>
      <c r="I554" s="48"/>
      <c r="J554" s="130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</row>
    <row r="555">
      <c r="A555" s="48"/>
      <c r="B555" s="48"/>
      <c r="C555" s="48"/>
      <c r="D555" s="48"/>
      <c r="E555" s="48"/>
      <c r="F555" s="48"/>
      <c r="G555" s="130"/>
      <c r="H555" s="130"/>
      <c r="I555" s="48"/>
      <c r="J555" s="130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</row>
    <row r="556">
      <c r="A556" s="48"/>
      <c r="B556" s="48"/>
      <c r="C556" s="48"/>
      <c r="D556" s="48"/>
      <c r="E556" s="48"/>
      <c r="F556" s="48"/>
      <c r="G556" s="130"/>
      <c r="H556" s="130"/>
      <c r="I556" s="48"/>
      <c r="J556" s="130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</row>
    <row r="557">
      <c r="A557" s="48"/>
      <c r="B557" s="48"/>
      <c r="C557" s="48"/>
      <c r="D557" s="48"/>
      <c r="E557" s="48"/>
      <c r="F557" s="48"/>
      <c r="G557" s="130"/>
      <c r="H557" s="130"/>
      <c r="I557" s="48"/>
      <c r="J557" s="130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</row>
    <row r="558">
      <c r="A558" s="48"/>
      <c r="B558" s="48"/>
      <c r="C558" s="48"/>
      <c r="D558" s="48"/>
      <c r="E558" s="48"/>
      <c r="F558" s="48"/>
      <c r="G558" s="130"/>
      <c r="H558" s="130"/>
      <c r="I558" s="48"/>
      <c r="J558" s="130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</row>
    <row r="559">
      <c r="A559" s="48"/>
      <c r="B559" s="48"/>
      <c r="C559" s="48"/>
      <c r="D559" s="48"/>
      <c r="E559" s="48"/>
      <c r="F559" s="48"/>
      <c r="G559" s="130"/>
      <c r="H559" s="130"/>
      <c r="I559" s="48"/>
      <c r="J559" s="130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</row>
    <row r="560">
      <c r="A560" s="48"/>
      <c r="B560" s="48"/>
      <c r="C560" s="48"/>
      <c r="D560" s="48"/>
      <c r="E560" s="48"/>
      <c r="F560" s="48"/>
      <c r="G560" s="130"/>
      <c r="H560" s="130"/>
      <c r="I560" s="48"/>
      <c r="J560" s="130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</row>
    <row r="561">
      <c r="A561" s="48"/>
      <c r="B561" s="48"/>
      <c r="C561" s="48"/>
      <c r="D561" s="48"/>
      <c r="E561" s="48"/>
      <c r="F561" s="48"/>
      <c r="G561" s="130"/>
      <c r="H561" s="130"/>
      <c r="I561" s="48"/>
      <c r="J561" s="130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</row>
    <row r="562">
      <c r="A562" s="48"/>
      <c r="B562" s="48"/>
      <c r="C562" s="48"/>
      <c r="D562" s="48"/>
      <c r="E562" s="48"/>
      <c r="F562" s="48"/>
      <c r="G562" s="130"/>
      <c r="H562" s="130"/>
      <c r="I562" s="48"/>
      <c r="J562" s="130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</row>
    <row r="563">
      <c r="A563" s="48"/>
      <c r="B563" s="48"/>
      <c r="C563" s="48"/>
      <c r="D563" s="48"/>
      <c r="E563" s="48"/>
      <c r="F563" s="48"/>
      <c r="G563" s="130"/>
      <c r="H563" s="130"/>
      <c r="I563" s="48"/>
      <c r="J563" s="130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</row>
    <row r="564">
      <c r="A564" s="48"/>
      <c r="B564" s="48"/>
      <c r="C564" s="48"/>
      <c r="D564" s="48"/>
      <c r="E564" s="48"/>
      <c r="F564" s="48"/>
      <c r="G564" s="130"/>
      <c r="H564" s="130"/>
      <c r="I564" s="48"/>
      <c r="J564" s="130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</row>
    <row r="565">
      <c r="A565" s="48"/>
      <c r="B565" s="48"/>
      <c r="C565" s="48"/>
      <c r="D565" s="48"/>
      <c r="E565" s="48"/>
      <c r="F565" s="48"/>
      <c r="G565" s="130"/>
      <c r="H565" s="130"/>
      <c r="I565" s="48"/>
      <c r="J565" s="130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</row>
    <row r="566">
      <c r="A566" s="48"/>
      <c r="B566" s="48"/>
      <c r="C566" s="48"/>
      <c r="D566" s="48"/>
      <c r="E566" s="48"/>
      <c r="F566" s="48"/>
      <c r="G566" s="130"/>
      <c r="H566" s="130"/>
      <c r="I566" s="48"/>
      <c r="J566" s="130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</row>
    <row r="567">
      <c r="A567" s="48"/>
      <c r="B567" s="48"/>
      <c r="C567" s="48"/>
      <c r="D567" s="48"/>
      <c r="E567" s="48"/>
      <c r="F567" s="48"/>
      <c r="G567" s="130"/>
      <c r="H567" s="130"/>
      <c r="I567" s="48"/>
      <c r="J567" s="130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</row>
    <row r="568">
      <c r="A568" s="48"/>
      <c r="B568" s="48"/>
      <c r="C568" s="48"/>
      <c r="D568" s="48"/>
      <c r="E568" s="48"/>
      <c r="F568" s="48"/>
      <c r="G568" s="130"/>
      <c r="H568" s="130"/>
      <c r="I568" s="48"/>
      <c r="J568" s="130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</row>
    <row r="569">
      <c r="A569" s="48"/>
      <c r="B569" s="48"/>
      <c r="C569" s="48"/>
      <c r="D569" s="48"/>
      <c r="E569" s="48"/>
      <c r="F569" s="48"/>
      <c r="G569" s="130"/>
      <c r="H569" s="130"/>
      <c r="I569" s="48"/>
      <c r="J569" s="130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</row>
    <row r="570">
      <c r="A570" s="48"/>
      <c r="B570" s="48"/>
      <c r="C570" s="48"/>
      <c r="D570" s="48"/>
      <c r="E570" s="48"/>
      <c r="F570" s="48"/>
      <c r="G570" s="130"/>
      <c r="H570" s="130"/>
      <c r="I570" s="48"/>
      <c r="J570" s="130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</row>
    <row r="571">
      <c r="A571" s="48"/>
      <c r="B571" s="48"/>
      <c r="C571" s="48"/>
      <c r="D571" s="48"/>
      <c r="E571" s="48"/>
      <c r="F571" s="48"/>
      <c r="G571" s="130"/>
      <c r="H571" s="130"/>
      <c r="I571" s="48"/>
      <c r="J571" s="130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</row>
    <row r="572">
      <c r="A572" s="48"/>
      <c r="B572" s="48"/>
      <c r="C572" s="48"/>
      <c r="D572" s="48"/>
      <c r="E572" s="48"/>
      <c r="F572" s="48"/>
      <c r="G572" s="130"/>
      <c r="H572" s="130"/>
      <c r="I572" s="48"/>
      <c r="J572" s="130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</row>
    <row r="573">
      <c r="A573" s="48"/>
      <c r="B573" s="48"/>
      <c r="C573" s="48"/>
      <c r="D573" s="48"/>
      <c r="E573" s="48"/>
      <c r="F573" s="48"/>
      <c r="G573" s="130"/>
      <c r="H573" s="130"/>
      <c r="I573" s="48"/>
      <c r="J573" s="130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</row>
    <row r="574">
      <c r="A574" s="48"/>
      <c r="B574" s="48"/>
      <c r="C574" s="48"/>
      <c r="D574" s="48"/>
      <c r="E574" s="48"/>
      <c r="F574" s="48"/>
      <c r="G574" s="130"/>
      <c r="H574" s="130"/>
      <c r="I574" s="48"/>
      <c r="J574" s="130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</row>
    <row r="575">
      <c r="A575" s="48"/>
      <c r="B575" s="48"/>
      <c r="C575" s="48"/>
      <c r="D575" s="48"/>
      <c r="E575" s="48"/>
      <c r="F575" s="48"/>
      <c r="G575" s="130"/>
      <c r="H575" s="130"/>
      <c r="I575" s="48"/>
      <c r="J575" s="130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</row>
    <row r="576">
      <c r="A576" s="48"/>
      <c r="B576" s="48"/>
      <c r="C576" s="48"/>
      <c r="D576" s="48"/>
      <c r="E576" s="48"/>
      <c r="F576" s="48"/>
      <c r="G576" s="130"/>
      <c r="H576" s="130"/>
      <c r="I576" s="48"/>
      <c r="J576" s="130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</row>
    <row r="577">
      <c r="A577" s="48"/>
      <c r="B577" s="48"/>
      <c r="C577" s="48"/>
      <c r="D577" s="48"/>
      <c r="E577" s="48"/>
      <c r="F577" s="48"/>
      <c r="G577" s="130"/>
      <c r="H577" s="130"/>
      <c r="I577" s="48"/>
      <c r="J577" s="130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</row>
    <row r="578">
      <c r="A578" s="48"/>
      <c r="B578" s="48"/>
      <c r="C578" s="48"/>
      <c r="D578" s="48"/>
      <c r="E578" s="48"/>
      <c r="F578" s="48"/>
      <c r="G578" s="130"/>
      <c r="H578" s="130"/>
      <c r="I578" s="48"/>
      <c r="J578" s="130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</row>
    <row r="579">
      <c r="A579" s="48"/>
      <c r="B579" s="48"/>
      <c r="C579" s="48"/>
      <c r="D579" s="48"/>
      <c r="E579" s="48"/>
      <c r="F579" s="48"/>
      <c r="G579" s="130"/>
      <c r="H579" s="130"/>
      <c r="I579" s="48"/>
      <c r="J579" s="130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</row>
    <row r="580">
      <c r="A580" s="48"/>
      <c r="B580" s="48"/>
      <c r="C580" s="48"/>
      <c r="D580" s="48"/>
      <c r="E580" s="48"/>
      <c r="F580" s="48"/>
      <c r="G580" s="130"/>
      <c r="H580" s="130"/>
      <c r="I580" s="48"/>
      <c r="J580" s="130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</row>
    <row r="581">
      <c r="A581" s="48"/>
      <c r="B581" s="48"/>
      <c r="C581" s="48"/>
      <c r="D581" s="48"/>
      <c r="E581" s="48"/>
      <c r="F581" s="48"/>
      <c r="G581" s="130"/>
      <c r="H581" s="130"/>
      <c r="I581" s="48"/>
      <c r="J581" s="130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</row>
    <row r="582">
      <c r="A582" s="48"/>
      <c r="B582" s="48"/>
      <c r="C582" s="48"/>
      <c r="D582" s="48"/>
      <c r="E582" s="48"/>
      <c r="F582" s="48"/>
      <c r="G582" s="130"/>
      <c r="H582" s="130"/>
      <c r="I582" s="48"/>
      <c r="J582" s="130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</row>
    <row r="583">
      <c r="A583" s="48"/>
      <c r="B583" s="48"/>
      <c r="C583" s="48"/>
      <c r="D583" s="48"/>
      <c r="E583" s="48"/>
      <c r="F583" s="48"/>
      <c r="G583" s="130"/>
      <c r="H583" s="130"/>
      <c r="I583" s="48"/>
      <c r="J583" s="130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</row>
    <row r="584">
      <c r="A584" s="48"/>
      <c r="B584" s="48"/>
      <c r="C584" s="48"/>
      <c r="D584" s="48"/>
      <c r="E584" s="48"/>
      <c r="F584" s="48"/>
      <c r="G584" s="130"/>
      <c r="H584" s="130"/>
      <c r="I584" s="48"/>
      <c r="J584" s="130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</row>
    <row r="585">
      <c r="A585" s="48"/>
      <c r="B585" s="48"/>
      <c r="C585" s="48"/>
      <c r="D585" s="48"/>
      <c r="E585" s="48"/>
      <c r="F585" s="48"/>
      <c r="G585" s="130"/>
      <c r="H585" s="130"/>
      <c r="I585" s="48"/>
      <c r="J585" s="130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</row>
    <row r="586">
      <c r="A586" s="48"/>
      <c r="B586" s="48"/>
      <c r="C586" s="48"/>
      <c r="D586" s="48"/>
      <c r="E586" s="48"/>
      <c r="F586" s="48"/>
      <c r="G586" s="130"/>
      <c r="H586" s="130"/>
      <c r="I586" s="48"/>
      <c r="J586" s="130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</row>
    <row r="587">
      <c r="A587" s="48"/>
      <c r="B587" s="48"/>
      <c r="C587" s="48"/>
      <c r="D587" s="48"/>
      <c r="E587" s="48"/>
      <c r="F587" s="48"/>
      <c r="G587" s="130"/>
      <c r="H587" s="130"/>
      <c r="I587" s="48"/>
      <c r="J587" s="130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</row>
    <row r="588">
      <c r="A588" s="48"/>
      <c r="B588" s="48"/>
      <c r="C588" s="48"/>
      <c r="D588" s="48"/>
      <c r="E588" s="48"/>
      <c r="F588" s="48"/>
      <c r="G588" s="130"/>
      <c r="H588" s="130"/>
      <c r="I588" s="48"/>
      <c r="J588" s="130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</row>
    <row r="589">
      <c r="A589" s="48"/>
      <c r="B589" s="48"/>
      <c r="C589" s="48"/>
      <c r="D589" s="48"/>
      <c r="E589" s="48"/>
      <c r="F589" s="48"/>
      <c r="G589" s="130"/>
      <c r="H589" s="130"/>
      <c r="I589" s="48"/>
      <c r="J589" s="130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</row>
    <row r="590">
      <c r="A590" s="48"/>
      <c r="B590" s="48"/>
      <c r="C590" s="48"/>
      <c r="D590" s="48"/>
      <c r="E590" s="48"/>
      <c r="F590" s="48"/>
      <c r="G590" s="130"/>
      <c r="H590" s="130"/>
      <c r="I590" s="48"/>
      <c r="J590" s="130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</row>
    <row r="591">
      <c r="A591" s="48"/>
      <c r="B591" s="48"/>
      <c r="C591" s="48"/>
      <c r="D591" s="48"/>
      <c r="E591" s="48"/>
      <c r="F591" s="48"/>
      <c r="G591" s="130"/>
      <c r="H591" s="130"/>
      <c r="I591" s="48"/>
      <c r="J591" s="130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</row>
    <row r="592">
      <c r="A592" s="48"/>
      <c r="B592" s="48"/>
      <c r="C592" s="48"/>
      <c r="D592" s="48"/>
      <c r="E592" s="48"/>
      <c r="F592" s="48"/>
      <c r="G592" s="130"/>
      <c r="H592" s="130"/>
      <c r="I592" s="48"/>
      <c r="J592" s="130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</row>
    <row r="593">
      <c r="A593" s="48"/>
      <c r="B593" s="48"/>
      <c r="C593" s="48"/>
      <c r="D593" s="48"/>
      <c r="E593" s="48"/>
      <c r="F593" s="48"/>
      <c r="G593" s="130"/>
      <c r="H593" s="130"/>
      <c r="I593" s="48"/>
      <c r="J593" s="130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</row>
    <row r="594">
      <c r="A594" s="48"/>
      <c r="B594" s="48"/>
      <c r="C594" s="48"/>
      <c r="D594" s="48"/>
      <c r="E594" s="48"/>
      <c r="F594" s="48"/>
      <c r="G594" s="130"/>
      <c r="H594" s="130"/>
      <c r="I594" s="48"/>
      <c r="J594" s="130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</row>
    <row r="595">
      <c r="A595" s="48"/>
      <c r="B595" s="48"/>
      <c r="C595" s="48"/>
      <c r="D595" s="48"/>
      <c r="E595" s="48"/>
      <c r="F595" s="48"/>
      <c r="G595" s="130"/>
      <c r="H595" s="130"/>
      <c r="I595" s="48"/>
      <c r="J595" s="130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</row>
    <row r="596">
      <c r="A596" s="48"/>
      <c r="B596" s="48"/>
      <c r="C596" s="48"/>
      <c r="D596" s="48"/>
      <c r="E596" s="48"/>
      <c r="F596" s="48"/>
      <c r="G596" s="130"/>
      <c r="H596" s="130"/>
      <c r="I596" s="48"/>
      <c r="J596" s="130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</row>
    <row r="597">
      <c r="A597" s="48"/>
      <c r="B597" s="48"/>
      <c r="C597" s="48"/>
      <c r="D597" s="48"/>
      <c r="E597" s="48"/>
      <c r="F597" s="48"/>
      <c r="G597" s="130"/>
      <c r="H597" s="130"/>
      <c r="I597" s="48"/>
      <c r="J597" s="130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</row>
    <row r="598">
      <c r="A598" s="48"/>
      <c r="B598" s="48"/>
      <c r="C598" s="48"/>
      <c r="D598" s="48"/>
      <c r="E598" s="48"/>
      <c r="F598" s="48"/>
      <c r="G598" s="130"/>
      <c r="H598" s="130"/>
      <c r="I598" s="48"/>
      <c r="J598" s="130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</row>
    <row r="599">
      <c r="A599" s="48"/>
      <c r="B599" s="48"/>
      <c r="C599" s="48"/>
      <c r="D599" s="48"/>
      <c r="E599" s="48"/>
      <c r="F599" s="48"/>
      <c r="G599" s="130"/>
      <c r="H599" s="130"/>
      <c r="I599" s="48"/>
      <c r="J599" s="130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</row>
    <row r="600">
      <c r="A600" s="48"/>
      <c r="B600" s="48"/>
      <c r="C600" s="48"/>
      <c r="D600" s="48"/>
      <c r="E600" s="48"/>
      <c r="F600" s="48"/>
      <c r="G600" s="130"/>
      <c r="H600" s="130"/>
      <c r="I600" s="48"/>
      <c r="J600" s="130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</row>
    <row r="601">
      <c r="A601" s="48"/>
      <c r="B601" s="48"/>
      <c r="C601" s="48"/>
      <c r="D601" s="48"/>
      <c r="E601" s="48"/>
      <c r="F601" s="48"/>
      <c r="G601" s="130"/>
      <c r="H601" s="130"/>
      <c r="I601" s="48"/>
      <c r="J601" s="130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</row>
    <row r="602">
      <c r="A602" s="48"/>
      <c r="B602" s="48"/>
      <c r="C602" s="48"/>
      <c r="D602" s="48"/>
      <c r="E602" s="48"/>
      <c r="F602" s="48"/>
      <c r="G602" s="130"/>
      <c r="H602" s="130"/>
      <c r="I602" s="48"/>
      <c r="J602" s="130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</row>
    <row r="603">
      <c r="A603" s="48"/>
      <c r="B603" s="48"/>
      <c r="C603" s="48"/>
      <c r="D603" s="48"/>
      <c r="E603" s="48"/>
      <c r="F603" s="48"/>
      <c r="G603" s="130"/>
      <c r="H603" s="130"/>
      <c r="I603" s="48"/>
      <c r="J603" s="130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</row>
    <row r="604">
      <c r="A604" s="48"/>
      <c r="B604" s="48"/>
      <c r="C604" s="48"/>
      <c r="D604" s="48"/>
      <c r="E604" s="48"/>
      <c r="F604" s="48"/>
      <c r="G604" s="130"/>
      <c r="H604" s="130"/>
      <c r="I604" s="48"/>
      <c r="J604" s="130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</row>
  </sheetData>
  <mergeCells count="9">
    <mergeCell ref="A276:C276"/>
    <mergeCell ref="A277:D277"/>
    <mergeCell ref="A2:C2"/>
    <mergeCell ref="A6:C6"/>
    <mergeCell ref="A236:C236"/>
    <mergeCell ref="A239:C239"/>
    <mergeCell ref="A240:D240"/>
    <mergeCell ref="A273:C273"/>
    <mergeCell ref="A274:B27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16.57"/>
    <col customWidth="1" min="3" max="3" width="13.14"/>
    <col customWidth="1" min="4" max="4" width="10.29"/>
    <col customWidth="1" min="5" max="5" width="17.71"/>
    <col customWidth="1" min="18" max="18" width="18.29"/>
    <col customWidth="1" min="21" max="21" width="18.29"/>
  </cols>
  <sheetData>
    <row r="1">
      <c r="A1" s="597" t="s">
        <v>12481</v>
      </c>
      <c r="B1" s="48"/>
      <c r="C1" s="42"/>
      <c r="D1" s="42"/>
      <c r="E1" s="42"/>
      <c r="F1" s="42"/>
      <c r="G1" s="42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</row>
    <row r="2">
      <c r="A2" s="48" t="s">
        <v>12482</v>
      </c>
      <c r="B2" s="48"/>
      <c r="C2" s="42"/>
      <c r="D2" s="42"/>
      <c r="E2" s="42"/>
      <c r="F2" s="42"/>
      <c r="G2" s="42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</row>
    <row r="3">
      <c r="A3" s="48"/>
      <c r="B3" s="48"/>
      <c r="C3" s="42"/>
      <c r="D3" s="42"/>
      <c r="E3" s="42"/>
      <c r="F3" s="42"/>
      <c r="G3" s="42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</row>
    <row r="4">
      <c r="A4" s="598" t="s">
        <v>12483</v>
      </c>
      <c r="B4" s="599"/>
      <c r="C4" s="600"/>
      <c r="D4" s="600"/>
      <c r="E4" s="600"/>
      <c r="F4" s="600"/>
      <c r="G4" s="600"/>
      <c r="H4" s="599"/>
      <c r="I4" s="599"/>
      <c r="J4" s="599"/>
      <c r="K4" s="599"/>
      <c r="L4" s="599"/>
      <c r="M4" s="599"/>
      <c r="N4" s="599"/>
      <c r="O4" s="599"/>
      <c r="P4" s="599"/>
      <c r="Q4" s="599"/>
      <c r="R4" s="599"/>
      <c r="S4" s="599"/>
      <c r="T4" s="599"/>
      <c r="U4" s="599"/>
      <c r="V4" s="599"/>
      <c r="W4" s="599"/>
      <c r="X4" s="599"/>
      <c r="Y4" s="599"/>
      <c r="Z4" s="599"/>
      <c r="AA4" s="599"/>
      <c r="AB4" s="48"/>
      <c r="AC4" s="48"/>
      <c r="AD4" s="48"/>
      <c r="AE4" s="48"/>
      <c r="AF4" s="48"/>
    </row>
    <row r="5">
      <c r="A5" s="81" t="s">
        <v>12484</v>
      </c>
      <c r="B5" s="601" t="s">
        <v>12485</v>
      </c>
      <c r="C5" s="601" t="s">
        <v>12486</v>
      </c>
      <c r="D5" s="601" t="s">
        <v>12487</v>
      </c>
      <c r="E5" s="601" t="s">
        <v>12488</v>
      </c>
      <c r="F5" s="602">
        <v>45292.0</v>
      </c>
      <c r="G5" s="602">
        <v>45323.0</v>
      </c>
      <c r="H5" s="602">
        <v>45352.0</v>
      </c>
      <c r="I5" s="602">
        <v>45383.0</v>
      </c>
      <c r="J5" s="602">
        <v>45413.0</v>
      </c>
      <c r="K5" s="602">
        <v>45444.0</v>
      </c>
      <c r="L5" s="602">
        <v>45474.0</v>
      </c>
      <c r="M5" s="602">
        <v>45505.0</v>
      </c>
      <c r="N5" s="602">
        <v>45536.0</v>
      </c>
      <c r="O5" s="602">
        <v>45566.0</v>
      </c>
      <c r="P5" s="602">
        <v>45597.0</v>
      </c>
      <c r="Q5" s="602">
        <v>45627.0</v>
      </c>
      <c r="R5" s="602">
        <v>45658.0</v>
      </c>
      <c r="S5" s="602">
        <v>45689.0</v>
      </c>
      <c r="T5" s="602">
        <v>45717.0</v>
      </c>
      <c r="U5" s="602">
        <v>45748.0</v>
      </c>
      <c r="V5" s="602">
        <v>45778.0</v>
      </c>
      <c r="W5" s="602">
        <v>45809.0</v>
      </c>
      <c r="X5" s="602">
        <v>45839.0</v>
      </c>
      <c r="Y5" s="602">
        <v>45870.0</v>
      </c>
      <c r="Z5" s="602">
        <v>45901.0</v>
      </c>
      <c r="AA5" s="603" t="s">
        <v>12489</v>
      </c>
      <c r="AB5" s="48"/>
      <c r="AC5" s="48"/>
      <c r="AD5" s="48"/>
      <c r="AE5" s="48"/>
      <c r="AF5" s="48"/>
    </row>
    <row r="6">
      <c r="A6" s="84">
        <v>45323.0</v>
      </c>
      <c r="B6" s="88">
        <v>1029347.69</v>
      </c>
      <c r="C6" s="88">
        <f t="shared" ref="C6:C7" si="2">B6*12%</f>
        <v>123521.7228</v>
      </c>
      <c r="D6" s="71">
        <v>60.0</v>
      </c>
      <c r="E6" s="88">
        <f t="shared" ref="E6:E7" si="3">C6/D6</f>
        <v>2058.69538</v>
      </c>
      <c r="F6" s="88">
        <v>0.0</v>
      </c>
      <c r="G6" s="88">
        <f t="shared" ref="G6:Z6" si="1">$E$6</f>
        <v>2058.69538</v>
      </c>
      <c r="H6" s="88">
        <f t="shared" si="1"/>
        <v>2058.69538</v>
      </c>
      <c r="I6" s="88">
        <f t="shared" si="1"/>
        <v>2058.69538</v>
      </c>
      <c r="J6" s="88">
        <f t="shared" si="1"/>
        <v>2058.69538</v>
      </c>
      <c r="K6" s="88">
        <f t="shared" si="1"/>
        <v>2058.69538</v>
      </c>
      <c r="L6" s="88">
        <f t="shared" si="1"/>
        <v>2058.69538</v>
      </c>
      <c r="M6" s="88">
        <f t="shared" si="1"/>
        <v>2058.69538</v>
      </c>
      <c r="N6" s="88">
        <f t="shared" si="1"/>
        <v>2058.69538</v>
      </c>
      <c r="O6" s="90">
        <f t="shared" si="1"/>
        <v>2058.69538</v>
      </c>
      <c r="P6" s="90">
        <f t="shared" si="1"/>
        <v>2058.69538</v>
      </c>
      <c r="Q6" s="90">
        <f t="shared" si="1"/>
        <v>2058.69538</v>
      </c>
      <c r="R6" s="90">
        <f t="shared" si="1"/>
        <v>2058.69538</v>
      </c>
      <c r="S6" s="90">
        <f t="shared" si="1"/>
        <v>2058.69538</v>
      </c>
      <c r="T6" s="90">
        <f t="shared" si="1"/>
        <v>2058.69538</v>
      </c>
      <c r="U6" s="90">
        <f t="shared" si="1"/>
        <v>2058.69538</v>
      </c>
      <c r="V6" s="90">
        <f t="shared" si="1"/>
        <v>2058.69538</v>
      </c>
      <c r="W6" s="90">
        <f t="shared" si="1"/>
        <v>2058.69538</v>
      </c>
      <c r="X6" s="90">
        <f t="shared" si="1"/>
        <v>2058.69538</v>
      </c>
      <c r="Y6" s="90">
        <f t="shared" si="1"/>
        <v>2058.69538</v>
      </c>
      <c r="Z6" s="90">
        <f t="shared" si="1"/>
        <v>2058.69538</v>
      </c>
      <c r="AA6" s="90">
        <f t="shared" ref="AA6:AA7" si="5">C6-SUM(G6:W6)</f>
        <v>88523.90134</v>
      </c>
      <c r="AB6" s="90">
        <f t="shared" ref="AB6:AB7" si="6">AA6+T6+S6+R6</f>
        <v>94699.98748</v>
      </c>
      <c r="AC6" s="130"/>
      <c r="AD6" s="48"/>
      <c r="AE6" s="48"/>
      <c r="AF6" s="48"/>
    </row>
    <row r="7">
      <c r="A7" s="381">
        <v>45412.0</v>
      </c>
      <c r="B7" s="123">
        <v>1600801.72</v>
      </c>
      <c r="C7" s="88">
        <f t="shared" si="2"/>
        <v>192096.2064</v>
      </c>
      <c r="D7" s="71">
        <v>60.0</v>
      </c>
      <c r="E7" s="88">
        <f t="shared" si="3"/>
        <v>3201.60344</v>
      </c>
      <c r="F7" s="48"/>
      <c r="G7" s="48"/>
      <c r="H7" s="48"/>
      <c r="I7" s="88">
        <f t="shared" ref="I7:Z7" si="4">$E$7</f>
        <v>3201.60344</v>
      </c>
      <c r="J7" s="88">
        <f t="shared" si="4"/>
        <v>3201.60344</v>
      </c>
      <c r="K7" s="88">
        <f t="shared" si="4"/>
        <v>3201.60344</v>
      </c>
      <c r="L7" s="88">
        <f t="shared" si="4"/>
        <v>3201.60344</v>
      </c>
      <c r="M7" s="88">
        <f t="shared" si="4"/>
        <v>3201.60344</v>
      </c>
      <c r="N7" s="88">
        <f t="shared" si="4"/>
        <v>3201.60344</v>
      </c>
      <c r="O7" s="90">
        <f t="shared" si="4"/>
        <v>3201.60344</v>
      </c>
      <c r="P7" s="90">
        <f t="shared" si="4"/>
        <v>3201.60344</v>
      </c>
      <c r="Q7" s="90">
        <f t="shared" si="4"/>
        <v>3201.60344</v>
      </c>
      <c r="R7" s="90">
        <f t="shared" si="4"/>
        <v>3201.60344</v>
      </c>
      <c r="S7" s="90">
        <f t="shared" si="4"/>
        <v>3201.60344</v>
      </c>
      <c r="T7" s="90">
        <f t="shared" si="4"/>
        <v>3201.60344</v>
      </c>
      <c r="U7" s="90">
        <f t="shared" si="4"/>
        <v>3201.60344</v>
      </c>
      <c r="V7" s="90">
        <f t="shared" si="4"/>
        <v>3201.60344</v>
      </c>
      <c r="W7" s="90">
        <f t="shared" si="4"/>
        <v>3201.60344</v>
      </c>
      <c r="X7" s="90">
        <f t="shared" si="4"/>
        <v>3201.60344</v>
      </c>
      <c r="Y7" s="90">
        <f t="shared" si="4"/>
        <v>3201.60344</v>
      </c>
      <c r="Z7" s="90">
        <f t="shared" si="4"/>
        <v>3201.60344</v>
      </c>
      <c r="AA7" s="90">
        <f t="shared" si="5"/>
        <v>144072.1548</v>
      </c>
      <c r="AB7" s="90">
        <f t="shared" si="6"/>
        <v>153676.9651</v>
      </c>
      <c r="AC7" s="48"/>
      <c r="AD7" s="48"/>
      <c r="AE7" s="48"/>
      <c r="AF7" s="48"/>
    </row>
    <row r="8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8"/>
      <c r="AC8" s="48"/>
      <c r="AD8" s="48"/>
      <c r="AE8" s="48"/>
      <c r="AF8" s="48"/>
    </row>
    <row r="9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</row>
    <row r="10">
      <c r="A10" s="598" t="s">
        <v>12490</v>
      </c>
      <c r="B10" s="599"/>
      <c r="C10" s="600"/>
      <c r="D10" s="600"/>
      <c r="E10" s="600"/>
      <c r="F10" s="600"/>
      <c r="G10" s="600"/>
      <c r="H10" s="599"/>
      <c r="I10" s="599"/>
      <c r="J10" s="599"/>
      <c r="K10" s="599"/>
      <c r="L10" s="599"/>
      <c r="M10" s="599"/>
      <c r="N10" s="599"/>
      <c r="O10" s="599"/>
      <c r="P10" s="599"/>
      <c r="Q10" s="599"/>
      <c r="R10" s="599"/>
      <c r="S10" s="599"/>
      <c r="T10" s="599"/>
      <c r="U10" s="599"/>
      <c r="V10" s="599"/>
      <c r="W10" s="599"/>
      <c r="X10" s="599"/>
      <c r="Y10" s="599"/>
      <c r="Z10" s="599"/>
      <c r="AA10" s="599"/>
      <c r="AB10" s="48"/>
      <c r="AC10" s="48"/>
      <c r="AD10" s="48"/>
      <c r="AE10" s="48"/>
      <c r="AF10" s="48"/>
    </row>
    <row r="11">
      <c r="A11" s="81" t="s">
        <v>12484</v>
      </c>
      <c r="B11" s="601" t="s">
        <v>12485</v>
      </c>
      <c r="C11" s="601" t="s">
        <v>12486</v>
      </c>
      <c r="D11" s="601" t="s">
        <v>12487</v>
      </c>
      <c r="E11" s="601" t="s">
        <v>12488</v>
      </c>
      <c r="F11" s="602">
        <v>45292.0</v>
      </c>
      <c r="G11" s="602">
        <v>45323.0</v>
      </c>
      <c r="H11" s="602">
        <v>45352.0</v>
      </c>
      <c r="I11" s="602">
        <v>45383.0</v>
      </c>
      <c r="J11" s="602">
        <v>45413.0</v>
      </c>
      <c r="K11" s="602">
        <v>45444.0</v>
      </c>
      <c r="L11" s="602">
        <v>45474.0</v>
      </c>
      <c r="M11" s="602">
        <v>45505.0</v>
      </c>
      <c r="N11" s="602">
        <v>45536.0</v>
      </c>
      <c r="O11" s="602">
        <v>45566.0</v>
      </c>
      <c r="P11" s="602">
        <v>45597.0</v>
      </c>
      <c r="Q11" s="602">
        <v>45627.0</v>
      </c>
      <c r="R11" s="602">
        <f t="shared" ref="R11:Z11" si="7">R5</f>
        <v>45658</v>
      </c>
      <c r="S11" s="602">
        <f t="shared" si="7"/>
        <v>45689</v>
      </c>
      <c r="T11" s="602">
        <f t="shared" si="7"/>
        <v>45717</v>
      </c>
      <c r="U11" s="602">
        <f t="shared" si="7"/>
        <v>45748</v>
      </c>
      <c r="V11" s="602">
        <f t="shared" si="7"/>
        <v>45778</v>
      </c>
      <c r="W11" s="602">
        <f t="shared" si="7"/>
        <v>45809</v>
      </c>
      <c r="X11" s="602">
        <f t="shared" si="7"/>
        <v>45839</v>
      </c>
      <c r="Y11" s="602">
        <f t="shared" si="7"/>
        <v>45870</v>
      </c>
      <c r="Z11" s="602">
        <f t="shared" si="7"/>
        <v>45901</v>
      </c>
      <c r="AA11" s="603" t="s">
        <v>12489</v>
      </c>
      <c r="AB11" s="48"/>
      <c r="AC11" s="48"/>
      <c r="AD11" s="48"/>
      <c r="AE11" s="48"/>
      <c r="AF11" s="48"/>
    </row>
    <row r="12">
      <c r="A12" s="84">
        <v>45301.0</v>
      </c>
      <c r="B12" s="123">
        <v>1191785.7200000002</v>
      </c>
      <c r="C12" s="88">
        <f>B12*12%</f>
        <v>143014.2864</v>
      </c>
      <c r="D12" s="71">
        <v>60.0</v>
      </c>
      <c r="E12" s="88">
        <f>C12/D12</f>
        <v>2383.57144</v>
      </c>
      <c r="F12" s="88">
        <f t="shared" ref="F12:Z12" si="8">$E$12</f>
        <v>2383.57144</v>
      </c>
      <c r="G12" s="88">
        <f t="shared" si="8"/>
        <v>2383.57144</v>
      </c>
      <c r="H12" s="88">
        <f t="shared" si="8"/>
        <v>2383.57144</v>
      </c>
      <c r="I12" s="88">
        <f t="shared" si="8"/>
        <v>2383.57144</v>
      </c>
      <c r="J12" s="88">
        <f t="shared" si="8"/>
        <v>2383.57144</v>
      </c>
      <c r="K12" s="88">
        <f t="shared" si="8"/>
        <v>2383.57144</v>
      </c>
      <c r="L12" s="88">
        <f t="shared" si="8"/>
        <v>2383.57144</v>
      </c>
      <c r="M12" s="88">
        <f t="shared" si="8"/>
        <v>2383.57144</v>
      </c>
      <c r="N12" s="88">
        <f t="shared" si="8"/>
        <v>2383.57144</v>
      </c>
      <c r="O12" s="90">
        <f t="shared" si="8"/>
        <v>2383.57144</v>
      </c>
      <c r="P12" s="90">
        <f t="shared" si="8"/>
        <v>2383.57144</v>
      </c>
      <c r="Q12" s="90">
        <f t="shared" si="8"/>
        <v>2383.57144</v>
      </c>
      <c r="R12" s="90">
        <f t="shared" si="8"/>
        <v>2383.57144</v>
      </c>
      <c r="S12" s="90">
        <f t="shared" si="8"/>
        <v>2383.57144</v>
      </c>
      <c r="T12" s="90">
        <f t="shared" si="8"/>
        <v>2383.57144</v>
      </c>
      <c r="U12" s="90">
        <f t="shared" si="8"/>
        <v>2383.57144</v>
      </c>
      <c r="V12" s="90">
        <f t="shared" si="8"/>
        <v>2383.57144</v>
      </c>
      <c r="W12" s="90">
        <f t="shared" si="8"/>
        <v>2383.57144</v>
      </c>
      <c r="X12" s="90">
        <f t="shared" si="8"/>
        <v>2383.57144</v>
      </c>
      <c r="Y12" s="90">
        <f t="shared" si="8"/>
        <v>2383.57144</v>
      </c>
      <c r="Z12" s="90">
        <f t="shared" si="8"/>
        <v>2383.57144</v>
      </c>
      <c r="AA12" s="90">
        <f>C12-SUM(F12:W12)</f>
        <v>100110.0005</v>
      </c>
      <c r="AB12" s="90">
        <f>AA12+T12+S12+R12</f>
        <v>107260.7148</v>
      </c>
      <c r="AC12" s="48"/>
      <c r="AD12" s="48"/>
      <c r="AE12" s="48"/>
      <c r="AF12" s="48"/>
    </row>
    <row r="13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</row>
    <row r="14">
      <c r="A14" s="48"/>
      <c r="B14" s="48"/>
      <c r="C14" s="48"/>
      <c r="D14" s="48"/>
      <c r="E14" s="48"/>
      <c r="F14" s="604">
        <v>45292.0</v>
      </c>
      <c r="G14" s="604">
        <v>45323.0</v>
      </c>
      <c r="H14" s="604">
        <v>45352.0</v>
      </c>
      <c r="I14" s="604">
        <v>45383.0</v>
      </c>
      <c r="J14" s="604">
        <v>45413.0</v>
      </c>
      <c r="K14" s="604">
        <v>45444.0</v>
      </c>
      <c r="L14" s="604">
        <v>45474.0</v>
      </c>
      <c r="M14" s="604">
        <v>45505.0</v>
      </c>
      <c r="N14" s="604">
        <v>45536.0</v>
      </c>
      <c r="O14" s="604">
        <v>45566.0</v>
      </c>
      <c r="P14" s="604">
        <v>45597.0</v>
      </c>
      <c r="Q14" s="604">
        <v>45627.0</v>
      </c>
      <c r="R14" s="604">
        <f t="shared" ref="R14:Z14" si="9">R11</f>
        <v>45658</v>
      </c>
      <c r="S14" s="604">
        <f t="shared" si="9"/>
        <v>45689</v>
      </c>
      <c r="T14" s="604">
        <f t="shared" si="9"/>
        <v>45717</v>
      </c>
      <c r="U14" s="604">
        <f t="shared" si="9"/>
        <v>45748</v>
      </c>
      <c r="V14" s="604">
        <f t="shared" si="9"/>
        <v>45778</v>
      </c>
      <c r="W14" s="604">
        <f t="shared" si="9"/>
        <v>45809</v>
      </c>
      <c r="X14" s="604">
        <f t="shared" si="9"/>
        <v>45839</v>
      </c>
      <c r="Y14" s="604">
        <f t="shared" si="9"/>
        <v>45870</v>
      </c>
      <c r="Z14" s="604">
        <f t="shared" si="9"/>
        <v>45901</v>
      </c>
      <c r="AA14" s="605" t="s">
        <v>12489</v>
      </c>
      <c r="AB14" s="48"/>
      <c r="AC14" s="48"/>
      <c r="AD14" s="48"/>
      <c r="AE14" s="48"/>
      <c r="AF14" s="48"/>
    </row>
    <row r="15">
      <c r="A15" s="606" t="s">
        <v>54</v>
      </c>
      <c r="B15" s="607"/>
      <c r="C15" s="607"/>
      <c r="D15" s="607"/>
      <c r="E15" s="607"/>
      <c r="F15" s="608">
        <f t="shared" ref="F15:N15" si="10">F6+F12+F7</f>
        <v>2383.57144</v>
      </c>
      <c r="G15" s="608">
        <f t="shared" si="10"/>
        <v>4442.26682</v>
      </c>
      <c r="H15" s="608">
        <f t="shared" si="10"/>
        <v>4442.26682</v>
      </c>
      <c r="I15" s="608">
        <f t="shared" si="10"/>
        <v>7643.87026</v>
      </c>
      <c r="J15" s="608">
        <f t="shared" si="10"/>
        <v>7643.87026</v>
      </c>
      <c r="K15" s="608">
        <f t="shared" si="10"/>
        <v>7643.87026</v>
      </c>
      <c r="L15" s="608">
        <f t="shared" si="10"/>
        <v>7643.87026</v>
      </c>
      <c r="M15" s="608">
        <f t="shared" si="10"/>
        <v>7643.87026</v>
      </c>
      <c r="N15" s="608">
        <f t="shared" si="10"/>
        <v>7643.87026</v>
      </c>
      <c r="O15" s="609">
        <f t="shared" ref="O15:Z15" si="11">SUM(O6:O7,O12)</f>
        <v>7643.87026</v>
      </c>
      <c r="P15" s="609">
        <f t="shared" si="11"/>
        <v>7643.87026</v>
      </c>
      <c r="Q15" s="609">
        <f t="shared" si="11"/>
        <v>7643.87026</v>
      </c>
      <c r="R15" s="609">
        <f t="shared" si="11"/>
        <v>7643.87026</v>
      </c>
      <c r="S15" s="609">
        <f t="shared" si="11"/>
        <v>7643.87026</v>
      </c>
      <c r="T15" s="609">
        <f t="shared" si="11"/>
        <v>7643.87026</v>
      </c>
      <c r="U15" s="609">
        <f t="shared" si="11"/>
        <v>7643.87026</v>
      </c>
      <c r="V15" s="609">
        <f t="shared" si="11"/>
        <v>7643.87026</v>
      </c>
      <c r="W15" s="609">
        <f t="shared" si="11"/>
        <v>7643.87026</v>
      </c>
      <c r="X15" s="609">
        <f t="shared" si="11"/>
        <v>7643.87026</v>
      </c>
      <c r="Y15" s="609">
        <f t="shared" si="11"/>
        <v>7643.87026</v>
      </c>
      <c r="Z15" s="609">
        <f t="shared" si="11"/>
        <v>7643.87026</v>
      </c>
      <c r="AA15" s="609">
        <f>AA6+AA12+AA7</f>
        <v>332706.0566</v>
      </c>
      <c r="AB15" s="90">
        <f>AA15+T15+S15+R15</f>
        <v>355637.6674</v>
      </c>
      <c r="AC15" s="48"/>
      <c r="AD15" s="48"/>
      <c r="AE15" s="48"/>
      <c r="AF15" s="48"/>
    </row>
    <row r="16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8"/>
      <c r="AD16" s="48"/>
      <c r="AE16" s="48"/>
      <c r="AF16" s="48"/>
    </row>
    <row r="17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</row>
    <row r="18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</row>
    <row r="19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</row>
    <row r="20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</row>
    <row r="2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</row>
    <row r="22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</row>
    <row r="23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</row>
    <row r="24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</row>
    <row r="2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</row>
    <row r="26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</row>
    <row r="27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</row>
    <row r="28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</row>
    <row r="29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</row>
    <row r="30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</row>
    <row r="3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</row>
    <row r="32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</row>
    <row r="33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</row>
    <row r="34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</row>
    <row r="3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</row>
    <row r="36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</row>
    <row r="37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</row>
    <row r="38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</row>
    <row r="39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</row>
    <row r="40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</row>
    <row r="4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</row>
    <row r="42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</row>
    <row r="43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</row>
    <row r="44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</row>
    <row r="4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</row>
    <row r="46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</row>
    <row r="47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</row>
    <row r="48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</row>
    <row r="49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</row>
    <row r="50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</row>
    <row r="5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</row>
    <row r="52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</row>
    <row r="53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</row>
    <row r="54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</row>
    <row r="5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</row>
    <row r="56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</row>
    <row r="57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</row>
    <row r="58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</row>
    <row r="59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</row>
    <row r="60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</row>
    <row r="6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</row>
    <row r="62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</row>
    <row r="63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</row>
    <row r="64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</row>
    <row r="6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</row>
    <row r="66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</row>
    <row r="67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</row>
    <row r="68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</row>
    <row r="69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</row>
    <row r="70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</row>
    <row r="7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</row>
    <row r="72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</row>
    <row r="73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</row>
    <row r="74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</row>
    <row r="7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</row>
    <row r="76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</row>
    <row r="77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</row>
    <row r="78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</row>
    <row r="79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</row>
    <row r="80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</row>
    <row r="8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</row>
    <row r="82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</row>
    <row r="83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</row>
    <row r="84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</row>
    <row r="8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</row>
    <row r="86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</row>
    <row r="87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</row>
    <row r="88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</row>
    <row r="89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</row>
    <row r="90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</row>
    <row r="9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</row>
    <row r="92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</row>
    <row r="93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</row>
    <row r="94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</row>
    <row r="9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</row>
    <row r="96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</row>
    <row r="97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</row>
    <row r="98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</row>
    <row r="99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</row>
    <row r="100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</row>
    <row r="10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</row>
    <row r="102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</row>
    <row r="103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</row>
    <row r="104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</row>
    <row r="10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</row>
    <row r="106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</row>
    <row r="107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</row>
    <row r="108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</row>
    <row r="109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</row>
    <row r="110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</row>
    <row r="11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</row>
    <row r="112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</row>
    <row r="113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</row>
    <row r="114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</row>
    <row r="11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</row>
    <row r="116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</row>
    <row r="117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</row>
    <row r="118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</row>
    <row r="119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</row>
    <row r="120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</row>
    <row r="12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</row>
    <row r="122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</row>
    <row r="123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</row>
    <row r="124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</row>
    <row r="1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</row>
    <row r="126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</row>
    <row r="127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</row>
    <row r="128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</row>
    <row r="129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</row>
    <row r="130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</row>
    <row r="13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</row>
    <row r="132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</row>
    <row r="133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</row>
    <row r="134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</row>
    <row r="13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</row>
    <row r="136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</row>
    <row r="137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</row>
    <row r="138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</row>
    <row r="139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</row>
    <row r="140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</row>
    <row r="14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</row>
    <row r="142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</row>
    <row r="143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</row>
    <row r="144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</row>
    <row r="14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</row>
    <row r="146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</row>
    <row r="147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</row>
    <row r="148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</row>
    <row r="149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</row>
    <row r="150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</row>
    <row r="15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</row>
    <row r="152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</row>
    <row r="153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</row>
    <row r="154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</row>
    <row r="15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</row>
    <row r="156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</row>
    <row r="157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</row>
    <row r="158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</row>
    <row r="159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</row>
    <row r="160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</row>
    <row r="16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</row>
    <row r="162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</row>
    <row r="163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</row>
    <row r="164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</row>
    <row r="16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</row>
    <row r="166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</row>
    <row r="167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</row>
    <row r="168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</row>
    <row r="169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</row>
    <row r="170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</row>
    <row r="17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</row>
    <row r="172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</row>
    <row r="173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</row>
    <row r="174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</row>
    <row r="17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</row>
    <row r="176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</row>
    <row r="177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</row>
    <row r="178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</row>
    <row r="179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</row>
    <row r="180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</row>
    <row r="18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</row>
    <row r="182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</row>
    <row r="183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</row>
    <row r="184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</row>
    <row r="18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</row>
    <row r="186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</row>
    <row r="187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</row>
    <row r="188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</row>
    <row r="189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</row>
    <row r="190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</row>
    <row r="19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</row>
    <row r="192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</row>
    <row r="19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</row>
    <row r="194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</row>
    <row r="19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</row>
    <row r="196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</row>
    <row r="197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</row>
    <row r="198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</row>
    <row r="199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</row>
    <row r="20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</row>
    <row r="201">
      <c r="A201" s="610"/>
      <c r="B201" s="610"/>
      <c r="C201" s="610"/>
      <c r="D201" s="610"/>
      <c r="E201" s="610"/>
      <c r="F201" s="610"/>
      <c r="G201" s="610"/>
      <c r="H201" s="610"/>
      <c r="I201" s="610"/>
      <c r="J201" s="610"/>
      <c r="K201" s="610"/>
      <c r="L201" s="610"/>
      <c r="M201" s="610"/>
      <c r="N201" s="610"/>
      <c r="O201" s="610"/>
      <c r="P201" s="610"/>
      <c r="Q201" s="610"/>
      <c r="R201" s="610"/>
      <c r="S201" s="610"/>
      <c r="T201" s="610"/>
      <c r="U201" s="610"/>
      <c r="V201" s="610"/>
      <c r="W201" s="610"/>
      <c r="X201" s="610"/>
      <c r="Y201" s="610"/>
      <c r="Z201" s="610"/>
      <c r="AA201" s="610"/>
      <c r="AB201" s="610"/>
      <c r="AC201" s="610"/>
      <c r="AD201" s="610"/>
      <c r="AE201" s="610"/>
      <c r="AF201" s="610"/>
    </row>
    <row r="202">
      <c r="A202" s="610"/>
      <c r="B202" s="610"/>
      <c r="C202" s="610"/>
      <c r="D202" s="610"/>
      <c r="E202" s="610"/>
      <c r="F202" s="610"/>
      <c r="G202" s="610"/>
      <c r="H202" s="610"/>
      <c r="I202" s="610"/>
      <c r="J202" s="610"/>
      <c r="K202" s="610"/>
      <c r="L202" s="610"/>
      <c r="M202" s="610"/>
      <c r="N202" s="610"/>
      <c r="O202" s="610"/>
      <c r="P202" s="610"/>
      <c r="Q202" s="610"/>
      <c r="R202" s="610"/>
      <c r="S202" s="610"/>
      <c r="T202" s="610"/>
      <c r="U202" s="610"/>
      <c r="V202" s="610"/>
      <c r="W202" s="610"/>
      <c r="X202" s="610"/>
      <c r="Y202" s="610"/>
      <c r="Z202" s="610"/>
      <c r="AA202" s="610"/>
      <c r="AB202" s="610"/>
      <c r="AC202" s="610"/>
      <c r="AD202" s="610"/>
      <c r="AE202" s="610"/>
      <c r="AF202" s="610"/>
    </row>
    <row r="203">
      <c r="A203" s="610"/>
      <c r="B203" s="610"/>
      <c r="C203" s="610"/>
      <c r="D203" s="610"/>
      <c r="E203" s="610"/>
      <c r="F203" s="610"/>
      <c r="G203" s="610"/>
      <c r="H203" s="610"/>
      <c r="I203" s="610"/>
      <c r="J203" s="610"/>
      <c r="K203" s="610"/>
      <c r="L203" s="610"/>
      <c r="M203" s="610"/>
      <c r="N203" s="610"/>
      <c r="O203" s="610"/>
      <c r="P203" s="610"/>
      <c r="Q203" s="610"/>
      <c r="R203" s="610"/>
      <c r="S203" s="610"/>
      <c r="T203" s="610"/>
      <c r="U203" s="610"/>
      <c r="V203" s="610"/>
      <c r="W203" s="610"/>
      <c r="X203" s="610"/>
      <c r="Y203" s="610"/>
      <c r="Z203" s="610"/>
      <c r="AA203" s="610"/>
      <c r="AB203" s="610"/>
      <c r="AC203" s="610"/>
      <c r="AD203" s="610"/>
      <c r="AE203" s="610"/>
      <c r="AF203" s="610"/>
    </row>
    <row r="204">
      <c r="A204" s="610"/>
      <c r="B204" s="610"/>
      <c r="C204" s="610"/>
      <c r="D204" s="610"/>
      <c r="E204" s="610"/>
      <c r="F204" s="610"/>
      <c r="G204" s="610"/>
      <c r="H204" s="610"/>
      <c r="I204" s="610"/>
      <c r="J204" s="610"/>
      <c r="K204" s="610"/>
      <c r="L204" s="610"/>
      <c r="M204" s="610"/>
      <c r="N204" s="610"/>
      <c r="O204" s="610"/>
      <c r="P204" s="610"/>
      <c r="Q204" s="610"/>
      <c r="R204" s="610"/>
      <c r="S204" s="610"/>
      <c r="T204" s="610"/>
      <c r="U204" s="610"/>
      <c r="V204" s="610"/>
      <c r="W204" s="610"/>
      <c r="X204" s="610"/>
      <c r="Y204" s="610"/>
      <c r="Z204" s="610"/>
      <c r="AA204" s="610"/>
      <c r="AB204" s="610"/>
      <c r="AC204" s="610"/>
      <c r="AD204" s="610"/>
      <c r="AE204" s="610"/>
      <c r="AF204" s="610"/>
    </row>
    <row r="205">
      <c r="A205" s="610"/>
      <c r="B205" s="610"/>
      <c r="C205" s="610"/>
      <c r="D205" s="610"/>
      <c r="E205" s="610"/>
      <c r="F205" s="610"/>
      <c r="G205" s="610"/>
      <c r="H205" s="610"/>
      <c r="I205" s="610"/>
      <c r="J205" s="610"/>
      <c r="K205" s="610"/>
      <c r="L205" s="610"/>
      <c r="M205" s="610"/>
      <c r="N205" s="610"/>
      <c r="O205" s="610"/>
      <c r="P205" s="610"/>
      <c r="Q205" s="610"/>
      <c r="R205" s="610"/>
      <c r="S205" s="610"/>
      <c r="T205" s="610"/>
      <c r="U205" s="610"/>
      <c r="V205" s="610"/>
      <c r="W205" s="610"/>
      <c r="X205" s="610"/>
      <c r="Y205" s="610"/>
      <c r="Z205" s="610"/>
      <c r="AA205" s="610"/>
      <c r="AB205" s="610"/>
      <c r="AC205" s="610"/>
      <c r="AD205" s="610"/>
      <c r="AE205" s="610"/>
      <c r="AF205" s="610"/>
    </row>
    <row r="206">
      <c r="A206" s="610"/>
      <c r="B206" s="610"/>
      <c r="C206" s="610"/>
      <c r="D206" s="610"/>
      <c r="E206" s="610"/>
      <c r="F206" s="610"/>
      <c r="G206" s="610"/>
      <c r="H206" s="610"/>
      <c r="I206" s="610"/>
      <c r="J206" s="610"/>
      <c r="K206" s="610"/>
      <c r="L206" s="610"/>
      <c r="M206" s="610"/>
      <c r="N206" s="610"/>
      <c r="O206" s="610"/>
      <c r="P206" s="610"/>
      <c r="Q206" s="610"/>
      <c r="R206" s="610"/>
      <c r="S206" s="610"/>
      <c r="T206" s="610"/>
      <c r="U206" s="610"/>
      <c r="V206" s="610"/>
      <c r="W206" s="610"/>
      <c r="X206" s="610"/>
      <c r="Y206" s="610"/>
      <c r="Z206" s="610"/>
      <c r="AA206" s="610"/>
      <c r="AB206" s="610"/>
      <c r="AC206" s="610"/>
      <c r="AD206" s="610"/>
      <c r="AE206" s="610"/>
      <c r="AF206" s="610"/>
    </row>
    <row r="207">
      <c r="A207" s="610"/>
      <c r="B207" s="610"/>
      <c r="C207" s="610"/>
      <c r="D207" s="610"/>
      <c r="E207" s="610"/>
      <c r="F207" s="610"/>
      <c r="G207" s="610"/>
      <c r="H207" s="610"/>
      <c r="I207" s="610"/>
      <c r="J207" s="610"/>
      <c r="K207" s="610"/>
      <c r="L207" s="610"/>
      <c r="M207" s="610"/>
      <c r="N207" s="610"/>
      <c r="O207" s="610"/>
      <c r="P207" s="610"/>
      <c r="Q207" s="610"/>
      <c r="R207" s="610"/>
      <c r="S207" s="610"/>
      <c r="T207" s="610"/>
      <c r="U207" s="610"/>
      <c r="V207" s="610"/>
      <c r="W207" s="610"/>
      <c r="X207" s="610"/>
      <c r="Y207" s="610"/>
      <c r="Z207" s="610"/>
      <c r="AA207" s="610"/>
      <c r="AB207" s="610"/>
      <c r="AC207" s="610"/>
      <c r="AD207" s="610"/>
      <c r="AE207" s="610"/>
      <c r="AF207" s="610"/>
    </row>
    <row r="208">
      <c r="A208" s="610"/>
      <c r="B208" s="610"/>
      <c r="C208" s="610"/>
      <c r="D208" s="610"/>
      <c r="E208" s="610"/>
      <c r="F208" s="610"/>
      <c r="G208" s="610"/>
      <c r="H208" s="610"/>
      <c r="I208" s="610"/>
      <c r="J208" s="610"/>
      <c r="K208" s="610"/>
      <c r="L208" s="610"/>
      <c r="M208" s="610"/>
      <c r="N208" s="610"/>
      <c r="O208" s="610"/>
      <c r="P208" s="610"/>
      <c r="Q208" s="610"/>
      <c r="R208" s="610"/>
      <c r="S208" s="610"/>
      <c r="T208" s="610"/>
      <c r="U208" s="610"/>
      <c r="V208" s="610"/>
      <c r="W208" s="610"/>
      <c r="X208" s="610"/>
      <c r="Y208" s="610"/>
      <c r="Z208" s="610"/>
      <c r="AA208" s="610"/>
      <c r="AB208" s="610"/>
      <c r="AC208" s="610"/>
      <c r="AD208" s="610"/>
      <c r="AE208" s="610"/>
      <c r="AF208" s="610"/>
    </row>
    <row r="209">
      <c r="A209" s="610"/>
      <c r="B209" s="610"/>
      <c r="C209" s="610"/>
      <c r="D209" s="610"/>
      <c r="E209" s="610"/>
      <c r="F209" s="610"/>
      <c r="G209" s="610"/>
      <c r="H209" s="610"/>
      <c r="I209" s="610"/>
      <c r="J209" s="610"/>
      <c r="K209" s="610"/>
      <c r="L209" s="610"/>
      <c r="M209" s="610"/>
      <c r="N209" s="610"/>
      <c r="O209" s="610"/>
      <c r="P209" s="610"/>
      <c r="Q209" s="610"/>
      <c r="R209" s="610"/>
      <c r="S209" s="610"/>
      <c r="T209" s="610"/>
      <c r="U209" s="610"/>
      <c r="V209" s="610"/>
      <c r="W209" s="610"/>
      <c r="X209" s="610"/>
      <c r="Y209" s="610"/>
      <c r="Z209" s="610"/>
      <c r="AA209" s="610"/>
      <c r="AB209" s="610"/>
      <c r="AC209" s="610"/>
      <c r="AD209" s="610"/>
      <c r="AE209" s="610"/>
      <c r="AF209" s="610"/>
    </row>
    <row r="210">
      <c r="A210" s="610"/>
      <c r="B210" s="610"/>
      <c r="C210" s="610"/>
      <c r="D210" s="610"/>
      <c r="E210" s="610"/>
      <c r="F210" s="610"/>
      <c r="G210" s="610"/>
      <c r="H210" s="610"/>
      <c r="I210" s="610"/>
      <c r="J210" s="610"/>
      <c r="K210" s="610"/>
      <c r="L210" s="610"/>
      <c r="M210" s="610"/>
      <c r="N210" s="610"/>
      <c r="O210" s="610"/>
      <c r="P210" s="610"/>
      <c r="Q210" s="610"/>
      <c r="R210" s="610"/>
      <c r="S210" s="610"/>
      <c r="T210" s="610"/>
      <c r="U210" s="610"/>
      <c r="V210" s="610"/>
      <c r="W210" s="610"/>
      <c r="X210" s="610"/>
      <c r="Y210" s="610"/>
      <c r="Z210" s="610"/>
      <c r="AA210" s="610"/>
      <c r="AB210" s="610"/>
      <c r="AC210" s="610"/>
      <c r="AD210" s="610"/>
      <c r="AE210" s="610"/>
      <c r="AF210" s="610"/>
    </row>
    <row r="211">
      <c r="A211" s="610"/>
      <c r="B211" s="610"/>
      <c r="C211" s="610"/>
      <c r="D211" s="610"/>
      <c r="E211" s="610"/>
      <c r="F211" s="610"/>
      <c r="G211" s="610"/>
      <c r="H211" s="610"/>
      <c r="I211" s="610"/>
      <c r="J211" s="610"/>
      <c r="K211" s="610"/>
      <c r="L211" s="610"/>
      <c r="M211" s="610"/>
      <c r="N211" s="610"/>
      <c r="O211" s="610"/>
      <c r="P211" s="610"/>
      <c r="Q211" s="610"/>
      <c r="R211" s="610"/>
      <c r="S211" s="610"/>
      <c r="T211" s="610"/>
      <c r="U211" s="610"/>
      <c r="V211" s="610"/>
      <c r="W211" s="610"/>
      <c r="X211" s="610"/>
      <c r="Y211" s="610"/>
      <c r="Z211" s="610"/>
      <c r="AA211" s="610"/>
      <c r="AB211" s="610"/>
      <c r="AC211" s="610"/>
      <c r="AD211" s="610"/>
      <c r="AE211" s="610"/>
      <c r="AF211" s="610"/>
    </row>
    <row r="212">
      <c r="A212" s="610"/>
      <c r="B212" s="610"/>
      <c r="C212" s="610"/>
      <c r="D212" s="610"/>
      <c r="E212" s="610"/>
      <c r="F212" s="610"/>
      <c r="G212" s="610"/>
      <c r="H212" s="610"/>
      <c r="I212" s="610"/>
      <c r="J212" s="610"/>
      <c r="K212" s="610"/>
      <c r="L212" s="610"/>
      <c r="M212" s="610"/>
      <c r="N212" s="610"/>
      <c r="O212" s="610"/>
      <c r="P212" s="610"/>
      <c r="Q212" s="610"/>
      <c r="R212" s="610"/>
      <c r="S212" s="610"/>
      <c r="T212" s="610"/>
      <c r="U212" s="610"/>
      <c r="V212" s="610"/>
      <c r="W212" s="610"/>
      <c r="X212" s="610"/>
      <c r="Y212" s="610"/>
      <c r="Z212" s="610"/>
      <c r="AA212" s="610"/>
      <c r="AB212" s="610"/>
      <c r="AC212" s="610"/>
      <c r="AD212" s="610"/>
      <c r="AE212" s="610"/>
      <c r="AF212" s="610"/>
    </row>
    <row r="213">
      <c r="A213" s="610"/>
      <c r="B213" s="610"/>
      <c r="C213" s="610"/>
      <c r="D213" s="610"/>
      <c r="E213" s="610"/>
      <c r="F213" s="610"/>
      <c r="G213" s="610"/>
      <c r="H213" s="610"/>
      <c r="I213" s="610"/>
      <c r="J213" s="610"/>
      <c r="K213" s="610"/>
      <c r="L213" s="610"/>
      <c r="M213" s="610"/>
      <c r="N213" s="610"/>
      <c r="O213" s="610"/>
      <c r="P213" s="610"/>
      <c r="Q213" s="610"/>
      <c r="R213" s="610"/>
      <c r="S213" s="610"/>
      <c r="T213" s="610"/>
      <c r="U213" s="610"/>
      <c r="V213" s="610"/>
      <c r="W213" s="610"/>
      <c r="X213" s="610"/>
      <c r="Y213" s="610"/>
      <c r="Z213" s="610"/>
      <c r="AA213" s="610"/>
      <c r="AB213" s="610"/>
      <c r="AC213" s="610"/>
      <c r="AD213" s="610"/>
      <c r="AE213" s="610"/>
      <c r="AF213" s="610"/>
    </row>
    <row r="214">
      <c r="A214" s="610"/>
      <c r="B214" s="610"/>
      <c r="C214" s="610"/>
      <c r="D214" s="610"/>
      <c r="E214" s="610"/>
      <c r="F214" s="610"/>
      <c r="G214" s="610"/>
      <c r="H214" s="610"/>
      <c r="I214" s="610"/>
      <c r="J214" s="610"/>
      <c r="K214" s="610"/>
      <c r="L214" s="610"/>
      <c r="M214" s="610"/>
      <c r="N214" s="610"/>
      <c r="O214" s="610"/>
      <c r="P214" s="610"/>
      <c r="Q214" s="610"/>
      <c r="R214" s="610"/>
      <c r="S214" s="610"/>
      <c r="T214" s="610"/>
      <c r="U214" s="610"/>
      <c r="V214" s="610"/>
      <c r="W214" s="610"/>
      <c r="X214" s="610"/>
      <c r="Y214" s="610"/>
      <c r="Z214" s="610"/>
      <c r="AA214" s="610"/>
      <c r="AB214" s="610"/>
      <c r="AC214" s="610"/>
      <c r="AD214" s="610"/>
      <c r="AE214" s="610"/>
      <c r="AF214" s="610"/>
    </row>
    <row r="215">
      <c r="A215" s="610"/>
      <c r="B215" s="610"/>
      <c r="C215" s="610"/>
      <c r="D215" s="610"/>
      <c r="E215" s="610"/>
      <c r="F215" s="610"/>
      <c r="G215" s="610"/>
      <c r="H215" s="610"/>
      <c r="I215" s="610"/>
      <c r="J215" s="610"/>
      <c r="K215" s="610"/>
      <c r="L215" s="610"/>
      <c r="M215" s="610"/>
      <c r="N215" s="610"/>
      <c r="O215" s="610"/>
      <c r="P215" s="610"/>
      <c r="Q215" s="610"/>
      <c r="R215" s="610"/>
      <c r="S215" s="610"/>
      <c r="T215" s="610"/>
      <c r="U215" s="610"/>
      <c r="V215" s="610"/>
      <c r="W215" s="610"/>
      <c r="X215" s="610"/>
      <c r="Y215" s="610"/>
      <c r="Z215" s="610"/>
      <c r="AA215" s="610"/>
      <c r="AB215" s="610"/>
      <c r="AC215" s="610"/>
      <c r="AD215" s="610"/>
      <c r="AE215" s="610"/>
      <c r="AF215" s="610"/>
    </row>
    <row r="216">
      <c r="A216" s="610"/>
      <c r="B216" s="610"/>
      <c r="C216" s="610"/>
      <c r="D216" s="610"/>
      <c r="E216" s="610"/>
      <c r="F216" s="610"/>
      <c r="G216" s="610"/>
      <c r="H216" s="610"/>
      <c r="I216" s="610"/>
      <c r="J216" s="610"/>
      <c r="K216" s="610"/>
      <c r="L216" s="610"/>
      <c r="M216" s="610"/>
      <c r="N216" s="610"/>
      <c r="O216" s="610"/>
      <c r="P216" s="610"/>
      <c r="Q216" s="610"/>
      <c r="R216" s="610"/>
      <c r="S216" s="610"/>
      <c r="T216" s="610"/>
      <c r="U216" s="610"/>
      <c r="V216" s="610"/>
      <c r="W216" s="610"/>
      <c r="X216" s="610"/>
      <c r="Y216" s="610"/>
      <c r="Z216" s="610"/>
      <c r="AA216" s="610"/>
      <c r="AB216" s="610"/>
      <c r="AC216" s="610"/>
      <c r="AD216" s="610"/>
      <c r="AE216" s="610"/>
      <c r="AF216" s="610"/>
    </row>
    <row r="217">
      <c r="A217" s="610"/>
      <c r="B217" s="610"/>
      <c r="C217" s="610"/>
      <c r="D217" s="610"/>
      <c r="E217" s="610"/>
      <c r="F217" s="610"/>
      <c r="G217" s="610"/>
      <c r="H217" s="610"/>
      <c r="I217" s="610"/>
      <c r="J217" s="610"/>
      <c r="K217" s="610"/>
      <c r="L217" s="610"/>
      <c r="M217" s="610"/>
      <c r="N217" s="610"/>
      <c r="O217" s="610"/>
      <c r="P217" s="610"/>
      <c r="Q217" s="610"/>
      <c r="R217" s="610"/>
      <c r="S217" s="610"/>
      <c r="T217" s="610"/>
      <c r="U217" s="610"/>
      <c r="V217" s="610"/>
      <c r="W217" s="610"/>
      <c r="X217" s="610"/>
      <c r="Y217" s="610"/>
      <c r="Z217" s="610"/>
      <c r="AA217" s="610"/>
      <c r="AB217" s="610"/>
      <c r="AC217" s="610"/>
      <c r="AD217" s="610"/>
      <c r="AE217" s="610"/>
      <c r="AF217" s="610"/>
    </row>
    <row r="218">
      <c r="A218" s="610"/>
      <c r="B218" s="610"/>
      <c r="C218" s="610"/>
      <c r="D218" s="610"/>
      <c r="E218" s="610"/>
      <c r="F218" s="610"/>
      <c r="G218" s="610"/>
      <c r="H218" s="610"/>
      <c r="I218" s="610"/>
      <c r="J218" s="610"/>
      <c r="K218" s="610"/>
      <c r="L218" s="610"/>
      <c r="M218" s="610"/>
      <c r="N218" s="610"/>
      <c r="O218" s="610"/>
      <c r="P218" s="610"/>
      <c r="Q218" s="610"/>
      <c r="R218" s="610"/>
      <c r="S218" s="610"/>
      <c r="T218" s="610"/>
      <c r="U218" s="610"/>
      <c r="V218" s="610"/>
      <c r="W218" s="610"/>
      <c r="X218" s="610"/>
      <c r="Y218" s="610"/>
      <c r="Z218" s="610"/>
      <c r="AA218" s="610"/>
      <c r="AB218" s="610"/>
      <c r="AC218" s="610"/>
      <c r="AD218" s="610"/>
      <c r="AE218" s="610"/>
      <c r="AF218" s="610"/>
    </row>
    <row r="219">
      <c r="A219" s="610"/>
      <c r="B219" s="610"/>
      <c r="C219" s="610"/>
      <c r="D219" s="610"/>
      <c r="E219" s="610"/>
      <c r="F219" s="610"/>
      <c r="G219" s="610"/>
      <c r="H219" s="610"/>
      <c r="I219" s="610"/>
      <c r="J219" s="610"/>
      <c r="K219" s="610"/>
      <c r="L219" s="610"/>
      <c r="M219" s="610"/>
      <c r="N219" s="610"/>
      <c r="O219" s="610"/>
      <c r="P219" s="610"/>
      <c r="Q219" s="610"/>
      <c r="R219" s="610"/>
      <c r="S219" s="610"/>
      <c r="T219" s="610"/>
      <c r="U219" s="610"/>
      <c r="V219" s="610"/>
      <c r="W219" s="610"/>
      <c r="X219" s="610"/>
      <c r="Y219" s="610"/>
      <c r="Z219" s="610"/>
      <c r="AA219" s="610"/>
      <c r="AB219" s="610"/>
      <c r="AC219" s="610"/>
      <c r="AD219" s="610"/>
      <c r="AE219" s="610"/>
      <c r="AF219" s="610"/>
    </row>
    <row r="220">
      <c r="A220" s="610"/>
      <c r="B220" s="610"/>
      <c r="C220" s="610"/>
      <c r="D220" s="610"/>
      <c r="E220" s="610"/>
      <c r="F220" s="610"/>
      <c r="G220" s="610"/>
      <c r="H220" s="610"/>
      <c r="I220" s="610"/>
      <c r="J220" s="610"/>
      <c r="K220" s="610"/>
      <c r="L220" s="610"/>
      <c r="M220" s="610"/>
      <c r="N220" s="610"/>
      <c r="O220" s="610"/>
      <c r="P220" s="610"/>
      <c r="Q220" s="610"/>
      <c r="R220" s="610"/>
      <c r="S220" s="610"/>
      <c r="T220" s="610"/>
      <c r="U220" s="610"/>
      <c r="V220" s="610"/>
      <c r="W220" s="610"/>
      <c r="X220" s="610"/>
      <c r="Y220" s="610"/>
      <c r="Z220" s="610"/>
      <c r="AA220" s="610"/>
      <c r="AB220" s="610"/>
      <c r="AC220" s="610"/>
      <c r="AD220" s="610"/>
      <c r="AE220" s="610"/>
      <c r="AF220" s="610"/>
    </row>
    <row r="221">
      <c r="A221" s="610"/>
      <c r="B221" s="610"/>
      <c r="C221" s="610"/>
      <c r="D221" s="610"/>
      <c r="E221" s="610"/>
      <c r="F221" s="610"/>
      <c r="G221" s="610"/>
      <c r="H221" s="610"/>
      <c r="I221" s="610"/>
      <c r="J221" s="610"/>
      <c r="K221" s="610"/>
      <c r="L221" s="610"/>
      <c r="M221" s="610"/>
      <c r="N221" s="610"/>
      <c r="O221" s="610"/>
      <c r="P221" s="610"/>
      <c r="Q221" s="610"/>
      <c r="R221" s="610"/>
      <c r="S221" s="610"/>
      <c r="T221" s="610"/>
      <c r="U221" s="610"/>
      <c r="V221" s="610"/>
      <c r="W221" s="610"/>
      <c r="X221" s="610"/>
      <c r="Y221" s="610"/>
      <c r="Z221" s="610"/>
      <c r="AA221" s="610"/>
      <c r="AB221" s="610"/>
      <c r="AC221" s="610"/>
      <c r="AD221" s="610"/>
      <c r="AE221" s="610"/>
      <c r="AF221" s="610"/>
    </row>
    <row r="222">
      <c r="A222" s="610"/>
      <c r="B222" s="610"/>
      <c r="C222" s="610"/>
      <c r="D222" s="610"/>
      <c r="E222" s="610"/>
      <c r="F222" s="610"/>
      <c r="G222" s="610"/>
      <c r="H222" s="610"/>
      <c r="I222" s="610"/>
      <c r="J222" s="610"/>
      <c r="K222" s="610"/>
      <c r="L222" s="610"/>
      <c r="M222" s="610"/>
      <c r="N222" s="610"/>
      <c r="O222" s="610"/>
      <c r="P222" s="610"/>
      <c r="Q222" s="610"/>
      <c r="R222" s="610"/>
      <c r="S222" s="610"/>
      <c r="T222" s="610"/>
      <c r="U222" s="610"/>
      <c r="V222" s="610"/>
      <c r="W222" s="610"/>
      <c r="X222" s="610"/>
      <c r="Y222" s="610"/>
      <c r="Z222" s="610"/>
      <c r="AA222" s="610"/>
      <c r="AB222" s="610"/>
      <c r="AC222" s="610"/>
      <c r="AD222" s="610"/>
      <c r="AE222" s="610"/>
      <c r="AF222" s="610"/>
    </row>
    <row r="223">
      <c r="A223" s="610"/>
      <c r="B223" s="610"/>
      <c r="C223" s="610"/>
      <c r="D223" s="610"/>
      <c r="E223" s="610"/>
      <c r="F223" s="610"/>
      <c r="G223" s="610"/>
      <c r="H223" s="610"/>
      <c r="I223" s="610"/>
      <c r="J223" s="610"/>
      <c r="K223" s="610"/>
      <c r="L223" s="610"/>
      <c r="M223" s="610"/>
      <c r="N223" s="610"/>
      <c r="O223" s="610"/>
      <c r="P223" s="610"/>
      <c r="Q223" s="610"/>
      <c r="R223" s="610"/>
      <c r="S223" s="610"/>
      <c r="T223" s="610"/>
      <c r="U223" s="610"/>
      <c r="V223" s="610"/>
      <c r="W223" s="610"/>
      <c r="X223" s="610"/>
      <c r="Y223" s="610"/>
      <c r="Z223" s="610"/>
      <c r="AA223" s="610"/>
      <c r="AB223" s="610"/>
      <c r="AC223" s="610"/>
      <c r="AD223" s="610"/>
      <c r="AE223" s="610"/>
      <c r="AF223" s="610"/>
    </row>
    <row r="224">
      <c r="A224" s="610"/>
      <c r="B224" s="610"/>
      <c r="C224" s="610"/>
      <c r="D224" s="610"/>
      <c r="E224" s="610"/>
      <c r="F224" s="610"/>
      <c r="G224" s="610"/>
      <c r="H224" s="610"/>
      <c r="I224" s="610"/>
      <c r="J224" s="610"/>
      <c r="K224" s="610"/>
      <c r="L224" s="610"/>
      <c r="M224" s="610"/>
      <c r="N224" s="610"/>
      <c r="O224" s="610"/>
      <c r="P224" s="610"/>
      <c r="Q224" s="610"/>
      <c r="R224" s="610"/>
      <c r="S224" s="610"/>
      <c r="T224" s="610"/>
      <c r="U224" s="610"/>
      <c r="V224" s="610"/>
      <c r="W224" s="610"/>
      <c r="X224" s="610"/>
      <c r="Y224" s="610"/>
      <c r="Z224" s="610"/>
      <c r="AA224" s="610"/>
      <c r="AB224" s="610"/>
      <c r="AC224" s="610"/>
      <c r="AD224" s="610"/>
      <c r="AE224" s="610"/>
      <c r="AF224" s="610"/>
    </row>
    <row r="225">
      <c r="A225" s="610"/>
      <c r="B225" s="610"/>
      <c r="C225" s="610"/>
      <c r="D225" s="610"/>
      <c r="E225" s="610"/>
      <c r="F225" s="610"/>
      <c r="G225" s="610"/>
      <c r="H225" s="610"/>
      <c r="I225" s="610"/>
      <c r="J225" s="610"/>
      <c r="K225" s="610"/>
      <c r="L225" s="610"/>
      <c r="M225" s="610"/>
      <c r="N225" s="610"/>
      <c r="O225" s="610"/>
      <c r="P225" s="610"/>
      <c r="Q225" s="610"/>
      <c r="R225" s="610"/>
      <c r="S225" s="610"/>
      <c r="T225" s="610"/>
      <c r="U225" s="610"/>
      <c r="V225" s="610"/>
      <c r="W225" s="610"/>
      <c r="X225" s="610"/>
      <c r="Y225" s="610"/>
      <c r="Z225" s="610"/>
      <c r="AA225" s="610"/>
      <c r="AB225" s="610"/>
      <c r="AC225" s="610"/>
      <c r="AD225" s="610"/>
      <c r="AE225" s="610"/>
      <c r="AF225" s="610"/>
    </row>
    <row r="226">
      <c r="A226" s="610"/>
      <c r="B226" s="610"/>
      <c r="C226" s="610"/>
      <c r="D226" s="610"/>
      <c r="E226" s="610"/>
      <c r="F226" s="610"/>
      <c r="G226" s="610"/>
      <c r="H226" s="610"/>
      <c r="I226" s="610"/>
      <c r="J226" s="610"/>
      <c r="K226" s="610"/>
      <c r="L226" s="610"/>
      <c r="M226" s="610"/>
      <c r="N226" s="610"/>
      <c r="O226" s="610"/>
      <c r="P226" s="610"/>
      <c r="Q226" s="610"/>
      <c r="R226" s="610"/>
      <c r="S226" s="610"/>
      <c r="T226" s="610"/>
      <c r="U226" s="610"/>
      <c r="V226" s="610"/>
      <c r="W226" s="610"/>
      <c r="X226" s="610"/>
      <c r="Y226" s="610"/>
      <c r="Z226" s="610"/>
      <c r="AA226" s="610"/>
      <c r="AB226" s="610"/>
      <c r="AC226" s="610"/>
      <c r="AD226" s="610"/>
      <c r="AE226" s="610"/>
      <c r="AF226" s="610"/>
    </row>
    <row r="227">
      <c r="A227" s="610"/>
      <c r="B227" s="610"/>
      <c r="C227" s="610"/>
      <c r="D227" s="610"/>
      <c r="E227" s="610"/>
      <c r="F227" s="610"/>
      <c r="G227" s="610"/>
      <c r="H227" s="610"/>
      <c r="I227" s="610"/>
      <c r="J227" s="610"/>
      <c r="K227" s="610"/>
      <c r="L227" s="610"/>
      <c r="M227" s="610"/>
      <c r="N227" s="610"/>
      <c r="O227" s="610"/>
      <c r="P227" s="610"/>
      <c r="Q227" s="610"/>
      <c r="R227" s="610"/>
      <c r="S227" s="610"/>
      <c r="T227" s="610"/>
      <c r="U227" s="610"/>
      <c r="V227" s="610"/>
      <c r="W227" s="610"/>
      <c r="X227" s="610"/>
      <c r="Y227" s="610"/>
      <c r="Z227" s="610"/>
      <c r="AA227" s="610"/>
      <c r="AB227" s="610"/>
      <c r="AC227" s="610"/>
      <c r="AD227" s="610"/>
      <c r="AE227" s="610"/>
      <c r="AF227" s="610"/>
    </row>
    <row r="228">
      <c r="A228" s="610"/>
      <c r="B228" s="610"/>
      <c r="C228" s="610"/>
      <c r="D228" s="610"/>
      <c r="E228" s="610"/>
      <c r="F228" s="610"/>
      <c r="G228" s="610"/>
      <c r="H228" s="610"/>
      <c r="I228" s="610"/>
      <c r="J228" s="610"/>
      <c r="K228" s="610"/>
      <c r="L228" s="610"/>
      <c r="M228" s="610"/>
      <c r="N228" s="610"/>
      <c r="O228" s="610"/>
      <c r="P228" s="610"/>
      <c r="Q228" s="610"/>
      <c r="R228" s="610"/>
      <c r="S228" s="610"/>
      <c r="T228" s="610"/>
      <c r="U228" s="610"/>
      <c r="V228" s="610"/>
      <c r="W228" s="610"/>
      <c r="X228" s="610"/>
      <c r="Y228" s="610"/>
      <c r="Z228" s="610"/>
      <c r="AA228" s="610"/>
      <c r="AB228" s="610"/>
      <c r="AC228" s="610"/>
      <c r="AD228" s="610"/>
      <c r="AE228" s="610"/>
      <c r="AF228" s="610"/>
    </row>
    <row r="229">
      <c r="A229" s="610"/>
      <c r="B229" s="610"/>
      <c r="C229" s="610"/>
      <c r="D229" s="610"/>
      <c r="E229" s="610"/>
      <c r="F229" s="610"/>
      <c r="G229" s="610"/>
      <c r="H229" s="610"/>
      <c r="I229" s="610"/>
      <c r="J229" s="610"/>
      <c r="K229" s="610"/>
      <c r="L229" s="610"/>
      <c r="M229" s="610"/>
      <c r="N229" s="610"/>
      <c r="O229" s="610"/>
      <c r="P229" s="610"/>
      <c r="Q229" s="610"/>
      <c r="R229" s="610"/>
      <c r="S229" s="610"/>
      <c r="T229" s="610"/>
      <c r="U229" s="610"/>
      <c r="V229" s="610"/>
      <c r="W229" s="610"/>
      <c r="X229" s="610"/>
      <c r="Y229" s="610"/>
      <c r="Z229" s="610"/>
      <c r="AA229" s="610"/>
      <c r="AB229" s="610"/>
      <c r="AC229" s="610"/>
      <c r="AD229" s="610"/>
      <c r="AE229" s="610"/>
      <c r="AF229" s="610"/>
    </row>
    <row r="230">
      <c r="A230" s="610"/>
      <c r="B230" s="610"/>
      <c r="C230" s="610"/>
      <c r="D230" s="610"/>
      <c r="E230" s="610"/>
      <c r="F230" s="610"/>
      <c r="G230" s="610"/>
      <c r="H230" s="610"/>
      <c r="I230" s="610"/>
      <c r="J230" s="610"/>
      <c r="K230" s="610"/>
      <c r="L230" s="610"/>
      <c r="M230" s="610"/>
      <c r="N230" s="610"/>
      <c r="O230" s="610"/>
      <c r="P230" s="610"/>
      <c r="Q230" s="610"/>
      <c r="R230" s="610"/>
      <c r="S230" s="610"/>
      <c r="T230" s="610"/>
      <c r="U230" s="610"/>
      <c r="V230" s="610"/>
      <c r="W230" s="610"/>
      <c r="X230" s="610"/>
      <c r="Y230" s="610"/>
      <c r="Z230" s="610"/>
      <c r="AA230" s="610"/>
      <c r="AB230" s="610"/>
      <c r="AC230" s="610"/>
      <c r="AD230" s="610"/>
      <c r="AE230" s="610"/>
      <c r="AF230" s="610"/>
    </row>
    <row r="231">
      <c r="A231" s="610"/>
      <c r="B231" s="610"/>
      <c r="C231" s="610"/>
      <c r="D231" s="610"/>
      <c r="E231" s="610"/>
      <c r="F231" s="610"/>
      <c r="G231" s="610"/>
      <c r="H231" s="610"/>
      <c r="I231" s="610"/>
      <c r="J231" s="610"/>
      <c r="K231" s="610"/>
      <c r="L231" s="610"/>
      <c r="M231" s="610"/>
      <c r="N231" s="610"/>
      <c r="O231" s="610"/>
      <c r="P231" s="610"/>
      <c r="Q231" s="610"/>
      <c r="R231" s="610"/>
      <c r="S231" s="610"/>
      <c r="T231" s="610"/>
      <c r="U231" s="610"/>
      <c r="V231" s="610"/>
      <c r="W231" s="610"/>
      <c r="X231" s="610"/>
      <c r="Y231" s="610"/>
      <c r="Z231" s="610"/>
      <c r="AA231" s="610"/>
      <c r="AB231" s="610"/>
      <c r="AC231" s="610"/>
      <c r="AD231" s="610"/>
      <c r="AE231" s="610"/>
      <c r="AF231" s="610"/>
    </row>
    <row r="232">
      <c r="A232" s="610"/>
      <c r="B232" s="610"/>
      <c r="C232" s="610"/>
      <c r="D232" s="610"/>
      <c r="E232" s="610"/>
      <c r="F232" s="610"/>
      <c r="G232" s="610"/>
      <c r="H232" s="610"/>
      <c r="I232" s="610"/>
      <c r="J232" s="610"/>
      <c r="K232" s="610"/>
      <c r="L232" s="610"/>
      <c r="M232" s="610"/>
      <c r="N232" s="610"/>
      <c r="O232" s="610"/>
      <c r="P232" s="610"/>
      <c r="Q232" s="610"/>
      <c r="R232" s="610"/>
      <c r="S232" s="610"/>
      <c r="T232" s="610"/>
      <c r="U232" s="610"/>
      <c r="V232" s="610"/>
      <c r="W232" s="610"/>
      <c r="X232" s="610"/>
      <c r="Y232" s="610"/>
      <c r="Z232" s="610"/>
      <c r="AA232" s="610"/>
      <c r="AB232" s="610"/>
      <c r="AC232" s="610"/>
      <c r="AD232" s="610"/>
      <c r="AE232" s="610"/>
      <c r="AF232" s="610"/>
    </row>
    <row r="233">
      <c r="A233" s="610"/>
      <c r="B233" s="610"/>
      <c r="C233" s="610"/>
      <c r="D233" s="610"/>
      <c r="E233" s="610"/>
      <c r="F233" s="610"/>
      <c r="G233" s="610"/>
      <c r="H233" s="610"/>
      <c r="I233" s="610"/>
      <c r="J233" s="610"/>
      <c r="K233" s="610"/>
      <c r="L233" s="610"/>
      <c r="M233" s="610"/>
      <c r="N233" s="610"/>
      <c r="O233" s="610"/>
      <c r="P233" s="610"/>
      <c r="Q233" s="610"/>
      <c r="R233" s="610"/>
      <c r="S233" s="610"/>
      <c r="T233" s="610"/>
      <c r="U233" s="610"/>
      <c r="V233" s="610"/>
      <c r="W233" s="610"/>
      <c r="X233" s="610"/>
      <c r="Y233" s="610"/>
      <c r="Z233" s="610"/>
      <c r="AA233" s="610"/>
      <c r="AB233" s="610"/>
      <c r="AC233" s="610"/>
      <c r="AD233" s="610"/>
      <c r="AE233" s="610"/>
      <c r="AF233" s="610"/>
    </row>
    <row r="234">
      <c r="A234" s="610"/>
      <c r="B234" s="610"/>
      <c r="C234" s="610"/>
      <c r="D234" s="610"/>
      <c r="E234" s="610"/>
      <c r="F234" s="610"/>
      <c r="G234" s="610"/>
      <c r="H234" s="610"/>
      <c r="I234" s="610"/>
      <c r="J234" s="610"/>
      <c r="K234" s="610"/>
      <c r="L234" s="610"/>
      <c r="M234" s="610"/>
      <c r="N234" s="610"/>
      <c r="O234" s="610"/>
      <c r="P234" s="610"/>
      <c r="Q234" s="610"/>
      <c r="R234" s="610"/>
      <c r="S234" s="610"/>
      <c r="T234" s="610"/>
      <c r="U234" s="610"/>
      <c r="V234" s="610"/>
      <c r="W234" s="610"/>
      <c r="X234" s="610"/>
      <c r="Y234" s="610"/>
      <c r="Z234" s="610"/>
      <c r="AA234" s="610"/>
      <c r="AB234" s="610"/>
      <c r="AC234" s="610"/>
      <c r="AD234" s="610"/>
      <c r="AE234" s="610"/>
      <c r="AF234" s="610"/>
    </row>
    <row r="235">
      <c r="A235" s="610"/>
      <c r="B235" s="610"/>
      <c r="C235" s="610"/>
      <c r="D235" s="610"/>
      <c r="E235" s="610"/>
      <c r="F235" s="610"/>
      <c r="G235" s="610"/>
      <c r="H235" s="610"/>
      <c r="I235" s="610"/>
      <c r="J235" s="610"/>
      <c r="K235" s="610"/>
      <c r="L235" s="610"/>
      <c r="M235" s="610"/>
      <c r="N235" s="610"/>
      <c r="O235" s="610"/>
      <c r="P235" s="610"/>
      <c r="Q235" s="610"/>
      <c r="R235" s="610"/>
      <c r="S235" s="610"/>
      <c r="T235" s="610"/>
      <c r="U235" s="610"/>
      <c r="V235" s="610"/>
      <c r="W235" s="610"/>
      <c r="X235" s="610"/>
      <c r="Y235" s="610"/>
      <c r="Z235" s="610"/>
      <c r="AA235" s="610"/>
      <c r="AB235" s="610"/>
      <c r="AC235" s="610"/>
      <c r="AD235" s="610"/>
      <c r="AE235" s="610"/>
      <c r="AF235" s="610"/>
    </row>
    <row r="236">
      <c r="A236" s="610"/>
      <c r="B236" s="610"/>
      <c r="C236" s="610"/>
      <c r="D236" s="610"/>
      <c r="E236" s="610"/>
      <c r="F236" s="610"/>
      <c r="G236" s="610"/>
      <c r="H236" s="610"/>
      <c r="I236" s="610"/>
      <c r="J236" s="610"/>
      <c r="K236" s="610"/>
      <c r="L236" s="610"/>
      <c r="M236" s="610"/>
      <c r="N236" s="610"/>
      <c r="O236" s="610"/>
      <c r="P236" s="610"/>
      <c r="Q236" s="610"/>
      <c r="R236" s="610"/>
      <c r="S236" s="610"/>
      <c r="T236" s="610"/>
      <c r="U236" s="610"/>
      <c r="V236" s="610"/>
      <c r="W236" s="610"/>
      <c r="X236" s="610"/>
      <c r="Y236" s="610"/>
      <c r="Z236" s="610"/>
      <c r="AA236" s="610"/>
      <c r="AB236" s="610"/>
      <c r="AC236" s="610"/>
      <c r="AD236" s="610"/>
      <c r="AE236" s="610"/>
      <c r="AF236" s="610"/>
    </row>
    <row r="237">
      <c r="A237" s="610"/>
      <c r="B237" s="610"/>
      <c r="C237" s="610"/>
      <c r="D237" s="610"/>
      <c r="E237" s="610"/>
      <c r="F237" s="610"/>
      <c r="G237" s="610"/>
      <c r="H237" s="610"/>
      <c r="I237" s="610"/>
      <c r="J237" s="610"/>
      <c r="K237" s="610"/>
      <c r="L237" s="610"/>
      <c r="M237" s="610"/>
      <c r="N237" s="610"/>
      <c r="O237" s="610"/>
      <c r="P237" s="610"/>
      <c r="Q237" s="610"/>
      <c r="R237" s="610"/>
      <c r="S237" s="610"/>
      <c r="T237" s="610"/>
      <c r="U237" s="610"/>
      <c r="V237" s="610"/>
      <c r="W237" s="610"/>
      <c r="X237" s="610"/>
      <c r="Y237" s="610"/>
      <c r="Z237" s="610"/>
      <c r="AA237" s="610"/>
      <c r="AB237" s="610"/>
      <c r="AC237" s="610"/>
      <c r="AD237" s="610"/>
      <c r="AE237" s="610"/>
      <c r="AF237" s="610"/>
    </row>
    <row r="238">
      <c r="A238" s="610"/>
      <c r="B238" s="610"/>
      <c r="C238" s="610"/>
      <c r="D238" s="610"/>
      <c r="E238" s="610"/>
      <c r="F238" s="610"/>
      <c r="G238" s="610"/>
      <c r="H238" s="610"/>
      <c r="I238" s="610"/>
      <c r="J238" s="610"/>
      <c r="K238" s="610"/>
      <c r="L238" s="610"/>
      <c r="M238" s="610"/>
      <c r="N238" s="610"/>
      <c r="O238" s="610"/>
      <c r="P238" s="610"/>
      <c r="Q238" s="610"/>
      <c r="R238" s="610"/>
      <c r="S238" s="610"/>
      <c r="T238" s="610"/>
      <c r="U238" s="610"/>
      <c r="V238" s="610"/>
      <c r="W238" s="610"/>
      <c r="X238" s="610"/>
      <c r="Y238" s="610"/>
      <c r="Z238" s="610"/>
      <c r="AA238" s="610"/>
      <c r="AB238" s="610"/>
      <c r="AC238" s="610"/>
      <c r="AD238" s="610"/>
      <c r="AE238" s="610"/>
      <c r="AF238" s="610"/>
    </row>
    <row r="239">
      <c r="A239" s="610"/>
      <c r="B239" s="610"/>
      <c r="C239" s="610"/>
      <c r="D239" s="610"/>
      <c r="E239" s="610"/>
      <c r="F239" s="610"/>
      <c r="G239" s="610"/>
      <c r="H239" s="610"/>
      <c r="I239" s="610"/>
      <c r="J239" s="610"/>
      <c r="K239" s="610"/>
      <c r="L239" s="610"/>
      <c r="M239" s="610"/>
      <c r="N239" s="610"/>
      <c r="O239" s="610"/>
      <c r="P239" s="610"/>
      <c r="Q239" s="610"/>
      <c r="R239" s="610"/>
      <c r="S239" s="610"/>
      <c r="T239" s="610"/>
      <c r="U239" s="610"/>
      <c r="V239" s="610"/>
      <c r="W239" s="610"/>
      <c r="X239" s="610"/>
      <c r="Y239" s="610"/>
      <c r="Z239" s="610"/>
      <c r="AA239" s="610"/>
      <c r="AB239" s="610"/>
      <c r="AC239" s="610"/>
      <c r="AD239" s="610"/>
      <c r="AE239" s="610"/>
      <c r="AF239" s="610"/>
    </row>
    <row r="240">
      <c r="A240" s="610"/>
      <c r="B240" s="610"/>
      <c r="C240" s="610"/>
      <c r="D240" s="610"/>
      <c r="E240" s="610"/>
      <c r="F240" s="610"/>
      <c r="G240" s="610"/>
      <c r="H240" s="610"/>
      <c r="I240" s="610"/>
      <c r="J240" s="610"/>
      <c r="K240" s="610"/>
      <c r="L240" s="610"/>
      <c r="M240" s="610"/>
      <c r="N240" s="610"/>
      <c r="O240" s="610"/>
      <c r="P240" s="610"/>
      <c r="Q240" s="610"/>
      <c r="R240" s="610"/>
      <c r="S240" s="610"/>
      <c r="T240" s="610"/>
      <c r="U240" s="610"/>
      <c r="V240" s="610"/>
      <c r="W240" s="610"/>
      <c r="X240" s="610"/>
      <c r="Y240" s="610"/>
      <c r="Z240" s="610"/>
      <c r="AA240" s="610"/>
      <c r="AB240" s="610"/>
      <c r="AC240" s="610"/>
      <c r="AD240" s="610"/>
      <c r="AE240" s="610"/>
      <c r="AF240" s="610"/>
    </row>
    <row r="241">
      <c r="A241" s="610"/>
      <c r="B241" s="610"/>
      <c r="C241" s="610"/>
      <c r="D241" s="610"/>
      <c r="E241" s="610"/>
      <c r="F241" s="610"/>
      <c r="G241" s="610"/>
      <c r="H241" s="610"/>
      <c r="I241" s="610"/>
      <c r="J241" s="610"/>
      <c r="K241" s="610"/>
      <c r="L241" s="610"/>
      <c r="M241" s="610"/>
      <c r="N241" s="610"/>
      <c r="O241" s="610"/>
      <c r="P241" s="610"/>
      <c r="Q241" s="610"/>
      <c r="R241" s="610"/>
      <c r="S241" s="610"/>
      <c r="T241" s="610"/>
      <c r="U241" s="610"/>
      <c r="V241" s="610"/>
      <c r="W241" s="610"/>
      <c r="X241" s="610"/>
      <c r="Y241" s="610"/>
      <c r="Z241" s="610"/>
      <c r="AA241" s="610"/>
      <c r="AB241" s="610"/>
      <c r="AC241" s="610"/>
      <c r="AD241" s="610"/>
      <c r="AE241" s="610"/>
      <c r="AF241" s="610"/>
    </row>
    <row r="242">
      <c r="A242" s="610"/>
      <c r="B242" s="610"/>
      <c r="C242" s="610"/>
      <c r="D242" s="610"/>
      <c r="E242" s="610"/>
      <c r="F242" s="610"/>
      <c r="G242" s="610"/>
      <c r="H242" s="610"/>
      <c r="I242" s="610"/>
      <c r="J242" s="610"/>
      <c r="K242" s="610"/>
      <c r="L242" s="610"/>
      <c r="M242" s="610"/>
      <c r="N242" s="610"/>
      <c r="O242" s="610"/>
      <c r="P242" s="610"/>
      <c r="Q242" s="610"/>
      <c r="R242" s="610"/>
      <c r="S242" s="610"/>
      <c r="T242" s="610"/>
      <c r="U242" s="610"/>
      <c r="V242" s="610"/>
      <c r="W242" s="610"/>
      <c r="X242" s="610"/>
      <c r="Y242" s="610"/>
      <c r="Z242" s="610"/>
      <c r="AA242" s="610"/>
      <c r="AB242" s="610"/>
      <c r="AC242" s="610"/>
      <c r="AD242" s="610"/>
      <c r="AE242" s="610"/>
      <c r="AF242" s="610"/>
    </row>
    <row r="243">
      <c r="A243" s="610"/>
      <c r="B243" s="610"/>
      <c r="C243" s="610"/>
      <c r="D243" s="610"/>
      <c r="E243" s="610"/>
      <c r="F243" s="610"/>
      <c r="G243" s="610"/>
      <c r="H243" s="610"/>
      <c r="I243" s="610"/>
      <c r="J243" s="610"/>
      <c r="K243" s="610"/>
      <c r="L243" s="610"/>
      <c r="M243" s="610"/>
      <c r="N243" s="610"/>
      <c r="O243" s="610"/>
      <c r="P243" s="610"/>
      <c r="Q243" s="610"/>
      <c r="R243" s="610"/>
      <c r="S243" s="610"/>
      <c r="T243" s="610"/>
      <c r="U243" s="610"/>
      <c r="V243" s="610"/>
      <c r="W243" s="610"/>
      <c r="X243" s="610"/>
      <c r="Y243" s="610"/>
      <c r="Z243" s="610"/>
      <c r="AA243" s="610"/>
      <c r="AB243" s="610"/>
      <c r="AC243" s="610"/>
      <c r="AD243" s="610"/>
      <c r="AE243" s="610"/>
      <c r="AF243" s="610"/>
    </row>
    <row r="244">
      <c r="A244" s="610"/>
      <c r="B244" s="610"/>
      <c r="C244" s="610"/>
      <c r="D244" s="610"/>
      <c r="E244" s="610"/>
      <c r="F244" s="610"/>
      <c r="G244" s="610"/>
      <c r="H244" s="610"/>
      <c r="I244" s="610"/>
      <c r="J244" s="610"/>
      <c r="K244" s="610"/>
      <c r="L244" s="610"/>
      <c r="M244" s="610"/>
      <c r="N244" s="610"/>
      <c r="O244" s="610"/>
      <c r="P244" s="610"/>
      <c r="Q244" s="610"/>
      <c r="R244" s="610"/>
      <c r="S244" s="610"/>
      <c r="T244" s="610"/>
      <c r="U244" s="610"/>
      <c r="V244" s="610"/>
      <c r="W244" s="610"/>
      <c r="X244" s="610"/>
      <c r="Y244" s="610"/>
      <c r="Z244" s="610"/>
      <c r="AA244" s="610"/>
      <c r="AB244" s="610"/>
      <c r="AC244" s="610"/>
      <c r="AD244" s="610"/>
      <c r="AE244" s="610"/>
      <c r="AF244" s="610"/>
    </row>
    <row r="245">
      <c r="A245" s="610"/>
      <c r="B245" s="610"/>
      <c r="C245" s="610"/>
      <c r="D245" s="610"/>
      <c r="E245" s="610"/>
      <c r="F245" s="610"/>
      <c r="G245" s="610"/>
      <c r="H245" s="610"/>
      <c r="I245" s="610"/>
      <c r="J245" s="610"/>
      <c r="K245" s="610"/>
      <c r="L245" s="610"/>
      <c r="M245" s="610"/>
      <c r="N245" s="610"/>
      <c r="O245" s="610"/>
      <c r="P245" s="610"/>
      <c r="Q245" s="610"/>
      <c r="R245" s="610"/>
      <c r="S245" s="610"/>
      <c r="T245" s="610"/>
      <c r="U245" s="610"/>
      <c r="V245" s="610"/>
      <c r="W245" s="610"/>
      <c r="X245" s="610"/>
      <c r="Y245" s="610"/>
      <c r="Z245" s="610"/>
      <c r="AA245" s="610"/>
      <c r="AB245" s="610"/>
      <c r="AC245" s="610"/>
      <c r="AD245" s="610"/>
      <c r="AE245" s="610"/>
      <c r="AF245" s="610"/>
    </row>
    <row r="246">
      <c r="A246" s="610"/>
      <c r="B246" s="610"/>
      <c r="C246" s="610"/>
      <c r="D246" s="610"/>
      <c r="E246" s="610"/>
      <c r="F246" s="610"/>
      <c r="G246" s="610"/>
      <c r="H246" s="610"/>
      <c r="I246" s="610"/>
      <c r="J246" s="610"/>
      <c r="K246" s="610"/>
      <c r="L246" s="610"/>
      <c r="M246" s="610"/>
      <c r="N246" s="610"/>
      <c r="O246" s="610"/>
      <c r="P246" s="610"/>
      <c r="Q246" s="610"/>
      <c r="R246" s="610"/>
      <c r="S246" s="610"/>
      <c r="T246" s="610"/>
      <c r="U246" s="610"/>
      <c r="V246" s="610"/>
      <c r="W246" s="610"/>
      <c r="X246" s="610"/>
      <c r="Y246" s="610"/>
      <c r="Z246" s="610"/>
      <c r="AA246" s="610"/>
      <c r="AB246" s="610"/>
      <c r="AC246" s="610"/>
      <c r="AD246" s="610"/>
      <c r="AE246" s="610"/>
      <c r="AF246" s="610"/>
    </row>
    <row r="247">
      <c r="A247" s="610"/>
      <c r="B247" s="610"/>
      <c r="C247" s="610"/>
      <c r="D247" s="610"/>
      <c r="E247" s="610"/>
      <c r="F247" s="610"/>
      <c r="G247" s="610"/>
      <c r="H247" s="610"/>
      <c r="I247" s="610"/>
      <c r="J247" s="610"/>
      <c r="K247" s="610"/>
      <c r="L247" s="610"/>
      <c r="M247" s="610"/>
      <c r="N247" s="610"/>
      <c r="O247" s="610"/>
      <c r="P247" s="610"/>
      <c r="Q247" s="610"/>
      <c r="R247" s="610"/>
      <c r="S247" s="610"/>
      <c r="T247" s="610"/>
      <c r="U247" s="610"/>
      <c r="V247" s="610"/>
      <c r="W247" s="610"/>
      <c r="X247" s="610"/>
      <c r="Y247" s="610"/>
      <c r="Z247" s="610"/>
      <c r="AA247" s="610"/>
      <c r="AB247" s="610"/>
      <c r="AC247" s="610"/>
      <c r="AD247" s="610"/>
      <c r="AE247" s="610"/>
      <c r="AF247" s="610"/>
    </row>
    <row r="248">
      <c r="A248" s="610"/>
      <c r="B248" s="610"/>
      <c r="C248" s="610"/>
      <c r="D248" s="610"/>
      <c r="E248" s="610"/>
      <c r="F248" s="610"/>
      <c r="G248" s="610"/>
      <c r="H248" s="610"/>
      <c r="I248" s="610"/>
      <c r="J248" s="610"/>
      <c r="K248" s="610"/>
      <c r="L248" s="610"/>
      <c r="M248" s="610"/>
      <c r="N248" s="610"/>
      <c r="O248" s="610"/>
      <c r="P248" s="610"/>
      <c r="Q248" s="610"/>
      <c r="R248" s="610"/>
      <c r="S248" s="610"/>
      <c r="T248" s="610"/>
      <c r="U248" s="610"/>
      <c r="V248" s="610"/>
      <c r="W248" s="610"/>
      <c r="X248" s="610"/>
      <c r="Y248" s="610"/>
      <c r="Z248" s="610"/>
      <c r="AA248" s="610"/>
      <c r="AB248" s="610"/>
      <c r="AC248" s="610"/>
      <c r="AD248" s="610"/>
      <c r="AE248" s="610"/>
      <c r="AF248" s="610"/>
    </row>
    <row r="249">
      <c r="A249" s="610"/>
      <c r="B249" s="610"/>
      <c r="C249" s="610"/>
      <c r="D249" s="610"/>
      <c r="E249" s="610"/>
      <c r="F249" s="610"/>
      <c r="G249" s="610"/>
      <c r="H249" s="610"/>
      <c r="I249" s="610"/>
      <c r="J249" s="610"/>
      <c r="K249" s="610"/>
      <c r="L249" s="610"/>
      <c r="M249" s="610"/>
      <c r="N249" s="610"/>
      <c r="O249" s="610"/>
      <c r="P249" s="610"/>
      <c r="Q249" s="610"/>
      <c r="R249" s="610"/>
      <c r="S249" s="610"/>
      <c r="T249" s="610"/>
      <c r="U249" s="610"/>
      <c r="V249" s="610"/>
      <c r="W249" s="610"/>
      <c r="X249" s="610"/>
      <c r="Y249" s="610"/>
      <c r="Z249" s="610"/>
      <c r="AA249" s="610"/>
      <c r="AB249" s="610"/>
      <c r="AC249" s="610"/>
      <c r="AD249" s="610"/>
      <c r="AE249" s="610"/>
      <c r="AF249" s="610"/>
    </row>
    <row r="250">
      <c r="A250" s="610"/>
      <c r="B250" s="610"/>
      <c r="C250" s="610"/>
      <c r="D250" s="610"/>
      <c r="E250" s="610"/>
      <c r="F250" s="610"/>
      <c r="G250" s="610"/>
      <c r="H250" s="610"/>
      <c r="I250" s="610"/>
      <c r="J250" s="610"/>
      <c r="K250" s="610"/>
      <c r="L250" s="610"/>
      <c r="M250" s="610"/>
      <c r="N250" s="610"/>
      <c r="O250" s="610"/>
      <c r="P250" s="610"/>
      <c r="Q250" s="610"/>
      <c r="R250" s="610"/>
      <c r="S250" s="610"/>
      <c r="T250" s="610"/>
      <c r="U250" s="610"/>
      <c r="V250" s="610"/>
      <c r="W250" s="610"/>
      <c r="X250" s="610"/>
      <c r="Y250" s="610"/>
      <c r="Z250" s="610"/>
      <c r="AA250" s="610"/>
      <c r="AB250" s="610"/>
      <c r="AC250" s="610"/>
      <c r="AD250" s="610"/>
      <c r="AE250" s="610"/>
      <c r="AF250" s="610"/>
    </row>
    <row r="251">
      <c r="A251" s="610"/>
      <c r="B251" s="610"/>
      <c r="C251" s="610"/>
      <c r="D251" s="610"/>
      <c r="E251" s="610"/>
      <c r="F251" s="610"/>
      <c r="G251" s="610"/>
      <c r="H251" s="610"/>
      <c r="I251" s="610"/>
      <c r="J251" s="610"/>
      <c r="K251" s="610"/>
      <c r="L251" s="610"/>
      <c r="M251" s="610"/>
      <c r="N251" s="610"/>
      <c r="O251" s="610"/>
      <c r="P251" s="610"/>
      <c r="Q251" s="610"/>
      <c r="R251" s="610"/>
      <c r="S251" s="610"/>
      <c r="T251" s="610"/>
      <c r="U251" s="610"/>
      <c r="V251" s="610"/>
      <c r="W251" s="610"/>
      <c r="X251" s="610"/>
      <c r="Y251" s="610"/>
      <c r="Z251" s="610"/>
      <c r="AA251" s="610"/>
      <c r="AB251" s="610"/>
      <c r="AC251" s="610"/>
      <c r="AD251" s="610"/>
      <c r="AE251" s="610"/>
      <c r="AF251" s="610"/>
    </row>
    <row r="252">
      <c r="A252" s="610"/>
      <c r="B252" s="610"/>
      <c r="C252" s="610"/>
      <c r="D252" s="610"/>
      <c r="E252" s="610"/>
      <c r="F252" s="610"/>
      <c r="G252" s="610"/>
      <c r="H252" s="610"/>
      <c r="I252" s="610"/>
      <c r="J252" s="610"/>
      <c r="K252" s="610"/>
      <c r="L252" s="610"/>
      <c r="M252" s="610"/>
      <c r="N252" s="610"/>
      <c r="O252" s="610"/>
      <c r="P252" s="610"/>
      <c r="Q252" s="610"/>
      <c r="R252" s="610"/>
      <c r="S252" s="610"/>
      <c r="T252" s="610"/>
      <c r="U252" s="610"/>
      <c r="V252" s="610"/>
      <c r="W252" s="610"/>
      <c r="X252" s="610"/>
      <c r="Y252" s="610"/>
      <c r="Z252" s="610"/>
      <c r="AA252" s="610"/>
      <c r="AB252" s="610"/>
      <c r="AC252" s="610"/>
      <c r="AD252" s="610"/>
      <c r="AE252" s="610"/>
      <c r="AF252" s="610"/>
    </row>
    <row r="253">
      <c r="A253" s="610"/>
      <c r="B253" s="610"/>
      <c r="C253" s="610"/>
      <c r="D253" s="610"/>
      <c r="E253" s="610"/>
      <c r="F253" s="610"/>
      <c r="G253" s="610"/>
      <c r="H253" s="610"/>
      <c r="I253" s="610"/>
      <c r="J253" s="610"/>
      <c r="K253" s="610"/>
      <c r="L253" s="610"/>
      <c r="M253" s="610"/>
      <c r="N253" s="610"/>
      <c r="O253" s="610"/>
      <c r="P253" s="610"/>
      <c r="Q253" s="610"/>
      <c r="R253" s="610"/>
      <c r="S253" s="610"/>
      <c r="T253" s="610"/>
      <c r="U253" s="610"/>
      <c r="V253" s="610"/>
      <c r="W253" s="610"/>
      <c r="X253" s="610"/>
      <c r="Y253" s="610"/>
      <c r="Z253" s="610"/>
      <c r="AA253" s="610"/>
      <c r="AB253" s="610"/>
      <c r="AC253" s="610"/>
      <c r="AD253" s="610"/>
      <c r="AE253" s="610"/>
      <c r="AF253" s="610"/>
    </row>
    <row r="254">
      <c r="A254" s="610"/>
      <c r="B254" s="610"/>
      <c r="C254" s="610"/>
      <c r="D254" s="610"/>
      <c r="E254" s="610"/>
      <c r="F254" s="610"/>
      <c r="G254" s="610"/>
      <c r="H254" s="610"/>
      <c r="I254" s="610"/>
      <c r="J254" s="610"/>
      <c r="K254" s="610"/>
      <c r="L254" s="610"/>
      <c r="M254" s="610"/>
      <c r="N254" s="610"/>
      <c r="O254" s="610"/>
      <c r="P254" s="610"/>
      <c r="Q254" s="610"/>
      <c r="R254" s="610"/>
      <c r="S254" s="610"/>
      <c r="T254" s="610"/>
      <c r="U254" s="610"/>
      <c r="V254" s="610"/>
      <c r="W254" s="610"/>
      <c r="X254" s="610"/>
      <c r="Y254" s="610"/>
      <c r="Z254" s="610"/>
      <c r="AA254" s="610"/>
      <c r="AB254" s="610"/>
      <c r="AC254" s="610"/>
      <c r="AD254" s="610"/>
      <c r="AE254" s="610"/>
      <c r="AF254" s="610"/>
    </row>
    <row r="255">
      <c r="A255" s="610"/>
      <c r="B255" s="610"/>
      <c r="C255" s="610"/>
      <c r="D255" s="610"/>
      <c r="E255" s="610"/>
      <c r="F255" s="610"/>
      <c r="G255" s="610"/>
      <c r="H255" s="610"/>
      <c r="I255" s="610"/>
      <c r="J255" s="610"/>
      <c r="K255" s="610"/>
      <c r="L255" s="610"/>
      <c r="M255" s="610"/>
      <c r="N255" s="610"/>
      <c r="O255" s="610"/>
      <c r="P255" s="610"/>
      <c r="Q255" s="610"/>
      <c r="R255" s="610"/>
      <c r="S255" s="610"/>
      <c r="T255" s="610"/>
      <c r="U255" s="610"/>
      <c r="V255" s="610"/>
      <c r="W255" s="610"/>
      <c r="X255" s="610"/>
      <c r="Y255" s="610"/>
      <c r="Z255" s="610"/>
      <c r="AA255" s="610"/>
      <c r="AB255" s="610"/>
      <c r="AC255" s="610"/>
      <c r="AD255" s="610"/>
      <c r="AE255" s="610"/>
      <c r="AF255" s="610"/>
    </row>
    <row r="256">
      <c r="A256" s="610"/>
      <c r="B256" s="610"/>
      <c r="C256" s="610"/>
      <c r="D256" s="610"/>
      <c r="E256" s="610"/>
      <c r="F256" s="610"/>
      <c r="G256" s="610"/>
      <c r="H256" s="610"/>
      <c r="I256" s="610"/>
      <c r="J256" s="610"/>
      <c r="K256" s="610"/>
      <c r="L256" s="610"/>
      <c r="M256" s="610"/>
      <c r="N256" s="610"/>
      <c r="O256" s="610"/>
      <c r="P256" s="610"/>
      <c r="Q256" s="610"/>
      <c r="R256" s="610"/>
      <c r="S256" s="610"/>
      <c r="T256" s="610"/>
      <c r="U256" s="610"/>
      <c r="V256" s="610"/>
      <c r="W256" s="610"/>
      <c r="X256" s="610"/>
      <c r="Y256" s="610"/>
      <c r="Z256" s="610"/>
      <c r="AA256" s="610"/>
      <c r="AB256" s="610"/>
      <c r="AC256" s="610"/>
      <c r="AD256" s="610"/>
      <c r="AE256" s="610"/>
      <c r="AF256" s="610"/>
    </row>
    <row r="257">
      <c r="A257" s="610"/>
      <c r="B257" s="610"/>
      <c r="C257" s="610"/>
      <c r="D257" s="610"/>
      <c r="E257" s="610"/>
      <c r="F257" s="610"/>
      <c r="G257" s="610"/>
      <c r="H257" s="610"/>
      <c r="I257" s="610"/>
      <c r="J257" s="610"/>
      <c r="K257" s="610"/>
      <c r="L257" s="610"/>
      <c r="M257" s="610"/>
      <c r="N257" s="610"/>
      <c r="O257" s="610"/>
      <c r="P257" s="610"/>
      <c r="Q257" s="610"/>
      <c r="R257" s="610"/>
      <c r="S257" s="610"/>
      <c r="T257" s="610"/>
      <c r="U257" s="610"/>
      <c r="V257" s="610"/>
      <c r="W257" s="610"/>
      <c r="X257" s="610"/>
      <c r="Y257" s="610"/>
      <c r="Z257" s="610"/>
      <c r="AA257" s="610"/>
      <c r="AB257" s="610"/>
      <c r="AC257" s="610"/>
      <c r="AD257" s="610"/>
      <c r="AE257" s="610"/>
      <c r="AF257" s="610"/>
    </row>
    <row r="258">
      <c r="A258" s="610"/>
      <c r="B258" s="610"/>
      <c r="C258" s="610"/>
      <c r="D258" s="610"/>
      <c r="E258" s="610"/>
      <c r="F258" s="610"/>
      <c r="G258" s="610"/>
      <c r="H258" s="610"/>
      <c r="I258" s="610"/>
      <c r="J258" s="610"/>
      <c r="K258" s="610"/>
      <c r="L258" s="610"/>
      <c r="M258" s="610"/>
      <c r="N258" s="610"/>
      <c r="O258" s="610"/>
      <c r="P258" s="610"/>
      <c r="Q258" s="610"/>
      <c r="R258" s="610"/>
      <c r="S258" s="610"/>
      <c r="T258" s="610"/>
      <c r="U258" s="610"/>
      <c r="V258" s="610"/>
      <c r="W258" s="610"/>
      <c r="X258" s="610"/>
      <c r="Y258" s="610"/>
      <c r="Z258" s="610"/>
      <c r="AA258" s="610"/>
      <c r="AB258" s="610"/>
      <c r="AC258" s="610"/>
      <c r="AD258" s="610"/>
      <c r="AE258" s="610"/>
      <c r="AF258" s="610"/>
    </row>
    <row r="259">
      <c r="A259" s="610"/>
      <c r="B259" s="610"/>
      <c r="C259" s="610"/>
      <c r="D259" s="610"/>
      <c r="E259" s="610"/>
      <c r="F259" s="610"/>
      <c r="G259" s="610"/>
      <c r="H259" s="610"/>
      <c r="I259" s="610"/>
      <c r="J259" s="610"/>
      <c r="K259" s="610"/>
      <c r="L259" s="610"/>
      <c r="M259" s="610"/>
      <c r="N259" s="610"/>
      <c r="O259" s="610"/>
      <c r="P259" s="610"/>
      <c r="Q259" s="610"/>
      <c r="R259" s="610"/>
      <c r="S259" s="610"/>
      <c r="T259" s="610"/>
      <c r="U259" s="610"/>
      <c r="V259" s="610"/>
      <c r="W259" s="610"/>
      <c r="X259" s="610"/>
      <c r="Y259" s="610"/>
      <c r="Z259" s="610"/>
      <c r="AA259" s="610"/>
      <c r="AB259" s="610"/>
      <c r="AC259" s="610"/>
      <c r="AD259" s="610"/>
      <c r="AE259" s="610"/>
      <c r="AF259" s="610"/>
    </row>
    <row r="260">
      <c r="A260" s="610"/>
      <c r="B260" s="610"/>
      <c r="C260" s="610"/>
      <c r="D260" s="610"/>
      <c r="E260" s="610"/>
      <c r="F260" s="610"/>
      <c r="G260" s="610"/>
      <c r="H260" s="610"/>
      <c r="I260" s="610"/>
      <c r="J260" s="610"/>
      <c r="K260" s="610"/>
      <c r="L260" s="610"/>
      <c r="M260" s="610"/>
      <c r="N260" s="610"/>
      <c r="O260" s="610"/>
      <c r="P260" s="610"/>
      <c r="Q260" s="610"/>
      <c r="R260" s="610"/>
      <c r="S260" s="610"/>
      <c r="T260" s="610"/>
      <c r="U260" s="610"/>
      <c r="V260" s="610"/>
      <c r="W260" s="610"/>
      <c r="X260" s="610"/>
      <c r="Y260" s="610"/>
      <c r="Z260" s="610"/>
      <c r="AA260" s="610"/>
      <c r="AB260" s="610"/>
      <c r="AC260" s="610"/>
      <c r="AD260" s="610"/>
      <c r="AE260" s="610"/>
      <c r="AF260" s="610"/>
    </row>
    <row r="261">
      <c r="A261" s="610"/>
      <c r="B261" s="610"/>
      <c r="C261" s="610"/>
      <c r="D261" s="610"/>
      <c r="E261" s="610"/>
      <c r="F261" s="610"/>
      <c r="G261" s="610"/>
      <c r="H261" s="610"/>
      <c r="I261" s="610"/>
      <c r="J261" s="610"/>
      <c r="K261" s="610"/>
      <c r="L261" s="610"/>
      <c r="M261" s="610"/>
      <c r="N261" s="610"/>
      <c r="O261" s="610"/>
      <c r="P261" s="610"/>
      <c r="Q261" s="610"/>
      <c r="R261" s="610"/>
      <c r="S261" s="610"/>
      <c r="T261" s="610"/>
      <c r="U261" s="610"/>
      <c r="V261" s="610"/>
      <c r="W261" s="610"/>
      <c r="X261" s="610"/>
      <c r="Y261" s="610"/>
      <c r="Z261" s="610"/>
      <c r="AA261" s="610"/>
      <c r="AB261" s="610"/>
      <c r="AC261" s="610"/>
      <c r="AD261" s="610"/>
      <c r="AE261" s="610"/>
      <c r="AF261" s="610"/>
    </row>
    <row r="262">
      <c r="A262" s="610"/>
      <c r="B262" s="610"/>
      <c r="C262" s="610"/>
      <c r="D262" s="610"/>
      <c r="E262" s="610"/>
      <c r="F262" s="610"/>
      <c r="G262" s="610"/>
      <c r="H262" s="610"/>
      <c r="I262" s="610"/>
      <c r="J262" s="610"/>
      <c r="K262" s="610"/>
      <c r="L262" s="610"/>
      <c r="M262" s="610"/>
      <c r="N262" s="610"/>
      <c r="O262" s="610"/>
      <c r="P262" s="610"/>
      <c r="Q262" s="610"/>
      <c r="R262" s="610"/>
      <c r="S262" s="610"/>
      <c r="T262" s="610"/>
      <c r="U262" s="610"/>
      <c r="V262" s="610"/>
      <c r="W262" s="610"/>
      <c r="X262" s="610"/>
      <c r="Y262" s="610"/>
      <c r="Z262" s="610"/>
      <c r="AA262" s="610"/>
      <c r="AB262" s="610"/>
      <c r="AC262" s="610"/>
      <c r="AD262" s="610"/>
      <c r="AE262" s="610"/>
      <c r="AF262" s="610"/>
    </row>
    <row r="263">
      <c r="A263" s="610"/>
      <c r="B263" s="610"/>
      <c r="C263" s="610"/>
      <c r="D263" s="610"/>
      <c r="E263" s="610"/>
      <c r="F263" s="610"/>
      <c r="G263" s="610"/>
      <c r="H263" s="610"/>
      <c r="I263" s="610"/>
      <c r="J263" s="610"/>
      <c r="K263" s="610"/>
      <c r="L263" s="610"/>
      <c r="M263" s="610"/>
      <c r="N263" s="610"/>
      <c r="O263" s="610"/>
      <c r="P263" s="610"/>
      <c r="Q263" s="610"/>
      <c r="R263" s="610"/>
      <c r="S263" s="610"/>
      <c r="T263" s="610"/>
      <c r="U263" s="610"/>
      <c r="V263" s="610"/>
      <c r="W263" s="610"/>
      <c r="X263" s="610"/>
      <c r="Y263" s="610"/>
      <c r="Z263" s="610"/>
      <c r="AA263" s="610"/>
      <c r="AB263" s="610"/>
      <c r="AC263" s="610"/>
      <c r="AD263" s="610"/>
      <c r="AE263" s="610"/>
      <c r="AF263" s="610"/>
    </row>
    <row r="264">
      <c r="A264" s="610"/>
      <c r="B264" s="610"/>
      <c r="C264" s="610"/>
      <c r="D264" s="610"/>
      <c r="E264" s="610"/>
      <c r="F264" s="610"/>
      <c r="G264" s="610"/>
      <c r="H264" s="610"/>
      <c r="I264" s="610"/>
      <c r="J264" s="610"/>
      <c r="K264" s="610"/>
      <c r="L264" s="610"/>
      <c r="M264" s="610"/>
      <c r="N264" s="610"/>
      <c r="O264" s="610"/>
      <c r="P264" s="610"/>
      <c r="Q264" s="610"/>
      <c r="R264" s="610"/>
      <c r="S264" s="610"/>
      <c r="T264" s="610"/>
      <c r="U264" s="610"/>
      <c r="V264" s="610"/>
      <c r="W264" s="610"/>
      <c r="X264" s="610"/>
      <c r="Y264" s="610"/>
      <c r="Z264" s="610"/>
      <c r="AA264" s="610"/>
      <c r="AB264" s="610"/>
      <c r="AC264" s="610"/>
      <c r="AD264" s="610"/>
      <c r="AE264" s="610"/>
      <c r="AF264" s="610"/>
    </row>
    <row r="265">
      <c r="A265" s="610"/>
      <c r="B265" s="610"/>
      <c r="C265" s="610"/>
      <c r="D265" s="610"/>
      <c r="E265" s="610"/>
      <c r="F265" s="610"/>
      <c r="G265" s="610"/>
      <c r="H265" s="610"/>
      <c r="I265" s="610"/>
      <c r="J265" s="610"/>
      <c r="K265" s="610"/>
      <c r="L265" s="610"/>
      <c r="M265" s="610"/>
      <c r="N265" s="610"/>
      <c r="O265" s="610"/>
      <c r="P265" s="610"/>
      <c r="Q265" s="610"/>
      <c r="R265" s="610"/>
      <c r="S265" s="610"/>
      <c r="T265" s="610"/>
      <c r="U265" s="610"/>
      <c r="V265" s="610"/>
      <c r="W265" s="610"/>
      <c r="X265" s="610"/>
      <c r="Y265" s="610"/>
      <c r="Z265" s="610"/>
      <c r="AA265" s="610"/>
      <c r="AB265" s="610"/>
      <c r="AC265" s="610"/>
      <c r="AD265" s="610"/>
      <c r="AE265" s="610"/>
      <c r="AF265" s="610"/>
    </row>
    <row r="266">
      <c r="A266" s="610"/>
      <c r="B266" s="610"/>
      <c r="C266" s="610"/>
      <c r="D266" s="610"/>
      <c r="E266" s="610"/>
      <c r="F266" s="610"/>
      <c r="G266" s="610"/>
      <c r="H266" s="610"/>
      <c r="I266" s="610"/>
      <c r="J266" s="610"/>
      <c r="K266" s="610"/>
      <c r="L266" s="610"/>
      <c r="M266" s="610"/>
      <c r="N266" s="610"/>
      <c r="O266" s="610"/>
      <c r="P266" s="610"/>
      <c r="Q266" s="610"/>
      <c r="R266" s="610"/>
      <c r="S266" s="610"/>
      <c r="T266" s="610"/>
      <c r="U266" s="610"/>
      <c r="V266" s="610"/>
      <c r="W266" s="610"/>
      <c r="X266" s="610"/>
      <c r="Y266" s="610"/>
      <c r="Z266" s="610"/>
      <c r="AA266" s="610"/>
      <c r="AB266" s="610"/>
      <c r="AC266" s="610"/>
      <c r="AD266" s="610"/>
      <c r="AE266" s="610"/>
      <c r="AF266" s="610"/>
    </row>
    <row r="267">
      <c r="A267" s="610"/>
      <c r="B267" s="610"/>
      <c r="C267" s="610"/>
      <c r="D267" s="610"/>
      <c r="E267" s="610"/>
      <c r="F267" s="610"/>
      <c r="G267" s="610"/>
      <c r="H267" s="610"/>
      <c r="I267" s="610"/>
      <c r="J267" s="610"/>
      <c r="K267" s="610"/>
      <c r="L267" s="610"/>
      <c r="M267" s="610"/>
      <c r="N267" s="610"/>
      <c r="O267" s="610"/>
      <c r="P267" s="610"/>
      <c r="Q267" s="610"/>
      <c r="R267" s="610"/>
      <c r="S267" s="610"/>
      <c r="T267" s="610"/>
      <c r="U267" s="610"/>
      <c r="V267" s="610"/>
      <c r="W267" s="610"/>
      <c r="X267" s="610"/>
      <c r="Y267" s="610"/>
      <c r="Z267" s="610"/>
      <c r="AA267" s="610"/>
      <c r="AB267" s="610"/>
      <c r="AC267" s="610"/>
      <c r="AD267" s="610"/>
      <c r="AE267" s="610"/>
      <c r="AF267" s="610"/>
    </row>
    <row r="268">
      <c r="A268" s="610"/>
      <c r="B268" s="610"/>
      <c r="C268" s="610"/>
      <c r="D268" s="610"/>
      <c r="E268" s="610"/>
      <c r="F268" s="610"/>
      <c r="G268" s="610"/>
      <c r="H268" s="610"/>
      <c r="I268" s="610"/>
      <c r="J268" s="610"/>
      <c r="K268" s="610"/>
      <c r="L268" s="610"/>
      <c r="M268" s="610"/>
      <c r="N268" s="610"/>
      <c r="O268" s="610"/>
      <c r="P268" s="610"/>
      <c r="Q268" s="610"/>
      <c r="R268" s="610"/>
      <c r="S268" s="610"/>
      <c r="T268" s="610"/>
      <c r="U268" s="610"/>
      <c r="V268" s="610"/>
      <c r="W268" s="610"/>
      <c r="X268" s="610"/>
      <c r="Y268" s="610"/>
      <c r="Z268" s="610"/>
      <c r="AA268" s="610"/>
      <c r="AB268" s="610"/>
      <c r="AC268" s="610"/>
      <c r="AD268" s="610"/>
      <c r="AE268" s="610"/>
      <c r="AF268" s="610"/>
    </row>
    <row r="269">
      <c r="A269" s="610"/>
      <c r="B269" s="610"/>
      <c r="C269" s="610"/>
      <c r="D269" s="610"/>
      <c r="E269" s="610"/>
      <c r="F269" s="610"/>
      <c r="G269" s="610"/>
      <c r="H269" s="610"/>
      <c r="I269" s="610"/>
      <c r="J269" s="610"/>
      <c r="K269" s="610"/>
      <c r="L269" s="610"/>
      <c r="M269" s="610"/>
      <c r="N269" s="610"/>
      <c r="O269" s="610"/>
      <c r="P269" s="610"/>
      <c r="Q269" s="610"/>
      <c r="R269" s="610"/>
      <c r="S269" s="610"/>
      <c r="T269" s="610"/>
      <c r="U269" s="610"/>
      <c r="V269" s="610"/>
      <c r="W269" s="610"/>
      <c r="X269" s="610"/>
      <c r="Y269" s="610"/>
      <c r="Z269" s="610"/>
      <c r="AA269" s="610"/>
      <c r="AB269" s="610"/>
      <c r="AC269" s="610"/>
      <c r="AD269" s="610"/>
      <c r="AE269" s="610"/>
      <c r="AF269" s="610"/>
    </row>
    <row r="270">
      <c r="A270" s="610"/>
      <c r="B270" s="610"/>
      <c r="C270" s="610"/>
      <c r="D270" s="610"/>
      <c r="E270" s="610"/>
      <c r="F270" s="610"/>
      <c r="G270" s="610"/>
      <c r="H270" s="610"/>
      <c r="I270" s="610"/>
      <c r="J270" s="610"/>
      <c r="K270" s="610"/>
      <c r="L270" s="610"/>
      <c r="M270" s="610"/>
      <c r="N270" s="610"/>
      <c r="O270" s="610"/>
      <c r="P270" s="610"/>
      <c r="Q270" s="610"/>
      <c r="R270" s="610"/>
      <c r="S270" s="610"/>
      <c r="T270" s="610"/>
      <c r="U270" s="610"/>
      <c r="V270" s="610"/>
      <c r="W270" s="610"/>
      <c r="X270" s="610"/>
      <c r="Y270" s="610"/>
      <c r="Z270" s="610"/>
      <c r="AA270" s="610"/>
      <c r="AB270" s="610"/>
      <c r="AC270" s="610"/>
      <c r="AD270" s="610"/>
      <c r="AE270" s="610"/>
      <c r="AF270" s="610"/>
    </row>
    <row r="271">
      <c r="A271" s="610"/>
      <c r="B271" s="610"/>
      <c r="C271" s="610"/>
      <c r="D271" s="610"/>
      <c r="E271" s="610"/>
      <c r="F271" s="610"/>
      <c r="G271" s="610"/>
      <c r="H271" s="610"/>
      <c r="I271" s="610"/>
      <c r="J271" s="610"/>
      <c r="K271" s="610"/>
      <c r="L271" s="610"/>
      <c r="M271" s="610"/>
      <c r="N271" s="610"/>
      <c r="O271" s="610"/>
      <c r="P271" s="610"/>
      <c r="Q271" s="610"/>
      <c r="R271" s="610"/>
      <c r="S271" s="610"/>
      <c r="T271" s="610"/>
      <c r="U271" s="610"/>
      <c r="V271" s="610"/>
      <c r="W271" s="610"/>
      <c r="X271" s="610"/>
      <c r="Y271" s="610"/>
      <c r="Z271" s="610"/>
      <c r="AA271" s="610"/>
      <c r="AB271" s="610"/>
      <c r="AC271" s="610"/>
      <c r="AD271" s="610"/>
      <c r="AE271" s="610"/>
      <c r="AF271" s="610"/>
    </row>
    <row r="272">
      <c r="A272" s="610"/>
      <c r="B272" s="610"/>
      <c r="C272" s="610"/>
      <c r="D272" s="610"/>
      <c r="E272" s="610"/>
      <c r="F272" s="610"/>
      <c r="G272" s="610"/>
      <c r="H272" s="610"/>
      <c r="I272" s="610"/>
      <c r="J272" s="610"/>
      <c r="K272" s="610"/>
      <c r="L272" s="610"/>
      <c r="M272" s="610"/>
      <c r="N272" s="610"/>
      <c r="O272" s="610"/>
      <c r="P272" s="610"/>
      <c r="Q272" s="610"/>
      <c r="R272" s="610"/>
      <c r="S272" s="610"/>
      <c r="T272" s="610"/>
      <c r="U272" s="610"/>
      <c r="V272" s="610"/>
      <c r="W272" s="610"/>
      <c r="X272" s="610"/>
      <c r="Y272" s="610"/>
      <c r="Z272" s="610"/>
      <c r="AA272" s="610"/>
      <c r="AB272" s="610"/>
      <c r="AC272" s="610"/>
      <c r="AD272" s="610"/>
      <c r="AE272" s="610"/>
      <c r="AF272" s="610"/>
    </row>
    <row r="273">
      <c r="A273" s="610"/>
      <c r="B273" s="610"/>
      <c r="C273" s="610"/>
      <c r="D273" s="610"/>
      <c r="E273" s="610"/>
      <c r="F273" s="610"/>
      <c r="G273" s="610"/>
      <c r="H273" s="610"/>
      <c r="I273" s="610"/>
      <c r="J273" s="610"/>
      <c r="K273" s="610"/>
      <c r="L273" s="610"/>
      <c r="M273" s="610"/>
      <c r="N273" s="610"/>
      <c r="O273" s="610"/>
      <c r="P273" s="610"/>
      <c r="Q273" s="610"/>
      <c r="R273" s="610"/>
      <c r="S273" s="610"/>
      <c r="T273" s="610"/>
      <c r="U273" s="610"/>
      <c r="V273" s="610"/>
      <c r="W273" s="610"/>
      <c r="X273" s="610"/>
      <c r="Y273" s="610"/>
      <c r="Z273" s="610"/>
      <c r="AA273" s="610"/>
      <c r="AB273" s="610"/>
      <c r="AC273" s="610"/>
      <c r="AD273" s="610"/>
      <c r="AE273" s="610"/>
      <c r="AF273" s="610"/>
    </row>
    <row r="274">
      <c r="A274" s="610"/>
      <c r="B274" s="610"/>
      <c r="C274" s="610"/>
      <c r="D274" s="610"/>
      <c r="E274" s="610"/>
      <c r="F274" s="610"/>
      <c r="G274" s="610"/>
      <c r="H274" s="610"/>
      <c r="I274" s="610"/>
      <c r="J274" s="610"/>
      <c r="K274" s="610"/>
      <c r="L274" s="610"/>
      <c r="M274" s="610"/>
      <c r="N274" s="610"/>
      <c r="O274" s="610"/>
      <c r="P274" s="610"/>
      <c r="Q274" s="610"/>
      <c r="R274" s="610"/>
      <c r="S274" s="610"/>
      <c r="T274" s="610"/>
      <c r="U274" s="610"/>
      <c r="V274" s="610"/>
      <c r="W274" s="610"/>
      <c r="X274" s="610"/>
      <c r="Y274" s="610"/>
      <c r="Z274" s="610"/>
      <c r="AA274" s="610"/>
      <c r="AB274" s="610"/>
      <c r="AC274" s="610"/>
      <c r="AD274" s="610"/>
      <c r="AE274" s="610"/>
      <c r="AF274" s="610"/>
    </row>
    <row r="275">
      <c r="A275" s="610"/>
      <c r="B275" s="610"/>
      <c r="C275" s="610"/>
      <c r="D275" s="610"/>
      <c r="E275" s="610"/>
      <c r="F275" s="610"/>
      <c r="G275" s="610"/>
      <c r="H275" s="610"/>
      <c r="I275" s="610"/>
      <c r="J275" s="610"/>
      <c r="K275" s="610"/>
      <c r="L275" s="610"/>
      <c r="M275" s="610"/>
      <c r="N275" s="610"/>
      <c r="O275" s="610"/>
      <c r="P275" s="610"/>
      <c r="Q275" s="610"/>
      <c r="R275" s="610"/>
      <c r="S275" s="610"/>
      <c r="T275" s="610"/>
      <c r="U275" s="610"/>
      <c r="V275" s="610"/>
      <c r="W275" s="610"/>
      <c r="X275" s="610"/>
      <c r="Y275" s="610"/>
      <c r="Z275" s="610"/>
      <c r="AA275" s="610"/>
      <c r="AB275" s="610"/>
      <c r="AC275" s="610"/>
      <c r="AD275" s="610"/>
      <c r="AE275" s="610"/>
      <c r="AF275" s="610"/>
    </row>
    <row r="276">
      <c r="A276" s="610"/>
      <c r="B276" s="610"/>
      <c r="C276" s="610"/>
      <c r="D276" s="610"/>
      <c r="E276" s="610"/>
      <c r="F276" s="610"/>
      <c r="G276" s="610"/>
      <c r="H276" s="610"/>
      <c r="I276" s="610"/>
      <c r="J276" s="610"/>
      <c r="K276" s="610"/>
      <c r="L276" s="610"/>
      <c r="M276" s="610"/>
      <c r="N276" s="610"/>
      <c r="O276" s="610"/>
      <c r="P276" s="610"/>
      <c r="Q276" s="610"/>
      <c r="R276" s="610"/>
      <c r="S276" s="610"/>
      <c r="T276" s="610"/>
      <c r="U276" s="610"/>
      <c r="V276" s="610"/>
      <c r="W276" s="610"/>
      <c r="X276" s="610"/>
      <c r="Y276" s="610"/>
      <c r="Z276" s="610"/>
      <c r="AA276" s="610"/>
      <c r="AB276" s="610"/>
      <c r="AC276" s="610"/>
      <c r="AD276" s="610"/>
      <c r="AE276" s="610"/>
      <c r="AF276" s="610"/>
    </row>
    <row r="277">
      <c r="A277" s="610"/>
      <c r="B277" s="610"/>
      <c r="C277" s="610"/>
      <c r="D277" s="610"/>
      <c r="E277" s="610"/>
      <c r="F277" s="610"/>
      <c r="G277" s="610"/>
      <c r="H277" s="610"/>
      <c r="I277" s="610"/>
      <c r="J277" s="610"/>
      <c r="K277" s="610"/>
      <c r="L277" s="610"/>
      <c r="M277" s="610"/>
      <c r="N277" s="610"/>
      <c r="O277" s="610"/>
      <c r="P277" s="610"/>
      <c r="Q277" s="610"/>
      <c r="R277" s="610"/>
      <c r="S277" s="610"/>
      <c r="T277" s="610"/>
      <c r="U277" s="610"/>
      <c r="V277" s="610"/>
      <c r="W277" s="610"/>
      <c r="X277" s="610"/>
      <c r="Y277" s="610"/>
      <c r="Z277" s="610"/>
      <c r="AA277" s="610"/>
      <c r="AB277" s="610"/>
      <c r="AC277" s="610"/>
      <c r="AD277" s="610"/>
      <c r="AE277" s="610"/>
      <c r="AF277" s="610"/>
    </row>
    <row r="278">
      <c r="A278" s="610"/>
      <c r="B278" s="610"/>
      <c r="C278" s="610"/>
      <c r="D278" s="610"/>
      <c r="E278" s="610"/>
      <c r="F278" s="610"/>
      <c r="G278" s="610"/>
      <c r="H278" s="610"/>
      <c r="I278" s="610"/>
      <c r="J278" s="610"/>
      <c r="K278" s="610"/>
      <c r="L278" s="610"/>
      <c r="M278" s="610"/>
      <c r="N278" s="610"/>
      <c r="O278" s="610"/>
      <c r="P278" s="610"/>
      <c r="Q278" s="610"/>
      <c r="R278" s="610"/>
      <c r="S278" s="610"/>
      <c r="T278" s="610"/>
      <c r="U278" s="610"/>
      <c r="V278" s="610"/>
      <c r="W278" s="610"/>
      <c r="X278" s="610"/>
      <c r="Y278" s="610"/>
      <c r="Z278" s="610"/>
      <c r="AA278" s="610"/>
      <c r="AB278" s="610"/>
      <c r="AC278" s="610"/>
      <c r="AD278" s="610"/>
      <c r="AE278" s="610"/>
      <c r="AF278" s="610"/>
    </row>
    <row r="279">
      <c r="A279" s="610"/>
      <c r="B279" s="610"/>
      <c r="C279" s="610"/>
      <c r="D279" s="610"/>
      <c r="E279" s="610"/>
      <c r="F279" s="610"/>
      <c r="G279" s="610"/>
      <c r="H279" s="610"/>
      <c r="I279" s="610"/>
      <c r="J279" s="610"/>
      <c r="K279" s="610"/>
      <c r="L279" s="610"/>
      <c r="M279" s="610"/>
      <c r="N279" s="610"/>
      <c r="O279" s="610"/>
      <c r="P279" s="610"/>
      <c r="Q279" s="610"/>
      <c r="R279" s="610"/>
      <c r="S279" s="610"/>
      <c r="T279" s="610"/>
      <c r="U279" s="610"/>
      <c r="V279" s="610"/>
      <c r="W279" s="610"/>
      <c r="X279" s="610"/>
      <c r="Y279" s="610"/>
      <c r="Z279" s="610"/>
      <c r="AA279" s="610"/>
      <c r="AB279" s="610"/>
      <c r="AC279" s="610"/>
      <c r="AD279" s="610"/>
      <c r="AE279" s="610"/>
      <c r="AF279" s="610"/>
    </row>
    <row r="280">
      <c r="A280" s="610"/>
      <c r="B280" s="610"/>
      <c r="C280" s="610"/>
      <c r="D280" s="610"/>
      <c r="E280" s="610"/>
      <c r="F280" s="610"/>
      <c r="G280" s="610"/>
      <c r="H280" s="610"/>
      <c r="I280" s="610"/>
      <c r="J280" s="610"/>
      <c r="K280" s="610"/>
      <c r="L280" s="610"/>
      <c r="M280" s="610"/>
      <c r="N280" s="610"/>
      <c r="O280" s="610"/>
      <c r="P280" s="610"/>
      <c r="Q280" s="610"/>
      <c r="R280" s="610"/>
      <c r="S280" s="610"/>
      <c r="T280" s="610"/>
      <c r="U280" s="610"/>
      <c r="V280" s="610"/>
      <c r="W280" s="610"/>
      <c r="X280" s="610"/>
      <c r="Y280" s="610"/>
      <c r="Z280" s="610"/>
      <c r="AA280" s="610"/>
      <c r="AB280" s="610"/>
      <c r="AC280" s="610"/>
      <c r="AD280" s="610"/>
      <c r="AE280" s="610"/>
      <c r="AF280" s="610"/>
    </row>
    <row r="281">
      <c r="A281" s="610"/>
      <c r="B281" s="610"/>
      <c r="C281" s="610"/>
      <c r="D281" s="610"/>
      <c r="E281" s="610"/>
      <c r="F281" s="610"/>
      <c r="G281" s="610"/>
      <c r="H281" s="610"/>
      <c r="I281" s="610"/>
      <c r="J281" s="610"/>
      <c r="K281" s="610"/>
      <c r="L281" s="610"/>
      <c r="M281" s="610"/>
      <c r="N281" s="610"/>
      <c r="O281" s="610"/>
      <c r="P281" s="610"/>
      <c r="Q281" s="610"/>
      <c r="R281" s="610"/>
      <c r="S281" s="610"/>
      <c r="T281" s="610"/>
      <c r="U281" s="610"/>
      <c r="V281" s="610"/>
      <c r="W281" s="610"/>
      <c r="X281" s="610"/>
      <c r="Y281" s="610"/>
      <c r="Z281" s="610"/>
      <c r="AA281" s="610"/>
      <c r="AB281" s="610"/>
      <c r="AC281" s="610"/>
      <c r="AD281" s="610"/>
      <c r="AE281" s="610"/>
      <c r="AF281" s="610"/>
    </row>
    <row r="282">
      <c r="A282" s="610"/>
      <c r="B282" s="610"/>
      <c r="C282" s="610"/>
      <c r="D282" s="610"/>
      <c r="E282" s="610"/>
      <c r="F282" s="610"/>
      <c r="G282" s="610"/>
      <c r="H282" s="610"/>
      <c r="I282" s="610"/>
      <c r="J282" s="610"/>
      <c r="K282" s="610"/>
      <c r="L282" s="610"/>
      <c r="M282" s="610"/>
      <c r="N282" s="610"/>
      <c r="O282" s="610"/>
      <c r="P282" s="610"/>
      <c r="Q282" s="610"/>
      <c r="R282" s="610"/>
      <c r="S282" s="610"/>
      <c r="T282" s="610"/>
      <c r="U282" s="610"/>
      <c r="V282" s="610"/>
      <c r="W282" s="610"/>
      <c r="X282" s="610"/>
      <c r="Y282" s="610"/>
      <c r="Z282" s="610"/>
      <c r="AA282" s="610"/>
      <c r="AB282" s="610"/>
      <c r="AC282" s="610"/>
      <c r="AD282" s="610"/>
      <c r="AE282" s="610"/>
      <c r="AF282" s="610"/>
    </row>
    <row r="283">
      <c r="A283" s="610"/>
      <c r="B283" s="610"/>
      <c r="C283" s="610"/>
      <c r="D283" s="610"/>
      <c r="E283" s="610"/>
      <c r="F283" s="610"/>
      <c r="G283" s="610"/>
      <c r="H283" s="610"/>
      <c r="I283" s="610"/>
      <c r="J283" s="610"/>
      <c r="K283" s="610"/>
      <c r="L283" s="610"/>
      <c r="M283" s="610"/>
      <c r="N283" s="610"/>
      <c r="O283" s="610"/>
      <c r="P283" s="610"/>
      <c r="Q283" s="610"/>
      <c r="R283" s="610"/>
      <c r="S283" s="610"/>
      <c r="T283" s="610"/>
      <c r="U283" s="610"/>
      <c r="V283" s="610"/>
      <c r="W283" s="610"/>
      <c r="X283" s="610"/>
      <c r="Y283" s="610"/>
      <c r="Z283" s="610"/>
      <c r="AA283" s="610"/>
      <c r="AB283" s="610"/>
      <c r="AC283" s="610"/>
      <c r="AD283" s="610"/>
      <c r="AE283" s="610"/>
      <c r="AF283" s="610"/>
    </row>
    <row r="284">
      <c r="A284" s="610"/>
      <c r="B284" s="610"/>
      <c r="C284" s="610"/>
      <c r="D284" s="610"/>
      <c r="E284" s="610"/>
      <c r="F284" s="610"/>
      <c r="G284" s="610"/>
      <c r="H284" s="610"/>
      <c r="I284" s="610"/>
      <c r="J284" s="610"/>
      <c r="K284" s="610"/>
      <c r="L284" s="610"/>
      <c r="M284" s="610"/>
      <c r="N284" s="610"/>
      <c r="O284" s="610"/>
      <c r="P284" s="610"/>
      <c r="Q284" s="610"/>
      <c r="R284" s="610"/>
      <c r="S284" s="610"/>
      <c r="T284" s="610"/>
      <c r="U284" s="610"/>
      <c r="V284" s="610"/>
      <c r="W284" s="610"/>
      <c r="X284" s="610"/>
      <c r="Y284" s="610"/>
      <c r="Z284" s="610"/>
      <c r="AA284" s="610"/>
      <c r="AB284" s="610"/>
      <c r="AC284" s="610"/>
      <c r="AD284" s="610"/>
      <c r="AE284" s="610"/>
      <c r="AF284" s="610"/>
    </row>
    <row r="285">
      <c r="A285" s="610"/>
      <c r="B285" s="610"/>
      <c r="C285" s="610"/>
      <c r="D285" s="610"/>
      <c r="E285" s="610"/>
      <c r="F285" s="610"/>
      <c r="G285" s="610"/>
      <c r="H285" s="610"/>
      <c r="I285" s="610"/>
      <c r="J285" s="610"/>
      <c r="K285" s="610"/>
      <c r="L285" s="610"/>
      <c r="M285" s="610"/>
      <c r="N285" s="610"/>
      <c r="O285" s="610"/>
      <c r="P285" s="610"/>
      <c r="Q285" s="610"/>
      <c r="R285" s="610"/>
      <c r="S285" s="610"/>
      <c r="T285" s="610"/>
      <c r="U285" s="610"/>
      <c r="V285" s="610"/>
      <c r="W285" s="610"/>
      <c r="X285" s="610"/>
      <c r="Y285" s="610"/>
      <c r="Z285" s="610"/>
      <c r="AA285" s="610"/>
      <c r="AB285" s="610"/>
      <c r="AC285" s="610"/>
      <c r="AD285" s="610"/>
      <c r="AE285" s="610"/>
      <c r="AF285" s="610"/>
    </row>
    <row r="286">
      <c r="A286" s="610"/>
      <c r="B286" s="610"/>
      <c r="C286" s="610"/>
      <c r="D286" s="610"/>
      <c r="E286" s="610"/>
      <c r="F286" s="610"/>
      <c r="G286" s="610"/>
      <c r="H286" s="610"/>
      <c r="I286" s="610"/>
      <c r="J286" s="610"/>
      <c r="K286" s="610"/>
      <c r="L286" s="610"/>
      <c r="M286" s="610"/>
      <c r="N286" s="610"/>
      <c r="O286" s="610"/>
      <c r="P286" s="610"/>
      <c r="Q286" s="610"/>
      <c r="R286" s="610"/>
      <c r="S286" s="610"/>
      <c r="T286" s="610"/>
      <c r="U286" s="610"/>
      <c r="V286" s="610"/>
      <c r="W286" s="610"/>
      <c r="X286" s="610"/>
      <c r="Y286" s="610"/>
      <c r="Z286" s="610"/>
      <c r="AA286" s="610"/>
      <c r="AB286" s="610"/>
      <c r="AC286" s="610"/>
      <c r="AD286" s="610"/>
      <c r="AE286" s="610"/>
      <c r="AF286" s="610"/>
    </row>
    <row r="287">
      <c r="A287" s="610"/>
      <c r="B287" s="610"/>
      <c r="C287" s="610"/>
      <c r="D287" s="610"/>
      <c r="E287" s="610"/>
      <c r="F287" s="610"/>
      <c r="G287" s="610"/>
      <c r="H287" s="610"/>
      <c r="I287" s="610"/>
      <c r="J287" s="610"/>
      <c r="K287" s="610"/>
      <c r="L287" s="610"/>
      <c r="M287" s="610"/>
      <c r="N287" s="610"/>
      <c r="O287" s="610"/>
      <c r="P287" s="610"/>
      <c r="Q287" s="610"/>
      <c r="R287" s="610"/>
      <c r="S287" s="610"/>
      <c r="T287" s="610"/>
      <c r="U287" s="610"/>
      <c r="V287" s="610"/>
      <c r="W287" s="610"/>
      <c r="X287" s="610"/>
      <c r="Y287" s="610"/>
      <c r="Z287" s="610"/>
      <c r="AA287" s="610"/>
      <c r="AB287" s="610"/>
      <c r="AC287" s="610"/>
      <c r="AD287" s="610"/>
      <c r="AE287" s="610"/>
      <c r="AF287" s="610"/>
    </row>
    <row r="288">
      <c r="A288" s="610"/>
      <c r="B288" s="610"/>
      <c r="C288" s="610"/>
      <c r="D288" s="610"/>
      <c r="E288" s="610"/>
      <c r="F288" s="610"/>
      <c r="G288" s="610"/>
      <c r="H288" s="610"/>
      <c r="I288" s="610"/>
      <c r="J288" s="610"/>
      <c r="K288" s="610"/>
      <c r="L288" s="610"/>
      <c r="M288" s="610"/>
      <c r="N288" s="610"/>
      <c r="O288" s="610"/>
      <c r="P288" s="610"/>
      <c r="Q288" s="610"/>
      <c r="R288" s="610"/>
      <c r="S288" s="610"/>
      <c r="T288" s="610"/>
      <c r="U288" s="610"/>
      <c r="V288" s="610"/>
      <c r="W288" s="610"/>
      <c r="X288" s="610"/>
      <c r="Y288" s="610"/>
      <c r="Z288" s="610"/>
      <c r="AA288" s="610"/>
      <c r="AB288" s="610"/>
      <c r="AC288" s="610"/>
      <c r="AD288" s="610"/>
      <c r="AE288" s="610"/>
      <c r="AF288" s="610"/>
    </row>
    <row r="289">
      <c r="A289" s="610"/>
      <c r="B289" s="610"/>
      <c r="C289" s="610"/>
      <c r="D289" s="610"/>
      <c r="E289" s="610"/>
      <c r="F289" s="610"/>
      <c r="G289" s="610"/>
      <c r="H289" s="610"/>
      <c r="I289" s="610"/>
      <c r="J289" s="610"/>
      <c r="K289" s="610"/>
      <c r="L289" s="610"/>
      <c r="M289" s="610"/>
      <c r="N289" s="610"/>
      <c r="O289" s="610"/>
      <c r="P289" s="610"/>
      <c r="Q289" s="610"/>
      <c r="R289" s="610"/>
      <c r="S289" s="610"/>
      <c r="T289" s="610"/>
      <c r="U289" s="610"/>
      <c r="V289" s="610"/>
      <c r="W289" s="610"/>
      <c r="X289" s="610"/>
      <c r="Y289" s="610"/>
      <c r="Z289" s="610"/>
      <c r="AA289" s="610"/>
      <c r="AB289" s="610"/>
      <c r="AC289" s="610"/>
      <c r="AD289" s="610"/>
      <c r="AE289" s="610"/>
      <c r="AF289" s="610"/>
    </row>
    <row r="290">
      <c r="A290" s="610"/>
      <c r="B290" s="610"/>
      <c r="C290" s="610"/>
      <c r="D290" s="610"/>
      <c r="E290" s="610"/>
      <c r="F290" s="610"/>
      <c r="G290" s="610"/>
      <c r="H290" s="610"/>
      <c r="I290" s="610"/>
      <c r="J290" s="610"/>
      <c r="K290" s="610"/>
      <c r="L290" s="610"/>
      <c r="M290" s="610"/>
      <c r="N290" s="610"/>
      <c r="O290" s="610"/>
      <c r="P290" s="610"/>
      <c r="Q290" s="610"/>
      <c r="R290" s="610"/>
      <c r="S290" s="610"/>
      <c r="T290" s="610"/>
      <c r="U290" s="610"/>
      <c r="V290" s="610"/>
      <c r="W290" s="610"/>
      <c r="X290" s="610"/>
      <c r="Y290" s="610"/>
      <c r="Z290" s="610"/>
      <c r="AA290" s="610"/>
      <c r="AB290" s="610"/>
      <c r="AC290" s="610"/>
      <c r="AD290" s="610"/>
      <c r="AE290" s="610"/>
      <c r="AF290" s="610"/>
    </row>
    <row r="291">
      <c r="A291" s="610"/>
      <c r="B291" s="610"/>
      <c r="C291" s="610"/>
      <c r="D291" s="610"/>
      <c r="E291" s="610"/>
      <c r="F291" s="610"/>
      <c r="G291" s="610"/>
      <c r="H291" s="610"/>
      <c r="I291" s="610"/>
      <c r="J291" s="610"/>
      <c r="K291" s="610"/>
      <c r="L291" s="610"/>
      <c r="M291" s="610"/>
      <c r="N291" s="610"/>
      <c r="O291" s="610"/>
      <c r="P291" s="610"/>
      <c r="Q291" s="610"/>
      <c r="R291" s="610"/>
      <c r="S291" s="610"/>
      <c r="T291" s="610"/>
      <c r="U291" s="610"/>
      <c r="V291" s="610"/>
      <c r="W291" s="610"/>
      <c r="X291" s="610"/>
      <c r="Y291" s="610"/>
      <c r="Z291" s="610"/>
      <c r="AA291" s="610"/>
      <c r="AB291" s="610"/>
      <c r="AC291" s="610"/>
      <c r="AD291" s="610"/>
      <c r="AE291" s="610"/>
      <c r="AF291" s="610"/>
    </row>
    <row r="292">
      <c r="A292" s="610"/>
      <c r="B292" s="610"/>
      <c r="C292" s="610"/>
      <c r="D292" s="610"/>
      <c r="E292" s="610"/>
      <c r="F292" s="610"/>
      <c r="G292" s="610"/>
      <c r="H292" s="610"/>
      <c r="I292" s="610"/>
      <c r="J292" s="610"/>
      <c r="K292" s="610"/>
      <c r="L292" s="610"/>
      <c r="M292" s="610"/>
      <c r="N292" s="610"/>
      <c r="O292" s="610"/>
      <c r="P292" s="610"/>
      <c r="Q292" s="610"/>
      <c r="R292" s="610"/>
      <c r="S292" s="610"/>
      <c r="T292" s="610"/>
      <c r="U292" s="610"/>
      <c r="V292" s="610"/>
      <c r="W292" s="610"/>
      <c r="X292" s="610"/>
      <c r="Y292" s="610"/>
      <c r="Z292" s="610"/>
      <c r="AA292" s="610"/>
      <c r="AB292" s="610"/>
      <c r="AC292" s="610"/>
      <c r="AD292" s="610"/>
      <c r="AE292" s="610"/>
      <c r="AF292" s="610"/>
    </row>
    <row r="293">
      <c r="A293" s="610"/>
      <c r="B293" s="610"/>
      <c r="C293" s="610"/>
      <c r="D293" s="610"/>
      <c r="E293" s="610"/>
      <c r="F293" s="610"/>
      <c r="G293" s="610"/>
      <c r="H293" s="610"/>
      <c r="I293" s="610"/>
      <c r="J293" s="610"/>
      <c r="K293" s="610"/>
      <c r="L293" s="610"/>
      <c r="M293" s="610"/>
      <c r="N293" s="610"/>
      <c r="O293" s="610"/>
      <c r="P293" s="610"/>
      <c r="Q293" s="610"/>
      <c r="R293" s="610"/>
      <c r="S293" s="610"/>
      <c r="T293" s="610"/>
      <c r="U293" s="610"/>
      <c r="V293" s="610"/>
      <c r="W293" s="610"/>
      <c r="X293" s="610"/>
      <c r="Y293" s="610"/>
      <c r="Z293" s="610"/>
      <c r="AA293" s="610"/>
      <c r="AB293" s="610"/>
      <c r="AC293" s="610"/>
      <c r="AD293" s="610"/>
      <c r="AE293" s="610"/>
      <c r="AF293" s="610"/>
    </row>
    <row r="294">
      <c r="A294" s="610"/>
      <c r="B294" s="610"/>
      <c r="C294" s="610"/>
      <c r="D294" s="610"/>
      <c r="E294" s="610"/>
      <c r="F294" s="610"/>
      <c r="G294" s="610"/>
      <c r="H294" s="610"/>
      <c r="I294" s="610"/>
      <c r="J294" s="610"/>
      <c r="K294" s="610"/>
      <c r="L294" s="610"/>
      <c r="M294" s="610"/>
      <c r="N294" s="610"/>
      <c r="O294" s="610"/>
      <c r="P294" s="610"/>
      <c r="Q294" s="610"/>
      <c r="R294" s="610"/>
      <c r="S294" s="610"/>
      <c r="T294" s="610"/>
      <c r="U294" s="610"/>
      <c r="V294" s="610"/>
      <c r="W294" s="610"/>
      <c r="X294" s="610"/>
      <c r="Y294" s="610"/>
      <c r="Z294" s="610"/>
      <c r="AA294" s="610"/>
      <c r="AB294" s="610"/>
      <c r="AC294" s="610"/>
      <c r="AD294" s="610"/>
      <c r="AE294" s="610"/>
      <c r="AF294" s="610"/>
    </row>
    <row r="295">
      <c r="A295" s="610"/>
      <c r="B295" s="610"/>
      <c r="C295" s="610"/>
      <c r="D295" s="610"/>
      <c r="E295" s="610"/>
      <c r="F295" s="610"/>
      <c r="G295" s="610"/>
      <c r="H295" s="610"/>
      <c r="I295" s="610"/>
      <c r="J295" s="610"/>
      <c r="K295" s="610"/>
      <c r="L295" s="610"/>
      <c r="M295" s="610"/>
      <c r="N295" s="610"/>
      <c r="O295" s="610"/>
      <c r="P295" s="610"/>
      <c r="Q295" s="610"/>
      <c r="R295" s="610"/>
      <c r="S295" s="610"/>
      <c r="T295" s="610"/>
      <c r="U295" s="610"/>
      <c r="V295" s="610"/>
      <c r="W295" s="610"/>
      <c r="X295" s="610"/>
      <c r="Y295" s="610"/>
      <c r="Z295" s="610"/>
      <c r="AA295" s="610"/>
      <c r="AB295" s="610"/>
      <c r="AC295" s="610"/>
      <c r="AD295" s="610"/>
      <c r="AE295" s="610"/>
      <c r="AF295" s="610"/>
    </row>
    <row r="296">
      <c r="A296" s="610"/>
      <c r="B296" s="610"/>
      <c r="C296" s="610"/>
      <c r="D296" s="610"/>
      <c r="E296" s="610"/>
      <c r="F296" s="610"/>
      <c r="G296" s="610"/>
      <c r="H296" s="610"/>
      <c r="I296" s="610"/>
      <c r="J296" s="610"/>
      <c r="K296" s="610"/>
      <c r="L296" s="610"/>
      <c r="M296" s="610"/>
      <c r="N296" s="610"/>
      <c r="O296" s="610"/>
      <c r="P296" s="610"/>
      <c r="Q296" s="610"/>
      <c r="R296" s="610"/>
      <c r="S296" s="610"/>
      <c r="T296" s="610"/>
      <c r="U296" s="610"/>
      <c r="V296" s="610"/>
      <c r="W296" s="610"/>
      <c r="X296" s="610"/>
      <c r="Y296" s="610"/>
      <c r="Z296" s="610"/>
      <c r="AA296" s="610"/>
      <c r="AB296" s="610"/>
      <c r="AC296" s="610"/>
      <c r="AD296" s="610"/>
      <c r="AE296" s="610"/>
      <c r="AF296" s="610"/>
    </row>
    <row r="297">
      <c r="A297" s="610"/>
      <c r="B297" s="610"/>
      <c r="C297" s="610"/>
      <c r="D297" s="610"/>
      <c r="E297" s="610"/>
      <c r="F297" s="610"/>
      <c r="G297" s="610"/>
      <c r="H297" s="610"/>
      <c r="I297" s="610"/>
      <c r="J297" s="610"/>
      <c r="K297" s="610"/>
      <c r="L297" s="610"/>
      <c r="M297" s="610"/>
      <c r="N297" s="610"/>
      <c r="O297" s="610"/>
      <c r="P297" s="610"/>
      <c r="Q297" s="610"/>
      <c r="R297" s="610"/>
      <c r="S297" s="610"/>
      <c r="T297" s="610"/>
      <c r="U297" s="610"/>
      <c r="V297" s="610"/>
      <c r="W297" s="610"/>
      <c r="X297" s="610"/>
      <c r="Y297" s="610"/>
      <c r="Z297" s="610"/>
      <c r="AA297" s="610"/>
      <c r="AB297" s="610"/>
      <c r="AC297" s="610"/>
      <c r="AD297" s="610"/>
      <c r="AE297" s="610"/>
      <c r="AF297" s="610"/>
    </row>
    <row r="298">
      <c r="A298" s="610"/>
      <c r="B298" s="610"/>
      <c r="C298" s="610"/>
      <c r="D298" s="610"/>
      <c r="E298" s="610"/>
      <c r="F298" s="610"/>
      <c r="G298" s="610"/>
      <c r="H298" s="610"/>
      <c r="I298" s="610"/>
      <c r="J298" s="610"/>
      <c r="K298" s="610"/>
      <c r="L298" s="610"/>
      <c r="M298" s="610"/>
      <c r="N298" s="610"/>
      <c r="O298" s="610"/>
      <c r="P298" s="610"/>
      <c r="Q298" s="610"/>
      <c r="R298" s="610"/>
      <c r="S298" s="610"/>
      <c r="T298" s="610"/>
      <c r="U298" s="610"/>
      <c r="V298" s="610"/>
      <c r="W298" s="610"/>
      <c r="X298" s="610"/>
      <c r="Y298" s="610"/>
      <c r="Z298" s="610"/>
      <c r="AA298" s="610"/>
      <c r="AB298" s="610"/>
      <c r="AC298" s="610"/>
      <c r="AD298" s="610"/>
      <c r="AE298" s="610"/>
      <c r="AF298" s="610"/>
    </row>
    <row r="299">
      <c r="A299" s="610"/>
      <c r="B299" s="610"/>
      <c r="C299" s="610"/>
      <c r="D299" s="610"/>
      <c r="E299" s="610"/>
      <c r="F299" s="610"/>
      <c r="G299" s="610"/>
      <c r="H299" s="610"/>
      <c r="I299" s="610"/>
      <c r="J299" s="610"/>
      <c r="K299" s="610"/>
      <c r="L299" s="610"/>
      <c r="M299" s="610"/>
      <c r="N299" s="610"/>
      <c r="O299" s="610"/>
      <c r="P299" s="610"/>
      <c r="Q299" s="610"/>
      <c r="R299" s="610"/>
      <c r="S299" s="610"/>
      <c r="T299" s="610"/>
      <c r="U299" s="610"/>
      <c r="V299" s="610"/>
      <c r="W299" s="610"/>
      <c r="X299" s="610"/>
      <c r="Y299" s="610"/>
      <c r="Z299" s="610"/>
      <c r="AA299" s="610"/>
      <c r="AB299" s="610"/>
      <c r="AC299" s="610"/>
      <c r="AD299" s="610"/>
      <c r="AE299" s="610"/>
      <c r="AF299" s="610"/>
    </row>
    <row r="300">
      <c r="A300" s="610"/>
      <c r="B300" s="610"/>
      <c r="C300" s="610"/>
      <c r="D300" s="610"/>
      <c r="E300" s="610"/>
      <c r="F300" s="610"/>
      <c r="G300" s="610"/>
      <c r="H300" s="610"/>
      <c r="I300" s="610"/>
      <c r="J300" s="610"/>
      <c r="K300" s="610"/>
      <c r="L300" s="610"/>
      <c r="M300" s="610"/>
      <c r="N300" s="610"/>
      <c r="O300" s="610"/>
      <c r="P300" s="610"/>
      <c r="Q300" s="610"/>
      <c r="R300" s="610"/>
      <c r="S300" s="610"/>
      <c r="T300" s="610"/>
      <c r="U300" s="610"/>
      <c r="V300" s="610"/>
      <c r="W300" s="610"/>
      <c r="X300" s="610"/>
      <c r="Y300" s="610"/>
      <c r="Z300" s="610"/>
      <c r="AA300" s="610"/>
      <c r="AB300" s="610"/>
      <c r="AC300" s="610"/>
      <c r="AD300" s="610"/>
      <c r="AE300" s="610"/>
      <c r="AF300" s="610"/>
    </row>
    <row r="301">
      <c r="A301" s="610"/>
      <c r="B301" s="610"/>
      <c r="C301" s="610"/>
      <c r="D301" s="610"/>
      <c r="E301" s="610"/>
      <c r="F301" s="610"/>
      <c r="G301" s="610"/>
      <c r="H301" s="610"/>
      <c r="I301" s="610"/>
      <c r="J301" s="610"/>
      <c r="K301" s="610"/>
      <c r="L301" s="610"/>
      <c r="M301" s="610"/>
      <c r="N301" s="610"/>
      <c r="O301" s="610"/>
      <c r="P301" s="610"/>
      <c r="Q301" s="610"/>
      <c r="R301" s="610"/>
      <c r="S301" s="610"/>
      <c r="T301" s="610"/>
      <c r="U301" s="610"/>
      <c r="V301" s="610"/>
      <c r="W301" s="610"/>
      <c r="X301" s="610"/>
      <c r="Y301" s="610"/>
      <c r="Z301" s="610"/>
      <c r="AA301" s="610"/>
      <c r="AB301" s="610"/>
      <c r="AC301" s="610"/>
      <c r="AD301" s="610"/>
      <c r="AE301" s="610"/>
      <c r="AF301" s="610"/>
    </row>
    <row r="302">
      <c r="A302" s="610"/>
      <c r="B302" s="610"/>
      <c r="C302" s="610"/>
      <c r="D302" s="610"/>
      <c r="E302" s="610"/>
      <c r="F302" s="610"/>
      <c r="G302" s="610"/>
      <c r="H302" s="610"/>
      <c r="I302" s="610"/>
      <c r="J302" s="610"/>
      <c r="K302" s="610"/>
      <c r="L302" s="610"/>
      <c r="M302" s="610"/>
      <c r="N302" s="610"/>
      <c r="O302" s="610"/>
      <c r="P302" s="610"/>
      <c r="Q302" s="610"/>
      <c r="R302" s="610"/>
      <c r="S302" s="610"/>
      <c r="T302" s="610"/>
      <c r="U302" s="610"/>
      <c r="V302" s="610"/>
      <c r="W302" s="610"/>
      <c r="X302" s="610"/>
      <c r="Y302" s="610"/>
      <c r="Z302" s="610"/>
      <c r="AA302" s="610"/>
      <c r="AB302" s="610"/>
      <c r="AC302" s="610"/>
      <c r="AD302" s="610"/>
      <c r="AE302" s="610"/>
      <c r="AF302" s="610"/>
    </row>
    <row r="303">
      <c r="A303" s="610"/>
      <c r="B303" s="610"/>
      <c r="C303" s="610"/>
      <c r="D303" s="610"/>
      <c r="E303" s="610"/>
      <c r="F303" s="610"/>
      <c r="G303" s="610"/>
      <c r="H303" s="610"/>
      <c r="I303" s="610"/>
      <c r="J303" s="610"/>
      <c r="K303" s="610"/>
      <c r="L303" s="610"/>
      <c r="M303" s="610"/>
      <c r="N303" s="610"/>
      <c r="O303" s="610"/>
      <c r="P303" s="610"/>
      <c r="Q303" s="610"/>
      <c r="R303" s="610"/>
      <c r="S303" s="610"/>
      <c r="T303" s="610"/>
      <c r="U303" s="610"/>
      <c r="V303" s="610"/>
      <c r="W303" s="610"/>
      <c r="X303" s="610"/>
      <c r="Y303" s="610"/>
      <c r="Z303" s="610"/>
      <c r="AA303" s="610"/>
      <c r="AB303" s="610"/>
      <c r="AC303" s="610"/>
      <c r="AD303" s="610"/>
      <c r="AE303" s="610"/>
      <c r="AF303" s="610"/>
    </row>
    <row r="304">
      <c r="A304" s="610"/>
      <c r="B304" s="610"/>
      <c r="C304" s="610"/>
      <c r="D304" s="610"/>
      <c r="E304" s="610"/>
      <c r="F304" s="610"/>
      <c r="G304" s="610"/>
      <c r="H304" s="610"/>
      <c r="I304" s="610"/>
      <c r="J304" s="610"/>
      <c r="K304" s="610"/>
      <c r="L304" s="610"/>
      <c r="M304" s="610"/>
      <c r="N304" s="610"/>
      <c r="O304" s="610"/>
      <c r="P304" s="610"/>
      <c r="Q304" s="610"/>
      <c r="R304" s="610"/>
      <c r="S304" s="610"/>
      <c r="T304" s="610"/>
      <c r="U304" s="610"/>
      <c r="V304" s="610"/>
      <c r="W304" s="610"/>
      <c r="X304" s="610"/>
      <c r="Y304" s="610"/>
      <c r="Z304" s="610"/>
      <c r="AA304" s="610"/>
      <c r="AB304" s="610"/>
      <c r="AC304" s="610"/>
      <c r="AD304" s="610"/>
      <c r="AE304" s="610"/>
      <c r="AF304" s="610"/>
    </row>
    <row r="305">
      <c r="A305" s="610"/>
      <c r="B305" s="610"/>
      <c r="C305" s="610"/>
      <c r="D305" s="610"/>
      <c r="E305" s="610"/>
      <c r="F305" s="610"/>
      <c r="G305" s="610"/>
      <c r="H305" s="610"/>
      <c r="I305" s="610"/>
      <c r="J305" s="610"/>
      <c r="K305" s="610"/>
      <c r="L305" s="610"/>
      <c r="M305" s="610"/>
      <c r="N305" s="610"/>
      <c r="O305" s="610"/>
      <c r="P305" s="610"/>
      <c r="Q305" s="610"/>
      <c r="R305" s="610"/>
      <c r="S305" s="610"/>
      <c r="T305" s="610"/>
      <c r="U305" s="610"/>
      <c r="V305" s="610"/>
      <c r="W305" s="610"/>
      <c r="X305" s="610"/>
      <c r="Y305" s="610"/>
      <c r="Z305" s="610"/>
      <c r="AA305" s="610"/>
      <c r="AB305" s="610"/>
      <c r="AC305" s="610"/>
      <c r="AD305" s="610"/>
      <c r="AE305" s="610"/>
      <c r="AF305" s="610"/>
    </row>
    <row r="306">
      <c r="A306" s="610"/>
      <c r="B306" s="610"/>
      <c r="C306" s="610"/>
      <c r="D306" s="610"/>
      <c r="E306" s="610"/>
      <c r="F306" s="610"/>
      <c r="G306" s="610"/>
      <c r="H306" s="610"/>
      <c r="I306" s="610"/>
      <c r="J306" s="610"/>
      <c r="K306" s="610"/>
      <c r="L306" s="610"/>
      <c r="M306" s="610"/>
      <c r="N306" s="610"/>
      <c r="O306" s="610"/>
      <c r="P306" s="610"/>
      <c r="Q306" s="610"/>
      <c r="R306" s="610"/>
      <c r="S306" s="610"/>
      <c r="T306" s="610"/>
      <c r="U306" s="610"/>
      <c r="V306" s="610"/>
      <c r="W306" s="610"/>
      <c r="X306" s="610"/>
      <c r="Y306" s="610"/>
      <c r="Z306" s="610"/>
      <c r="AA306" s="610"/>
      <c r="AB306" s="610"/>
      <c r="AC306" s="610"/>
      <c r="AD306" s="610"/>
      <c r="AE306" s="610"/>
      <c r="AF306" s="610"/>
    </row>
    <row r="307">
      <c r="A307" s="610"/>
      <c r="B307" s="610"/>
      <c r="C307" s="610"/>
      <c r="D307" s="610"/>
      <c r="E307" s="610"/>
      <c r="F307" s="610"/>
      <c r="G307" s="610"/>
      <c r="H307" s="610"/>
      <c r="I307" s="610"/>
      <c r="J307" s="610"/>
      <c r="K307" s="610"/>
      <c r="L307" s="610"/>
      <c r="M307" s="610"/>
      <c r="N307" s="610"/>
      <c r="O307" s="610"/>
      <c r="P307" s="610"/>
      <c r="Q307" s="610"/>
      <c r="R307" s="610"/>
      <c r="S307" s="610"/>
      <c r="T307" s="610"/>
      <c r="U307" s="610"/>
      <c r="V307" s="610"/>
      <c r="W307" s="610"/>
      <c r="X307" s="610"/>
      <c r="Y307" s="610"/>
      <c r="Z307" s="610"/>
      <c r="AA307" s="610"/>
      <c r="AB307" s="610"/>
      <c r="AC307" s="610"/>
      <c r="AD307" s="610"/>
      <c r="AE307" s="610"/>
      <c r="AF307" s="610"/>
    </row>
    <row r="308">
      <c r="A308" s="610"/>
      <c r="B308" s="610"/>
      <c r="C308" s="610"/>
      <c r="D308" s="610"/>
      <c r="E308" s="610"/>
      <c r="F308" s="610"/>
      <c r="G308" s="610"/>
      <c r="H308" s="610"/>
      <c r="I308" s="610"/>
      <c r="J308" s="610"/>
      <c r="K308" s="610"/>
      <c r="L308" s="610"/>
      <c r="M308" s="610"/>
      <c r="N308" s="610"/>
      <c r="O308" s="610"/>
      <c r="P308" s="610"/>
      <c r="Q308" s="610"/>
      <c r="R308" s="610"/>
      <c r="S308" s="610"/>
      <c r="T308" s="610"/>
      <c r="U308" s="610"/>
      <c r="V308" s="610"/>
      <c r="W308" s="610"/>
      <c r="X308" s="610"/>
      <c r="Y308" s="610"/>
      <c r="Z308" s="610"/>
      <c r="AA308" s="610"/>
      <c r="AB308" s="610"/>
      <c r="AC308" s="610"/>
      <c r="AD308" s="610"/>
      <c r="AE308" s="610"/>
      <c r="AF308" s="610"/>
    </row>
    <row r="309">
      <c r="A309" s="610"/>
      <c r="B309" s="610"/>
      <c r="C309" s="610"/>
      <c r="D309" s="610"/>
      <c r="E309" s="610"/>
      <c r="F309" s="610"/>
      <c r="G309" s="610"/>
      <c r="H309" s="610"/>
      <c r="I309" s="610"/>
      <c r="J309" s="610"/>
      <c r="K309" s="610"/>
      <c r="L309" s="610"/>
      <c r="M309" s="610"/>
      <c r="N309" s="610"/>
      <c r="O309" s="610"/>
      <c r="P309" s="610"/>
      <c r="Q309" s="610"/>
      <c r="R309" s="610"/>
      <c r="S309" s="610"/>
      <c r="T309" s="610"/>
      <c r="U309" s="610"/>
      <c r="V309" s="610"/>
      <c r="W309" s="610"/>
      <c r="X309" s="610"/>
      <c r="Y309" s="610"/>
      <c r="Z309" s="610"/>
      <c r="AA309" s="610"/>
      <c r="AB309" s="610"/>
      <c r="AC309" s="610"/>
      <c r="AD309" s="610"/>
      <c r="AE309" s="610"/>
      <c r="AF309" s="610"/>
    </row>
    <row r="310">
      <c r="A310" s="610"/>
      <c r="B310" s="610"/>
      <c r="C310" s="610"/>
      <c r="D310" s="610"/>
      <c r="E310" s="610"/>
      <c r="F310" s="610"/>
      <c r="G310" s="610"/>
      <c r="H310" s="610"/>
      <c r="I310" s="610"/>
      <c r="J310" s="610"/>
      <c r="K310" s="610"/>
      <c r="L310" s="610"/>
      <c r="M310" s="610"/>
      <c r="N310" s="610"/>
      <c r="O310" s="610"/>
      <c r="P310" s="610"/>
      <c r="Q310" s="610"/>
      <c r="R310" s="610"/>
      <c r="S310" s="610"/>
      <c r="T310" s="610"/>
      <c r="U310" s="610"/>
      <c r="V310" s="610"/>
      <c r="W310" s="610"/>
      <c r="X310" s="610"/>
      <c r="Y310" s="610"/>
      <c r="Z310" s="610"/>
      <c r="AA310" s="610"/>
      <c r="AB310" s="610"/>
      <c r="AC310" s="610"/>
      <c r="AD310" s="610"/>
      <c r="AE310" s="610"/>
      <c r="AF310" s="610"/>
    </row>
    <row r="311">
      <c r="A311" s="610"/>
      <c r="B311" s="610"/>
      <c r="C311" s="610"/>
      <c r="D311" s="610"/>
      <c r="E311" s="610"/>
      <c r="F311" s="610"/>
      <c r="G311" s="610"/>
      <c r="H311" s="610"/>
      <c r="I311" s="610"/>
      <c r="J311" s="610"/>
      <c r="K311" s="610"/>
      <c r="L311" s="610"/>
      <c r="M311" s="610"/>
      <c r="N311" s="610"/>
      <c r="O311" s="610"/>
      <c r="P311" s="610"/>
      <c r="Q311" s="610"/>
      <c r="R311" s="610"/>
      <c r="S311" s="610"/>
      <c r="T311" s="610"/>
      <c r="U311" s="610"/>
      <c r="V311" s="610"/>
      <c r="W311" s="610"/>
      <c r="X311" s="610"/>
      <c r="Y311" s="610"/>
      <c r="Z311" s="610"/>
      <c r="AA311" s="610"/>
      <c r="AB311" s="610"/>
      <c r="AC311" s="610"/>
      <c r="AD311" s="610"/>
      <c r="AE311" s="610"/>
      <c r="AF311" s="610"/>
    </row>
    <row r="312">
      <c r="A312" s="610"/>
      <c r="B312" s="610"/>
      <c r="C312" s="610"/>
      <c r="D312" s="610"/>
      <c r="E312" s="610"/>
      <c r="F312" s="610"/>
      <c r="G312" s="610"/>
      <c r="H312" s="610"/>
      <c r="I312" s="610"/>
      <c r="J312" s="610"/>
      <c r="K312" s="610"/>
      <c r="L312" s="610"/>
      <c r="M312" s="610"/>
      <c r="N312" s="610"/>
      <c r="O312" s="610"/>
      <c r="P312" s="610"/>
      <c r="Q312" s="610"/>
      <c r="R312" s="610"/>
      <c r="S312" s="610"/>
      <c r="T312" s="610"/>
      <c r="U312" s="610"/>
      <c r="V312" s="610"/>
      <c r="W312" s="610"/>
      <c r="X312" s="610"/>
      <c r="Y312" s="610"/>
      <c r="Z312" s="610"/>
      <c r="AA312" s="610"/>
      <c r="AB312" s="610"/>
      <c r="AC312" s="610"/>
      <c r="AD312" s="610"/>
      <c r="AE312" s="610"/>
      <c r="AF312" s="610"/>
    </row>
    <row r="313">
      <c r="A313" s="610"/>
      <c r="B313" s="610"/>
      <c r="C313" s="610"/>
      <c r="D313" s="610"/>
      <c r="E313" s="610"/>
      <c r="F313" s="610"/>
      <c r="G313" s="610"/>
      <c r="H313" s="610"/>
      <c r="I313" s="610"/>
      <c r="J313" s="610"/>
      <c r="K313" s="610"/>
      <c r="L313" s="610"/>
      <c r="M313" s="610"/>
      <c r="N313" s="610"/>
      <c r="O313" s="610"/>
      <c r="P313" s="610"/>
      <c r="Q313" s="610"/>
      <c r="R313" s="610"/>
      <c r="S313" s="610"/>
      <c r="T313" s="610"/>
      <c r="U313" s="610"/>
      <c r="V313" s="610"/>
      <c r="W313" s="610"/>
      <c r="X313" s="610"/>
      <c r="Y313" s="610"/>
      <c r="Z313" s="610"/>
      <c r="AA313" s="610"/>
      <c r="AB313" s="610"/>
      <c r="AC313" s="610"/>
      <c r="AD313" s="610"/>
      <c r="AE313" s="610"/>
      <c r="AF313" s="610"/>
    </row>
    <row r="314">
      <c r="A314" s="610"/>
      <c r="B314" s="610"/>
      <c r="C314" s="610"/>
      <c r="D314" s="610"/>
      <c r="E314" s="610"/>
      <c r="F314" s="610"/>
      <c r="G314" s="610"/>
      <c r="H314" s="610"/>
      <c r="I314" s="610"/>
      <c r="J314" s="610"/>
      <c r="K314" s="610"/>
      <c r="L314" s="610"/>
      <c r="M314" s="610"/>
      <c r="N314" s="610"/>
      <c r="O314" s="610"/>
      <c r="P314" s="610"/>
      <c r="Q314" s="610"/>
      <c r="R314" s="610"/>
      <c r="S314" s="610"/>
      <c r="T314" s="610"/>
      <c r="U314" s="610"/>
      <c r="V314" s="610"/>
      <c r="W314" s="610"/>
      <c r="X314" s="610"/>
      <c r="Y314" s="610"/>
      <c r="Z314" s="610"/>
      <c r="AA314" s="610"/>
      <c r="AB314" s="610"/>
      <c r="AC314" s="610"/>
      <c r="AD314" s="610"/>
      <c r="AE314" s="610"/>
      <c r="AF314" s="610"/>
    </row>
    <row r="315">
      <c r="A315" s="610"/>
      <c r="B315" s="610"/>
      <c r="C315" s="610"/>
      <c r="D315" s="610"/>
      <c r="E315" s="610"/>
      <c r="F315" s="610"/>
      <c r="G315" s="610"/>
      <c r="H315" s="610"/>
      <c r="I315" s="610"/>
      <c r="J315" s="610"/>
      <c r="K315" s="610"/>
      <c r="L315" s="610"/>
      <c r="M315" s="610"/>
      <c r="N315" s="610"/>
      <c r="O315" s="610"/>
      <c r="P315" s="610"/>
      <c r="Q315" s="610"/>
      <c r="R315" s="610"/>
      <c r="S315" s="610"/>
      <c r="T315" s="610"/>
      <c r="U315" s="610"/>
      <c r="V315" s="610"/>
      <c r="W315" s="610"/>
      <c r="X315" s="610"/>
      <c r="Y315" s="610"/>
      <c r="Z315" s="610"/>
      <c r="AA315" s="610"/>
      <c r="AB315" s="610"/>
      <c r="AC315" s="610"/>
      <c r="AD315" s="610"/>
      <c r="AE315" s="610"/>
      <c r="AF315" s="610"/>
    </row>
    <row r="316">
      <c r="A316" s="610"/>
      <c r="B316" s="610"/>
      <c r="C316" s="610"/>
      <c r="D316" s="610"/>
      <c r="E316" s="610"/>
      <c r="F316" s="610"/>
      <c r="G316" s="610"/>
      <c r="H316" s="610"/>
      <c r="I316" s="610"/>
      <c r="J316" s="610"/>
      <c r="K316" s="610"/>
      <c r="L316" s="610"/>
      <c r="M316" s="610"/>
      <c r="N316" s="610"/>
      <c r="O316" s="610"/>
      <c r="P316" s="610"/>
      <c r="Q316" s="610"/>
      <c r="R316" s="610"/>
      <c r="S316" s="610"/>
      <c r="T316" s="610"/>
      <c r="U316" s="610"/>
      <c r="V316" s="610"/>
      <c r="W316" s="610"/>
      <c r="X316" s="610"/>
      <c r="Y316" s="610"/>
      <c r="Z316" s="610"/>
      <c r="AA316" s="610"/>
      <c r="AB316" s="610"/>
      <c r="AC316" s="610"/>
      <c r="AD316" s="610"/>
      <c r="AE316" s="610"/>
      <c r="AF316" s="610"/>
    </row>
    <row r="317">
      <c r="A317" s="610"/>
      <c r="B317" s="610"/>
      <c r="C317" s="610"/>
      <c r="D317" s="610"/>
      <c r="E317" s="610"/>
      <c r="F317" s="610"/>
      <c r="G317" s="610"/>
      <c r="H317" s="610"/>
      <c r="I317" s="610"/>
      <c r="J317" s="610"/>
      <c r="K317" s="610"/>
      <c r="L317" s="610"/>
      <c r="M317" s="610"/>
      <c r="N317" s="610"/>
      <c r="O317" s="610"/>
      <c r="P317" s="610"/>
      <c r="Q317" s="610"/>
      <c r="R317" s="610"/>
      <c r="S317" s="610"/>
      <c r="T317" s="610"/>
      <c r="U317" s="610"/>
      <c r="V317" s="610"/>
      <c r="W317" s="610"/>
      <c r="X317" s="610"/>
      <c r="Y317" s="610"/>
      <c r="Z317" s="610"/>
      <c r="AA317" s="610"/>
      <c r="AB317" s="610"/>
      <c r="AC317" s="610"/>
      <c r="AD317" s="610"/>
      <c r="AE317" s="610"/>
      <c r="AF317" s="610"/>
    </row>
    <row r="318">
      <c r="A318" s="610"/>
      <c r="B318" s="610"/>
      <c r="C318" s="610"/>
      <c r="D318" s="610"/>
      <c r="E318" s="610"/>
      <c r="F318" s="610"/>
      <c r="G318" s="610"/>
      <c r="H318" s="610"/>
      <c r="I318" s="610"/>
      <c r="J318" s="610"/>
      <c r="K318" s="610"/>
      <c r="L318" s="610"/>
      <c r="M318" s="610"/>
      <c r="N318" s="610"/>
      <c r="O318" s="610"/>
      <c r="P318" s="610"/>
      <c r="Q318" s="610"/>
      <c r="R318" s="610"/>
      <c r="S318" s="610"/>
      <c r="T318" s="610"/>
      <c r="U318" s="610"/>
      <c r="V318" s="610"/>
      <c r="W318" s="610"/>
      <c r="X318" s="610"/>
      <c r="Y318" s="610"/>
      <c r="Z318" s="610"/>
      <c r="AA318" s="610"/>
      <c r="AB318" s="610"/>
      <c r="AC318" s="610"/>
      <c r="AD318" s="610"/>
      <c r="AE318" s="610"/>
      <c r="AF318" s="610"/>
    </row>
    <row r="319">
      <c r="A319" s="610"/>
      <c r="B319" s="610"/>
      <c r="C319" s="610"/>
      <c r="D319" s="610"/>
      <c r="E319" s="610"/>
      <c r="F319" s="610"/>
      <c r="G319" s="610"/>
      <c r="H319" s="610"/>
      <c r="I319" s="610"/>
      <c r="J319" s="610"/>
      <c r="K319" s="610"/>
      <c r="L319" s="610"/>
      <c r="M319" s="610"/>
      <c r="N319" s="610"/>
      <c r="O319" s="610"/>
      <c r="P319" s="610"/>
      <c r="Q319" s="610"/>
      <c r="R319" s="610"/>
      <c r="S319" s="610"/>
      <c r="T319" s="610"/>
      <c r="U319" s="610"/>
      <c r="V319" s="610"/>
      <c r="W319" s="610"/>
      <c r="X319" s="610"/>
      <c r="Y319" s="610"/>
      <c r="Z319" s="610"/>
      <c r="AA319" s="610"/>
      <c r="AB319" s="610"/>
      <c r="AC319" s="610"/>
      <c r="AD319" s="610"/>
      <c r="AE319" s="610"/>
      <c r="AF319" s="610"/>
    </row>
    <row r="320">
      <c r="A320" s="610"/>
      <c r="B320" s="610"/>
      <c r="C320" s="610"/>
      <c r="D320" s="610"/>
      <c r="E320" s="610"/>
      <c r="F320" s="610"/>
      <c r="G320" s="610"/>
      <c r="H320" s="610"/>
      <c r="I320" s="610"/>
      <c r="J320" s="610"/>
      <c r="K320" s="610"/>
      <c r="L320" s="610"/>
      <c r="M320" s="610"/>
      <c r="N320" s="610"/>
      <c r="O320" s="610"/>
      <c r="P320" s="610"/>
      <c r="Q320" s="610"/>
      <c r="R320" s="610"/>
      <c r="S320" s="610"/>
      <c r="T320" s="610"/>
      <c r="U320" s="610"/>
      <c r="V320" s="610"/>
      <c r="W320" s="610"/>
      <c r="X320" s="610"/>
      <c r="Y320" s="610"/>
      <c r="Z320" s="610"/>
      <c r="AA320" s="610"/>
      <c r="AB320" s="610"/>
      <c r="AC320" s="610"/>
      <c r="AD320" s="610"/>
      <c r="AE320" s="610"/>
      <c r="AF320" s="610"/>
    </row>
    <row r="321">
      <c r="A321" s="610"/>
      <c r="B321" s="610"/>
      <c r="C321" s="610"/>
      <c r="D321" s="610"/>
      <c r="E321" s="610"/>
      <c r="F321" s="610"/>
      <c r="G321" s="610"/>
      <c r="H321" s="610"/>
      <c r="I321" s="610"/>
      <c r="J321" s="610"/>
      <c r="K321" s="610"/>
      <c r="L321" s="610"/>
      <c r="M321" s="610"/>
      <c r="N321" s="610"/>
      <c r="O321" s="610"/>
      <c r="P321" s="610"/>
      <c r="Q321" s="610"/>
      <c r="R321" s="610"/>
      <c r="S321" s="610"/>
      <c r="T321" s="610"/>
      <c r="U321" s="610"/>
      <c r="V321" s="610"/>
      <c r="W321" s="610"/>
      <c r="X321" s="610"/>
      <c r="Y321" s="610"/>
      <c r="Z321" s="610"/>
      <c r="AA321" s="610"/>
      <c r="AB321" s="610"/>
      <c r="AC321" s="610"/>
      <c r="AD321" s="610"/>
      <c r="AE321" s="610"/>
      <c r="AF321" s="610"/>
    </row>
    <row r="322">
      <c r="A322" s="610"/>
      <c r="B322" s="610"/>
      <c r="C322" s="610"/>
      <c r="D322" s="610"/>
      <c r="E322" s="610"/>
      <c r="F322" s="610"/>
      <c r="G322" s="610"/>
      <c r="H322" s="610"/>
      <c r="I322" s="610"/>
      <c r="J322" s="610"/>
      <c r="K322" s="610"/>
      <c r="L322" s="610"/>
      <c r="M322" s="610"/>
      <c r="N322" s="610"/>
      <c r="O322" s="610"/>
      <c r="P322" s="610"/>
      <c r="Q322" s="610"/>
      <c r="R322" s="610"/>
      <c r="S322" s="610"/>
      <c r="T322" s="610"/>
      <c r="U322" s="610"/>
      <c r="V322" s="610"/>
      <c r="W322" s="610"/>
      <c r="X322" s="610"/>
      <c r="Y322" s="610"/>
      <c r="Z322" s="610"/>
      <c r="AA322" s="610"/>
      <c r="AB322" s="610"/>
      <c r="AC322" s="610"/>
      <c r="AD322" s="610"/>
      <c r="AE322" s="610"/>
      <c r="AF322" s="610"/>
    </row>
    <row r="323">
      <c r="A323" s="610"/>
      <c r="B323" s="610"/>
      <c r="C323" s="610"/>
      <c r="D323" s="610"/>
      <c r="E323" s="610"/>
      <c r="F323" s="610"/>
      <c r="G323" s="610"/>
      <c r="H323" s="610"/>
      <c r="I323" s="610"/>
      <c r="J323" s="610"/>
      <c r="K323" s="610"/>
      <c r="L323" s="610"/>
      <c r="M323" s="610"/>
      <c r="N323" s="610"/>
      <c r="O323" s="610"/>
      <c r="P323" s="610"/>
      <c r="Q323" s="610"/>
      <c r="R323" s="610"/>
      <c r="S323" s="610"/>
      <c r="T323" s="610"/>
      <c r="U323" s="610"/>
      <c r="V323" s="610"/>
      <c r="W323" s="610"/>
      <c r="X323" s="610"/>
      <c r="Y323" s="610"/>
      <c r="Z323" s="610"/>
      <c r="AA323" s="610"/>
      <c r="AB323" s="610"/>
      <c r="AC323" s="610"/>
      <c r="AD323" s="610"/>
      <c r="AE323" s="610"/>
      <c r="AF323" s="610"/>
    </row>
    <row r="324">
      <c r="A324" s="610"/>
      <c r="B324" s="610"/>
      <c r="C324" s="610"/>
      <c r="D324" s="610"/>
      <c r="E324" s="610"/>
      <c r="F324" s="610"/>
      <c r="G324" s="610"/>
      <c r="H324" s="610"/>
      <c r="I324" s="610"/>
      <c r="J324" s="610"/>
      <c r="K324" s="610"/>
      <c r="L324" s="610"/>
      <c r="M324" s="610"/>
      <c r="N324" s="610"/>
      <c r="O324" s="610"/>
      <c r="P324" s="610"/>
      <c r="Q324" s="610"/>
      <c r="R324" s="610"/>
      <c r="S324" s="610"/>
      <c r="T324" s="610"/>
      <c r="U324" s="610"/>
      <c r="V324" s="610"/>
      <c r="W324" s="610"/>
      <c r="X324" s="610"/>
      <c r="Y324" s="610"/>
      <c r="Z324" s="610"/>
      <c r="AA324" s="610"/>
      <c r="AB324" s="610"/>
      <c r="AC324" s="610"/>
      <c r="AD324" s="610"/>
      <c r="AE324" s="610"/>
      <c r="AF324" s="610"/>
    </row>
    <row r="325">
      <c r="A325" s="610"/>
      <c r="B325" s="610"/>
      <c r="C325" s="610"/>
      <c r="D325" s="610"/>
      <c r="E325" s="610"/>
      <c r="F325" s="610"/>
      <c r="G325" s="610"/>
      <c r="H325" s="610"/>
      <c r="I325" s="610"/>
      <c r="J325" s="610"/>
      <c r="K325" s="610"/>
      <c r="L325" s="610"/>
      <c r="M325" s="610"/>
      <c r="N325" s="610"/>
      <c r="O325" s="610"/>
      <c r="P325" s="610"/>
      <c r="Q325" s="610"/>
      <c r="R325" s="610"/>
      <c r="S325" s="610"/>
      <c r="T325" s="610"/>
      <c r="U325" s="610"/>
      <c r="V325" s="610"/>
      <c r="W325" s="610"/>
      <c r="X325" s="610"/>
      <c r="Y325" s="610"/>
      <c r="Z325" s="610"/>
      <c r="AA325" s="610"/>
      <c r="AB325" s="610"/>
      <c r="AC325" s="610"/>
      <c r="AD325" s="610"/>
      <c r="AE325" s="610"/>
      <c r="AF325" s="610"/>
    </row>
    <row r="326">
      <c r="A326" s="610"/>
      <c r="B326" s="610"/>
      <c r="C326" s="610"/>
      <c r="D326" s="610"/>
      <c r="E326" s="610"/>
      <c r="F326" s="610"/>
      <c r="G326" s="610"/>
      <c r="H326" s="610"/>
      <c r="I326" s="610"/>
      <c r="J326" s="610"/>
      <c r="K326" s="610"/>
      <c r="L326" s="610"/>
      <c r="M326" s="610"/>
      <c r="N326" s="610"/>
      <c r="O326" s="610"/>
      <c r="P326" s="610"/>
      <c r="Q326" s="610"/>
      <c r="R326" s="610"/>
      <c r="S326" s="610"/>
      <c r="T326" s="610"/>
      <c r="U326" s="610"/>
      <c r="V326" s="610"/>
      <c r="W326" s="610"/>
      <c r="X326" s="610"/>
      <c r="Y326" s="610"/>
      <c r="Z326" s="610"/>
      <c r="AA326" s="610"/>
      <c r="AB326" s="610"/>
      <c r="AC326" s="610"/>
      <c r="AD326" s="610"/>
      <c r="AE326" s="610"/>
      <c r="AF326" s="610"/>
    </row>
    <row r="327">
      <c r="A327" s="610"/>
      <c r="B327" s="610"/>
      <c r="C327" s="610"/>
      <c r="D327" s="610"/>
      <c r="E327" s="610"/>
      <c r="F327" s="610"/>
      <c r="G327" s="610"/>
      <c r="H327" s="610"/>
      <c r="I327" s="610"/>
      <c r="J327" s="610"/>
      <c r="K327" s="610"/>
      <c r="L327" s="610"/>
      <c r="M327" s="610"/>
      <c r="N327" s="610"/>
      <c r="O327" s="610"/>
      <c r="P327" s="610"/>
      <c r="Q327" s="610"/>
      <c r="R327" s="610"/>
      <c r="S327" s="610"/>
      <c r="T327" s="610"/>
      <c r="U327" s="610"/>
      <c r="V327" s="610"/>
      <c r="W327" s="610"/>
      <c r="X327" s="610"/>
      <c r="Y327" s="610"/>
      <c r="Z327" s="610"/>
      <c r="AA327" s="610"/>
      <c r="AB327" s="610"/>
      <c r="AC327" s="610"/>
      <c r="AD327" s="610"/>
      <c r="AE327" s="610"/>
      <c r="AF327" s="610"/>
    </row>
    <row r="328">
      <c r="A328" s="610"/>
      <c r="B328" s="610"/>
      <c r="C328" s="610"/>
      <c r="D328" s="610"/>
      <c r="E328" s="610"/>
      <c r="F328" s="610"/>
      <c r="G328" s="610"/>
      <c r="H328" s="610"/>
      <c r="I328" s="610"/>
      <c r="J328" s="610"/>
      <c r="K328" s="610"/>
      <c r="L328" s="610"/>
      <c r="M328" s="610"/>
      <c r="N328" s="610"/>
      <c r="O328" s="610"/>
      <c r="P328" s="610"/>
      <c r="Q328" s="610"/>
      <c r="R328" s="610"/>
      <c r="S328" s="610"/>
      <c r="T328" s="610"/>
      <c r="U328" s="610"/>
      <c r="V328" s="610"/>
      <c r="W328" s="610"/>
      <c r="X328" s="610"/>
      <c r="Y328" s="610"/>
      <c r="Z328" s="610"/>
      <c r="AA328" s="610"/>
      <c r="AB328" s="610"/>
      <c r="AC328" s="610"/>
      <c r="AD328" s="610"/>
      <c r="AE328" s="610"/>
      <c r="AF328" s="610"/>
    </row>
    <row r="329">
      <c r="A329" s="610"/>
      <c r="B329" s="610"/>
      <c r="C329" s="610"/>
      <c r="D329" s="610"/>
      <c r="E329" s="610"/>
      <c r="F329" s="610"/>
      <c r="G329" s="610"/>
      <c r="H329" s="610"/>
      <c r="I329" s="610"/>
      <c r="J329" s="610"/>
      <c r="K329" s="610"/>
      <c r="L329" s="610"/>
      <c r="M329" s="610"/>
      <c r="N329" s="610"/>
      <c r="O329" s="610"/>
      <c r="P329" s="610"/>
      <c r="Q329" s="610"/>
      <c r="R329" s="610"/>
      <c r="S329" s="610"/>
      <c r="T329" s="610"/>
      <c r="U329" s="610"/>
      <c r="V329" s="610"/>
      <c r="W329" s="610"/>
      <c r="X329" s="610"/>
      <c r="Y329" s="610"/>
      <c r="Z329" s="610"/>
      <c r="AA329" s="610"/>
      <c r="AB329" s="610"/>
      <c r="AC329" s="610"/>
      <c r="AD329" s="610"/>
      <c r="AE329" s="610"/>
      <c r="AF329" s="610"/>
    </row>
    <row r="330">
      <c r="A330" s="610"/>
      <c r="B330" s="610"/>
      <c r="C330" s="610"/>
      <c r="D330" s="610"/>
      <c r="E330" s="610"/>
      <c r="F330" s="610"/>
      <c r="G330" s="610"/>
      <c r="H330" s="610"/>
      <c r="I330" s="610"/>
      <c r="J330" s="610"/>
      <c r="K330" s="610"/>
      <c r="L330" s="610"/>
      <c r="M330" s="610"/>
      <c r="N330" s="610"/>
      <c r="O330" s="610"/>
      <c r="P330" s="610"/>
      <c r="Q330" s="610"/>
      <c r="R330" s="610"/>
      <c r="S330" s="610"/>
      <c r="T330" s="610"/>
      <c r="U330" s="610"/>
      <c r="V330" s="610"/>
      <c r="W330" s="610"/>
      <c r="X330" s="610"/>
      <c r="Y330" s="610"/>
      <c r="Z330" s="610"/>
      <c r="AA330" s="610"/>
      <c r="AB330" s="610"/>
      <c r="AC330" s="610"/>
      <c r="AD330" s="610"/>
      <c r="AE330" s="610"/>
      <c r="AF330" s="610"/>
    </row>
    <row r="331">
      <c r="A331" s="610"/>
      <c r="B331" s="610"/>
      <c r="C331" s="610"/>
      <c r="D331" s="610"/>
      <c r="E331" s="610"/>
      <c r="F331" s="610"/>
      <c r="G331" s="610"/>
      <c r="H331" s="610"/>
      <c r="I331" s="610"/>
      <c r="J331" s="610"/>
      <c r="K331" s="610"/>
      <c r="L331" s="610"/>
      <c r="M331" s="610"/>
      <c r="N331" s="610"/>
      <c r="O331" s="610"/>
      <c r="P331" s="610"/>
      <c r="Q331" s="610"/>
      <c r="R331" s="610"/>
      <c r="S331" s="610"/>
      <c r="T331" s="610"/>
      <c r="U331" s="610"/>
      <c r="V331" s="610"/>
      <c r="W331" s="610"/>
      <c r="X331" s="610"/>
      <c r="Y331" s="610"/>
      <c r="Z331" s="610"/>
      <c r="AA331" s="610"/>
      <c r="AB331" s="610"/>
      <c r="AC331" s="610"/>
      <c r="AD331" s="610"/>
      <c r="AE331" s="610"/>
      <c r="AF331" s="610"/>
    </row>
    <row r="332">
      <c r="A332" s="610"/>
      <c r="B332" s="610"/>
      <c r="C332" s="610"/>
      <c r="D332" s="610"/>
      <c r="E332" s="610"/>
      <c r="F332" s="610"/>
      <c r="G332" s="610"/>
      <c r="H332" s="610"/>
      <c r="I332" s="610"/>
      <c r="J332" s="610"/>
      <c r="K332" s="610"/>
      <c r="L332" s="610"/>
      <c r="M332" s="610"/>
      <c r="N332" s="610"/>
      <c r="O332" s="610"/>
      <c r="P332" s="610"/>
      <c r="Q332" s="610"/>
      <c r="R332" s="610"/>
      <c r="S332" s="610"/>
      <c r="T332" s="610"/>
      <c r="U332" s="610"/>
      <c r="V332" s="610"/>
      <c r="W332" s="610"/>
      <c r="X332" s="610"/>
      <c r="Y332" s="610"/>
      <c r="Z332" s="610"/>
      <c r="AA332" s="610"/>
      <c r="AB332" s="610"/>
      <c r="AC332" s="610"/>
      <c r="AD332" s="610"/>
      <c r="AE332" s="610"/>
      <c r="AF332" s="610"/>
    </row>
    <row r="333">
      <c r="A333" s="610"/>
      <c r="B333" s="610"/>
      <c r="C333" s="610"/>
      <c r="D333" s="610"/>
      <c r="E333" s="610"/>
      <c r="F333" s="610"/>
      <c r="G333" s="610"/>
      <c r="H333" s="610"/>
      <c r="I333" s="610"/>
      <c r="J333" s="610"/>
      <c r="K333" s="610"/>
      <c r="L333" s="610"/>
      <c r="M333" s="610"/>
      <c r="N333" s="610"/>
      <c r="O333" s="610"/>
      <c r="P333" s="610"/>
      <c r="Q333" s="610"/>
      <c r="R333" s="610"/>
      <c r="S333" s="610"/>
      <c r="T333" s="610"/>
      <c r="U333" s="610"/>
      <c r="V333" s="610"/>
      <c r="W333" s="610"/>
      <c r="X333" s="610"/>
      <c r="Y333" s="610"/>
      <c r="Z333" s="610"/>
      <c r="AA333" s="610"/>
      <c r="AB333" s="610"/>
      <c r="AC333" s="610"/>
      <c r="AD333" s="610"/>
      <c r="AE333" s="610"/>
      <c r="AF333" s="610"/>
    </row>
    <row r="334">
      <c r="A334" s="610"/>
      <c r="B334" s="610"/>
      <c r="C334" s="610"/>
      <c r="D334" s="610"/>
      <c r="E334" s="610"/>
      <c r="F334" s="610"/>
      <c r="G334" s="610"/>
      <c r="H334" s="610"/>
      <c r="I334" s="610"/>
      <c r="J334" s="610"/>
      <c r="K334" s="610"/>
      <c r="L334" s="610"/>
      <c r="M334" s="610"/>
      <c r="N334" s="610"/>
      <c r="O334" s="610"/>
      <c r="P334" s="610"/>
      <c r="Q334" s="610"/>
      <c r="R334" s="610"/>
      <c r="S334" s="610"/>
      <c r="T334" s="610"/>
      <c r="U334" s="610"/>
      <c r="V334" s="610"/>
      <c r="W334" s="610"/>
      <c r="X334" s="610"/>
      <c r="Y334" s="610"/>
      <c r="Z334" s="610"/>
      <c r="AA334" s="610"/>
      <c r="AB334" s="610"/>
      <c r="AC334" s="610"/>
      <c r="AD334" s="610"/>
      <c r="AE334" s="610"/>
      <c r="AF334" s="610"/>
    </row>
    <row r="335">
      <c r="A335" s="610"/>
      <c r="B335" s="610"/>
      <c r="C335" s="610"/>
      <c r="D335" s="610"/>
      <c r="E335" s="610"/>
      <c r="F335" s="610"/>
      <c r="G335" s="610"/>
      <c r="H335" s="610"/>
      <c r="I335" s="610"/>
      <c r="J335" s="610"/>
      <c r="K335" s="610"/>
      <c r="L335" s="610"/>
      <c r="M335" s="610"/>
      <c r="N335" s="610"/>
      <c r="O335" s="610"/>
      <c r="P335" s="610"/>
      <c r="Q335" s="610"/>
      <c r="R335" s="610"/>
      <c r="S335" s="610"/>
      <c r="T335" s="610"/>
      <c r="U335" s="610"/>
      <c r="V335" s="610"/>
      <c r="W335" s="610"/>
      <c r="X335" s="610"/>
      <c r="Y335" s="610"/>
      <c r="Z335" s="610"/>
      <c r="AA335" s="610"/>
      <c r="AB335" s="610"/>
      <c r="AC335" s="610"/>
      <c r="AD335" s="610"/>
      <c r="AE335" s="610"/>
      <c r="AF335" s="610"/>
    </row>
    <row r="336">
      <c r="A336" s="610"/>
      <c r="B336" s="610"/>
      <c r="C336" s="610"/>
      <c r="D336" s="610"/>
      <c r="E336" s="610"/>
      <c r="F336" s="610"/>
      <c r="G336" s="610"/>
      <c r="H336" s="610"/>
      <c r="I336" s="610"/>
      <c r="J336" s="610"/>
      <c r="K336" s="610"/>
      <c r="L336" s="610"/>
      <c r="M336" s="610"/>
      <c r="N336" s="610"/>
      <c r="O336" s="610"/>
      <c r="P336" s="610"/>
      <c r="Q336" s="610"/>
      <c r="R336" s="610"/>
      <c r="S336" s="610"/>
      <c r="T336" s="610"/>
      <c r="U336" s="610"/>
      <c r="V336" s="610"/>
      <c r="W336" s="610"/>
      <c r="X336" s="610"/>
      <c r="Y336" s="610"/>
      <c r="Z336" s="610"/>
      <c r="AA336" s="610"/>
      <c r="AB336" s="610"/>
      <c r="AC336" s="610"/>
      <c r="AD336" s="610"/>
      <c r="AE336" s="610"/>
      <c r="AF336" s="610"/>
    </row>
    <row r="337">
      <c r="A337" s="610"/>
      <c r="B337" s="610"/>
      <c r="C337" s="610"/>
      <c r="D337" s="610"/>
      <c r="E337" s="610"/>
      <c r="F337" s="610"/>
      <c r="G337" s="610"/>
      <c r="H337" s="610"/>
      <c r="I337" s="610"/>
      <c r="J337" s="610"/>
      <c r="K337" s="610"/>
      <c r="L337" s="610"/>
      <c r="M337" s="610"/>
      <c r="N337" s="610"/>
      <c r="O337" s="610"/>
      <c r="P337" s="610"/>
      <c r="Q337" s="610"/>
      <c r="R337" s="610"/>
      <c r="S337" s="610"/>
      <c r="T337" s="610"/>
      <c r="U337" s="610"/>
      <c r="V337" s="610"/>
      <c r="W337" s="610"/>
      <c r="X337" s="610"/>
      <c r="Y337" s="610"/>
      <c r="Z337" s="610"/>
      <c r="AA337" s="610"/>
      <c r="AB337" s="610"/>
      <c r="AC337" s="610"/>
      <c r="AD337" s="610"/>
      <c r="AE337" s="610"/>
      <c r="AF337" s="610"/>
    </row>
    <row r="338">
      <c r="A338" s="610"/>
      <c r="B338" s="610"/>
      <c r="C338" s="610"/>
      <c r="D338" s="610"/>
      <c r="E338" s="610"/>
      <c r="F338" s="610"/>
      <c r="G338" s="610"/>
      <c r="H338" s="610"/>
      <c r="I338" s="610"/>
      <c r="J338" s="610"/>
      <c r="K338" s="610"/>
      <c r="L338" s="610"/>
      <c r="M338" s="610"/>
      <c r="N338" s="610"/>
      <c r="O338" s="610"/>
      <c r="P338" s="610"/>
      <c r="Q338" s="610"/>
      <c r="R338" s="610"/>
      <c r="S338" s="610"/>
      <c r="T338" s="610"/>
      <c r="U338" s="610"/>
      <c r="V338" s="610"/>
      <c r="W338" s="610"/>
      <c r="X338" s="610"/>
      <c r="Y338" s="610"/>
      <c r="Z338" s="610"/>
      <c r="AA338" s="610"/>
      <c r="AB338" s="610"/>
      <c r="AC338" s="610"/>
      <c r="AD338" s="610"/>
      <c r="AE338" s="610"/>
      <c r="AF338" s="610"/>
    </row>
    <row r="339">
      <c r="A339" s="610"/>
      <c r="B339" s="610"/>
      <c r="C339" s="610"/>
      <c r="D339" s="610"/>
      <c r="E339" s="610"/>
      <c r="F339" s="610"/>
      <c r="G339" s="610"/>
      <c r="H339" s="610"/>
      <c r="I339" s="610"/>
      <c r="J339" s="610"/>
      <c r="K339" s="610"/>
      <c r="L339" s="610"/>
      <c r="M339" s="610"/>
      <c r="N339" s="610"/>
      <c r="O339" s="610"/>
      <c r="P339" s="610"/>
      <c r="Q339" s="610"/>
      <c r="R339" s="610"/>
      <c r="S339" s="610"/>
      <c r="T339" s="610"/>
      <c r="U339" s="610"/>
      <c r="V339" s="610"/>
      <c r="W339" s="610"/>
      <c r="X339" s="610"/>
      <c r="Y339" s="610"/>
      <c r="Z339" s="610"/>
      <c r="AA339" s="610"/>
      <c r="AB339" s="610"/>
      <c r="AC339" s="610"/>
      <c r="AD339" s="610"/>
      <c r="AE339" s="610"/>
      <c r="AF339" s="610"/>
    </row>
    <row r="340">
      <c r="A340" s="610"/>
      <c r="B340" s="610"/>
      <c r="C340" s="610"/>
      <c r="D340" s="610"/>
      <c r="E340" s="610"/>
      <c r="F340" s="610"/>
      <c r="G340" s="610"/>
      <c r="H340" s="610"/>
      <c r="I340" s="610"/>
      <c r="J340" s="610"/>
      <c r="K340" s="610"/>
      <c r="L340" s="610"/>
      <c r="M340" s="610"/>
      <c r="N340" s="610"/>
      <c r="O340" s="610"/>
      <c r="P340" s="610"/>
      <c r="Q340" s="610"/>
      <c r="R340" s="610"/>
      <c r="S340" s="610"/>
      <c r="T340" s="610"/>
      <c r="U340" s="610"/>
      <c r="V340" s="610"/>
      <c r="W340" s="610"/>
      <c r="X340" s="610"/>
      <c r="Y340" s="610"/>
      <c r="Z340" s="610"/>
      <c r="AA340" s="610"/>
      <c r="AB340" s="610"/>
      <c r="AC340" s="610"/>
      <c r="AD340" s="610"/>
      <c r="AE340" s="610"/>
      <c r="AF340" s="610"/>
    </row>
    <row r="341">
      <c r="A341" s="610"/>
      <c r="B341" s="610"/>
      <c r="C341" s="610"/>
      <c r="D341" s="610"/>
      <c r="E341" s="610"/>
      <c r="F341" s="610"/>
      <c r="G341" s="610"/>
      <c r="H341" s="610"/>
      <c r="I341" s="610"/>
      <c r="J341" s="610"/>
      <c r="K341" s="610"/>
      <c r="L341" s="610"/>
      <c r="M341" s="610"/>
      <c r="N341" s="610"/>
      <c r="O341" s="610"/>
      <c r="P341" s="610"/>
      <c r="Q341" s="610"/>
      <c r="R341" s="610"/>
      <c r="S341" s="610"/>
      <c r="T341" s="610"/>
      <c r="U341" s="610"/>
      <c r="V341" s="610"/>
      <c r="W341" s="610"/>
      <c r="X341" s="610"/>
      <c r="Y341" s="610"/>
      <c r="Z341" s="610"/>
      <c r="AA341" s="610"/>
      <c r="AB341" s="610"/>
      <c r="AC341" s="610"/>
      <c r="AD341" s="610"/>
      <c r="AE341" s="610"/>
      <c r="AF341" s="610"/>
    </row>
    <row r="342">
      <c r="A342" s="610"/>
      <c r="B342" s="610"/>
      <c r="C342" s="610"/>
      <c r="D342" s="610"/>
      <c r="E342" s="610"/>
      <c r="F342" s="610"/>
      <c r="G342" s="610"/>
      <c r="H342" s="610"/>
      <c r="I342" s="610"/>
      <c r="J342" s="610"/>
      <c r="K342" s="610"/>
      <c r="L342" s="610"/>
      <c r="M342" s="610"/>
      <c r="N342" s="610"/>
      <c r="O342" s="610"/>
      <c r="P342" s="610"/>
      <c r="Q342" s="610"/>
      <c r="R342" s="610"/>
      <c r="S342" s="610"/>
      <c r="T342" s="610"/>
      <c r="U342" s="610"/>
      <c r="V342" s="610"/>
      <c r="W342" s="610"/>
      <c r="X342" s="610"/>
      <c r="Y342" s="610"/>
      <c r="Z342" s="610"/>
      <c r="AA342" s="610"/>
      <c r="AB342" s="610"/>
      <c r="AC342" s="610"/>
      <c r="AD342" s="610"/>
      <c r="AE342" s="610"/>
      <c r="AF342" s="610"/>
    </row>
    <row r="343">
      <c r="A343" s="610"/>
      <c r="B343" s="610"/>
      <c r="C343" s="610"/>
      <c r="D343" s="610"/>
      <c r="E343" s="610"/>
      <c r="F343" s="610"/>
      <c r="G343" s="610"/>
      <c r="H343" s="610"/>
      <c r="I343" s="610"/>
      <c r="J343" s="610"/>
      <c r="K343" s="610"/>
      <c r="L343" s="610"/>
      <c r="M343" s="610"/>
      <c r="N343" s="610"/>
      <c r="O343" s="610"/>
      <c r="P343" s="610"/>
      <c r="Q343" s="610"/>
      <c r="R343" s="610"/>
      <c r="S343" s="610"/>
      <c r="T343" s="610"/>
      <c r="U343" s="610"/>
      <c r="V343" s="610"/>
      <c r="W343" s="610"/>
      <c r="X343" s="610"/>
      <c r="Y343" s="610"/>
      <c r="Z343" s="610"/>
      <c r="AA343" s="610"/>
      <c r="AB343" s="610"/>
      <c r="AC343" s="610"/>
      <c r="AD343" s="610"/>
      <c r="AE343" s="610"/>
      <c r="AF343" s="610"/>
    </row>
    <row r="344">
      <c r="A344" s="610"/>
      <c r="B344" s="610"/>
      <c r="C344" s="610"/>
      <c r="D344" s="610"/>
      <c r="E344" s="610"/>
      <c r="F344" s="610"/>
      <c r="G344" s="610"/>
      <c r="H344" s="610"/>
      <c r="I344" s="610"/>
      <c r="J344" s="610"/>
      <c r="K344" s="610"/>
      <c r="L344" s="610"/>
      <c r="M344" s="610"/>
      <c r="N344" s="610"/>
      <c r="O344" s="610"/>
      <c r="P344" s="610"/>
      <c r="Q344" s="610"/>
      <c r="R344" s="610"/>
      <c r="S344" s="610"/>
      <c r="T344" s="610"/>
      <c r="U344" s="610"/>
      <c r="V344" s="610"/>
      <c r="W344" s="610"/>
      <c r="X344" s="610"/>
      <c r="Y344" s="610"/>
      <c r="Z344" s="610"/>
      <c r="AA344" s="610"/>
      <c r="AB344" s="610"/>
      <c r="AC344" s="610"/>
      <c r="AD344" s="610"/>
      <c r="AE344" s="610"/>
      <c r="AF344" s="610"/>
    </row>
    <row r="345">
      <c r="A345" s="610"/>
      <c r="B345" s="610"/>
      <c r="C345" s="610"/>
      <c r="D345" s="610"/>
      <c r="E345" s="610"/>
      <c r="F345" s="610"/>
      <c r="G345" s="610"/>
      <c r="H345" s="610"/>
      <c r="I345" s="610"/>
      <c r="J345" s="610"/>
      <c r="K345" s="610"/>
      <c r="L345" s="610"/>
      <c r="M345" s="610"/>
      <c r="N345" s="610"/>
      <c r="O345" s="610"/>
      <c r="P345" s="610"/>
      <c r="Q345" s="610"/>
      <c r="R345" s="610"/>
      <c r="S345" s="610"/>
      <c r="T345" s="610"/>
      <c r="U345" s="610"/>
      <c r="V345" s="610"/>
      <c r="W345" s="610"/>
      <c r="X345" s="610"/>
      <c r="Y345" s="610"/>
      <c r="Z345" s="610"/>
      <c r="AA345" s="610"/>
      <c r="AB345" s="610"/>
      <c r="AC345" s="610"/>
      <c r="AD345" s="610"/>
      <c r="AE345" s="610"/>
      <c r="AF345" s="610"/>
    </row>
    <row r="346">
      <c r="A346" s="610"/>
      <c r="B346" s="610"/>
      <c r="C346" s="610"/>
      <c r="D346" s="610"/>
      <c r="E346" s="610"/>
      <c r="F346" s="610"/>
      <c r="G346" s="610"/>
      <c r="H346" s="610"/>
      <c r="I346" s="610"/>
      <c r="J346" s="610"/>
      <c r="K346" s="610"/>
      <c r="L346" s="610"/>
      <c r="M346" s="610"/>
      <c r="N346" s="610"/>
      <c r="O346" s="610"/>
      <c r="P346" s="610"/>
      <c r="Q346" s="610"/>
      <c r="R346" s="610"/>
      <c r="S346" s="610"/>
      <c r="T346" s="610"/>
      <c r="U346" s="610"/>
      <c r="V346" s="610"/>
      <c r="W346" s="610"/>
      <c r="X346" s="610"/>
      <c r="Y346" s="610"/>
      <c r="Z346" s="610"/>
      <c r="AA346" s="610"/>
      <c r="AB346" s="610"/>
      <c r="AC346" s="610"/>
      <c r="AD346" s="610"/>
      <c r="AE346" s="610"/>
      <c r="AF346" s="610"/>
    </row>
    <row r="347">
      <c r="A347" s="610"/>
      <c r="B347" s="610"/>
      <c r="C347" s="610"/>
      <c r="D347" s="610"/>
      <c r="E347" s="610"/>
      <c r="F347" s="610"/>
      <c r="G347" s="610"/>
      <c r="H347" s="610"/>
      <c r="I347" s="610"/>
      <c r="J347" s="610"/>
      <c r="K347" s="610"/>
      <c r="L347" s="610"/>
      <c r="M347" s="610"/>
      <c r="N347" s="610"/>
      <c r="O347" s="610"/>
      <c r="P347" s="610"/>
      <c r="Q347" s="610"/>
      <c r="R347" s="610"/>
      <c r="S347" s="610"/>
      <c r="T347" s="610"/>
      <c r="U347" s="610"/>
      <c r="V347" s="610"/>
      <c r="W347" s="610"/>
      <c r="X347" s="610"/>
      <c r="Y347" s="610"/>
      <c r="Z347" s="610"/>
      <c r="AA347" s="610"/>
      <c r="AB347" s="610"/>
      <c r="AC347" s="610"/>
      <c r="AD347" s="610"/>
      <c r="AE347" s="610"/>
      <c r="AF347" s="610"/>
    </row>
    <row r="348">
      <c r="A348" s="610"/>
      <c r="B348" s="610"/>
      <c r="C348" s="610"/>
      <c r="D348" s="610"/>
      <c r="E348" s="610"/>
      <c r="F348" s="610"/>
      <c r="G348" s="610"/>
      <c r="H348" s="610"/>
      <c r="I348" s="610"/>
      <c r="J348" s="610"/>
      <c r="K348" s="610"/>
      <c r="L348" s="610"/>
      <c r="M348" s="610"/>
      <c r="N348" s="610"/>
      <c r="O348" s="610"/>
      <c r="P348" s="610"/>
      <c r="Q348" s="610"/>
      <c r="R348" s="610"/>
      <c r="S348" s="610"/>
      <c r="T348" s="610"/>
      <c r="U348" s="610"/>
      <c r="V348" s="610"/>
      <c r="W348" s="610"/>
      <c r="X348" s="610"/>
      <c r="Y348" s="610"/>
      <c r="Z348" s="610"/>
      <c r="AA348" s="610"/>
      <c r="AB348" s="610"/>
      <c r="AC348" s="610"/>
      <c r="AD348" s="610"/>
      <c r="AE348" s="610"/>
      <c r="AF348" s="610"/>
    </row>
    <row r="349">
      <c r="A349" s="610"/>
      <c r="B349" s="610"/>
      <c r="C349" s="610"/>
      <c r="D349" s="610"/>
      <c r="E349" s="610"/>
      <c r="F349" s="610"/>
      <c r="G349" s="610"/>
      <c r="H349" s="610"/>
      <c r="I349" s="610"/>
      <c r="J349" s="610"/>
      <c r="K349" s="610"/>
      <c r="L349" s="610"/>
      <c r="M349" s="610"/>
      <c r="N349" s="610"/>
      <c r="O349" s="610"/>
      <c r="P349" s="610"/>
      <c r="Q349" s="610"/>
      <c r="R349" s="610"/>
      <c r="S349" s="610"/>
      <c r="T349" s="610"/>
      <c r="U349" s="610"/>
      <c r="V349" s="610"/>
      <c r="W349" s="610"/>
      <c r="X349" s="610"/>
      <c r="Y349" s="610"/>
      <c r="Z349" s="610"/>
      <c r="AA349" s="610"/>
      <c r="AB349" s="610"/>
      <c r="AC349" s="610"/>
      <c r="AD349" s="610"/>
      <c r="AE349" s="610"/>
      <c r="AF349" s="610"/>
    </row>
    <row r="350">
      <c r="A350" s="610"/>
      <c r="B350" s="610"/>
      <c r="C350" s="610"/>
      <c r="D350" s="610"/>
      <c r="E350" s="610"/>
      <c r="F350" s="610"/>
      <c r="G350" s="610"/>
      <c r="H350" s="610"/>
      <c r="I350" s="610"/>
      <c r="J350" s="610"/>
      <c r="K350" s="610"/>
      <c r="L350" s="610"/>
      <c r="M350" s="610"/>
      <c r="N350" s="610"/>
      <c r="O350" s="610"/>
      <c r="P350" s="610"/>
      <c r="Q350" s="610"/>
      <c r="R350" s="610"/>
      <c r="S350" s="610"/>
      <c r="T350" s="610"/>
      <c r="U350" s="610"/>
      <c r="V350" s="610"/>
      <c r="W350" s="610"/>
      <c r="X350" s="610"/>
      <c r="Y350" s="610"/>
      <c r="Z350" s="610"/>
      <c r="AA350" s="610"/>
      <c r="AB350" s="610"/>
      <c r="AC350" s="610"/>
      <c r="AD350" s="610"/>
      <c r="AE350" s="610"/>
      <c r="AF350" s="610"/>
    </row>
    <row r="351">
      <c r="A351" s="610"/>
      <c r="B351" s="610"/>
      <c r="C351" s="610"/>
      <c r="D351" s="610"/>
      <c r="E351" s="610"/>
      <c r="F351" s="610"/>
      <c r="G351" s="610"/>
      <c r="H351" s="610"/>
      <c r="I351" s="610"/>
      <c r="J351" s="610"/>
      <c r="K351" s="610"/>
      <c r="L351" s="610"/>
      <c r="M351" s="610"/>
      <c r="N351" s="610"/>
      <c r="O351" s="610"/>
      <c r="P351" s="610"/>
      <c r="Q351" s="610"/>
      <c r="R351" s="610"/>
      <c r="S351" s="610"/>
      <c r="T351" s="610"/>
      <c r="U351" s="610"/>
      <c r="V351" s="610"/>
      <c r="W351" s="610"/>
      <c r="X351" s="610"/>
      <c r="Y351" s="610"/>
      <c r="Z351" s="610"/>
      <c r="AA351" s="610"/>
      <c r="AB351" s="610"/>
      <c r="AC351" s="610"/>
      <c r="AD351" s="610"/>
      <c r="AE351" s="610"/>
      <c r="AF351" s="610"/>
    </row>
    <row r="352">
      <c r="A352" s="610"/>
      <c r="B352" s="610"/>
      <c r="C352" s="610"/>
      <c r="D352" s="610"/>
      <c r="E352" s="610"/>
      <c r="F352" s="610"/>
      <c r="G352" s="610"/>
      <c r="H352" s="610"/>
      <c r="I352" s="610"/>
      <c r="J352" s="610"/>
      <c r="K352" s="610"/>
      <c r="L352" s="610"/>
      <c r="M352" s="610"/>
      <c r="N352" s="610"/>
      <c r="O352" s="610"/>
      <c r="P352" s="610"/>
      <c r="Q352" s="610"/>
      <c r="R352" s="610"/>
      <c r="S352" s="610"/>
      <c r="T352" s="610"/>
      <c r="U352" s="610"/>
      <c r="V352" s="610"/>
      <c r="W352" s="610"/>
      <c r="X352" s="610"/>
      <c r="Y352" s="610"/>
      <c r="Z352" s="610"/>
      <c r="AA352" s="610"/>
      <c r="AB352" s="610"/>
      <c r="AC352" s="610"/>
      <c r="AD352" s="610"/>
      <c r="AE352" s="610"/>
      <c r="AF352" s="610"/>
    </row>
    <row r="353">
      <c r="A353" s="610"/>
      <c r="B353" s="610"/>
      <c r="C353" s="610"/>
      <c r="D353" s="610"/>
      <c r="E353" s="610"/>
      <c r="F353" s="610"/>
      <c r="G353" s="610"/>
      <c r="H353" s="610"/>
      <c r="I353" s="610"/>
      <c r="J353" s="610"/>
      <c r="K353" s="610"/>
      <c r="L353" s="610"/>
      <c r="M353" s="610"/>
      <c r="N353" s="610"/>
      <c r="O353" s="610"/>
      <c r="P353" s="610"/>
      <c r="Q353" s="610"/>
      <c r="R353" s="610"/>
      <c r="S353" s="610"/>
      <c r="T353" s="610"/>
      <c r="U353" s="610"/>
      <c r="V353" s="610"/>
      <c r="W353" s="610"/>
      <c r="X353" s="610"/>
      <c r="Y353" s="610"/>
      <c r="Z353" s="610"/>
      <c r="AA353" s="610"/>
      <c r="AB353" s="610"/>
      <c r="AC353" s="610"/>
      <c r="AD353" s="610"/>
      <c r="AE353" s="610"/>
      <c r="AF353" s="610"/>
    </row>
    <row r="354">
      <c r="A354" s="610"/>
      <c r="B354" s="610"/>
      <c r="C354" s="610"/>
      <c r="D354" s="610"/>
      <c r="E354" s="610"/>
      <c r="F354" s="610"/>
      <c r="G354" s="610"/>
      <c r="H354" s="610"/>
      <c r="I354" s="610"/>
      <c r="J354" s="610"/>
      <c r="K354" s="610"/>
      <c r="L354" s="610"/>
      <c r="M354" s="610"/>
      <c r="N354" s="610"/>
      <c r="O354" s="610"/>
      <c r="P354" s="610"/>
      <c r="Q354" s="610"/>
      <c r="R354" s="610"/>
      <c r="S354" s="610"/>
      <c r="T354" s="610"/>
      <c r="U354" s="610"/>
      <c r="V354" s="610"/>
      <c r="W354" s="610"/>
      <c r="X354" s="610"/>
      <c r="Y354" s="610"/>
      <c r="Z354" s="610"/>
      <c r="AA354" s="610"/>
      <c r="AB354" s="610"/>
      <c r="AC354" s="610"/>
      <c r="AD354" s="610"/>
      <c r="AE354" s="610"/>
      <c r="AF354" s="610"/>
    </row>
    <row r="355">
      <c r="A355" s="610"/>
      <c r="B355" s="610"/>
      <c r="C355" s="610"/>
      <c r="D355" s="610"/>
      <c r="E355" s="610"/>
      <c r="F355" s="610"/>
      <c r="G355" s="610"/>
      <c r="H355" s="610"/>
      <c r="I355" s="610"/>
      <c r="J355" s="610"/>
      <c r="K355" s="610"/>
      <c r="L355" s="610"/>
      <c r="M355" s="610"/>
      <c r="N355" s="610"/>
      <c r="O355" s="610"/>
      <c r="P355" s="610"/>
      <c r="Q355" s="610"/>
      <c r="R355" s="610"/>
      <c r="S355" s="610"/>
      <c r="T355" s="610"/>
      <c r="U355" s="610"/>
      <c r="V355" s="610"/>
      <c r="W355" s="610"/>
      <c r="X355" s="610"/>
      <c r="Y355" s="610"/>
      <c r="Z355" s="610"/>
      <c r="AA355" s="610"/>
      <c r="AB355" s="610"/>
      <c r="AC355" s="610"/>
      <c r="AD355" s="610"/>
      <c r="AE355" s="610"/>
      <c r="AF355" s="610"/>
    </row>
    <row r="356">
      <c r="A356" s="610"/>
      <c r="B356" s="610"/>
      <c r="C356" s="610"/>
      <c r="D356" s="610"/>
      <c r="E356" s="610"/>
      <c r="F356" s="610"/>
      <c r="G356" s="610"/>
      <c r="H356" s="610"/>
      <c r="I356" s="610"/>
      <c r="J356" s="610"/>
      <c r="K356" s="610"/>
      <c r="L356" s="610"/>
      <c r="M356" s="610"/>
      <c r="N356" s="610"/>
      <c r="O356" s="610"/>
      <c r="P356" s="610"/>
      <c r="Q356" s="610"/>
      <c r="R356" s="610"/>
      <c r="S356" s="610"/>
      <c r="T356" s="610"/>
      <c r="U356" s="610"/>
      <c r="V356" s="610"/>
      <c r="W356" s="610"/>
      <c r="X356" s="610"/>
      <c r="Y356" s="610"/>
      <c r="Z356" s="610"/>
      <c r="AA356" s="610"/>
      <c r="AB356" s="610"/>
      <c r="AC356" s="610"/>
      <c r="AD356" s="610"/>
      <c r="AE356" s="610"/>
      <c r="AF356" s="610"/>
    </row>
    <row r="357">
      <c r="A357" s="610"/>
      <c r="B357" s="610"/>
      <c r="C357" s="610"/>
      <c r="D357" s="610"/>
      <c r="E357" s="610"/>
      <c r="F357" s="610"/>
      <c r="G357" s="610"/>
      <c r="H357" s="610"/>
      <c r="I357" s="610"/>
      <c r="J357" s="610"/>
      <c r="K357" s="610"/>
      <c r="L357" s="610"/>
      <c r="M357" s="610"/>
      <c r="N357" s="610"/>
      <c r="O357" s="610"/>
      <c r="P357" s="610"/>
      <c r="Q357" s="610"/>
      <c r="R357" s="610"/>
      <c r="S357" s="610"/>
      <c r="T357" s="610"/>
      <c r="U357" s="610"/>
      <c r="V357" s="610"/>
      <c r="W357" s="610"/>
      <c r="X357" s="610"/>
      <c r="Y357" s="610"/>
      <c r="Z357" s="610"/>
      <c r="AA357" s="610"/>
      <c r="AB357" s="610"/>
      <c r="AC357" s="610"/>
      <c r="AD357" s="610"/>
      <c r="AE357" s="610"/>
      <c r="AF357" s="610"/>
    </row>
    <row r="358">
      <c r="A358" s="610"/>
      <c r="B358" s="610"/>
      <c r="C358" s="610"/>
      <c r="D358" s="610"/>
      <c r="E358" s="610"/>
      <c r="F358" s="610"/>
      <c r="G358" s="610"/>
      <c r="H358" s="610"/>
      <c r="I358" s="610"/>
      <c r="J358" s="610"/>
      <c r="K358" s="610"/>
      <c r="L358" s="610"/>
      <c r="M358" s="610"/>
      <c r="N358" s="610"/>
      <c r="O358" s="610"/>
      <c r="P358" s="610"/>
      <c r="Q358" s="610"/>
      <c r="R358" s="610"/>
      <c r="S358" s="610"/>
      <c r="T358" s="610"/>
      <c r="U358" s="610"/>
      <c r="V358" s="610"/>
      <c r="W358" s="610"/>
      <c r="X358" s="610"/>
      <c r="Y358" s="610"/>
      <c r="Z358" s="610"/>
      <c r="AA358" s="610"/>
      <c r="AB358" s="610"/>
      <c r="AC358" s="610"/>
      <c r="AD358" s="610"/>
      <c r="AE358" s="610"/>
      <c r="AF358" s="610"/>
    </row>
    <row r="359">
      <c r="A359" s="610"/>
      <c r="B359" s="610"/>
      <c r="C359" s="610"/>
      <c r="D359" s="610"/>
      <c r="E359" s="610"/>
      <c r="F359" s="610"/>
      <c r="G359" s="610"/>
      <c r="H359" s="610"/>
      <c r="I359" s="610"/>
      <c r="J359" s="610"/>
      <c r="K359" s="610"/>
      <c r="L359" s="610"/>
      <c r="M359" s="610"/>
      <c r="N359" s="610"/>
      <c r="O359" s="610"/>
      <c r="P359" s="610"/>
      <c r="Q359" s="610"/>
      <c r="R359" s="610"/>
      <c r="S359" s="610"/>
      <c r="T359" s="610"/>
      <c r="U359" s="610"/>
      <c r="V359" s="610"/>
      <c r="W359" s="610"/>
      <c r="X359" s="610"/>
      <c r="Y359" s="610"/>
      <c r="Z359" s="610"/>
      <c r="AA359" s="610"/>
      <c r="AB359" s="610"/>
      <c r="AC359" s="610"/>
      <c r="AD359" s="610"/>
      <c r="AE359" s="610"/>
      <c r="AF359" s="610"/>
    </row>
    <row r="360">
      <c r="A360" s="610"/>
      <c r="B360" s="610"/>
      <c r="C360" s="610"/>
      <c r="D360" s="610"/>
      <c r="E360" s="610"/>
      <c r="F360" s="610"/>
      <c r="G360" s="610"/>
      <c r="H360" s="610"/>
      <c r="I360" s="610"/>
      <c r="J360" s="610"/>
      <c r="K360" s="610"/>
      <c r="L360" s="610"/>
      <c r="M360" s="610"/>
      <c r="N360" s="610"/>
      <c r="O360" s="610"/>
      <c r="P360" s="610"/>
      <c r="Q360" s="610"/>
      <c r="R360" s="610"/>
      <c r="S360" s="610"/>
      <c r="T360" s="610"/>
      <c r="U360" s="610"/>
      <c r="V360" s="610"/>
      <c r="W360" s="610"/>
      <c r="X360" s="610"/>
      <c r="Y360" s="610"/>
      <c r="Z360" s="610"/>
      <c r="AA360" s="610"/>
      <c r="AB360" s="610"/>
      <c r="AC360" s="610"/>
      <c r="AD360" s="610"/>
      <c r="AE360" s="610"/>
      <c r="AF360" s="610"/>
    </row>
    <row r="361">
      <c r="A361" s="610"/>
      <c r="B361" s="610"/>
      <c r="C361" s="610"/>
      <c r="D361" s="610"/>
      <c r="E361" s="610"/>
      <c r="F361" s="610"/>
      <c r="G361" s="610"/>
      <c r="H361" s="610"/>
      <c r="I361" s="610"/>
      <c r="J361" s="610"/>
      <c r="K361" s="610"/>
      <c r="L361" s="610"/>
      <c r="M361" s="610"/>
      <c r="N361" s="610"/>
      <c r="O361" s="610"/>
      <c r="P361" s="610"/>
      <c r="Q361" s="610"/>
      <c r="R361" s="610"/>
      <c r="S361" s="610"/>
      <c r="T361" s="610"/>
      <c r="U361" s="610"/>
      <c r="V361" s="610"/>
      <c r="W361" s="610"/>
      <c r="X361" s="610"/>
      <c r="Y361" s="610"/>
      <c r="Z361" s="610"/>
      <c r="AA361" s="610"/>
      <c r="AB361" s="610"/>
      <c r="AC361" s="610"/>
      <c r="AD361" s="610"/>
      <c r="AE361" s="610"/>
      <c r="AF361" s="610"/>
    </row>
    <row r="362">
      <c r="A362" s="610"/>
      <c r="B362" s="610"/>
      <c r="C362" s="610"/>
      <c r="D362" s="610"/>
      <c r="E362" s="610"/>
      <c r="F362" s="610"/>
      <c r="G362" s="610"/>
      <c r="H362" s="610"/>
      <c r="I362" s="610"/>
      <c r="J362" s="610"/>
      <c r="K362" s="610"/>
      <c r="L362" s="610"/>
      <c r="M362" s="610"/>
      <c r="N362" s="610"/>
      <c r="O362" s="610"/>
      <c r="P362" s="610"/>
      <c r="Q362" s="610"/>
      <c r="R362" s="610"/>
      <c r="S362" s="610"/>
      <c r="T362" s="610"/>
      <c r="U362" s="610"/>
      <c r="V362" s="610"/>
      <c r="W362" s="610"/>
      <c r="X362" s="610"/>
      <c r="Y362" s="610"/>
      <c r="Z362" s="610"/>
      <c r="AA362" s="610"/>
      <c r="AB362" s="610"/>
      <c r="AC362" s="610"/>
      <c r="AD362" s="610"/>
      <c r="AE362" s="610"/>
      <c r="AF362" s="610"/>
    </row>
    <row r="363">
      <c r="A363" s="610"/>
      <c r="B363" s="610"/>
      <c r="C363" s="610"/>
      <c r="D363" s="610"/>
      <c r="E363" s="610"/>
      <c r="F363" s="610"/>
      <c r="G363" s="610"/>
      <c r="H363" s="610"/>
      <c r="I363" s="610"/>
      <c r="J363" s="610"/>
      <c r="K363" s="610"/>
      <c r="L363" s="610"/>
      <c r="M363" s="610"/>
      <c r="N363" s="610"/>
      <c r="O363" s="610"/>
      <c r="P363" s="610"/>
      <c r="Q363" s="610"/>
      <c r="R363" s="610"/>
      <c r="S363" s="610"/>
      <c r="T363" s="610"/>
      <c r="U363" s="610"/>
      <c r="V363" s="610"/>
      <c r="W363" s="610"/>
      <c r="X363" s="610"/>
      <c r="Y363" s="610"/>
      <c r="Z363" s="610"/>
      <c r="AA363" s="610"/>
      <c r="AB363" s="610"/>
      <c r="AC363" s="610"/>
      <c r="AD363" s="610"/>
      <c r="AE363" s="610"/>
      <c r="AF363" s="610"/>
    </row>
    <row r="364">
      <c r="A364" s="610"/>
      <c r="B364" s="610"/>
      <c r="C364" s="610"/>
      <c r="D364" s="610"/>
      <c r="E364" s="610"/>
      <c r="F364" s="610"/>
      <c r="G364" s="610"/>
      <c r="H364" s="610"/>
      <c r="I364" s="610"/>
      <c r="J364" s="610"/>
      <c r="K364" s="610"/>
      <c r="L364" s="610"/>
      <c r="M364" s="610"/>
      <c r="N364" s="610"/>
      <c r="O364" s="610"/>
      <c r="P364" s="610"/>
      <c r="Q364" s="610"/>
      <c r="R364" s="610"/>
      <c r="S364" s="610"/>
      <c r="T364" s="610"/>
      <c r="U364" s="610"/>
      <c r="V364" s="610"/>
      <c r="W364" s="610"/>
      <c r="X364" s="610"/>
      <c r="Y364" s="610"/>
      <c r="Z364" s="610"/>
      <c r="AA364" s="610"/>
      <c r="AB364" s="610"/>
      <c r="AC364" s="610"/>
      <c r="AD364" s="610"/>
      <c r="AE364" s="610"/>
      <c r="AF364" s="610"/>
    </row>
    <row r="365">
      <c r="A365" s="610"/>
      <c r="B365" s="610"/>
      <c r="C365" s="610"/>
      <c r="D365" s="610"/>
      <c r="E365" s="610"/>
      <c r="F365" s="610"/>
      <c r="G365" s="610"/>
      <c r="H365" s="610"/>
      <c r="I365" s="610"/>
      <c r="J365" s="610"/>
      <c r="K365" s="610"/>
      <c r="L365" s="610"/>
      <c r="M365" s="610"/>
      <c r="N365" s="610"/>
      <c r="O365" s="610"/>
      <c r="P365" s="610"/>
      <c r="Q365" s="610"/>
      <c r="R365" s="610"/>
      <c r="S365" s="610"/>
      <c r="T365" s="610"/>
      <c r="U365" s="610"/>
      <c r="V365" s="610"/>
      <c r="W365" s="610"/>
      <c r="X365" s="610"/>
      <c r="Y365" s="610"/>
      <c r="Z365" s="610"/>
      <c r="AA365" s="610"/>
      <c r="AB365" s="610"/>
      <c r="AC365" s="610"/>
      <c r="AD365" s="610"/>
      <c r="AE365" s="610"/>
      <c r="AF365" s="610"/>
    </row>
    <row r="366">
      <c r="A366" s="610"/>
      <c r="B366" s="610"/>
      <c r="C366" s="610"/>
      <c r="D366" s="610"/>
      <c r="E366" s="610"/>
      <c r="F366" s="610"/>
      <c r="G366" s="610"/>
      <c r="H366" s="610"/>
      <c r="I366" s="610"/>
      <c r="J366" s="610"/>
      <c r="K366" s="610"/>
      <c r="L366" s="610"/>
      <c r="M366" s="610"/>
      <c r="N366" s="610"/>
      <c r="O366" s="610"/>
      <c r="P366" s="610"/>
      <c r="Q366" s="610"/>
      <c r="R366" s="610"/>
      <c r="S366" s="610"/>
      <c r="T366" s="610"/>
      <c r="U366" s="610"/>
      <c r="V366" s="610"/>
      <c r="W366" s="610"/>
      <c r="X366" s="610"/>
      <c r="Y366" s="610"/>
      <c r="Z366" s="610"/>
      <c r="AA366" s="610"/>
      <c r="AB366" s="610"/>
      <c r="AC366" s="610"/>
      <c r="AD366" s="610"/>
      <c r="AE366" s="610"/>
      <c r="AF366" s="610"/>
    </row>
    <row r="367">
      <c r="A367" s="610"/>
      <c r="B367" s="610"/>
      <c r="C367" s="610"/>
      <c r="D367" s="610"/>
      <c r="E367" s="610"/>
      <c r="F367" s="610"/>
      <c r="G367" s="610"/>
      <c r="H367" s="610"/>
      <c r="I367" s="610"/>
      <c r="J367" s="610"/>
      <c r="K367" s="610"/>
      <c r="L367" s="610"/>
      <c r="M367" s="610"/>
      <c r="N367" s="610"/>
      <c r="O367" s="610"/>
      <c r="P367" s="610"/>
      <c r="Q367" s="610"/>
      <c r="R367" s="610"/>
      <c r="S367" s="610"/>
      <c r="T367" s="610"/>
      <c r="U367" s="610"/>
      <c r="V367" s="610"/>
      <c r="W367" s="610"/>
      <c r="X367" s="610"/>
      <c r="Y367" s="610"/>
      <c r="Z367" s="610"/>
      <c r="AA367" s="610"/>
      <c r="AB367" s="610"/>
      <c r="AC367" s="610"/>
      <c r="AD367" s="610"/>
      <c r="AE367" s="610"/>
      <c r="AF367" s="610"/>
    </row>
    <row r="368">
      <c r="A368" s="610"/>
      <c r="B368" s="610"/>
      <c r="C368" s="610"/>
      <c r="D368" s="610"/>
      <c r="E368" s="610"/>
      <c r="F368" s="610"/>
      <c r="G368" s="610"/>
      <c r="H368" s="610"/>
      <c r="I368" s="610"/>
      <c r="J368" s="610"/>
      <c r="K368" s="610"/>
      <c r="L368" s="610"/>
      <c r="M368" s="610"/>
      <c r="N368" s="610"/>
      <c r="O368" s="610"/>
      <c r="P368" s="610"/>
      <c r="Q368" s="610"/>
      <c r="R368" s="610"/>
      <c r="S368" s="610"/>
      <c r="T368" s="610"/>
      <c r="U368" s="610"/>
      <c r="V368" s="610"/>
      <c r="W368" s="610"/>
      <c r="X368" s="610"/>
      <c r="Y368" s="610"/>
      <c r="Z368" s="610"/>
      <c r="AA368" s="610"/>
      <c r="AB368" s="610"/>
      <c r="AC368" s="610"/>
      <c r="AD368" s="610"/>
      <c r="AE368" s="610"/>
      <c r="AF368" s="610"/>
    </row>
    <row r="369">
      <c r="A369" s="610"/>
      <c r="B369" s="610"/>
      <c r="C369" s="610"/>
      <c r="D369" s="610"/>
      <c r="E369" s="610"/>
      <c r="F369" s="610"/>
      <c r="G369" s="610"/>
      <c r="H369" s="610"/>
      <c r="I369" s="610"/>
      <c r="J369" s="610"/>
      <c r="K369" s="610"/>
      <c r="L369" s="610"/>
      <c r="M369" s="610"/>
      <c r="N369" s="610"/>
      <c r="O369" s="610"/>
      <c r="P369" s="610"/>
      <c r="Q369" s="610"/>
      <c r="R369" s="610"/>
      <c r="S369" s="610"/>
      <c r="T369" s="610"/>
      <c r="U369" s="610"/>
      <c r="V369" s="610"/>
      <c r="W369" s="610"/>
      <c r="X369" s="610"/>
      <c r="Y369" s="610"/>
      <c r="Z369" s="610"/>
      <c r="AA369" s="610"/>
      <c r="AB369" s="610"/>
      <c r="AC369" s="610"/>
      <c r="AD369" s="610"/>
      <c r="AE369" s="610"/>
      <c r="AF369" s="610"/>
    </row>
    <row r="370">
      <c r="A370" s="610"/>
      <c r="B370" s="610"/>
      <c r="C370" s="610"/>
      <c r="D370" s="610"/>
      <c r="E370" s="610"/>
      <c r="F370" s="610"/>
      <c r="G370" s="610"/>
      <c r="H370" s="610"/>
      <c r="I370" s="610"/>
      <c r="J370" s="610"/>
      <c r="K370" s="610"/>
      <c r="L370" s="610"/>
      <c r="M370" s="610"/>
      <c r="N370" s="610"/>
      <c r="O370" s="610"/>
      <c r="P370" s="610"/>
      <c r="Q370" s="610"/>
      <c r="R370" s="610"/>
      <c r="S370" s="610"/>
      <c r="T370" s="610"/>
      <c r="U370" s="610"/>
      <c r="V370" s="610"/>
      <c r="W370" s="610"/>
      <c r="X370" s="610"/>
      <c r="Y370" s="610"/>
      <c r="Z370" s="610"/>
      <c r="AA370" s="610"/>
      <c r="AB370" s="610"/>
      <c r="AC370" s="610"/>
      <c r="AD370" s="610"/>
      <c r="AE370" s="610"/>
      <c r="AF370" s="610"/>
    </row>
    <row r="371">
      <c r="A371" s="610"/>
      <c r="B371" s="610"/>
      <c r="C371" s="610"/>
      <c r="D371" s="610"/>
      <c r="E371" s="610"/>
      <c r="F371" s="610"/>
      <c r="G371" s="610"/>
      <c r="H371" s="610"/>
      <c r="I371" s="610"/>
      <c r="J371" s="610"/>
      <c r="K371" s="610"/>
      <c r="L371" s="610"/>
      <c r="M371" s="610"/>
      <c r="N371" s="610"/>
      <c r="O371" s="610"/>
      <c r="P371" s="610"/>
      <c r="Q371" s="610"/>
      <c r="R371" s="610"/>
      <c r="S371" s="610"/>
      <c r="T371" s="610"/>
      <c r="U371" s="610"/>
      <c r="V371" s="610"/>
      <c r="W371" s="610"/>
      <c r="X371" s="610"/>
      <c r="Y371" s="610"/>
      <c r="Z371" s="610"/>
      <c r="AA371" s="610"/>
      <c r="AB371" s="610"/>
      <c r="AC371" s="610"/>
      <c r="AD371" s="610"/>
      <c r="AE371" s="610"/>
      <c r="AF371" s="610"/>
    </row>
    <row r="372">
      <c r="A372" s="610"/>
      <c r="B372" s="610"/>
      <c r="C372" s="610"/>
      <c r="D372" s="610"/>
      <c r="E372" s="610"/>
      <c r="F372" s="610"/>
      <c r="G372" s="610"/>
      <c r="H372" s="610"/>
      <c r="I372" s="610"/>
      <c r="J372" s="610"/>
      <c r="K372" s="610"/>
      <c r="L372" s="610"/>
      <c r="M372" s="610"/>
      <c r="N372" s="610"/>
      <c r="O372" s="610"/>
      <c r="P372" s="610"/>
      <c r="Q372" s="610"/>
      <c r="R372" s="610"/>
      <c r="S372" s="610"/>
      <c r="T372" s="610"/>
      <c r="U372" s="610"/>
      <c r="V372" s="610"/>
      <c r="W372" s="610"/>
      <c r="X372" s="610"/>
      <c r="Y372" s="610"/>
      <c r="Z372" s="610"/>
      <c r="AA372" s="610"/>
      <c r="AB372" s="610"/>
      <c r="AC372" s="610"/>
      <c r="AD372" s="610"/>
      <c r="AE372" s="610"/>
      <c r="AF372" s="610"/>
    </row>
    <row r="373">
      <c r="A373" s="610"/>
      <c r="B373" s="610"/>
      <c r="C373" s="610"/>
      <c r="D373" s="610"/>
      <c r="E373" s="610"/>
      <c r="F373" s="610"/>
      <c r="G373" s="610"/>
      <c r="H373" s="610"/>
      <c r="I373" s="610"/>
      <c r="J373" s="610"/>
      <c r="K373" s="610"/>
      <c r="L373" s="610"/>
      <c r="M373" s="610"/>
      <c r="N373" s="610"/>
      <c r="O373" s="610"/>
      <c r="P373" s="610"/>
      <c r="Q373" s="610"/>
      <c r="R373" s="610"/>
      <c r="S373" s="610"/>
      <c r="T373" s="610"/>
      <c r="U373" s="610"/>
      <c r="V373" s="610"/>
      <c r="W373" s="610"/>
      <c r="X373" s="610"/>
      <c r="Y373" s="610"/>
      <c r="Z373" s="610"/>
      <c r="AA373" s="610"/>
      <c r="AB373" s="610"/>
      <c r="AC373" s="610"/>
      <c r="AD373" s="610"/>
      <c r="AE373" s="610"/>
      <c r="AF373" s="610"/>
    </row>
    <row r="374">
      <c r="A374" s="610"/>
      <c r="B374" s="610"/>
      <c r="C374" s="610"/>
      <c r="D374" s="610"/>
      <c r="E374" s="610"/>
      <c r="F374" s="610"/>
      <c r="G374" s="610"/>
      <c r="H374" s="610"/>
      <c r="I374" s="610"/>
      <c r="J374" s="610"/>
      <c r="K374" s="610"/>
      <c r="L374" s="610"/>
      <c r="M374" s="610"/>
      <c r="N374" s="610"/>
      <c r="O374" s="610"/>
      <c r="P374" s="610"/>
      <c r="Q374" s="610"/>
      <c r="R374" s="610"/>
      <c r="S374" s="610"/>
      <c r="T374" s="610"/>
      <c r="U374" s="610"/>
      <c r="V374" s="610"/>
      <c r="W374" s="610"/>
      <c r="X374" s="610"/>
      <c r="Y374" s="610"/>
      <c r="Z374" s="610"/>
      <c r="AA374" s="610"/>
      <c r="AB374" s="610"/>
      <c r="AC374" s="610"/>
      <c r="AD374" s="610"/>
      <c r="AE374" s="610"/>
      <c r="AF374" s="610"/>
    </row>
    <row r="375">
      <c r="A375" s="610"/>
      <c r="B375" s="610"/>
      <c r="C375" s="610"/>
      <c r="D375" s="610"/>
      <c r="E375" s="610"/>
      <c r="F375" s="610"/>
      <c r="G375" s="610"/>
      <c r="H375" s="610"/>
      <c r="I375" s="610"/>
      <c r="J375" s="610"/>
      <c r="K375" s="610"/>
      <c r="L375" s="610"/>
      <c r="M375" s="610"/>
      <c r="N375" s="610"/>
      <c r="O375" s="610"/>
      <c r="P375" s="610"/>
      <c r="Q375" s="610"/>
      <c r="R375" s="610"/>
      <c r="S375" s="610"/>
      <c r="T375" s="610"/>
      <c r="U375" s="610"/>
      <c r="V375" s="610"/>
      <c r="W375" s="610"/>
      <c r="X375" s="610"/>
      <c r="Y375" s="610"/>
      <c r="Z375" s="610"/>
      <c r="AA375" s="610"/>
      <c r="AB375" s="610"/>
      <c r="AC375" s="610"/>
      <c r="AD375" s="610"/>
      <c r="AE375" s="610"/>
      <c r="AF375" s="610"/>
    </row>
    <row r="376">
      <c r="A376" s="610"/>
      <c r="B376" s="610"/>
      <c r="C376" s="610"/>
      <c r="D376" s="610"/>
      <c r="E376" s="610"/>
      <c r="F376" s="610"/>
      <c r="G376" s="610"/>
      <c r="H376" s="610"/>
      <c r="I376" s="610"/>
      <c r="J376" s="610"/>
      <c r="K376" s="610"/>
      <c r="L376" s="610"/>
      <c r="M376" s="610"/>
      <c r="N376" s="610"/>
      <c r="O376" s="610"/>
      <c r="P376" s="610"/>
      <c r="Q376" s="610"/>
      <c r="R376" s="610"/>
      <c r="S376" s="610"/>
      <c r="T376" s="610"/>
      <c r="U376" s="610"/>
      <c r="V376" s="610"/>
      <c r="W376" s="610"/>
      <c r="X376" s="610"/>
      <c r="Y376" s="610"/>
      <c r="Z376" s="610"/>
      <c r="AA376" s="610"/>
      <c r="AB376" s="610"/>
      <c r="AC376" s="610"/>
      <c r="AD376" s="610"/>
      <c r="AE376" s="610"/>
      <c r="AF376" s="610"/>
    </row>
    <row r="377">
      <c r="A377" s="610"/>
      <c r="B377" s="610"/>
      <c r="C377" s="610"/>
      <c r="D377" s="610"/>
      <c r="E377" s="610"/>
      <c r="F377" s="610"/>
      <c r="G377" s="610"/>
      <c r="H377" s="610"/>
      <c r="I377" s="610"/>
      <c r="J377" s="610"/>
      <c r="K377" s="610"/>
      <c r="L377" s="610"/>
      <c r="M377" s="610"/>
      <c r="N377" s="610"/>
      <c r="O377" s="610"/>
      <c r="P377" s="610"/>
      <c r="Q377" s="610"/>
      <c r="R377" s="610"/>
      <c r="S377" s="610"/>
      <c r="T377" s="610"/>
      <c r="U377" s="610"/>
      <c r="V377" s="610"/>
      <c r="W377" s="610"/>
      <c r="X377" s="610"/>
      <c r="Y377" s="610"/>
      <c r="Z377" s="610"/>
      <c r="AA377" s="610"/>
      <c r="AB377" s="610"/>
      <c r="AC377" s="610"/>
      <c r="AD377" s="610"/>
      <c r="AE377" s="610"/>
      <c r="AF377" s="610"/>
    </row>
    <row r="378">
      <c r="A378" s="610"/>
      <c r="B378" s="610"/>
      <c r="C378" s="610"/>
      <c r="D378" s="610"/>
      <c r="E378" s="610"/>
      <c r="F378" s="610"/>
      <c r="G378" s="610"/>
      <c r="H378" s="610"/>
      <c r="I378" s="610"/>
      <c r="J378" s="610"/>
      <c r="K378" s="610"/>
      <c r="L378" s="610"/>
      <c r="M378" s="610"/>
      <c r="N378" s="610"/>
      <c r="O378" s="610"/>
      <c r="P378" s="610"/>
      <c r="Q378" s="610"/>
      <c r="R378" s="610"/>
      <c r="S378" s="610"/>
      <c r="T378" s="610"/>
      <c r="U378" s="610"/>
      <c r="V378" s="610"/>
      <c r="W378" s="610"/>
      <c r="X378" s="610"/>
      <c r="Y378" s="610"/>
      <c r="Z378" s="610"/>
      <c r="AA378" s="610"/>
      <c r="AB378" s="610"/>
      <c r="AC378" s="610"/>
      <c r="AD378" s="610"/>
      <c r="AE378" s="610"/>
      <c r="AF378" s="610"/>
    </row>
    <row r="379">
      <c r="A379" s="610"/>
      <c r="B379" s="610"/>
      <c r="C379" s="610"/>
      <c r="D379" s="610"/>
      <c r="E379" s="610"/>
      <c r="F379" s="610"/>
      <c r="G379" s="610"/>
      <c r="H379" s="610"/>
      <c r="I379" s="610"/>
      <c r="J379" s="610"/>
      <c r="K379" s="610"/>
      <c r="L379" s="610"/>
      <c r="M379" s="610"/>
      <c r="N379" s="610"/>
      <c r="O379" s="610"/>
      <c r="P379" s="610"/>
      <c r="Q379" s="610"/>
      <c r="R379" s="610"/>
      <c r="S379" s="610"/>
      <c r="T379" s="610"/>
      <c r="U379" s="610"/>
      <c r="V379" s="610"/>
      <c r="W379" s="610"/>
      <c r="X379" s="610"/>
      <c r="Y379" s="610"/>
      <c r="Z379" s="610"/>
      <c r="AA379" s="610"/>
      <c r="AB379" s="610"/>
      <c r="AC379" s="610"/>
      <c r="AD379" s="610"/>
      <c r="AE379" s="610"/>
      <c r="AF379" s="610"/>
    </row>
    <row r="380">
      <c r="A380" s="610"/>
      <c r="B380" s="610"/>
      <c r="C380" s="610"/>
      <c r="D380" s="610"/>
      <c r="E380" s="610"/>
      <c r="F380" s="610"/>
      <c r="G380" s="610"/>
      <c r="H380" s="610"/>
      <c r="I380" s="610"/>
      <c r="J380" s="610"/>
      <c r="K380" s="610"/>
      <c r="L380" s="610"/>
      <c r="M380" s="610"/>
      <c r="N380" s="610"/>
      <c r="O380" s="610"/>
      <c r="P380" s="610"/>
      <c r="Q380" s="610"/>
      <c r="R380" s="610"/>
      <c r="S380" s="610"/>
      <c r="T380" s="610"/>
      <c r="U380" s="610"/>
      <c r="V380" s="610"/>
      <c r="W380" s="610"/>
      <c r="X380" s="610"/>
      <c r="Y380" s="610"/>
      <c r="Z380" s="610"/>
      <c r="AA380" s="610"/>
      <c r="AB380" s="610"/>
      <c r="AC380" s="610"/>
      <c r="AD380" s="610"/>
      <c r="AE380" s="610"/>
      <c r="AF380" s="610"/>
    </row>
    <row r="381">
      <c r="A381" s="610"/>
      <c r="B381" s="610"/>
      <c r="C381" s="610"/>
      <c r="D381" s="610"/>
      <c r="E381" s="610"/>
      <c r="F381" s="610"/>
      <c r="G381" s="610"/>
      <c r="H381" s="610"/>
      <c r="I381" s="610"/>
      <c r="J381" s="610"/>
      <c r="K381" s="610"/>
      <c r="L381" s="610"/>
      <c r="M381" s="610"/>
      <c r="N381" s="610"/>
      <c r="O381" s="610"/>
      <c r="P381" s="610"/>
      <c r="Q381" s="610"/>
      <c r="R381" s="610"/>
      <c r="S381" s="610"/>
      <c r="T381" s="610"/>
      <c r="U381" s="610"/>
      <c r="V381" s="610"/>
      <c r="W381" s="610"/>
      <c r="X381" s="610"/>
      <c r="Y381" s="610"/>
      <c r="Z381" s="610"/>
      <c r="AA381" s="610"/>
      <c r="AB381" s="610"/>
      <c r="AC381" s="610"/>
      <c r="AD381" s="610"/>
      <c r="AE381" s="610"/>
      <c r="AF381" s="610"/>
    </row>
    <row r="382">
      <c r="A382" s="610"/>
      <c r="B382" s="610"/>
      <c r="C382" s="610"/>
      <c r="D382" s="610"/>
      <c r="E382" s="610"/>
      <c r="F382" s="610"/>
      <c r="G382" s="610"/>
      <c r="H382" s="610"/>
      <c r="I382" s="610"/>
      <c r="J382" s="610"/>
      <c r="K382" s="610"/>
      <c r="L382" s="610"/>
      <c r="M382" s="610"/>
      <c r="N382" s="610"/>
      <c r="O382" s="610"/>
      <c r="P382" s="610"/>
      <c r="Q382" s="610"/>
      <c r="R382" s="610"/>
      <c r="S382" s="610"/>
      <c r="T382" s="610"/>
      <c r="U382" s="610"/>
      <c r="V382" s="610"/>
      <c r="W382" s="610"/>
      <c r="X382" s="610"/>
      <c r="Y382" s="610"/>
      <c r="Z382" s="610"/>
      <c r="AA382" s="610"/>
      <c r="AB382" s="610"/>
      <c r="AC382" s="610"/>
      <c r="AD382" s="610"/>
      <c r="AE382" s="610"/>
      <c r="AF382" s="610"/>
    </row>
    <row r="383">
      <c r="A383" s="610"/>
      <c r="B383" s="610"/>
      <c r="C383" s="610"/>
      <c r="D383" s="610"/>
      <c r="E383" s="610"/>
      <c r="F383" s="610"/>
      <c r="G383" s="610"/>
      <c r="H383" s="610"/>
      <c r="I383" s="610"/>
      <c r="J383" s="610"/>
      <c r="K383" s="610"/>
      <c r="L383" s="610"/>
      <c r="M383" s="610"/>
      <c r="N383" s="610"/>
      <c r="O383" s="610"/>
      <c r="P383" s="610"/>
      <c r="Q383" s="610"/>
      <c r="R383" s="610"/>
      <c r="S383" s="610"/>
      <c r="T383" s="610"/>
      <c r="U383" s="610"/>
      <c r="V383" s="610"/>
      <c r="W383" s="610"/>
      <c r="X383" s="610"/>
      <c r="Y383" s="610"/>
      <c r="Z383" s="610"/>
      <c r="AA383" s="610"/>
      <c r="AB383" s="610"/>
      <c r="AC383" s="610"/>
      <c r="AD383" s="610"/>
      <c r="AE383" s="610"/>
      <c r="AF383" s="610"/>
    </row>
    <row r="384">
      <c r="A384" s="610"/>
      <c r="B384" s="610"/>
      <c r="C384" s="610"/>
      <c r="D384" s="610"/>
      <c r="E384" s="610"/>
      <c r="F384" s="610"/>
      <c r="G384" s="610"/>
      <c r="H384" s="610"/>
      <c r="I384" s="610"/>
      <c r="J384" s="610"/>
      <c r="K384" s="610"/>
      <c r="L384" s="610"/>
      <c r="M384" s="610"/>
      <c r="N384" s="610"/>
      <c r="O384" s="610"/>
      <c r="P384" s="610"/>
      <c r="Q384" s="610"/>
      <c r="R384" s="610"/>
      <c r="S384" s="610"/>
      <c r="T384" s="610"/>
      <c r="U384" s="610"/>
      <c r="V384" s="610"/>
      <c r="W384" s="610"/>
      <c r="X384" s="610"/>
      <c r="Y384" s="610"/>
      <c r="Z384" s="610"/>
      <c r="AA384" s="610"/>
      <c r="AB384" s="610"/>
      <c r="AC384" s="610"/>
      <c r="AD384" s="610"/>
      <c r="AE384" s="610"/>
      <c r="AF384" s="610"/>
    </row>
    <row r="385">
      <c r="A385" s="610"/>
      <c r="B385" s="610"/>
      <c r="C385" s="610"/>
      <c r="D385" s="610"/>
      <c r="E385" s="610"/>
      <c r="F385" s="610"/>
      <c r="G385" s="610"/>
      <c r="H385" s="610"/>
      <c r="I385" s="610"/>
      <c r="J385" s="610"/>
      <c r="K385" s="610"/>
      <c r="L385" s="610"/>
      <c r="M385" s="610"/>
      <c r="N385" s="610"/>
      <c r="O385" s="610"/>
      <c r="P385" s="610"/>
      <c r="Q385" s="610"/>
      <c r="R385" s="610"/>
      <c r="S385" s="610"/>
      <c r="T385" s="610"/>
      <c r="U385" s="610"/>
      <c r="V385" s="610"/>
      <c r="W385" s="610"/>
      <c r="X385" s="610"/>
      <c r="Y385" s="610"/>
      <c r="Z385" s="610"/>
      <c r="AA385" s="610"/>
      <c r="AB385" s="610"/>
      <c r="AC385" s="610"/>
      <c r="AD385" s="610"/>
      <c r="AE385" s="610"/>
      <c r="AF385" s="610"/>
    </row>
    <row r="386">
      <c r="A386" s="610"/>
      <c r="B386" s="610"/>
      <c r="C386" s="610"/>
      <c r="D386" s="610"/>
      <c r="E386" s="610"/>
      <c r="F386" s="610"/>
      <c r="G386" s="610"/>
      <c r="H386" s="610"/>
      <c r="I386" s="610"/>
      <c r="J386" s="610"/>
      <c r="K386" s="610"/>
      <c r="L386" s="610"/>
      <c r="M386" s="610"/>
      <c r="N386" s="610"/>
      <c r="O386" s="610"/>
      <c r="P386" s="610"/>
      <c r="Q386" s="610"/>
      <c r="R386" s="610"/>
      <c r="S386" s="610"/>
      <c r="T386" s="610"/>
      <c r="U386" s="610"/>
      <c r="V386" s="610"/>
      <c r="W386" s="610"/>
      <c r="X386" s="610"/>
      <c r="Y386" s="610"/>
      <c r="Z386" s="610"/>
      <c r="AA386" s="610"/>
      <c r="AB386" s="610"/>
      <c r="AC386" s="610"/>
      <c r="AD386" s="610"/>
      <c r="AE386" s="610"/>
      <c r="AF386" s="610"/>
    </row>
    <row r="387">
      <c r="A387" s="610"/>
      <c r="B387" s="610"/>
      <c r="C387" s="610"/>
      <c r="D387" s="610"/>
      <c r="E387" s="610"/>
      <c r="F387" s="610"/>
      <c r="G387" s="610"/>
      <c r="H387" s="610"/>
      <c r="I387" s="610"/>
      <c r="J387" s="610"/>
      <c r="K387" s="610"/>
      <c r="L387" s="610"/>
      <c r="M387" s="610"/>
      <c r="N387" s="610"/>
      <c r="O387" s="610"/>
      <c r="P387" s="610"/>
      <c r="Q387" s="610"/>
      <c r="R387" s="610"/>
      <c r="S387" s="610"/>
      <c r="T387" s="610"/>
      <c r="U387" s="610"/>
      <c r="V387" s="610"/>
      <c r="W387" s="610"/>
      <c r="X387" s="610"/>
      <c r="Y387" s="610"/>
      <c r="Z387" s="610"/>
      <c r="AA387" s="610"/>
      <c r="AB387" s="610"/>
      <c r="AC387" s="610"/>
      <c r="AD387" s="610"/>
      <c r="AE387" s="610"/>
      <c r="AF387" s="610"/>
    </row>
    <row r="388">
      <c r="A388" s="610"/>
      <c r="B388" s="610"/>
      <c r="C388" s="610"/>
      <c r="D388" s="610"/>
      <c r="E388" s="610"/>
      <c r="F388" s="610"/>
      <c r="G388" s="610"/>
      <c r="H388" s="610"/>
      <c r="I388" s="610"/>
      <c r="J388" s="610"/>
      <c r="K388" s="610"/>
      <c r="L388" s="610"/>
      <c r="M388" s="610"/>
      <c r="N388" s="610"/>
      <c r="O388" s="610"/>
      <c r="P388" s="610"/>
      <c r="Q388" s="610"/>
      <c r="R388" s="610"/>
      <c r="S388" s="610"/>
      <c r="T388" s="610"/>
      <c r="U388" s="610"/>
      <c r="V388" s="610"/>
      <c r="W388" s="610"/>
      <c r="X388" s="610"/>
      <c r="Y388" s="610"/>
      <c r="Z388" s="610"/>
      <c r="AA388" s="610"/>
      <c r="AB388" s="610"/>
      <c r="AC388" s="610"/>
      <c r="AD388" s="610"/>
      <c r="AE388" s="610"/>
      <c r="AF388" s="610"/>
    </row>
    <row r="389">
      <c r="A389" s="610"/>
      <c r="B389" s="610"/>
      <c r="C389" s="610"/>
      <c r="D389" s="610"/>
      <c r="E389" s="610"/>
      <c r="F389" s="610"/>
      <c r="G389" s="610"/>
      <c r="H389" s="610"/>
      <c r="I389" s="610"/>
      <c r="J389" s="610"/>
      <c r="K389" s="610"/>
      <c r="L389" s="610"/>
      <c r="M389" s="610"/>
      <c r="N389" s="610"/>
      <c r="O389" s="610"/>
      <c r="P389" s="610"/>
      <c r="Q389" s="610"/>
      <c r="R389" s="610"/>
      <c r="S389" s="610"/>
      <c r="T389" s="610"/>
      <c r="U389" s="610"/>
      <c r="V389" s="610"/>
      <c r="W389" s="610"/>
      <c r="X389" s="610"/>
      <c r="Y389" s="610"/>
      <c r="Z389" s="610"/>
      <c r="AA389" s="610"/>
      <c r="AB389" s="610"/>
      <c r="AC389" s="610"/>
      <c r="AD389" s="610"/>
      <c r="AE389" s="610"/>
      <c r="AF389" s="610"/>
    </row>
    <row r="390">
      <c r="A390" s="610"/>
      <c r="B390" s="610"/>
      <c r="C390" s="610"/>
      <c r="D390" s="610"/>
      <c r="E390" s="610"/>
      <c r="F390" s="610"/>
      <c r="G390" s="610"/>
      <c r="H390" s="610"/>
      <c r="I390" s="610"/>
      <c r="J390" s="610"/>
      <c r="K390" s="610"/>
      <c r="L390" s="610"/>
      <c r="M390" s="610"/>
      <c r="N390" s="610"/>
      <c r="O390" s="610"/>
      <c r="P390" s="610"/>
      <c r="Q390" s="610"/>
      <c r="R390" s="610"/>
      <c r="S390" s="610"/>
      <c r="T390" s="610"/>
      <c r="U390" s="610"/>
      <c r="V390" s="610"/>
      <c r="W390" s="610"/>
      <c r="X390" s="610"/>
      <c r="Y390" s="610"/>
      <c r="Z390" s="610"/>
      <c r="AA390" s="610"/>
      <c r="AB390" s="610"/>
      <c r="AC390" s="610"/>
      <c r="AD390" s="610"/>
      <c r="AE390" s="610"/>
      <c r="AF390" s="610"/>
    </row>
    <row r="391">
      <c r="A391" s="610"/>
      <c r="B391" s="610"/>
      <c r="C391" s="610"/>
      <c r="D391" s="610"/>
      <c r="E391" s="610"/>
      <c r="F391" s="610"/>
      <c r="G391" s="610"/>
      <c r="H391" s="610"/>
      <c r="I391" s="610"/>
      <c r="J391" s="610"/>
      <c r="K391" s="610"/>
      <c r="L391" s="610"/>
      <c r="M391" s="610"/>
      <c r="N391" s="610"/>
      <c r="O391" s="610"/>
      <c r="P391" s="610"/>
      <c r="Q391" s="610"/>
      <c r="R391" s="610"/>
      <c r="S391" s="610"/>
      <c r="T391" s="610"/>
      <c r="U391" s="610"/>
      <c r="V391" s="610"/>
      <c r="W391" s="610"/>
      <c r="X391" s="610"/>
      <c r="Y391" s="610"/>
      <c r="Z391" s="610"/>
      <c r="AA391" s="610"/>
      <c r="AB391" s="610"/>
      <c r="AC391" s="610"/>
      <c r="AD391" s="610"/>
      <c r="AE391" s="610"/>
      <c r="AF391" s="610"/>
    </row>
    <row r="392">
      <c r="A392" s="610"/>
      <c r="B392" s="610"/>
      <c r="C392" s="610"/>
      <c r="D392" s="610"/>
      <c r="E392" s="610"/>
      <c r="F392" s="610"/>
      <c r="G392" s="610"/>
      <c r="H392" s="610"/>
      <c r="I392" s="610"/>
      <c r="J392" s="610"/>
      <c r="K392" s="610"/>
      <c r="L392" s="610"/>
      <c r="M392" s="610"/>
      <c r="N392" s="610"/>
      <c r="O392" s="610"/>
      <c r="P392" s="610"/>
      <c r="Q392" s="610"/>
      <c r="R392" s="610"/>
      <c r="S392" s="610"/>
      <c r="T392" s="610"/>
      <c r="U392" s="610"/>
      <c r="V392" s="610"/>
      <c r="W392" s="610"/>
      <c r="X392" s="610"/>
      <c r="Y392" s="610"/>
      <c r="Z392" s="610"/>
      <c r="AA392" s="610"/>
      <c r="AB392" s="610"/>
      <c r="AC392" s="610"/>
      <c r="AD392" s="610"/>
      <c r="AE392" s="610"/>
      <c r="AF392" s="610"/>
    </row>
    <row r="393">
      <c r="A393" s="610"/>
      <c r="B393" s="610"/>
      <c r="C393" s="610"/>
      <c r="D393" s="610"/>
      <c r="E393" s="610"/>
      <c r="F393" s="610"/>
      <c r="G393" s="610"/>
      <c r="H393" s="610"/>
      <c r="I393" s="610"/>
      <c r="J393" s="610"/>
      <c r="K393" s="610"/>
      <c r="L393" s="610"/>
      <c r="M393" s="610"/>
      <c r="N393" s="610"/>
      <c r="O393" s="610"/>
      <c r="P393" s="610"/>
      <c r="Q393" s="610"/>
      <c r="R393" s="610"/>
      <c r="S393" s="610"/>
      <c r="T393" s="610"/>
      <c r="U393" s="610"/>
      <c r="V393" s="610"/>
      <c r="W393" s="610"/>
      <c r="X393" s="610"/>
      <c r="Y393" s="610"/>
      <c r="Z393" s="610"/>
      <c r="AA393" s="610"/>
      <c r="AB393" s="610"/>
      <c r="AC393" s="610"/>
      <c r="AD393" s="610"/>
      <c r="AE393" s="610"/>
      <c r="AF393" s="610"/>
    </row>
    <row r="394">
      <c r="A394" s="610"/>
      <c r="B394" s="610"/>
      <c r="C394" s="610"/>
      <c r="D394" s="610"/>
      <c r="E394" s="610"/>
      <c r="F394" s="610"/>
      <c r="G394" s="610"/>
      <c r="H394" s="610"/>
      <c r="I394" s="610"/>
      <c r="J394" s="610"/>
      <c r="K394" s="610"/>
      <c r="L394" s="610"/>
      <c r="M394" s="610"/>
      <c r="N394" s="610"/>
      <c r="O394" s="610"/>
      <c r="P394" s="610"/>
      <c r="Q394" s="610"/>
      <c r="R394" s="610"/>
      <c r="S394" s="610"/>
      <c r="T394" s="610"/>
      <c r="U394" s="610"/>
      <c r="V394" s="610"/>
      <c r="W394" s="610"/>
      <c r="X394" s="610"/>
      <c r="Y394" s="610"/>
      <c r="Z394" s="610"/>
      <c r="AA394" s="610"/>
      <c r="AB394" s="610"/>
      <c r="AC394" s="610"/>
      <c r="AD394" s="610"/>
      <c r="AE394" s="610"/>
      <c r="AF394" s="610"/>
    </row>
    <row r="395">
      <c r="A395" s="610"/>
      <c r="B395" s="610"/>
      <c r="C395" s="610"/>
      <c r="D395" s="610"/>
      <c r="E395" s="610"/>
      <c r="F395" s="610"/>
      <c r="G395" s="610"/>
      <c r="H395" s="610"/>
      <c r="I395" s="610"/>
      <c r="J395" s="610"/>
      <c r="K395" s="610"/>
      <c r="L395" s="610"/>
      <c r="M395" s="610"/>
      <c r="N395" s="610"/>
      <c r="O395" s="610"/>
      <c r="P395" s="610"/>
      <c r="Q395" s="610"/>
      <c r="R395" s="610"/>
      <c r="S395" s="610"/>
      <c r="T395" s="610"/>
      <c r="U395" s="610"/>
      <c r="V395" s="610"/>
      <c r="W395" s="610"/>
      <c r="X395" s="610"/>
      <c r="Y395" s="610"/>
      <c r="Z395" s="610"/>
      <c r="AA395" s="610"/>
      <c r="AB395" s="610"/>
      <c r="AC395" s="610"/>
      <c r="AD395" s="610"/>
      <c r="AE395" s="610"/>
      <c r="AF395" s="610"/>
    </row>
    <row r="396">
      <c r="A396" s="610"/>
      <c r="B396" s="610"/>
      <c r="C396" s="610"/>
      <c r="D396" s="610"/>
      <c r="E396" s="610"/>
      <c r="F396" s="610"/>
      <c r="G396" s="610"/>
      <c r="H396" s="610"/>
      <c r="I396" s="610"/>
      <c r="J396" s="610"/>
      <c r="K396" s="610"/>
      <c r="L396" s="610"/>
      <c r="M396" s="610"/>
      <c r="N396" s="610"/>
      <c r="O396" s="610"/>
      <c r="P396" s="610"/>
      <c r="Q396" s="610"/>
      <c r="R396" s="610"/>
      <c r="S396" s="610"/>
      <c r="T396" s="610"/>
      <c r="U396" s="610"/>
      <c r="V396" s="610"/>
      <c r="W396" s="610"/>
      <c r="X396" s="610"/>
      <c r="Y396" s="610"/>
      <c r="Z396" s="610"/>
      <c r="AA396" s="610"/>
      <c r="AB396" s="610"/>
      <c r="AC396" s="610"/>
      <c r="AD396" s="610"/>
      <c r="AE396" s="610"/>
      <c r="AF396" s="610"/>
    </row>
    <row r="397">
      <c r="A397" s="610"/>
      <c r="B397" s="610"/>
      <c r="C397" s="610"/>
      <c r="D397" s="610"/>
      <c r="E397" s="610"/>
      <c r="F397" s="610"/>
      <c r="G397" s="610"/>
      <c r="H397" s="610"/>
      <c r="I397" s="610"/>
      <c r="J397" s="610"/>
      <c r="K397" s="610"/>
      <c r="L397" s="610"/>
      <c r="M397" s="610"/>
      <c r="N397" s="610"/>
      <c r="O397" s="610"/>
      <c r="P397" s="610"/>
      <c r="Q397" s="610"/>
      <c r="R397" s="610"/>
      <c r="S397" s="610"/>
      <c r="T397" s="610"/>
      <c r="U397" s="610"/>
      <c r="V397" s="610"/>
      <c r="W397" s="610"/>
      <c r="X397" s="610"/>
      <c r="Y397" s="610"/>
      <c r="Z397" s="610"/>
      <c r="AA397" s="610"/>
      <c r="AB397" s="610"/>
      <c r="AC397" s="610"/>
      <c r="AD397" s="610"/>
      <c r="AE397" s="610"/>
      <c r="AF397" s="610"/>
    </row>
    <row r="398">
      <c r="A398" s="610"/>
      <c r="B398" s="610"/>
      <c r="C398" s="610"/>
      <c r="D398" s="610"/>
      <c r="E398" s="610"/>
      <c r="F398" s="610"/>
      <c r="G398" s="610"/>
      <c r="H398" s="610"/>
      <c r="I398" s="610"/>
      <c r="J398" s="610"/>
      <c r="K398" s="610"/>
      <c r="L398" s="610"/>
      <c r="M398" s="610"/>
      <c r="N398" s="610"/>
      <c r="O398" s="610"/>
      <c r="P398" s="610"/>
      <c r="Q398" s="610"/>
      <c r="R398" s="610"/>
      <c r="S398" s="610"/>
      <c r="T398" s="610"/>
      <c r="U398" s="610"/>
      <c r="V398" s="610"/>
      <c r="W398" s="610"/>
      <c r="X398" s="610"/>
      <c r="Y398" s="610"/>
      <c r="Z398" s="610"/>
      <c r="AA398" s="610"/>
      <c r="AB398" s="610"/>
      <c r="AC398" s="610"/>
      <c r="AD398" s="610"/>
      <c r="AE398" s="610"/>
      <c r="AF398" s="610"/>
    </row>
    <row r="399">
      <c r="A399" s="610"/>
      <c r="B399" s="610"/>
      <c r="C399" s="610"/>
      <c r="D399" s="610"/>
      <c r="E399" s="610"/>
      <c r="F399" s="610"/>
      <c r="G399" s="610"/>
      <c r="H399" s="610"/>
      <c r="I399" s="610"/>
      <c r="J399" s="610"/>
      <c r="K399" s="610"/>
      <c r="L399" s="610"/>
      <c r="M399" s="610"/>
      <c r="N399" s="610"/>
      <c r="O399" s="610"/>
      <c r="P399" s="610"/>
      <c r="Q399" s="610"/>
      <c r="R399" s="610"/>
      <c r="S399" s="610"/>
      <c r="T399" s="610"/>
      <c r="U399" s="610"/>
      <c r="V399" s="610"/>
      <c r="W399" s="610"/>
      <c r="X399" s="610"/>
      <c r="Y399" s="610"/>
      <c r="Z399" s="610"/>
      <c r="AA399" s="610"/>
      <c r="AB399" s="610"/>
      <c r="AC399" s="610"/>
      <c r="AD399" s="610"/>
      <c r="AE399" s="610"/>
      <c r="AF399" s="610"/>
    </row>
    <row r="400">
      <c r="A400" s="610"/>
      <c r="B400" s="610"/>
      <c r="C400" s="610"/>
      <c r="D400" s="610"/>
      <c r="E400" s="610"/>
      <c r="F400" s="610"/>
      <c r="G400" s="610"/>
      <c r="H400" s="610"/>
      <c r="I400" s="610"/>
      <c r="J400" s="610"/>
      <c r="K400" s="610"/>
      <c r="L400" s="610"/>
      <c r="M400" s="610"/>
      <c r="N400" s="610"/>
      <c r="O400" s="610"/>
      <c r="P400" s="610"/>
      <c r="Q400" s="610"/>
      <c r="R400" s="610"/>
      <c r="S400" s="610"/>
      <c r="T400" s="610"/>
      <c r="U400" s="610"/>
      <c r="V400" s="610"/>
      <c r="W400" s="610"/>
      <c r="X400" s="610"/>
      <c r="Y400" s="610"/>
      <c r="Z400" s="610"/>
      <c r="AA400" s="610"/>
      <c r="AB400" s="610"/>
      <c r="AC400" s="610"/>
      <c r="AD400" s="610"/>
      <c r="AE400" s="610"/>
      <c r="AF400" s="610"/>
    </row>
    <row r="401">
      <c r="A401" s="610"/>
      <c r="B401" s="610"/>
      <c r="C401" s="610"/>
      <c r="D401" s="610"/>
      <c r="E401" s="610"/>
      <c r="F401" s="610"/>
      <c r="G401" s="610"/>
      <c r="H401" s="610"/>
      <c r="I401" s="610"/>
      <c r="J401" s="610"/>
      <c r="K401" s="610"/>
      <c r="L401" s="610"/>
      <c r="M401" s="610"/>
      <c r="N401" s="610"/>
      <c r="O401" s="610"/>
      <c r="P401" s="610"/>
      <c r="Q401" s="610"/>
      <c r="R401" s="610"/>
      <c r="S401" s="610"/>
      <c r="T401" s="610"/>
      <c r="U401" s="610"/>
      <c r="V401" s="610"/>
      <c r="W401" s="610"/>
      <c r="X401" s="610"/>
      <c r="Y401" s="610"/>
      <c r="Z401" s="610"/>
      <c r="AA401" s="610"/>
      <c r="AB401" s="610"/>
      <c r="AC401" s="610"/>
      <c r="AD401" s="610"/>
      <c r="AE401" s="610"/>
      <c r="AF401" s="610"/>
    </row>
    <row r="402">
      <c r="A402" s="610"/>
      <c r="B402" s="610"/>
      <c r="C402" s="610"/>
      <c r="D402" s="610"/>
      <c r="E402" s="610"/>
      <c r="F402" s="610"/>
      <c r="G402" s="610"/>
      <c r="H402" s="610"/>
      <c r="I402" s="610"/>
      <c r="J402" s="610"/>
      <c r="K402" s="610"/>
      <c r="L402" s="610"/>
      <c r="M402" s="610"/>
      <c r="N402" s="610"/>
      <c r="O402" s="610"/>
      <c r="P402" s="610"/>
      <c r="Q402" s="610"/>
      <c r="R402" s="610"/>
      <c r="S402" s="610"/>
      <c r="T402" s="610"/>
      <c r="U402" s="610"/>
      <c r="V402" s="610"/>
      <c r="W402" s="610"/>
      <c r="X402" s="610"/>
      <c r="Y402" s="610"/>
      <c r="Z402" s="610"/>
      <c r="AA402" s="610"/>
      <c r="AB402" s="610"/>
      <c r="AC402" s="610"/>
      <c r="AD402" s="610"/>
      <c r="AE402" s="610"/>
      <c r="AF402" s="610"/>
    </row>
    <row r="403">
      <c r="A403" s="610"/>
      <c r="B403" s="610"/>
      <c r="C403" s="610"/>
      <c r="D403" s="610"/>
      <c r="E403" s="610"/>
      <c r="F403" s="610"/>
      <c r="G403" s="610"/>
      <c r="H403" s="610"/>
      <c r="I403" s="610"/>
      <c r="J403" s="610"/>
      <c r="K403" s="610"/>
      <c r="L403" s="610"/>
      <c r="M403" s="610"/>
      <c r="N403" s="610"/>
      <c r="O403" s="610"/>
      <c r="P403" s="610"/>
      <c r="Q403" s="610"/>
      <c r="R403" s="610"/>
      <c r="S403" s="610"/>
      <c r="T403" s="610"/>
      <c r="U403" s="610"/>
      <c r="V403" s="610"/>
      <c r="W403" s="610"/>
      <c r="X403" s="610"/>
      <c r="Y403" s="610"/>
      <c r="Z403" s="610"/>
      <c r="AA403" s="610"/>
      <c r="AB403" s="610"/>
      <c r="AC403" s="610"/>
      <c r="AD403" s="610"/>
      <c r="AE403" s="610"/>
      <c r="AF403" s="610"/>
    </row>
    <row r="404">
      <c r="A404" s="610"/>
      <c r="B404" s="610"/>
      <c r="C404" s="610"/>
      <c r="D404" s="610"/>
      <c r="E404" s="610"/>
      <c r="F404" s="610"/>
      <c r="G404" s="610"/>
      <c r="H404" s="610"/>
      <c r="I404" s="610"/>
      <c r="J404" s="610"/>
      <c r="K404" s="610"/>
      <c r="L404" s="610"/>
      <c r="M404" s="610"/>
      <c r="N404" s="610"/>
      <c r="O404" s="610"/>
      <c r="P404" s="610"/>
      <c r="Q404" s="610"/>
      <c r="R404" s="610"/>
      <c r="S404" s="610"/>
      <c r="T404" s="610"/>
      <c r="U404" s="610"/>
      <c r="V404" s="610"/>
      <c r="W404" s="610"/>
      <c r="X404" s="610"/>
      <c r="Y404" s="610"/>
      <c r="Z404" s="610"/>
      <c r="AA404" s="610"/>
      <c r="AB404" s="610"/>
      <c r="AC404" s="610"/>
      <c r="AD404" s="610"/>
      <c r="AE404" s="610"/>
      <c r="AF404" s="610"/>
    </row>
    <row r="405">
      <c r="A405" s="610"/>
      <c r="B405" s="610"/>
      <c r="C405" s="610"/>
      <c r="D405" s="610"/>
      <c r="E405" s="610"/>
      <c r="F405" s="610"/>
      <c r="G405" s="610"/>
      <c r="H405" s="610"/>
      <c r="I405" s="610"/>
      <c r="J405" s="610"/>
      <c r="K405" s="610"/>
      <c r="L405" s="610"/>
      <c r="M405" s="610"/>
      <c r="N405" s="610"/>
      <c r="O405" s="610"/>
      <c r="P405" s="610"/>
      <c r="Q405" s="610"/>
      <c r="R405" s="610"/>
      <c r="S405" s="610"/>
      <c r="T405" s="610"/>
      <c r="U405" s="610"/>
      <c r="V405" s="610"/>
      <c r="W405" s="610"/>
      <c r="X405" s="610"/>
      <c r="Y405" s="610"/>
      <c r="Z405" s="610"/>
      <c r="AA405" s="610"/>
      <c r="AB405" s="610"/>
      <c r="AC405" s="610"/>
      <c r="AD405" s="610"/>
      <c r="AE405" s="610"/>
      <c r="AF405" s="610"/>
    </row>
    <row r="406">
      <c r="A406" s="610"/>
      <c r="B406" s="610"/>
      <c r="C406" s="610"/>
      <c r="D406" s="610"/>
      <c r="E406" s="610"/>
      <c r="F406" s="610"/>
      <c r="G406" s="610"/>
      <c r="H406" s="610"/>
      <c r="I406" s="610"/>
      <c r="J406" s="610"/>
      <c r="K406" s="610"/>
      <c r="L406" s="610"/>
      <c r="M406" s="610"/>
      <c r="N406" s="610"/>
      <c r="O406" s="610"/>
      <c r="P406" s="610"/>
      <c r="Q406" s="610"/>
      <c r="R406" s="610"/>
      <c r="S406" s="610"/>
      <c r="T406" s="610"/>
      <c r="U406" s="610"/>
      <c r="V406" s="610"/>
      <c r="W406" s="610"/>
      <c r="X406" s="610"/>
      <c r="Y406" s="610"/>
      <c r="Z406" s="610"/>
      <c r="AA406" s="610"/>
      <c r="AB406" s="610"/>
      <c r="AC406" s="610"/>
      <c r="AD406" s="610"/>
      <c r="AE406" s="610"/>
      <c r="AF406" s="610"/>
    </row>
    <row r="407">
      <c r="A407" s="610"/>
      <c r="B407" s="610"/>
      <c r="C407" s="610"/>
      <c r="D407" s="610"/>
      <c r="E407" s="610"/>
      <c r="F407" s="610"/>
      <c r="G407" s="610"/>
      <c r="H407" s="610"/>
      <c r="I407" s="610"/>
      <c r="J407" s="610"/>
      <c r="K407" s="610"/>
      <c r="L407" s="610"/>
      <c r="M407" s="610"/>
      <c r="N407" s="610"/>
      <c r="O407" s="610"/>
      <c r="P407" s="610"/>
      <c r="Q407" s="610"/>
      <c r="R407" s="610"/>
      <c r="S407" s="610"/>
      <c r="T407" s="610"/>
      <c r="U407" s="610"/>
      <c r="V407" s="610"/>
      <c r="W407" s="610"/>
      <c r="X407" s="610"/>
      <c r="Y407" s="610"/>
      <c r="Z407" s="610"/>
      <c r="AA407" s="610"/>
      <c r="AB407" s="610"/>
      <c r="AC407" s="610"/>
      <c r="AD407" s="610"/>
      <c r="AE407" s="610"/>
      <c r="AF407" s="610"/>
    </row>
    <row r="408">
      <c r="A408" s="610"/>
      <c r="B408" s="610"/>
      <c r="C408" s="610"/>
      <c r="D408" s="610"/>
      <c r="E408" s="610"/>
      <c r="F408" s="610"/>
      <c r="G408" s="610"/>
      <c r="H408" s="610"/>
      <c r="I408" s="610"/>
      <c r="J408" s="610"/>
      <c r="K408" s="610"/>
      <c r="L408" s="610"/>
      <c r="M408" s="610"/>
      <c r="N408" s="610"/>
      <c r="O408" s="610"/>
      <c r="P408" s="610"/>
      <c r="Q408" s="610"/>
      <c r="R408" s="610"/>
      <c r="S408" s="610"/>
      <c r="T408" s="610"/>
      <c r="U408" s="610"/>
      <c r="V408" s="610"/>
      <c r="W408" s="610"/>
      <c r="X408" s="610"/>
      <c r="Y408" s="610"/>
      <c r="Z408" s="610"/>
      <c r="AA408" s="610"/>
      <c r="AB408" s="610"/>
      <c r="AC408" s="610"/>
      <c r="AD408" s="610"/>
      <c r="AE408" s="610"/>
      <c r="AF408" s="610"/>
    </row>
    <row r="409">
      <c r="A409" s="610"/>
      <c r="B409" s="610"/>
      <c r="C409" s="610"/>
      <c r="D409" s="610"/>
      <c r="E409" s="610"/>
      <c r="F409" s="610"/>
      <c r="G409" s="610"/>
      <c r="H409" s="610"/>
      <c r="I409" s="610"/>
      <c r="J409" s="610"/>
      <c r="K409" s="610"/>
      <c r="L409" s="610"/>
      <c r="M409" s="610"/>
      <c r="N409" s="610"/>
      <c r="O409" s="610"/>
      <c r="P409" s="610"/>
      <c r="Q409" s="610"/>
      <c r="R409" s="610"/>
      <c r="S409" s="610"/>
      <c r="T409" s="610"/>
      <c r="U409" s="610"/>
      <c r="V409" s="610"/>
      <c r="W409" s="610"/>
      <c r="X409" s="610"/>
      <c r="Y409" s="610"/>
      <c r="Z409" s="610"/>
      <c r="AA409" s="610"/>
      <c r="AB409" s="610"/>
      <c r="AC409" s="610"/>
      <c r="AD409" s="610"/>
      <c r="AE409" s="610"/>
      <c r="AF409" s="610"/>
    </row>
    <row r="410">
      <c r="A410" s="610"/>
      <c r="B410" s="610"/>
      <c r="C410" s="610"/>
      <c r="D410" s="610"/>
      <c r="E410" s="610"/>
      <c r="F410" s="610"/>
      <c r="G410" s="610"/>
      <c r="H410" s="610"/>
      <c r="I410" s="610"/>
      <c r="J410" s="610"/>
      <c r="K410" s="610"/>
      <c r="L410" s="610"/>
      <c r="M410" s="610"/>
      <c r="N410" s="610"/>
      <c r="O410" s="610"/>
      <c r="P410" s="610"/>
      <c r="Q410" s="610"/>
      <c r="R410" s="610"/>
      <c r="S410" s="610"/>
      <c r="T410" s="610"/>
      <c r="U410" s="610"/>
      <c r="V410" s="610"/>
      <c r="W410" s="610"/>
      <c r="X410" s="610"/>
      <c r="Y410" s="610"/>
      <c r="Z410" s="610"/>
      <c r="AA410" s="610"/>
      <c r="AB410" s="610"/>
      <c r="AC410" s="610"/>
      <c r="AD410" s="610"/>
      <c r="AE410" s="610"/>
      <c r="AF410" s="610"/>
    </row>
    <row r="411">
      <c r="A411" s="610"/>
      <c r="B411" s="610"/>
      <c r="C411" s="610"/>
      <c r="D411" s="610"/>
      <c r="E411" s="610"/>
      <c r="F411" s="610"/>
      <c r="G411" s="610"/>
      <c r="H411" s="610"/>
      <c r="I411" s="610"/>
      <c r="J411" s="610"/>
      <c r="K411" s="610"/>
      <c r="L411" s="610"/>
      <c r="M411" s="610"/>
      <c r="N411" s="610"/>
      <c r="O411" s="610"/>
      <c r="P411" s="610"/>
      <c r="Q411" s="610"/>
      <c r="R411" s="610"/>
      <c r="S411" s="610"/>
      <c r="T411" s="610"/>
      <c r="U411" s="610"/>
      <c r="V411" s="610"/>
      <c r="W411" s="610"/>
      <c r="X411" s="610"/>
      <c r="Y411" s="610"/>
      <c r="Z411" s="610"/>
      <c r="AA411" s="610"/>
      <c r="AB411" s="610"/>
      <c r="AC411" s="610"/>
      <c r="AD411" s="610"/>
      <c r="AE411" s="610"/>
      <c r="AF411" s="610"/>
    </row>
    <row r="412">
      <c r="A412" s="610"/>
      <c r="B412" s="610"/>
      <c r="C412" s="610"/>
      <c r="D412" s="610"/>
      <c r="E412" s="610"/>
      <c r="F412" s="610"/>
      <c r="G412" s="610"/>
      <c r="H412" s="610"/>
      <c r="I412" s="610"/>
      <c r="J412" s="610"/>
      <c r="K412" s="610"/>
      <c r="L412" s="610"/>
      <c r="M412" s="610"/>
      <c r="N412" s="610"/>
      <c r="O412" s="610"/>
      <c r="P412" s="610"/>
      <c r="Q412" s="610"/>
      <c r="R412" s="610"/>
      <c r="S412" s="610"/>
      <c r="T412" s="610"/>
      <c r="U412" s="610"/>
      <c r="V412" s="610"/>
      <c r="W412" s="610"/>
      <c r="X412" s="610"/>
      <c r="Y412" s="610"/>
      <c r="Z412" s="610"/>
      <c r="AA412" s="610"/>
      <c r="AB412" s="610"/>
      <c r="AC412" s="610"/>
      <c r="AD412" s="610"/>
      <c r="AE412" s="610"/>
      <c r="AF412" s="610"/>
    </row>
    <row r="413">
      <c r="A413" s="610"/>
      <c r="B413" s="610"/>
      <c r="C413" s="610"/>
      <c r="D413" s="610"/>
      <c r="E413" s="610"/>
      <c r="F413" s="610"/>
      <c r="G413" s="610"/>
      <c r="H413" s="610"/>
      <c r="I413" s="610"/>
      <c r="J413" s="610"/>
      <c r="K413" s="610"/>
      <c r="L413" s="610"/>
      <c r="M413" s="610"/>
      <c r="N413" s="610"/>
      <c r="O413" s="610"/>
      <c r="P413" s="610"/>
      <c r="Q413" s="610"/>
      <c r="R413" s="610"/>
      <c r="S413" s="610"/>
      <c r="T413" s="610"/>
      <c r="U413" s="610"/>
      <c r="V413" s="610"/>
      <c r="W413" s="610"/>
      <c r="X413" s="610"/>
      <c r="Y413" s="610"/>
      <c r="Z413" s="610"/>
      <c r="AA413" s="610"/>
      <c r="AB413" s="610"/>
      <c r="AC413" s="610"/>
      <c r="AD413" s="610"/>
      <c r="AE413" s="610"/>
      <c r="AF413" s="610"/>
    </row>
    <row r="414">
      <c r="A414" s="610"/>
      <c r="B414" s="610"/>
      <c r="C414" s="610"/>
      <c r="D414" s="610"/>
      <c r="E414" s="610"/>
      <c r="F414" s="610"/>
      <c r="G414" s="610"/>
      <c r="H414" s="610"/>
      <c r="I414" s="610"/>
      <c r="J414" s="610"/>
      <c r="K414" s="610"/>
      <c r="L414" s="610"/>
      <c r="M414" s="610"/>
      <c r="N414" s="610"/>
      <c r="O414" s="610"/>
      <c r="P414" s="610"/>
      <c r="Q414" s="610"/>
      <c r="R414" s="610"/>
      <c r="S414" s="610"/>
      <c r="T414" s="610"/>
      <c r="U414" s="610"/>
      <c r="V414" s="610"/>
      <c r="W414" s="610"/>
      <c r="X414" s="610"/>
      <c r="Y414" s="610"/>
      <c r="Z414" s="610"/>
      <c r="AA414" s="610"/>
      <c r="AB414" s="610"/>
      <c r="AC414" s="610"/>
      <c r="AD414" s="610"/>
      <c r="AE414" s="610"/>
      <c r="AF414" s="610"/>
    </row>
    <row r="415">
      <c r="A415" s="610"/>
      <c r="B415" s="610"/>
      <c r="C415" s="610"/>
      <c r="D415" s="610"/>
      <c r="E415" s="610"/>
      <c r="F415" s="610"/>
      <c r="G415" s="610"/>
      <c r="H415" s="610"/>
      <c r="I415" s="610"/>
      <c r="J415" s="610"/>
      <c r="K415" s="610"/>
      <c r="L415" s="610"/>
      <c r="M415" s="610"/>
      <c r="N415" s="610"/>
      <c r="O415" s="610"/>
      <c r="P415" s="610"/>
      <c r="Q415" s="610"/>
      <c r="R415" s="610"/>
      <c r="S415" s="610"/>
      <c r="T415" s="610"/>
      <c r="U415" s="610"/>
      <c r="V415" s="610"/>
      <c r="W415" s="610"/>
      <c r="X415" s="610"/>
      <c r="Y415" s="610"/>
      <c r="Z415" s="610"/>
      <c r="AA415" s="610"/>
      <c r="AB415" s="610"/>
      <c r="AC415" s="610"/>
      <c r="AD415" s="610"/>
      <c r="AE415" s="610"/>
      <c r="AF415" s="610"/>
    </row>
    <row r="416">
      <c r="A416" s="610"/>
      <c r="B416" s="610"/>
      <c r="C416" s="610"/>
      <c r="D416" s="610"/>
      <c r="E416" s="610"/>
      <c r="F416" s="610"/>
      <c r="G416" s="610"/>
      <c r="H416" s="610"/>
      <c r="I416" s="610"/>
      <c r="J416" s="610"/>
      <c r="K416" s="610"/>
      <c r="L416" s="610"/>
      <c r="M416" s="610"/>
      <c r="N416" s="610"/>
      <c r="O416" s="610"/>
      <c r="P416" s="610"/>
      <c r="Q416" s="610"/>
      <c r="R416" s="610"/>
      <c r="S416" s="610"/>
      <c r="T416" s="610"/>
      <c r="U416" s="610"/>
      <c r="V416" s="610"/>
      <c r="W416" s="610"/>
      <c r="X416" s="610"/>
      <c r="Y416" s="610"/>
      <c r="Z416" s="610"/>
      <c r="AA416" s="610"/>
      <c r="AB416" s="610"/>
      <c r="AC416" s="610"/>
      <c r="AD416" s="610"/>
      <c r="AE416" s="610"/>
      <c r="AF416" s="610"/>
    </row>
    <row r="417">
      <c r="A417" s="610"/>
      <c r="B417" s="610"/>
      <c r="C417" s="610"/>
      <c r="D417" s="610"/>
      <c r="E417" s="610"/>
      <c r="F417" s="610"/>
      <c r="G417" s="610"/>
      <c r="H417" s="610"/>
      <c r="I417" s="610"/>
      <c r="J417" s="610"/>
      <c r="K417" s="610"/>
      <c r="L417" s="610"/>
      <c r="M417" s="610"/>
      <c r="N417" s="610"/>
      <c r="O417" s="610"/>
      <c r="P417" s="610"/>
      <c r="Q417" s="610"/>
      <c r="R417" s="610"/>
      <c r="S417" s="610"/>
      <c r="T417" s="610"/>
      <c r="U417" s="610"/>
      <c r="V417" s="610"/>
      <c r="W417" s="610"/>
      <c r="X417" s="610"/>
      <c r="Y417" s="610"/>
      <c r="Z417" s="610"/>
      <c r="AA417" s="610"/>
      <c r="AB417" s="610"/>
      <c r="AC417" s="610"/>
      <c r="AD417" s="610"/>
      <c r="AE417" s="610"/>
      <c r="AF417" s="610"/>
    </row>
    <row r="418">
      <c r="A418" s="610"/>
      <c r="B418" s="610"/>
      <c r="C418" s="610"/>
      <c r="D418" s="610"/>
      <c r="E418" s="610"/>
      <c r="F418" s="610"/>
      <c r="G418" s="610"/>
      <c r="H418" s="610"/>
      <c r="I418" s="610"/>
      <c r="J418" s="610"/>
      <c r="K418" s="610"/>
      <c r="L418" s="610"/>
      <c r="M418" s="610"/>
      <c r="N418" s="610"/>
      <c r="O418" s="610"/>
      <c r="P418" s="610"/>
      <c r="Q418" s="610"/>
      <c r="R418" s="610"/>
      <c r="S418" s="610"/>
      <c r="T418" s="610"/>
      <c r="U418" s="610"/>
      <c r="V418" s="610"/>
      <c r="W418" s="610"/>
      <c r="X418" s="610"/>
      <c r="Y418" s="610"/>
      <c r="Z418" s="610"/>
      <c r="AA418" s="610"/>
      <c r="AB418" s="610"/>
      <c r="AC418" s="610"/>
      <c r="AD418" s="610"/>
      <c r="AE418" s="610"/>
      <c r="AF418" s="610"/>
    </row>
    <row r="419">
      <c r="A419" s="610"/>
      <c r="B419" s="610"/>
      <c r="C419" s="610"/>
      <c r="D419" s="610"/>
      <c r="E419" s="610"/>
      <c r="F419" s="610"/>
      <c r="G419" s="610"/>
      <c r="H419" s="610"/>
      <c r="I419" s="610"/>
      <c r="J419" s="610"/>
      <c r="K419" s="610"/>
      <c r="L419" s="610"/>
      <c r="M419" s="610"/>
      <c r="N419" s="610"/>
      <c r="O419" s="610"/>
      <c r="P419" s="610"/>
      <c r="Q419" s="610"/>
      <c r="R419" s="610"/>
      <c r="S419" s="610"/>
      <c r="T419" s="610"/>
      <c r="U419" s="610"/>
      <c r="V419" s="610"/>
      <c r="W419" s="610"/>
      <c r="X419" s="610"/>
      <c r="Y419" s="610"/>
      <c r="Z419" s="610"/>
      <c r="AA419" s="610"/>
      <c r="AB419" s="610"/>
      <c r="AC419" s="610"/>
      <c r="AD419" s="610"/>
      <c r="AE419" s="610"/>
      <c r="AF419" s="610"/>
    </row>
    <row r="420">
      <c r="A420" s="610"/>
      <c r="B420" s="610"/>
      <c r="C420" s="610"/>
      <c r="D420" s="610"/>
      <c r="E420" s="610"/>
      <c r="F420" s="610"/>
      <c r="G420" s="610"/>
      <c r="H420" s="610"/>
      <c r="I420" s="610"/>
      <c r="J420" s="610"/>
      <c r="K420" s="610"/>
      <c r="L420" s="610"/>
      <c r="M420" s="610"/>
      <c r="N420" s="610"/>
      <c r="O420" s="610"/>
      <c r="P420" s="610"/>
      <c r="Q420" s="610"/>
      <c r="R420" s="610"/>
      <c r="S420" s="610"/>
      <c r="T420" s="610"/>
      <c r="U420" s="610"/>
      <c r="V420" s="610"/>
      <c r="W420" s="610"/>
      <c r="X420" s="610"/>
      <c r="Y420" s="610"/>
      <c r="Z420" s="610"/>
      <c r="AA420" s="610"/>
      <c r="AB420" s="610"/>
      <c r="AC420" s="610"/>
      <c r="AD420" s="610"/>
      <c r="AE420" s="610"/>
      <c r="AF420" s="610"/>
    </row>
    <row r="421">
      <c r="A421" s="610"/>
      <c r="B421" s="610"/>
      <c r="C421" s="610"/>
      <c r="D421" s="610"/>
      <c r="E421" s="610"/>
      <c r="F421" s="610"/>
      <c r="G421" s="610"/>
      <c r="H421" s="610"/>
      <c r="I421" s="610"/>
      <c r="J421" s="610"/>
      <c r="K421" s="610"/>
      <c r="L421" s="610"/>
      <c r="M421" s="610"/>
      <c r="N421" s="610"/>
      <c r="O421" s="610"/>
      <c r="P421" s="610"/>
      <c r="Q421" s="610"/>
      <c r="R421" s="610"/>
      <c r="S421" s="610"/>
      <c r="T421" s="610"/>
      <c r="U421" s="610"/>
      <c r="V421" s="610"/>
      <c r="W421" s="610"/>
      <c r="X421" s="610"/>
      <c r="Y421" s="610"/>
      <c r="Z421" s="610"/>
      <c r="AA421" s="610"/>
      <c r="AB421" s="610"/>
      <c r="AC421" s="610"/>
      <c r="AD421" s="610"/>
      <c r="AE421" s="610"/>
      <c r="AF421" s="610"/>
    </row>
    <row r="422">
      <c r="A422" s="610"/>
      <c r="B422" s="610"/>
      <c r="C422" s="610"/>
      <c r="D422" s="610"/>
      <c r="E422" s="610"/>
      <c r="F422" s="610"/>
      <c r="G422" s="610"/>
      <c r="H422" s="610"/>
      <c r="I422" s="610"/>
      <c r="J422" s="610"/>
      <c r="K422" s="610"/>
      <c r="L422" s="610"/>
      <c r="M422" s="610"/>
      <c r="N422" s="610"/>
      <c r="O422" s="610"/>
      <c r="P422" s="610"/>
      <c r="Q422" s="610"/>
      <c r="R422" s="610"/>
      <c r="S422" s="610"/>
      <c r="T422" s="610"/>
      <c r="U422" s="610"/>
      <c r="V422" s="610"/>
      <c r="W422" s="610"/>
      <c r="X422" s="610"/>
      <c r="Y422" s="610"/>
      <c r="Z422" s="610"/>
      <c r="AA422" s="610"/>
      <c r="AB422" s="610"/>
      <c r="AC422" s="610"/>
      <c r="AD422" s="610"/>
      <c r="AE422" s="610"/>
      <c r="AF422" s="610"/>
    </row>
    <row r="423">
      <c r="A423" s="610"/>
      <c r="B423" s="610"/>
      <c r="C423" s="610"/>
      <c r="D423" s="610"/>
      <c r="E423" s="610"/>
      <c r="F423" s="610"/>
      <c r="G423" s="610"/>
      <c r="H423" s="610"/>
      <c r="I423" s="610"/>
      <c r="J423" s="610"/>
      <c r="K423" s="610"/>
      <c r="L423" s="610"/>
      <c r="M423" s="610"/>
      <c r="N423" s="610"/>
      <c r="O423" s="610"/>
      <c r="P423" s="610"/>
      <c r="Q423" s="610"/>
      <c r="R423" s="610"/>
      <c r="S423" s="610"/>
      <c r="T423" s="610"/>
      <c r="U423" s="610"/>
      <c r="V423" s="610"/>
      <c r="W423" s="610"/>
      <c r="X423" s="610"/>
      <c r="Y423" s="610"/>
      <c r="Z423" s="610"/>
      <c r="AA423" s="610"/>
      <c r="AB423" s="610"/>
      <c r="AC423" s="610"/>
      <c r="AD423" s="610"/>
      <c r="AE423" s="610"/>
      <c r="AF423" s="610"/>
    </row>
    <row r="424">
      <c r="A424" s="610"/>
      <c r="B424" s="610"/>
      <c r="C424" s="610"/>
      <c r="D424" s="610"/>
      <c r="E424" s="610"/>
      <c r="F424" s="610"/>
      <c r="G424" s="610"/>
      <c r="H424" s="610"/>
      <c r="I424" s="610"/>
      <c r="J424" s="610"/>
      <c r="K424" s="610"/>
      <c r="L424" s="610"/>
      <c r="M424" s="610"/>
      <c r="N424" s="610"/>
      <c r="O424" s="610"/>
      <c r="P424" s="610"/>
      <c r="Q424" s="610"/>
      <c r="R424" s="610"/>
      <c r="S424" s="610"/>
      <c r="T424" s="610"/>
      <c r="U424" s="610"/>
      <c r="V424" s="610"/>
      <c r="W424" s="610"/>
      <c r="X424" s="610"/>
      <c r="Y424" s="610"/>
      <c r="Z424" s="610"/>
      <c r="AA424" s="610"/>
      <c r="AB424" s="610"/>
      <c r="AC424" s="610"/>
      <c r="AD424" s="610"/>
      <c r="AE424" s="610"/>
      <c r="AF424" s="610"/>
    </row>
    <row r="425">
      <c r="A425" s="610"/>
      <c r="B425" s="610"/>
      <c r="C425" s="610"/>
      <c r="D425" s="610"/>
      <c r="E425" s="610"/>
      <c r="F425" s="610"/>
      <c r="G425" s="610"/>
      <c r="H425" s="610"/>
      <c r="I425" s="610"/>
      <c r="J425" s="610"/>
      <c r="K425" s="610"/>
      <c r="L425" s="610"/>
      <c r="M425" s="610"/>
      <c r="N425" s="610"/>
      <c r="O425" s="610"/>
      <c r="P425" s="610"/>
      <c r="Q425" s="610"/>
      <c r="R425" s="610"/>
      <c r="S425" s="610"/>
      <c r="T425" s="610"/>
      <c r="U425" s="610"/>
      <c r="V425" s="610"/>
      <c r="W425" s="610"/>
      <c r="X425" s="610"/>
      <c r="Y425" s="610"/>
      <c r="Z425" s="610"/>
      <c r="AA425" s="610"/>
      <c r="AB425" s="610"/>
      <c r="AC425" s="610"/>
      <c r="AD425" s="610"/>
      <c r="AE425" s="610"/>
      <c r="AF425" s="610"/>
    </row>
    <row r="426">
      <c r="A426" s="610"/>
      <c r="B426" s="610"/>
      <c r="C426" s="610"/>
      <c r="D426" s="610"/>
      <c r="E426" s="610"/>
      <c r="F426" s="610"/>
      <c r="G426" s="610"/>
      <c r="H426" s="610"/>
      <c r="I426" s="610"/>
      <c r="J426" s="610"/>
      <c r="K426" s="610"/>
      <c r="L426" s="610"/>
      <c r="M426" s="610"/>
      <c r="N426" s="610"/>
      <c r="O426" s="610"/>
      <c r="P426" s="610"/>
      <c r="Q426" s="610"/>
      <c r="R426" s="610"/>
      <c r="S426" s="610"/>
      <c r="T426" s="610"/>
      <c r="U426" s="610"/>
      <c r="V426" s="610"/>
      <c r="W426" s="610"/>
      <c r="X426" s="610"/>
      <c r="Y426" s="610"/>
      <c r="Z426" s="610"/>
      <c r="AA426" s="610"/>
      <c r="AB426" s="610"/>
      <c r="AC426" s="610"/>
      <c r="AD426" s="610"/>
      <c r="AE426" s="610"/>
      <c r="AF426" s="610"/>
    </row>
    <row r="427">
      <c r="A427" s="610"/>
      <c r="B427" s="610"/>
      <c r="C427" s="610"/>
      <c r="D427" s="610"/>
      <c r="E427" s="610"/>
      <c r="F427" s="610"/>
      <c r="G427" s="610"/>
      <c r="H427" s="610"/>
      <c r="I427" s="610"/>
      <c r="J427" s="610"/>
      <c r="K427" s="610"/>
      <c r="L427" s="610"/>
      <c r="M427" s="610"/>
      <c r="N427" s="610"/>
      <c r="O427" s="610"/>
      <c r="P427" s="610"/>
      <c r="Q427" s="610"/>
      <c r="R427" s="610"/>
      <c r="S427" s="610"/>
      <c r="T427" s="610"/>
      <c r="U427" s="610"/>
      <c r="V427" s="610"/>
      <c r="W427" s="610"/>
      <c r="X427" s="610"/>
      <c r="Y427" s="610"/>
      <c r="Z427" s="610"/>
      <c r="AA427" s="610"/>
      <c r="AB427" s="610"/>
      <c r="AC427" s="610"/>
      <c r="AD427" s="610"/>
      <c r="AE427" s="610"/>
      <c r="AF427" s="610"/>
    </row>
    <row r="428">
      <c r="A428" s="610"/>
      <c r="B428" s="610"/>
      <c r="C428" s="610"/>
      <c r="D428" s="610"/>
      <c r="E428" s="610"/>
      <c r="F428" s="610"/>
      <c r="G428" s="610"/>
      <c r="H428" s="610"/>
      <c r="I428" s="610"/>
      <c r="J428" s="610"/>
      <c r="K428" s="610"/>
      <c r="L428" s="610"/>
      <c r="M428" s="610"/>
      <c r="N428" s="610"/>
      <c r="O428" s="610"/>
      <c r="P428" s="610"/>
      <c r="Q428" s="610"/>
      <c r="R428" s="610"/>
      <c r="S428" s="610"/>
      <c r="T428" s="610"/>
      <c r="U428" s="610"/>
      <c r="V428" s="610"/>
      <c r="W428" s="610"/>
      <c r="X428" s="610"/>
      <c r="Y428" s="610"/>
      <c r="Z428" s="610"/>
      <c r="AA428" s="610"/>
      <c r="AB428" s="610"/>
      <c r="AC428" s="610"/>
      <c r="AD428" s="610"/>
      <c r="AE428" s="610"/>
      <c r="AF428" s="610"/>
    </row>
    <row r="429">
      <c r="A429" s="610"/>
      <c r="B429" s="610"/>
      <c r="C429" s="610"/>
      <c r="D429" s="610"/>
      <c r="E429" s="610"/>
      <c r="F429" s="610"/>
      <c r="G429" s="610"/>
      <c r="H429" s="610"/>
      <c r="I429" s="610"/>
      <c r="J429" s="610"/>
      <c r="K429" s="610"/>
      <c r="L429" s="610"/>
      <c r="M429" s="610"/>
      <c r="N429" s="610"/>
      <c r="O429" s="610"/>
      <c r="P429" s="610"/>
      <c r="Q429" s="610"/>
      <c r="R429" s="610"/>
      <c r="S429" s="610"/>
      <c r="T429" s="610"/>
      <c r="U429" s="610"/>
      <c r="V429" s="610"/>
      <c r="W429" s="610"/>
      <c r="X429" s="610"/>
      <c r="Y429" s="610"/>
      <c r="Z429" s="610"/>
      <c r="AA429" s="610"/>
      <c r="AB429" s="610"/>
      <c r="AC429" s="610"/>
      <c r="AD429" s="610"/>
      <c r="AE429" s="610"/>
      <c r="AF429" s="610"/>
    </row>
    <row r="430">
      <c r="A430" s="610"/>
      <c r="B430" s="610"/>
      <c r="C430" s="610"/>
      <c r="D430" s="610"/>
      <c r="E430" s="610"/>
      <c r="F430" s="610"/>
      <c r="G430" s="610"/>
      <c r="H430" s="610"/>
      <c r="I430" s="610"/>
      <c r="J430" s="610"/>
      <c r="K430" s="610"/>
      <c r="L430" s="610"/>
      <c r="M430" s="610"/>
      <c r="N430" s="610"/>
      <c r="O430" s="610"/>
      <c r="P430" s="610"/>
      <c r="Q430" s="610"/>
      <c r="R430" s="610"/>
      <c r="S430" s="610"/>
      <c r="T430" s="610"/>
      <c r="U430" s="610"/>
      <c r="V430" s="610"/>
      <c r="W430" s="610"/>
      <c r="X430" s="610"/>
      <c r="Y430" s="610"/>
      <c r="Z430" s="610"/>
      <c r="AA430" s="610"/>
      <c r="AB430" s="610"/>
      <c r="AC430" s="610"/>
      <c r="AD430" s="610"/>
      <c r="AE430" s="610"/>
      <c r="AF430" s="610"/>
    </row>
    <row r="431">
      <c r="A431" s="610"/>
      <c r="B431" s="610"/>
      <c r="C431" s="610"/>
      <c r="D431" s="610"/>
      <c r="E431" s="610"/>
      <c r="F431" s="610"/>
      <c r="G431" s="610"/>
      <c r="H431" s="610"/>
      <c r="I431" s="610"/>
      <c r="J431" s="610"/>
      <c r="K431" s="610"/>
      <c r="L431" s="610"/>
      <c r="M431" s="610"/>
      <c r="N431" s="610"/>
      <c r="O431" s="610"/>
      <c r="P431" s="610"/>
      <c r="Q431" s="610"/>
      <c r="R431" s="610"/>
      <c r="S431" s="610"/>
      <c r="T431" s="610"/>
      <c r="U431" s="610"/>
      <c r="V431" s="610"/>
      <c r="W431" s="610"/>
      <c r="X431" s="610"/>
      <c r="Y431" s="610"/>
      <c r="Z431" s="610"/>
      <c r="AA431" s="610"/>
      <c r="AB431" s="610"/>
      <c r="AC431" s="610"/>
      <c r="AD431" s="610"/>
      <c r="AE431" s="610"/>
      <c r="AF431" s="610"/>
    </row>
    <row r="432">
      <c r="A432" s="610"/>
      <c r="B432" s="610"/>
      <c r="C432" s="610"/>
      <c r="D432" s="610"/>
      <c r="E432" s="610"/>
      <c r="F432" s="610"/>
      <c r="G432" s="610"/>
      <c r="H432" s="610"/>
      <c r="I432" s="610"/>
      <c r="J432" s="610"/>
      <c r="K432" s="610"/>
      <c r="L432" s="610"/>
      <c r="M432" s="610"/>
      <c r="N432" s="610"/>
      <c r="O432" s="610"/>
      <c r="P432" s="610"/>
      <c r="Q432" s="610"/>
      <c r="R432" s="610"/>
      <c r="S432" s="610"/>
      <c r="T432" s="610"/>
      <c r="U432" s="610"/>
      <c r="V432" s="610"/>
      <c r="W432" s="610"/>
      <c r="X432" s="610"/>
      <c r="Y432" s="610"/>
      <c r="Z432" s="610"/>
      <c r="AA432" s="610"/>
      <c r="AB432" s="610"/>
      <c r="AC432" s="610"/>
      <c r="AD432" s="610"/>
      <c r="AE432" s="610"/>
      <c r="AF432" s="610"/>
    </row>
    <row r="433">
      <c r="A433" s="610"/>
      <c r="B433" s="610"/>
      <c r="C433" s="610"/>
      <c r="D433" s="610"/>
      <c r="E433" s="610"/>
      <c r="F433" s="610"/>
      <c r="G433" s="610"/>
      <c r="H433" s="610"/>
      <c r="I433" s="610"/>
      <c r="J433" s="610"/>
      <c r="K433" s="610"/>
      <c r="L433" s="610"/>
      <c r="M433" s="610"/>
      <c r="N433" s="610"/>
      <c r="O433" s="610"/>
      <c r="P433" s="610"/>
      <c r="Q433" s="610"/>
      <c r="R433" s="610"/>
      <c r="S433" s="610"/>
      <c r="T433" s="610"/>
      <c r="U433" s="610"/>
      <c r="V433" s="610"/>
      <c r="W433" s="610"/>
      <c r="X433" s="610"/>
      <c r="Y433" s="610"/>
      <c r="Z433" s="610"/>
      <c r="AA433" s="610"/>
      <c r="AB433" s="610"/>
      <c r="AC433" s="610"/>
      <c r="AD433" s="610"/>
      <c r="AE433" s="610"/>
      <c r="AF433" s="610"/>
    </row>
    <row r="434">
      <c r="A434" s="610"/>
      <c r="B434" s="610"/>
      <c r="C434" s="610"/>
      <c r="D434" s="610"/>
      <c r="E434" s="610"/>
      <c r="F434" s="610"/>
      <c r="G434" s="610"/>
      <c r="H434" s="610"/>
      <c r="I434" s="610"/>
      <c r="J434" s="610"/>
      <c r="K434" s="610"/>
      <c r="L434" s="610"/>
      <c r="M434" s="610"/>
      <c r="N434" s="610"/>
      <c r="O434" s="610"/>
      <c r="P434" s="610"/>
      <c r="Q434" s="610"/>
      <c r="R434" s="610"/>
      <c r="S434" s="610"/>
      <c r="T434" s="610"/>
      <c r="U434" s="610"/>
      <c r="V434" s="610"/>
      <c r="W434" s="610"/>
      <c r="X434" s="610"/>
      <c r="Y434" s="610"/>
      <c r="Z434" s="610"/>
      <c r="AA434" s="610"/>
      <c r="AB434" s="610"/>
      <c r="AC434" s="610"/>
      <c r="AD434" s="610"/>
      <c r="AE434" s="610"/>
      <c r="AF434" s="610"/>
    </row>
    <row r="435">
      <c r="A435" s="610"/>
      <c r="B435" s="610"/>
      <c r="C435" s="610"/>
      <c r="D435" s="610"/>
      <c r="E435" s="610"/>
      <c r="F435" s="610"/>
      <c r="G435" s="610"/>
      <c r="H435" s="610"/>
      <c r="I435" s="610"/>
      <c r="J435" s="610"/>
      <c r="K435" s="610"/>
      <c r="L435" s="610"/>
      <c r="M435" s="610"/>
      <c r="N435" s="610"/>
      <c r="O435" s="610"/>
      <c r="P435" s="610"/>
      <c r="Q435" s="610"/>
      <c r="R435" s="610"/>
      <c r="S435" s="610"/>
      <c r="T435" s="610"/>
      <c r="U435" s="610"/>
      <c r="V435" s="610"/>
      <c r="W435" s="610"/>
      <c r="X435" s="610"/>
      <c r="Y435" s="610"/>
      <c r="Z435" s="610"/>
      <c r="AA435" s="610"/>
      <c r="AB435" s="610"/>
      <c r="AC435" s="610"/>
      <c r="AD435" s="610"/>
      <c r="AE435" s="610"/>
      <c r="AF435" s="610"/>
    </row>
    <row r="436">
      <c r="A436" s="610"/>
      <c r="B436" s="610"/>
      <c r="C436" s="610"/>
      <c r="D436" s="610"/>
      <c r="E436" s="610"/>
      <c r="F436" s="610"/>
      <c r="G436" s="610"/>
      <c r="H436" s="610"/>
      <c r="I436" s="610"/>
      <c r="J436" s="610"/>
      <c r="K436" s="610"/>
      <c r="L436" s="610"/>
      <c r="M436" s="610"/>
      <c r="N436" s="610"/>
      <c r="O436" s="610"/>
      <c r="P436" s="610"/>
      <c r="Q436" s="610"/>
      <c r="R436" s="610"/>
      <c r="S436" s="610"/>
      <c r="T436" s="610"/>
      <c r="U436" s="610"/>
      <c r="V436" s="610"/>
      <c r="W436" s="610"/>
      <c r="X436" s="610"/>
      <c r="Y436" s="610"/>
      <c r="Z436" s="610"/>
      <c r="AA436" s="610"/>
      <c r="AB436" s="610"/>
      <c r="AC436" s="610"/>
      <c r="AD436" s="610"/>
      <c r="AE436" s="610"/>
      <c r="AF436" s="610"/>
    </row>
    <row r="437">
      <c r="A437" s="610"/>
      <c r="B437" s="610"/>
      <c r="C437" s="610"/>
      <c r="D437" s="610"/>
      <c r="E437" s="610"/>
      <c r="F437" s="610"/>
      <c r="G437" s="610"/>
      <c r="H437" s="610"/>
      <c r="I437" s="610"/>
      <c r="J437" s="610"/>
      <c r="K437" s="610"/>
      <c r="L437" s="610"/>
      <c r="M437" s="610"/>
      <c r="N437" s="610"/>
      <c r="O437" s="610"/>
      <c r="P437" s="610"/>
      <c r="Q437" s="610"/>
      <c r="R437" s="610"/>
      <c r="S437" s="610"/>
      <c r="T437" s="610"/>
      <c r="U437" s="610"/>
      <c r="V437" s="610"/>
      <c r="W437" s="610"/>
      <c r="X437" s="610"/>
      <c r="Y437" s="610"/>
      <c r="Z437" s="610"/>
      <c r="AA437" s="610"/>
      <c r="AB437" s="610"/>
      <c r="AC437" s="610"/>
      <c r="AD437" s="610"/>
      <c r="AE437" s="610"/>
      <c r="AF437" s="610"/>
    </row>
    <row r="438">
      <c r="A438" s="610"/>
      <c r="B438" s="610"/>
      <c r="C438" s="610"/>
      <c r="D438" s="610"/>
      <c r="E438" s="610"/>
      <c r="F438" s="610"/>
      <c r="G438" s="610"/>
      <c r="H438" s="610"/>
      <c r="I438" s="610"/>
      <c r="J438" s="610"/>
      <c r="K438" s="610"/>
      <c r="L438" s="610"/>
      <c r="M438" s="610"/>
      <c r="N438" s="610"/>
      <c r="O438" s="610"/>
      <c r="P438" s="610"/>
      <c r="Q438" s="610"/>
      <c r="R438" s="610"/>
      <c r="S438" s="610"/>
      <c r="T438" s="610"/>
      <c r="U438" s="610"/>
      <c r="V438" s="610"/>
      <c r="W438" s="610"/>
      <c r="X438" s="610"/>
      <c r="Y438" s="610"/>
      <c r="Z438" s="610"/>
      <c r="AA438" s="610"/>
      <c r="AB438" s="610"/>
      <c r="AC438" s="610"/>
      <c r="AD438" s="610"/>
      <c r="AE438" s="610"/>
      <c r="AF438" s="610"/>
    </row>
    <row r="439">
      <c r="A439" s="610"/>
      <c r="B439" s="610"/>
      <c r="C439" s="610"/>
      <c r="D439" s="610"/>
      <c r="E439" s="610"/>
      <c r="F439" s="610"/>
      <c r="G439" s="610"/>
      <c r="H439" s="610"/>
      <c r="I439" s="610"/>
      <c r="J439" s="610"/>
      <c r="K439" s="610"/>
      <c r="L439" s="610"/>
      <c r="M439" s="610"/>
      <c r="N439" s="610"/>
      <c r="O439" s="610"/>
      <c r="P439" s="610"/>
      <c r="Q439" s="610"/>
      <c r="R439" s="610"/>
      <c r="S439" s="610"/>
      <c r="T439" s="610"/>
      <c r="U439" s="610"/>
      <c r="V439" s="610"/>
      <c r="W439" s="610"/>
      <c r="X439" s="610"/>
      <c r="Y439" s="610"/>
      <c r="Z439" s="610"/>
      <c r="AA439" s="610"/>
      <c r="AB439" s="610"/>
      <c r="AC439" s="610"/>
      <c r="AD439" s="610"/>
      <c r="AE439" s="610"/>
      <c r="AF439" s="610"/>
    </row>
    <row r="440">
      <c r="A440" s="610"/>
      <c r="B440" s="610"/>
      <c r="C440" s="610"/>
      <c r="D440" s="610"/>
      <c r="E440" s="610"/>
      <c r="F440" s="610"/>
      <c r="G440" s="610"/>
      <c r="H440" s="610"/>
      <c r="I440" s="610"/>
      <c r="J440" s="610"/>
      <c r="K440" s="610"/>
      <c r="L440" s="610"/>
      <c r="M440" s="610"/>
      <c r="N440" s="610"/>
      <c r="O440" s="610"/>
      <c r="P440" s="610"/>
      <c r="Q440" s="610"/>
      <c r="R440" s="610"/>
      <c r="S440" s="610"/>
      <c r="T440" s="610"/>
      <c r="U440" s="610"/>
      <c r="V440" s="610"/>
      <c r="W440" s="610"/>
      <c r="X440" s="610"/>
      <c r="Y440" s="610"/>
      <c r="Z440" s="610"/>
      <c r="AA440" s="610"/>
      <c r="AB440" s="610"/>
      <c r="AC440" s="610"/>
      <c r="AD440" s="610"/>
      <c r="AE440" s="610"/>
      <c r="AF440" s="610"/>
    </row>
    <row r="441">
      <c r="A441" s="610"/>
      <c r="B441" s="610"/>
      <c r="C441" s="610"/>
      <c r="D441" s="610"/>
      <c r="E441" s="610"/>
      <c r="F441" s="610"/>
      <c r="G441" s="610"/>
      <c r="H441" s="610"/>
      <c r="I441" s="610"/>
      <c r="J441" s="610"/>
      <c r="K441" s="610"/>
      <c r="L441" s="610"/>
      <c r="M441" s="610"/>
      <c r="N441" s="610"/>
      <c r="O441" s="610"/>
      <c r="P441" s="610"/>
      <c r="Q441" s="610"/>
      <c r="R441" s="610"/>
      <c r="S441" s="610"/>
      <c r="T441" s="610"/>
      <c r="U441" s="610"/>
      <c r="V441" s="610"/>
      <c r="W441" s="610"/>
      <c r="X441" s="610"/>
      <c r="Y441" s="610"/>
      <c r="Z441" s="610"/>
      <c r="AA441" s="610"/>
      <c r="AB441" s="610"/>
      <c r="AC441" s="610"/>
      <c r="AD441" s="610"/>
      <c r="AE441" s="610"/>
      <c r="AF441" s="610"/>
    </row>
    <row r="442">
      <c r="A442" s="610"/>
      <c r="B442" s="610"/>
      <c r="C442" s="610"/>
      <c r="D442" s="610"/>
      <c r="E442" s="610"/>
      <c r="F442" s="610"/>
      <c r="G442" s="610"/>
      <c r="H442" s="610"/>
      <c r="I442" s="610"/>
      <c r="J442" s="610"/>
      <c r="K442" s="610"/>
      <c r="L442" s="610"/>
      <c r="M442" s="610"/>
      <c r="N442" s="610"/>
      <c r="O442" s="610"/>
      <c r="P442" s="610"/>
      <c r="Q442" s="610"/>
      <c r="R442" s="610"/>
      <c r="S442" s="610"/>
      <c r="T442" s="610"/>
      <c r="U442" s="610"/>
      <c r="V442" s="610"/>
      <c r="W442" s="610"/>
      <c r="X442" s="610"/>
      <c r="Y442" s="610"/>
      <c r="Z442" s="610"/>
      <c r="AA442" s="610"/>
      <c r="AB442" s="610"/>
      <c r="AC442" s="610"/>
      <c r="AD442" s="610"/>
      <c r="AE442" s="610"/>
      <c r="AF442" s="610"/>
    </row>
    <row r="443">
      <c r="A443" s="610"/>
      <c r="B443" s="610"/>
      <c r="C443" s="610"/>
      <c r="D443" s="610"/>
      <c r="E443" s="610"/>
      <c r="F443" s="610"/>
      <c r="G443" s="610"/>
      <c r="H443" s="610"/>
      <c r="I443" s="610"/>
      <c r="J443" s="610"/>
      <c r="K443" s="610"/>
      <c r="L443" s="610"/>
      <c r="M443" s="610"/>
      <c r="N443" s="610"/>
      <c r="O443" s="610"/>
      <c r="P443" s="610"/>
      <c r="Q443" s="610"/>
      <c r="R443" s="610"/>
      <c r="S443" s="610"/>
      <c r="T443" s="610"/>
      <c r="U443" s="610"/>
      <c r="V443" s="610"/>
      <c r="W443" s="610"/>
      <c r="X443" s="610"/>
      <c r="Y443" s="610"/>
      <c r="Z443" s="610"/>
      <c r="AA443" s="610"/>
      <c r="AB443" s="610"/>
      <c r="AC443" s="610"/>
      <c r="AD443" s="610"/>
      <c r="AE443" s="610"/>
      <c r="AF443" s="610"/>
    </row>
    <row r="444">
      <c r="A444" s="610"/>
      <c r="B444" s="610"/>
      <c r="C444" s="610"/>
      <c r="D444" s="610"/>
      <c r="E444" s="610"/>
      <c r="F444" s="610"/>
      <c r="G444" s="610"/>
      <c r="H444" s="610"/>
      <c r="I444" s="610"/>
      <c r="J444" s="610"/>
      <c r="K444" s="610"/>
      <c r="L444" s="610"/>
      <c r="M444" s="610"/>
      <c r="N444" s="610"/>
      <c r="O444" s="610"/>
      <c r="P444" s="610"/>
      <c r="Q444" s="610"/>
      <c r="R444" s="610"/>
      <c r="S444" s="610"/>
      <c r="T444" s="610"/>
      <c r="U444" s="610"/>
      <c r="V444" s="610"/>
      <c r="W444" s="610"/>
      <c r="X444" s="610"/>
      <c r="Y444" s="610"/>
      <c r="Z444" s="610"/>
      <c r="AA444" s="610"/>
      <c r="AB444" s="610"/>
      <c r="AC444" s="610"/>
      <c r="AD444" s="610"/>
      <c r="AE444" s="610"/>
      <c r="AF444" s="610"/>
    </row>
    <row r="445">
      <c r="A445" s="610"/>
      <c r="B445" s="610"/>
      <c r="C445" s="610"/>
      <c r="D445" s="610"/>
      <c r="E445" s="610"/>
      <c r="F445" s="610"/>
      <c r="G445" s="610"/>
      <c r="H445" s="610"/>
      <c r="I445" s="610"/>
      <c r="J445" s="610"/>
      <c r="K445" s="610"/>
      <c r="L445" s="610"/>
      <c r="M445" s="610"/>
      <c r="N445" s="610"/>
      <c r="O445" s="610"/>
      <c r="P445" s="610"/>
      <c r="Q445" s="610"/>
      <c r="R445" s="610"/>
      <c r="S445" s="610"/>
      <c r="T445" s="610"/>
      <c r="U445" s="610"/>
      <c r="V445" s="610"/>
      <c r="W445" s="610"/>
      <c r="X445" s="610"/>
      <c r="Y445" s="610"/>
      <c r="Z445" s="610"/>
      <c r="AA445" s="610"/>
      <c r="AB445" s="610"/>
      <c r="AC445" s="610"/>
      <c r="AD445" s="610"/>
      <c r="AE445" s="610"/>
      <c r="AF445" s="610"/>
    </row>
    <row r="446">
      <c r="A446" s="610"/>
      <c r="B446" s="610"/>
      <c r="C446" s="610"/>
      <c r="D446" s="610"/>
      <c r="E446" s="610"/>
      <c r="F446" s="610"/>
      <c r="G446" s="610"/>
      <c r="H446" s="610"/>
      <c r="I446" s="610"/>
      <c r="J446" s="610"/>
      <c r="K446" s="610"/>
      <c r="L446" s="610"/>
      <c r="M446" s="610"/>
      <c r="N446" s="610"/>
      <c r="O446" s="610"/>
      <c r="P446" s="610"/>
      <c r="Q446" s="610"/>
      <c r="R446" s="610"/>
      <c r="S446" s="610"/>
      <c r="T446" s="610"/>
      <c r="U446" s="610"/>
      <c r="V446" s="610"/>
      <c r="W446" s="610"/>
      <c r="X446" s="610"/>
      <c r="Y446" s="610"/>
      <c r="Z446" s="610"/>
      <c r="AA446" s="610"/>
      <c r="AB446" s="610"/>
      <c r="AC446" s="610"/>
      <c r="AD446" s="610"/>
      <c r="AE446" s="610"/>
      <c r="AF446" s="610"/>
    </row>
    <row r="447">
      <c r="A447" s="610"/>
      <c r="B447" s="610"/>
      <c r="C447" s="610"/>
      <c r="D447" s="610"/>
      <c r="E447" s="610"/>
      <c r="F447" s="610"/>
      <c r="G447" s="610"/>
      <c r="H447" s="610"/>
      <c r="I447" s="610"/>
      <c r="J447" s="610"/>
      <c r="K447" s="610"/>
      <c r="L447" s="610"/>
      <c r="M447" s="610"/>
      <c r="N447" s="610"/>
      <c r="O447" s="610"/>
      <c r="P447" s="610"/>
      <c r="Q447" s="610"/>
      <c r="R447" s="610"/>
      <c r="S447" s="610"/>
      <c r="T447" s="610"/>
      <c r="U447" s="610"/>
      <c r="V447" s="610"/>
      <c r="W447" s="610"/>
      <c r="X447" s="610"/>
      <c r="Y447" s="610"/>
      <c r="Z447" s="610"/>
      <c r="AA447" s="610"/>
      <c r="AB447" s="610"/>
      <c r="AC447" s="610"/>
      <c r="AD447" s="610"/>
      <c r="AE447" s="610"/>
      <c r="AF447" s="610"/>
    </row>
    <row r="448">
      <c r="A448" s="610"/>
      <c r="B448" s="610"/>
      <c r="C448" s="610"/>
      <c r="D448" s="610"/>
      <c r="E448" s="610"/>
      <c r="F448" s="610"/>
      <c r="G448" s="610"/>
      <c r="H448" s="610"/>
      <c r="I448" s="610"/>
      <c r="J448" s="610"/>
      <c r="K448" s="610"/>
      <c r="L448" s="610"/>
      <c r="M448" s="610"/>
      <c r="N448" s="610"/>
      <c r="O448" s="610"/>
      <c r="P448" s="610"/>
      <c r="Q448" s="610"/>
      <c r="R448" s="610"/>
      <c r="S448" s="610"/>
      <c r="T448" s="610"/>
      <c r="U448" s="610"/>
      <c r="V448" s="610"/>
      <c r="W448" s="610"/>
      <c r="X448" s="610"/>
      <c r="Y448" s="610"/>
      <c r="Z448" s="610"/>
      <c r="AA448" s="610"/>
      <c r="AB448" s="610"/>
      <c r="AC448" s="610"/>
      <c r="AD448" s="610"/>
      <c r="AE448" s="610"/>
      <c r="AF448" s="610"/>
    </row>
    <row r="449">
      <c r="A449" s="610"/>
      <c r="B449" s="610"/>
      <c r="C449" s="610"/>
      <c r="D449" s="610"/>
      <c r="E449" s="610"/>
      <c r="F449" s="610"/>
      <c r="G449" s="610"/>
      <c r="H449" s="610"/>
      <c r="I449" s="610"/>
      <c r="J449" s="610"/>
      <c r="K449" s="610"/>
      <c r="L449" s="610"/>
      <c r="M449" s="610"/>
      <c r="N449" s="610"/>
      <c r="O449" s="610"/>
      <c r="P449" s="610"/>
      <c r="Q449" s="610"/>
      <c r="R449" s="610"/>
      <c r="S449" s="610"/>
      <c r="T449" s="610"/>
      <c r="U449" s="610"/>
      <c r="V449" s="610"/>
      <c r="W449" s="610"/>
      <c r="X449" s="610"/>
      <c r="Y449" s="610"/>
      <c r="Z449" s="610"/>
      <c r="AA449" s="610"/>
      <c r="AB449" s="610"/>
      <c r="AC449" s="610"/>
      <c r="AD449" s="610"/>
      <c r="AE449" s="610"/>
      <c r="AF449" s="610"/>
    </row>
    <row r="450">
      <c r="A450" s="610"/>
      <c r="B450" s="610"/>
      <c r="C450" s="610"/>
      <c r="D450" s="610"/>
      <c r="E450" s="610"/>
      <c r="F450" s="610"/>
      <c r="G450" s="610"/>
      <c r="H450" s="610"/>
      <c r="I450" s="610"/>
      <c r="J450" s="610"/>
      <c r="K450" s="610"/>
      <c r="L450" s="610"/>
      <c r="M450" s="610"/>
      <c r="N450" s="610"/>
      <c r="O450" s="610"/>
      <c r="P450" s="610"/>
      <c r="Q450" s="610"/>
      <c r="R450" s="610"/>
      <c r="S450" s="610"/>
      <c r="T450" s="610"/>
      <c r="U450" s="610"/>
      <c r="V450" s="610"/>
      <c r="W450" s="610"/>
      <c r="X450" s="610"/>
      <c r="Y450" s="610"/>
      <c r="Z450" s="610"/>
      <c r="AA450" s="610"/>
      <c r="AB450" s="610"/>
      <c r="AC450" s="610"/>
      <c r="AD450" s="610"/>
      <c r="AE450" s="610"/>
      <c r="AF450" s="610"/>
    </row>
    <row r="451">
      <c r="A451" s="610"/>
      <c r="B451" s="610"/>
      <c r="C451" s="610"/>
      <c r="D451" s="610"/>
      <c r="E451" s="610"/>
      <c r="F451" s="610"/>
      <c r="G451" s="610"/>
      <c r="H451" s="610"/>
      <c r="I451" s="610"/>
      <c r="J451" s="610"/>
      <c r="K451" s="610"/>
      <c r="L451" s="610"/>
      <c r="M451" s="610"/>
      <c r="N451" s="610"/>
      <c r="O451" s="610"/>
      <c r="P451" s="610"/>
      <c r="Q451" s="610"/>
      <c r="R451" s="610"/>
      <c r="S451" s="610"/>
      <c r="T451" s="610"/>
      <c r="U451" s="610"/>
      <c r="V451" s="610"/>
      <c r="W451" s="610"/>
      <c r="X451" s="610"/>
      <c r="Y451" s="610"/>
      <c r="Z451" s="610"/>
      <c r="AA451" s="610"/>
      <c r="AB451" s="610"/>
      <c r="AC451" s="610"/>
      <c r="AD451" s="610"/>
      <c r="AE451" s="610"/>
      <c r="AF451" s="610"/>
    </row>
    <row r="452">
      <c r="A452" s="610"/>
      <c r="B452" s="610"/>
      <c r="C452" s="610"/>
      <c r="D452" s="610"/>
      <c r="E452" s="610"/>
      <c r="F452" s="610"/>
      <c r="G452" s="610"/>
      <c r="H452" s="610"/>
      <c r="I452" s="610"/>
      <c r="J452" s="610"/>
      <c r="K452" s="610"/>
      <c r="L452" s="610"/>
      <c r="M452" s="610"/>
      <c r="N452" s="610"/>
      <c r="O452" s="610"/>
      <c r="P452" s="610"/>
      <c r="Q452" s="610"/>
      <c r="R452" s="610"/>
      <c r="S452" s="610"/>
      <c r="T452" s="610"/>
      <c r="U452" s="610"/>
      <c r="V452" s="610"/>
      <c r="W452" s="610"/>
      <c r="X452" s="610"/>
      <c r="Y452" s="610"/>
      <c r="Z452" s="610"/>
      <c r="AA452" s="610"/>
      <c r="AB452" s="610"/>
      <c r="AC452" s="610"/>
      <c r="AD452" s="610"/>
      <c r="AE452" s="610"/>
      <c r="AF452" s="610"/>
    </row>
    <row r="453">
      <c r="A453" s="610"/>
      <c r="B453" s="610"/>
      <c r="C453" s="610"/>
      <c r="D453" s="610"/>
      <c r="E453" s="610"/>
      <c r="F453" s="610"/>
      <c r="G453" s="610"/>
      <c r="H453" s="610"/>
      <c r="I453" s="610"/>
      <c r="J453" s="610"/>
      <c r="K453" s="610"/>
      <c r="L453" s="610"/>
      <c r="M453" s="610"/>
      <c r="N453" s="610"/>
      <c r="O453" s="610"/>
      <c r="P453" s="610"/>
      <c r="Q453" s="610"/>
      <c r="R453" s="610"/>
      <c r="S453" s="610"/>
      <c r="T453" s="610"/>
      <c r="U453" s="610"/>
      <c r="V453" s="610"/>
      <c r="W453" s="610"/>
      <c r="X453" s="610"/>
      <c r="Y453" s="610"/>
      <c r="Z453" s="610"/>
      <c r="AA453" s="610"/>
      <c r="AB453" s="610"/>
      <c r="AC453" s="610"/>
      <c r="AD453" s="610"/>
      <c r="AE453" s="610"/>
      <c r="AF453" s="610"/>
    </row>
    <row r="454">
      <c r="A454" s="610"/>
      <c r="B454" s="610"/>
      <c r="C454" s="610"/>
      <c r="D454" s="610"/>
      <c r="E454" s="610"/>
      <c r="F454" s="610"/>
      <c r="G454" s="610"/>
      <c r="H454" s="610"/>
      <c r="I454" s="610"/>
      <c r="J454" s="610"/>
      <c r="K454" s="610"/>
      <c r="L454" s="610"/>
      <c r="M454" s="610"/>
      <c r="N454" s="610"/>
      <c r="O454" s="610"/>
      <c r="P454" s="610"/>
      <c r="Q454" s="610"/>
      <c r="R454" s="610"/>
      <c r="S454" s="610"/>
      <c r="T454" s="610"/>
      <c r="U454" s="610"/>
      <c r="V454" s="610"/>
      <c r="W454" s="610"/>
      <c r="X454" s="610"/>
      <c r="Y454" s="610"/>
      <c r="Z454" s="610"/>
      <c r="AA454" s="610"/>
      <c r="AB454" s="610"/>
      <c r="AC454" s="610"/>
      <c r="AD454" s="610"/>
      <c r="AE454" s="610"/>
      <c r="AF454" s="610"/>
    </row>
    <row r="455">
      <c r="A455" s="610"/>
      <c r="B455" s="610"/>
      <c r="C455" s="610"/>
      <c r="D455" s="610"/>
      <c r="E455" s="610"/>
      <c r="F455" s="610"/>
      <c r="G455" s="610"/>
      <c r="H455" s="610"/>
      <c r="I455" s="610"/>
      <c r="J455" s="610"/>
      <c r="K455" s="610"/>
      <c r="L455" s="610"/>
      <c r="M455" s="610"/>
      <c r="N455" s="610"/>
      <c r="O455" s="610"/>
      <c r="P455" s="610"/>
      <c r="Q455" s="610"/>
      <c r="R455" s="610"/>
      <c r="S455" s="610"/>
      <c r="T455" s="610"/>
      <c r="U455" s="610"/>
      <c r="V455" s="610"/>
      <c r="W455" s="610"/>
      <c r="X455" s="610"/>
      <c r="Y455" s="610"/>
      <c r="Z455" s="610"/>
      <c r="AA455" s="610"/>
      <c r="AB455" s="610"/>
      <c r="AC455" s="610"/>
      <c r="AD455" s="610"/>
      <c r="AE455" s="610"/>
      <c r="AF455" s="610"/>
    </row>
    <row r="456">
      <c r="A456" s="610"/>
      <c r="B456" s="610"/>
      <c r="C456" s="610"/>
      <c r="D456" s="610"/>
      <c r="E456" s="610"/>
      <c r="F456" s="610"/>
      <c r="G456" s="610"/>
      <c r="H456" s="610"/>
      <c r="I456" s="610"/>
      <c r="J456" s="610"/>
      <c r="K456" s="610"/>
      <c r="L456" s="610"/>
      <c r="M456" s="610"/>
      <c r="N456" s="610"/>
      <c r="O456" s="610"/>
      <c r="P456" s="610"/>
      <c r="Q456" s="610"/>
      <c r="R456" s="610"/>
      <c r="S456" s="610"/>
      <c r="T456" s="610"/>
      <c r="U456" s="610"/>
      <c r="V456" s="610"/>
      <c r="W456" s="610"/>
      <c r="X456" s="610"/>
      <c r="Y456" s="610"/>
      <c r="Z456" s="610"/>
      <c r="AA456" s="610"/>
      <c r="AB456" s="610"/>
      <c r="AC456" s="610"/>
      <c r="AD456" s="610"/>
      <c r="AE456" s="610"/>
      <c r="AF456" s="610"/>
    </row>
    <row r="457">
      <c r="A457" s="610"/>
      <c r="B457" s="610"/>
      <c r="C457" s="610"/>
      <c r="D457" s="610"/>
      <c r="E457" s="610"/>
      <c r="F457" s="610"/>
      <c r="G457" s="610"/>
      <c r="H457" s="610"/>
      <c r="I457" s="610"/>
      <c r="J457" s="610"/>
      <c r="K457" s="610"/>
      <c r="L457" s="610"/>
      <c r="M457" s="610"/>
      <c r="N457" s="610"/>
      <c r="O457" s="610"/>
      <c r="P457" s="610"/>
      <c r="Q457" s="610"/>
      <c r="R457" s="610"/>
      <c r="S457" s="610"/>
      <c r="T457" s="610"/>
      <c r="U457" s="610"/>
      <c r="V457" s="610"/>
      <c r="W457" s="610"/>
      <c r="X457" s="610"/>
      <c r="Y457" s="610"/>
      <c r="Z457" s="610"/>
      <c r="AA457" s="610"/>
      <c r="AB457" s="610"/>
      <c r="AC457" s="610"/>
      <c r="AD457" s="610"/>
      <c r="AE457" s="610"/>
      <c r="AF457" s="610"/>
    </row>
    <row r="458">
      <c r="A458" s="610"/>
      <c r="B458" s="610"/>
      <c r="C458" s="610"/>
      <c r="D458" s="610"/>
      <c r="E458" s="610"/>
      <c r="F458" s="610"/>
      <c r="G458" s="610"/>
      <c r="H458" s="610"/>
      <c r="I458" s="610"/>
      <c r="J458" s="610"/>
      <c r="K458" s="610"/>
      <c r="L458" s="610"/>
      <c r="M458" s="610"/>
      <c r="N458" s="610"/>
      <c r="O458" s="610"/>
      <c r="P458" s="610"/>
      <c r="Q458" s="610"/>
      <c r="R458" s="610"/>
      <c r="S458" s="610"/>
      <c r="T458" s="610"/>
      <c r="U458" s="610"/>
      <c r="V458" s="610"/>
      <c r="W458" s="610"/>
      <c r="X458" s="610"/>
      <c r="Y458" s="610"/>
      <c r="Z458" s="610"/>
      <c r="AA458" s="610"/>
      <c r="AB458" s="610"/>
      <c r="AC458" s="610"/>
      <c r="AD458" s="610"/>
      <c r="AE458" s="610"/>
      <c r="AF458" s="610"/>
    </row>
    <row r="459">
      <c r="A459" s="610"/>
      <c r="B459" s="610"/>
      <c r="C459" s="610"/>
      <c r="D459" s="610"/>
      <c r="E459" s="610"/>
      <c r="F459" s="610"/>
      <c r="G459" s="610"/>
      <c r="H459" s="610"/>
      <c r="I459" s="610"/>
      <c r="J459" s="610"/>
      <c r="K459" s="610"/>
      <c r="L459" s="610"/>
      <c r="M459" s="610"/>
      <c r="N459" s="610"/>
      <c r="O459" s="610"/>
      <c r="P459" s="610"/>
      <c r="Q459" s="610"/>
      <c r="R459" s="610"/>
      <c r="S459" s="610"/>
      <c r="T459" s="610"/>
      <c r="U459" s="610"/>
      <c r="V459" s="610"/>
      <c r="W459" s="610"/>
      <c r="X459" s="610"/>
      <c r="Y459" s="610"/>
      <c r="Z459" s="610"/>
      <c r="AA459" s="610"/>
      <c r="AB459" s="610"/>
      <c r="AC459" s="610"/>
      <c r="AD459" s="610"/>
      <c r="AE459" s="610"/>
      <c r="AF459" s="610"/>
    </row>
    <row r="460">
      <c r="A460" s="610"/>
      <c r="B460" s="610"/>
      <c r="C460" s="610"/>
      <c r="D460" s="610"/>
      <c r="E460" s="610"/>
      <c r="F460" s="610"/>
      <c r="G460" s="610"/>
      <c r="H460" s="610"/>
      <c r="I460" s="610"/>
      <c r="J460" s="610"/>
      <c r="K460" s="610"/>
      <c r="L460" s="610"/>
      <c r="M460" s="610"/>
      <c r="N460" s="610"/>
      <c r="O460" s="610"/>
      <c r="P460" s="610"/>
      <c r="Q460" s="610"/>
      <c r="R460" s="610"/>
      <c r="S460" s="610"/>
      <c r="T460" s="610"/>
      <c r="U460" s="610"/>
      <c r="V460" s="610"/>
      <c r="W460" s="610"/>
      <c r="X460" s="610"/>
      <c r="Y460" s="610"/>
      <c r="Z460" s="610"/>
      <c r="AA460" s="610"/>
      <c r="AB460" s="610"/>
      <c r="AC460" s="610"/>
      <c r="AD460" s="610"/>
      <c r="AE460" s="610"/>
      <c r="AF460" s="610"/>
    </row>
    <row r="461">
      <c r="A461" s="610"/>
      <c r="B461" s="610"/>
      <c r="C461" s="610"/>
      <c r="D461" s="610"/>
      <c r="E461" s="610"/>
      <c r="F461" s="610"/>
      <c r="G461" s="610"/>
      <c r="H461" s="610"/>
      <c r="I461" s="610"/>
      <c r="J461" s="610"/>
      <c r="K461" s="610"/>
      <c r="L461" s="610"/>
      <c r="M461" s="610"/>
      <c r="N461" s="610"/>
      <c r="O461" s="610"/>
      <c r="P461" s="610"/>
      <c r="Q461" s="610"/>
      <c r="R461" s="610"/>
      <c r="S461" s="610"/>
      <c r="T461" s="610"/>
      <c r="U461" s="610"/>
      <c r="V461" s="610"/>
      <c r="W461" s="610"/>
      <c r="X461" s="610"/>
      <c r="Y461" s="610"/>
      <c r="Z461" s="610"/>
      <c r="AA461" s="610"/>
      <c r="AB461" s="610"/>
      <c r="AC461" s="610"/>
      <c r="AD461" s="610"/>
      <c r="AE461" s="610"/>
      <c r="AF461" s="610"/>
    </row>
    <row r="462">
      <c r="A462" s="610"/>
      <c r="B462" s="610"/>
      <c r="C462" s="610"/>
      <c r="D462" s="610"/>
      <c r="E462" s="610"/>
      <c r="F462" s="610"/>
      <c r="G462" s="610"/>
      <c r="H462" s="610"/>
      <c r="I462" s="610"/>
      <c r="J462" s="610"/>
      <c r="K462" s="610"/>
      <c r="L462" s="610"/>
      <c r="M462" s="610"/>
      <c r="N462" s="610"/>
      <c r="O462" s="610"/>
      <c r="P462" s="610"/>
      <c r="Q462" s="610"/>
      <c r="R462" s="610"/>
      <c r="S462" s="610"/>
      <c r="T462" s="610"/>
      <c r="U462" s="610"/>
      <c r="V462" s="610"/>
      <c r="W462" s="610"/>
      <c r="X462" s="610"/>
      <c r="Y462" s="610"/>
      <c r="Z462" s="610"/>
      <c r="AA462" s="610"/>
      <c r="AB462" s="610"/>
      <c r="AC462" s="610"/>
      <c r="AD462" s="610"/>
      <c r="AE462" s="610"/>
      <c r="AF462" s="610"/>
    </row>
    <row r="463">
      <c r="A463" s="610"/>
      <c r="B463" s="610"/>
      <c r="C463" s="610"/>
      <c r="D463" s="610"/>
      <c r="E463" s="610"/>
      <c r="F463" s="610"/>
      <c r="G463" s="610"/>
      <c r="H463" s="610"/>
      <c r="I463" s="610"/>
      <c r="J463" s="610"/>
      <c r="K463" s="610"/>
      <c r="L463" s="610"/>
      <c r="M463" s="610"/>
      <c r="N463" s="610"/>
      <c r="O463" s="610"/>
      <c r="P463" s="610"/>
      <c r="Q463" s="610"/>
      <c r="R463" s="610"/>
      <c r="S463" s="610"/>
      <c r="T463" s="610"/>
      <c r="U463" s="610"/>
      <c r="V463" s="610"/>
      <c r="W463" s="610"/>
      <c r="X463" s="610"/>
      <c r="Y463" s="610"/>
      <c r="Z463" s="610"/>
      <c r="AA463" s="610"/>
      <c r="AB463" s="610"/>
      <c r="AC463" s="610"/>
      <c r="AD463" s="610"/>
      <c r="AE463" s="610"/>
      <c r="AF463" s="610"/>
    </row>
    <row r="464">
      <c r="A464" s="610"/>
      <c r="B464" s="610"/>
      <c r="C464" s="610"/>
      <c r="D464" s="610"/>
      <c r="E464" s="610"/>
      <c r="F464" s="610"/>
      <c r="G464" s="610"/>
      <c r="H464" s="610"/>
      <c r="I464" s="610"/>
      <c r="J464" s="610"/>
      <c r="K464" s="610"/>
      <c r="L464" s="610"/>
      <c r="M464" s="610"/>
      <c r="N464" s="610"/>
      <c r="O464" s="610"/>
      <c r="P464" s="610"/>
      <c r="Q464" s="610"/>
      <c r="R464" s="610"/>
      <c r="S464" s="610"/>
      <c r="T464" s="610"/>
      <c r="U464" s="610"/>
      <c r="V464" s="610"/>
      <c r="W464" s="610"/>
      <c r="X464" s="610"/>
      <c r="Y464" s="610"/>
      <c r="Z464" s="610"/>
      <c r="AA464" s="610"/>
      <c r="AB464" s="610"/>
      <c r="AC464" s="610"/>
      <c r="AD464" s="610"/>
      <c r="AE464" s="610"/>
      <c r="AF464" s="610"/>
    </row>
    <row r="465">
      <c r="A465" s="610"/>
      <c r="B465" s="610"/>
      <c r="C465" s="610"/>
      <c r="D465" s="610"/>
      <c r="E465" s="610"/>
      <c r="F465" s="610"/>
      <c r="G465" s="610"/>
      <c r="H465" s="610"/>
      <c r="I465" s="610"/>
      <c r="J465" s="610"/>
      <c r="K465" s="610"/>
      <c r="L465" s="610"/>
      <c r="M465" s="610"/>
      <c r="N465" s="610"/>
      <c r="O465" s="610"/>
      <c r="P465" s="610"/>
      <c r="Q465" s="610"/>
      <c r="R465" s="610"/>
      <c r="S465" s="610"/>
      <c r="T465" s="610"/>
      <c r="U465" s="610"/>
      <c r="V465" s="610"/>
      <c r="W465" s="610"/>
      <c r="X465" s="610"/>
      <c r="Y465" s="610"/>
      <c r="Z465" s="610"/>
      <c r="AA465" s="610"/>
      <c r="AB465" s="610"/>
      <c r="AC465" s="610"/>
      <c r="AD465" s="610"/>
      <c r="AE465" s="610"/>
      <c r="AF465" s="610"/>
    </row>
    <row r="466">
      <c r="A466" s="610"/>
      <c r="B466" s="610"/>
      <c r="C466" s="610"/>
      <c r="D466" s="610"/>
      <c r="E466" s="610"/>
      <c r="F466" s="610"/>
      <c r="G466" s="610"/>
      <c r="H466" s="610"/>
      <c r="I466" s="610"/>
      <c r="J466" s="610"/>
      <c r="K466" s="610"/>
      <c r="L466" s="610"/>
      <c r="M466" s="610"/>
      <c r="N466" s="610"/>
      <c r="O466" s="610"/>
      <c r="P466" s="610"/>
      <c r="Q466" s="610"/>
      <c r="R466" s="610"/>
      <c r="S466" s="610"/>
      <c r="T466" s="610"/>
      <c r="U466" s="610"/>
      <c r="V466" s="610"/>
      <c r="W466" s="610"/>
      <c r="X466" s="610"/>
      <c r="Y466" s="610"/>
      <c r="Z466" s="610"/>
      <c r="AA466" s="610"/>
      <c r="AB466" s="610"/>
      <c r="AC466" s="610"/>
      <c r="AD466" s="610"/>
      <c r="AE466" s="610"/>
      <c r="AF466" s="610"/>
    </row>
    <row r="467">
      <c r="A467" s="610"/>
      <c r="B467" s="610"/>
      <c r="C467" s="610"/>
      <c r="D467" s="610"/>
      <c r="E467" s="610"/>
      <c r="F467" s="610"/>
      <c r="G467" s="610"/>
      <c r="H467" s="610"/>
      <c r="I467" s="610"/>
      <c r="J467" s="610"/>
      <c r="K467" s="610"/>
      <c r="L467" s="610"/>
      <c r="M467" s="610"/>
      <c r="N467" s="610"/>
      <c r="O467" s="610"/>
      <c r="P467" s="610"/>
      <c r="Q467" s="610"/>
      <c r="R467" s="610"/>
      <c r="S467" s="610"/>
      <c r="T467" s="610"/>
      <c r="U467" s="610"/>
      <c r="V467" s="610"/>
      <c r="W467" s="610"/>
      <c r="X467" s="610"/>
      <c r="Y467" s="610"/>
      <c r="Z467" s="610"/>
      <c r="AA467" s="610"/>
      <c r="AB467" s="610"/>
      <c r="AC467" s="610"/>
      <c r="AD467" s="610"/>
      <c r="AE467" s="610"/>
      <c r="AF467" s="610"/>
    </row>
    <row r="468">
      <c r="A468" s="610"/>
      <c r="B468" s="610"/>
      <c r="C468" s="610"/>
      <c r="D468" s="610"/>
      <c r="E468" s="610"/>
      <c r="F468" s="610"/>
      <c r="G468" s="610"/>
      <c r="H468" s="610"/>
      <c r="I468" s="610"/>
      <c r="J468" s="610"/>
      <c r="K468" s="610"/>
      <c r="L468" s="610"/>
      <c r="M468" s="610"/>
      <c r="N468" s="610"/>
      <c r="O468" s="610"/>
      <c r="P468" s="610"/>
      <c r="Q468" s="610"/>
      <c r="R468" s="610"/>
      <c r="S468" s="610"/>
      <c r="T468" s="610"/>
      <c r="U468" s="610"/>
      <c r="V468" s="610"/>
      <c r="W468" s="610"/>
      <c r="X468" s="610"/>
      <c r="Y468" s="610"/>
      <c r="Z468" s="610"/>
      <c r="AA468" s="610"/>
      <c r="AB468" s="610"/>
      <c r="AC468" s="610"/>
      <c r="AD468" s="610"/>
      <c r="AE468" s="610"/>
      <c r="AF468" s="610"/>
    </row>
    <row r="469">
      <c r="A469" s="610"/>
      <c r="B469" s="610"/>
      <c r="C469" s="610"/>
      <c r="D469" s="610"/>
      <c r="E469" s="610"/>
      <c r="F469" s="610"/>
      <c r="G469" s="610"/>
      <c r="H469" s="610"/>
      <c r="I469" s="610"/>
      <c r="J469" s="610"/>
      <c r="K469" s="610"/>
      <c r="L469" s="610"/>
      <c r="M469" s="610"/>
      <c r="N469" s="610"/>
      <c r="O469" s="610"/>
      <c r="P469" s="610"/>
      <c r="Q469" s="610"/>
      <c r="R469" s="610"/>
      <c r="S469" s="610"/>
      <c r="T469" s="610"/>
      <c r="U469" s="610"/>
      <c r="V469" s="610"/>
      <c r="W469" s="610"/>
      <c r="X469" s="610"/>
      <c r="Y469" s="610"/>
      <c r="Z469" s="610"/>
      <c r="AA469" s="610"/>
      <c r="AB469" s="610"/>
      <c r="AC469" s="610"/>
      <c r="AD469" s="610"/>
      <c r="AE469" s="610"/>
      <c r="AF469" s="610"/>
    </row>
    <row r="470">
      <c r="A470" s="610"/>
      <c r="B470" s="610"/>
      <c r="C470" s="610"/>
      <c r="D470" s="610"/>
      <c r="E470" s="610"/>
      <c r="F470" s="610"/>
      <c r="G470" s="610"/>
      <c r="H470" s="610"/>
      <c r="I470" s="610"/>
      <c r="J470" s="610"/>
      <c r="K470" s="610"/>
      <c r="L470" s="610"/>
      <c r="M470" s="610"/>
      <c r="N470" s="610"/>
      <c r="O470" s="610"/>
      <c r="P470" s="610"/>
      <c r="Q470" s="610"/>
      <c r="R470" s="610"/>
      <c r="S470" s="610"/>
      <c r="T470" s="610"/>
      <c r="U470" s="610"/>
      <c r="V470" s="610"/>
      <c r="W470" s="610"/>
      <c r="X470" s="610"/>
      <c r="Y470" s="610"/>
      <c r="Z470" s="610"/>
      <c r="AA470" s="610"/>
      <c r="AB470" s="610"/>
      <c r="AC470" s="610"/>
      <c r="AD470" s="610"/>
      <c r="AE470" s="610"/>
      <c r="AF470" s="610"/>
    </row>
    <row r="471">
      <c r="A471" s="610"/>
      <c r="B471" s="610"/>
      <c r="C471" s="610"/>
      <c r="D471" s="610"/>
      <c r="E471" s="610"/>
      <c r="F471" s="610"/>
      <c r="G471" s="610"/>
      <c r="H471" s="610"/>
      <c r="I471" s="610"/>
      <c r="J471" s="610"/>
      <c r="K471" s="610"/>
      <c r="L471" s="610"/>
      <c r="M471" s="610"/>
      <c r="N471" s="610"/>
      <c r="O471" s="610"/>
      <c r="P471" s="610"/>
      <c r="Q471" s="610"/>
      <c r="R471" s="610"/>
      <c r="S471" s="610"/>
      <c r="T471" s="610"/>
      <c r="U471" s="610"/>
      <c r="V471" s="610"/>
      <c r="W471" s="610"/>
      <c r="X471" s="610"/>
      <c r="Y471" s="610"/>
      <c r="Z471" s="610"/>
      <c r="AA471" s="610"/>
      <c r="AB471" s="610"/>
      <c r="AC471" s="610"/>
      <c r="AD471" s="610"/>
      <c r="AE471" s="610"/>
      <c r="AF471" s="610"/>
    </row>
    <row r="472">
      <c r="A472" s="610"/>
      <c r="B472" s="610"/>
      <c r="C472" s="610"/>
      <c r="D472" s="610"/>
      <c r="E472" s="610"/>
      <c r="F472" s="610"/>
      <c r="G472" s="610"/>
      <c r="H472" s="610"/>
      <c r="I472" s="610"/>
      <c r="J472" s="610"/>
      <c r="K472" s="610"/>
      <c r="L472" s="610"/>
      <c r="M472" s="610"/>
      <c r="N472" s="610"/>
      <c r="O472" s="610"/>
      <c r="P472" s="610"/>
      <c r="Q472" s="610"/>
      <c r="R472" s="610"/>
      <c r="S472" s="610"/>
      <c r="T472" s="610"/>
      <c r="U472" s="610"/>
      <c r="V472" s="610"/>
      <c r="W472" s="610"/>
      <c r="X472" s="610"/>
      <c r="Y472" s="610"/>
      <c r="Z472" s="610"/>
      <c r="AA472" s="610"/>
      <c r="AB472" s="610"/>
      <c r="AC472" s="610"/>
      <c r="AD472" s="610"/>
      <c r="AE472" s="610"/>
      <c r="AF472" s="610"/>
    </row>
    <row r="473">
      <c r="A473" s="610"/>
      <c r="B473" s="610"/>
      <c r="C473" s="610"/>
      <c r="D473" s="610"/>
      <c r="E473" s="610"/>
      <c r="F473" s="610"/>
      <c r="G473" s="610"/>
      <c r="H473" s="610"/>
      <c r="I473" s="610"/>
      <c r="J473" s="610"/>
      <c r="K473" s="610"/>
      <c r="L473" s="610"/>
      <c r="M473" s="610"/>
      <c r="N473" s="610"/>
      <c r="O473" s="610"/>
      <c r="P473" s="610"/>
      <c r="Q473" s="610"/>
      <c r="R473" s="610"/>
      <c r="S473" s="610"/>
      <c r="T473" s="610"/>
      <c r="U473" s="610"/>
      <c r="V473" s="610"/>
      <c r="W473" s="610"/>
      <c r="X473" s="610"/>
      <c r="Y473" s="610"/>
      <c r="Z473" s="610"/>
      <c r="AA473" s="610"/>
      <c r="AB473" s="610"/>
      <c r="AC473" s="610"/>
      <c r="AD473" s="610"/>
      <c r="AE473" s="610"/>
      <c r="AF473" s="610"/>
    </row>
    <row r="474">
      <c r="A474" s="610"/>
      <c r="B474" s="610"/>
      <c r="C474" s="610"/>
      <c r="D474" s="610"/>
      <c r="E474" s="610"/>
      <c r="F474" s="610"/>
      <c r="G474" s="610"/>
      <c r="H474" s="610"/>
      <c r="I474" s="610"/>
      <c r="J474" s="610"/>
      <c r="K474" s="610"/>
      <c r="L474" s="610"/>
      <c r="M474" s="610"/>
      <c r="N474" s="610"/>
      <c r="O474" s="610"/>
      <c r="P474" s="610"/>
      <c r="Q474" s="610"/>
      <c r="R474" s="610"/>
      <c r="S474" s="610"/>
      <c r="T474" s="610"/>
      <c r="U474" s="610"/>
      <c r="V474" s="610"/>
      <c r="W474" s="610"/>
      <c r="X474" s="610"/>
      <c r="Y474" s="610"/>
      <c r="Z474" s="610"/>
      <c r="AA474" s="610"/>
      <c r="AB474" s="610"/>
      <c r="AC474" s="610"/>
      <c r="AD474" s="610"/>
      <c r="AE474" s="610"/>
      <c r="AF474" s="610"/>
    </row>
    <row r="475">
      <c r="A475" s="610"/>
      <c r="B475" s="610"/>
      <c r="C475" s="610"/>
      <c r="D475" s="610"/>
      <c r="E475" s="610"/>
      <c r="F475" s="610"/>
      <c r="G475" s="610"/>
      <c r="H475" s="610"/>
      <c r="I475" s="610"/>
      <c r="J475" s="610"/>
      <c r="K475" s="610"/>
      <c r="L475" s="610"/>
      <c r="M475" s="610"/>
      <c r="N475" s="610"/>
      <c r="O475" s="610"/>
      <c r="P475" s="610"/>
      <c r="Q475" s="610"/>
      <c r="R475" s="610"/>
      <c r="S475" s="610"/>
      <c r="T475" s="610"/>
      <c r="U475" s="610"/>
      <c r="V475" s="610"/>
      <c r="W475" s="610"/>
      <c r="X475" s="610"/>
      <c r="Y475" s="610"/>
      <c r="Z475" s="610"/>
      <c r="AA475" s="610"/>
      <c r="AB475" s="610"/>
      <c r="AC475" s="610"/>
      <c r="AD475" s="610"/>
      <c r="AE475" s="610"/>
      <c r="AF475" s="610"/>
    </row>
    <row r="476">
      <c r="A476" s="610"/>
      <c r="B476" s="610"/>
      <c r="C476" s="610"/>
      <c r="D476" s="610"/>
      <c r="E476" s="610"/>
      <c r="F476" s="610"/>
      <c r="G476" s="610"/>
      <c r="H476" s="610"/>
      <c r="I476" s="610"/>
      <c r="J476" s="610"/>
      <c r="K476" s="610"/>
      <c r="L476" s="610"/>
      <c r="M476" s="610"/>
      <c r="N476" s="610"/>
      <c r="O476" s="610"/>
      <c r="P476" s="610"/>
      <c r="Q476" s="610"/>
      <c r="R476" s="610"/>
      <c r="S476" s="610"/>
      <c r="T476" s="610"/>
      <c r="U476" s="610"/>
      <c r="V476" s="610"/>
      <c r="W476" s="610"/>
      <c r="X476" s="610"/>
      <c r="Y476" s="610"/>
      <c r="Z476" s="610"/>
      <c r="AA476" s="610"/>
      <c r="AB476" s="610"/>
      <c r="AC476" s="610"/>
      <c r="AD476" s="610"/>
      <c r="AE476" s="610"/>
      <c r="AF476" s="610"/>
    </row>
    <row r="477">
      <c r="A477" s="610"/>
      <c r="B477" s="610"/>
      <c r="C477" s="610"/>
      <c r="D477" s="610"/>
      <c r="E477" s="610"/>
      <c r="F477" s="610"/>
      <c r="G477" s="610"/>
      <c r="H477" s="610"/>
      <c r="I477" s="610"/>
      <c r="J477" s="610"/>
      <c r="K477" s="610"/>
      <c r="L477" s="610"/>
      <c r="M477" s="610"/>
      <c r="N477" s="610"/>
      <c r="O477" s="610"/>
      <c r="P477" s="610"/>
      <c r="Q477" s="610"/>
      <c r="R477" s="610"/>
      <c r="S477" s="610"/>
      <c r="T477" s="610"/>
      <c r="U477" s="610"/>
      <c r="V477" s="610"/>
      <c r="W477" s="610"/>
      <c r="X477" s="610"/>
      <c r="Y477" s="610"/>
      <c r="Z477" s="610"/>
      <c r="AA477" s="610"/>
      <c r="AB477" s="610"/>
      <c r="AC477" s="610"/>
      <c r="AD477" s="610"/>
      <c r="AE477" s="610"/>
      <c r="AF477" s="610"/>
    </row>
    <row r="478">
      <c r="A478" s="610"/>
      <c r="B478" s="610"/>
      <c r="C478" s="610"/>
      <c r="D478" s="610"/>
      <c r="E478" s="610"/>
      <c r="F478" s="610"/>
      <c r="G478" s="610"/>
      <c r="H478" s="610"/>
      <c r="I478" s="610"/>
      <c r="J478" s="610"/>
      <c r="K478" s="610"/>
      <c r="L478" s="610"/>
      <c r="M478" s="610"/>
      <c r="N478" s="610"/>
      <c r="O478" s="610"/>
      <c r="P478" s="610"/>
      <c r="Q478" s="610"/>
      <c r="R478" s="610"/>
      <c r="S478" s="610"/>
      <c r="T478" s="610"/>
      <c r="U478" s="610"/>
      <c r="V478" s="610"/>
      <c r="W478" s="610"/>
      <c r="X478" s="610"/>
      <c r="Y478" s="610"/>
      <c r="Z478" s="610"/>
      <c r="AA478" s="610"/>
      <c r="AB478" s="610"/>
      <c r="AC478" s="610"/>
      <c r="AD478" s="610"/>
      <c r="AE478" s="610"/>
      <c r="AF478" s="610"/>
    </row>
    <row r="479">
      <c r="A479" s="610"/>
      <c r="B479" s="610"/>
      <c r="C479" s="610"/>
      <c r="D479" s="610"/>
      <c r="E479" s="610"/>
      <c r="F479" s="610"/>
      <c r="G479" s="610"/>
      <c r="H479" s="610"/>
      <c r="I479" s="610"/>
      <c r="J479" s="610"/>
      <c r="K479" s="610"/>
      <c r="L479" s="610"/>
      <c r="M479" s="610"/>
      <c r="N479" s="610"/>
      <c r="O479" s="610"/>
      <c r="P479" s="610"/>
      <c r="Q479" s="610"/>
      <c r="R479" s="610"/>
      <c r="S479" s="610"/>
      <c r="T479" s="610"/>
      <c r="U479" s="610"/>
      <c r="V479" s="610"/>
      <c r="W479" s="610"/>
      <c r="X479" s="610"/>
      <c r="Y479" s="610"/>
      <c r="Z479" s="610"/>
      <c r="AA479" s="610"/>
      <c r="AB479" s="610"/>
      <c r="AC479" s="610"/>
      <c r="AD479" s="610"/>
      <c r="AE479" s="610"/>
      <c r="AF479" s="610"/>
    </row>
    <row r="480">
      <c r="A480" s="610"/>
      <c r="B480" s="610"/>
      <c r="C480" s="610"/>
      <c r="D480" s="610"/>
      <c r="E480" s="610"/>
      <c r="F480" s="610"/>
      <c r="G480" s="610"/>
      <c r="H480" s="610"/>
      <c r="I480" s="610"/>
      <c r="J480" s="610"/>
      <c r="K480" s="610"/>
      <c r="L480" s="610"/>
      <c r="M480" s="610"/>
      <c r="N480" s="610"/>
      <c r="O480" s="610"/>
      <c r="P480" s="610"/>
      <c r="Q480" s="610"/>
      <c r="R480" s="610"/>
      <c r="S480" s="610"/>
      <c r="T480" s="610"/>
      <c r="U480" s="610"/>
      <c r="V480" s="610"/>
      <c r="W480" s="610"/>
      <c r="X480" s="610"/>
      <c r="Y480" s="610"/>
      <c r="Z480" s="610"/>
      <c r="AA480" s="610"/>
      <c r="AB480" s="610"/>
      <c r="AC480" s="610"/>
      <c r="AD480" s="610"/>
      <c r="AE480" s="610"/>
      <c r="AF480" s="610"/>
    </row>
    <row r="481">
      <c r="A481" s="610"/>
      <c r="B481" s="610"/>
      <c r="C481" s="610"/>
      <c r="D481" s="610"/>
      <c r="E481" s="610"/>
      <c r="F481" s="610"/>
      <c r="G481" s="610"/>
      <c r="H481" s="610"/>
      <c r="I481" s="610"/>
      <c r="J481" s="610"/>
      <c r="K481" s="610"/>
      <c r="L481" s="610"/>
      <c r="M481" s="610"/>
      <c r="N481" s="610"/>
      <c r="O481" s="610"/>
      <c r="P481" s="610"/>
      <c r="Q481" s="610"/>
      <c r="R481" s="610"/>
      <c r="S481" s="610"/>
      <c r="T481" s="610"/>
      <c r="U481" s="610"/>
      <c r="V481" s="610"/>
      <c r="W481" s="610"/>
      <c r="X481" s="610"/>
      <c r="Y481" s="610"/>
      <c r="Z481" s="610"/>
      <c r="AA481" s="610"/>
      <c r="AB481" s="610"/>
      <c r="AC481" s="610"/>
      <c r="AD481" s="610"/>
      <c r="AE481" s="610"/>
      <c r="AF481" s="610"/>
    </row>
    <row r="482">
      <c r="A482" s="610"/>
      <c r="B482" s="610"/>
      <c r="C482" s="610"/>
      <c r="D482" s="610"/>
      <c r="E482" s="610"/>
      <c r="F482" s="610"/>
      <c r="G482" s="610"/>
      <c r="H482" s="610"/>
      <c r="I482" s="610"/>
      <c r="J482" s="610"/>
      <c r="K482" s="610"/>
      <c r="L482" s="610"/>
      <c r="M482" s="610"/>
      <c r="N482" s="610"/>
      <c r="O482" s="610"/>
      <c r="P482" s="610"/>
      <c r="Q482" s="610"/>
      <c r="R482" s="610"/>
      <c r="S482" s="610"/>
      <c r="T482" s="610"/>
      <c r="U482" s="610"/>
      <c r="V482" s="610"/>
      <c r="W482" s="610"/>
      <c r="X482" s="610"/>
      <c r="Y482" s="610"/>
      <c r="Z482" s="610"/>
      <c r="AA482" s="610"/>
      <c r="AB482" s="610"/>
      <c r="AC482" s="610"/>
      <c r="AD482" s="610"/>
      <c r="AE482" s="610"/>
      <c r="AF482" s="610"/>
    </row>
    <row r="483">
      <c r="A483" s="610"/>
      <c r="B483" s="610"/>
      <c r="C483" s="610"/>
      <c r="D483" s="610"/>
      <c r="E483" s="610"/>
      <c r="F483" s="610"/>
      <c r="G483" s="610"/>
      <c r="H483" s="610"/>
      <c r="I483" s="610"/>
      <c r="J483" s="610"/>
      <c r="K483" s="610"/>
      <c r="L483" s="610"/>
      <c r="M483" s="610"/>
      <c r="N483" s="610"/>
      <c r="O483" s="610"/>
      <c r="P483" s="610"/>
      <c r="Q483" s="610"/>
      <c r="R483" s="610"/>
      <c r="S483" s="610"/>
      <c r="T483" s="610"/>
      <c r="U483" s="610"/>
      <c r="V483" s="610"/>
      <c r="W483" s="610"/>
      <c r="X483" s="610"/>
      <c r="Y483" s="610"/>
      <c r="Z483" s="610"/>
      <c r="AA483" s="610"/>
      <c r="AB483" s="610"/>
      <c r="AC483" s="610"/>
      <c r="AD483" s="610"/>
      <c r="AE483" s="610"/>
      <c r="AF483" s="610"/>
    </row>
    <row r="484">
      <c r="A484" s="610"/>
      <c r="B484" s="610"/>
      <c r="C484" s="610"/>
      <c r="D484" s="610"/>
      <c r="E484" s="610"/>
      <c r="F484" s="610"/>
      <c r="G484" s="610"/>
      <c r="H484" s="610"/>
      <c r="I484" s="610"/>
      <c r="J484" s="610"/>
      <c r="K484" s="610"/>
      <c r="L484" s="610"/>
      <c r="M484" s="610"/>
      <c r="N484" s="610"/>
      <c r="O484" s="610"/>
      <c r="P484" s="610"/>
      <c r="Q484" s="610"/>
      <c r="R484" s="610"/>
      <c r="S484" s="610"/>
      <c r="T484" s="610"/>
      <c r="U484" s="610"/>
      <c r="V484" s="610"/>
      <c r="W484" s="610"/>
      <c r="X484" s="610"/>
      <c r="Y484" s="610"/>
      <c r="Z484" s="610"/>
      <c r="AA484" s="610"/>
      <c r="AB484" s="610"/>
      <c r="AC484" s="610"/>
      <c r="AD484" s="610"/>
      <c r="AE484" s="610"/>
      <c r="AF484" s="610"/>
    </row>
    <row r="485">
      <c r="A485" s="610"/>
      <c r="B485" s="610"/>
      <c r="C485" s="610"/>
      <c r="D485" s="610"/>
      <c r="E485" s="610"/>
      <c r="F485" s="610"/>
      <c r="G485" s="610"/>
      <c r="H485" s="610"/>
      <c r="I485" s="610"/>
      <c r="J485" s="610"/>
      <c r="K485" s="610"/>
      <c r="L485" s="610"/>
      <c r="M485" s="610"/>
      <c r="N485" s="610"/>
      <c r="O485" s="610"/>
      <c r="P485" s="610"/>
      <c r="Q485" s="610"/>
      <c r="R485" s="610"/>
      <c r="S485" s="610"/>
      <c r="T485" s="610"/>
      <c r="U485" s="610"/>
      <c r="V485" s="610"/>
      <c r="W485" s="610"/>
      <c r="X485" s="610"/>
      <c r="Y485" s="610"/>
      <c r="Z485" s="610"/>
      <c r="AA485" s="610"/>
      <c r="AB485" s="610"/>
      <c r="AC485" s="610"/>
      <c r="AD485" s="610"/>
      <c r="AE485" s="610"/>
      <c r="AF485" s="610"/>
    </row>
    <row r="486">
      <c r="A486" s="610"/>
      <c r="B486" s="610"/>
      <c r="C486" s="610"/>
      <c r="D486" s="610"/>
      <c r="E486" s="610"/>
      <c r="F486" s="610"/>
      <c r="G486" s="610"/>
      <c r="H486" s="610"/>
      <c r="I486" s="610"/>
      <c r="J486" s="610"/>
      <c r="K486" s="610"/>
      <c r="L486" s="610"/>
      <c r="M486" s="610"/>
      <c r="N486" s="610"/>
      <c r="O486" s="610"/>
      <c r="P486" s="610"/>
      <c r="Q486" s="610"/>
      <c r="R486" s="610"/>
      <c r="S486" s="610"/>
      <c r="T486" s="610"/>
      <c r="U486" s="610"/>
      <c r="V486" s="610"/>
      <c r="W486" s="610"/>
      <c r="X486" s="610"/>
      <c r="Y486" s="610"/>
      <c r="Z486" s="610"/>
      <c r="AA486" s="610"/>
      <c r="AB486" s="610"/>
      <c r="AC486" s="610"/>
      <c r="AD486" s="610"/>
      <c r="AE486" s="610"/>
      <c r="AF486" s="610"/>
    </row>
    <row r="487">
      <c r="A487" s="610"/>
      <c r="B487" s="610"/>
      <c r="C487" s="610"/>
      <c r="D487" s="610"/>
      <c r="E487" s="610"/>
      <c r="F487" s="610"/>
      <c r="G487" s="610"/>
      <c r="H487" s="610"/>
      <c r="I487" s="610"/>
      <c r="J487" s="610"/>
      <c r="K487" s="610"/>
      <c r="L487" s="610"/>
      <c r="M487" s="610"/>
      <c r="N487" s="610"/>
      <c r="O487" s="610"/>
      <c r="P487" s="610"/>
      <c r="Q487" s="610"/>
      <c r="R487" s="610"/>
      <c r="S487" s="610"/>
      <c r="T487" s="610"/>
      <c r="U487" s="610"/>
      <c r="V487" s="610"/>
      <c r="W487" s="610"/>
      <c r="X487" s="610"/>
      <c r="Y487" s="610"/>
      <c r="Z487" s="610"/>
      <c r="AA487" s="610"/>
      <c r="AB487" s="610"/>
      <c r="AC487" s="610"/>
      <c r="AD487" s="610"/>
      <c r="AE487" s="610"/>
      <c r="AF487" s="610"/>
    </row>
    <row r="488">
      <c r="A488" s="610"/>
      <c r="B488" s="610"/>
      <c r="C488" s="610"/>
      <c r="D488" s="610"/>
      <c r="E488" s="610"/>
      <c r="F488" s="610"/>
      <c r="G488" s="610"/>
      <c r="H488" s="610"/>
      <c r="I488" s="610"/>
      <c r="J488" s="610"/>
      <c r="K488" s="610"/>
      <c r="L488" s="610"/>
      <c r="M488" s="610"/>
      <c r="N488" s="610"/>
      <c r="O488" s="610"/>
      <c r="P488" s="610"/>
      <c r="Q488" s="610"/>
      <c r="R488" s="610"/>
      <c r="S488" s="610"/>
      <c r="T488" s="610"/>
      <c r="U488" s="610"/>
      <c r="V488" s="610"/>
      <c r="W488" s="610"/>
      <c r="X488" s="610"/>
      <c r="Y488" s="610"/>
      <c r="Z488" s="610"/>
      <c r="AA488" s="610"/>
      <c r="AB488" s="610"/>
      <c r="AC488" s="610"/>
      <c r="AD488" s="610"/>
      <c r="AE488" s="610"/>
      <c r="AF488" s="610"/>
    </row>
    <row r="489">
      <c r="A489" s="610"/>
      <c r="B489" s="610"/>
      <c r="C489" s="610"/>
      <c r="D489" s="610"/>
      <c r="E489" s="610"/>
      <c r="F489" s="610"/>
      <c r="G489" s="610"/>
      <c r="H489" s="610"/>
      <c r="I489" s="610"/>
      <c r="J489" s="610"/>
      <c r="K489" s="610"/>
      <c r="L489" s="610"/>
      <c r="M489" s="610"/>
      <c r="N489" s="610"/>
      <c r="O489" s="610"/>
      <c r="P489" s="610"/>
      <c r="Q489" s="610"/>
      <c r="R489" s="610"/>
      <c r="S489" s="610"/>
      <c r="T489" s="610"/>
      <c r="U489" s="610"/>
      <c r="V489" s="610"/>
      <c r="W489" s="610"/>
      <c r="X489" s="610"/>
      <c r="Y489" s="610"/>
      <c r="Z489" s="610"/>
      <c r="AA489" s="610"/>
      <c r="AB489" s="610"/>
      <c r="AC489" s="610"/>
      <c r="AD489" s="610"/>
      <c r="AE489" s="610"/>
      <c r="AF489" s="610"/>
    </row>
    <row r="490">
      <c r="A490" s="610"/>
      <c r="B490" s="610"/>
      <c r="C490" s="610"/>
      <c r="D490" s="610"/>
      <c r="E490" s="610"/>
      <c r="F490" s="610"/>
      <c r="G490" s="610"/>
      <c r="H490" s="610"/>
      <c r="I490" s="610"/>
      <c r="J490" s="610"/>
      <c r="K490" s="610"/>
      <c r="L490" s="610"/>
      <c r="M490" s="610"/>
      <c r="N490" s="610"/>
      <c r="O490" s="610"/>
      <c r="P490" s="610"/>
      <c r="Q490" s="610"/>
      <c r="R490" s="610"/>
      <c r="S490" s="610"/>
      <c r="T490" s="610"/>
      <c r="U490" s="610"/>
      <c r="V490" s="610"/>
      <c r="W490" s="610"/>
      <c r="X490" s="610"/>
      <c r="Y490" s="610"/>
      <c r="Z490" s="610"/>
      <c r="AA490" s="610"/>
      <c r="AB490" s="610"/>
      <c r="AC490" s="610"/>
      <c r="AD490" s="610"/>
      <c r="AE490" s="610"/>
      <c r="AF490" s="610"/>
    </row>
    <row r="491">
      <c r="A491" s="610"/>
      <c r="B491" s="610"/>
      <c r="C491" s="610"/>
      <c r="D491" s="610"/>
      <c r="E491" s="610"/>
      <c r="F491" s="610"/>
      <c r="G491" s="610"/>
      <c r="H491" s="610"/>
      <c r="I491" s="610"/>
      <c r="J491" s="610"/>
      <c r="K491" s="610"/>
      <c r="L491" s="610"/>
      <c r="M491" s="610"/>
      <c r="N491" s="610"/>
      <c r="O491" s="610"/>
      <c r="P491" s="610"/>
      <c r="Q491" s="610"/>
      <c r="R491" s="610"/>
      <c r="S491" s="610"/>
      <c r="T491" s="610"/>
      <c r="U491" s="610"/>
      <c r="V491" s="610"/>
      <c r="W491" s="610"/>
      <c r="X491" s="610"/>
      <c r="Y491" s="610"/>
      <c r="Z491" s="610"/>
      <c r="AA491" s="610"/>
      <c r="AB491" s="610"/>
      <c r="AC491" s="610"/>
      <c r="AD491" s="610"/>
      <c r="AE491" s="610"/>
      <c r="AF491" s="610"/>
    </row>
    <row r="492">
      <c r="A492" s="610"/>
      <c r="B492" s="610"/>
      <c r="C492" s="610"/>
      <c r="D492" s="610"/>
      <c r="E492" s="610"/>
      <c r="F492" s="610"/>
      <c r="G492" s="610"/>
      <c r="H492" s="610"/>
      <c r="I492" s="610"/>
      <c r="J492" s="610"/>
      <c r="K492" s="610"/>
      <c r="L492" s="610"/>
      <c r="M492" s="610"/>
      <c r="N492" s="610"/>
      <c r="O492" s="610"/>
      <c r="P492" s="610"/>
      <c r="Q492" s="610"/>
      <c r="R492" s="610"/>
      <c r="S492" s="610"/>
      <c r="T492" s="610"/>
      <c r="U492" s="610"/>
      <c r="V492" s="610"/>
      <c r="W492" s="610"/>
      <c r="X492" s="610"/>
      <c r="Y492" s="610"/>
      <c r="Z492" s="610"/>
      <c r="AA492" s="610"/>
      <c r="AB492" s="610"/>
      <c r="AC492" s="610"/>
      <c r="AD492" s="610"/>
      <c r="AE492" s="610"/>
      <c r="AF492" s="610"/>
    </row>
    <row r="493">
      <c r="A493" s="610"/>
      <c r="B493" s="610"/>
      <c r="C493" s="610"/>
      <c r="D493" s="610"/>
      <c r="E493" s="610"/>
      <c r="F493" s="610"/>
      <c r="G493" s="610"/>
      <c r="H493" s="610"/>
      <c r="I493" s="610"/>
      <c r="J493" s="610"/>
      <c r="K493" s="610"/>
      <c r="L493" s="610"/>
      <c r="M493" s="610"/>
      <c r="N493" s="610"/>
      <c r="O493" s="610"/>
      <c r="P493" s="610"/>
      <c r="Q493" s="610"/>
      <c r="R493" s="610"/>
      <c r="S493" s="610"/>
      <c r="T493" s="610"/>
      <c r="U493" s="610"/>
      <c r="V493" s="610"/>
      <c r="W493" s="610"/>
      <c r="X493" s="610"/>
      <c r="Y493" s="610"/>
      <c r="Z493" s="610"/>
      <c r="AA493" s="610"/>
      <c r="AB493" s="610"/>
      <c r="AC493" s="610"/>
      <c r="AD493" s="610"/>
      <c r="AE493" s="610"/>
      <c r="AF493" s="610"/>
    </row>
    <row r="494">
      <c r="A494" s="610"/>
      <c r="B494" s="610"/>
      <c r="C494" s="610"/>
      <c r="D494" s="610"/>
      <c r="E494" s="610"/>
      <c r="F494" s="610"/>
      <c r="G494" s="610"/>
      <c r="H494" s="610"/>
      <c r="I494" s="610"/>
      <c r="J494" s="610"/>
      <c r="K494" s="610"/>
      <c r="L494" s="610"/>
      <c r="M494" s="610"/>
      <c r="N494" s="610"/>
      <c r="O494" s="610"/>
      <c r="P494" s="610"/>
      <c r="Q494" s="610"/>
      <c r="R494" s="610"/>
      <c r="S494" s="610"/>
      <c r="T494" s="610"/>
      <c r="U494" s="610"/>
      <c r="V494" s="610"/>
      <c r="W494" s="610"/>
      <c r="X494" s="610"/>
      <c r="Y494" s="610"/>
      <c r="Z494" s="610"/>
      <c r="AA494" s="610"/>
      <c r="AB494" s="610"/>
      <c r="AC494" s="610"/>
      <c r="AD494" s="610"/>
      <c r="AE494" s="610"/>
      <c r="AF494" s="610"/>
    </row>
    <row r="495">
      <c r="A495" s="610"/>
      <c r="B495" s="610"/>
      <c r="C495" s="610"/>
      <c r="D495" s="610"/>
      <c r="E495" s="610"/>
      <c r="F495" s="610"/>
      <c r="G495" s="610"/>
      <c r="H495" s="610"/>
      <c r="I495" s="610"/>
      <c r="J495" s="610"/>
      <c r="K495" s="610"/>
      <c r="L495" s="610"/>
      <c r="M495" s="610"/>
      <c r="N495" s="610"/>
      <c r="O495" s="610"/>
      <c r="P495" s="610"/>
      <c r="Q495" s="610"/>
      <c r="R495" s="610"/>
      <c r="S495" s="610"/>
      <c r="T495" s="610"/>
      <c r="U495" s="610"/>
      <c r="V495" s="610"/>
      <c r="W495" s="610"/>
      <c r="X495" s="610"/>
      <c r="Y495" s="610"/>
      <c r="Z495" s="610"/>
      <c r="AA495" s="610"/>
      <c r="AB495" s="610"/>
      <c r="AC495" s="610"/>
      <c r="AD495" s="610"/>
      <c r="AE495" s="610"/>
      <c r="AF495" s="610"/>
    </row>
    <row r="496">
      <c r="A496" s="610"/>
      <c r="B496" s="610"/>
      <c r="C496" s="610"/>
      <c r="D496" s="610"/>
      <c r="E496" s="610"/>
      <c r="F496" s="610"/>
      <c r="G496" s="610"/>
      <c r="H496" s="610"/>
      <c r="I496" s="610"/>
      <c r="J496" s="610"/>
      <c r="K496" s="610"/>
      <c r="L496" s="610"/>
      <c r="M496" s="610"/>
      <c r="N496" s="610"/>
      <c r="O496" s="610"/>
      <c r="P496" s="610"/>
      <c r="Q496" s="610"/>
      <c r="R496" s="610"/>
      <c r="S496" s="610"/>
      <c r="T496" s="610"/>
      <c r="U496" s="610"/>
      <c r="V496" s="610"/>
      <c r="W496" s="610"/>
      <c r="X496" s="610"/>
      <c r="Y496" s="610"/>
      <c r="Z496" s="610"/>
      <c r="AA496" s="610"/>
      <c r="AB496" s="610"/>
      <c r="AC496" s="610"/>
      <c r="AD496" s="610"/>
      <c r="AE496" s="610"/>
      <c r="AF496" s="610"/>
    </row>
    <row r="497">
      <c r="A497" s="610"/>
      <c r="B497" s="610"/>
      <c r="C497" s="610"/>
      <c r="D497" s="610"/>
      <c r="E497" s="610"/>
      <c r="F497" s="610"/>
      <c r="G497" s="610"/>
      <c r="H497" s="610"/>
      <c r="I497" s="610"/>
      <c r="J497" s="610"/>
      <c r="K497" s="610"/>
      <c r="L497" s="610"/>
      <c r="M497" s="610"/>
      <c r="N497" s="610"/>
      <c r="O497" s="610"/>
      <c r="P497" s="610"/>
      <c r="Q497" s="610"/>
      <c r="R497" s="610"/>
      <c r="S497" s="610"/>
      <c r="T497" s="610"/>
      <c r="U497" s="610"/>
      <c r="V497" s="610"/>
      <c r="W497" s="610"/>
      <c r="X497" s="610"/>
      <c r="Y497" s="610"/>
      <c r="Z497" s="610"/>
      <c r="AA497" s="610"/>
      <c r="AB497" s="610"/>
      <c r="AC497" s="610"/>
      <c r="AD497" s="610"/>
      <c r="AE497" s="610"/>
      <c r="AF497" s="610"/>
    </row>
    <row r="498">
      <c r="A498" s="610"/>
      <c r="B498" s="610"/>
      <c r="C498" s="610"/>
      <c r="D498" s="610"/>
      <c r="E498" s="610"/>
      <c r="F498" s="610"/>
      <c r="G498" s="610"/>
      <c r="H498" s="610"/>
      <c r="I498" s="610"/>
      <c r="J498" s="610"/>
      <c r="K498" s="610"/>
      <c r="L498" s="610"/>
      <c r="M498" s="610"/>
      <c r="N498" s="610"/>
      <c r="O498" s="610"/>
      <c r="P498" s="610"/>
      <c r="Q498" s="610"/>
      <c r="R498" s="610"/>
      <c r="S498" s="610"/>
      <c r="T498" s="610"/>
      <c r="U498" s="610"/>
      <c r="V498" s="610"/>
      <c r="W498" s="610"/>
      <c r="X498" s="610"/>
      <c r="Y498" s="610"/>
      <c r="Z498" s="610"/>
      <c r="AA498" s="610"/>
      <c r="AB498" s="610"/>
      <c r="AC498" s="610"/>
      <c r="AD498" s="610"/>
      <c r="AE498" s="610"/>
      <c r="AF498" s="610"/>
    </row>
    <row r="499">
      <c r="A499" s="610"/>
      <c r="B499" s="610"/>
      <c r="C499" s="610"/>
      <c r="D499" s="610"/>
      <c r="E499" s="610"/>
      <c r="F499" s="610"/>
      <c r="G499" s="610"/>
      <c r="H499" s="610"/>
      <c r="I499" s="610"/>
      <c r="J499" s="610"/>
      <c r="K499" s="610"/>
      <c r="L499" s="610"/>
      <c r="M499" s="610"/>
      <c r="N499" s="610"/>
      <c r="O499" s="610"/>
      <c r="P499" s="610"/>
      <c r="Q499" s="610"/>
      <c r="R499" s="610"/>
      <c r="S499" s="610"/>
      <c r="T499" s="610"/>
      <c r="U499" s="610"/>
      <c r="V499" s="610"/>
      <c r="W499" s="610"/>
      <c r="X499" s="610"/>
      <c r="Y499" s="610"/>
      <c r="Z499" s="610"/>
      <c r="AA499" s="610"/>
      <c r="AB499" s="610"/>
      <c r="AC499" s="610"/>
      <c r="AD499" s="610"/>
      <c r="AE499" s="610"/>
      <c r="AF499" s="610"/>
    </row>
    <row r="500">
      <c r="A500" s="610"/>
      <c r="B500" s="610"/>
      <c r="C500" s="610"/>
      <c r="D500" s="610"/>
      <c r="E500" s="610"/>
      <c r="F500" s="610"/>
      <c r="G500" s="610"/>
      <c r="H500" s="610"/>
      <c r="I500" s="610"/>
      <c r="J500" s="610"/>
      <c r="K500" s="610"/>
      <c r="L500" s="610"/>
      <c r="M500" s="610"/>
      <c r="N500" s="610"/>
      <c r="O500" s="610"/>
      <c r="P500" s="610"/>
      <c r="Q500" s="610"/>
      <c r="R500" s="610"/>
      <c r="S500" s="610"/>
      <c r="T500" s="610"/>
      <c r="U500" s="610"/>
      <c r="V500" s="610"/>
      <c r="W500" s="610"/>
      <c r="X500" s="610"/>
      <c r="Y500" s="610"/>
      <c r="Z500" s="610"/>
      <c r="AA500" s="610"/>
      <c r="AB500" s="610"/>
      <c r="AC500" s="610"/>
      <c r="AD500" s="610"/>
      <c r="AE500" s="610"/>
      <c r="AF500" s="610"/>
    </row>
    <row r="501">
      <c r="A501" s="610"/>
      <c r="B501" s="610"/>
      <c r="C501" s="610"/>
      <c r="D501" s="610"/>
      <c r="E501" s="610"/>
      <c r="F501" s="610"/>
      <c r="G501" s="610"/>
      <c r="H501" s="610"/>
      <c r="I501" s="610"/>
      <c r="J501" s="610"/>
      <c r="K501" s="610"/>
      <c r="L501" s="610"/>
      <c r="M501" s="610"/>
      <c r="N501" s="610"/>
      <c r="O501" s="610"/>
      <c r="P501" s="610"/>
      <c r="Q501" s="610"/>
      <c r="R501" s="610"/>
      <c r="S501" s="610"/>
      <c r="T501" s="610"/>
      <c r="U501" s="610"/>
      <c r="V501" s="610"/>
      <c r="W501" s="610"/>
      <c r="X501" s="610"/>
      <c r="Y501" s="610"/>
      <c r="Z501" s="610"/>
      <c r="AA501" s="610"/>
      <c r="AB501" s="610"/>
      <c r="AC501" s="610"/>
      <c r="AD501" s="610"/>
      <c r="AE501" s="610"/>
      <c r="AF501" s="610"/>
    </row>
    <row r="502">
      <c r="A502" s="610"/>
      <c r="B502" s="610"/>
      <c r="C502" s="610"/>
      <c r="D502" s="610"/>
      <c r="E502" s="610"/>
      <c r="F502" s="610"/>
      <c r="G502" s="610"/>
      <c r="H502" s="610"/>
      <c r="I502" s="610"/>
      <c r="J502" s="610"/>
      <c r="K502" s="610"/>
      <c r="L502" s="610"/>
      <c r="M502" s="610"/>
      <c r="N502" s="610"/>
      <c r="O502" s="610"/>
      <c r="P502" s="610"/>
      <c r="Q502" s="610"/>
      <c r="R502" s="610"/>
      <c r="S502" s="610"/>
      <c r="T502" s="610"/>
      <c r="U502" s="610"/>
      <c r="V502" s="610"/>
      <c r="W502" s="610"/>
      <c r="X502" s="610"/>
      <c r="Y502" s="610"/>
      <c r="Z502" s="610"/>
      <c r="AA502" s="610"/>
      <c r="AB502" s="610"/>
      <c r="AC502" s="610"/>
      <c r="AD502" s="610"/>
      <c r="AE502" s="610"/>
      <c r="AF502" s="610"/>
    </row>
    <row r="503">
      <c r="A503" s="610"/>
      <c r="B503" s="610"/>
      <c r="C503" s="610"/>
      <c r="D503" s="610"/>
      <c r="E503" s="610"/>
      <c r="F503" s="610"/>
      <c r="G503" s="610"/>
      <c r="H503" s="610"/>
      <c r="I503" s="610"/>
      <c r="J503" s="610"/>
      <c r="K503" s="610"/>
      <c r="L503" s="610"/>
      <c r="M503" s="610"/>
      <c r="N503" s="610"/>
      <c r="O503" s="610"/>
      <c r="P503" s="610"/>
      <c r="Q503" s="610"/>
      <c r="R503" s="610"/>
      <c r="S503" s="610"/>
      <c r="T503" s="610"/>
      <c r="U503" s="610"/>
      <c r="V503" s="610"/>
      <c r="W503" s="610"/>
      <c r="X503" s="610"/>
      <c r="Y503" s="610"/>
      <c r="Z503" s="610"/>
      <c r="AA503" s="610"/>
      <c r="AB503" s="610"/>
      <c r="AC503" s="610"/>
      <c r="AD503" s="610"/>
      <c r="AE503" s="610"/>
      <c r="AF503" s="610"/>
    </row>
    <row r="504">
      <c r="A504" s="610"/>
      <c r="B504" s="610"/>
      <c r="C504" s="610"/>
      <c r="D504" s="610"/>
      <c r="E504" s="610"/>
      <c r="F504" s="610"/>
      <c r="G504" s="610"/>
      <c r="H504" s="610"/>
      <c r="I504" s="610"/>
      <c r="J504" s="610"/>
      <c r="K504" s="610"/>
      <c r="L504" s="610"/>
      <c r="M504" s="610"/>
      <c r="N504" s="610"/>
      <c r="O504" s="610"/>
      <c r="P504" s="610"/>
      <c r="Q504" s="610"/>
      <c r="R504" s="610"/>
      <c r="S504" s="610"/>
      <c r="T504" s="610"/>
      <c r="U504" s="610"/>
      <c r="V504" s="610"/>
      <c r="W504" s="610"/>
      <c r="X504" s="610"/>
      <c r="Y504" s="610"/>
      <c r="Z504" s="610"/>
      <c r="AA504" s="610"/>
      <c r="AB504" s="610"/>
      <c r="AC504" s="610"/>
      <c r="AD504" s="610"/>
      <c r="AE504" s="610"/>
      <c r="AF504" s="610"/>
    </row>
    <row r="505">
      <c r="A505" s="610"/>
      <c r="B505" s="610"/>
      <c r="C505" s="610"/>
      <c r="D505" s="610"/>
      <c r="E505" s="610"/>
      <c r="F505" s="610"/>
      <c r="G505" s="610"/>
      <c r="H505" s="610"/>
      <c r="I505" s="610"/>
      <c r="J505" s="610"/>
      <c r="K505" s="610"/>
      <c r="L505" s="610"/>
      <c r="M505" s="610"/>
      <c r="N505" s="610"/>
      <c r="O505" s="610"/>
      <c r="P505" s="610"/>
      <c r="Q505" s="610"/>
      <c r="R505" s="610"/>
      <c r="S505" s="610"/>
      <c r="T505" s="610"/>
      <c r="U505" s="610"/>
      <c r="V505" s="610"/>
      <c r="W505" s="610"/>
      <c r="X505" s="610"/>
      <c r="Y505" s="610"/>
      <c r="Z505" s="610"/>
      <c r="AA505" s="610"/>
      <c r="AB505" s="610"/>
      <c r="AC505" s="610"/>
      <c r="AD505" s="610"/>
      <c r="AE505" s="610"/>
      <c r="AF505" s="610"/>
    </row>
    <row r="506">
      <c r="A506" s="610"/>
      <c r="B506" s="610"/>
      <c r="C506" s="610"/>
      <c r="D506" s="610"/>
      <c r="E506" s="610"/>
      <c r="F506" s="610"/>
      <c r="G506" s="610"/>
      <c r="H506" s="610"/>
      <c r="I506" s="610"/>
      <c r="J506" s="610"/>
      <c r="K506" s="610"/>
      <c r="L506" s="610"/>
      <c r="M506" s="610"/>
      <c r="N506" s="610"/>
      <c r="O506" s="610"/>
      <c r="P506" s="610"/>
      <c r="Q506" s="610"/>
      <c r="R506" s="610"/>
      <c r="S506" s="610"/>
      <c r="T506" s="610"/>
      <c r="U506" s="610"/>
      <c r="V506" s="610"/>
      <c r="W506" s="610"/>
      <c r="X506" s="610"/>
      <c r="Y506" s="610"/>
      <c r="Z506" s="610"/>
      <c r="AA506" s="610"/>
      <c r="AB506" s="610"/>
      <c r="AC506" s="610"/>
      <c r="AD506" s="610"/>
      <c r="AE506" s="610"/>
      <c r="AF506" s="610"/>
    </row>
    <row r="507">
      <c r="A507" s="610"/>
      <c r="B507" s="610"/>
      <c r="C507" s="610"/>
      <c r="D507" s="610"/>
      <c r="E507" s="610"/>
      <c r="F507" s="610"/>
      <c r="G507" s="610"/>
      <c r="H507" s="610"/>
      <c r="I507" s="610"/>
      <c r="J507" s="610"/>
      <c r="K507" s="610"/>
      <c r="L507" s="610"/>
      <c r="M507" s="610"/>
      <c r="N507" s="610"/>
      <c r="O507" s="610"/>
      <c r="P507" s="610"/>
      <c r="Q507" s="610"/>
      <c r="R507" s="610"/>
      <c r="S507" s="610"/>
      <c r="T507" s="610"/>
      <c r="U507" s="610"/>
      <c r="V507" s="610"/>
      <c r="W507" s="610"/>
      <c r="X507" s="610"/>
      <c r="Y507" s="610"/>
      <c r="Z507" s="610"/>
      <c r="AA507" s="610"/>
      <c r="AB507" s="610"/>
      <c r="AC507" s="610"/>
      <c r="AD507" s="610"/>
      <c r="AE507" s="610"/>
      <c r="AF507" s="610"/>
    </row>
    <row r="508">
      <c r="A508" s="610"/>
      <c r="B508" s="610"/>
      <c r="C508" s="610"/>
      <c r="D508" s="610"/>
      <c r="E508" s="610"/>
      <c r="F508" s="610"/>
      <c r="G508" s="610"/>
      <c r="H508" s="610"/>
      <c r="I508" s="610"/>
      <c r="J508" s="610"/>
      <c r="K508" s="610"/>
      <c r="L508" s="610"/>
      <c r="M508" s="610"/>
      <c r="N508" s="610"/>
      <c r="O508" s="610"/>
      <c r="P508" s="610"/>
      <c r="Q508" s="610"/>
      <c r="R508" s="610"/>
      <c r="S508" s="610"/>
      <c r="T508" s="610"/>
      <c r="U508" s="610"/>
      <c r="V508" s="610"/>
      <c r="W508" s="610"/>
      <c r="X508" s="610"/>
      <c r="Y508" s="610"/>
      <c r="Z508" s="610"/>
      <c r="AA508" s="610"/>
      <c r="AB508" s="610"/>
      <c r="AC508" s="610"/>
      <c r="AD508" s="610"/>
      <c r="AE508" s="610"/>
      <c r="AF508" s="610"/>
    </row>
    <row r="509">
      <c r="A509" s="610"/>
      <c r="B509" s="610"/>
      <c r="C509" s="610"/>
      <c r="D509" s="610"/>
      <c r="E509" s="610"/>
      <c r="F509" s="610"/>
      <c r="G509" s="610"/>
      <c r="H509" s="610"/>
      <c r="I509" s="610"/>
      <c r="J509" s="610"/>
      <c r="K509" s="610"/>
      <c r="L509" s="610"/>
      <c r="M509" s="610"/>
      <c r="N509" s="610"/>
      <c r="O509" s="610"/>
      <c r="P509" s="610"/>
      <c r="Q509" s="610"/>
      <c r="R509" s="610"/>
      <c r="S509" s="610"/>
      <c r="T509" s="610"/>
      <c r="U509" s="610"/>
      <c r="V509" s="610"/>
      <c r="W509" s="610"/>
      <c r="X509" s="610"/>
      <c r="Y509" s="610"/>
      <c r="Z509" s="610"/>
      <c r="AA509" s="610"/>
      <c r="AB509" s="610"/>
      <c r="AC509" s="610"/>
      <c r="AD509" s="610"/>
      <c r="AE509" s="610"/>
      <c r="AF509" s="610"/>
    </row>
    <row r="510">
      <c r="A510" s="610"/>
      <c r="B510" s="610"/>
      <c r="C510" s="610"/>
      <c r="D510" s="610"/>
      <c r="E510" s="610"/>
      <c r="F510" s="610"/>
      <c r="G510" s="610"/>
      <c r="H510" s="610"/>
      <c r="I510" s="610"/>
      <c r="J510" s="610"/>
      <c r="K510" s="610"/>
      <c r="L510" s="610"/>
      <c r="M510" s="610"/>
      <c r="N510" s="610"/>
      <c r="O510" s="610"/>
      <c r="P510" s="610"/>
      <c r="Q510" s="610"/>
      <c r="R510" s="610"/>
      <c r="S510" s="610"/>
      <c r="T510" s="610"/>
      <c r="U510" s="610"/>
      <c r="V510" s="610"/>
      <c r="W510" s="610"/>
      <c r="X510" s="610"/>
      <c r="Y510" s="610"/>
      <c r="Z510" s="610"/>
      <c r="AA510" s="610"/>
      <c r="AB510" s="610"/>
      <c r="AC510" s="610"/>
      <c r="AD510" s="610"/>
      <c r="AE510" s="610"/>
      <c r="AF510" s="610"/>
    </row>
    <row r="511">
      <c r="A511" s="610"/>
      <c r="B511" s="610"/>
      <c r="C511" s="610"/>
      <c r="D511" s="610"/>
      <c r="E511" s="610"/>
      <c r="F511" s="610"/>
      <c r="G511" s="610"/>
      <c r="H511" s="610"/>
      <c r="I511" s="610"/>
      <c r="J511" s="610"/>
      <c r="K511" s="610"/>
      <c r="L511" s="610"/>
      <c r="M511" s="610"/>
      <c r="N511" s="610"/>
      <c r="O511" s="610"/>
      <c r="P511" s="610"/>
      <c r="Q511" s="610"/>
      <c r="R511" s="610"/>
      <c r="S511" s="610"/>
      <c r="T511" s="610"/>
      <c r="U511" s="610"/>
      <c r="V511" s="610"/>
      <c r="W511" s="610"/>
      <c r="X511" s="610"/>
      <c r="Y511" s="610"/>
      <c r="Z511" s="610"/>
      <c r="AA511" s="610"/>
      <c r="AB511" s="610"/>
      <c r="AC511" s="610"/>
      <c r="AD511" s="610"/>
      <c r="AE511" s="610"/>
      <c r="AF511" s="610"/>
    </row>
    <row r="512">
      <c r="A512" s="610"/>
      <c r="B512" s="610"/>
      <c r="C512" s="610"/>
      <c r="D512" s="610"/>
      <c r="E512" s="610"/>
      <c r="F512" s="610"/>
      <c r="G512" s="610"/>
      <c r="H512" s="610"/>
      <c r="I512" s="610"/>
      <c r="J512" s="610"/>
      <c r="K512" s="610"/>
      <c r="L512" s="610"/>
      <c r="M512" s="610"/>
      <c r="N512" s="610"/>
      <c r="O512" s="610"/>
      <c r="P512" s="610"/>
      <c r="Q512" s="610"/>
      <c r="R512" s="610"/>
      <c r="S512" s="610"/>
      <c r="T512" s="610"/>
      <c r="U512" s="610"/>
      <c r="V512" s="610"/>
      <c r="W512" s="610"/>
      <c r="X512" s="610"/>
      <c r="Y512" s="610"/>
      <c r="Z512" s="610"/>
      <c r="AA512" s="610"/>
      <c r="AB512" s="610"/>
      <c r="AC512" s="610"/>
      <c r="AD512" s="610"/>
      <c r="AE512" s="610"/>
      <c r="AF512" s="610"/>
    </row>
    <row r="513">
      <c r="A513" s="610"/>
      <c r="B513" s="610"/>
      <c r="C513" s="610"/>
      <c r="D513" s="610"/>
      <c r="E513" s="610"/>
      <c r="F513" s="610"/>
      <c r="G513" s="610"/>
      <c r="H513" s="610"/>
      <c r="I513" s="610"/>
      <c r="J513" s="610"/>
      <c r="K513" s="610"/>
      <c r="L513" s="610"/>
      <c r="M513" s="610"/>
      <c r="N513" s="610"/>
      <c r="O513" s="610"/>
      <c r="P513" s="610"/>
      <c r="Q513" s="610"/>
      <c r="R513" s="610"/>
      <c r="S513" s="610"/>
      <c r="T513" s="610"/>
      <c r="U513" s="610"/>
      <c r="V513" s="610"/>
      <c r="W513" s="610"/>
      <c r="X513" s="610"/>
      <c r="Y513" s="610"/>
      <c r="Z513" s="610"/>
      <c r="AA513" s="610"/>
      <c r="AB513" s="610"/>
      <c r="AC513" s="610"/>
      <c r="AD513" s="610"/>
      <c r="AE513" s="610"/>
      <c r="AF513" s="610"/>
    </row>
    <row r="514">
      <c r="A514" s="610"/>
      <c r="B514" s="610"/>
      <c r="C514" s="610"/>
      <c r="D514" s="610"/>
      <c r="E514" s="610"/>
      <c r="F514" s="610"/>
      <c r="G514" s="610"/>
      <c r="H514" s="610"/>
      <c r="I514" s="610"/>
      <c r="J514" s="610"/>
      <c r="K514" s="610"/>
      <c r="L514" s="610"/>
      <c r="M514" s="610"/>
      <c r="N514" s="610"/>
      <c r="O514" s="610"/>
      <c r="P514" s="610"/>
      <c r="Q514" s="610"/>
      <c r="R514" s="610"/>
      <c r="S514" s="610"/>
      <c r="T514" s="610"/>
      <c r="U514" s="610"/>
      <c r="V514" s="610"/>
      <c r="W514" s="610"/>
      <c r="X514" s="610"/>
      <c r="Y514" s="610"/>
      <c r="Z514" s="610"/>
      <c r="AA514" s="610"/>
      <c r="AB514" s="610"/>
      <c r="AC514" s="610"/>
      <c r="AD514" s="610"/>
      <c r="AE514" s="610"/>
      <c r="AF514" s="610"/>
    </row>
    <row r="515">
      <c r="A515" s="610"/>
      <c r="B515" s="610"/>
      <c r="C515" s="610"/>
      <c r="D515" s="610"/>
      <c r="E515" s="610"/>
      <c r="F515" s="610"/>
      <c r="G515" s="610"/>
      <c r="H515" s="610"/>
      <c r="I515" s="610"/>
      <c r="J515" s="610"/>
      <c r="K515" s="610"/>
      <c r="L515" s="610"/>
      <c r="M515" s="610"/>
      <c r="N515" s="610"/>
      <c r="O515" s="610"/>
      <c r="P515" s="610"/>
      <c r="Q515" s="610"/>
      <c r="R515" s="610"/>
      <c r="S515" s="610"/>
      <c r="T515" s="610"/>
      <c r="U515" s="610"/>
      <c r="V515" s="610"/>
      <c r="W515" s="610"/>
      <c r="X515" s="610"/>
      <c r="Y515" s="610"/>
      <c r="Z515" s="610"/>
      <c r="AA515" s="610"/>
      <c r="AB515" s="610"/>
      <c r="AC515" s="610"/>
      <c r="AD515" s="610"/>
      <c r="AE515" s="610"/>
      <c r="AF515" s="610"/>
    </row>
    <row r="516">
      <c r="A516" s="610"/>
      <c r="B516" s="610"/>
      <c r="C516" s="610"/>
      <c r="D516" s="610"/>
      <c r="E516" s="610"/>
      <c r="F516" s="610"/>
      <c r="G516" s="610"/>
      <c r="H516" s="610"/>
      <c r="I516" s="610"/>
      <c r="J516" s="610"/>
      <c r="K516" s="610"/>
      <c r="L516" s="610"/>
      <c r="M516" s="610"/>
      <c r="N516" s="610"/>
      <c r="O516" s="610"/>
      <c r="P516" s="610"/>
      <c r="Q516" s="610"/>
      <c r="R516" s="610"/>
      <c r="S516" s="610"/>
      <c r="T516" s="610"/>
      <c r="U516" s="610"/>
      <c r="V516" s="610"/>
      <c r="W516" s="610"/>
      <c r="X516" s="610"/>
      <c r="Y516" s="610"/>
      <c r="Z516" s="610"/>
      <c r="AA516" s="610"/>
      <c r="AB516" s="610"/>
      <c r="AC516" s="610"/>
      <c r="AD516" s="610"/>
      <c r="AE516" s="610"/>
      <c r="AF516" s="610"/>
    </row>
    <row r="517">
      <c r="A517" s="610"/>
      <c r="B517" s="610"/>
      <c r="C517" s="610"/>
      <c r="D517" s="610"/>
      <c r="E517" s="610"/>
      <c r="F517" s="610"/>
      <c r="G517" s="610"/>
      <c r="H517" s="610"/>
      <c r="I517" s="610"/>
      <c r="J517" s="610"/>
      <c r="K517" s="610"/>
      <c r="L517" s="610"/>
      <c r="M517" s="610"/>
      <c r="N517" s="610"/>
      <c r="O517" s="610"/>
      <c r="P517" s="610"/>
      <c r="Q517" s="610"/>
      <c r="R517" s="610"/>
      <c r="S517" s="610"/>
      <c r="T517" s="610"/>
      <c r="U517" s="610"/>
      <c r="V517" s="610"/>
      <c r="W517" s="610"/>
      <c r="X517" s="610"/>
      <c r="Y517" s="610"/>
      <c r="Z517" s="610"/>
      <c r="AA517" s="610"/>
      <c r="AB517" s="610"/>
      <c r="AC517" s="610"/>
      <c r="AD517" s="610"/>
      <c r="AE517" s="610"/>
      <c r="AF517" s="610"/>
    </row>
    <row r="518">
      <c r="A518" s="610"/>
      <c r="B518" s="610"/>
      <c r="C518" s="610"/>
      <c r="D518" s="610"/>
      <c r="E518" s="610"/>
      <c r="F518" s="610"/>
      <c r="G518" s="610"/>
      <c r="H518" s="610"/>
      <c r="I518" s="610"/>
      <c r="J518" s="610"/>
      <c r="K518" s="610"/>
      <c r="L518" s="610"/>
      <c r="M518" s="610"/>
      <c r="N518" s="610"/>
      <c r="O518" s="610"/>
      <c r="P518" s="610"/>
      <c r="Q518" s="610"/>
      <c r="R518" s="610"/>
      <c r="S518" s="610"/>
      <c r="T518" s="610"/>
      <c r="U518" s="610"/>
      <c r="V518" s="610"/>
      <c r="W518" s="610"/>
      <c r="X518" s="610"/>
      <c r="Y518" s="610"/>
      <c r="Z518" s="610"/>
      <c r="AA518" s="610"/>
      <c r="AB518" s="610"/>
      <c r="AC518" s="610"/>
      <c r="AD518" s="610"/>
      <c r="AE518" s="610"/>
      <c r="AF518" s="610"/>
    </row>
    <row r="519">
      <c r="A519" s="610"/>
      <c r="B519" s="610"/>
      <c r="C519" s="610"/>
      <c r="D519" s="610"/>
      <c r="E519" s="610"/>
      <c r="F519" s="610"/>
      <c r="G519" s="610"/>
      <c r="H519" s="610"/>
      <c r="I519" s="610"/>
      <c r="J519" s="610"/>
      <c r="K519" s="610"/>
      <c r="L519" s="610"/>
      <c r="M519" s="610"/>
      <c r="N519" s="610"/>
      <c r="O519" s="610"/>
      <c r="P519" s="610"/>
      <c r="Q519" s="610"/>
      <c r="R519" s="610"/>
      <c r="S519" s="610"/>
      <c r="T519" s="610"/>
      <c r="U519" s="610"/>
      <c r="V519" s="610"/>
      <c r="W519" s="610"/>
      <c r="X519" s="610"/>
      <c r="Y519" s="610"/>
      <c r="Z519" s="610"/>
      <c r="AA519" s="610"/>
      <c r="AB519" s="610"/>
      <c r="AC519" s="610"/>
      <c r="AD519" s="610"/>
      <c r="AE519" s="610"/>
      <c r="AF519" s="610"/>
    </row>
    <row r="520">
      <c r="A520" s="610"/>
      <c r="B520" s="610"/>
      <c r="C520" s="610"/>
      <c r="D520" s="610"/>
      <c r="E520" s="610"/>
      <c r="F520" s="610"/>
      <c r="G520" s="610"/>
      <c r="H520" s="610"/>
      <c r="I520" s="610"/>
      <c r="J520" s="610"/>
      <c r="K520" s="610"/>
      <c r="L520" s="610"/>
      <c r="M520" s="610"/>
      <c r="N520" s="610"/>
      <c r="O520" s="610"/>
      <c r="P520" s="610"/>
      <c r="Q520" s="610"/>
      <c r="R520" s="610"/>
      <c r="S520" s="610"/>
      <c r="T520" s="610"/>
      <c r="U520" s="610"/>
      <c r="V520" s="610"/>
      <c r="W520" s="610"/>
      <c r="X520" s="610"/>
      <c r="Y520" s="610"/>
      <c r="Z520" s="610"/>
      <c r="AA520" s="610"/>
      <c r="AB520" s="610"/>
      <c r="AC520" s="610"/>
      <c r="AD520" s="610"/>
      <c r="AE520" s="610"/>
      <c r="AF520" s="610"/>
    </row>
    <row r="521">
      <c r="A521" s="610"/>
      <c r="B521" s="610"/>
      <c r="C521" s="610"/>
      <c r="D521" s="610"/>
      <c r="E521" s="610"/>
      <c r="F521" s="610"/>
      <c r="G521" s="610"/>
      <c r="H521" s="610"/>
      <c r="I521" s="610"/>
      <c r="J521" s="610"/>
      <c r="K521" s="610"/>
      <c r="L521" s="610"/>
      <c r="M521" s="610"/>
      <c r="N521" s="610"/>
      <c r="O521" s="610"/>
      <c r="P521" s="610"/>
      <c r="Q521" s="610"/>
      <c r="R521" s="610"/>
      <c r="S521" s="610"/>
      <c r="T521" s="610"/>
      <c r="U521" s="610"/>
      <c r="V521" s="610"/>
      <c r="W521" s="610"/>
      <c r="X521" s="610"/>
      <c r="Y521" s="610"/>
      <c r="Z521" s="610"/>
      <c r="AA521" s="610"/>
      <c r="AB521" s="610"/>
      <c r="AC521" s="610"/>
      <c r="AD521" s="610"/>
      <c r="AE521" s="610"/>
      <c r="AF521" s="610"/>
    </row>
    <row r="522">
      <c r="A522" s="610"/>
      <c r="B522" s="610"/>
      <c r="C522" s="610"/>
      <c r="D522" s="610"/>
      <c r="E522" s="610"/>
      <c r="F522" s="610"/>
      <c r="G522" s="610"/>
      <c r="H522" s="610"/>
      <c r="I522" s="610"/>
      <c r="J522" s="610"/>
      <c r="K522" s="610"/>
      <c r="L522" s="610"/>
      <c r="M522" s="610"/>
      <c r="N522" s="610"/>
      <c r="O522" s="610"/>
      <c r="P522" s="610"/>
      <c r="Q522" s="610"/>
      <c r="R522" s="610"/>
      <c r="S522" s="610"/>
      <c r="T522" s="610"/>
      <c r="U522" s="610"/>
      <c r="V522" s="610"/>
      <c r="W522" s="610"/>
      <c r="X522" s="610"/>
      <c r="Y522" s="610"/>
      <c r="Z522" s="610"/>
      <c r="AA522" s="610"/>
      <c r="AB522" s="610"/>
      <c r="AC522" s="610"/>
      <c r="AD522" s="610"/>
      <c r="AE522" s="610"/>
      <c r="AF522" s="610"/>
    </row>
    <row r="523">
      <c r="A523" s="610"/>
      <c r="B523" s="610"/>
      <c r="C523" s="610"/>
      <c r="D523" s="610"/>
      <c r="E523" s="610"/>
      <c r="F523" s="610"/>
      <c r="G523" s="610"/>
      <c r="H523" s="610"/>
      <c r="I523" s="610"/>
      <c r="J523" s="610"/>
      <c r="K523" s="610"/>
      <c r="L523" s="610"/>
      <c r="M523" s="610"/>
      <c r="N523" s="610"/>
      <c r="O523" s="610"/>
      <c r="P523" s="610"/>
      <c r="Q523" s="610"/>
      <c r="R523" s="610"/>
      <c r="S523" s="610"/>
      <c r="T523" s="610"/>
      <c r="U523" s="610"/>
      <c r="V523" s="610"/>
      <c r="W523" s="610"/>
      <c r="X523" s="610"/>
      <c r="Y523" s="610"/>
      <c r="Z523" s="610"/>
      <c r="AA523" s="610"/>
      <c r="AB523" s="610"/>
      <c r="AC523" s="610"/>
      <c r="AD523" s="610"/>
      <c r="AE523" s="610"/>
      <c r="AF523" s="610"/>
    </row>
    <row r="524">
      <c r="A524" s="610"/>
      <c r="B524" s="610"/>
      <c r="C524" s="610"/>
      <c r="D524" s="610"/>
      <c r="E524" s="610"/>
      <c r="F524" s="610"/>
      <c r="G524" s="610"/>
      <c r="H524" s="610"/>
      <c r="I524" s="610"/>
      <c r="J524" s="610"/>
      <c r="K524" s="610"/>
      <c r="L524" s="610"/>
      <c r="M524" s="610"/>
      <c r="N524" s="610"/>
      <c r="O524" s="610"/>
      <c r="P524" s="610"/>
      <c r="Q524" s="610"/>
      <c r="R524" s="610"/>
      <c r="S524" s="610"/>
      <c r="T524" s="610"/>
      <c r="U524" s="610"/>
      <c r="V524" s="610"/>
      <c r="W524" s="610"/>
      <c r="X524" s="610"/>
      <c r="Y524" s="610"/>
      <c r="Z524" s="610"/>
      <c r="AA524" s="610"/>
      <c r="AB524" s="610"/>
      <c r="AC524" s="610"/>
      <c r="AD524" s="610"/>
      <c r="AE524" s="610"/>
      <c r="AF524" s="610"/>
    </row>
    <row r="525">
      <c r="A525" s="610"/>
      <c r="B525" s="610"/>
      <c r="C525" s="610"/>
      <c r="D525" s="610"/>
      <c r="E525" s="610"/>
      <c r="F525" s="610"/>
      <c r="G525" s="610"/>
      <c r="H525" s="610"/>
      <c r="I525" s="610"/>
      <c r="J525" s="610"/>
      <c r="K525" s="610"/>
      <c r="L525" s="610"/>
      <c r="M525" s="610"/>
      <c r="N525" s="610"/>
      <c r="O525" s="610"/>
      <c r="P525" s="610"/>
      <c r="Q525" s="610"/>
      <c r="R525" s="610"/>
      <c r="S525" s="610"/>
      <c r="T525" s="610"/>
      <c r="U525" s="610"/>
      <c r="V525" s="610"/>
      <c r="W525" s="610"/>
      <c r="X525" s="610"/>
      <c r="Y525" s="610"/>
      <c r="Z525" s="610"/>
      <c r="AA525" s="610"/>
      <c r="AB525" s="610"/>
      <c r="AC525" s="610"/>
      <c r="AD525" s="610"/>
      <c r="AE525" s="610"/>
      <c r="AF525" s="610"/>
    </row>
    <row r="526">
      <c r="A526" s="610"/>
      <c r="B526" s="610"/>
      <c r="C526" s="610"/>
      <c r="D526" s="610"/>
      <c r="E526" s="610"/>
      <c r="F526" s="610"/>
      <c r="G526" s="610"/>
      <c r="H526" s="610"/>
      <c r="I526" s="610"/>
      <c r="J526" s="610"/>
      <c r="K526" s="610"/>
      <c r="L526" s="610"/>
      <c r="M526" s="610"/>
      <c r="N526" s="610"/>
      <c r="O526" s="610"/>
      <c r="P526" s="610"/>
      <c r="Q526" s="610"/>
      <c r="R526" s="610"/>
      <c r="S526" s="610"/>
      <c r="T526" s="610"/>
      <c r="U526" s="610"/>
      <c r="V526" s="610"/>
      <c r="W526" s="610"/>
      <c r="X526" s="610"/>
      <c r="Y526" s="610"/>
      <c r="Z526" s="610"/>
      <c r="AA526" s="610"/>
      <c r="AB526" s="610"/>
      <c r="AC526" s="610"/>
      <c r="AD526" s="610"/>
      <c r="AE526" s="610"/>
      <c r="AF526" s="610"/>
    </row>
    <row r="527">
      <c r="A527" s="610"/>
      <c r="B527" s="610"/>
      <c r="C527" s="610"/>
      <c r="D527" s="610"/>
      <c r="E527" s="610"/>
      <c r="F527" s="610"/>
      <c r="G527" s="610"/>
      <c r="H527" s="610"/>
      <c r="I527" s="610"/>
      <c r="J527" s="610"/>
      <c r="K527" s="610"/>
      <c r="L527" s="610"/>
      <c r="M527" s="610"/>
      <c r="N527" s="610"/>
      <c r="O527" s="610"/>
      <c r="P527" s="610"/>
      <c r="Q527" s="610"/>
      <c r="R527" s="610"/>
      <c r="S527" s="610"/>
      <c r="T527" s="610"/>
      <c r="U527" s="610"/>
      <c r="V527" s="610"/>
      <c r="W527" s="610"/>
      <c r="X527" s="610"/>
      <c r="Y527" s="610"/>
      <c r="Z527" s="610"/>
      <c r="AA527" s="610"/>
      <c r="AB527" s="610"/>
      <c r="AC527" s="610"/>
      <c r="AD527" s="610"/>
      <c r="AE527" s="610"/>
      <c r="AF527" s="610"/>
    </row>
    <row r="528">
      <c r="A528" s="610"/>
      <c r="B528" s="610"/>
      <c r="C528" s="610"/>
      <c r="D528" s="610"/>
      <c r="E528" s="610"/>
      <c r="F528" s="610"/>
      <c r="G528" s="610"/>
      <c r="H528" s="610"/>
      <c r="I528" s="610"/>
      <c r="J528" s="610"/>
      <c r="K528" s="610"/>
      <c r="L528" s="610"/>
      <c r="M528" s="610"/>
      <c r="N528" s="610"/>
      <c r="O528" s="610"/>
      <c r="P528" s="610"/>
      <c r="Q528" s="610"/>
      <c r="R528" s="610"/>
      <c r="S528" s="610"/>
      <c r="T528" s="610"/>
      <c r="U528" s="610"/>
      <c r="V528" s="610"/>
      <c r="W528" s="610"/>
      <c r="X528" s="610"/>
      <c r="Y528" s="610"/>
      <c r="Z528" s="610"/>
      <c r="AA528" s="610"/>
      <c r="AB528" s="610"/>
      <c r="AC528" s="610"/>
      <c r="AD528" s="610"/>
      <c r="AE528" s="610"/>
      <c r="AF528" s="610"/>
    </row>
    <row r="529">
      <c r="A529" s="610"/>
      <c r="B529" s="610"/>
      <c r="C529" s="610"/>
      <c r="D529" s="610"/>
      <c r="E529" s="610"/>
      <c r="F529" s="610"/>
      <c r="G529" s="610"/>
      <c r="H529" s="610"/>
      <c r="I529" s="610"/>
      <c r="J529" s="610"/>
      <c r="K529" s="610"/>
      <c r="L529" s="610"/>
      <c r="M529" s="610"/>
      <c r="N529" s="610"/>
      <c r="O529" s="610"/>
      <c r="P529" s="610"/>
      <c r="Q529" s="610"/>
      <c r="R529" s="610"/>
      <c r="S529" s="610"/>
      <c r="T529" s="610"/>
      <c r="U529" s="610"/>
      <c r="V529" s="610"/>
      <c r="W529" s="610"/>
      <c r="X529" s="610"/>
      <c r="Y529" s="610"/>
      <c r="Z529" s="610"/>
      <c r="AA529" s="610"/>
      <c r="AB529" s="610"/>
      <c r="AC529" s="610"/>
      <c r="AD529" s="610"/>
      <c r="AE529" s="610"/>
      <c r="AF529" s="610"/>
    </row>
    <row r="530">
      <c r="A530" s="610"/>
      <c r="B530" s="610"/>
      <c r="C530" s="610"/>
      <c r="D530" s="610"/>
      <c r="E530" s="610"/>
      <c r="F530" s="610"/>
      <c r="G530" s="610"/>
      <c r="H530" s="610"/>
      <c r="I530" s="610"/>
      <c r="J530" s="610"/>
      <c r="K530" s="610"/>
      <c r="L530" s="610"/>
      <c r="M530" s="610"/>
      <c r="N530" s="610"/>
      <c r="O530" s="610"/>
      <c r="P530" s="610"/>
      <c r="Q530" s="610"/>
      <c r="R530" s="610"/>
      <c r="S530" s="610"/>
      <c r="T530" s="610"/>
      <c r="U530" s="610"/>
      <c r="V530" s="610"/>
      <c r="W530" s="610"/>
      <c r="X530" s="610"/>
      <c r="Y530" s="610"/>
      <c r="Z530" s="610"/>
      <c r="AA530" s="610"/>
      <c r="AB530" s="610"/>
      <c r="AC530" s="610"/>
      <c r="AD530" s="610"/>
      <c r="AE530" s="610"/>
      <c r="AF530" s="610"/>
    </row>
    <row r="531">
      <c r="A531" s="610"/>
      <c r="B531" s="610"/>
      <c r="C531" s="610"/>
      <c r="D531" s="610"/>
      <c r="E531" s="610"/>
      <c r="F531" s="610"/>
      <c r="G531" s="610"/>
      <c r="H531" s="610"/>
      <c r="I531" s="610"/>
      <c r="J531" s="610"/>
      <c r="K531" s="610"/>
      <c r="L531" s="610"/>
      <c r="M531" s="610"/>
      <c r="N531" s="610"/>
      <c r="O531" s="610"/>
      <c r="P531" s="610"/>
      <c r="Q531" s="610"/>
      <c r="R531" s="610"/>
      <c r="S531" s="610"/>
      <c r="T531" s="610"/>
      <c r="U531" s="610"/>
      <c r="V531" s="610"/>
      <c r="W531" s="610"/>
      <c r="X531" s="610"/>
      <c r="Y531" s="610"/>
      <c r="Z531" s="610"/>
      <c r="AA531" s="610"/>
      <c r="AB531" s="610"/>
      <c r="AC531" s="610"/>
      <c r="AD531" s="610"/>
      <c r="AE531" s="610"/>
      <c r="AF531" s="610"/>
    </row>
    <row r="532">
      <c r="A532" s="610"/>
      <c r="B532" s="610"/>
      <c r="C532" s="610"/>
      <c r="D532" s="610"/>
      <c r="E532" s="610"/>
      <c r="F532" s="610"/>
      <c r="G532" s="610"/>
      <c r="H532" s="610"/>
      <c r="I532" s="610"/>
      <c r="J532" s="610"/>
      <c r="K532" s="610"/>
      <c r="L532" s="610"/>
      <c r="M532" s="610"/>
      <c r="N532" s="610"/>
      <c r="O532" s="610"/>
      <c r="P532" s="610"/>
      <c r="Q532" s="610"/>
      <c r="R532" s="610"/>
      <c r="S532" s="610"/>
      <c r="T532" s="610"/>
      <c r="U532" s="610"/>
      <c r="V532" s="610"/>
      <c r="W532" s="610"/>
      <c r="X532" s="610"/>
      <c r="Y532" s="610"/>
      <c r="Z532" s="610"/>
      <c r="AA532" s="610"/>
      <c r="AB532" s="610"/>
      <c r="AC532" s="610"/>
      <c r="AD532" s="610"/>
      <c r="AE532" s="610"/>
      <c r="AF532" s="610"/>
    </row>
    <row r="533">
      <c r="A533" s="610"/>
      <c r="B533" s="610"/>
      <c r="C533" s="610"/>
      <c r="D533" s="610"/>
      <c r="E533" s="610"/>
      <c r="F533" s="610"/>
      <c r="G533" s="610"/>
      <c r="H533" s="610"/>
      <c r="I533" s="610"/>
      <c r="J533" s="610"/>
      <c r="K533" s="610"/>
      <c r="L533" s="610"/>
      <c r="M533" s="610"/>
      <c r="N533" s="610"/>
      <c r="O533" s="610"/>
      <c r="P533" s="610"/>
      <c r="Q533" s="610"/>
      <c r="R533" s="610"/>
      <c r="S533" s="610"/>
      <c r="T533" s="610"/>
      <c r="U533" s="610"/>
      <c r="V533" s="610"/>
      <c r="W533" s="610"/>
      <c r="X533" s="610"/>
      <c r="Y533" s="610"/>
      <c r="Z533" s="610"/>
      <c r="AA533" s="610"/>
      <c r="AB533" s="610"/>
      <c r="AC533" s="610"/>
      <c r="AD533" s="610"/>
      <c r="AE533" s="610"/>
      <c r="AF533" s="610"/>
    </row>
    <row r="534">
      <c r="A534" s="610"/>
      <c r="B534" s="610"/>
      <c r="C534" s="610"/>
      <c r="D534" s="610"/>
      <c r="E534" s="610"/>
      <c r="F534" s="610"/>
      <c r="G534" s="610"/>
      <c r="H534" s="610"/>
      <c r="I534" s="610"/>
      <c r="J534" s="610"/>
      <c r="K534" s="610"/>
      <c r="L534" s="610"/>
      <c r="M534" s="610"/>
      <c r="N534" s="610"/>
      <c r="O534" s="610"/>
      <c r="P534" s="610"/>
      <c r="Q534" s="610"/>
      <c r="R534" s="610"/>
      <c r="S534" s="610"/>
      <c r="T534" s="610"/>
      <c r="U534" s="610"/>
      <c r="V534" s="610"/>
      <c r="W534" s="610"/>
      <c r="X534" s="610"/>
      <c r="Y534" s="610"/>
      <c r="Z534" s="610"/>
      <c r="AA534" s="610"/>
      <c r="AB534" s="610"/>
      <c r="AC534" s="610"/>
      <c r="AD534" s="610"/>
      <c r="AE534" s="610"/>
      <c r="AF534" s="610"/>
    </row>
    <row r="535">
      <c r="A535" s="610"/>
      <c r="B535" s="610"/>
      <c r="C535" s="610"/>
      <c r="D535" s="610"/>
      <c r="E535" s="610"/>
      <c r="F535" s="610"/>
      <c r="G535" s="610"/>
      <c r="H535" s="610"/>
      <c r="I535" s="610"/>
      <c r="J535" s="610"/>
      <c r="K535" s="610"/>
      <c r="L535" s="610"/>
      <c r="M535" s="610"/>
      <c r="N535" s="610"/>
      <c r="O535" s="610"/>
      <c r="P535" s="610"/>
      <c r="Q535" s="610"/>
      <c r="R535" s="610"/>
      <c r="S535" s="610"/>
      <c r="T535" s="610"/>
      <c r="U535" s="610"/>
      <c r="V535" s="610"/>
      <c r="W535" s="610"/>
      <c r="X535" s="610"/>
      <c r="Y535" s="610"/>
      <c r="Z535" s="610"/>
      <c r="AA535" s="610"/>
      <c r="AB535" s="610"/>
      <c r="AC535" s="610"/>
      <c r="AD535" s="610"/>
      <c r="AE535" s="610"/>
      <c r="AF535" s="610"/>
    </row>
    <row r="536">
      <c r="A536" s="610"/>
      <c r="B536" s="610"/>
      <c r="C536" s="610"/>
      <c r="D536" s="610"/>
      <c r="E536" s="610"/>
      <c r="F536" s="610"/>
      <c r="G536" s="610"/>
      <c r="H536" s="610"/>
      <c r="I536" s="610"/>
      <c r="J536" s="610"/>
      <c r="K536" s="610"/>
      <c r="L536" s="610"/>
      <c r="M536" s="610"/>
      <c r="N536" s="610"/>
      <c r="O536" s="610"/>
      <c r="P536" s="610"/>
      <c r="Q536" s="610"/>
      <c r="R536" s="610"/>
      <c r="S536" s="610"/>
      <c r="T536" s="610"/>
      <c r="U536" s="610"/>
      <c r="V536" s="610"/>
      <c r="W536" s="610"/>
      <c r="X536" s="610"/>
      <c r="Y536" s="610"/>
      <c r="Z536" s="610"/>
      <c r="AA536" s="610"/>
      <c r="AB536" s="610"/>
      <c r="AC536" s="610"/>
      <c r="AD536" s="610"/>
      <c r="AE536" s="610"/>
      <c r="AF536" s="610"/>
    </row>
    <row r="537">
      <c r="A537" s="610"/>
      <c r="B537" s="610"/>
      <c r="C537" s="610"/>
      <c r="D537" s="610"/>
      <c r="E537" s="610"/>
      <c r="F537" s="610"/>
      <c r="G537" s="610"/>
      <c r="H537" s="610"/>
      <c r="I537" s="610"/>
      <c r="J537" s="610"/>
      <c r="K537" s="610"/>
      <c r="L537" s="610"/>
      <c r="M537" s="610"/>
      <c r="N537" s="610"/>
      <c r="O537" s="610"/>
      <c r="P537" s="610"/>
      <c r="Q537" s="610"/>
      <c r="R537" s="610"/>
      <c r="S537" s="610"/>
      <c r="T537" s="610"/>
      <c r="U537" s="610"/>
      <c r="V537" s="610"/>
      <c r="W537" s="610"/>
      <c r="X537" s="610"/>
      <c r="Y537" s="610"/>
      <c r="Z537" s="610"/>
      <c r="AA537" s="610"/>
      <c r="AB537" s="610"/>
      <c r="AC537" s="610"/>
      <c r="AD537" s="610"/>
      <c r="AE537" s="610"/>
      <c r="AF537" s="610"/>
    </row>
    <row r="538">
      <c r="A538" s="610"/>
      <c r="B538" s="610"/>
      <c r="C538" s="610"/>
      <c r="D538" s="610"/>
      <c r="E538" s="610"/>
      <c r="F538" s="610"/>
      <c r="G538" s="610"/>
      <c r="H538" s="610"/>
      <c r="I538" s="610"/>
      <c r="J538" s="610"/>
      <c r="K538" s="610"/>
      <c r="L538" s="610"/>
      <c r="M538" s="610"/>
      <c r="N538" s="610"/>
      <c r="O538" s="610"/>
      <c r="P538" s="610"/>
      <c r="Q538" s="610"/>
      <c r="R538" s="610"/>
      <c r="S538" s="610"/>
      <c r="T538" s="610"/>
      <c r="U538" s="610"/>
      <c r="V538" s="610"/>
      <c r="W538" s="610"/>
      <c r="X538" s="610"/>
      <c r="Y538" s="610"/>
      <c r="Z538" s="610"/>
      <c r="AA538" s="610"/>
      <c r="AB538" s="610"/>
      <c r="AC538" s="610"/>
      <c r="AD538" s="610"/>
      <c r="AE538" s="610"/>
      <c r="AF538" s="610"/>
    </row>
    <row r="539">
      <c r="A539" s="610"/>
      <c r="B539" s="610"/>
      <c r="C539" s="610"/>
      <c r="D539" s="610"/>
      <c r="E539" s="610"/>
      <c r="F539" s="610"/>
      <c r="G539" s="610"/>
      <c r="H539" s="610"/>
      <c r="I539" s="610"/>
      <c r="J539" s="610"/>
      <c r="K539" s="610"/>
      <c r="L539" s="610"/>
      <c r="M539" s="610"/>
      <c r="N539" s="610"/>
      <c r="O539" s="610"/>
      <c r="P539" s="610"/>
      <c r="Q539" s="610"/>
      <c r="R539" s="610"/>
      <c r="S539" s="610"/>
      <c r="T539" s="610"/>
      <c r="U539" s="610"/>
      <c r="V539" s="610"/>
      <c r="W539" s="610"/>
      <c r="X539" s="610"/>
      <c r="Y539" s="610"/>
      <c r="Z539" s="610"/>
      <c r="AA539" s="610"/>
      <c r="AB539" s="610"/>
      <c r="AC539" s="610"/>
      <c r="AD539" s="610"/>
      <c r="AE539" s="610"/>
      <c r="AF539" s="610"/>
    </row>
    <row r="540">
      <c r="A540" s="610"/>
      <c r="B540" s="610"/>
      <c r="C540" s="610"/>
      <c r="D540" s="610"/>
      <c r="E540" s="610"/>
      <c r="F540" s="610"/>
      <c r="G540" s="610"/>
      <c r="H540" s="610"/>
      <c r="I540" s="610"/>
      <c r="J540" s="610"/>
      <c r="K540" s="610"/>
      <c r="L540" s="610"/>
      <c r="M540" s="610"/>
      <c r="N540" s="610"/>
      <c r="O540" s="610"/>
      <c r="P540" s="610"/>
      <c r="Q540" s="610"/>
      <c r="R540" s="610"/>
      <c r="S540" s="610"/>
      <c r="T540" s="610"/>
      <c r="U540" s="610"/>
      <c r="V540" s="610"/>
      <c r="W540" s="610"/>
      <c r="X540" s="610"/>
      <c r="Y540" s="610"/>
      <c r="Z540" s="610"/>
      <c r="AA540" s="610"/>
      <c r="AB540" s="610"/>
      <c r="AC540" s="610"/>
      <c r="AD540" s="610"/>
      <c r="AE540" s="610"/>
      <c r="AF540" s="610"/>
    </row>
    <row r="541">
      <c r="A541" s="610"/>
      <c r="B541" s="610"/>
      <c r="C541" s="610"/>
      <c r="D541" s="610"/>
      <c r="E541" s="610"/>
      <c r="F541" s="610"/>
      <c r="G541" s="610"/>
      <c r="H541" s="610"/>
      <c r="I541" s="610"/>
      <c r="J541" s="610"/>
      <c r="K541" s="610"/>
      <c r="L541" s="610"/>
      <c r="M541" s="610"/>
      <c r="N541" s="610"/>
      <c r="O541" s="610"/>
      <c r="P541" s="610"/>
      <c r="Q541" s="610"/>
      <c r="R541" s="610"/>
      <c r="S541" s="610"/>
      <c r="T541" s="610"/>
      <c r="U541" s="610"/>
      <c r="V541" s="610"/>
      <c r="W541" s="610"/>
      <c r="X541" s="610"/>
      <c r="Y541" s="610"/>
      <c r="Z541" s="610"/>
      <c r="AA541" s="610"/>
      <c r="AB541" s="610"/>
      <c r="AC541" s="610"/>
      <c r="AD541" s="610"/>
      <c r="AE541" s="610"/>
      <c r="AF541" s="610"/>
    </row>
    <row r="542">
      <c r="A542" s="610"/>
      <c r="B542" s="610"/>
      <c r="C542" s="610"/>
      <c r="D542" s="610"/>
      <c r="E542" s="610"/>
      <c r="F542" s="610"/>
      <c r="G542" s="610"/>
      <c r="H542" s="610"/>
      <c r="I542" s="610"/>
      <c r="J542" s="610"/>
      <c r="K542" s="610"/>
      <c r="L542" s="610"/>
      <c r="M542" s="610"/>
      <c r="N542" s="610"/>
      <c r="O542" s="610"/>
      <c r="P542" s="610"/>
      <c r="Q542" s="610"/>
      <c r="R542" s="610"/>
      <c r="S542" s="610"/>
      <c r="T542" s="610"/>
      <c r="U542" s="610"/>
      <c r="V542" s="610"/>
      <c r="W542" s="610"/>
      <c r="X542" s="610"/>
      <c r="Y542" s="610"/>
      <c r="Z542" s="610"/>
      <c r="AA542" s="610"/>
      <c r="AB542" s="610"/>
      <c r="AC542" s="610"/>
      <c r="AD542" s="610"/>
      <c r="AE542" s="610"/>
      <c r="AF542" s="610"/>
    </row>
    <row r="543">
      <c r="A543" s="610"/>
      <c r="B543" s="610"/>
      <c r="C543" s="610"/>
      <c r="D543" s="610"/>
      <c r="E543" s="610"/>
      <c r="F543" s="610"/>
      <c r="G543" s="610"/>
      <c r="H543" s="610"/>
      <c r="I543" s="610"/>
      <c r="J543" s="610"/>
      <c r="K543" s="610"/>
      <c r="L543" s="610"/>
      <c r="M543" s="610"/>
      <c r="N543" s="610"/>
      <c r="O543" s="610"/>
      <c r="P543" s="610"/>
      <c r="Q543" s="610"/>
      <c r="R543" s="610"/>
      <c r="S543" s="610"/>
      <c r="T543" s="610"/>
      <c r="U543" s="610"/>
      <c r="V543" s="610"/>
      <c r="W543" s="610"/>
      <c r="X543" s="610"/>
      <c r="Y543" s="610"/>
      <c r="Z543" s="610"/>
      <c r="AA543" s="610"/>
      <c r="AB543" s="610"/>
      <c r="AC543" s="610"/>
      <c r="AD543" s="610"/>
      <c r="AE543" s="610"/>
      <c r="AF543" s="610"/>
    </row>
    <row r="544">
      <c r="A544" s="610"/>
      <c r="B544" s="610"/>
      <c r="C544" s="610"/>
      <c r="D544" s="610"/>
      <c r="E544" s="610"/>
      <c r="F544" s="610"/>
      <c r="G544" s="610"/>
      <c r="H544" s="610"/>
      <c r="I544" s="610"/>
      <c r="J544" s="610"/>
      <c r="K544" s="610"/>
      <c r="L544" s="610"/>
      <c r="M544" s="610"/>
      <c r="N544" s="610"/>
      <c r="O544" s="610"/>
      <c r="P544" s="610"/>
      <c r="Q544" s="610"/>
      <c r="R544" s="610"/>
      <c r="S544" s="610"/>
      <c r="T544" s="610"/>
      <c r="U544" s="610"/>
      <c r="V544" s="610"/>
      <c r="W544" s="610"/>
      <c r="X544" s="610"/>
      <c r="Y544" s="610"/>
      <c r="Z544" s="610"/>
      <c r="AA544" s="610"/>
      <c r="AB544" s="610"/>
      <c r="AC544" s="610"/>
      <c r="AD544" s="610"/>
      <c r="AE544" s="610"/>
      <c r="AF544" s="610"/>
    </row>
    <row r="545">
      <c r="A545" s="610"/>
      <c r="B545" s="610"/>
      <c r="C545" s="610"/>
      <c r="D545" s="610"/>
      <c r="E545" s="610"/>
      <c r="F545" s="610"/>
      <c r="G545" s="610"/>
      <c r="H545" s="610"/>
      <c r="I545" s="610"/>
      <c r="J545" s="610"/>
      <c r="K545" s="610"/>
      <c r="L545" s="610"/>
      <c r="M545" s="610"/>
      <c r="N545" s="610"/>
      <c r="O545" s="610"/>
      <c r="P545" s="610"/>
      <c r="Q545" s="610"/>
      <c r="R545" s="610"/>
      <c r="S545" s="610"/>
      <c r="T545" s="610"/>
      <c r="U545" s="610"/>
      <c r="V545" s="610"/>
      <c r="W545" s="610"/>
      <c r="X545" s="610"/>
      <c r="Y545" s="610"/>
      <c r="Z545" s="610"/>
      <c r="AA545" s="610"/>
      <c r="AB545" s="610"/>
      <c r="AC545" s="610"/>
      <c r="AD545" s="610"/>
      <c r="AE545" s="610"/>
      <c r="AF545" s="610"/>
    </row>
    <row r="546">
      <c r="A546" s="610"/>
      <c r="B546" s="610"/>
      <c r="C546" s="610"/>
      <c r="D546" s="610"/>
      <c r="E546" s="610"/>
      <c r="F546" s="610"/>
      <c r="G546" s="610"/>
      <c r="H546" s="610"/>
      <c r="I546" s="610"/>
      <c r="J546" s="610"/>
      <c r="K546" s="610"/>
      <c r="L546" s="610"/>
      <c r="M546" s="610"/>
      <c r="N546" s="610"/>
      <c r="O546" s="610"/>
      <c r="P546" s="610"/>
      <c r="Q546" s="610"/>
      <c r="R546" s="610"/>
      <c r="S546" s="610"/>
      <c r="T546" s="610"/>
      <c r="U546" s="610"/>
      <c r="V546" s="610"/>
      <c r="W546" s="610"/>
      <c r="X546" s="610"/>
      <c r="Y546" s="610"/>
      <c r="Z546" s="610"/>
      <c r="AA546" s="610"/>
      <c r="AB546" s="610"/>
      <c r="AC546" s="610"/>
      <c r="AD546" s="610"/>
      <c r="AE546" s="610"/>
      <c r="AF546" s="610"/>
    </row>
    <row r="547">
      <c r="A547" s="610"/>
      <c r="B547" s="610"/>
      <c r="C547" s="610"/>
      <c r="D547" s="610"/>
      <c r="E547" s="610"/>
      <c r="F547" s="610"/>
      <c r="G547" s="610"/>
      <c r="H547" s="610"/>
      <c r="I547" s="610"/>
      <c r="J547" s="610"/>
      <c r="K547" s="610"/>
      <c r="L547" s="610"/>
      <c r="M547" s="610"/>
      <c r="N547" s="610"/>
      <c r="O547" s="610"/>
      <c r="P547" s="610"/>
      <c r="Q547" s="610"/>
      <c r="R547" s="610"/>
      <c r="S547" s="610"/>
      <c r="T547" s="610"/>
      <c r="U547" s="610"/>
      <c r="V547" s="610"/>
      <c r="W547" s="610"/>
      <c r="X547" s="610"/>
      <c r="Y547" s="610"/>
      <c r="Z547" s="610"/>
      <c r="AA547" s="610"/>
      <c r="AB547" s="610"/>
      <c r="AC547" s="610"/>
      <c r="AD547" s="610"/>
      <c r="AE547" s="610"/>
      <c r="AF547" s="610"/>
    </row>
    <row r="548">
      <c r="A548" s="610"/>
      <c r="B548" s="610"/>
      <c r="C548" s="610"/>
      <c r="D548" s="610"/>
      <c r="E548" s="610"/>
      <c r="F548" s="610"/>
      <c r="G548" s="610"/>
      <c r="H548" s="610"/>
      <c r="I548" s="610"/>
      <c r="J548" s="610"/>
      <c r="K548" s="610"/>
      <c r="L548" s="610"/>
      <c r="M548" s="610"/>
      <c r="N548" s="610"/>
      <c r="O548" s="610"/>
      <c r="P548" s="610"/>
      <c r="Q548" s="610"/>
      <c r="R548" s="610"/>
      <c r="S548" s="610"/>
      <c r="T548" s="610"/>
      <c r="U548" s="610"/>
      <c r="V548" s="610"/>
      <c r="W548" s="610"/>
      <c r="X548" s="610"/>
      <c r="Y548" s="610"/>
      <c r="Z548" s="610"/>
      <c r="AA548" s="610"/>
      <c r="AB548" s="610"/>
      <c r="AC548" s="610"/>
      <c r="AD548" s="610"/>
      <c r="AE548" s="610"/>
      <c r="AF548" s="610"/>
    </row>
    <row r="549">
      <c r="A549" s="610"/>
      <c r="B549" s="610"/>
      <c r="C549" s="610"/>
      <c r="D549" s="610"/>
      <c r="E549" s="610"/>
      <c r="F549" s="610"/>
      <c r="G549" s="610"/>
      <c r="H549" s="610"/>
      <c r="I549" s="610"/>
      <c r="J549" s="610"/>
      <c r="K549" s="610"/>
      <c r="L549" s="610"/>
      <c r="M549" s="610"/>
      <c r="N549" s="610"/>
      <c r="O549" s="610"/>
      <c r="P549" s="610"/>
      <c r="Q549" s="610"/>
      <c r="R549" s="610"/>
      <c r="S549" s="610"/>
      <c r="T549" s="610"/>
      <c r="U549" s="610"/>
      <c r="V549" s="610"/>
      <c r="W549" s="610"/>
      <c r="X549" s="610"/>
      <c r="Y549" s="610"/>
      <c r="Z549" s="610"/>
      <c r="AA549" s="610"/>
      <c r="AB549" s="610"/>
      <c r="AC549" s="610"/>
      <c r="AD549" s="610"/>
      <c r="AE549" s="610"/>
      <c r="AF549" s="610"/>
    </row>
    <row r="550">
      <c r="A550" s="610"/>
      <c r="B550" s="610"/>
      <c r="C550" s="610"/>
      <c r="D550" s="610"/>
      <c r="E550" s="610"/>
      <c r="F550" s="610"/>
      <c r="G550" s="610"/>
      <c r="H550" s="610"/>
      <c r="I550" s="610"/>
      <c r="J550" s="610"/>
      <c r="K550" s="610"/>
      <c r="L550" s="610"/>
      <c r="M550" s="610"/>
      <c r="N550" s="610"/>
      <c r="O550" s="610"/>
      <c r="P550" s="610"/>
      <c r="Q550" s="610"/>
      <c r="R550" s="610"/>
      <c r="S550" s="610"/>
      <c r="T550" s="610"/>
      <c r="U550" s="610"/>
      <c r="V550" s="610"/>
      <c r="W550" s="610"/>
      <c r="X550" s="610"/>
      <c r="Y550" s="610"/>
      <c r="Z550" s="610"/>
      <c r="AA550" s="610"/>
      <c r="AB550" s="610"/>
      <c r="AC550" s="610"/>
      <c r="AD550" s="610"/>
      <c r="AE550" s="610"/>
      <c r="AF550" s="610"/>
    </row>
    <row r="551">
      <c r="A551" s="610"/>
      <c r="B551" s="610"/>
      <c r="C551" s="610"/>
      <c r="D551" s="610"/>
      <c r="E551" s="610"/>
      <c r="F551" s="610"/>
      <c r="G551" s="610"/>
      <c r="H551" s="610"/>
      <c r="I551" s="610"/>
      <c r="J551" s="610"/>
      <c r="K551" s="610"/>
      <c r="L551" s="610"/>
      <c r="M551" s="610"/>
      <c r="N551" s="610"/>
      <c r="O551" s="610"/>
      <c r="P551" s="610"/>
      <c r="Q551" s="610"/>
      <c r="R551" s="610"/>
      <c r="S551" s="610"/>
      <c r="T551" s="610"/>
      <c r="U551" s="610"/>
      <c r="V551" s="610"/>
      <c r="W551" s="610"/>
      <c r="X551" s="610"/>
      <c r="Y551" s="610"/>
      <c r="Z551" s="610"/>
      <c r="AA551" s="610"/>
      <c r="AB551" s="610"/>
      <c r="AC551" s="610"/>
      <c r="AD551" s="610"/>
      <c r="AE551" s="610"/>
      <c r="AF551" s="610"/>
    </row>
    <row r="552">
      <c r="A552" s="610"/>
      <c r="B552" s="610"/>
      <c r="C552" s="610"/>
      <c r="D552" s="610"/>
      <c r="E552" s="610"/>
      <c r="F552" s="610"/>
      <c r="G552" s="610"/>
      <c r="H552" s="610"/>
      <c r="I552" s="610"/>
      <c r="J552" s="610"/>
      <c r="K552" s="610"/>
      <c r="L552" s="610"/>
      <c r="M552" s="610"/>
      <c r="N552" s="610"/>
      <c r="O552" s="610"/>
      <c r="P552" s="610"/>
      <c r="Q552" s="610"/>
      <c r="R552" s="610"/>
      <c r="S552" s="610"/>
      <c r="T552" s="610"/>
      <c r="U552" s="610"/>
      <c r="V552" s="610"/>
      <c r="W552" s="610"/>
      <c r="X552" s="610"/>
      <c r="Y552" s="610"/>
      <c r="Z552" s="610"/>
      <c r="AA552" s="610"/>
      <c r="AB552" s="610"/>
      <c r="AC552" s="610"/>
      <c r="AD552" s="610"/>
      <c r="AE552" s="610"/>
      <c r="AF552" s="610"/>
    </row>
    <row r="553">
      <c r="A553" s="610"/>
      <c r="B553" s="610"/>
      <c r="C553" s="610"/>
      <c r="D553" s="610"/>
      <c r="E553" s="610"/>
      <c r="F553" s="610"/>
      <c r="G553" s="610"/>
      <c r="H553" s="610"/>
      <c r="I553" s="610"/>
      <c r="J553" s="610"/>
      <c r="K553" s="610"/>
      <c r="L553" s="610"/>
      <c r="M553" s="610"/>
      <c r="N553" s="610"/>
      <c r="O553" s="610"/>
      <c r="P553" s="610"/>
      <c r="Q553" s="610"/>
      <c r="R553" s="610"/>
      <c r="S553" s="610"/>
      <c r="T553" s="610"/>
      <c r="U553" s="610"/>
      <c r="V553" s="610"/>
      <c r="W553" s="610"/>
      <c r="X553" s="610"/>
      <c r="Y553" s="610"/>
      <c r="Z553" s="610"/>
      <c r="AA553" s="610"/>
      <c r="AB553" s="610"/>
      <c r="AC553" s="610"/>
      <c r="AD553" s="610"/>
      <c r="AE553" s="610"/>
      <c r="AF553" s="610"/>
    </row>
    <row r="554">
      <c r="A554" s="610"/>
      <c r="B554" s="610"/>
      <c r="C554" s="610"/>
      <c r="D554" s="610"/>
      <c r="E554" s="610"/>
      <c r="F554" s="610"/>
      <c r="G554" s="610"/>
      <c r="H554" s="610"/>
      <c r="I554" s="610"/>
      <c r="J554" s="610"/>
      <c r="K554" s="610"/>
      <c r="L554" s="610"/>
      <c r="M554" s="610"/>
      <c r="N554" s="610"/>
      <c r="O554" s="610"/>
      <c r="P554" s="610"/>
      <c r="Q554" s="610"/>
      <c r="R554" s="610"/>
      <c r="S554" s="610"/>
      <c r="T554" s="610"/>
      <c r="U554" s="610"/>
      <c r="V554" s="610"/>
      <c r="W554" s="610"/>
      <c r="X554" s="610"/>
      <c r="Y554" s="610"/>
      <c r="Z554" s="610"/>
      <c r="AA554" s="610"/>
      <c r="AB554" s="610"/>
      <c r="AC554" s="610"/>
      <c r="AD554" s="610"/>
      <c r="AE554" s="610"/>
      <c r="AF554" s="610"/>
    </row>
    <row r="555">
      <c r="A555" s="610"/>
      <c r="B555" s="610"/>
      <c r="C555" s="610"/>
      <c r="D555" s="610"/>
      <c r="E555" s="610"/>
      <c r="F555" s="610"/>
      <c r="G555" s="610"/>
      <c r="H555" s="610"/>
      <c r="I555" s="610"/>
      <c r="J555" s="610"/>
      <c r="K555" s="610"/>
      <c r="L555" s="610"/>
      <c r="M555" s="610"/>
      <c r="N555" s="610"/>
      <c r="O555" s="610"/>
      <c r="P555" s="610"/>
      <c r="Q555" s="610"/>
      <c r="R555" s="610"/>
      <c r="S555" s="610"/>
      <c r="T555" s="610"/>
      <c r="U555" s="610"/>
      <c r="V555" s="610"/>
      <c r="W555" s="610"/>
      <c r="X555" s="610"/>
      <c r="Y555" s="610"/>
      <c r="Z555" s="610"/>
      <c r="AA555" s="610"/>
      <c r="AB555" s="610"/>
      <c r="AC555" s="610"/>
      <c r="AD555" s="610"/>
      <c r="AE555" s="610"/>
      <c r="AF555" s="610"/>
    </row>
    <row r="556">
      <c r="A556" s="610"/>
      <c r="B556" s="610"/>
      <c r="C556" s="610"/>
      <c r="D556" s="610"/>
      <c r="E556" s="610"/>
      <c r="F556" s="610"/>
      <c r="G556" s="610"/>
      <c r="H556" s="610"/>
      <c r="I556" s="610"/>
      <c r="J556" s="610"/>
      <c r="K556" s="610"/>
      <c r="L556" s="610"/>
      <c r="M556" s="610"/>
      <c r="N556" s="610"/>
      <c r="O556" s="610"/>
      <c r="P556" s="610"/>
      <c r="Q556" s="610"/>
      <c r="R556" s="610"/>
      <c r="S556" s="610"/>
      <c r="T556" s="610"/>
      <c r="U556" s="610"/>
      <c r="V556" s="610"/>
      <c r="W556" s="610"/>
      <c r="X556" s="610"/>
      <c r="Y556" s="610"/>
      <c r="Z556" s="610"/>
      <c r="AA556" s="610"/>
      <c r="AB556" s="610"/>
      <c r="AC556" s="610"/>
      <c r="AD556" s="610"/>
      <c r="AE556" s="610"/>
      <c r="AF556" s="610"/>
    </row>
    <row r="557">
      <c r="A557" s="610"/>
      <c r="B557" s="610"/>
      <c r="C557" s="610"/>
      <c r="D557" s="610"/>
      <c r="E557" s="610"/>
      <c r="F557" s="610"/>
      <c r="G557" s="610"/>
      <c r="H557" s="610"/>
      <c r="I557" s="610"/>
      <c r="J557" s="610"/>
      <c r="K557" s="610"/>
      <c r="L557" s="610"/>
      <c r="M557" s="610"/>
      <c r="N557" s="610"/>
      <c r="O557" s="610"/>
      <c r="P557" s="610"/>
      <c r="Q557" s="610"/>
      <c r="R557" s="610"/>
      <c r="S557" s="610"/>
      <c r="T557" s="610"/>
      <c r="U557" s="610"/>
      <c r="V557" s="610"/>
      <c r="W557" s="610"/>
      <c r="X557" s="610"/>
      <c r="Y557" s="610"/>
      <c r="Z557" s="610"/>
      <c r="AA557" s="610"/>
      <c r="AB557" s="610"/>
      <c r="AC557" s="610"/>
      <c r="AD557" s="610"/>
      <c r="AE557" s="610"/>
      <c r="AF557" s="610"/>
    </row>
    <row r="558">
      <c r="A558" s="610"/>
      <c r="B558" s="610"/>
      <c r="C558" s="610"/>
      <c r="D558" s="610"/>
      <c r="E558" s="610"/>
      <c r="F558" s="610"/>
      <c r="G558" s="610"/>
      <c r="H558" s="610"/>
      <c r="I558" s="610"/>
      <c r="J558" s="610"/>
      <c r="K558" s="610"/>
      <c r="L558" s="610"/>
      <c r="M558" s="610"/>
      <c r="N558" s="610"/>
      <c r="O558" s="610"/>
      <c r="P558" s="610"/>
      <c r="Q558" s="610"/>
      <c r="R558" s="610"/>
      <c r="S558" s="610"/>
      <c r="T558" s="610"/>
      <c r="U558" s="610"/>
      <c r="V558" s="610"/>
      <c r="W558" s="610"/>
      <c r="X558" s="610"/>
      <c r="Y558" s="610"/>
      <c r="Z558" s="610"/>
      <c r="AA558" s="610"/>
      <c r="AB558" s="610"/>
      <c r="AC558" s="610"/>
      <c r="AD558" s="610"/>
      <c r="AE558" s="610"/>
      <c r="AF558" s="610"/>
    </row>
    <row r="559">
      <c r="A559" s="610"/>
      <c r="B559" s="610"/>
      <c r="C559" s="610"/>
      <c r="D559" s="610"/>
      <c r="E559" s="610"/>
      <c r="F559" s="610"/>
      <c r="G559" s="610"/>
      <c r="H559" s="610"/>
      <c r="I559" s="610"/>
      <c r="J559" s="610"/>
      <c r="K559" s="610"/>
      <c r="L559" s="610"/>
      <c r="M559" s="610"/>
      <c r="N559" s="610"/>
      <c r="O559" s="610"/>
      <c r="P559" s="610"/>
      <c r="Q559" s="610"/>
      <c r="R559" s="610"/>
      <c r="S559" s="610"/>
      <c r="T559" s="610"/>
      <c r="U559" s="610"/>
      <c r="V559" s="610"/>
      <c r="W559" s="610"/>
      <c r="X559" s="610"/>
      <c r="Y559" s="610"/>
      <c r="Z559" s="610"/>
      <c r="AA559" s="610"/>
      <c r="AB559" s="610"/>
      <c r="AC559" s="610"/>
      <c r="AD559" s="610"/>
      <c r="AE559" s="610"/>
      <c r="AF559" s="610"/>
    </row>
    <row r="560">
      <c r="A560" s="610"/>
      <c r="B560" s="610"/>
      <c r="C560" s="610"/>
      <c r="D560" s="610"/>
      <c r="E560" s="610"/>
      <c r="F560" s="610"/>
      <c r="G560" s="610"/>
      <c r="H560" s="610"/>
      <c r="I560" s="610"/>
      <c r="J560" s="610"/>
      <c r="K560" s="610"/>
      <c r="L560" s="610"/>
      <c r="M560" s="610"/>
      <c r="N560" s="610"/>
      <c r="O560" s="610"/>
      <c r="P560" s="610"/>
      <c r="Q560" s="610"/>
      <c r="R560" s="610"/>
      <c r="S560" s="610"/>
      <c r="T560" s="610"/>
      <c r="U560" s="610"/>
      <c r="V560" s="610"/>
      <c r="W560" s="610"/>
      <c r="X560" s="610"/>
      <c r="Y560" s="610"/>
      <c r="Z560" s="610"/>
      <c r="AA560" s="610"/>
      <c r="AB560" s="610"/>
      <c r="AC560" s="610"/>
      <c r="AD560" s="610"/>
      <c r="AE560" s="610"/>
      <c r="AF560" s="610"/>
    </row>
    <row r="561">
      <c r="A561" s="610"/>
      <c r="B561" s="610"/>
      <c r="C561" s="610"/>
      <c r="D561" s="610"/>
      <c r="E561" s="610"/>
      <c r="F561" s="610"/>
      <c r="G561" s="610"/>
      <c r="H561" s="610"/>
      <c r="I561" s="610"/>
      <c r="J561" s="610"/>
      <c r="K561" s="610"/>
      <c r="L561" s="610"/>
      <c r="M561" s="610"/>
      <c r="N561" s="610"/>
      <c r="O561" s="610"/>
      <c r="P561" s="610"/>
      <c r="Q561" s="610"/>
      <c r="R561" s="610"/>
      <c r="S561" s="610"/>
      <c r="T561" s="610"/>
      <c r="U561" s="610"/>
      <c r="V561" s="610"/>
      <c r="W561" s="610"/>
      <c r="X561" s="610"/>
      <c r="Y561" s="610"/>
      <c r="Z561" s="610"/>
      <c r="AA561" s="610"/>
      <c r="AB561" s="610"/>
      <c r="AC561" s="610"/>
      <c r="AD561" s="610"/>
      <c r="AE561" s="610"/>
      <c r="AF561" s="610"/>
    </row>
    <row r="562">
      <c r="A562" s="610"/>
      <c r="B562" s="610"/>
      <c r="C562" s="610"/>
      <c r="D562" s="610"/>
      <c r="E562" s="610"/>
      <c r="F562" s="610"/>
      <c r="G562" s="610"/>
      <c r="H562" s="610"/>
      <c r="I562" s="610"/>
      <c r="J562" s="610"/>
      <c r="K562" s="610"/>
      <c r="L562" s="610"/>
      <c r="M562" s="610"/>
      <c r="N562" s="610"/>
      <c r="O562" s="610"/>
      <c r="P562" s="610"/>
      <c r="Q562" s="610"/>
      <c r="R562" s="610"/>
      <c r="S562" s="610"/>
      <c r="T562" s="610"/>
      <c r="U562" s="610"/>
      <c r="V562" s="610"/>
      <c r="W562" s="610"/>
      <c r="X562" s="610"/>
      <c r="Y562" s="610"/>
      <c r="Z562" s="610"/>
      <c r="AA562" s="610"/>
      <c r="AB562" s="610"/>
      <c r="AC562" s="610"/>
      <c r="AD562" s="610"/>
      <c r="AE562" s="610"/>
      <c r="AF562" s="610"/>
    </row>
    <row r="563">
      <c r="A563" s="610"/>
      <c r="B563" s="610"/>
      <c r="C563" s="610"/>
      <c r="D563" s="610"/>
      <c r="E563" s="610"/>
      <c r="F563" s="610"/>
      <c r="G563" s="610"/>
      <c r="H563" s="610"/>
      <c r="I563" s="610"/>
      <c r="J563" s="610"/>
      <c r="K563" s="610"/>
      <c r="L563" s="610"/>
      <c r="M563" s="610"/>
      <c r="N563" s="610"/>
      <c r="O563" s="610"/>
      <c r="P563" s="610"/>
      <c r="Q563" s="610"/>
      <c r="R563" s="610"/>
      <c r="S563" s="610"/>
      <c r="T563" s="610"/>
      <c r="U563" s="610"/>
      <c r="V563" s="610"/>
      <c r="W563" s="610"/>
      <c r="X563" s="610"/>
      <c r="Y563" s="610"/>
      <c r="Z563" s="610"/>
      <c r="AA563" s="610"/>
      <c r="AB563" s="610"/>
      <c r="AC563" s="610"/>
      <c r="AD563" s="610"/>
      <c r="AE563" s="610"/>
      <c r="AF563" s="610"/>
    </row>
    <row r="564">
      <c r="A564" s="610"/>
      <c r="B564" s="610"/>
      <c r="C564" s="610"/>
      <c r="D564" s="610"/>
      <c r="E564" s="610"/>
      <c r="F564" s="610"/>
      <c r="G564" s="610"/>
      <c r="H564" s="610"/>
      <c r="I564" s="610"/>
      <c r="J564" s="610"/>
      <c r="K564" s="610"/>
      <c r="L564" s="610"/>
      <c r="M564" s="610"/>
      <c r="N564" s="610"/>
      <c r="O564" s="610"/>
      <c r="P564" s="610"/>
      <c r="Q564" s="610"/>
      <c r="R564" s="610"/>
      <c r="S564" s="610"/>
      <c r="T564" s="610"/>
      <c r="U564" s="610"/>
      <c r="V564" s="610"/>
      <c r="W564" s="610"/>
      <c r="X564" s="610"/>
      <c r="Y564" s="610"/>
      <c r="Z564" s="610"/>
      <c r="AA564" s="610"/>
      <c r="AB564" s="610"/>
      <c r="AC564" s="610"/>
      <c r="AD564" s="610"/>
      <c r="AE564" s="610"/>
      <c r="AF564" s="610"/>
    </row>
    <row r="565">
      <c r="A565" s="610"/>
      <c r="B565" s="610"/>
      <c r="C565" s="610"/>
      <c r="D565" s="610"/>
      <c r="E565" s="610"/>
      <c r="F565" s="610"/>
      <c r="G565" s="610"/>
      <c r="H565" s="610"/>
      <c r="I565" s="610"/>
      <c r="J565" s="610"/>
      <c r="K565" s="610"/>
      <c r="L565" s="610"/>
      <c r="M565" s="610"/>
      <c r="N565" s="610"/>
      <c r="O565" s="610"/>
      <c r="P565" s="610"/>
      <c r="Q565" s="610"/>
      <c r="R565" s="610"/>
      <c r="S565" s="610"/>
      <c r="T565" s="610"/>
      <c r="U565" s="610"/>
      <c r="V565" s="610"/>
      <c r="W565" s="610"/>
      <c r="X565" s="610"/>
      <c r="Y565" s="610"/>
      <c r="Z565" s="610"/>
      <c r="AA565" s="610"/>
      <c r="AB565" s="610"/>
      <c r="AC565" s="610"/>
      <c r="AD565" s="610"/>
      <c r="AE565" s="610"/>
      <c r="AF565" s="610"/>
    </row>
    <row r="566">
      <c r="A566" s="610"/>
      <c r="B566" s="610"/>
      <c r="C566" s="610"/>
      <c r="D566" s="610"/>
      <c r="E566" s="610"/>
      <c r="F566" s="610"/>
      <c r="G566" s="610"/>
      <c r="H566" s="610"/>
      <c r="I566" s="610"/>
      <c r="J566" s="610"/>
      <c r="K566" s="610"/>
      <c r="L566" s="610"/>
      <c r="M566" s="610"/>
      <c r="N566" s="610"/>
      <c r="O566" s="610"/>
      <c r="P566" s="610"/>
      <c r="Q566" s="610"/>
      <c r="R566" s="610"/>
      <c r="S566" s="610"/>
      <c r="T566" s="610"/>
      <c r="U566" s="610"/>
      <c r="V566" s="610"/>
      <c r="W566" s="610"/>
      <c r="X566" s="610"/>
      <c r="Y566" s="610"/>
      <c r="Z566" s="610"/>
      <c r="AA566" s="610"/>
      <c r="AB566" s="610"/>
      <c r="AC566" s="610"/>
      <c r="AD566" s="610"/>
      <c r="AE566" s="610"/>
      <c r="AF566" s="610"/>
    </row>
    <row r="567">
      <c r="A567" s="610"/>
      <c r="B567" s="610"/>
      <c r="C567" s="610"/>
      <c r="D567" s="610"/>
      <c r="E567" s="610"/>
      <c r="F567" s="610"/>
      <c r="G567" s="610"/>
      <c r="H567" s="610"/>
      <c r="I567" s="610"/>
      <c r="J567" s="610"/>
      <c r="K567" s="610"/>
      <c r="L567" s="610"/>
      <c r="M567" s="610"/>
      <c r="N567" s="610"/>
      <c r="O567" s="610"/>
      <c r="P567" s="610"/>
      <c r="Q567" s="610"/>
      <c r="R567" s="610"/>
      <c r="S567" s="610"/>
      <c r="T567" s="610"/>
      <c r="U567" s="610"/>
      <c r="V567" s="610"/>
      <c r="W567" s="610"/>
      <c r="X567" s="610"/>
      <c r="Y567" s="610"/>
      <c r="Z567" s="610"/>
      <c r="AA567" s="610"/>
      <c r="AB567" s="610"/>
      <c r="AC567" s="610"/>
      <c r="AD567" s="610"/>
      <c r="AE567" s="610"/>
      <c r="AF567" s="610"/>
    </row>
    <row r="568">
      <c r="A568" s="610"/>
      <c r="B568" s="610"/>
      <c r="C568" s="610"/>
      <c r="D568" s="610"/>
      <c r="E568" s="610"/>
      <c r="F568" s="610"/>
      <c r="G568" s="610"/>
      <c r="H568" s="610"/>
      <c r="I568" s="610"/>
      <c r="J568" s="610"/>
      <c r="K568" s="610"/>
      <c r="L568" s="610"/>
      <c r="M568" s="610"/>
      <c r="N568" s="610"/>
      <c r="O568" s="610"/>
      <c r="P568" s="610"/>
      <c r="Q568" s="610"/>
      <c r="R568" s="610"/>
      <c r="S568" s="610"/>
      <c r="T568" s="610"/>
      <c r="U568" s="610"/>
      <c r="V568" s="610"/>
      <c r="W568" s="610"/>
      <c r="X568" s="610"/>
      <c r="Y568" s="610"/>
      <c r="Z568" s="610"/>
      <c r="AA568" s="610"/>
      <c r="AB568" s="610"/>
      <c r="AC568" s="610"/>
      <c r="AD568" s="610"/>
      <c r="AE568" s="610"/>
      <c r="AF568" s="610"/>
    </row>
    <row r="569">
      <c r="A569" s="610"/>
      <c r="B569" s="610"/>
      <c r="C569" s="610"/>
      <c r="D569" s="610"/>
      <c r="E569" s="610"/>
      <c r="F569" s="610"/>
      <c r="G569" s="610"/>
      <c r="H569" s="610"/>
      <c r="I569" s="610"/>
      <c r="J569" s="610"/>
      <c r="K569" s="610"/>
      <c r="L569" s="610"/>
      <c r="M569" s="610"/>
      <c r="N569" s="610"/>
      <c r="O569" s="610"/>
      <c r="P569" s="610"/>
      <c r="Q569" s="610"/>
      <c r="R569" s="610"/>
      <c r="S569" s="610"/>
      <c r="T569" s="610"/>
      <c r="U569" s="610"/>
      <c r="V569" s="610"/>
      <c r="W569" s="610"/>
      <c r="X569" s="610"/>
      <c r="Y569" s="610"/>
      <c r="Z569" s="610"/>
      <c r="AA569" s="610"/>
      <c r="AB569" s="610"/>
      <c r="AC569" s="610"/>
      <c r="AD569" s="610"/>
      <c r="AE569" s="610"/>
      <c r="AF569" s="610"/>
    </row>
    <row r="570">
      <c r="A570" s="610"/>
      <c r="B570" s="610"/>
      <c r="C570" s="610"/>
      <c r="D570" s="610"/>
      <c r="E570" s="610"/>
      <c r="F570" s="610"/>
      <c r="G570" s="610"/>
      <c r="H570" s="610"/>
      <c r="I570" s="610"/>
      <c r="J570" s="610"/>
      <c r="K570" s="610"/>
      <c r="L570" s="610"/>
      <c r="M570" s="610"/>
      <c r="N570" s="610"/>
      <c r="O570" s="610"/>
      <c r="P570" s="610"/>
      <c r="Q570" s="610"/>
      <c r="R570" s="610"/>
      <c r="S570" s="610"/>
      <c r="T570" s="610"/>
      <c r="U570" s="610"/>
      <c r="V570" s="610"/>
      <c r="W570" s="610"/>
      <c r="X570" s="610"/>
      <c r="Y570" s="610"/>
      <c r="Z570" s="610"/>
      <c r="AA570" s="610"/>
      <c r="AB570" s="610"/>
      <c r="AC570" s="610"/>
      <c r="AD570" s="610"/>
      <c r="AE570" s="610"/>
      <c r="AF570" s="610"/>
    </row>
    <row r="571">
      <c r="A571" s="610"/>
      <c r="B571" s="610"/>
      <c r="C571" s="610"/>
      <c r="D571" s="610"/>
      <c r="E571" s="610"/>
      <c r="F571" s="610"/>
      <c r="G571" s="610"/>
      <c r="H571" s="610"/>
      <c r="I571" s="610"/>
      <c r="J571" s="610"/>
      <c r="K571" s="610"/>
      <c r="L571" s="610"/>
      <c r="M571" s="610"/>
      <c r="N571" s="610"/>
      <c r="O571" s="610"/>
      <c r="P571" s="610"/>
      <c r="Q571" s="610"/>
      <c r="R571" s="610"/>
      <c r="S571" s="610"/>
      <c r="T571" s="610"/>
      <c r="U571" s="610"/>
      <c r="V571" s="610"/>
      <c r="W571" s="610"/>
      <c r="X571" s="610"/>
      <c r="Y571" s="610"/>
      <c r="Z571" s="610"/>
      <c r="AA571" s="610"/>
      <c r="AB571" s="610"/>
      <c r="AC571" s="610"/>
      <c r="AD571" s="610"/>
      <c r="AE571" s="610"/>
      <c r="AF571" s="610"/>
    </row>
    <row r="572">
      <c r="A572" s="610"/>
      <c r="B572" s="610"/>
      <c r="C572" s="610"/>
      <c r="D572" s="610"/>
      <c r="E572" s="610"/>
      <c r="F572" s="610"/>
      <c r="G572" s="610"/>
      <c r="H572" s="610"/>
      <c r="I572" s="610"/>
      <c r="J572" s="610"/>
      <c r="K572" s="610"/>
      <c r="L572" s="610"/>
      <c r="M572" s="610"/>
      <c r="N572" s="610"/>
      <c r="O572" s="610"/>
      <c r="P572" s="610"/>
      <c r="Q572" s="610"/>
      <c r="R572" s="610"/>
      <c r="S572" s="610"/>
      <c r="T572" s="610"/>
      <c r="U572" s="610"/>
      <c r="V572" s="610"/>
      <c r="W572" s="610"/>
      <c r="X572" s="610"/>
      <c r="Y572" s="610"/>
      <c r="Z572" s="610"/>
      <c r="AA572" s="610"/>
      <c r="AB572" s="610"/>
      <c r="AC572" s="610"/>
      <c r="AD572" s="610"/>
      <c r="AE572" s="610"/>
      <c r="AF572" s="610"/>
    </row>
    <row r="573">
      <c r="A573" s="610"/>
      <c r="B573" s="610"/>
      <c r="C573" s="610"/>
      <c r="D573" s="610"/>
      <c r="E573" s="610"/>
      <c r="F573" s="610"/>
      <c r="G573" s="610"/>
      <c r="H573" s="610"/>
      <c r="I573" s="610"/>
      <c r="J573" s="610"/>
      <c r="K573" s="610"/>
      <c r="L573" s="610"/>
      <c r="M573" s="610"/>
      <c r="N573" s="610"/>
      <c r="O573" s="610"/>
      <c r="P573" s="610"/>
      <c r="Q573" s="610"/>
      <c r="R573" s="610"/>
      <c r="S573" s="610"/>
      <c r="T573" s="610"/>
      <c r="U573" s="610"/>
      <c r="V573" s="610"/>
      <c r="W573" s="610"/>
      <c r="X573" s="610"/>
      <c r="Y573" s="610"/>
      <c r="Z573" s="610"/>
      <c r="AA573" s="610"/>
      <c r="AB573" s="610"/>
      <c r="AC573" s="610"/>
      <c r="AD573" s="610"/>
      <c r="AE573" s="610"/>
      <c r="AF573" s="610"/>
    </row>
    <row r="574">
      <c r="A574" s="610"/>
      <c r="B574" s="610"/>
      <c r="C574" s="610"/>
      <c r="D574" s="610"/>
      <c r="E574" s="610"/>
      <c r="F574" s="610"/>
      <c r="G574" s="610"/>
      <c r="H574" s="610"/>
      <c r="I574" s="610"/>
      <c r="J574" s="610"/>
      <c r="K574" s="610"/>
      <c r="L574" s="610"/>
      <c r="M574" s="610"/>
      <c r="N574" s="610"/>
      <c r="O574" s="610"/>
      <c r="P574" s="610"/>
      <c r="Q574" s="610"/>
      <c r="R574" s="610"/>
      <c r="S574" s="610"/>
      <c r="T574" s="610"/>
      <c r="U574" s="610"/>
      <c r="V574" s="610"/>
      <c r="W574" s="610"/>
      <c r="X574" s="610"/>
      <c r="Y574" s="610"/>
      <c r="Z574" s="610"/>
      <c r="AA574" s="610"/>
      <c r="AB574" s="610"/>
      <c r="AC574" s="610"/>
      <c r="AD574" s="610"/>
      <c r="AE574" s="610"/>
      <c r="AF574" s="610"/>
    </row>
    <row r="575">
      <c r="A575" s="610"/>
      <c r="B575" s="610"/>
      <c r="C575" s="610"/>
      <c r="D575" s="610"/>
      <c r="E575" s="610"/>
      <c r="F575" s="610"/>
      <c r="G575" s="610"/>
      <c r="H575" s="610"/>
      <c r="I575" s="610"/>
      <c r="J575" s="610"/>
      <c r="K575" s="610"/>
      <c r="L575" s="610"/>
      <c r="M575" s="610"/>
      <c r="N575" s="610"/>
      <c r="O575" s="610"/>
      <c r="P575" s="610"/>
      <c r="Q575" s="610"/>
      <c r="R575" s="610"/>
      <c r="S575" s="610"/>
      <c r="T575" s="610"/>
      <c r="U575" s="610"/>
      <c r="V575" s="610"/>
      <c r="W575" s="610"/>
      <c r="X575" s="610"/>
      <c r="Y575" s="610"/>
      <c r="Z575" s="610"/>
      <c r="AA575" s="610"/>
      <c r="AB575" s="610"/>
      <c r="AC575" s="610"/>
      <c r="AD575" s="610"/>
      <c r="AE575" s="610"/>
      <c r="AF575" s="610"/>
    </row>
    <row r="576">
      <c r="A576" s="610"/>
      <c r="B576" s="610"/>
      <c r="C576" s="610"/>
      <c r="D576" s="610"/>
      <c r="E576" s="610"/>
      <c r="F576" s="610"/>
      <c r="G576" s="610"/>
      <c r="H576" s="610"/>
      <c r="I576" s="610"/>
      <c r="J576" s="610"/>
      <c r="K576" s="610"/>
      <c r="L576" s="610"/>
      <c r="M576" s="610"/>
      <c r="N576" s="610"/>
      <c r="O576" s="610"/>
      <c r="P576" s="610"/>
      <c r="Q576" s="610"/>
      <c r="R576" s="610"/>
      <c r="S576" s="610"/>
      <c r="T576" s="610"/>
      <c r="U576" s="610"/>
      <c r="V576" s="610"/>
      <c r="W576" s="610"/>
      <c r="X576" s="610"/>
      <c r="Y576" s="610"/>
      <c r="Z576" s="610"/>
      <c r="AA576" s="610"/>
      <c r="AB576" s="610"/>
      <c r="AC576" s="610"/>
      <c r="AD576" s="610"/>
      <c r="AE576" s="610"/>
      <c r="AF576" s="610"/>
    </row>
    <row r="577">
      <c r="A577" s="610"/>
      <c r="B577" s="610"/>
      <c r="C577" s="610"/>
      <c r="D577" s="610"/>
      <c r="E577" s="610"/>
      <c r="F577" s="610"/>
      <c r="G577" s="610"/>
      <c r="H577" s="610"/>
      <c r="I577" s="610"/>
      <c r="J577" s="610"/>
      <c r="K577" s="610"/>
      <c r="L577" s="610"/>
      <c r="M577" s="610"/>
      <c r="N577" s="610"/>
      <c r="O577" s="610"/>
      <c r="P577" s="610"/>
      <c r="Q577" s="610"/>
      <c r="R577" s="610"/>
      <c r="S577" s="610"/>
      <c r="T577" s="610"/>
      <c r="U577" s="610"/>
      <c r="V577" s="610"/>
      <c r="W577" s="610"/>
      <c r="X577" s="610"/>
      <c r="Y577" s="610"/>
      <c r="Z577" s="610"/>
      <c r="AA577" s="610"/>
      <c r="AB577" s="610"/>
      <c r="AC577" s="610"/>
      <c r="AD577" s="610"/>
      <c r="AE577" s="610"/>
      <c r="AF577" s="610"/>
    </row>
    <row r="578">
      <c r="A578" s="610"/>
      <c r="B578" s="610"/>
      <c r="C578" s="610"/>
      <c r="D578" s="610"/>
      <c r="E578" s="610"/>
      <c r="F578" s="610"/>
      <c r="G578" s="610"/>
      <c r="H578" s="610"/>
      <c r="I578" s="610"/>
      <c r="J578" s="610"/>
      <c r="K578" s="610"/>
      <c r="L578" s="610"/>
      <c r="M578" s="610"/>
      <c r="N578" s="610"/>
      <c r="O578" s="610"/>
      <c r="P578" s="610"/>
      <c r="Q578" s="610"/>
      <c r="R578" s="610"/>
      <c r="S578" s="610"/>
      <c r="T578" s="610"/>
      <c r="U578" s="610"/>
      <c r="V578" s="610"/>
      <c r="W578" s="610"/>
      <c r="X578" s="610"/>
      <c r="Y578" s="610"/>
      <c r="Z578" s="610"/>
      <c r="AA578" s="610"/>
      <c r="AB578" s="610"/>
      <c r="AC578" s="610"/>
      <c r="AD578" s="610"/>
      <c r="AE578" s="610"/>
      <c r="AF578" s="610"/>
    </row>
    <row r="579">
      <c r="A579" s="610"/>
      <c r="B579" s="610"/>
      <c r="C579" s="610"/>
      <c r="D579" s="610"/>
      <c r="E579" s="610"/>
      <c r="F579" s="610"/>
      <c r="G579" s="610"/>
      <c r="H579" s="610"/>
      <c r="I579" s="610"/>
      <c r="J579" s="610"/>
      <c r="K579" s="610"/>
      <c r="L579" s="610"/>
      <c r="M579" s="610"/>
      <c r="N579" s="610"/>
      <c r="O579" s="610"/>
      <c r="P579" s="610"/>
      <c r="Q579" s="610"/>
      <c r="R579" s="610"/>
      <c r="S579" s="610"/>
      <c r="T579" s="610"/>
      <c r="U579" s="610"/>
      <c r="V579" s="610"/>
      <c r="W579" s="610"/>
      <c r="X579" s="610"/>
      <c r="Y579" s="610"/>
      <c r="Z579" s="610"/>
      <c r="AA579" s="610"/>
      <c r="AB579" s="610"/>
      <c r="AC579" s="610"/>
      <c r="AD579" s="610"/>
      <c r="AE579" s="610"/>
      <c r="AF579" s="610"/>
    </row>
    <row r="580">
      <c r="A580" s="610"/>
      <c r="B580" s="610"/>
      <c r="C580" s="610"/>
      <c r="D580" s="610"/>
      <c r="E580" s="610"/>
      <c r="F580" s="610"/>
      <c r="G580" s="610"/>
      <c r="H580" s="610"/>
      <c r="I580" s="610"/>
      <c r="J580" s="610"/>
      <c r="K580" s="610"/>
      <c r="L580" s="610"/>
      <c r="M580" s="610"/>
      <c r="N580" s="610"/>
      <c r="O580" s="610"/>
      <c r="P580" s="610"/>
      <c r="Q580" s="610"/>
      <c r="R580" s="610"/>
      <c r="S580" s="610"/>
      <c r="T580" s="610"/>
      <c r="U580" s="610"/>
      <c r="V580" s="610"/>
      <c r="W580" s="610"/>
      <c r="X580" s="610"/>
      <c r="Y580" s="610"/>
      <c r="Z580" s="610"/>
      <c r="AA580" s="610"/>
      <c r="AB580" s="610"/>
      <c r="AC580" s="610"/>
      <c r="AD580" s="610"/>
      <c r="AE580" s="610"/>
      <c r="AF580" s="610"/>
    </row>
    <row r="581">
      <c r="A581" s="610"/>
      <c r="B581" s="610"/>
      <c r="C581" s="610"/>
      <c r="D581" s="610"/>
      <c r="E581" s="610"/>
      <c r="F581" s="610"/>
      <c r="G581" s="610"/>
      <c r="H581" s="610"/>
      <c r="I581" s="610"/>
      <c r="J581" s="610"/>
      <c r="K581" s="610"/>
      <c r="L581" s="610"/>
      <c r="M581" s="610"/>
      <c r="N581" s="610"/>
      <c r="O581" s="610"/>
      <c r="P581" s="610"/>
      <c r="Q581" s="610"/>
      <c r="R581" s="610"/>
      <c r="S581" s="610"/>
      <c r="T581" s="610"/>
      <c r="U581" s="610"/>
      <c r="V581" s="610"/>
      <c r="W581" s="610"/>
      <c r="X581" s="610"/>
      <c r="Y581" s="610"/>
      <c r="Z581" s="610"/>
      <c r="AA581" s="610"/>
      <c r="AB581" s="610"/>
      <c r="AC581" s="610"/>
      <c r="AD581" s="610"/>
      <c r="AE581" s="610"/>
      <c r="AF581" s="610"/>
    </row>
    <row r="582">
      <c r="A582" s="610"/>
      <c r="B582" s="610"/>
      <c r="C582" s="610"/>
      <c r="D582" s="610"/>
      <c r="E582" s="610"/>
      <c r="F582" s="610"/>
      <c r="G582" s="610"/>
      <c r="H582" s="610"/>
      <c r="I582" s="610"/>
      <c r="J582" s="610"/>
      <c r="K582" s="610"/>
      <c r="L582" s="610"/>
      <c r="M582" s="610"/>
      <c r="N582" s="610"/>
      <c r="O582" s="610"/>
      <c r="P582" s="610"/>
      <c r="Q582" s="610"/>
      <c r="R582" s="610"/>
      <c r="S582" s="610"/>
      <c r="T582" s="610"/>
      <c r="U582" s="610"/>
      <c r="V582" s="610"/>
      <c r="W582" s="610"/>
      <c r="X582" s="610"/>
      <c r="Y582" s="610"/>
      <c r="Z582" s="610"/>
      <c r="AA582" s="610"/>
      <c r="AB582" s="610"/>
      <c r="AC582" s="610"/>
      <c r="AD582" s="610"/>
      <c r="AE582" s="610"/>
      <c r="AF582" s="610"/>
    </row>
    <row r="583">
      <c r="A583" s="610"/>
      <c r="B583" s="610"/>
      <c r="C583" s="610"/>
      <c r="D583" s="610"/>
      <c r="E583" s="610"/>
      <c r="F583" s="610"/>
      <c r="G583" s="610"/>
      <c r="H583" s="610"/>
      <c r="I583" s="610"/>
      <c r="J583" s="610"/>
      <c r="K583" s="610"/>
      <c r="L583" s="610"/>
      <c r="M583" s="610"/>
      <c r="N583" s="610"/>
      <c r="O583" s="610"/>
      <c r="P583" s="610"/>
      <c r="Q583" s="610"/>
      <c r="R583" s="610"/>
      <c r="S583" s="610"/>
      <c r="T583" s="610"/>
      <c r="U583" s="610"/>
      <c r="V583" s="610"/>
      <c r="W583" s="610"/>
      <c r="X583" s="610"/>
      <c r="Y583" s="610"/>
      <c r="Z583" s="610"/>
      <c r="AA583" s="610"/>
      <c r="AB583" s="610"/>
      <c r="AC583" s="610"/>
      <c r="AD583" s="610"/>
      <c r="AE583" s="610"/>
      <c r="AF583" s="610"/>
    </row>
    <row r="584">
      <c r="A584" s="610"/>
      <c r="B584" s="610"/>
      <c r="C584" s="610"/>
      <c r="D584" s="610"/>
      <c r="E584" s="610"/>
      <c r="F584" s="610"/>
      <c r="G584" s="610"/>
      <c r="H584" s="610"/>
      <c r="I584" s="610"/>
      <c r="J584" s="610"/>
      <c r="K584" s="610"/>
      <c r="L584" s="610"/>
      <c r="M584" s="610"/>
      <c r="N584" s="610"/>
      <c r="O584" s="610"/>
      <c r="P584" s="610"/>
      <c r="Q584" s="610"/>
      <c r="R584" s="610"/>
      <c r="S584" s="610"/>
      <c r="T584" s="610"/>
      <c r="U584" s="610"/>
      <c r="V584" s="610"/>
      <c r="W584" s="610"/>
      <c r="X584" s="610"/>
      <c r="Y584" s="610"/>
      <c r="Z584" s="610"/>
      <c r="AA584" s="610"/>
      <c r="AB584" s="610"/>
      <c r="AC584" s="610"/>
      <c r="AD584" s="610"/>
      <c r="AE584" s="610"/>
      <c r="AF584" s="610"/>
    </row>
    <row r="585">
      <c r="A585" s="610"/>
      <c r="B585" s="610"/>
      <c r="C585" s="610"/>
      <c r="D585" s="610"/>
      <c r="E585" s="610"/>
      <c r="F585" s="610"/>
      <c r="G585" s="610"/>
      <c r="H585" s="610"/>
      <c r="I585" s="610"/>
      <c r="J585" s="610"/>
      <c r="K585" s="610"/>
      <c r="L585" s="610"/>
      <c r="M585" s="610"/>
      <c r="N585" s="610"/>
      <c r="O585" s="610"/>
      <c r="P585" s="610"/>
      <c r="Q585" s="610"/>
      <c r="R585" s="610"/>
      <c r="S585" s="610"/>
      <c r="T585" s="610"/>
      <c r="U585" s="610"/>
      <c r="V585" s="610"/>
      <c r="W585" s="610"/>
      <c r="X585" s="610"/>
      <c r="Y585" s="610"/>
      <c r="Z585" s="610"/>
      <c r="AA585" s="610"/>
      <c r="AB585" s="610"/>
      <c r="AC585" s="610"/>
      <c r="AD585" s="610"/>
      <c r="AE585" s="610"/>
      <c r="AF585" s="610"/>
    </row>
    <row r="586">
      <c r="A586" s="610"/>
      <c r="B586" s="610"/>
      <c r="C586" s="610"/>
      <c r="D586" s="610"/>
      <c r="E586" s="610"/>
      <c r="F586" s="610"/>
      <c r="G586" s="610"/>
      <c r="H586" s="610"/>
      <c r="I586" s="610"/>
      <c r="J586" s="610"/>
      <c r="K586" s="610"/>
      <c r="L586" s="610"/>
      <c r="M586" s="610"/>
      <c r="N586" s="610"/>
      <c r="O586" s="610"/>
      <c r="P586" s="610"/>
      <c r="Q586" s="610"/>
      <c r="R586" s="610"/>
      <c r="S586" s="610"/>
      <c r="T586" s="610"/>
      <c r="U586" s="610"/>
      <c r="V586" s="610"/>
      <c r="W586" s="610"/>
      <c r="X586" s="610"/>
      <c r="Y586" s="610"/>
      <c r="Z586" s="610"/>
      <c r="AA586" s="610"/>
      <c r="AB586" s="610"/>
      <c r="AC586" s="610"/>
      <c r="AD586" s="610"/>
      <c r="AE586" s="610"/>
      <c r="AF586" s="610"/>
    </row>
    <row r="587">
      <c r="A587" s="610"/>
      <c r="B587" s="610"/>
      <c r="C587" s="610"/>
      <c r="D587" s="610"/>
      <c r="E587" s="610"/>
      <c r="F587" s="610"/>
      <c r="G587" s="610"/>
      <c r="H587" s="610"/>
      <c r="I587" s="610"/>
      <c r="J587" s="610"/>
      <c r="K587" s="610"/>
      <c r="L587" s="610"/>
      <c r="M587" s="610"/>
      <c r="N587" s="610"/>
      <c r="O587" s="610"/>
      <c r="P587" s="610"/>
      <c r="Q587" s="610"/>
      <c r="R587" s="610"/>
      <c r="S587" s="610"/>
      <c r="T587" s="610"/>
      <c r="U587" s="610"/>
      <c r="V587" s="610"/>
      <c r="W587" s="610"/>
      <c r="X587" s="610"/>
      <c r="Y587" s="610"/>
      <c r="Z587" s="610"/>
      <c r="AA587" s="610"/>
      <c r="AB587" s="610"/>
      <c r="AC587" s="610"/>
      <c r="AD587" s="610"/>
      <c r="AE587" s="610"/>
      <c r="AF587" s="610"/>
    </row>
    <row r="588">
      <c r="A588" s="610"/>
      <c r="B588" s="610"/>
      <c r="C588" s="610"/>
      <c r="D588" s="610"/>
      <c r="E588" s="610"/>
      <c r="F588" s="610"/>
      <c r="G588" s="610"/>
      <c r="H588" s="610"/>
      <c r="I588" s="610"/>
      <c r="J588" s="610"/>
      <c r="K588" s="610"/>
      <c r="L588" s="610"/>
      <c r="M588" s="610"/>
      <c r="N588" s="610"/>
      <c r="O588" s="610"/>
      <c r="P588" s="610"/>
      <c r="Q588" s="610"/>
      <c r="R588" s="610"/>
      <c r="S588" s="610"/>
      <c r="T588" s="610"/>
      <c r="U588" s="610"/>
      <c r="V588" s="610"/>
      <c r="W588" s="610"/>
      <c r="X588" s="610"/>
      <c r="Y588" s="610"/>
      <c r="Z588" s="610"/>
      <c r="AA588" s="610"/>
      <c r="AB588" s="610"/>
      <c r="AC588" s="610"/>
      <c r="AD588" s="610"/>
      <c r="AE588" s="610"/>
      <c r="AF588" s="610"/>
    </row>
    <row r="589">
      <c r="A589" s="610"/>
      <c r="B589" s="610"/>
      <c r="C589" s="610"/>
      <c r="D589" s="610"/>
      <c r="E589" s="610"/>
      <c r="F589" s="610"/>
      <c r="G589" s="610"/>
      <c r="H589" s="610"/>
      <c r="I589" s="610"/>
      <c r="J589" s="610"/>
      <c r="K589" s="610"/>
      <c r="L589" s="610"/>
      <c r="M589" s="610"/>
      <c r="N589" s="610"/>
      <c r="O589" s="610"/>
      <c r="P589" s="610"/>
      <c r="Q589" s="610"/>
      <c r="R589" s="610"/>
      <c r="S589" s="610"/>
      <c r="T589" s="610"/>
      <c r="U589" s="610"/>
      <c r="V589" s="610"/>
      <c r="W589" s="610"/>
      <c r="X589" s="610"/>
      <c r="Y589" s="610"/>
      <c r="Z589" s="610"/>
      <c r="AA589" s="610"/>
      <c r="AB589" s="610"/>
      <c r="AC589" s="610"/>
      <c r="AD589" s="610"/>
      <c r="AE589" s="610"/>
      <c r="AF589" s="610"/>
    </row>
    <row r="590">
      <c r="A590" s="610"/>
      <c r="B590" s="610"/>
      <c r="C590" s="610"/>
      <c r="D590" s="610"/>
      <c r="E590" s="610"/>
      <c r="F590" s="610"/>
      <c r="G590" s="610"/>
      <c r="H590" s="610"/>
      <c r="I590" s="610"/>
      <c r="J590" s="610"/>
      <c r="K590" s="610"/>
      <c r="L590" s="610"/>
      <c r="M590" s="610"/>
      <c r="N590" s="610"/>
      <c r="O590" s="610"/>
      <c r="P590" s="610"/>
      <c r="Q590" s="610"/>
      <c r="R590" s="610"/>
      <c r="S590" s="610"/>
      <c r="T590" s="610"/>
      <c r="U590" s="610"/>
      <c r="V590" s="610"/>
      <c r="W590" s="610"/>
      <c r="X590" s="610"/>
      <c r="Y590" s="610"/>
      <c r="Z590" s="610"/>
      <c r="AA590" s="610"/>
      <c r="AB590" s="610"/>
      <c r="AC590" s="610"/>
      <c r="AD590" s="610"/>
      <c r="AE590" s="610"/>
      <c r="AF590" s="610"/>
    </row>
    <row r="591">
      <c r="A591" s="610"/>
      <c r="B591" s="610"/>
      <c r="C591" s="610"/>
      <c r="D591" s="610"/>
      <c r="E591" s="610"/>
      <c r="F591" s="610"/>
      <c r="G591" s="610"/>
      <c r="H591" s="610"/>
      <c r="I591" s="610"/>
      <c r="J591" s="610"/>
      <c r="K591" s="610"/>
      <c r="L591" s="610"/>
      <c r="M591" s="610"/>
      <c r="N591" s="610"/>
      <c r="O591" s="610"/>
      <c r="P591" s="610"/>
      <c r="Q591" s="610"/>
      <c r="R591" s="610"/>
      <c r="S591" s="610"/>
      <c r="T591" s="610"/>
      <c r="U591" s="610"/>
      <c r="V591" s="610"/>
      <c r="W591" s="610"/>
      <c r="X591" s="610"/>
      <c r="Y591" s="610"/>
      <c r="Z591" s="610"/>
      <c r="AA591" s="610"/>
      <c r="AB591" s="610"/>
      <c r="AC591" s="610"/>
      <c r="AD591" s="610"/>
      <c r="AE591" s="610"/>
      <c r="AF591" s="610"/>
    </row>
    <row r="592">
      <c r="A592" s="610"/>
      <c r="B592" s="610"/>
      <c r="C592" s="610"/>
      <c r="D592" s="610"/>
      <c r="E592" s="610"/>
      <c r="F592" s="610"/>
      <c r="G592" s="610"/>
      <c r="H592" s="610"/>
      <c r="I592" s="610"/>
      <c r="J592" s="610"/>
      <c r="K592" s="610"/>
      <c r="L592" s="610"/>
      <c r="M592" s="610"/>
      <c r="N592" s="610"/>
      <c r="O592" s="610"/>
      <c r="P592" s="610"/>
      <c r="Q592" s="610"/>
      <c r="R592" s="610"/>
      <c r="S592" s="610"/>
      <c r="T592" s="610"/>
      <c r="U592" s="610"/>
      <c r="V592" s="610"/>
      <c r="W592" s="610"/>
      <c r="X592" s="610"/>
      <c r="Y592" s="610"/>
      <c r="Z592" s="610"/>
      <c r="AA592" s="610"/>
      <c r="AB592" s="610"/>
      <c r="AC592" s="610"/>
      <c r="AD592" s="610"/>
      <c r="AE592" s="610"/>
      <c r="AF592" s="610"/>
    </row>
    <row r="593">
      <c r="A593" s="610"/>
      <c r="B593" s="610"/>
      <c r="C593" s="610"/>
      <c r="D593" s="610"/>
      <c r="E593" s="610"/>
      <c r="F593" s="610"/>
      <c r="G593" s="610"/>
      <c r="H593" s="610"/>
      <c r="I593" s="610"/>
      <c r="J593" s="610"/>
      <c r="K593" s="610"/>
      <c r="L593" s="610"/>
      <c r="M593" s="610"/>
      <c r="N593" s="610"/>
      <c r="O593" s="610"/>
      <c r="P593" s="610"/>
      <c r="Q593" s="610"/>
      <c r="R593" s="610"/>
      <c r="S593" s="610"/>
      <c r="T593" s="610"/>
      <c r="U593" s="610"/>
      <c r="V593" s="610"/>
      <c r="W593" s="610"/>
      <c r="X593" s="610"/>
      <c r="Y593" s="610"/>
      <c r="Z593" s="610"/>
      <c r="AA593" s="610"/>
      <c r="AB593" s="610"/>
      <c r="AC593" s="610"/>
      <c r="AD593" s="610"/>
      <c r="AE593" s="610"/>
      <c r="AF593" s="610"/>
    </row>
    <row r="594">
      <c r="A594" s="610"/>
      <c r="B594" s="610"/>
      <c r="C594" s="610"/>
      <c r="D594" s="610"/>
      <c r="E594" s="610"/>
      <c r="F594" s="610"/>
      <c r="G594" s="610"/>
      <c r="H594" s="610"/>
      <c r="I594" s="610"/>
      <c r="J594" s="610"/>
      <c r="K594" s="610"/>
      <c r="L594" s="610"/>
      <c r="M594" s="610"/>
      <c r="N594" s="610"/>
      <c r="O594" s="610"/>
      <c r="P594" s="610"/>
      <c r="Q594" s="610"/>
      <c r="R594" s="610"/>
      <c r="S594" s="610"/>
      <c r="T594" s="610"/>
      <c r="U594" s="610"/>
      <c r="V594" s="610"/>
      <c r="W594" s="610"/>
      <c r="X594" s="610"/>
      <c r="Y594" s="610"/>
      <c r="Z594" s="610"/>
      <c r="AA594" s="610"/>
      <c r="AB594" s="610"/>
      <c r="AC594" s="610"/>
      <c r="AD594" s="610"/>
      <c r="AE594" s="610"/>
      <c r="AF594" s="610"/>
    </row>
    <row r="595">
      <c r="A595" s="610"/>
      <c r="B595" s="610"/>
      <c r="C595" s="610"/>
      <c r="D595" s="610"/>
      <c r="E595" s="610"/>
      <c r="F595" s="610"/>
      <c r="G595" s="610"/>
      <c r="H595" s="610"/>
      <c r="I595" s="610"/>
      <c r="J595" s="610"/>
      <c r="K595" s="610"/>
      <c r="L595" s="610"/>
      <c r="M595" s="610"/>
      <c r="N595" s="610"/>
      <c r="O595" s="610"/>
      <c r="P595" s="610"/>
      <c r="Q595" s="610"/>
      <c r="R595" s="610"/>
      <c r="S595" s="610"/>
      <c r="T595" s="610"/>
      <c r="U595" s="610"/>
      <c r="V595" s="610"/>
      <c r="W595" s="610"/>
      <c r="X595" s="610"/>
      <c r="Y595" s="610"/>
      <c r="Z595" s="610"/>
      <c r="AA595" s="610"/>
      <c r="AB595" s="610"/>
      <c r="AC595" s="610"/>
      <c r="AD595" s="610"/>
      <c r="AE595" s="610"/>
      <c r="AF595" s="610"/>
    </row>
    <row r="596">
      <c r="A596" s="610"/>
      <c r="B596" s="610"/>
      <c r="C596" s="610"/>
      <c r="D596" s="610"/>
      <c r="E596" s="610"/>
      <c r="F596" s="610"/>
      <c r="G596" s="610"/>
      <c r="H596" s="610"/>
      <c r="I596" s="610"/>
      <c r="J596" s="610"/>
      <c r="K596" s="610"/>
      <c r="L596" s="610"/>
      <c r="M596" s="610"/>
      <c r="N596" s="610"/>
      <c r="O596" s="610"/>
      <c r="P596" s="610"/>
      <c r="Q596" s="610"/>
      <c r="R596" s="610"/>
      <c r="S596" s="610"/>
      <c r="T596" s="610"/>
      <c r="U596" s="610"/>
      <c r="V596" s="610"/>
      <c r="W596" s="610"/>
      <c r="X596" s="610"/>
      <c r="Y596" s="610"/>
      <c r="Z596" s="610"/>
      <c r="AA596" s="610"/>
      <c r="AB596" s="610"/>
      <c r="AC596" s="610"/>
      <c r="AD596" s="610"/>
      <c r="AE596" s="610"/>
      <c r="AF596" s="610"/>
    </row>
    <row r="597">
      <c r="A597" s="610"/>
      <c r="B597" s="610"/>
      <c r="C597" s="610"/>
      <c r="D597" s="610"/>
      <c r="E597" s="610"/>
      <c r="F597" s="610"/>
      <c r="G597" s="610"/>
      <c r="H597" s="610"/>
      <c r="I597" s="610"/>
      <c r="J597" s="610"/>
      <c r="K597" s="610"/>
      <c r="L597" s="610"/>
      <c r="M597" s="610"/>
      <c r="N597" s="610"/>
      <c r="O597" s="610"/>
      <c r="P597" s="610"/>
      <c r="Q597" s="610"/>
      <c r="R597" s="610"/>
      <c r="S597" s="610"/>
      <c r="T597" s="610"/>
      <c r="U597" s="610"/>
      <c r="V597" s="610"/>
      <c r="W597" s="610"/>
      <c r="X597" s="610"/>
      <c r="Y597" s="610"/>
      <c r="Z597" s="610"/>
      <c r="AA597" s="610"/>
      <c r="AB597" s="610"/>
      <c r="AC597" s="610"/>
      <c r="AD597" s="610"/>
      <c r="AE597" s="610"/>
      <c r="AF597" s="610"/>
    </row>
    <row r="598">
      <c r="A598" s="610"/>
      <c r="B598" s="610"/>
      <c r="C598" s="610"/>
      <c r="D598" s="610"/>
      <c r="E598" s="610"/>
      <c r="F598" s="610"/>
      <c r="G598" s="610"/>
      <c r="H598" s="610"/>
      <c r="I598" s="610"/>
      <c r="J598" s="610"/>
      <c r="K598" s="610"/>
      <c r="L598" s="610"/>
      <c r="M598" s="610"/>
      <c r="N598" s="610"/>
      <c r="O598" s="610"/>
      <c r="P598" s="610"/>
      <c r="Q598" s="610"/>
      <c r="R598" s="610"/>
      <c r="S598" s="610"/>
      <c r="T598" s="610"/>
      <c r="U598" s="610"/>
      <c r="V598" s="610"/>
      <c r="W598" s="610"/>
      <c r="X598" s="610"/>
      <c r="Y598" s="610"/>
      <c r="Z598" s="610"/>
      <c r="AA598" s="610"/>
      <c r="AB598" s="610"/>
      <c r="AC598" s="610"/>
      <c r="AD598" s="610"/>
      <c r="AE598" s="610"/>
      <c r="AF598" s="610"/>
    </row>
    <row r="599">
      <c r="A599" s="610"/>
      <c r="B599" s="610"/>
      <c r="C599" s="610"/>
      <c r="D599" s="610"/>
      <c r="E599" s="610"/>
      <c r="F599" s="610"/>
      <c r="G599" s="610"/>
      <c r="H599" s="610"/>
      <c r="I599" s="610"/>
      <c r="J599" s="610"/>
      <c r="K599" s="610"/>
      <c r="L599" s="610"/>
      <c r="M599" s="610"/>
      <c r="N599" s="610"/>
      <c r="O599" s="610"/>
      <c r="P599" s="610"/>
      <c r="Q599" s="610"/>
      <c r="R599" s="610"/>
      <c r="S599" s="610"/>
      <c r="T599" s="610"/>
      <c r="U599" s="610"/>
      <c r="V599" s="610"/>
      <c r="W599" s="610"/>
      <c r="X599" s="610"/>
      <c r="Y599" s="610"/>
      <c r="Z599" s="610"/>
      <c r="AA599" s="610"/>
      <c r="AB599" s="610"/>
      <c r="AC599" s="610"/>
      <c r="AD599" s="610"/>
      <c r="AE599" s="610"/>
      <c r="AF599" s="610"/>
    </row>
    <row r="600">
      <c r="A600" s="610"/>
      <c r="B600" s="610"/>
      <c r="C600" s="610"/>
      <c r="D600" s="610"/>
      <c r="E600" s="610"/>
      <c r="F600" s="610"/>
      <c r="G600" s="610"/>
      <c r="H600" s="610"/>
      <c r="I600" s="610"/>
      <c r="J600" s="610"/>
      <c r="K600" s="610"/>
      <c r="L600" s="610"/>
      <c r="M600" s="610"/>
      <c r="N600" s="610"/>
      <c r="O600" s="610"/>
      <c r="P600" s="610"/>
      <c r="Q600" s="610"/>
      <c r="R600" s="610"/>
      <c r="S600" s="610"/>
      <c r="T600" s="610"/>
      <c r="U600" s="610"/>
      <c r="V600" s="610"/>
      <c r="W600" s="610"/>
      <c r="X600" s="610"/>
      <c r="Y600" s="610"/>
      <c r="Z600" s="610"/>
      <c r="AA600" s="610"/>
      <c r="AB600" s="610"/>
      <c r="AC600" s="610"/>
      <c r="AD600" s="610"/>
      <c r="AE600" s="610"/>
      <c r="AF600" s="610"/>
    </row>
    <row r="601">
      <c r="A601" s="610"/>
      <c r="B601" s="610"/>
      <c r="C601" s="610"/>
      <c r="D601" s="610"/>
      <c r="E601" s="610"/>
      <c r="F601" s="610"/>
      <c r="G601" s="610"/>
      <c r="H601" s="610"/>
      <c r="I601" s="610"/>
      <c r="J601" s="610"/>
      <c r="K601" s="610"/>
      <c r="L601" s="610"/>
      <c r="M601" s="610"/>
      <c r="N601" s="610"/>
      <c r="O601" s="610"/>
      <c r="P601" s="610"/>
      <c r="Q601" s="610"/>
      <c r="R601" s="610"/>
      <c r="S601" s="610"/>
      <c r="T601" s="610"/>
      <c r="U601" s="610"/>
      <c r="V601" s="610"/>
      <c r="W601" s="610"/>
      <c r="X601" s="610"/>
      <c r="Y601" s="610"/>
      <c r="Z601" s="610"/>
      <c r="AA601" s="610"/>
      <c r="AB601" s="610"/>
      <c r="AC601" s="610"/>
      <c r="AD601" s="610"/>
      <c r="AE601" s="610"/>
      <c r="AF601" s="610"/>
    </row>
    <row r="602">
      <c r="A602" s="610"/>
      <c r="B602" s="610"/>
      <c r="C602" s="610"/>
      <c r="D602" s="610"/>
      <c r="E602" s="610"/>
      <c r="F602" s="610"/>
      <c r="G602" s="610"/>
      <c r="H602" s="610"/>
      <c r="I602" s="610"/>
      <c r="J602" s="610"/>
      <c r="K602" s="610"/>
      <c r="L602" s="610"/>
      <c r="M602" s="610"/>
      <c r="N602" s="610"/>
      <c r="O602" s="610"/>
      <c r="P602" s="610"/>
      <c r="Q602" s="610"/>
      <c r="R602" s="610"/>
      <c r="S602" s="610"/>
      <c r="T602" s="610"/>
      <c r="U602" s="610"/>
      <c r="V602" s="610"/>
      <c r="W602" s="610"/>
      <c r="X602" s="610"/>
      <c r="Y602" s="610"/>
      <c r="Z602" s="610"/>
      <c r="AA602" s="610"/>
      <c r="AB602" s="610"/>
      <c r="AC602" s="610"/>
      <c r="AD602" s="610"/>
      <c r="AE602" s="610"/>
      <c r="AF602" s="610"/>
    </row>
    <row r="603">
      <c r="A603" s="610"/>
      <c r="B603" s="610"/>
      <c r="C603" s="610"/>
      <c r="D603" s="610"/>
      <c r="E603" s="610"/>
      <c r="F603" s="610"/>
      <c r="G603" s="610"/>
      <c r="H603" s="610"/>
      <c r="I603" s="610"/>
      <c r="J603" s="610"/>
      <c r="K603" s="610"/>
      <c r="L603" s="610"/>
      <c r="M603" s="610"/>
      <c r="N603" s="610"/>
      <c r="O603" s="610"/>
      <c r="P603" s="610"/>
      <c r="Q603" s="610"/>
      <c r="R603" s="610"/>
      <c r="S603" s="610"/>
      <c r="T603" s="610"/>
      <c r="U603" s="610"/>
      <c r="V603" s="610"/>
      <c r="W603" s="610"/>
      <c r="X603" s="610"/>
      <c r="Y603" s="610"/>
      <c r="Z603" s="610"/>
      <c r="AA603" s="610"/>
      <c r="AB603" s="610"/>
      <c r="AC603" s="610"/>
      <c r="AD603" s="610"/>
      <c r="AE603" s="610"/>
      <c r="AF603" s="610"/>
    </row>
    <row r="604">
      <c r="A604" s="610"/>
      <c r="B604" s="610"/>
      <c r="C604" s="610"/>
      <c r="D604" s="610"/>
      <c r="E604" s="610"/>
      <c r="F604" s="610"/>
      <c r="G604" s="610"/>
      <c r="H604" s="610"/>
      <c r="I604" s="610"/>
      <c r="J604" s="610"/>
      <c r="K604" s="610"/>
      <c r="L604" s="610"/>
      <c r="M604" s="610"/>
      <c r="N604" s="610"/>
      <c r="O604" s="610"/>
      <c r="P604" s="610"/>
      <c r="Q604" s="610"/>
      <c r="R604" s="610"/>
      <c r="S604" s="610"/>
      <c r="T604" s="610"/>
      <c r="U604" s="610"/>
      <c r="V604" s="610"/>
      <c r="W604" s="610"/>
      <c r="X604" s="610"/>
      <c r="Y604" s="610"/>
      <c r="Z604" s="610"/>
      <c r="AA604" s="610"/>
      <c r="AB604" s="610"/>
      <c r="AC604" s="610"/>
      <c r="AD604" s="610"/>
      <c r="AE604" s="610"/>
      <c r="AF604" s="610"/>
    </row>
    <row r="605">
      <c r="A605" s="610"/>
      <c r="B605" s="610"/>
      <c r="C605" s="610"/>
      <c r="D605" s="610"/>
      <c r="E605" s="610"/>
      <c r="F605" s="610"/>
      <c r="G605" s="610"/>
      <c r="H605" s="610"/>
      <c r="I605" s="610"/>
      <c r="J605" s="610"/>
      <c r="K605" s="610"/>
      <c r="L605" s="610"/>
      <c r="M605" s="610"/>
      <c r="N605" s="610"/>
      <c r="O605" s="610"/>
      <c r="P605" s="610"/>
      <c r="Q605" s="610"/>
      <c r="R605" s="610"/>
      <c r="S605" s="610"/>
      <c r="T605" s="610"/>
      <c r="U605" s="610"/>
      <c r="V605" s="610"/>
      <c r="W605" s="610"/>
      <c r="X605" s="610"/>
      <c r="Y605" s="610"/>
      <c r="Z605" s="610"/>
      <c r="AA605" s="610"/>
      <c r="AB605" s="610"/>
      <c r="AC605" s="610"/>
      <c r="AD605" s="610"/>
      <c r="AE605" s="610"/>
      <c r="AF605" s="610"/>
    </row>
    <row r="606">
      <c r="A606" s="610"/>
      <c r="B606" s="610"/>
      <c r="C606" s="610"/>
      <c r="D606" s="610"/>
      <c r="E606" s="610"/>
      <c r="F606" s="610"/>
      <c r="G606" s="610"/>
      <c r="H606" s="610"/>
      <c r="I606" s="610"/>
      <c r="J606" s="610"/>
      <c r="K606" s="610"/>
      <c r="L606" s="610"/>
      <c r="M606" s="610"/>
      <c r="N606" s="610"/>
      <c r="O606" s="610"/>
      <c r="P606" s="610"/>
      <c r="Q606" s="610"/>
      <c r="R606" s="610"/>
      <c r="S606" s="610"/>
      <c r="T606" s="610"/>
      <c r="U606" s="610"/>
      <c r="V606" s="610"/>
      <c r="W606" s="610"/>
      <c r="X606" s="610"/>
      <c r="Y606" s="610"/>
      <c r="Z606" s="610"/>
      <c r="AA606" s="610"/>
      <c r="AB606" s="610"/>
      <c r="AC606" s="610"/>
      <c r="AD606" s="610"/>
      <c r="AE606" s="610"/>
      <c r="AF606" s="610"/>
    </row>
    <row r="607">
      <c r="A607" s="610"/>
      <c r="B607" s="610"/>
      <c r="C607" s="610"/>
      <c r="D607" s="610"/>
      <c r="E607" s="610"/>
      <c r="F607" s="610"/>
      <c r="G607" s="610"/>
      <c r="H607" s="610"/>
      <c r="I607" s="610"/>
      <c r="J607" s="610"/>
      <c r="K607" s="610"/>
      <c r="L607" s="610"/>
      <c r="M607" s="610"/>
      <c r="N607" s="610"/>
      <c r="O607" s="610"/>
      <c r="P607" s="610"/>
      <c r="Q607" s="610"/>
      <c r="R607" s="610"/>
      <c r="S607" s="610"/>
      <c r="T607" s="610"/>
      <c r="U607" s="610"/>
      <c r="V607" s="610"/>
      <c r="W607" s="610"/>
      <c r="X607" s="610"/>
      <c r="Y607" s="610"/>
      <c r="Z607" s="610"/>
      <c r="AA607" s="610"/>
      <c r="AB607" s="610"/>
      <c r="AC607" s="610"/>
      <c r="AD607" s="610"/>
      <c r="AE607" s="610"/>
      <c r="AF607" s="610"/>
    </row>
    <row r="608">
      <c r="A608" s="610"/>
      <c r="B608" s="610"/>
      <c r="C608" s="610"/>
      <c r="D608" s="610"/>
      <c r="E608" s="610"/>
      <c r="F608" s="610"/>
      <c r="G608" s="610"/>
      <c r="H608" s="610"/>
      <c r="I608" s="610"/>
      <c r="J608" s="610"/>
      <c r="K608" s="610"/>
      <c r="L608" s="610"/>
      <c r="M608" s="610"/>
      <c r="N608" s="610"/>
      <c r="O608" s="610"/>
      <c r="P608" s="610"/>
      <c r="Q608" s="610"/>
      <c r="R608" s="610"/>
      <c r="S608" s="610"/>
      <c r="T608" s="610"/>
      <c r="U608" s="610"/>
      <c r="V608" s="610"/>
      <c r="W608" s="610"/>
      <c r="X608" s="610"/>
      <c r="Y608" s="610"/>
      <c r="Z608" s="610"/>
      <c r="AA608" s="610"/>
      <c r="AB608" s="610"/>
      <c r="AC608" s="610"/>
      <c r="AD608" s="610"/>
      <c r="AE608" s="610"/>
      <c r="AF608" s="610"/>
    </row>
    <row r="609">
      <c r="A609" s="610"/>
      <c r="B609" s="610"/>
      <c r="C609" s="610"/>
      <c r="D609" s="610"/>
      <c r="E609" s="610"/>
      <c r="F609" s="610"/>
      <c r="G609" s="610"/>
      <c r="H609" s="610"/>
      <c r="I609" s="610"/>
      <c r="J609" s="610"/>
      <c r="K609" s="610"/>
      <c r="L609" s="610"/>
      <c r="M609" s="610"/>
      <c r="N609" s="610"/>
      <c r="O609" s="610"/>
      <c r="P609" s="610"/>
      <c r="Q609" s="610"/>
      <c r="R609" s="610"/>
      <c r="S609" s="610"/>
      <c r="T609" s="610"/>
      <c r="U609" s="610"/>
      <c r="V609" s="610"/>
      <c r="W609" s="610"/>
      <c r="X609" s="610"/>
      <c r="Y609" s="610"/>
      <c r="Z609" s="610"/>
      <c r="AA609" s="610"/>
      <c r="AB609" s="610"/>
      <c r="AC609" s="610"/>
      <c r="AD609" s="610"/>
      <c r="AE609" s="610"/>
      <c r="AF609" s="610"/>
    </row>
    <row r="610">
      <c r="A610" s="610"/>
      <c r="B610" s="610"/>
      <c r="C610" s="610"/>
      <c r="D610" s="610"/>
      <c r="E610" s="610"/>
      <c r="F610" s="610"/>
      <c r="G610" s="610"/>
      <c r="H610" s="610"/>
      <c r="I610" s="610"/>
      <c r="J610" s="610"/>
      <c r="K610" s="610"/>
      <c r="L610" s="610"/>
      <c r="M610" s="610"/>
      <c r="N610" s="610"/>
      <c r="O610" s="610"/>
      <c r="P610" s="610"/>
      <c r="Q610" s="610"/>
      <c r="R610" s="610"/>
      <c r="S610" s="610"/>
      <c r="T610" s="610"/>
      <c r="U610" s="610"/>
      <c r="V610" s="610"/>
      <c r="W610" s="610"/>
      <c r="X610" s="610"/>
      <c r="Y610" s="610"/>
      <c r="Z610" s="610"/>
      <c r="AA610" s="610"/>
      <c r="AB610" s="610"/>
      <c r="AC610" s="610"/>
      <c r="AD610" s="610"/>
      <c r="AE610" s="610"/>
      <c r="AF610" s="610"/>
    </row>
    <row r="611">
      <c r="A611" s="610"/>
      <c r="B611" s="610"/>
      <c r="C611" s="610"/>
      <c r="D611" s="610"/>
      <c r="E611" s="610"/>
      <c r="F611" s="610"/>
      <c r="G611" s="610"/>
      <c r="H611" s="610"/>
      <c r="I611" s="610"/>
      <c r="J611" s="610"/>
      <c r="K611" s="610"/>
      <c r="L611" s="610"/>
      <c r="M611" s="610"/>
      <c r="N611" s="610"/>
      <c r="O611" s="610"/>
      <c r="P611" s="610"/>
      <c r="Q611" s="610"/>
      <c r="R611" s="610"/>
      <c r="S611" s="610"/>
      <c r="T611" s="610"/>
      <c r="U611" s="610"/>
      <c r="V611" s="610"/>
      <c r="W611" s="610"/>
      <c r="X611" s="610"/>
      <c r="Y611" s="610"/>
      <c r="Z611" s="610"/>
      <c r="AA611" s="610"/>
      <c r="AB611" s="610"/>
      <c r="AC611" s="610"/>
      <c r="AD611" s="610"/>
      <c r="AE611" s="610"/>
      <c r="AF611" s="610"/>
    </row>
    <row r="612">
      <c r="A612" s="610"/>
      <c r="B612" s="610"/>
      <c r="C612" s="610"/>
      <c r="D612" s="610"/>
      <c r="E612" s="610"/>
      <c r="F612" s="610"/>
      <c r="G612" s="610"/>
      <c r="H612" s="610"/>
      <c r="I612" s="610"/>
      <c r="J612" s="610"/>
      <c r="K612" s="610"/>
      <c r="L612" s="610"/>
      <c r="M612" s="610"/>
      <c r="N612" s="610"/>
      <c r="O612" s="610"/>
      <c r="P612" s="610"/>
      <c r="Q612" s="610"/>
      <c r="R612" s="610"/>
      <c r="S612" s="610"/>
      <c r="T612" s="610"/>
      <c r="U612" s="610"/>
      <c r="V612" s="610"/>
      <c r="W612" s="610"/>
      <c r="X612" s="610"/>
      <c r="Y612" s="610"/>
      <c r="Z612" s="610"/>
      <c r="AA612" s="610"/>
      <c r="AB612" s="610"/>
      <c r="AC612" s="610"/>
      <c r="AD612" s="610"/>
      <c r="AE612" s="610"/>
      <c r="AF612" s="610"/>
    </row>
    <row r="613">
      <c r="A613" s="610"/>
      <c r="B613" s="610"/>
      <c r="C613" s="610"/>
      <c r="D613" s="610"/>
      <c r="E613" s="610"/>
      <c r="F613" s="610"/>
      <c r="G613" s="610"/>
      <c r="H613" s="610"/>
      <c r="I613" s="610"/>
      <c r="J613" s="610"/>
      <c r="K613" s="610"/>
      <c r="L613" s="610"/>
      <c r="M613" s="610"/>
      <c r="N613" s="610"/>
      <c r="O613" s="610"/>
      <c r="P613" s="610"/>
      <c r="Q613" s="610"/>
      <c r="R613" s="610"/>
      <c r="S613" s="610"/>
      <c r="T613" s="610"/>
      <c r="U613" s="610"/>
      <c r="V613" s="610"/>
      <c r="W613" s="610"/>
      <c r="X613" s="610"/>
      <c r="Y613" s="610"/>
      <c r="Z613" s="610"/>
      <c r="AA613" s="610"/>
      <c r="AB613" s="610"/>
      <c r="AC613" s="610"/>
      <c r="AD613" s="610"/>
      <c r="AE613" s="610"/>
      <c r="AF613" s="610"/>
    </row>
    <row r="614">
      <c r="A614" s="610"/>
      <c r="B614" s="610"/>
      <c r="C614" s="610"/>
      <c r="D614" s="610"/>
      <c r="E614" s="610"/>
      <c r="F614" s="610"/>
      <c r="G614" s="610"/>
      <c r="H614" s="610"/>
      <c r="I614" s="610"/>
      <c r="J614" s="610"/>
      <c r="K614" s="610"/>
      <c r="L614" s="610"/>
      <c r="M614" s="610"/>
      <c r="N614" s="610"/>
      <c r="O614" s="610"/>
      <c r="P614" s="610"/>
      <c r="Q614" s="610"/>
      <c r="R614" s="610"/>
      <c r="S614" s="610"/>
      <c r="T614" s="610"/>
      <c r="U614" s="610"/>
      <c r="V614" s="610"/>
      <c r="W614" s="610"/>
      <c r="X614" s="610"/>
      <c r="Y614" s="610"/>
      <c r="Z614" s="610"/>
      <c r="AA614" s="610"/>
      <c r="AB614" s="610"/>
      <c r="AC614" s="610"/>
      <c r="AD614" s="610"/>
      <c r="AE614" s="610"/>
      <c r="AF614" s="610"/>
    </row>
    <row r="615">
      <c r="A615" s="610"/>
      <c r="B615" s="610"/>
      <c r="C615" s="610"/>
      <c r="D615" s="610"/>
      <c r="E615" s="610"/>
      <c r="F615" s="610"/>
      <c r="G615" s="610"/>
      <c r="H615" s="610"/>
      <c r="I615" s="610"/>
      <c r="J615" s="610"/>
      <c r="K615" s="610"/>
      <c r="L615" s="610"/>
      <c r="M615" s="610"/>
      <c r="N615" s="610"/>
      <c r="O615" s="610"/>
      <c r="P615" s="610"/>
      <c r="Q615" s="610"/>
      <c r="R615" s="610"/>
      <c r="S615" s="610"/>
      <c r="T615" s="610"/>
      <c r="U615" s="610"/>
      <c r="V615" s="610"/>
      <c r="W615" s="610"/>
      <c r="X615" s="610"/>
      <c r="Y615" s="610"/>
      <c r="Z615" s="610"/>
      <c r="AA615" s="610"/>
      <c r="AB615" s="610"/>
      <c r="AC615" s="610"/>
      <c r="AD615" s="610"/>
      <c r="AE615" s="610"/>
      <c r="AF615" s="610"/>
    </row>
    <row r="616">
      <c r="A616" s="610"/>
      <c r="B616" s="610"/>
      <c r="C616" s="610"/>
      <c r="D616" s="610"/>
      <c r="E616" s="610"/>
      <c r="F616" s="610"/>
      <c r="G616" s="610"/>
      <c r="H616" s="610"/>
      <c r="I616" s="610"/>
      <c r="J616" s="610"/>
      <c r="K616" s="610"/>
      <c r="L616" s="610"/>
      <c r="M616" s="610"/>
      <c r="N616" s="610"/>
      <c r="O616" s="610"/>
      <c r="P616" s="610"/>
      <c r="Q616" s="610"/>
      <c r="R616" s="610"/>
      <c r="S616" s="610"/>
      <c r="T616" s="610"/>
      <c r="U616" s="610"/>
      <c r="V616" s="610"/>
      <c r="W616" s="610"/>
      <c r="X616" s="610"/>
      <c r="Y616" s="610"/>
      <c r="Z616" s="610"/>
      <c r="AA616" s="610"/>
      <c r="AB616" s="610"/>
      <c r="AC616" s="610"/>
      <c r="AD616" s="610"/>
      <c r="AE616" s="610"/>
      <c r="AF616" s="610"/>
    </row>
    <row r="617">
      <c r="A617" s="610"/>
      <c r="B617" s="610"/>
      <c r="C617" s="610"/>
      <c r="D617" s="610"/>
      <c r="E617" s="610"/>
      <c r="F617" s="610"/>
      <c r="G617" s="610"/>
      <c r="H617" s="610"/>
      <c r="I617" s="610"/>
      <c r="J617" s="610"/>
      <c r="K617" s="610"/>
      <c r="L617" s="610"/>
      <c r="M617" s="610"/>
      <c r="N617" s="610"/>
      <c r="O617" s="610"/>
      <c r="P617" s="610"/>
      <c r="Q617" s="610"/>
      <c r="R617" s="610"/>
      <c r="S617" s="610"/>
      <c r="T617" s="610"/>
      <c r="U617" s="610"/>
      <c r="V617" s="610"/>
      <c r="W617" s="610"/>
      <c r="X617" s="610"/>
      <c r="Y617" s="610"/>
      <c r="Z617" s="610"/>
      <c r="AA617" s="610"/>
      <c r="AB617" s="610"/>
      <c r="AC617" s="610"/>
      <c r="AD617" s="610"/>
      <c r="AE617" s="610"/>
      <c r="AF617" s="610"/>
    </row>
    <row r="618">
      <c r="A618" s="610"/>
      <c r="B618" s="610"/>
      <c r="C618" s="610"/>
      <c r="D618" s="610"/>
      <c r="E618" s="610"/>
      <c r="F618" s="610"/>
      <c r="G618" s="610"/>
      <c r="H618" s="610"/>
      <c r="I618" s="610"/>
      <c r="J618" s="610"/>
      <c r="K618" s="610"/>
      <c r="L618" s="610"/>
      <c r="M618" s="610"/>
      <c r="N618" s="610"/>
      <c r="O618" s="610"/>
      <c r="P618" s="610"/>
      <c r="Q618" s="610"/>
      <c r="R618" s="610"/>
      <c r="S618" s="610"/>
      <c r="T618" s="610"/>
      <c r="U618" s="610"/>
      <c r="V618" s="610"/>
      <c r="W618" s="610"/>
      <c r="X618" s="610"/>
      <c r="Y618" s="610"/>
      <c r="Z618" s="610"/>
      <c r="AA618" s="610"/>
      <c r="AB618" s="610"/>
      <c r="AC618" s="610"/>
      <c r="AD618" s="610"/>
      <c r="AE618" s="610"/>
      <c r="AF618" s="610"/>
    </row>
    <row r="619">
      <c r="A619" s="610"/>
      <c r="B619" s="610"/>
      <c r="C619" s="610"/>
      <c r="D619" s="610"/>
      <c r="E619" s="610"/>
      <c r="F619" s="610"/>
      <c r="G619" s="610"/>
      <c r="H619" s="610"/>
      <c r="I619" s="610"/>
      <c r="J619" s="610"/>
      <c r="K619" s="610"/>
      <c r="L619" s="610"/>
      <c r="M619" s="610"/>
      <c r="N619" s="610"/>
      <c r="O619" s="610"/>
      <c r="P619" s="610"/>
      <c r="Q619" s="610"/>
      <c r="R619" s="610"/>
      <c r="S619" s="610"/>
      <c r="T619" s="610"/>
      <c r="U619" s="610"/>
      <c r="V619" s="610"/>
      <c r="W619" s="610"/>
      <c r="X619" s="610"/>
      <c r="Y619" s="610"/>
      <c r="Z619" s="610"/>
      <c r="AA619" s="610"/>
      <c r="AB619" s="610"/>
      <c r="AC619" s="610"/>
      <c r="AD619" s="610"/>
      <c r="AE619" s="610"/>
      <c r="AF619" s="610"/>
    </row>
    <row r="620">
      <c r="A620" s="610"/>
      <c r="B620" s="610"/>
      <c r="C620" s="610"/>
      <c r="D620" s="610"/>
      <c r="E620" s="610"/>
      <c r="F620" s="610"/>
      <c r="G620" s="610"/>
      <c r="H620" s="610"/>
      <c r="I620" s="610"/>
      <c r="J620" s="610"/>
      <c r="K620" s="610"/>
      <c r="L620" s="610"/>
      <c r="M620" s="610"/>
      <c r="N620" s="610"/>
      <c r="O620" s="610"/>
      <c r="P620" s="610"/>
      <c r="Q620" s="610"/>
      <c r="R620" s="610"/>
      <c r="S620" s="610"/>
      <c r="T620" s="610"/>
      <c r="U620" s="610"/>
      <c r="V620" s="610"/>
      <c r="W620" s="610"/>
      <c r="X620" s="610"/>
      <c r="Y620" s="610"/>
      <c r="Z620" s="610"/>
      <c r="AA620" s="610"/>
      <c r="AB620" s="610"/>
      <c r="AC620" s="610"/>
      <c r="AD620" s="610"/>
      <c r="AE620" s="610"/>
      <c r="AF620" s="610"/>
    </row>
    <row r="621">
      <c r="A621" s="610"/>
      <c r="B621" s="610"/>
      <c r="C621" s="610"/>
      <c r="D621" s="610"/>
      <c r="E621" s="610"/>
      <c r="F621" s="610"/>
      <c r="G621" s="610"/>
      <c r="H621" s="610"/>
      <c r="I621" s="610"/>
      <c r="J621" s="610"/>
      <c r="K621" s="610"/>
      <c r="L621" s="610"/>
      <c r="M621" s="610"/>
      <c r="N621" s="610"/>
      <c r="O621" s="610"/>
      <c r="P621" s="610"/>
      <c r="Q621" s="610"/>
      <c r="R621" s="610"/>
      <c r="S621" s="610"/>
      <c r="T621" s="610"/>
      <c r="U621" s="610"/>
      <c r="V621" s="610"/>
      <c r="W621" s="610"/>
      <c r="X621" s="610"/>
      <c r="Y621" s="610"/>
      <c r="Z621" s="610"/>
      <c r="AA621" s="610"/>
      <c r="AB621" s="610"/>
      <c r="AC621" s="610"/>
      <c r="AD621" s="610"/>
      <c r="AE621" s="610"/>
      <c r="AF621" s="610"/>
    </row>
    <row r="622">
      <c r="A622" s="610"/>
      <c r="B622" s="610"/>
      <c r="C622" s="610"/>
      <c r="D622" s="610"/>
      <c r="E622" s="610"/>
      <c r="F622" s="610"/>
      <c r="G622" s="610"/>
      <c r="H622" s="610"/>
      <c r="I622" s="610"/>
      <c r="J622" s="610"/>
      <c r="K622" s="610"/>
      <c r="L622" s="610"/>
      <c r="M622" s="610"/>
      <c r="N622" s="610"/>
      <c r="O622" s="610"/>
      <c r="P622" s="610"/>
      <c r="Q622" s="610"/>
      <c r="R622" s="610"/>
      <c r="S622" s="610"/>
      <c r="T622" s="610"/>
      <c r="U622" s="610"/>
      <c r="V622" s="610"/>
      <c r="W622" s="610"/>
      <c r="X622" s="610"/>
      <c r="Y622" s="610"/>
      <c r="Z622" s="610"/>
      <c r="AA622" s="610"/>
      <c r="AB622" s="610"/>
      <c r="AC622" s="610"/>
      <c r="AD622" s="610"/>
      <c r="AE622" s="610"/>
      <c r="AF622" s="610"/>
    </row>
    <row r="623">
      <c r="A623" s="610"/>
      <c r="B623" s="610"/>
      <c r="C623" s="610"/>
      <c r="D623" s="610"/>
      <c r="E623" s="610"/>
      <c r="F623" s="610"/>
      <c r="G623" s="610"/>
      <c r="H623" s="610"/>
      <c r="I623" s="610"/>
      <c r="J623" s="610"/>
      <c r="K623" s="610"/>
      <c r="L623" s="610"/>
      <c r="M623" s="610"/>
      <c r="N623" s="610"/>
      <c r="O623" s="610"/>
      <c r="P623" s="610"/>
      <c r="Q623" s="610"/>
      <c r="R623" s="610"/>
      <c r="S623" s="610"/>
      <c r="T623" s="610"/>
      <c r="U623" s="610"/>
      <c r="V623" s="610"/>
      <c r="W623" s="610"/>
      <c r="X623" s="610"/>
      <c r="Y623" s="610"/>
      <c r="Z623" s="610"/>
      <c r="AA623" s="610"/>
      <c r="AB623" s="610"/>
      <c r="AC623" s="610"/>
      <c r="AD623" s="610"/>
      <c r="AE623" s="610"/>
      <c r="AF623" s="610"/>
    </row>
    <row r="624">
      <c r="A624" s="610"/>
      <c r="B624" s="610"/>
      <c r="C624" s="610"/>
      <c r="D624" s="610"/>
      <c r="E624" s="610"/>
      <c r="F624" s="610"/>
      <c r="G624" s="610"/>
      <c r="H624" s="610"/>
      <c r="I624" s="610"/>
      <c r="J624" s="610"/>
      <c r="K624" s="610"/>
      <c r="L624" s="610"/>
      <c r="M624" s="610"/>
      <c r="N624" s="610"/>
      <c r="O624" s="610"/>
      <c r="P624" s="610"/>
      <c r="Q624" s="610"/>
      <c r="R624" s="610"/>
      <c r="S624" s="610"/>
      <c r="T624" s="610"/>
      <c r="U624" s="610"/>
      <c r="V624" s="610"/>
      <c r="W624" s="610"/>
      <c r="X624" s="610"/>
      <c r="Y624" s="610"/>
      <c r="Z624" s="610"/>
      <c r="AA624" s="610"/>
      <c r="AB624" s="610"/>
      <c r="AC624" s="610"/>
      <c r="AD624" s="610"/>
      <c r="AE624" s="610"/>
      <c r="AF624" s="610"/>
    </row>
    <row r="625">
      <c r="A625" s="610"/>
      <c r="B625" s="610"/>
      <c r="C625" s="610"/>
      <c r="D625" s="610"/>
      <c r="E625" s="610"/>
      <c r="F625" s="610"/>
      <c r="G625" s="610"/>
      <c r="H625" s="610"/>
      <c r="I625" s="610"/>
      <c r="J625" s="610"/>
      <c r="K625" s="610"/>
      <c r="L625" s="610"/>
      <c r="M625" s="610"/>
      <c r="N625" s="610"/>
      <c r="O625" s="610"/>
      <c r="P625" s="610"/>
      <c r="Q625" s="610"/>
      <c r="R625" s="610"/>
      <c r="S625" s="610"/>
      <c r="T625" s="610"/>
      <c r="U625" s="610"/>
      <c r="V625" s="610"/>
      <c r="W625" s="610"/>
      <c r="X625" s="610"/>
      <c r="Y625" s="610"/>
      <c r="Z625" s="610"/>
      <c r="AA625" s="610"/>
      <c r="AB625" s="610"/>
      <c r="AC625" s="610"/>
      <c r="AD625" s="610"/>
      <c r="AE625" s="610"/>
      <c r="AF625" s="610"/>
    </row>
    <row r="626">
      <c r="A626" s="610"/>
      <c r="B626" s="610"/>
      <c r="C626" s="610"/>
      <c r="D626" s="610"/>
      <c r="E626" s="610"/>
      <c r="F626" s="610"/>
      <c r="G626" s="610"/>
      <c r="H626" s="610"/>
      <c r="I626" s="610"/>
      <c r="J626" s="610"/>
      <c r="K626" s="610"/>
      <c r="L626" s="610"/>
      <c r="M626" s="610"/>
      <c r="N626" s="610"/>
      <c r="O626" s="610"/>
      <c r="P626" s="610"/>
      <c r="Q626" s="610"/>
      <c r="R626" s="610"/>
      <c r="S626" s="610"/>
      <c r="T626" s="610"/>
      <c r="U626" s="610"/>
      <c r="V626" s="610"/>
      <c r="W626" s="610"/>
      <c r="X626" s="610"/>
      <c r="Y626" s="610"/>
      <c r="Z626" s="610"/>
      <c r="AA626" s="610"/>
      <c r="AB626" s="610"/>
      <c r="AC626" s="610"/>
      <c r="AD626" s="610"/>
      <c r="AE626" s="610"/>
      <c r="AF626" s="610"/>
    </row>
    <row r="627">
      <c r="A627" s="610"/>
      <c r="B627" s="610"/>
      <c r="C627" s="610"/>
      <c r="D627" s="610"/>
      <c r="E627" s="610"/>
      <c r="F627" s="610"/>
      <c r="G627" s="610"/>
      <c r="H627" s="610"/>
      <c r="I627" s="610"/>
      <c r="J627" s="610"/>
      <c r="K627" s="610"/>
      <c r="L627" s="610"/>
      <c r="M627" s="610"/>
      <c r="N627" s="610"/>
      <c r="O627" s="610"/>
      <c r="P627" s="610"/>
      <c r="Q627" s="610"/>
      <c r="R627" s="610"/>
      <c r="S627" s="610"/>
      <c r="T627" s="610"/>
      <c r="U627" s="610"/>
      <c r="V627" s="610"/>
      <c r="W627" s="610"/>
      <c r="X627" s="610"/>
      <c r="Y627" s="610"/>
      <c r="Z627" s="610"/>
      <c r="AA627" s="610"/>
      <c r="AB627" s="610"/>
      <c r="AC627" s="610"/>
      <c r="AD627" s="610"/>
      <c r="AE627" s="610"/>
      <c r="AF627" s="610"/>
    </row>
    <row r="628">
      <c r="A628" s="610"/>
      <c r="B628" s="610"/>
      <c r="C628" s="610"/>
      <c r="D628" s="610"/>
      <c r="E628" s="610"/>
      <c r="F628" s="610"/>
      <c r="G628" s="610"/>
      <c r="H628" s="610"/>
      <c r="I628" s="610"/>
      <c r="J628" s="610"/>
      <c r="K628" s="610"/>
      <c r="L628" s="610"/>
      <c r="M628" s="610"/>
      <c r="N628" s="610"/>
      <c r="O628" s="610"/>
      <c r="P628" s="610"/>
      <c r="Q628" s="610"/>
      <c r="R628" s="610"/>
      <c r="S628" s="610"/>
      <c r="T628" s="610"/>
      <c r="U628" s="610"/>
      <c r="V628" s="610"/>
      <c r="W628" s="610"/>
      <c r="X628" s="610"/>
      <c r="Y628" s="610"/>
      <c r="Z628" s="610"/>
      <c r="AA628" s="610"/>
      <c r="AB628" s="610"/>
      <c r="AC628" s="610"/>
      <c r="AD628" s="610"/>
      <c r="AE628" s="610"/>
      <c r="AF628" s="610"/>
    </row>
    <row r="629">
      <c r="A629" s="610"/>
      <c r="B629" s="610"/>
      <c r="C629" s="610"/>
      <c r="D629" s="610"/>
      <c r="E629" s="610"/>
      <c r="F629" s="610"/>
      <c r="G629" s="610"/>
      <c r="H629" s="610"/>
      <c r="I629" s="610"/>
      <c r="J629" s="610"/>
      <c r="K629" s="610"/>
      <c r="L629" s="610"/>
      <c r="M629" s="610"/>
      <c r="N629" s="610"/>
      <c r="O629" s="610"/>
      <c r="P629" s="610"/>
      <c r="Q629" s="610"/>
      <c r="R629" s="610"/>
      <c r="S629" s="610"/>
      <c r="T629" s="610"/>
      <c r="U629" s="610"/>
      <c r="V629" s="610"/>
      <c r="W629" s="610"/>
      <c r="X629" s="610"/>
      <c r="Y629" s="610"/>
      <c r="Z629" s="610"/>
      <c r="AA629" s="610"/>
      <c r="AB629" s="610"/>
      <c r="AC629" s="610"/>
      <c r="AD629" s="610"/>
      <c r="AE629" s="610"/>
      <c r="AF629" s="610"/>
    </row>
    <row r="630">
      <c r="A630" s="610"/>
      <c r="B630" s="610"/>
      <c r="C630" s="610"/>
      <c r="D630" s="610"/>
      <c r="E630" s="610"/>
      <c r="F630" s="610"/>
      <c r="G630" s="610"/>
      <c r="H630" s="610"/>
      <c r="I630" s="610"/>
      <c r="J630" s="610"/>
      <c r="K630" s="610"/>
      <c r="L630" s="610"/>
      <c r="M630" s="610"/>
      <c r="N630" s="610"/>
      <c r="O630" s="610"/>
      <c r="P630" s="610"/>
      <c r="Q630" s="610"/>
      <c r="R630" s="610"/>
      <c r="S630" s="610"/>
      <c r="T630" s="610"/>
      <c r="U630" s="610"/>
      <c r="V630" s="610"/>
      <c r="W630" s="610"/>
      <c r="X630" s="610"/>
      <c r="Y630" s="610"/>
      <c r="Z630" s="610"/>
      <c r="AA630" s="610"/>
      <c r="AB630" s="610"/>
      <c r="AC630" s="610"/>
      <c r="AD630" s="610"/>
      <c r="AE630" s="610"/>
      <c r="AF630" s="610"/>
    </row>
    <row r="631">
      <c r="A631" s="610"/>
      <c r="B631" s="610"/>
      <c r="C631" s="610"/>
      <c r="D631" s="610"/>
      <c r="E631" s="610"/>
      <c r="F631" s="610"/>
      <c r="G631" s="610"/>
      <c r="H631" s="610"/>
      <c r="I631" s="610"/>
      <c r="J631" s="610"/>
      <c r="K631" s="610"/>
      <c r="L631" s="610"/>
      <c r="M631" s="610"/>
      <c r="N631" s="610"/>
      <c r="O631" s="610"/>
      <c r="P631" s="610"/>
      <c r="Q631" s="610"/>
      <c r="R631" s="610"/>
      <c r="S631" s="610"/>
      <c r="T631" s="610"/>
      <c r="U631" s="610"/>
      <c r="V631" s="610"/>
      <c r="W631" s="610"/>
      <c r="X631" s="610"/>
      <c r="Y631" s="610"/>
      <c r="Z631" s="610"/>
      <c r="AA631" s="610"/>
      <c r="AB631" s="610"/>
      <c r="AC631" s="610"/>
      <c r="AD631" s="610"/>
      <c r="AE631" s="610"/>
      <c r="AF631" s="610"/>
    </row>
    <row r="632">
      <c r="A632" s="610"/>
      <c r="B632" s="610"/>
      <c r="C632" s="610"/>
      <c r="D632" s="610"/>
      <c r="E632" s="610"/>
      <c r="F632" s="610"/>
      <c r="G632" s="610"/>
      <c r="H632" s="610"/>
      <c r="I632" s="610"/>
      <c r="J632" s="610"/>
      <c r="K632" s="610"/>
      <c r="L632" s="610"/>
      <c r="M632" s="610"/>
      <c r="N632" s="610"/>
      <c r="O632" s="610"/>
      <c r="P632" s="610"/>
      <c r="Q632" s="610"/>
      <c r="R632" s="610"/>
      <c r="S632" s="610"/>
      <c r="T632" s="610"/>
      <c r="U632" s="610"/>
      <c r="V632" s="610"/>
      <c r="W632" s="610"/>
      <c r="X632" s="610"/>
      <c r="Y632" s="610"/>
      <c r="Z632" s="610"/>
      <c r="AA632" s="610"/>
      <c r="AB632" s="610"/>
      <c r="AC632" s="610"/>
      <c r="AD632" s="610"/>
      <c r="AE632" s="610"/>
      <c r="AF632" s="610"/>
    </row>
    <row r="633">
      <c r="A633" s="610"/>
      <c r="B633" s="610"/>
      <c r="C633" s="610"/>
      <c r="D633" s="610"/>
      <c r="E633" s="610"/>
      <c r="F633" s="610"/>
      <c r="G633" s="610"/>
      <c r="H633" s="610"/>
      <c r="I633" s="610"/>
      <c r="J633" s="610"/>
      <c r="K633" s="610"/>
      <c r="L633" s="610"/>
      <c r="M633" s="610"/>
      <c r="N633" s="610"/>
      <c r="O633" s="610"/>
      <c r="P633" s="610"/>
      <c r="Q633" s="610"/>
      <c r="R633" s="610"/>
      <c r="S633" s="610"/>
      <c r="T633" s="610"/>
      <c r="U633" s="610"/>
      <c r="V633" s="610"/>
      <c r="W633" s="610"/>
      <c r="X633" s="610"/>
      <c r="Y633" s="610"/>
      <c r="Z633" s="610"/>
      <c r="AA633" s="610"/>
      <c r="AB633" s="610"/>
      <c r="AC633" s="610"/>
      <c r="AD633" s="610"/>
      <c r="AE633" s="610"/>
      <c r="AF633" s="610"/>
    </row>
    <row r="634">
      <c r="A634" s="610"/>
      <c r="B634" s="610"/>
      <c r="C634" s="610"/>
      <c r="D634" s="610"/>
      <c r="E634" s="610"/>
      <c r="F634" s="610"/>
      <c r="G634" s="610"/>
      <c r="H634" s="610"/>
      <c r="I634" s="610"/>
      <c r="J634" s="610"/>
      <c r="K634" s="610"/>
      <c r="L634" s="610"/>
      <c r="M634" s="610"/>
      <c r="N634" s="610"/>
      <c r="O634" s="610"/>
      <c r="P634" s="610"/>
      <c r="Q634" s="610"/>
      <c r="R634" s="610"/>
      <c r="S634" s="610"/>
      <c r="T634" s="610"/>
      <c r="U634" s="610"/>
      <c r="V634" s="610"/>
      <c r="W634" s="610"/>
      <c r="X634" s="610"/>
      <c r="Y634" s="610"/>
      <c r="Z634" s="610"/>
      <c r="AA634" s="610"/>
      <c r="AB634" s="610"/>
      <c r="AC634" s="610"/>
      <c r="AD634" s="610"/>
      <c r="AE634" s="610"/>
      <c r="AF634" s="610"/>
    </row>
    <row r="635">
      <c r="A635" s="610"/>
      <c r="B635" s="610"/>
      <c r="C635" s="610"/>
      <c r="D635" s="610"/>
      <c r="E635" s="610"/>
      <c r="F635" s="610"/>
      <c r="G635" s="610"/>
      <c r="H635" s="610"/>
      <c r="I635" s="610"/>
      <c r="J635" s="610"/>
      <c r="K635" s="610"/>
      <c r="L635" s="610"/>
      <c r="M635" s="610"/>
      <c r="N635" s="610"/>
      <c r="O635" s="610"/>
      <c r="P635" s="610"/>
      <c r="Q635" s="610"/>
      <c r="R635" s="610"/>
      <c r="S635" s="610"/>
      <c r="T635" s="610"/>
      <c r="U635" s="610"/>
      <c r="V635" s="610"/>
      <c r="W635" s="610"/>
      <c r="X635" s="610"/>
      <c r="Y635" s="610"/>
      <c r="Z635" s="610"/>
      <c r="AA635" s="610"/>
      <c r="AB635" s="610"/>
      <c r="AC635" s="610"/>
      <c r="AD635" s="610"/>
      <c r="AE635" s="610"/>
      <c r="AF635" s="610"/>
    </row>
    <row r="636">
      <c r="A636" s="610"/>
      <c r="B636" s="610"/>
      <c r="C636" s="610"/>
      <c r="D636" s="610"/>
      <c r="E636" s="610"/>
      <c r="F636" s="610"/>
      <c r="G636" s="610"/>
      <c r="H636" s="610"/>
      <c r="I636" s="610"/>
      <c r="J636" s="610"/>
      <c r="K636" s="610"/>
      <c r="L636" s="610"/>
      <c r="M636" s="610"/>
      <c r="N636" s="610"/>
      <c r="O636" s="610"/>
      <c r="P636" s="610"/>
      <c r="Q636" s="610"/>
      <c r="R636" s="610"/>
      <c r="S636" s="610"/>
      <c r="T636" s="610"/>
      <c r="U636" s="610"/>
      <c r="V636" s="610"/>
      <c r="W636" s="610"/>
      <c r="X636" s="610"/>
      <c r="Y636" s="610"/>
      <c r="Z636" s="610"/>
      <c r="AA636" s="610"/>
      <c r="AB636" s="610"/>
      <c r="AC636" s="610"/>
      <c r="AD636" s="610"/>
      <c r="AE636" s="610"/>
      <c r="AF636" s="610"/>
    </row>
    <row r="637">
      <c r="A637" s="610"/>
      <c r="B637" s="610"/>
      <c r="C637" s="610"/>
      <c r="D637" s="610"/>
      <c r="E637" s="610"/>
      <c r="F637" s="610"/>
      <c r="G637" s="610"/>
      <c r="H637" s="610"/>
      <c r="I637" s="610"/>
      <c r="J637" s="610"/>
      <c r="K637" s="610"/>
      <c r="L637" s="610"/>
      <c r="M637" s="610"/>
      <c r="N637" s="610"/>
      <c r="O637" s="610"/>
      <c r="P637" s="610"/>
      <c r="Q637" s="610"/>
      <c r="R637" s="610"/>
      <c r="S637" s="610"/>
      <c r="T637" s="610"/>
      <c r="U637" s="610"/>
      <c r="V637" s="610"/>
      <c r="W637" s="610"/>
      <c r="X637" s="610"/>
      <c r="Y637" s="610"/>
      <c r="Z637" s="610"/>
      <c r="AA637" s="610"/>
      <c r="AB637" s="610"/>
      <c r="AC637" s="610"/>
      <c r="AD637" s="610"/>
      <c r="AE637" s="610"/>
      <c r="AF637" s="610"/>
    </row>
    <row r="638">
      <c r="A638" s="610"/>
      <c r="B638" s="610"/>
      <c r="C638" s="610"/>
      <c r="D638" s="610"/>
      <c r="E638" s="610"/>
      <c r="F638" s="610"/>
      <c r="G638" s="610"/>
      <c r="H638" s="610"/>
      <c r="I638" s="610"/>
      <c r="J638" s="610"/>
      <c r="K638" s="610"/>
      <c r="L638" s="610"/>
      <c r="M638" s="610"/>
      <c r="N638" s="610"/>
      <c r="O638" s="610"/>
      <c r="P638" s="610"/>
      <c r="Q638" s="610"/>
      <c r="R638" s="610"/>
      <c r="S638" s="610"/>
      <c r="T638" s="610"/>
      <c r="U638" s="610"/>
      <c r="V638" s="610"/>
      <c r="W638" s="610"/>
      <c r="X638" s="610"/>
      <c r="Y638" s="610"/>
      <c r="Z638" s="610"/>
      <c r="AA638" s="610"/>
      <c r="AB638" s="610"/>
      <c r="AC638" s="610"/>
      <c r="AD638" s="610"/>
      <c r="AE638" s="610"/>
      <c r="AF638" s="610"/>
    </row>
    <row r="639">
      <c r="A639" s="610"/>
      <c r="B639" s="610"/>
      <c r="C639" s="610"/>
      <c r="D639" s="610"/>
      <c r="E639" s="610"/>
      <c r="F639" s="610"/>
      <c r="G639" s="610"/>
      <c r="H639" s="610"/>
      <c r="I639" s="610"/>
      <c r="J639" s="610"/>
      <c r="K639" s="610"/>
      <c r="L639" s="610"/>
      <c r="M639" s="610"/>
      <c r="N639" s="610"/>
      <c r="O639" s="610"/>
      <c r="P639" s="610"/>
      <c r="Q639" s="610"/>
      <c r="R639" s="610"/>
      <c r="S639" s="610"/>
      <c r="T639" s="610"/>
      <c r="U639" s="610"/>
      <c r="V639" s="610"/>
      <c r="W639" s="610"/>
      <c r="X639" s="610"/>
      <c r="Y639" s="610"/>
      <c r="Z639" s="610"/>
      <c r="AA639" s="610"/>
      <c r="AB639" s="610"/>
      <c r="AC639" s="610"/>
      <c r="AD639" s="610"/>
      <c r="AE639" s="610"/>
      <c r="AF639" s="610"/>
    </row>
    <row r="640">
      <c r="A640" s="610"/>
      <c r="B640" s="610"/>
      <c r="C640" s="610"/>
      <c r="D640" s="610"/>
      <c r="E640" s="610"/>
      <c r="F640" s="610"/>
      <c r="G640" s="610"/>
      <c r="H640" s="610"/>
      <c r="I640" s="610"/>
      <c r="J640" s="610"/>
      <c r="K640" s="610"/>
      <c r="L640" s="610"/>
      <c r="M640" s="610"/>
      <c r="N640" s="610"/>
      <c r="O640" s="610"/>
      <c r="P640" s="610"/>
      <c r="Q640" s="610"/>
      <c r="R640" s="610"/>
      <c r="S640" s="610"/>
      <c r="T640" s="610"/>
      <c r="U640" s="610"/>
      <c r="V640" s="610"/>
      <c r="W640" s="610"/>
      <c r="X640" s="610"/>
      <c r="Y640" s="610"/>
      <c r="Z640" s="610"/>
      <c r="AA640" s="610"/>
      <c r="AB640" s="610"/>
      <c r="AC640" s="610"/>
      <c r="AD640" s="610"/>
      <c r="AE640" s="610"/>
      <c r="AF640" s="610"/>
    </row>
    <row r="641">
      <c r="A641" s="610"/>
      <c r="B641" s="610"/>
      <c r="C641" s="610"/>
      <c r="D641" s="610"/>
      <c r="E641" s="610"/>
      <c r="F641" s="610"/>
      <c r="G641" s="610"/>
      <c r="H641" s="610"/>
      <c r="I641" s="610"/>
      <c r="J641" s="610"/>
      <c r="K641" s="610"/>
      <c r="L641" s="610"/>
      <c r="M641" s="610"/>
      <c r="N641" s="610"/>
      <c r="O641" s="610"/>
      <c r="P641" s="610"/>
      <c r="Q641" s="610"/>
      <c r="R641" s="610"/>
      <c r="S641" s="610"/>
      <c r="T641" s="610"/>
      <c r="U641" s="610"/>
      <c r="V641" s="610"/>
      <c r="W641" s="610"/>
      <c r="X641" s="610"/>
      <c r="Y641" s="610"/>
      <c r="Z641" s="610"/>
      <c r="AA641" s="610"/>
      <c r="AB641" s="610"/>
      <c r="AC641" s="610"/>
      <c r="AD641" s="610"/>
      <c r="AE641" s="610"/>
      <c r="AF641" s="610"/>
    </row>
    <row r="642">
      <c r="A642" s="610"/>
      <c r="B642" s="610"/>
      <c r="C642" s="610"/>
      <c r="D642" s="610"/>
      <c r="E642" s="610"/>
      <c r="F642" s="610"/>
      <c r="G642" s="610"/>
      <c r="H642" s="610"/>
      <c r="I642" s="610"/>
      <c r="J642" s="610"/>
      <c r="K642" s="610"/>
      <c r="L642" s="610"/>
      <c r="M642" s="610"/>
      <c r="N642" s="610"/>
      <c r="O642" s="610"/>
      <c r="P642" s="610"/>
      <c r="Q642" s="610"/>
      <c r="R642" s="610"/>
      <c r="S642" s="610"/>
      <c r="T642" s="610"/>
      <c r="U642" s="610"/>
      <c r="V642" s="610"/>
      <c r="W642" s="610"/>
      <c r="X642" s="610"/>
      <c r="Y642" s="610"/>
      <c r="Z642" s="610"/>
      <c r="AA642" s="610"/>
      <c r="AB642" s="610"/>
      <c r="AC642" s="610"/>
      <c r="AD642" s="610"/>
      <c r="AE642" s="610"/>
      <c r="AF642" s="610"/>
    </row>
    <row r="643">
      <c r="A643" s="610"/>
      <c r="B643" s="610"/>
      <c r="C643" s="610"/>
      <c r="D643" s="610"/>
      <c r="E643" s="610"/>
      <c r="F643" s="610"/>
      <c r="G643" s="610"/>
      <c r="H643" s="610"/>
      <c r="I643" s="610"/>
      <c r="J643" s="610"/>
      <c r="K643" s="610"/>
      <c r="L643" s="610"/>
      <c r="M643" s="610"/>
      <c r="N643" s="610"/>
      <c r="O643" s="610"/>
      <c r="P643" s="610"/>
      <c r="Q643" s="610"/>
      <c r="R643" s="610"/>
      <c r="S643" s="610"/>
      <c r="T643" s="610"/>
      <c r="U643" s="610"/>
      <c r="V643" s="610"/>
      <c r="W643" s="610"/>
      <c r="X643" s="610"/>
      <c r="Y643" s="610"/>
      <c r="Z643" s="610"/>
      <c r="AA643" s="610"/>
      <c r="AB643" s="610"/>
      <c r="AC643" s="610"/>
      <c r="AD643" s="610"/>
      <c r="AE643" s="610"/>
      <c r="AF643" s="610"/>
    </row>
    <row r="644">
      <c r="A644" s="610"/>
      <c r="B644" s="610"/>
      <c r="C644" s="610"/>
      <c r="D644" s="610"/>
      <c r="E644" s="610"/>
      <c r="F644" s="610"/>
      <c r="G644" s="610"/>
      <c r="H644" s="610"/>
      <c r="I644" s="610"/>
      <c r="J644" s="610"/>
      <c r="K644" s="610"/>
      <c r="L644" s="610"/>
      <c r="M644" s="610"/>
      <c r="N644" s="610"/>
      <c r="O644" s="610"/>
      <c r="P644" s="610"/>
      <c r="Q644" s="610"/>
      <c r="R644" s="610"/>
      <c r="S644" s="610"/>
      <c r="T644" s="610"/>
      <c r="U644" s="610"/>
      <c r="V644" s="610"/>
      <c r="W644" s="610"/>
      <c r="X644" s="610"/>
      <c r="Y644" s="610"/>
      <c r="Z644" s="610"/>
      <c r="AA644" s="610"/>
      <c r="AB644" s="610"/>
      <c r="AC644" s="610"/>
      <c r="AD644" s="610"/>
      <c r="AE644" s="610"/>
      <c r="AF644" s="610"/>
    </row>
    <row r="645">
      <c r="A645" s="610"/>
      <c r="B645" s="610"/>
      <c r="C645" s="610"/>
      <c r="D645" s="610"/>
      <c r="E645" s="610"/>
      <c r="F645" s="610"/>
      <c r="G645" s="610"/>
      <c r="H645" s="610"/>
      <c r="I645" s="610"/>
      <c r="J645" s="610"/>
      <c r="K645" s="610"/>
      <c r="L645" s="610"/>
      <c r="M645" s="610"/>
      <c r="N645" s="610"/>
      <c r="O645" s="610"/>
      <c r="P645" s="610"/>
      <c r="Q645" s="610"/>
      <c r="R645" s="610"/>
      <c r="S645" s="610"/>
      <c r="T645" s="610"/>
      <c r="U645" s="610"/>
      <c r="V645" s="610"/>
      <c r="W645" s="610"/>
      <c r="X645" s="610"/>
      <c r="Y645" s="610"/>
      <c r="Z645" s="610"/>
      <c r="AA645" s="610"/>
      <c r="AB645" s="610"/>
      <c r="AC645" s="610"/>
      <c r="AD645" s="610"/>
      <c r="AE645" s="610"/>
      <c r="AF645" s="610"/>
    </row>
    <row r="646">
      <c r="A646" s="610"/>
      <c r="B646" s="610"/>
      <c r="C646" s="610"/>
      <c r="D646" s="610"/>
      <c r="E646" s="610"/>
      <c r="F646" s="610"/>
      <c r="G646" s="610"/>
      <c r="H646" s="610"/>
      <c r="I646" s="610"/>
      <c r="J646" s="610"/>
      <c r="K646" s="610"/>
      <c r="L646" s="610"/>
      <c r="M646" s="610"/>
      <c r="N646" s="610"/>
      <c r="O646" s="610"/>
      <c r="P646" s="610"/>
      <c r="Q646" s="610"/>
      <c r="R646" s="610"/>
      <c r="S646" s="610"/>
      <c r="T646" s="610"/>
      <c r="U646" s="610"/>
      <c r="V646" s="610"/>
      <c r="W646" s="610"/>
      <c r="X646" s="610"/>
      <c r="Y646" s="610"/>
      <c r="Z646" s="610"/>
      <c r="AA646" s="610"/>
      <c r="AB646" s="610"/>
      <c r="AC646" s="610"/>
      <c r="AD646" s="610"/>
      <c r="AE646" s="610"/>
      <c r="AF646" s="610"/>
    </row>
    <row r="647">
      <c r="A647" s="610"/>
      <c r="B647" s="610"/>
      <c r="C647" s="610"/>
      <c r="D647" s="610"/>
      <c r="E647" s="610"/>
      <c r="F647" s="610"/>
      <c r="G647" s="610"/>
      <c r="H647" s="610"/>
      <c r="I647" s="610"/>
      <c r="J647" s="610"/>
      <c r="K647" s="610"/>
      <c r="L647" s="610"/>
      <c r="M647" s="610"/>
      <c r="N647" s="610"/>
      <c r="O647" s="610"/>
      <c r="P647" s="610"/>
      <c r="Q647" s="610"/>
      <c r="R647" s="610"/>
      <c r="S647" s="610"/>
      <c r="T647" s="610"/>
      <c r="U647" s="610"/>
      <c r="V647" s="610"/>
      <c r="W647" s="610"/>
      <c r="X647" s="610"/>
      <c r="Y647" s="610"/>
      <c r="Z647" s="610"/>
      <c r="AA647" s="610"/>
      <c r="AB647" s="610"/>
      <c r="AC647" s="610"/>
      <c r="AD647" s="610"/>
      <c r="AE647" s="610"/>
      <c r="AF647" s="610"/>
    </row>
    <row r="648">
      <c r="A648" s="610"/>
      <c r="B648" s="610"/>
      <c r="C648" s="610"/>
      <c r="D648" s="610"/>
      <c r="E648" s="610"/>
      <c r="F648" s="610"/>
      <c r="G648" s="610"/>
      <c r="H648" s="610"/>
      <c r="I648" s="610"/>
      <c r="J648" s="610"/>
      <c r="K648" s="610"/>
      <c r="L648" s="610"/>
      <c r="M648" s="610"/>
      <c r="N648" s="610"/>
      <c r="O648" s="610"/>
      <c r="P648" s="610"/>
      <c r="Q648" s="610"/>
      <c r="R648" s="610"/>
      <c r="S648" s="610"/>
      <c r="T648" s="610"/>
      <c r="U648" s="610"/>
      <c r="V648" s="610"/>
      <c r="W648" s="610"/>
      <c r="X648" s="610"/>
      <c r="Y648" s="610"/>
      <c r="Z648" s="610"/>
      <c r="AA648" s="610"/>
      <c r="AB648" s="610"/>
      <c r="AC648" s="610"/>
      <c r="AD648" s="610"/>
      <c r="AE648" s="610"/>
      <c r="AF648" s="610"/>
    </row>
    <row r="649">
      <c r="A649" s="610"/>
      <c r="B649" s="610"/>
      <c r="C649" s="610"/>
      <c r="D649" s="610"/>
      <c r="E649" s="610"/>
      <c r="F649" s="610"/>
      <c r="G649" s="610"/>
      <c r="H649" s="610"/>
      <c r="I649" s="610"/>
      <c r="J649" s="610"/>
      <c r="K649" s="610"/>
      <c r="L649" s="610"/>
      <c r="M649" s="610"/>
      <c r="N649" s="610"/>
      <c r="O649" s="610"/>
      <c r="P649" s="610"/>
      <c r="Q649" s="610"/>
      <c r="R649" s="610"/>
      <c r="S649" s="610"/>
      <c r="T649" s="610"/>
      <c r="U649" s="610"/>
      <c r="V649" s="610"/>
      <c r="W649" s="610"/>
      <c r="X649" s="610"/>
      <c r="Y649" s="610"/>
      <c r="Z649" s="610"/>
      <c r="AA649" s="610"/>
      <c r="AB649" s="610"/>
      <c r="AC649" s="610"/>
      <c r="AD649" s="610"/>
      <c r="AE649" s="610"/>
      <c r="AF649" s="610"/>
    </row>
    <row r="650">
      <c r="A650" s="610"/>
      <c r="B650" s="610"/>
      <c r="C650" s="610"/>
      <c r="D650" s="610"/>
      <c r="E650" s="610"/>
      <c r="F650" s="610"/>
      <c r="G650" s="610"/>
      <c r="H650" s="610"/>
      <c r="I650" s="610"/>
      <c r="J650" s="610"/>
      <c r="K650" s="610"/>
      <c r="L650" s="610"/>
      <c r="M650" s="610"/>
      <c r="N650" s="610"/>
      <c r="O650" s="610"/>
      <c r="P650" s="610"/>
      <c r="Q650" s="610"/>
      <c r="R650" s="610"/>
      <c r="S650" s="610"/>
      <c r="T650" s="610"/>
      <c r="U650" s="610"/>
      <c r="V650" s="610"/>
      <c r="W650" s="610"/>
      <c r="X650" s="610"/>
      <c r="Y650" s="610"/>
      <c r="Z650" s="610"/>
      <c r="AA650" s="610"/>
      <c r="AB650" s="610"/>
      <c r="AC650" s="610"/>
      <c r="AD650" s="610"/>
      <c r="AE650" s="610"/>
      <c r="AF650" s="610"/>
    </row>
    <row r="651">
      <c r="A651" s="610"/>
      <c r="B651" s="610"/>
      <c r="C651" s="610"/>
      <c r="D651" s="610"/>
      <c r="E651" s="610"/>
      <c r="F651" s="610"/>
      <c r="G651" s="610"/>
      <c r="H651" s="610"/>
      <c r="I651" s="610"/>
      <c r="J651" s="610"/>
      <c r="K651" s="610"/>
      <c r="L651" s="610"/>
      <c r="M651" s="610"/>
      <c r="N651" s="610"/>
      <c r="O651" s="610"/>
      <c r="P651" s="610"/>
      <c r="Q651" s="610"/>
      <c r="R651" s="610"/>
      <c r="S651" s="610"/>
      <c r="T651" s="610"/>
      <c r="U651" s="610"/>
      <c r="V651" s="610"/>
      <c r="W651" s="610"/>
      <c r="X651" s="610"/>
      <c r="Y651" s="610"/>
      <c r="Z651" s="610"/>
      <c r="AA651" s="610"/>
      <c r="AB651" s="610"/>
      <c r="AC651" s="610"/>
      <c r="AD651" s="610"/>
      <c r="AE651" s="610"/>
      <c r="AF651" s="610"/>
    </row>
    <row r="652">
      <c r="A652" s="610"/>
      <c r="B652" s="610"/>
      <c r="C652" s="610"/>
      <c r="D652" s="610"/>
      <c r="E652" s="610"/>
      <c r="F652" s="610"/>
      <c r="G652" s="610"/>
      <c r="H652" s="610"/>
      <c r="I652" s="610"/>
      <c r="J652" s="610"/>
      <c r="K652" s="610"/>
      <c r="L652" s="610"/>
      <c r="M652" s="610"/>
      <c r="N652" s="610"/>
      <c r="O652" s="610"/>
      <c r="P652" s="610"/>
      <c r="Q652" s="610"/>
      <c r="R652" s="610"/>
      <c r="S652" s="610"/>
      <c r="T652" s="610"/>
      <c r="U652" s="610"/>
      <c r="V652" s="610"/>
      <c r="W652" s="610"/>
      <c r="X652" s="610"/>
      <c r="Y652" s="610"/>
      <c r="Z652" s="610"/>
      <c r="AA652" s="610"/>
      <c r="AB652" s="610"/>
      <c r="AC652" s="610"/>
      <c r="AD652" s="610"/>
      <c r="AE652" s="610"/>
      <c r="AF652" s="610"/>
    </row>
    <row r="653">
      <c r="A653" s="610"/>
      <c r="B653" s="610"/>
      <c r="C653" s="610"/>
      <c r="D653" s="610"/>
      <c r="E653" s="610"/>
      <c r="F653" s="610"/>
      <c r="G653" s="610"/>
      <c r="H653" s="610"/>
      <c r="I653" s="610"/>
      <c r="J653" s="610"/>
      <c r="K653" s="610"/>
      <c r="L653" s="610"/>
      <c r="M653" s="610"/>
      <c r="N653" s="610"/>
      <c r="O653" s="610"/>
      <c r="P653" s="610"/>
      <c r="Q653" s="610"/>
      <c r="R653" s="610"/>
      <c r="S653" s="610"/>
      <c r="T653" s="610"/>
      <c r="U653" s="610"/>
      <c r="V653" s="610"/>
      <c r="W653" s="610"/>
      <c r="X653" s="610"/>
      <c r="Y653" s="610"/>
      <c r="Z653" s="610"/>
      <c r="AA653" s="610"/>
      <c r="AB653" s="610"/>
      <c r="AC653" s="610"/>
      <c r="AD653" s="610"/>
      <c r="AE653" s="610"/>
      <c r="AF653" s="610"/>
    </row>
    <row r="654">
      <c r="A654" s="610"/>
      <c r="B654" s="610"/>
      <c r="C654" s="610"/>
      <c r="D654" s="610"/>
      <c r="E654" s="610"/>
      <c r="F654" s="610"/>
      <c r="G654" s="610"/>
      <c r="H654" s="610"/>
      <c r="I654" s="610"/>
      <c r="J654" s="610"/>
      <c r="K654" s="610"/>
      <c r="L654" s="610"/>
      <c r="M654" s="610"/>
      <c r="N654" s="610"/>
      <c r="O654" s="610"/>
      <c r="P654" s="610"/>
      <c r="Q654" s="610"/>
      <c r="R654" s="610"/>
      <c r="S654" s="610"/>
      <c r="T654" s="610"/>
      <c r="U654" s="610"/>
      <c r="V654" s="610"/>
      <c r="W654" s="610"/>
      <c r="X654" s="610"/>
      <c r="Y654" s="610"/>
      <c r="Z654" s="610"/>
      <c r="AA654" s="610"/>
      <c r="AB654" s="610"/>
      <c r="AC654" s="610"/>
      <c r="AD654" s="610"/>
      <c r="AE654" s="610"/>
      <c r="AF654" s="610"/>
    </row>
    <row r="655">
      <c r="A655" s="610"/>
      <c r="B655" s="610"/>
      <c r="C655" s="610"/>
      <c r="D655" s="610"/>
      <c r="E655" s="610"/>
      <c r="F655" s="610"/>
      <c r="G655" s="610"/>
      <c r="H655" s="610"/>
      <c r="I655" s="610"/>
      <c r="J655" s="610"/>
      <c r="K655" s="610"/>
      <c r="L655" s="610"/>
      <c r="M655" s="610"/>
      <c r="N655" s="610"/>
      <c r="O655" s="610"/>
      <c r="P655" s="610"/>
      <c r="Q655" s="610"/>
      <c r="R655" s="610"/>
      <c r="S655" s="610"/>
      <c r="T655" s="610"/>
      <c r="U655" s="610"/>
      <c r="V655" s="610"/>
      <c r="W655" s="610"/>
      <c r="X655" s="610"/>
      <c r="Y655" s="610"/>
      <c r="Z655" s="610"/>
      <c r="AA655" s="610"/>
      <c r="AB655" s="610"/>
      <c r="AC655" s="610"/>
      <c r="AD655" s="610"/>
      <c r="AE655" s="610"/>
      <c r="AF655" s="610"/>
    </row>
    <row r="656">
      <c r="A656" s="610"/>
      <c r="B656" s="610"/>
      <c r="C656" s="610"/>
      <c r="D656" s="610"/>
      <c r="E656" s="610"/>
      <c r="F656" s="610"/>
      <c r="G656" s="610"/>
      <c r="H656" s="610"/>
      <c r="I656" s="610"/>
      <c r="J656" s="610"/>
      <c r="K656" s="610"/>
      <c r="L656" s="610"/>
      <c r="M656" s="610"/>
      <c r="N656" s="610"/>
      <c r="O656" s="610"/>
      <c r="P656" s="610"/>
      <c r="Q656" s="610"/>
      <c r="R656" s="610"/>
      <c r="S656" s="610"/>
      <c r="T656" s="610"/>
      <c r="U656" s="610"/>
      <c r="V656" s="610"/>
      <c r="W656" s="610"/>
      <c r="X656" s="610"/>
      <c r="Y656" s="610"/>
      <c r="Z656" s="610"/>
      <c r="AA656" s="610"/>
      <c r="AB656" s="610"/>
      <c r="AC656" s="610"/>
      <c r="AD656" s="610"/>
      <c r="AE656" s="610"/>
      <c r="AF656" s="610"/>
    </row>
    <row r="657">
      <c r="A657" s="610"/>
      <c r="B657" s="610"/>
      <c r="C657" s="610"/>
      <c r="D657" s="610"/>
      <c r="E657" s="610"/>
      <c r="F657" s="610"/>
      <c r="G657" s="610"/>
      <c r="H657" s="610"/>
      <c r="I657" s="610"/>
      <c r="J657" s="610"/>
      <c r="K657" s="610"/>
      <c r="L657" s="610"/>
      <c r="M657" s="610"/>
      <c r="N657" s="610"/>
      <c r="O657" s="610"/>
      <c r="P657" s="610"/>
      <c r="Q657" s="610"/>
      <c r="R657" s="610"/>
      <c r="S657" s="610"/>
      <c r="T657" s="610"/>
      <c r="U657" s="610"/>
      <c r="V657" s="610"/>
      <c r="W657" s="610"/>
      <c r="X657" s="610"/>
      <c r="Y657" s="610"/>
      <c r="Z657" s="610"/>
      <c r="AA657" s="610"/>
      <c r="AB657" s="610"/>
      <c r="AC657" s="610"/>
      <c r="AD657" s="610"/>
      <c r="AE657" s="610"/>
      <c r="AF657" s="610"/>
    </row>
    <row r="658">
      <c r="A658" s="610"/>
      <c r="B658" s="610"/>
      <c r="C658" s="610"/>
      <c r="D658" s="610"/>
      <c r="E658" s="610"/>
      <c r="F658" s="610"/>
      <c r="G658" s="610"/>
      <c r="H658" s="610"/>
      <c r="I658" s="610"/>
      <c r="J658" s="610"/>
      <c r="K658" s="610"/>
      <c r="L658" s="610"/>
      <c r="M658" s="610"/>
      <c r="N658" s="610"/>
      <c r="O658" s="610"/>
      <c r="P658" s="610"/>
      <c r="Q658" s="610"/>
      <c r="R658" s="610"/>
      <c r="S658" s="610"/>
      <c r="T658" s="610"/>
      <c r="U658" s="610"/>
      <c r="V658" s="610"/>
      <c r="W658" s="610"/>
      <c r="X658" s="610"/>
      <c r="Y658" s="610"/>
      <c r="Z658" s="610"/>
      <c r="AA658" s="610"/>
      <c r="AB658" s="610"/>
      <c r="AC658" s="610"/>
      <c r="AD658" s="610"/>
      <c r="AE658" s="610"/>
      <c r="AF658" s="610"/>
    </row>
    <row r="659">
      <c r="A659" s="610"/>
      <c r="B659" s="610"/>
      <c r="C659" s="610"/>
      <c r="D659" s="610"/>
      <c r="E659" s="610"/>
      <c r="F659" s="610"/>
      <c r="G659" s="610"/>
      <c r="H659" s="610"/>
      <c r="I659" s="610"/>
      <c r="J659" s="610"/>
      <c r="K659" s="610"/>
      <c r="L659" s="610"/>
      <c r="M659" s="610"/>
      <c r="N659" s="610"/>
      <c r="O659" s="610"/>
      <c r="P659" s="610"/>
      <c r="Q659" s="610"/>
      <c r="R659" s="610"/>
      <c r="S659" s="610"/>
      <c r="T659" s="610"/>
      <c r="U659" s="610"/>
      <c r="V659" s="610"/>
      <c r="W659" s="610"/>
      <c r="X659" s="610"/>
      <c r="Y659" s="610"/>
      <c r="Z659" s="610"/>
      <c r="AA659" s="610"/>
      <c r="AB659" s="610"/>
      <c r="AC659" s="610"/>
      <c r="AD659" s="610"/>
      <c r="AE659" s="610"/>
      <c r="AF659" s="610"/>
    </row>
    <row r="660">
      <c r="A660" s="610"/>
      <c r="B660" s="610"/>
      <c r="C660" s="610"/>
      <c r="D660" s="610"/>
      <c r="E660" s="610"/>
      <c r="F660" s="610"/>
      <c r="G660" s="610"/>
      <c r="H660" s="610"/>
      <c r="I660" s="610"/>
      <c r="J660" s="610"/>
      <c r="K660" s="610"/>
      <c r="L660" s="610"/>
      <c r="M660" s="610"/>
      <c r="N660" s="610"/>
      <c r="O660" s="610"/>
      <c r="P660" s="610"/>
      <c r="Q660" s="610"/>
      <c r="R660" s="610"/>
      <c r="S660" s="610"/>
      <c r="T660" s="610"/>
      <c r="U660" s="610"/>
      <c r="V660" s="610"/>
      <c r="W660" s="610"/>
      <c r="X660" s="610"/>
      <c r="Y660" s="610"/>
      <c r="Z660" s="610"/>
      <c r="AA660" s="610"/>
      <c r="AB660" s="610"/>
      <c r="AC660" s="610"/>
      <c r="AD660" s="610"/>
      <c r="AE660" s="610"/>
      <c r="AF660" s="610"/>
    </row>
    <row r="661">
      <c r="A661" s="610"/>
      <c r="B661" s="610"/>
      <c r="C661" s="610"/>
      <c r="D661" s="610"/>
      <c r="E661" s="610"/>
      <c r="F661" s="610"/>
      <c r="G661" s="610"/>
      <c r="H661" s="610"/>
      <c r="I661" s="610"/>
      <c r="J661" s="610"/>
      <c r="K661" s="610"/>
      <c r="L661" s="610"/>
      <c r="M661" s="610"/>
      <c r="N661" s="610"/>
      <c r="O661" s="610"/>
      <c r="P661" s="610"/>
      <c r="Q661" s="610"/>
      <c r="R661" s="610"/>
      <c r="S661" s="610"/>
      <c r="T661" s="610"/>
      <c r="U661" s="610"/>
      <c r="V661" s="610"/>
      <c r="W661" s="610"/>
      <c r="X661" s="610"/>
      <c r="Y661" s="610"/>
      <c r="Z661" s="610"/>
      <c r="AA661" s="610"/>
      <c r="AB661" s="610"/>
      <c r="AC661" s="610"/>
      <c r="AD661" s="610"/>
      <c r="AE661" s="610"/>
      <c r="AF661" s="610"/>
    </row>
    <row r="662">
      <c r="A662" s="610"/>
      <c r="B662" s="610"/>
      <c r="C662" s="610"/>
      <c r="D662" s="610"/>
      <c r="E662" s="610"/>
      <c r="F662" s="610"/>
      <c r="G662" s="610"/>
      <c r="H662" s="610"/>
      <c r="I662" s="610"/>
      <c r="J662" s="610"/>
      <c r="K662" s="610"/>
      <c r="L662" s="610"/>
      <c r="M662" s="610"/>
      <c r="N662" s="610"/>
      <c r="O662" s="610"/>
      <c r="P662" s="610"/>
      <c r="Q662" s="610"/>
      <c r="R662" s="610"/>
      <c r="S662" s="610"/>
      <c r="T662" s="610"/>
      <c r="U662" s="610"/>
      <c r="V662" s="610"/>
      <c r="W662" s="610"/>
      <c r="X662" s="610"/>
      <c r="Y662" s="610"/>
      <c r="Z662" s="610"/>
      <c r="AA662" s="610"/>
      <c r="AB662" s="610"/>
      <c r="AC662" s="610"/>
      <c r="AD662" s="610"/>
      <c r="AE662" s="610"/>
      <c r="AF662" s="610"/>
    </row>
    <row r="663">
      <c r="A663" s="610"/>
      <c r="B663" s="610"/>
      <c r="C663" s="610"/>
      <c r="D663" s="610"/>
      <c r="E663" s="610"/>
      <c r="F663" s="610"/>
      <c r="G663" s="610"/>
      <c r="H663" s="610"/>
      <c r="I663" s="610"/>
      <c r="J663" s="610"/>
      <c r="K663" s="610"/>
      <c r="L663" s="610"/>
      <c r="M663" s="610"/>
      <c r="N663" s="610"/>
      <c r="O663" s="610"/>
      <c r="P663" s="610"/>
      <c r="Q663" s="610"/>
      <c r="R663" s="610"/>
      <c r="S663" s="610"/>
      <c r="T663" s="610"/>
      <c r="U663" s="610"/>
      <c r="V663" s="610"/>
      <c r="W663" s="610"/>
      <c r="X663" s="610"/>
      <c r="Y663" s="610"/>
      <c r="Z663" s="610"/>
      <c r="AA663" s="610"/>
      <c r="AB663" s="610"/>
      <c r="AC663" s="610"/>
      <c r="AD663" s="610"/>
      <c r="AE663" s="610"/>
      <c r="AF663" s="610"/>
    </row>
    <row r="664">
      <c r="A664" s="610"/>
      <c r="B664" s="610"/>
      <c r="C664" s="610"/>
      <c r="D664" s="610"/>
      <c r="E664" s="610"/>
      <c r="F664" s="610"/>
      <c r="G664" s="610"/>
      <c r="H664" s="610"/>
      <c r="I664" s="610"/>
      <c r="J664" s="610"/>
      <c r="K664" s="610"/>
      <c r="L664" s="610"/>
      <c r="M664" s="610"/>
      <c r="N664" s="610"/>
      <c r="O664" s="610"/>
      <c r="P664" s="610"/>
      <c r="Q664" s="610"/>
      <c r="R664" s="610"/>
      <c r="S664" s="610"/>
      <c r="T664" s="610"/>
      <c r="U664" s="610"/>
      <c r="V664" s="610"/>
      <c r="W664" s="610"/>
      <c r="X664" s="610"/>
      <c r="Y664" s="610"/>
      <c r="Z664" s="610"/>
      <c r="AA664" s="610"/>
      <c r="AB664" s="610"/>
      <c r="AC664" s="610"/>
      <c r="AD664" s="610"/>
      <c r="AE664" s="610"/>
      <c r="AF664" s="610"/>
    </row>
    <row r="665">
      <c r="A665" s="610"/>
      <c r="B665" s="610"/>
      <c r="C665" s="610"/>
      <c r="D665" s="610"/>
      <c r="E665" s="610"/>
      <c r="F665" s="610"/>
      <c r="G665" s="610"/>
      <c r="H665" s="610"/>
      <c r="I665" s="610"/>
      <c r="J665" s="610"/>
      <c r="K665" s="610"/>
      <c r="L665" s="610"/>
      <c r="M665" s="610"/>
      <c r="N665" s="610"/>
      <c r="O665" s="610"/>
      <c r="P665" s="610"/>
      <c r="Q665" s="610"/>
      <c r="R665" s="610"/>
      <c r="S665" s="610"/>
      <c r="T665" s="610"/>
      <c r="U665" s="610"/>
      <c r="V665" s="610"/>
      <c r="W665" s="610"/>
      <c r="X665" s="610"/>
      <c r="Y665" s="610"/>
      <c r="Z665" s="610"/>
      <c r="AA665" s="610"/>
      <c r="AB665" s="610"/>
      <c r="AC665" s="610"/>
      <c r="AD665" s="610"/>
      <c r="AE665" s="610"/>
      <c r="AF665" s="610"/>
    </row>
    <row r="666">
      <c r="A666" s="610"/>
      <c r="B666" s="610"/>
      <c r="C666" s="610"/>
      <c r="D666" s="610"/>
      <c r="E666" s="610"/>
      <c r="F666" s="610"/>
      <c r="G666" s="610"/>
      <c r="H666" s="610"/>
      <c r="I666" s="610"/>
      <c r="J666" s="610"/>
      <c r="K666" s="610"/>
      <c r="L666" s="610"/>
      <c r="M666" s="610"/>
      <c r="N666" s="610"/>
      <c r="O666" s="610"/>
      <c r="P666" s="610"/>
      <c r="Q666" s="610"/>
      <c r="R666" s="610"/>
      <c r="S666" s="610"/>
      <c r="T666" s="610"/>
      <c r="U666" s="610"/>
      <c r="V666" s="610"/>
      <c r="W666" s="610"/>
      <c r="X666" s="610"/>
      <c r="Y666" s="610"/>
      <c r="Z666" s="610"/>
      <c r="AA666" s="610"/>
      <c r="AB666" s="610"/>
      <c r="AC666" s="610"/>
      <c r="AD666" s="610"/>
      <c r="AE666" s="610"/>
      <c r="AF666" s="610"/>
    </row>
    <row r="667">
      <c r="A667" s="610"/>
      <c r="B667" s="610"/>
      <c r="C667" s="610"/>
      <c r="D667" s="610"/>
      <c r="E667" s="610"/>
      <c r="F667" s="610"/>
      <c r="G667" s="610"/>
      <c r="H667" s="610"/>
      <c r="I667" s="610"/>
      <c r="J667" s="610"/>
      <c r="K667" s="610"/>
      <c r="L667" s="610"/>
      <c r="M667" s="610"/>
      <c r="N667" s="610"/>
      <c r="O667" s="610"/>
      <c r="P667" s="610"/>
      <c r="Q667" s="610"/>
      <c r="R667" s="610"/>
      <c r="S667" s="610"/>
      <c r="T667" s="610"/>
      <c r="U667" s="610"/>
      <c r="V667" s="610"/>
      <c r="W667" s="610"/>
      <c r="X667" s="610"/>
      <c r="Y667" s="610"/>
      <c r="Z667" s="610"/>
      <c r="AA667" s="610"/>
      <c r="AB667" s="610"/>
      <c r="AC667" s="610"/>
      <c r="AD667" s="610"/>
      <c r="AE667" s="610"/>
      <c r="AF667" s="610"/>
    </row>
    <row r="668">
      <c r="A668" s="610"/>
      <c r="B668" s="610"/>
      <c r="C668" s="610"/>
      <c r="D668" s="610"/>
      <c r="E668" s="610"/>
      <c r="F668" s="610"/>
      <c r="G668" s="610"/>
      <c r="H668" s="610"/>
      <c r="I668" s="610"/>
      <c r="J668" s="610"/>
      <c r="K668" s="610"/>
      <c r="L668" s="610"/>
      <c r="M668" s="610"/>
      <c r="N668" s="610"/>
      <c r="O668" s="610"/>
      <c r="P668" s="610"/>
      <c r="Q668" s="610"/>
      <c r="R668" s="610"/>
      <c r="S668" s="610"/>
      <c r="T668" s="610"/>
      <c r="U668" s="610"/>
      <c r="V668" s="610"/>
      <c r="W668" s="610"/>
      <c r="X668" s="610"/>
      <c r="Y668" s="610"/>
      <c r="Z668" s="610"/>
      <c r="AA668" s="610"/>
      <c r="AB668" s="610"/>
      <c r="AC668" s="610"/>
      <c r="AD668" s="610"/>
      <c r="AE668" s="610"/>
      <c r="AF668" s="610"/>
    </row>
    <row r="669">
      <c r="A669" s="610"/>
      <c r="B669" s="610"/>
      <c r="C669" s="610"/>
      <c r="D669" s="610"/>
      <c r="E669" s="610"/>
      <c r="F669" s="610"/>
      <c r="G669" s="610"/>
      <c r="H669" s="610"/>
      <c r="I669" s="610"/>
      <c r="J669" s="610"/>
      <c r="K669" s="610"/>
      <c r="L669" s="610"/>
      <c r="M669" s="610"/>
      <c r="N669" s="610"/>
      <c r="O669" s="610"/>
      <c r="P669" s="610"/>
      <c r="Q669" s="610"/>
      <c r="R669" s="610"/>
      <c r="S669" s="610"/>
      <c r="T669" s="610"/>
      <c r="U669" s="610"/>
      <c r="V669" s="610"/>
      <c r="W669" s="610"/>
      <c r="X669" s="610"/>
      <c r="Y669" s="610"/>
      <c r="Z669" s="610"/>
      <c r="AA669" s="610"/>
      <c r="AB669" s="610"/>
      <c r="AC669" s="610"/>
      <c r="AD669" s="610"/>
      <c r="AE669" s="610"/>
      <c r="AF669" s="610"/>
    </row>
    <row r="670">
      <c r="A670" s="610"/>
      <c r="B670" s="610"/>
      <c r="C670" s="610"/>
      <c r="D670" s="610"/>
      <c r="E670" s="610"/>
      <c r="F670" s="610"/>
      <c r="G670" s="610"/>
      <c r="H670" s="610"/>
      <c r="I670" s="610"/>
      <c r="J670" s="610"/>
      <c r="K670" s="610"/>
      <c r="L670" s="610"/>
      <c r="M670" s="610"/>
      <c r="N670" s="610"/>
      <c r="O670" s="610"/>
      <c r="P670" s="610"/>
      <c r="Q670" s="610"/>
      <c r="R670" s="610"/>
      <c r="S670" s="610"/>
      <c r="T670" s="610"/>
      <c r="U670" s="610"/>
      <c r="V670" s="610"/>
      <c r="W670" s="610"/>
      <c r="X670" s="610"/>
      <c r="Y670" s="610"/>
      <c r="Z670" s="610"/>
      <c r="AA670" s="610"/>
      <c r="AB670" s="610"/>
      <c r="AC670" s="610"/>
      <c r="AD670" s="610"/>
      <c r="AE670" s="610"/>
      <c r="AF670" s="610"/>
    </row>
    <row r="671">
      <c r="A671" s="610"/>
      <c r="B671" s="610"/>
      <c r="C671" s="610"/>
      <c r="D671" s="610"/>
      <c r="E671" s="610"/>
      <c r="F671" s="610"/>
      <c r="G671" s="610"/>
      <c r="H671" s="610"/>
      <c r="I671" s="610"/>
      <c r="J671" s="610"/>
      <c r="K671" s="610"/>
      <c r="L671" s="610"/>
      <c r="M671" s="610"/>
      <c r="N671" s="610"/>
      <c r="O671" s="610"/>
      <c r="P671" s="610"/>
      <c r="Q671" s="610"/>
      <c r="R671" s="610"/>
      <c r="S671" s="610"/>
      <c r="T671" s="610"/>
      <c r="U671" s="610"/>
      <c r="V671" s="610"/>
      <c r="W671" s="610"/>
      <c r="X671" s="610"/>
      <c r="Y671" s="610"/>
      <c r="Z671" s="610"/>
      <c r="AA671" s="610"/>
      <c r="AB671" s="610"/>
      <c r="AC671" s="610"/>
      <c r="AD671" s="610"/>
      <c r="AE671" s="610"/>
      <c r="AF671" s="610"/>
    </row>
    <row r="672">
      <c r="A672" s="610"/>
      <c r="B672" s="610"/>
      <c r="C672" s="610"/>
      <c r="D672" s="610"/>
      <c r="E672" s="610"/>
      <c r="F672" s="610"/>
      <c r="G672" s="610"/>
      <c r="H672" s="610"/>
      <c r="I672" s="610"/>
      <c r="J672" s="610"/>
      <c r="K672" s="610"/>
      <c r="L672" s="610"/>
      <c r="M672" s="610"/>
      <c r="N672" s="610"/>
      <c r="O672" s="610"/>
      <c r="P672" s="610"/>
      <c r="Q672" s="610"/>
      <c r="R672" s="610"/>
      <c r="S672" s="610"/>
      <c r="T672" s="610"/>
      <c r="U672" s="610"/>
      <c r="V672" s="610"/>
      <c r="W672" s="610"/>
      <c r="X672" s="610"/>
      <c r="Y672" s="610"/>
      <c r="Z672" s="610"/>
      <c r="AA672" s="610"/>
      <c r="AB672" s="610"/>
      <c r="AC672" s="610"/>
      <c r="AD672" s="610"/>
      <c r="AE672" s="610"/>
      <c r="AF672" s="610"/>
    </row>
    <row r="673">
      <c r="A673" s="610"/>
      <c r="B673" s="610"/>
      <c r="C673" s="610"/>
      <c r="D673" s="610"/>
      <c r="E673" s="610"/>
      <c r="F673" s="610"/>
      <c r="G673" s="610"/>
      <c r="H673" s="610"/>
      <c r="I673" s="610"/>
      <c r="J673" s="610"/>
      <c r="K673" s="610"/>
      <c r="L673" s="610"/>
      <c r="M673" s="610"/>
      <c r="N673" s="610"/>
      <c r="O673" s="610"/>
      <c r="P673" s="610"/>
      <c r="Q673" s="610"/>
      <c r="R673" s="610"/>
      <c r="S673" s="610"/>
      <c r="T673" s="610"/>
      <c r="U673" s="610"/>
      <c r="V673" s="610"/>
      <c r="W673" s="610"/>
      <c r="X673" s="610"/>
      <c r="Y673" s="610"/>
      <c r="Z673" s="610"/>
      <c r="AA673" s="610"/>
      <c r="AB673" s="610"/>
      <c r="AC673" s="610"/>
      <c r="AD673" s="610"/>
      <c r="AE673" s="610"/>
      <c r="AF673" s="610"/>
    </row>
    <row r="674">
      <c r="A674" s="610"/>
      <c r="B674" s="610"/>
      <c r="C674" s="610"/>
      <c r="D674" s="610"/>
      <c r="E674" s="610"/>
      <c r="F674" s="610"/>
      <c r="G674" s="610"/>
      <c r="H674" s="610"/>
      <c r="I674" s="610"/>
      <c r="J674" s="610"/>
      <c r="K674" s="610"/>
      <c r="L674" s="610"/>
      <c r="M674" s="610"/>
      <c r="N674" s="610"/>
      <c r="O674" s="610"/>
      <c r="P674" s="610"/>
      <c r="Q674" s="610"/>
      <c r="R674" s="610"/>
      <c r="S674" s="610"/>
      <c r="T674" s="610"/>
      <c r="U674" s="610"/>
      <c r="V674" s="610"/>
      <c r="W674" s="610"/>
      <c r="X674" s="610"/>
      <c r="Y674" s="610"/>
      <c r="Z674" s="610"/>
      <c r="AA674" s="610"/>
      <c r="AB674" s="610"/>
      <c r="AC674" s="610"/>
      <c r="AD674" s="610"/>
      <c r="AE674" s="610"/>
      <c r="AF674" s="610"/>
    </row>
    <row r="675">
      <c r="A675" s="610"/>
      <c r="B675" s="610"/>
      <c r="C675" s="610"/>
      <c r="D675" s="610"/>
      <c r="E675" s="610"/>
      <c r="F675" s="610"/>
      <c r="G675" s="610"/>
      <c r="H675" s="610"/>
      <c r="I675" s="610"/>
      <c r="J675" s="610"/>
      <c r="K675" s="610"/>
      <c r="L675" s="610"/>
      <c r="M675" s="610"/>
      <c r="N675" s="610"/>
      <c r="O675" s="610"/>
      <c r="P675" s="610"/>
      <c r="Q675" s="610"/>
      <c r="R675" s="610"/>
      <c r="S675" s="610"/>
      <c r="T675" s="610"/>
      <c r="U675" s="610"/>
      <c r="V675" s="610"/>
      <c r="W675" s="610"/>
      <c r="X675" s="610"/>
      <c r="Y675" s="610"/>
      <c r="Z675" s="610"/>
      <c r="AA675" s="610"/>
      <c r="AB675" s="610"/>
      <c r="AC675" s="610"/>
      <c r="AD675" s="610"/>
      <c r="AE675" s="610"/>
      <c r="AF675" s="610"/>
    </row>
    <row r="676">
      <c r="A676" s="610"/>
      <c r="B676" s="610"/>
      <c r="C676" s="610"/>
      <c r="D676" s="610"/>
      <c r="E676" s="610"/>
      <c r="F676" s="610"/>
      <c r="G676" s="610"/>
      <c r="H676" s="610"/>
      <c r="I676" s="610"/>
      <c r="J676" s="610"/>
      <c r="K676" s="610"/>
      <c r="L676" s="610"/>
      <c r="M676" s="610"/>
      <c r="N676" s="610"/>
      <c r="O676" s="610"/>
      <c r="P676" s="610"/>
      <c r="Q676" s="610"/>
      <c r="R676" s="610"/>
      <c r="S676" s="610"/>
      <c r="T676" s="610"/>
      <c r="U676" s="610"/>
      <c r="V676" s="610"/>
      <c r="W676" s="610"/>
      <c r="X676" s="610"/>
      <c r="Y676" s="610"/>
      <c r="Z676" s="610"/>
      <c r="AA676" s="610"/>
      <c r="AB676" s="610"/>
      <c r="AC676" s="610"/>
      <c r="AD676" s="610"/>
      <c r="AE676" s="610"/>
      <c r="AF676" s="610"/>
    </row>
    <row r="677">
      <c r="A677" s="610"/>
      <c r="B677" s="610"/>
      <c r="C677" s="610"/>
      <c r="D677" s="610"/>
      <c r="E677" s="610"/>
      <c r="F677" s="610"/>
      <c r="G677" s="610"/>
      <c r="H677" s="610"/>
      <c r="I677" s="610"/>
      <c r="J677" s="610"/>
      <c r="K677" s="610"/>
      <c r="L677" s="610"/>
      <c r="M677" s="610"/>
      <c r="N677" s="610"/>
      <c r="O677" s="610"/>
      <c r="P677" s="610"/>
      <c r="Q677" s="610"/>
      <c r="R677" s="610"/>
      <c r="S677" s="610"/>
      <c r="T677" s="610"/>
      <c r="U677" s="610"/>
      <c r="V677" s="610"/>
      <c r="W677" s="610"/>
      <c r="X677" s="610"/>
      <c r="Y677" s="610"/>
      <c r="Z677" s="610"/>
      <c r="AA677" s="610"/>
      <c r="AB677" s="610"/>
      <c r="AC677" s="610"/>
      <c r="AD677" s="610"/>
      <c r="AE677" s="610"/>
      <c r="AF677" s="610"/>
    </row>
    <row r="678">
      <c r="A678" s="610"/>
      <c r="B678" s="610"/>
      <c r="C678" s="610"/>
      <c r="D678" s="610"/>
      <c r="E678" s="610"/>
      <c r="F678" s="610"/>
      <c r="G678" s="610"/>
      <c r="H678" s="610"/>
      <c r="I678" s="610"/>
      <c r="J678" s="610"/>
      <c r="K678" s="610"/>
      <c r="L678" s="610"/>
      <c r="M678" s="610"/>
      <c r="N678" s="610"/>
      <c r="O678" s="610"/>
      <c r="P678" s="610"/>
      <c r="Q678" s="610"/>
      <c r="R678" s="610"/>
      <c r="S678" s="610"/>
      <c r="T678" s="610"/>
      <c r="U678" s="610"/>
      <c r="V678" s="610"/>
      <c r="W678" s="610"/>
      <c r="X678" s="610"/>
      <c r="Y678" s="610"/>
      <c r="Z678" s="610"/>
      <c r="AA678" s="610"/>
      <c r="AB678" s="610"/>
      <c r="AC678" s="610"/>
      <c r="AD678" s="610"/>
      <c r="AE678" s="610"/>
      <c r="AF678" s="610"/>
    </row>
    <row r="679">
      <c r="A679" s="610"/>
      <c r="B679" s="610"/>
      <c r="C679" s="610"/>
      <c r="D679" s="610"/>
      <c r="E679" s="610"/>
      <c r="F679" s="610"/>
      <c r="G679" s="610"/>
      <c r="H679" s="610"/>
      <c r="I679" s="610"/>
      <c r="J679" s="610"/>
      <c r="K679" s="610"/>
      <c r="L679" s="610"/>
      <c r="M679" s="610"/>
      <c r="N679" s="610"/>
      <c r="O679" s="610"/>
      <c r="P679" s="610"/>
      <c r="Q679" s="610"/>
      <c r="R679" s="610"/>
      <c r="S679" s="610"/>
      <c r="T679" s="610"/>
      <c r="U679" s="610"/>
      <c r="V679" s="610"/>
      <c r="W679" s="610"/>
      <c r="X679" s="610"/>
      <c r="Y679" s="610"/>
      <c r="Z679" s="610"/>
      <c r="AA679" s="610"/>
      <c r="AB679" s="610"/>
      <c r="AC679" s="610"/>
      <c r="AD679" s="610"/>
      <c r="AE679" s="610"/>
      <c r="AF679" s="610"/>
    </row>
    <row r="680">
      <c r="A680" s="610"/>
      <c r="B680" s="610"/>
      <c r="C680" s="610"/>
      <c r="D680" s="610"/>
      <c r="E680" s="610"/>
      <c r="F680" s="610"/>
      <c r="G680" s="610"/>
      <c r="H680" s="610"/>
      <c r="I680" s="610"/>
      <c r="J680" s="610"/>
      <c r="K680" s="610"/>
      <c r="L680" s="610"/>
      <c r="M680" s="610"/>
      <c r="N680" s="610"/>
      <c r="O680" s="610"/>
      <c r="P680" s="610"/>
      <c r="Q680" s="610"/>
      <c r="R680" s="610"/>
      <c r="S680" s="610"/>
      <c r="T680" s="610"/>
      <c r="U680" s="610"/>
      <c r="V680" s="610"/>
      <c r="W680" s="610"/>
      <c r="X680" s="610"/>
      <c r="Y680" s="610"/>
      <c r="Z680" s="610"/>
      <c r="AA680" s="610"/>
      <c r="AB680" s="610"/>
      <c r="AC680" s="610"/>
      <c r="AD680" s="610"/>
      <c r="AE680" s="610"/>
      <c r="AF680" s="610"/>
    </row>
    <row r="681">
      <c r="A681" s="610"/>
      <c r="B681" s="610"/>
      <c r="C681" s="610"/>
      <c r="D681" s="610"/>
      <c r="E681" s="610"/>
      <c r="F681" s="610"/>
      <c r="G681" s="610"/>
      <c r="H681" s="610"/>
      <c r="I681" s="610"/>
      <c r="J681" s="610"/>
      <c r="K681" s="610"/>
      <c r="L681" s="610"/>
      <c r="M681" s="610"/>
      <c r="N681" s="610"/>
      <c r="O681" s="610"/>
      <c r="P681" s="610"/>
      <c r="Q681" s="610"/>
      <c r="R681" s="610"/>
      <c r="S681" s="610"/>
      <c r="T681" s="610"/>
      <c r="U681" s="610"/>
      <c r="V681" s="610"/>
      <c r="W681" s="610"/>
      <c r="X681" s="610"/>
      <c r="Y681" s="610"/>
      <c r="Z681" s="610"/>
      <c r="AA681" s="610"/>
      <c r="AB681" s="610"/>
      <c r="AC681" s="610"/>
      <c r="AD681" s="610"/>
      <c r="AE681" s="610"/>
      <c r="AF681" s="610"/>
    </row>
    <row r="682">
      <c r="A682" s="610"/>
      <c r="B682" s="610"/>
      <c r="C682" s="610"/>
      <c r="D682" s="610"/>
      <c r="E682" s="610"/>
      <c r="F682" s="610"/>
      <c r="G682" s="610"/>
      <c r="H682" s="610"/>
      <c r="I682" s="610"/>
      <c r="J682" s="610"/>
      <c r="K682" s="610"/>
      <c r="L682" s="610"/>
      <c r="M682" s="610"/>
      <c r="N682" s="610"/>
      <c r="O682" s="610"/>
      <c r="P682" s="610"/>
      <c r="Q682" s="610"/>
      <c r="R682" s="610"/>
      <c r="S682" s="610"/>
      <c r="T682" s="610"/>
      <c r="U682" s="610"/>
      <c r="V682" s="610"/>
      <c r="W682" s="610"/>
      <c r="X682" s="610"/>
      <c r="Y682" s="610"/>
      <c r="Z682" s="610"/>
      <c r="AA682" s="610"/>
      <c r="AB682" s="610"/>
      <c r="AC682" s="610"/>
      <c r="AD682" s="610"/>
      <c r="AE682" s="610"/>
      <c r="AF682" s="610"/>
    </row>
    <row r="683">
      <c r="A683" s="610"/>
      <c r="B683" s="610"/>
      <c r="C683" s="610"/>
      <c r="D683" s="610"/>
      <c r="E683" s="610"/>
      <c r="F683" s="610"/>
      <c r="G683" s="610"/>
      <c r="H683" s="610"/>
      <c r="I683" s="610"/>
      <c r="J683" s="610"/>
      <c r="K683" s="610"/>
      <c r="L683" s="610"/>
      <c r="M683" s="610"/>
      <c r="N683" s="610"/>
      <c r="O683" s="610"/>
      <c r="P683" s="610"/>
      <c r="Q683" s="610"/>
      <c r="R683" s="610"/>
      <c r="S683" s="610"/>
      <c r="T683" s="610"/>
      <c r="U683" s="610"/>
      <c r="V683" s="610"/>
      <c r="W683" s="610"/>
      <c r="X683" s="610"/>
      <c r="Y683" s="610"/>
      <c r="Z683" s="610"/>
      <c r="AA683" s="610"/>
      <c r="AB683" s="610"/>
      <c r="AC683" s="610"/>
      <c r="AD683" s="610"/>
      <c r="AE683" s="610"/>
      <c r="AF683" s="610"/>
    </row>
    <row r="684">
      <c r="A684" s="610"/>
      <c r="B684" s="610"/>
      <c r="C684" s="610"/>
      <c r="D684" s="610"/>
      <c r="E684" s="610"/>
      <c r="F684" s="610"/>
      <c r="G684" s="610"/>
      <c r="H684" s="610"/>
      <c r="I684" s="610"/>
      <c r="J684" s="610"/>
      <c r="K684" s="610"/>
      <c r="L684" s="610"/>
      <c r="M684" s="610"/>
      <c r="N684" s="610"/>
      <c r="O684" s="610"/>
      <c r="P684" s="610"/>
      <c r="Q684" s="610"/>
      <c r="R684" s="610"/>
      <c r="S684" s="610"/>
      <c r="T684" s="610"/>
      <c r="U684" s="610"/>
      <c r="V684" s="610"/>
      <c r="W684" s="610"/>
      <c r="X684" s="610"/>
      <c r="Y684" s="610"/>
      <c r="Z684" s="610"/>
      <c r="AA684" s="610"/>
      <c r="AB684" s="610"/>
      <c r="AC684" s="610"/>
      <c r="AD684" s="610"/>
      <c r="AE684" s="610"/>
      <c r="AF684" s="610"/>
    </row>
    <row r="685">
      <c r="A685" s="610"/>
      <c r="B685" s="610"/>
      <c r="C685" s="610"/>
      <c r="D685" s="610"/>
      <c r="E685" s="610"/>
      <c r="F685" s="610"/>
      <c r="G685" s="610"/>
      <c r="H685" s="610"/>
      <c r="I685" s="610"/>
      <c r="J685" s="610"/>
      <c r="K685" s="610"/>
      <c r="L685" s="610"/>
      <c r="M685" s="610"/>
      <c r="N685" s="610"/>
      <c r="O685" s="610"/>
      <c r="P685" s="610"/>
      <c r="Q685" s="610"/>
      <c r="R685" s="610"/>
      <c r="S685" s="610"/>
      <c r="T685" s="610"/>
      <c r="U685" s="610"/>
      <c r="V685" s="610"/>
      <c r="W685" s="610"/>
      <c r="X685" s="610"/>
      <c r="Y685" s="610"/>
      <c r="Z685" s="610"/>
      <c r="AA685" s="610"/>
      <c r="AB685" s="610"/>
      <c r="AC685" s="610"/>
      <c r="AD685" s="610"/>
      <c r="AE685" s="610"/>
      <c r="AF685" s="610"/>
    </row>
    <row r="686">
      <c r="A686" s="610"/>
      <c r="B686" s="610"/>
      <c r="C686" s="610"/>
      <c r="D686" s="610"/>
      <c r="E686" s="610"/>
      <c r="F686" s="610"/>
      <c r="G686" s="610"/>
      <c r="H686" s="610"/>
      <c r="I686" s="610"/>
      <c r="J686" s="610"/>
      <c r="K686" s="610"/>
      <c r="L686" s="610"/>
      <c r="M686" s="610"/>
      <c r="N686" s="610"/>
      <c r="O686" s="610"/>
      <c r="P686" s="610"/>
      <c r="Q686" s="610"/>
      <c r="R686" s="610"/>
      <c r="S686" s="610"/>
      <c r="T686" s="610"/>
      <c r="U686" s="610"/>
      <c r="V686" s="610"/>
      <c r="W686" s="610"/>
      <c r="X686" s="610"/>
      <c r="Y686" s="610"/>
      <c r="Z686" s="610"/>
      <c r="AA686" s="610"/>
      <c r="AB686" s="610"/>
      <c r="AC686" s="610"/>
      <c r="AD686" s="610"/>
      <c r="AE686" s="610"/>
      <c r="AF686" s="610"/>
    </row>
    <row r="687">
      <c r="A687" s="610"/>
      <c r="B687" s="610"/>
      <c r="C687" s="610"/>
      <c r="D687" s="610"/>
      <c r="E687" s="610"/>
      <c r="F687" s="610"/>
      <c r="G687" s="610"/>
      <c r="H687" s="610"/>
      <c r="I687" s="610"/>
      <c r="J687" s="610"/>
      <c r="K687" s="610"/>
      <c r="L687" s="610"/>
      <c r="M687" s="610"/>
      <c r="N687" s="610"/>
      <c r="O687" s="610"/>
      <c r="P687" s="610"/>
      <c r="Q687" s="610"/>
      <c r="R687" s="610"/>
      <c r="S687" s="610"/>
      <c r="T687" s="610"/>
      <c r="U687" s="610"/>
      <c r="V687" s="610"/>
      <c r="W687" s="610"/>
      <c r="X687" s="610"/>
      <c r="Y687" s="610"/>
      <c r="Z687" s="610"/>
      <c r="AA687" s="610"/>
      <c r="AB687" s="610"/>
      <c r="AC687" s="610"/>
      <c r="AD687" s="610"/>
      <c r="AE687" s="610"/>
      <c r="AF687" s="610"/>
    </row>
    <row r="688">
      <c r="A688" s="610"/>
      <c r="B688" s="610"/>
      <c r="C688" s="610"/>
      <c r="D688" s="610"/>
      <c r="E688" s="610"/>
      <c r="F688" s="610"/>
      <c r="G688" s="610"/>
      <c r="H688" s="610"/>
      <c r="I688" s="610"/>
      <c r="J688" s="610"/>
      <c r="K688" s="610"/>
      <c r="L688" s="610"/>
      <c r="M688" s="610"/>
      <c r="N688" s="610"/>
      <c r="O688" s="610"/>
      <c r="P688" s="610"/>
      <c r="Q688" s="610"/>
      <c r="R688" s="610"/>
      <c r="S688" s="610"/>
      <c r="T688" s="610"/>
      <c r="U688" s="610"/>
      <c r="V688" s="610"/>
      <c r="W688" s="610"/>
      <c r="X688" s="610"/>
      <c r="Y688" s="610"/>
      <c r="Z688" s="610"/>
      <c r="AA688" s="610"/>
      <c r="AB688" s="610"/>
      <c r="AC688" s="610"/>
      <c r="AD688" s="610"/>
      <c r="AE688" s="610"/>
      <c r="AF688" s="610"/>
    </row>
    <row r="689">
      <c r="A689" s="610"/>
      <c r="B689" s="610"/>
      <c r="C689" s="610"/>
      <c r="D689" s="610"/>
      <c r="E689" s="610"/>
      <c r="F689" s="610"/>
      <c r="G689" s="610"/>
      <c r="H689" s="610"/>
      <c r="I689" s="610"/>
      <c r="J689" s="610"/>
      <c r="K689" s="610"/>
      <c r="L689" s="610"/>
      <c r="M689" s="610"/>
      <c r="N689" s="610"/>
      <c r="O689" s="610"/>
      <c r="P689" s="610"/>
      <c r="Q689" s="610"/>
      <c r="R689" s="610"/>
      <c r="S689" s="610"/>
      <c r="T689" s="610"/>
      <c r="U689" s="610"/>
      <c r="V689" s="610"/>
      <c r="W689" s="610"/>
      <c r="X689" s="610"/>
      <c r="Y689" s="610"/>
      <c r="Z689" s="610"/>
      <c r="AA689" s="610"/>
      <c r="AB689" s="610"/>
      <c r="AC689" s="610"/>
      <c r="AD689" s="610"/>
      <c r="AE689" s="610"/>
      <c r="AF689" s="610"/>
    </row>
    <row r="690">
      <c r="A690" s="610"/>
      <c r="B690" s="610"/>
      <c r="C690" s="610"/>
      <c r="D690" s="610"/>
      <c r="E690" s="610"/>
      <c r="F690" s="610"/>
      <c r="G690" s="610"/>
      <c r="H690" s="610"/>
      <c r="I690" s="610"/>
      <c r="J690" s="610"/>
      <c r="K690" s="610"/>
      <c r="L690" s="610"/>
      <c r="M690" s="610"/>
      <c r="N690" s="610"/>
      <c r="O690" s="610"/>
      <c r="P690" s="610"/>
      <c r="Q690" s="610"/>
      <c r="R690" s="610"/>
      <c r="S690" s="610"/>
      <c r="T690" s="610"/>
      <c r="U690" s="610"/>
      <c r="V690" s="610"/>
      <c r="W690" s="610"/>
      <c r="X690" s="610"/>
      <c r="Y690" s="610"/>
      <c r="Z690" s="610"/>
      <c r="AA690" s="610"/>
      <c r="AB690" s="610"/>
      <c r="AC690" s="610"/>
      <c r="AD690" s="610"/>
      <c r="AE690" s="610"/>
      <c r="AF690" s="610"/>
    </row>
    <row r="691">
      <c r="A691" s="610"/>
      <c r="B691" s="610"/>
      <c r="C691" s="610"/>
      <c r="D691" s="610"/>
      <c r="E691" s="610"/>
      <c r="F691" s="610"/>
      <c r="G691" s="610"/>
      <c r="H691" s="610"/>
      <c r="I691" s="610"/>
      <c r="J691" s="610"/>
      <c r="K691" s="610"/>
      <c r="L691" s="610"/>
      <c r="M691" s="610"/>
      <c r="N691" s="610"/>
      <c r="O691" s="610"/>
      <c r="P691" s="610"/>
      <c r="Q691" s="610"/>
      <c r="R691" s="610"/>
      <c r="S691" s="610"/>
      <c r="T691" s="610"/>
      <c r="U691" s="610"/>
      <c r="V691" s="610"/>
      <c r="W691" s="610"/>
      <c r="X691" s="610"/>
      <c r="Y691" s="610"/>
      <c r="Z691" s="610"/>
      <c r="AA691" s="610"/>
      <c r="AB691" s="610"/>
      <c r="AC691" s="610"/>
      <c r="AD691" s="610"/>
      <c r="AE691" s="610"/>
      <c r="AF691" s="610"/>
    </row>
    <row r="692">
      <c r="A692" s="610"/>
      <c r="B692" s="610"/>
      <c r="C692" s="610"/>
      <c r="D692" s="610"/>
      <c r="E692" s="610"/>
      <c r="F692" s="610"/>
      <c r="G692" s="610"/>
      <c r="H692" s="610"/>
      <c r="I692" s="610"/>
      <c r="J692" s="610"/>
      <c r="K692" s="610"/>
      <c r="L692" s="610"/>
      <c r="M692" s="610"/>
      <c r="N692" s="610"/>
      <c r="O692" s="610"/>
      <c r="P692" s="610"/>
      <c r="Q692" s="610"/>
      <c r="R692" s="610"/>
      <c r="S692" s="610"/>
      <c r="T692" s="610"/>
      <c r="U692" s="610"/>
      <c r="V692" s="610"/>
      <c r="W692" s="610"/>
      <c r="X692" s="610"/>
      <c r="Y692" s="610"/>
      <c r="Z692" s="610"/>
      <c r="AA692" s="610"/>
      <c r="AB692" s="610"/>
      <c r="AC692" s="610"/>
      <c r="AD692" s="610"/>
      <c r="AE692" s="610"/>
      <c r="AF692" s="610"/>
    </row>
    <row r="693">
      <c r="A693" s="610"/>
      <c r="B693" s="610"/>
      <c r="C693" s="610"/>
      <c r="D693" s="610"/>
      <c r="E693" s="610"/>
      <c r="F693" s="610"/>
      <c r="G693" s="610"/>
      <c r="H693" s="610"/>
      <c r="I693" s="610"/>
      <c r="J693" s="610"/>
      <c r="K693" s="610"/>
      <c r="L693" s="610"/>
      <c r="M693" s="610"/>
      <c r="N693" s="610"/>
      <c r="O693" s="610"/>
      <c r="P693" s="610"/>
      <c r="Q693" s="610"/>
      <c r="R693" s="610"/>
      <c r="S693" s="610"/>
      <c r="T693" s="610"/>
      <c r="U693" s="610"/>
      <c r="V693" s="610"/>
      <c r="W693" s="610"/>
      <c r="X693" s="610"/>
      <c r="Y693" s="610"/>
      <c r="Z693" s="610"/>
      <c r="AA693" s="610"/>
      <c r="AB693" s="610"/>
      <c r="AC693" s="610"/>
      <c r="AD693" s="610"/>
      <c r="AE693" s="610"/>
      <c r="AF693" s="610"/>
    </row>
    <row r="694">
      <c r="A694" s="610"/>
      <c r="B694" s="610"/>
      <c r="C694" s="610"/>
      <c r="D694" s="610"/>
      <c r="E694" s="610"/>
      <c r="F694" s="610"/>
      <c r="G694" s="610"/>
      <c r="H694" s="610"/>
      <c r="I694" s="610"/>
      <c r="J694" s="610"/>
      <c r="K694" s="610"/>
      <c r="L694" s="610"/>
      <c r="M694" s="610"/>
      <c r="N694" s="610"/>
      <c r="O694" s="610"/>
      <c r="P694" s="610"/>
      <c r="Q694" s="610"/>
      <c r="R694" s="610"/>
      <c r="S694" s="610"/>
      <c r="T694" s="610"/>
      <c r="U694" s="610"/>
      <c r="V694" s="610"/>
      <c r="W694" s="610"/>
      <c r="X694" s="610"/>
      <c r="Y694" s="610"/>
      <c r="Z694" s="610"/>
      <c r="AA694" s="610"/>
      <c r="AB694" s="610"/>
      <c r="AC694" s="610"/>
      <c r="AD694" s="610"/>
      <c r="AE694" s="610"/>
      <c r="AF694" s="610"/>
    </row>
    <row r="695">
      <c r="A695" s="610"/>
      <c r="B695" s="610"/>
      <c r="C695" s="610"/>
      <c r="D695" s="610"/>
      <c r="E695" s="610"/>
      <c r="F695" s="610"/>
      <c r="G695" s="610"/>
      <c r="H695" s="610"/>
      <c r="I695" s="610"/>
      <c r="J695" s="610"/>
      <c r="K695" s="610"/>
      <c r="L695" s="610"/>
      <c r="M695" s="610"/>
      <c r="N695" s="610"/>
      <c r="O695" s="610"/>
      <c r="P695" s="610"/>
      <c r="Q695" s="610"/>
      <c r="R695" s="610"/>
      <c r="S695" s="610"/>
      <c r="T695" s="610"/>
      <c r="U695" s="610"/>
      <c r="V695" s="610"/>
      <c r="W695" s="610"/>
      <c r="X695" s="610"/>
      <c r="Y695" s="610"/>
      <c r="Z695" s="610"/>
      <c r="AA695" s="610"/>
      <c r="AB695" s="610"/>
      <c r="AC695" s="610"/>
      <c r="AD695" s="610"/>
      <c r="AE695" s="610"/>
      <c r="AF695" s="610"/>
    </row>
    <row r="696">
      <c r="A696" s="610"/>
      <c r="B696" s="610"/>
      <c r="C696" s="610"/>
      <c r="D696" s="610"/>
      <c r="E696" s="610"/>
      <c r="F696" s="610"/>
      <c r="G696" s="610"/>
      <c r="H696" s="610"/>
      <c r="I696" s="610"/>
      <c r="J696" s="610"/>
      <c r="K696" s="610"/>
      <c r="L696" s="610"/>
      <c r="M696" s="610"/>
      <c r="N696" s="610"/>
      <c r="O696" s="610"/>
      <c r="P696" s="610"/>
      <c r="Q696" s="610"/>
      <c r="R696" s="610"/>
      <c r="S696" s="610"/>
      <c r="T696" s="610"/>
      <c r="U696" s="610"/>
      <c r="V696" s="610"/>
      <c r="W696" s="610"/>
      <c r="X696" s="610"/>
      <c r="Y696" s="610"/>
      <c r="Z696" s="610"/>
      <c r="AA696" s="610"/>
      <c r="AB696" s="610"/>
      <c r="AC696" s="610"/>
      <c r="AD696" s="610"/>
      <c r="AE696" s="610"/>
      <c r="AF696" s="610"/>
    </row>
    <row r="697">
      <c r="A697" s="610"/>
      <c r="B697" s="610"/>
      <c r="C697" s="610"/>
      <c r="D697" s="610"/>
      <c r="E697" s="610"/>
      <c r="F697" s="610"/>
      <c r="G697" s="610"/>
      <c r="H697" s="610"/>
      <c r="I697" s="610"/>
      <c r="J697" s="610"/>
      <c r="K697" s="610"/>
      <c r="L697" s="610"/>
      <c r="M697" s="610"/>
      <c r="N697" s="610"/>
      <c r="O697" s="610"/>
      <c r="P697" s="610"/>
      <c r="Q697" s="610"/>
      <c r="R697" s="610"/>
      <c r="S697" s="610"/>
      <c r="T697" s="610"/>
      <c r="U697" s="610"/>
      <c r="V697" s="610"/>
      <c r="W697" s="610"/>
      <c r="X697" s="610"/>
      <c r="Y697" s="610"/>
      <c r="Z697" s="610"/>
      <c r="AA697" s="610"/>
      <c r="AB697" s="610"/>
      <c r="AC697" s="610"/>
      <c r="AD697" s="610"/>
      <c r="AE697" s="610"/>
      <c r="AF697" s="610"/>
    </row>
    <row r="698">
      <c r="A698" s="610"/>
      <c r="B698" s="610"/>
      <c r="C698" s="610"/>
      <c r="D698" s="610"/>
      <c r="E698" s="610"/>
      <c r="F698" s="610"/>
      <c r="G698" s="610"/>
      <c r="H698" s="610"/>
      <c r="I698" s="610"/>
      <c r="J698" s="610"/>
      <c r="K698" s="610"/>
      <c r="L698" s="610"/>
      <c r="M698" s="610"/>
      <c r="N698" s="610"/>
      <c r="O698" s="610"/>
      <c r="P698" s="610"/>
      <c r="Q698" s="610"/>
      <c r="R698" s="610"/>
      <c r="S698" s="610"/>
      <c r="T698" s="610"/>
      <c r="U698" s="610"/>
      <c r="V698" s="610"/>
      <c r="W698" s="610"/>
      <c r="X698" s="610"/>
      <c r="Y698" s="610"/>
      <c r="Z698" s="610"/>
      <c r="AA698" s="610"/>
      <c r="AB698" s="610"/>
      <c r="AC698" s="610"/>
      <c r="AD698" s="610"/>
      <c r="AE698" s="610"/>
      <c r="AF698" s="610"/>
    </row>
    <row r="699">
      <c r="A699" s="610"/>
      <c r="B699" s="610"/>
      <c r="C699" s="610"/>
      <c r="D699" s="610"/>
      <c r="E699" s="610"/>
      <c r="F699" s="610"/>
      <c r="G699" s="610"/>
      <c r="H699" s="610"/>
      <c r="I699" s="610"/>
      <c r="J699" s="610"/>
      <c r="K699" s="610"/>
      <c r="L699" s="610"/>
      <c r="M699" s="610"/>
      <c r="N699" s="610"/>
      <c r="O699" s="610"/>
      <c r="P699" s="610"/>
      <c r="Q699" s="610"/>
      <c r="R699" s="610"/>
      <c r="S699" s="610"/>
      <c r="T699" s="610"/>
      <c r="U699" s="610"/>
      <c r="V699" s="610"/>
      <c r="W699" s="610"/>
      <c r="X699" s="610"/>
      <c r="Y699" s="610"/>
      <c r="Z699" s="610"/>
      <c r="AA699" s="610"/>
      <c r="AB699" s="610"/>
      <c r="AC699" s="610"/>
      <c r="AD699" s="610"/>
      <c r="AE699" s="610"/>
      <c r="AF699" s="610"/>
    </row>
    <row r="700">
      <c r="A700" s="610"/>
      <c r="B700" s="610"/>
      <c r="C700" s="610"/>
      <c r="D700" s="610"/>
      <c r="E700" s="610"/>
      <c r="F700" s="610"/>
      <c r="G700" s="610"/>
      <c r="H700" s="610"/>
      <c r="I700" s="610"/>
      <c r="J700" s="610"/>
      <c r="K700" s="610"/>
      <c r="L700" s="610"/>
      <c r="M700" s="610"/>
      <c r="N700" s="610"/>
      <c r="O700" s="610"/>
      <c r="P700" s="610"/>
      <c r="Q700" s="610"/>
      <c r="R700" s="610"/>
      <c r="S700" s="610"/>
      <c r="T700" s="610"/>
      <c r="U700" s="610"/>
      <c r="V700" s="610"/>
      <c r="W700" s="610"/>
      <c r="X700" s="610"/>
      <c r="Y700" s="610"/>
      <c r="Z700" s="610"/>
      <c r="AA700" s="610"/>
      <c r="AB700" s="610"/>
      <c r="AC700" s="610"/>
      <c r="AD700" s="610"/>
      <c r="AE700" s="610"/>
      <c r="AF700" s="610"/>
    </row>
    <row r="701">
      <c r="A701" s="610"/>
      <c r="B701" s="610"/>
      <c r="C701" s="610"/>
      <c r="D701" s="610"/>
      <c r="E701" s="610"/>
      <c r="F701" s="610"/>
      <c r="G701" s="610"/>
      <c r="H701" s="610"/>
      <c r="I701" s="610"/>
      <c r="J701" s="610"/>
      <c r="K701" s="610"/>
      <c r="L701" s="610"/>
      <c r="M701" s="610"/>
      <c r="N701" s="610"/>
      <c r="O701" s="610"/>
      <c r="P701" s="610"/>
      <c r="Q701" s="610"/>
      <c r="R701" s="610"/>
      <c r="S701" s="610"/>
      <c r="T701" s="610"/>
      <c r="U701" s="610"/>
      <c r="V701" s="610"/>
      <c r="W701" s="610"/>
      <c r="X701" s="610"/>
      <c r="Y701" s="610"/>
      <c r="Z701" s="610"/>
      <c r="AA701" s="610"/>
      <c r="AB701" s="610"/>
      <c r="AC701" s="610"/>
      <c r="AD701" s="610"/>
      <c r="AE701" s="610"/>
      <c r="AF701" s="610"/>
    </row>
    <row r="702">
      <c r="A702" s="610"/>
      <c r="B702" s="610"/>
      <c r="C702" s="610"/>
      <c r="D702" s="610"/>
      <c r="E702" s="610"/>
      <c r="F702" s="610"/>
      <c r="G702" s="610"/>
      <c r="H702" s="610"/>
      <c r="I702" s="610"/>
      <c r="J702" s="610"/>
      <c r="K702" s="610"/>
      <c r="L702" s="610"/>
      <c r="M702" s="610"/>
      <c r="N702" s="610"/>
      <c r="O702" s="610"/>
      <c r="P702" s="610"/>
      <c r="Q702" s="610"/>
      <c r="R702" s="610"/>
      <c r="S702" s="610"/>
      <c r="T702" s="610"/>
      <c r="U702" s="610"/>
      <c r="V702" s="610"/>
      <c r="W702" s="610"/>
      <c r="X702" s="610"/>
      <c r="Y702" s="610"/>
      <c r="Z702" s="610"/>
      <c r="AA702" s="610"/>
      <c r="AB702" s="610"/>
      <c r="AC702" s="610"/>
      <c r="AD702" s="610"/>
      <c r="AE702" s="610"/>
      <c r="AF702" s="610"/>
    </row>
    <row r="703">
      <c r="A703" s="610"/>
      <c r="B703" s="610"/>
      <c r="C703" s="610"/>
      <c r="D703" s="610"/>
      <c r="E703" s="610"/>
      <c r="F703" s="610"/>
      <c r="G703" s="610"/>
      <c r="H703" s="610"/>
      <c r="I703" s="610"/>
      <c r="J703" s="610"/>
      <c r="K703" s="610"/>
      <c r="L703" s="610"/>
      <c r="M703" s="610"/>
      <c r="N703" s="610"/>
      <c r="O703" s="610"/>
      <c r="P703" s="610"/>
      <c r="Q703" s="610"/>
      <c r="R703" s="610"/>
      <c r="S703" s="610"/>
      <c r="T703" s="610"/>
      <c r="U703" s="610"/>
      <c r="V703" s="610"/>
      <c r="W703" s="610"/>
      <c r="X703" s="610"/>
      <c r="Y703" s="610"/>
      <c r="Z703" s="610"/>
      <c r="AA703" s="610"/>
      <c r="AB703" s="610"/>
      <c r="AC703" s="610"/>
      <c r="AD703" s="610"/>
      <c r="AE703" s="610"/>
      <c r="AF703" s="610"/>
    </row>
    <row r="704">
      <c r="A704" s="610"/>
      <c r="B704" s="610"/>
      <c r="C704" s="610"/>
      <c r="D704" s="610"/>
      <c r="E704" s="610"/>
      <c r="F704" s="610"/>
      <c r="G704" s="610"/>
      <c r="H704" s="610"/>
      <c r="I704" s="610"/>
      <c r="J704" s="610"/>
      <c r="K704" s="610"/>
      <c r="L704" s="610"/>
      <c r="M704" s="610"/>
      <c r="N704" s="610"/>
      <c r="O704" s="610"/>
      <c r="P704" s="610"/>
      <c r="Q704" s="610"/>
      <c r="R704" s="610"/>
      <c r="S704" s="610"/>
      <c r="T704" s="610"/>
      <c r="U704" s="610"/>
      <c r="V704" s="610"/>
      <c r="W704" s="610"/>
      <c r="X704" s="610"/>
      <c r="Y704" s="610"/>
      <c r="Z704" s="610"/>
      <c r="AA704" s="610"/>
      <c r="AB704" s="610"/>
      <c r="AC704" s="610"/>
      <c r="AD704" s="610"/>
      <c r="AE704" s="610"/>
      <c r="AF704" s="610"/>
    </row>
    <row r="705">
      <c r="A705" s="610"/>
      <c r="B705" s="610"/>
      <c r="C705" s="610"/>
      <c r="D705" s="610"/>
      <c r="E705" s="610"/>
      <c r="F705" s="610"/>
      <c r="G705" s="610"/>
      <c r="H705" s="610"/>
      <c r="I705" s="610"/>
      <c r="J705" s="610"/>
      <c r="K705" s="610"/>
      <c r="L705" s="610"/>
      <c r="M705" s="610"/>
      <c r="N705" s="610"/>
      <c r="O705" s="610"/>
      <c r="P705" s="610"/>
      <c r="Q705" s="610"/>
      <c r="R705" s="610"/>
      <c r="S705" s="610"/>
      <c r="T705" s="610"/>
      <c r="U705" s="610"/>
      <c r="V705" s="610"/>
      <c r="W705" s="610"/>
      <c r="X705" s="610"/>
      <c r="Y705" s="610"/>
      <c r="Z705" s="610"/>
      <c r="AA705" s="610"/>
      <c r="AB705" s="610"/>
      <c r="AC705" s="610"/>
      <c r="AD705" s="610"/>
      <c r="AE705" s="610"/>
      <c r="AF705" s="610"/>
    </row>
    <row r="706">
      <c r="A706" s="610"/>
      <c r="B706" s="610"/>
      <c r="C706" s="610"/>
      <c r="D706" s="610"/>
      <c r="E706" s="610"/>
      <c r="F706" s="610"/>
      <c r="G706" s="610"/>
      <c r="H706" s="610"/>
      <c r="I706" s="610"/>
      <c r="J706" s="610"/>
      <c r="K706" s="610"/>
      <c r="L706" s="610"/>
      <c r="M706" s="610"/>
      <c r="N706" s="610"/>
      <c r="O706" s="610"/>
      <c r="P706" s="610"/>
      <c r="Q706" s="610"/>
      <c r="R706" s="610"/>
      <c r="S706" s="610"/>
      <c r="T706" s="610"/>
      <c r="U706" s="610"/>
      <c r="V706" s="610"/>
      <c r="W706" s="610"/>
      <c r="X706" s="610"/>
      <c r="Y706" s="610"/>
      <c r="Z706" s="610"/>
      <c r="AA706" s="610"/>
      <c r="AB706" s="610"/>
      <c r="AC706" s="610"/>
      <c r="AD706" s="610"/>
      <c r="AE706" s="610"/>
      <c r="AF706" s="610"/>
    </row>
    <row r="707">
      <c r="A707" s="610"/>
      <c r="B707" s="610"/>
      <c r="C707" s="610"/>
      <c r="D707" s="610"/>
      <c r="E707" s="610"/>
      <c r="F707" s="610"/>
      <c r="G707" s="610"/>
      <c r="H707" s="610"/>
      <c r="I707" s="610"/>
      <c r="J707" s="610"/>
      <c r="K707" s="610"/>
      <c r="L707" s="610"/>
      <c r="M707" s="610"/>
      <c r="N707" s="610"/>
      <c r="O707" s="610"/>
      <c r="P707" s="610"/>
      <c r="Q707" s="610"/>
      <c r="R707" s="610"/>
      <c r="S707" s="610"/>
      <c r="T707" s="610"/>
      <c r="U707" s="610"/>
      <c r="V707" s="610"/>
      <c r="W707" s="610"/>
      <c r="X707" s="610"/>
      <c r="Y707" s="610"/>
      <c r="Z707" s="610"/>
      <c r="AA707" s="610"/>
      <c r="AB707" s="610"/>
      <c r="AC707" s="610"/>
      <c r="AD707" s="610"/>
      <c r="AE707" s="610"/>
      <c r="AF707" s="610"/>
    </row>
    <row r="708">
      <c r="A708" s="610"/>
      <c r="B708" s="610"/>
      <c r="C708" s="610"/>
      <c r="D708" s="610"/>
      <c r="E708" s="610"/>
      <c r="F708" s="610"/>
      <c r="G708" s="610"/>
      <c r="H708" s="610"/>
      <c r="I708" s="610"/>
      <c r="J708" s="610"/>
      <c r="K708" s="610"/>
      <c r="L708" s="610"/>
      <c r="M708" s="610"/>
      <c r="N708" s="610"/>
      <c r="O708" s="610"/>
      <c r="P708" s="610"/>
      <c r="Q708" s="610"/>
      <c r="R708" s="610"/>
      <c r="S708" s="610"/>
      <c r="T708" s="610"/>
      <c r="U708" s="610"/>
      <c r="V708" s="610"/>
      <c r="W708" s="610"/>
      <c r="X708" s="610"/>
      <c r="Y708" s="610"/>
      <c r="Z708" s="610"/>
      <c r="AA708" s="610"/>
      <c r="AB708" s="610"/>
      <c r="AC708" s="610"/>
      <c r="AD708" s="610"/>
      <c r="AE708" s="610"/>
      <c r="AF708" s="610"/>
    </row>
    <row r="709">
      <c r="A709" s="610"/>
      <c r="B709" s="610"/>
      <c r="C709" s="610"/>
      <c r="D709" s="610"/>
      <c r="E709" s="610"/>
      <c r="F709" s="610"/>
      <c r="G709" s="610"/>
      <c r="H709" s="610"/>
      <c r="I709" s="610"/>
      <c r="J709" s="610"/>
      <c r="K709" s="610"/>
      <c r="L709" s="610"/>
      <c r="M709" s="610"/>
      <c r="N709" s="610"/>
      <c r="O709" s="610"/>
      <c r="P709" s="610"/>
      <c r="Q709" s="610"/>
      <c r="R709" s="610"/>
      <c r="S709" s="610"/>
      <c r="T709" s="610"/>
      <c r="U709" s="610"/>
      <c r="V709" s="610"/>
      <c r="W709" s="610"/>
      <c r="X709" s="610"/>
      <c r="Y709" s="610"/>
      <c r="Z709" s="610"/>
      <c r="AA709" s="610"/>
      <c r="AB709" s="610"/>
      <c r="AC709" s="610"/>
      <c r="AD709" s="610"/>
      <c r="AE709" s="610"/>
      <c r="AF709" s="610"/>
    </row>
    <row r="710">
      <c r="A710" s="610"/>
      <c r="B710" s="610"/>
      <c r="C710" s="610"/>
      <c r="D710" s="610"/>
      <c r="E710" s="610"/>
      <c r="F710" s="610"/>
      <c r="G710" s="610"/>
      <c r="H710" s="610"/>
      <c r="I710" s="610"/>
      <c r="J710" s="610"/>
      <c r="K710" s="610"/>
      <c r="L710" s="610"/>
      <c r="M710" s="610"/>
      <c r="N710" s="610"/>
      <c r="O710" s="610"/>
      <c r="P710" s="610"/>
      <c r="Q710" s="610"/>
      <c r="R710" s="610"/>
      <c r="S710" s="610"/>
      <c r="T710" s="610"/>
      <c r="U710" s="610"/>
      <c r="V710" s="610"/>
      <c r="W710" s="610"/>
      <c r="X710" s="610"/>
      <c r="Y710" s="610"/>
      <c r="Z710" s="610"/>
      <c r="AA710" s="610"/>
      <c r="AB710" s="610"/>
      <c r="AC710" s="610"/>
      <c r="AD710" s="610"/>
      <c r="AE710" s="610"/>
      <c r="AF710" s="610"/>
    </row>
    <row r="711">
      <c r="A711" s="610"/>
      <c r="B711" s="610"/>
      <c r="C711" s="610"/>
      <c r="D711" s="610"/>
      <c r="E711" s="610"/>
      <c r="F711" s="610"/>
      <c r="G711" s="610"/>
      <c r="H711" s="610"/>
      <c r="I711" s="610"/>
      <c r="J711" s="610"/>
      <c r="K711" s="610"/>
      <c r="L711" s="610"/>
      <c r="M711" s="610"/>
      <c r="N711" s="610"/>
      <c r="O711" s="610"/>
      <c r="P711" s="610"/>
      <c r="Q711" s="610"/>
      <c r="R711" s="610"/>
      <c r="S711" s="610"/>
      <c r="T711" s="610"/>
      <c r="U711" s="610"/>
      <c r="V711" s="610"/>
      <c r="W711" s="610"/>
      <c r="X711" s="610"/>
      <c r="Y711" s="610"/>
      <c r="Z711" s="610"/>
      <c r="AA711" s="610"/>
      <c r="AB711" s="610"/>
      <c r="AC711" s="610"/>
      <c r="AD711" s="610"/>
      <c r="AE711" s="610"/>
      <c r="AF711" s="610"/>
    </row>
    <row r="712">
      <c r="A712" s="610"/>
      <c r="B712" s="610"/>
      <c r="C712" s="610"/>
      <c r="D712" s="610"/>
      <c r="E712" s="610"/>
      <c r="F712" s="610"/>
      <c r="G712" s="610"/>
      <c r="H712" s="610"/>
      <c r="I712" s="610"/>
      <c r="J712" s="610"/>
      <c r="K712" s="610"/>
      <c r="L712" s="610"/>
      <c r="M712" s="610"/>
      <c r="N712" s="610"/>
      <c r="O712" s="610"/>
      <c r="P712" s="610"/>
      <c r="Q712" s="610"/>
      <c r="R712" s="610"/>
      <c r="S712" s="610"/>
      <c r="T712" s="610"/>
      <c r="U712" s="610"/>
      <c r="V712" s="610"/>
      <c r="W712" s="610"/>
      <c r="X712" s="610"/>
      <c r="Y712" s="610"/>
      <c r="Z712" s="610"/>
      <c r="AA712" s="610"/>
      <c r="AB712" s="610"/>
      <c r="AC712" s="610"/>
      <c r="AD712" s="610"/>
      <c r="AE712" s="610"/>
      <c r="AF712" s="610"/>
    </row>
    <row r="713">
      <c r="A713" s="610"/>
      <c r="B713" s="610"/>
      <c r="C713" s="610"/>
      <c r="D713" s="610"/>
      <c r="E713" s="610"/>
      <c r="F713" s="610"/>
      <c r="G713" s="610"/>
      <c r="H713" s="610"/>
      <c r="I713" s="610"/>
      <c r="J713" s="610"/>
      <c r="K713" s="610"/>
      <c r="L713" s="610"/>
      <c r="M713" s="610"/>
      <c r="N713" s="610"/>
      <c r="O713" s="610"/>
      <c r="P713" s="610"/>
      <c r="Q713" s="610"/>
      <c r="R713" s="610"/>
      <c r="S713" s="610"/>
      <c r="T713" s="610"/>
      <c r="U713" s="610"/>
      <c r="V713" s="610"/>
      <c r="W713" s="610"/>
      <c r="X713" s="610"/>
      <c r="Y713" s="610"/>
      <c r="Z713" s="610"/>
      <c r="AA713" s="610"/>
      <c r="AB713" s="610"/>
      <c r="AC713" s="610"/>
      <c r="AD713" s="610"/>
      <c r="AE713" s="610"/>
      <c r="AF713" s="610"/>
    </row>
    <row r="714">
      <c r="A714" s="610"/>
      <c r="B714" s="610"/>
      <c r="C714" s="610"/>
      <c r="D714" s="610"/>
      <c r="E714" s="610"/>
      <c r="F714" s="610"/>
      <c r="G714" s="610"/>
      <c r="H714" s="610"/>
      <c r="I714" s="610"/>
      <c r="J714" s="610"/>
      <c r="K714" s="610"/>
      <c r="L714" s="610"/>
      <c r="M714" s="610"/>
      <c r="N714" s="610"/>
      <c r="O714" s="610"/>
      <c r="P714" s="610"/>
      <c r="Q714" s="610"/>
      <c r="R714" s="610"/>
      <c r="S714" s="610"/>
      <c r="T714" s="610"/>
      <c r="U714" s="610"/>
      <c r="V714" s="610"/>
      <c r="W714" s="610"/>
      <c r="X714" s="610"/>
      <c r="Y714" s="610"/>
      <c r="Z714" s="610"/>
      <c r="AA714" s="610"/>
      <c r="AB714" s="610"/>
      <c r="AC714" s="610"/>
      <c r="AD714" s="610"/>
      <c r="AE714" s="610"/>
      <c r="AF714" s="610"/>
    </row>
    <row r="715">
      <c r="A715" s="610"/>
      <c r="B715" s="610"/>
      <c r="C715" s="610"/>
      <c r="D715" s="610"/>
      <c r="E715" s="610"/>
      <c r="F715" s="610"/>
      <c r="G715" s="610"/>
      <c r="H715" s="610"/>
      <c r="I715" s="610"/>
      <c r="J715" s="610"/>
      <c r="K715" s="610"/>
      <c r="L715" s="610"/>
      <c r="M715" s="610"/>
      <c r="N715" s="610"/>
      <c r="O715" s="610"/>
      <c r="P715" s="610"/>
      <c r="Q715" s="610"/>
      <c r="R715" s="610"/>
      <c r="S715" s="610"/>
      <c r="T715" s="610"/>
      <c r="U715" s="610"/>
      <c r="V715" s="610"/>
      <c r="W715" s="610"/>
      <c r="X715" s="610"/>
      <c r="Y715" s="610"/>
      <c r="Z715" s="610"/>
      <c r="AA715" s="610"/>
      <c r="AB715" s="610"/>
      <c r="AC715" s="610"/>
      <c r="AD715" s="610"/>
      <c r="AE715" s="610"/>
      <c r="AF715" s="610"/>
    </row>
    <row r="716">
      <c r="A716" s="610"/>
      <c r="B716" s="610"/>
      <c r="C716" s="610"/>
      <c r="D716" s="610"/>
      <c r="E716" s="610"/>
      <c r="F716" s="610"/>
      <c r="G716" s="610"/>
      <c r="H716" s="610"/>
      <c r="I716" s="610"/>
      <c r="J716" s="610"/>
      <c r="K716" s="610"/>
      <c r="L716" s="610"/>
      <c r="M716" s="610"/>
      <c r="N716" s="610"/>
      <c r="O716" s="610"/>
      <c r="P716" s="610"/>
      <c r="Q716" s="610"/>
      <c r="R716" s="610"/>
      <c r="S716" s="610"/>
      <c r="T716" s="610"/>
      <c r="U716" s="610"/>
      <c r="V716" s="610"/>
      <c r="W716" s="610"/>
      <c r="X716" s="610"/>
      <c r="Y716" s="610"/>
      <c r="Z716" s="610"/>
      <c r="AA716" s="610"/>
      <c r="AB716" s="610"/>
      <c r="AC716" s="610"/>
      <c r="AD716" s="610"/>
      <c r="AE716" s="610"/>
      <c r="AF716" s="610"/>
    </row>
    <row r="717">
      <c r="A717" s="610"/>
      <c r="B717" s="610"/>
      <c r="C717" s="610"/>
      <c r="D717" s="610"/>
      <c r="E717" s="610"/>
      <c r="F717" s="610"/>
      <c r="G717" s="610"/>
      <c r="H717" s="610"/>
      <c r="I717" s="610"/>
      <c r="J717" s="610"/>
      <c r="K717" s="610"/>
      <c r="L717" s="610"/>
      <c r="M717" s="610"/>
      <c r="N717" s="610"/>
      <c r="O717" s="610"/>
      <c r="P717" s="610"/>
      <c r="Q717" s="610"/>
      <c r="R717" s="610"/>
      <c r="S717" s="610"/>
      <c r="T717" s="610"/>
      <c r="U717" s="610"/>
      <c r="V717" s="610"/>
      <c r="W717" s="610"/>
      <c r="X717" s="610"/>
      <c r="Y717" s="610"/>
      <c r="Z717" s="610"/>
      <c r="AA717" s="610"/>
      <c r="AB717" s="610"/>
      <c r="AC717" s="610"/>
      <c r="AD717" s="610"/>
      <c r="AE717" s="610"/>
      <c r="AF717" s="610"/>
    </row>
    <row r="718">
      <c r="A718" s="610"/>
      <c r="B718" s="610"/>
      <c r="C718" s="610"/>
      <c r="D718" s="610"/>
      <c r="E718" s="610"/>
      <c r="F718" s="610"/>
      <c r="G718" s="610"/>
      <c r="H718" s="610"/>
      <c r="I718" s="610"/>
      <c r="J718" s="610"/>
      <c r="K718" s="610"/>
      <c r="L718" s="610"/>
      <c r="M718" s="610"/>
      <c r="N718" s="610"/>
      <c r="O718" s="610"/>
      <c r="P718" s="610"/>
      <c r="Q718" s="610"/>
      <c r="R718" s="610"/>
      <c r="S718" s="610"/>
      <c r="T718" s="610"/>
      <c r="U718" s="610"/>
      <c r="V718" s="610"/>
      <c r="W718" s="610"/>
      <c r="X718" s="610"/>
      <c r="Y718" s="610"/>
      <c r="Z718" s="610"/>
      <c r="AA718" s="610"/>
      <c r="AB718" s="610"/>
      <c r="AC718" s="610"/>
      <c r="AD718" s="610"/>
      <c r="AE718" s="610"/>
      <c r="AF718" s="610"/>
    </row>
    <row r="719">
      <c r="A719" s="610"/>
      <c r="B719" s="610"/>
      <c r="C719" s="610"/>
      <c r="D719" s="610"/>
      <c r="E719" s="610"/>
      <c r="F719" s="610"/>
      <c r="G719" s="610"/>
      <c r="H719" s="610"/>
      <c r="I719" s="610"/>
      <c r="J719" s="610"/>
      <c r="K719" s="610"/>
      <c r="L719" s="610"/>
      <c r="M719" s="610"/>
      <c r="N719" s="610"/>
      <c r="O719" s="610"/>
      <c r="P719" s="610"/>
      <c r="Q719" s="610"/>
      <c r="R719" s="610"/>
      <c r="S719" s="610"/>
      <c r="T719" s="610"/>
      <c r="U719" s="610"/>
      <c r="V719" s="610"/>
      <c r="W719" s="610"/>
      <c r="X719" s="610"/>
      <c r="Y719" s="610"/>
      <c r="Z719" s="610"/>
      <c r="AA719" s="610"/>
      <c r="AB719" s="610"/>
      <c r="AC719" s="610"/>
      <c r="AD719" s="610"/>
      <c r="AE719" s="610"/>
      <c r="AF719" s="610"/>
    </row>
    <row r="720">
      <c r="A720" s="610"/>
      <c r="B720" s="610"/>
      <c r="C720" s="610"/>
      <c r="D720" s="610"/>
      <c r="E720" s="610"/>
      <c r="F720" s="610"/>
      <c r="G720" s="610"/>
      <c r="H720" s="610"/>
      <c r="I720" s="610"/>
      <c r="J720" s="610"/>
      <c r="K720" s="610"/>
      <c r="L720" s="610"/>
      <c r="M720" s="610"/>
      <c r="N720" s="610"/>
      <c r="O720" s="610"/>
      <c r="P720" s="610"/>
      <c r="Q720" s="610"/>
      <c r="R720" s="610"/>
      <c r="S720" s="610"/>
      <c r="T720" s="610"/>
      <c r="U720" s="610"/>
      <c r="V720" s="610"/>
      <c r="W720" s="610"/>
      <c r="X720" s="610"/>
      <c r="Y720" s="610"/>
      <c r="Z720" s="610"/>
      <c r="AA720" s="610"/>
      <c r="AB720" s="610"/>
      <c r="AC720" s="610"/>
      <c r="AD720" s="610"/>
      <c r="AE720" s="610"/>
      <c r="AF720" s="610"/>
    </row>
    <row r="721">
      <c r="A721" s="610"/>
      <c r="B721" s="610"/>
      <c r="C721" s="610"/>
      <c r="D721" s="610"/>
      <c r="E721" s="610"/>
      <c r="F721" s="610"/>
      <c r="G721" s="610"/>
      <c r="H721" s="610"/>
      <c r="I721" s="610"/>
      <c r="J721" s="610"/>
      <c r="K721" s="610"/>
      <c r="L721" s="610"/>
      <c r="M721" s="610"/>
      <c r="N721" s="610"/>
      <c r="O721" s="610"/>
      <c r="P721" s="610"/>
      <c r="Q721" s="610"/>
      <c r="R721" s="610"/>
      <c r="S721" s="610"/>
      <c r="T721" s="610"/>
      <c r="U721" s="610"/>
      <c r="V721" s="610"/>
      <c r="W721" s="610"/>
      <c r="X721" s="610"/>
      <c r="Y721" s="610"/>
      <c r="Z721" s="610"/>
      <c r="AA721" s="610"/>
      <c r="AB721" s="610"/>
      <c r="AC721" s="610"/>
      <c r="AD721" s="610"/>
      <c r="AE721" s="610"/>
      <c r="AF721" s="610"/>
    </row>
    <row r="722">
      <c r="A722" s="610"/>
      <c r="B722" s="610"/>
      <c r="C722" s="610"/>
      <c r="D722" s="610"/>
      <c r="E722" s="610"/>
      <c r="F722" s="610"/>
      <c r="G722" s="610"/>
      <c r="H722" s="610"/>
      <c r="I722" s="610"/>
      <c r="J722" s="610"/>
      <c r="K722" s="610"/>
      <c r="L722" s="610"/>
      <c r="M722" s="610"/>
      <c r="N722" s="610"/>
      <c r="O722" s="610"/>
      <c r="P722" s="610"/>
      <c r="Q722" s="610"/>
      <c r="R722" s="610"/>
      <c r="S722" s="610"/>
      <c r="T722" s="610"/>
      <c r="U722" s="610"/>
      <c r="V722" s="610"/>
      <c r="W722" s="610"/>
      <c r="X722" s="610"/>
      <c r="Y722" s="610"/>
      <c r="Z722" s="610"/>
      <c r="AA722" s="610"/>
      <c r="AB722" s="610"/>
      <c r="AC722" s="610"/>
      <c r="AD722" s="610"/>
      <c r="AE722" s="610"/>
      <c r="AF722" s="610"/>
    </row>
    <row r="723">
      <c r="A723" s="610"/>
      <c r="B723" s="610"/>
      <c r="C723" s="610"/>
      <c r="D723" s="610"/>
      <c r="E723" s="610"/>
      <c r="F723" s="610"/>
      <c r="G723" s="610"/>
      <c r="H723" s="610"/>
      <c r="I723" s="610"/>
      <c r="J723" s="610"/>
      <c r="K723" s="610"/>
      <c r="L723" s="610"/>
      <c r="M723" s="610"/>
      <c r="N723" s="610"/>
      <c r="O723" s="610"/>
      <c r="P723" s="610"/>
      <c r="Q723" s="610"/>
      <c r="R723" s="610"/>
      <c r="S723" s="610"/>
      <c r="T723" s="610"/>
      <c r="U723" s="610"/>
      <c r="V723" s="610"/>
      <c r="W723" s="610"/>
      <c r="X723" s="610"/>
      <c r="Y723" s="610"/>
      <c r="Z723" s="610"/>
      <c r="AA723" s="610"/>
      <c r="AB723" s="610"/>
      <c r="AC723" s="610"/>
      <c r="AD723" s="610"/>
      <c r="AE723" s="610"/>
      <c r="AF723" s="610"/>
    </row>
    <row r="724">
      <c r="A724" s="610"/>
      <c r="B724" s="610"/>
      <c r="C724" s="610"/>
      <c r="D724" s="610"/>
      <c r="E724" s="610"/>
      <c r="F724" s="610"/>
      <c r="G724" s="610"/>
      <c r="H724" s="610"/>
      <c r="I724" s="610"/>
      <c r="J724" s="610"/>
      <c r="K724" s="610"/>
      <c r="L724" s="610"/>
      <c r="M724" s="610"/>
      <c r="N724" s="610"/>
      <c r="O724" s="610"/>
      <c r="P724" s="610"/>
      <c r="Q724" s="610"/>
      <c r="R724" s="610"/>
      <c r="S724" s="610"/>
      <c r="T724" s="610"/>
      <c r="U724" s="610"/>
      <c r="V724" s="610"/>
      <c r="W724" s="610"/>
      <c r="X724" s="610"/>
      <c r="Y724" s="610"/>
      <c r="Z724" s="610"/>
      <c r="AA724" s="610"/>
      <c r="AB724" s="610"/>
      <c r="AC724" s="610"/>
      <c r="AD724" s="610"/>
      <c r="AE724" s="610"/>
      <c r="AF724" s="610"/>
    </row>
    <row r="725">
      <c r="A725" s="610"/>
      <c r="B725" s="610"/>
      <c r="C725" s="610"/>
      <c r="D725" s="610"/>
      <c r="E725" s="610"/>
      <c r="F725" s="610"/>
      <c r="G725" s="610"/>
      <c r="H725" s="610"/>
      <c r="I725" s="610"/>
      <c r="J725" s="610"/>
      <c r="K725" s="610"/>
      <c r="L725" s="610"/>
      <c r="M725" s="610"/>
      <c r="N725" s="610"/>
      <c r="O725" s="610"/>
      <c r="P725" s="610"/>
      <c r="Q725" s="610"/>
      <c r="R725" s="610"/>
      <c r="S725" s="610"/>
      <c r="T725" s="610"/>
      <c r="U725" s="610"/>
      <c r="V725" s="610"/>
      <c r="W725" s="610"/>
      <c r="X725" s="610"/>
      <c r="Y725" s="610"/>
      <c r="Z725" s="610"/>
      <c r="AA725" s="610"/>
      <c r="AB725" s="610"/>
      <c r="AC725" s="610"/>
      <c r="AD725" s="610"/>
      <c r="AE725" s="610"/>
      <c r="AF725" s="610"/>
    </row>
    <row r="726">
      <c r="A726" s="610"/>
      <c r="B726" s="610"/>
      <c r="C726" s="610"/>
      <c r="D726" s="610"/>
      <c r="E726" s="610"/>
      <c r="F726" s="610"/>
      <c r="G726" s="610"/>
      <c r="H726" s="610"/>
      <c r="I726" s="610"/>
      <c r="J726" s="610"/>
      <c r="K726" s="610"/>
      <c r="L726" s="610"/>
      <c r="M726" s="610"/>
      <c r="N726" s="610"/>
      <c r="O726" s="610"/>
      <c r="P726" s="610"/>
      <c r="Q726" s="610"/>
      <c r="R726" s="610"/>
      <c r="S726" s="610"/>
      <c r="T726" s="610"/>
      <c r="U726" s="610"/>
      <c r="V726" s="610"/>
      <c r="W726" s="610"/>
      <c r="X726" s="610"/>
      <c r="Y726" s="610"/>
      <c r="Z726" s="610"/>
      <c r="AA726" s="610"/>
      <c r="AB726" s="610"/>
      <c r="AC726" s="610"/>
      <c r="AD726" s="610"/>
      <c r="AE726" s="610"/>
      <c r="AF726" s="610"/>
    </row>
    <row r="727">
      <c r="A727" s="610"/>
      <c r="B727" s="610"/>
      <c r="C727" s="610"/>
      <c r="D727" s="610"/>
      <c r="E727" s="610"/>
      <c r="F727" s="610"/>
      <c r="G727" s="610"/>
      <c r="H727" s="610"/>
      <c r="I727" s="610"/>
      <c r="J727" s="610"/>
      <c r="K727" s="610"/>
      <c r="L727" s="610"/>
      <c r="M727" s="610"/>
      <c r="N727" s="610"/>
      <c r="O727" s="610"/>
      <c r="P727" s="610"/>
      <c r="Q727" s="610"/>
      <c r="R727" s="610"/>
      <c r="S727" s="610"/>
      <c r="T727" s="610"/>
      <c r="U727" s="610"/>
      <c r="V727" s="610"/>
      <c r="W727" s="610"/>
      <c r="X727" s="610"/>
      <c r="Y727" s="610"/>
      <c r="Z727" s="610"/>
      <c r="AA727" s="610"/>
      <c r="AB727" s="610"/>
      <c r="AC727" s="610"/>
      <c r="AD727" s="610"/>
      <c r="AE727" s="610"/>
      <c r="AF727" s="610"/>
    </row>
    <row r="728">
      <c r="A728" s="610"/>
      <c r="B728" s="610"/>
      <c r="C728" s="610"/>
      <c r="D728" s="610"/>
      <c r="E728" s="610"/>
      <c r="F728" s="610"/>
      <c r="G728" s="610"/>
      <c r="H728" s="610"/>
      <c r="I728" s="610"/>
      <c r="J728" s="610"/>
      <c r="K728" s="610"/>
      <c r="L728" s="610"/>
      <c r="M728" s="610"/>
      <c r="N728" s="610"/>
      <c r="O728" s="610"/>
      <c r="P728" s="610"/>
      <c r="Q728" s="610"/>
      <c r="R728" s="610"/>
      <c r="S728" s="610"/>
      <c r="T728" s="610"/>
      <c r="U728" s="610"/>
      <c r="V728" s="610"/>
      <c r="W728" s="610"/>
      <c r="X728" s="610"/>
      <c r="Y728" s="610"/>
      <c r="Z728" s="610"/>
      <c r="AA728" s="610"/>
      <c r="AB728" s="610"/>
      <c r="AC728" s="610"/>
      <c r="AD728" s="610"/>
      <c r="AE728" s="610"/>
      <c r="AF728" s="610"/>
    </row>
    <row r="729">
      <c r="A729" s="610"/>
      <c r="B729" s="610"/>
      <c r="C729" s="610"/>
      <c r="D729" s="610"/>
      <c r="E729" s="610"/>
      <c r="F729" s="610"/>
      <c r="G729" s="610"/>
      <c r="H729" s="610"/>
      <c r="I729" s="610"/>
      <c r="J729" s="610"/>
      <c r="K729" s="610"/>
      <c r="L729" s="610"/>
      <c r="M729" s="610"/>
      <c r="N729" s="610"/>
      <c r="O729" s="610"/>
      <c r="P729" s="610"/>
      <c r="Q729" s="610"/>
      <c r="R729" s="610"/>
      <c r="S729" s="610"/>
      <c r="T729" s="610"/>
      <c r="U729" s="610"/>
      <c r="V729" s="610"/>
      <c r="W729" s="610"/>
      <c r="X729" s="610"/>
      <c r="Y729" s="610"/>
      <c r="Z729" s="610"/>
      <c r="AA729" s="610"/>
      <c r="AB729" s="610"/>
      <c r="AC729" s="610"/>
      <c r="AD729" s="610"/>
      <c r="AE729" s="610"/>
      <c r="AF729" s="610"/>
    </row>
    <row r="730">
      <c r="A730" s="610"/>
      <c r="B730" s="610"/>
      <c r="C730" s="610"/>
      <c r="D730" s="610"/>
      <c r="E730" s="610"/>
      <c r="F730" s="610"/>
      <c r="G730" s="610"/>
      <c r="H730" s="610"/>
      <c r="I730" s="610"/>
      <c r="J730" s="610"/>
      <c r="K730" s="610"/>
      <c r="L730" s="610"/>
      <c r="M730" s="610"/>
      <c r="N730" s="610"/>
      <c r="O730" s="610"/>
      <c r="P730" s="610"/>
      <c r="Q730" s="610"/>
      <c r="R730" s="610"/>
      <c r="S730" s="610"/>
      <c r="T730" s="610"/>
      <c r="U730" s="610"/>
      <c r="V730" s="610"/>
      <c r="W730" s="610"/>
      <c r="X730" s="610"/>
      <c r="Y730" s="610"/>
      <c r="Z730" s="610"/>
      <c r="AA730" s="610"/>
      <c r="AB730" s="610"/>
      <c r="AC730" s="610"/>
      <c r="AD730" s="610"/>
      <c r="AE730" s="610"/>
      <c r="AF730" s="610"/>
    </row>
    <row r="731">
      <c r="A731" s="610"/>
      <c r="B731" s="610"/>
      <c r="C731" s="610"/>
      <c r="D731" s="610"/>
      <c r="E731" s="610"/>
      <c r="F731" s="610"/>
      <c r="G731" s="610"/>
      <c r="H731" s="610"/>
      <c r="I731" s="610"/>
      <c r="J731" s="610"/>
      <c r="K731" s="610"/>
      <c r="L731" s="610"/>
      <c r="M731" s="610"/>
      <c r="N731" s="610"/>
      <c r="O731" s="610"/>
      <c r="P731" s="610"/>
      <c r="Q731" s="610"/>
      <c r="R731" s="610"/>
      <c r="S731" s="610"/>
      <c r="T731" s="610"/>
      <c r="U731" s="610"/>
      <c r="V731" s="610"/>
      <c r="W731" s="610"/>
      <c r="X731" s="610"/>
      <c r="Y731" s="610"/>
      <c r="Z731" s="610"/>
      <c r="AA731" s="610"/>
      <c r="AB731" s="610"/>
      <c r="AC731" s="610"/>
      <c r="AD731" s="610"/>
      <c r="AE731" s="610"/>
      <c r="AF731" s="610"/>
    </row>
    <row r="732">
      <c r="A732" s="610"/>
      <c r="B732" s="610"/>
      <c r="C732" s="610"/>
      <c r="D732" s="610"/>
      <c r="E732" s="610"/>
      <c r="F732" s="610"/>
      <c r="G732" s="610"/>
      <c r="H732" s="610"/>
      <c r="I732" s="610"/>
      <c r="J732" s="610"/>
      <c r="K732" s="610"/>
      <c r="L732" s="610"/>
      <c r="M732" s="610"/>
      <c r="N732" s="610"/>
      <c r="O732" s="610"/>
      <c r="P732" s="610"/>
      <c r="Q732" s="610"/>
      <c r="R732" s="610"/>
      <c r="S732" s="610"/>
      <c r="T732" s="610"/>
      <c r="U732" s="610"/>
      <c r="V732" s="610"/>
      <c r="W732" s="610"/>
      <c r="X732" s="610"/>
      <c r="Y732" s="610"/>
      <c r="Z732" s="610"/>
      <c r="AA732" s="610"/>
      <c r="AB732" s="610"/>
      <c r="AC732" s="610"/>
      <c r="AD732" s="610"/>
      <c r="AE732" s="610"/>
      <c r="AF732" s="610"/>
    </row>
    <row r="733">
      <c r="A733" s="610"/>
      <c r="B733" s="610"/>
      <c r="C733" s="610"/>
      <c r="D733" s="610"/>
      <c r="E733" s="610"/>
      <c r="F733" s="610"/>
      <c r="G733" s="610"/>
      <c r="H733" s="610"/>
      <c r="I733" s="610"/>
      <c r="J733" s="610"/>
      <c r="K733" s="610"/>
      <c r="L733" s="610"/>
      <c r="M733" s="610"/>
      <c r="N733" s="610"/>
      <c r="O733" s="610"/>
      <c r="P733" s="610"/>
      <c r="Q733" s="610"/>
      <c r="R733" s="610"/>
      <c r="S733" s="610"/>
      <c r="T733" s="610"/>
      <c r="U733" s="610"/>
      <c r="V733" s="610"/>
      <c r="W733" s="610"/>
      <c r="X733" s="610"/>
      <c r="Y733" s="610"/>
      <c r="Z733" s="610"/>
      <c r="AA733" s="610"/>
      <c r="AB733" s="610"/>
      <c r="AC733" s="610"/>
      <c r="AD733" s="610"/>
      <c r="AE733" s="610"/>
      <c r="AF733" s="610"/>
    </row>
    <row r="734">
      <c r="A734" s="610"/>
      <c r="B734" s="610"/>
      <c r="C734" s="610"/>
      <c r="D734" s="610"/>
      <c r="E734" s="610"/>
      <c r="F734" s="610"/>
      <c r="G734" s="610"/>
      <c r="H734" s="610"/>
      <c r="I734" s="610"/>
      <c r="J734" s="610"/>
      <c r="K734" s="610"/>
      <c r="L734" s="610"/>
      <c r="M734" s="610"/>
      <c r="N734" s="610"/>
      <c r="O734" s="610"/>
      <c r="P734" s="610"/>
      <c r="Q734" s="610"/>
      <c r="R734" s="610"/>
      <c r="S734" s="610"/>
      <c r="T734" s="610"/>
      <c r="U734" s="610"/>
      <c r="V734" s="610"/>
      <c r="W734" s="610"/>
      <c r="X734" s="610"/>
      <c r="Y734" s="610"/>
      <c r="Z734" s="610"/>
      <c r="AA734" s="610"/>
      <c r="AB734" s="610"/>
      <c r="AC734" s="610"/>
      <c r="AD734" s="610"/>
      <c r="AE734" s="610"/>
      <c r="AF734" s="610"/>
    </row>
    <row r="735">
      <c r="A735" s="610"/>
      <c r="B735" s="610"/>
      <c r="C735" s="610"/>
      <c r="D735" s="610"/>
      <c r="E735" s="610"/>
      <c r="F735" s="610"/>
      <c r="G735" s="610"/>
      <c r="H735" s="610"/>
      <c r="I735" s="610"/>
      <c r="J735" s="610"/>
      <c r="K735" s="610"/>
      <c r="L735" s="610"/>
      <c r="M735" s="610"/>
      <c r="N735" s="610"/>
      <c r="O735" s="610"/>
      <c r="P735" s="610"/>
      <c r="Q735" s="610"/>
      <c r="R735" s="610"/>
      <c r="S735" s="610"/>
      <c r="T735" s="610"/>
      <c r="U735" s="610"/>
      <c r="V735" s="610"/>
      <c r="W735" s="610"/>
      <c r="X735" s="610"/>
      <c r="Y735" s="610"/>
      <c r="Z735" s="610"/>
      <c r="AA735" s="610"/>
      <c r="AB735" s="610"/>
      <c r="AC735" s="610"/>
      <c r="AD735" s="610"/>
      <c r="AE735" s="610"/>
      <c r="AF735" s="610"/>
    </row>
    <row r="736">
      <c r="A736" s="610"/>
      <c r="B736" s="610"/>
      <c r="C736" s="610"/>
      <c r="D736" s="610"/>
      <c r="E736" s="610"/>
      <c r="F736" s="610"/>
      <c r="G736" s="610"/>
      <c r="H736" s="610"/>
      <c r="I736" s="610"/>
      <c r="J736" s="610"/>
      <c r="K736" s="610"/>
      <c r="L736" s="610"/>
      <c r="M736" s="610"/>
      <c r="N736" s="610"/>
      <c r="O736" s="610"/>
      <c r="P736" s="610"/>
      <c r="Q736" s="610"/>
      <c r="R736" s="610"/>
      <c r="S736" s="610"/>
      <c r="T736" s="610"/>
      <c r="U736" s="610"/>
      <c r="V736" s="610"/>
      <c r="W736" s="610"/>
      <c r="X736" s="610"/>
      <c r="Y736" s="610"/>
      <c r="Z736" s="610"/>
      <c r="AA736" s="610"/>
      <c r="AB736" s="610"/>
      <c r="AC736" s="610"/>
      <c r="AD736" s="610"/>
      <c r="AE736" s="610"/>
      <c r="AF736" s="610"/>
    </row>
    <row r="737">
      <c r="A737" s="610"/>
      <c r="B737" s="610"/>
      <c r="C737" s="610"/>
      <c r="D737" s="610"/>
      <c r="E737" s="610"/>
      <c r="F737" s="610"/>
      <c r="G737" s="610"/>
      <c r="H737" s="610"/>
      <c r="I737" s="610"/>
      <c r="J737" s="610"/>
      <c r="K737" s="610"/>
      <c r="L737" s="610"/>
      <c r="M737" s="610"/>
      <c r="N737" s="610"/>
      <c r="O737" s="610"/>
      <c r="P737" s="610"/>
      <c r="Q737" s="610"/>
      <c r="R737" s="610"/>
      <c r="S737" s="610"/>
      <c r="T737" s="610"/>
      <c r="U737" s="610"/>
      <c r="V737" s="610"/>
      <c r="W737" s="610"/>
      <c r="X737" s="610"/>
      <c r="Y737" s="610"/>
      <c r="Z737" s="610"/>
      <c r="AA737" s="610"/>
      <c r="AB737" s="610"/>
      <c r="AC737" s="610"/>
      <c r="AD737" s="610"/>
      <c r="AE737" s="610"/>
      <c r="AF737" s="610"/>
    </row>
    <row r="738">
      <c r="A738" s="610"/>
      <c r="B738" s="610"/>
      <c r="C738" s="610"/>
      <c r="D738" s="610"/>
      <c r="E738" s="610"/>
      <c r="F738" s="610"/>
      <c r="G738" s="610"/>
      <c r="H738" s="610"/>
      <c r="I738" s="610"/>
      <c r="J738" s="610"/>
      <c r="K738" s="610"/>
      <c r="L738" s="610"/>
      <c r="M738" s="610"/>
      <c r="N738" s="610"/>
      <c r="O738" s="610"/>
      <c r="P738" s="610"/>
      <c r="Q738" s="610"/>
      <c r="R738" s="610"/>
      <c r="S738" s="610"/>
      <c r="T738" s="610"/>
      <c r="U738" s="610"/>
      <c r="V738" s="610"/>
      <c r="W738" s="610"/>
      <c r="X738" s="610"/>
      <c r="Y738" s="610"/>
      <c r="Z738" s="610"/>
      <c r="AA738" s="610"/>
      <c r="AB738" s="610"/>
      <c r="AC738" s="610"/>
      <c r="AD738" s="610"/>
      <c r="AE738" s="610"/>
      <c r="AF738" s="610"/>
    </row>
    <row r="739">
      <c r="A739" s="610"/>
      <c r="B739" s="610"/>
      <c r="C739" s="610"/>
      <c r="D739" s="610"/>
      <c r="E739" s="610"/>
      <c r="F739" s="610"/>
      <c r="G739" s="610"/>
      <c r="H739" s="610"/>
      <c r="I739" s="610"/>
      <c r="J739" s="610"/>
      <c r="K739" s="610"/>
      <c r="L739" s="610"/>
      <c r="M739" s="610"/>
      <c r="N739" s="610"/>
      <c r="O739" s="610"/>
      <c r="P739" s="610"/>
      <c r="Q739" s="610"/>
      <c r="R739" s="610"/>
      <c r="S739" s="610"/>
      <c r="T739" s="610"/>
      <c r="U739" s="610"/>
      <c r="V739" s="610"/>
      <c r="W739" s="610"/>
      <c r="X739" s="610"/>
      <c r="Y739" s="610"/>
      <c r="Z739" s="610"/>
      <c r="AA739" s="610"/>
      <c r="AB739" s="610"/>
      <c r="AC739" s="610"/>
      <c r="AD739" s="610"/>
      <c r="AE739" s="610"/>
      <c r="AF739" s="610"/>
    </row>
    <row r="740">
      <c r="A740" s="610"/>
      <c r="B740" s="610"/>
      <c r="C740" s="610"/>
      <c r="D740" s="610"/>
      <c r="E740" s="610"/>
      <c r="F740" s="610"/>
      <c r="G740" s="610"/>
      <c r="H740" s="610"/>
      <c r="I740" s="610"/>
      <c r="J740" s="610"/>
      <c r="K740" s="610"/>
      <c r="L740" s="610"/>
      <c r="M740" s="610"/>
      <c r="N740" s="610"/>
      <c r="O740" s="610"/>
      <c r="P740" s="610"/>
      <c r="Q740" s="610"/>
      <c r="R740" s="610"/>
      <c r="S740" s="610"/>
      <c r="T740" s="610"/>
      <c r="U740" s="610"/>
      <c r="V740" s="610"/>
      <c r="W740" s="610"/>
      <c r="X740" s="610"/>
      <c r="Y740" s="610"/>
      <c r="Z740" s="610"/>
      <c r="AA740" s="610"/>
      <c r="AB740" s="610"/>
      <c r="AC740" s="610"/>
      <c r="AD740" s="610"/>
      <c r="AE740" s="610"/>
      <c r="AF740" s="610"/>
    </row>
    <row r="741">
      <c r="A741" s="610"/>
      <c r="B741" s="610"/>
      <c r="C741" s="610"/>
      <c r="D741" s="610"/>
      <c r="E741" s="610"/>
      <c r="F741" s="610"/>
      <c r="G741" s="610"/>
      <c r="H741" s="610"/>
      <c r="I741" s="610"/>
      <c r="J741" s="610"/>
      <c r="K741" s="610"/>
      <c r="L741" s="610"/>
      <c r="M741" s="610"/>
      <c r="N741" s="610"/>
      <c r="O741" s="610"/>
      <c r="P741" s="610"/>
      <c r="Q741" s="610"/>
      <c r="R741" s="610"/>
      <c r="S741" s="610"/>
      <c r="T741" s="610"/>
      <c r="U741" s="610"/>
      <c r="V741" s="610"/>
      <c r="W741" s="610"/>
      <c r="X741" s="610"/>
      <c r="Y741" s="610"/>
      <c r="Z741" s="610"/>
      <c r="AA741" s="610"/>
      <c r="AB741" s="610"/>
      <c r="AC741" s="610"/>
      <c r="AD741" s="610"/>
      <c r="AE741" s="610"/>
      <c r="AF741" s="610"/>
    </row>
    <row r="742">
      <c r="A742" s="610"/>
      <c r="B742" s="610"/>
      <c r="C742" s="610"/>
      <c r="D742" s="610"/>
      <c r="E742" s="610"/>
      <c r="F742" s="610"/>
      <c r="G742" s="610"/>
      <c r="H742" s="610"/>
      <c r="I742" s="610"/>
      <c r="J742" s="610"/>
      <c r="K742" s="610"/>
      <c r="L742" s="610"/>
      <c r="M742" s="610"/>
      <c r="N742" s="610"/>
      <c r="O742" s="610"/>
      <c r="P742" s="610"/>
      <c r="Q742" s="610"/>
      <c r="R742" s="610"/>
      <c r="S742" s="610"/>
      <c r="T742" s="610"/>
      <c r="U742" s="610"/>
      <c r="V742" s="610"/>
      <c r="W742" s="610"/>
      <c r="X742" s="610"/>
      <c r="Y742" s="610"/>
      <c r="Z742" s="610"/>
      <c r="AA742" s="610"/>
      <c r="AB742" s="610"/>
      <c r="AC742" s="610"/>
      <c r="AD742" s="610"/>
      <c r="AE742" s="610"/>
      <c r="AF742" s="610"/>
    </row>
    <row r="743">
      <c r="A743" s="610"/>
      <c r="B743" s="610"/>
      <c r="C743" s="610"/>
      <c r="D743" s="610"/>
      <c r="E743" s="610"/>
      <c r="F743" s="610"/>
      <c r="G743" s="610"/>
      <c r="H743" s="610"/>
      <c r="I743" s="610"/>
      <c r="J743" s="610"/>
      <c r="K743" s="610"/>
      <c r="L743" s="610"/>
      <c r="M743" s="610"/>
      <c r="N743" s="610"/>
      <c r="O743" s="610"/>
      <c r="P743" s="610"/>
      <c r="Q743" s="610"/>
      <c r="R743" s="610"/>
      <c r="S743" s="610"/>
      <c r="T743" s="610"/>
      <c r="U743" s="610"/>
      <c r="V743" s="610"/>
      <c r="W743" s="610"/>
      <c r="X743" s="610"/>
      <c r="Y743" s="610"/>
      <c r="Z743" s="610"/>
      <c r="AA743" s="610"/>
      <c r="AB743" s="610"/>
      <c r="AC743" s="610"/>
      <c r="AD743" s="610"/>
      <c r="AE743" s="610"/>
      <c r="AF743" s="610"/>
    </row>
    <row r="744">
      <c r="A744" s="610"/>
      <c r="B744" s="610"/>
      <c r="C744" s="610"/>
      <c r="D744" s="610"/>
      <c r="E744" s="610"/>
      <c r="F744" s="610"/>
      <c r="G744" s="610"/>
      <c r="H744" s="610"/>
      <c r="I744" s="610"/>
      <c r="J744" s="610"/>
      <c r="K744" s="610"/>
      <c r="L744" s="610"/>
      <c r="M744" s="610"/>
      <c r="N744" s="610"/>
      <c r="O744" s="610"/>
      <c r="P744" s="610"/>
      <c r="Q744" s="610"/>
      <c r="R744" s="610"/>
      <c r="S744" s="610"/>
      <c r="T744" s="610"/>
      <c r="U744" s="610"/>
      <c r="V744" s="610"/>
      <c r="W744" s="610"/>
      <c r="X744" s="610"/>
      <c r="Y744" s="610"/>
      <c r="Z744" s="610"/>
      <c r="AA744" s="610"/>
      <c r="AB744" s="610"/>
      <c r="AC744" s="610"/>
      <c r="AD744" s="610"/>
      <c r="AE744" s="610"/>
      <c r="AF744" s="610"/>
    </row>
    <row r="745">
      <c r="A745" s="610"/>
      <c r="B745" s="610"/>
      <c r="C745" s="610"/>
      <c r="D745" s="610"/>
      <c r="E745" s="610"/>
      <c r="F745" s="610"/>
      <c r="G745" s="610"/>
      <c r="H745" s="610"/>
      <c r="I745" s="610"/>
      <c r="J745" s="610"/>
      <c r="K745" s="610"/>
      <c r="L745" s="610"/>
      <c r="M745" s="610"/>
      <c r="N745" s="610"/>
      <c r="O745" s="610"/>
      <c r="P745" s="610"/>
      <c r="Q745" s="610"/>
      <c r="R745" s="610"/>
      <c r="S745" s="610"/>
      <c r="T745" s="610"/>
      <c r="U745" s="610"/>
      <c r="V745" s="610"/>
      <c r="W745" s="610"/>
      <c r="X745" s="610"/>
      <c r="Y745" s="610"/>
      <c r="Z745" s="610"/>
      <c r="AA745" s="610"/>
      <c r="AB745" s="610"/>
      <c r="AC745" s="610"/>
      <c r="AD745" s="610"/>
      <c r="AE745" s="610"/>
      <c r="AF745" s="610"/>
    </row>
    <row r="746">
      <c r="A746" s="610"/>
      <c r="B746" s="610"/>
      <c r="C746" s="610"/>
      <c r="D746" s="610"/>
      <c r="E746" s="610"/>
      <c r="F746" s="610"/>
      <c r="G746" s="610"/>
      <c r="H746" s="610"/>
      <c r="I746" s="610"/>
      <c r="J746" s="610"/>
      <c r="K746" s="610"/>
      <c r="L746" s="610"/>
      <c r="M746" s="610"/>
      <c r="N746" s="610"/>
      <c r="O746" s="610"/>
      <c r="P746" s="610"/>
      <c r="Q746" s="610"/>
      <c r="R746" s="610"/>
      <c r="S746" s="610"/>
      <c r="T746" s="610"/>
      <c r="U746" s="610"/>
      <c r="V746" s="610"/>
      <c r="W746" s="610"/>
      <c r="X746" s="610"/>
      <c r="Y746" s="610"/>
      <c r="Z746" s="610"/>
      <c r="AA746" s="610"/>
      <c r="AB746" s="610"/>
      <c r="AC746" s="610"/>
      <c r="AD746" s="610"/>
      <c r="AE746" s="610"/>
      <c r="AF746" s="610"/>
    </row>
    <row r="747">
      <c r="A747" s="610"/>
      <c r="B747" s="610"/>
      <c r="C747" s="610"/>
      <c r="D747" s="610"/>
      <c r="E747" s="610"/>
      <c r="F747" s="610"/>
      <c r="G747" s="610"/>
      <c r="H747" s="610"/>
      <c r="I747" s="610"/>
      <c r="J747" s="610"/>
      <c r="K747" s="610"/>
      <c r="L747" s="610"/>
      <c r="M747" s="610"/>
      <c r="N747" s="610"/>
      <c r="O747" s="610"/>
      <c r="P747" s="610"/>
      <c r="Q747" s="610"/>
      <c r="R747" s="610"/>
      <c r="S747" s="610"/>
      <c r="T747" s="610"/>
      <c r="U747" s="610"/>
      <c r="V747" s="610"/>
      <c r="W747" s="610"/>
      <c r="X747" s="610"/>
      <c r="Y747" s="610"/>
      <c r="Z747" s="610"/>
      <c r="AA747" s="610"/>
      <c r="AB747" s="610"/>
      <c r="AC747" s="610"/>
      <c r="AD747" s="610"/>
      <c r="AE747" s="610"/>
      <c r="AF747" s="610"/>
    </row>
    <row r="748">
      <c r="A748" s="610"/>
      <c r="B748" s="610"/>
      <c r="C748" s="610"/>
      <c r="D748" s="610"/>
      <c r="E748" s="610"/>
      <c r="F748" s="610"/>
      <c r="G748" s="610"/>
      <c r="H748" s="610"/>
      <c r="I748" s="610"/>
      <c r="J748" s="610"/>
      <c r="K748" s="610"/>
      <c r="L748" s="610"/>
      <c r="M748" s="610"/>
      <c r="N748" s="610"/>
      <c r="O748" s="610"/>
      <c r="P748" s="610"/>
      <c r="Q748" s="610"/>
      <c r="R748" s="610"/>
      <c r="S748" s="610"/>
      <c r="T748" s="610"/>
      <c r="U748" s="610"/>
      <c r="V748" s="610"/>
      <c r="W748" s="610"/>
      <c r="X748" s="610"/>
      <c r="Y748" s="610"/>
      <c r="Z748" s="610"/>
      <c r="AA748" s="610"/>
      <c r="AB748" s="610"/>
      <c r="AC748" s="610"/>
      <c r="AD748" s="610"/>
      <c r="AE748" s="610"/>
      <c r="AF748" s="610"/>
    </row>
    <row r="749">
      <c r="A749" s="610"/>
      <c r="B749" s="610"/>
      <c r="C749" s="610"/>
      <c r="D749" s="610"/>
      <c r="E749" s="610"/>
      <c r="F749" s="610"/>
      <c r="G749" s="610"/>
      <c r="H749" s="610"/>
      <c r="I749" s="610"/>
      <c r="J749" s="610"/>
      <c r="K749" s="610"/>
      <c r="L749" s="610"/>
      <c r="M749" s="610"/>
      <c r="N749" s="610"/>
      <c r="O749" s="610"/>
      <c r="P749" s="610"/>
      <c r="Q749" s="610"/>
      <c r="R749" s="610"/>
      <c r="S749" s="610"/>
      <c r="T749" s="610"/>
      <c r="U749" s="610"/>
      <c r="V749" s="610"/>
      <c r="W749" s="610"/>
      <c r="X749" s="610"/>
      <c r="Y749" s="610"/>
      <c r="Z749" s="610"/>
      <c r="AA749" s="610"/>
      <c r="AB749" s="610"/>
      <c r="AC749" s="610"/>
      <c r="AD749" s="610"/>
      <c r="AE749" s="610"/>
      <c r="AF749" s="610"/>
    </row>
    <row r="750">
      <c r="A750" s="610"/>
      <c r="B750" s="610"/>
      <c r="C750" s="610"/>
      <c r="D750" s="610"/>
      <c r="E750" s="610"/>
      <c r="F750" s="610"/>
      <c r="G750" s="610"/>
      <c r="H750" s="610"/>
      <c r="I750" s="610"/>
      <c r="J750" s="610"/>
      <c r="K750" s="610"/>
      <c r="L750" s="610"/>
      <c r="M750" s="610"/>
      <c r="N750" s="610"/>
      <c r="O750" s="610"/>
      <c r="P750" s="610"/>
      <c r="Q750" s="610"/>
      <c r="R750" s="610"/>
      <c r="S750" s="610"/>
      <c r="T750" s="610"/>
      <c r="U750" s="610"/>
      <c r="V750" s="610"/>
      <c r="W750" s="610"/>
      <c r="X750" s="610"/>
      <c r="Y750" s="610"/>
      <c r="Z750" s="610"/>
      <c r="AA750" s="610"/>
      <c r="AB750" s="610"/>
      <c r="AC750" s="610"/>
      <c r="AD750" s="610"/>
      <c r="AE750" s="610"/>
      <c r="AF750" s="610"/>
    </row>
    <row r="751">
      <c r="A751" s="610"/>
      <c r="B751" s="610"/>
      <c r="C751" s="610"/>
      <c r="D751" s="610"/>
      <c r="E751" s="610"/>
      <c r="F751" s="610"/>
      <c r="G751" s="610"/>
      <c r="H751" s="610"/>
      <c r="I751" s="610"/>
      <c r="J751" s="610"/>
      <c r="K751" s="610"/>
      <c r="L751" s="610"/>
      <c r="M751" s="610"/>
      <c r="N751" s="610"/>
      <c r="O751" s="610"/>
      <c r="P751" s="610"/>
      <c r="Q751" s="610"/>
      <c r="R751" s="610"/>
      <c r="S751" s="610"/>
      <c r="T751" s="610"/>
      <c r="U751" s="610"/>
      <c r="V751" s="610"/>
      <c r="W751" s="610"/>
      <c r="X751" s="610"/>
      <c r="Y751" s="610"/>
      <c r="Z751" s="610"/>
      <c r="AA751" s="610"/>
      <c r="AB751" s="610"/>
      <c r="AC751" s="610"/>
      <c r="AD751" s="610"/>
      <c r="AE751" s="610"/>
      <c r="AF751" s="610"/>
    </row>
    <row r="752">
      <c r="A752" s="610"/>
      <c r="B752" s="610"/>
      <c r="C752" s="610"/>
      <c r="D752" s="610"/>
      <c r="E752" s="610"/>
      <c r="F752" s="610"/>
      <c r="G752" s="610"/>
      <c r="H752" s="610"/>
      <c r="I752" s="610"/>
      <c r="J752" s="610"/>
      <c r="K752" s="610"/>
      <c r="L752" s="610"/>
      <c r="M752" s="610"/>
      <c r="N752" s="610"/>
      <c r="O752" s="610"/>
      <c r="P752" s="610"/>
      <c r="Q752" s="610"/>
      <c r="R752" s="610"/>
      <c r="S752" s="610"/>
      <c r="T752" s="610"/>
      <c r="U752" s="610"/>
      <c r="V752" s="610"/>
      <c r="W752" s="610"/>
      <c r="X752" s="610"/>
      <c r="Y752" s="610"/>
      <c r="Z752" s="610"/>
      <c r="AA752" s="610"/>
      <c r="AB752" s="610"/>
      <c r="AC752" s="610"/>
      <c r="AD752" s="610"/>
      <c r="AE752" s="610"/>
      <c r="AF752" s="610"/>
    </row>
    <row r="753">
      <c r="A753" s="610"/>
      <c r="B753" s="610"/>
      <c r="C753" s="610"/>
      <c r="D753" s="610"/>
      <c r="E753" s="610"/>
      <c r="F753" s="610"/>
      <c r="G753" s="610"/>
      <c r="H753" s="610"/>
      <c r="I753" s="610"/>
      <c r="J753" s="610"/>
      <c r="K753" s="610"/>
      <c r="L753" s="610"/>
      <c r="M753" s="610"/>
      <c r="N753" s="610"/>
      <c r="O753" s="610"/>
      <c r="P753" s="610"/>
      <c r="Q753" s="610"/>
      <c r="R753" s="610"/>
      <c r="S753" s="610"/>
      <c r="T753" s="610"/>
      <c r="U753" s="610"/>
      <c r="V753" s="610"/>
      <c r="W753" s="610"/>
      <c r="X753" s="610"/>
      <c r="Y753" s="610"/>
      <c r="Z753" s="610"/>
      <c r="AA753" s="610"/>
      <c r="AB753" s="610"/>
      <c r="AC753" s="610"/>
      <c r="AD753" s="610"/>
      <c r="AE753" s="610"/>
      <c r="AF753" s="610"/>
    </row>
    <row r="754">
      <c r="A754" s="610"/>
      <c r="B754" s="610"/>
      <c r="C754" s="610"/>
      <c r="D754" s="610"/>
      <c r="E754" s="610"/>
      <c r="F754" s="610"/>
      <c r="G754" s="610"/>
      <c r="H754" s="610"/>
      <c r="I754" s="610"/>
      <c r="J754" s="610"/>
      <c r="K754" s="610"/>
      <c r="L754" s="610"/>
      <c r="M754" s="610"/>
      <c r="N754" s="610"/>
      <c r="O754" s="610"/>
      <c r="P754" s="610"/>
      <c r="Q754" s="610"/>
      <c r="R754" s="610"/>
      <c r="S754" s="610"/>
      <c r="T754" s="610"/>
      <c r="U754" s="610"/>
      <c r="V754" s="610"/>
      <c r="W754" s="610"/>
      <c r="X754" s="610"/>
      <c r="Y754" s="610"/>
      <c r="Z754" s="610"/>
      <c r="AA754" s="610"/>
      <c r="AB754" s="610"/>
      <c r="AC754" s="610"/>
      <c r="AD754" s="610"/>
      <c r="AE754" s="610"/>
      <c r="AF754" s="610"/>
    </row>
    <row r="755">
      <c r="A755" s="610"/>
      <c r="B755" s="610"/>
      <c r="C755" s="610"/>
      <c r="D755" s="610"/>
      <c r="E755" s="610"/>
      <c r="F755" s="610"/>
      <c r="G755" s="610"/>
      <c r="H755" s="610"/>
      <c r="I755" s="610"/>
      <c r="J755" s="610"/>
      <c r="K755" s="610"/>
      <c r="L755" s="610"/>
      <c r="M755" s="610"/>
      <c r="N755" s="610"/>
      <c r="O755" s="610"/>
      <c r="P755" s="610"/>
      <c r="Q755" s="610"/>
      <c r="R755" s="610"/>
      <c r="S755" s="610"/>
      <c r="T755" s="610"/>
      <c r="U755" s="610"/>
      <c r="V755" s="610"/>
      <c r="W755" s="610"/>
      <c r="X755" s="610"/>
      <c r="Y755" s="610"/>
      <c r="Z755" s="610"/>
      <c r="AA755" s="610"/>
      <c r="AB755" s="610"/>
      <c r="AC755" s="610"/>
      <c r="AD755" s="610"/>
      <c r="AE755" s="610"/>
      <c r="AF755" s="610"/>
    </row>
    <row r="756">
      <c r="A756" s="610"/>
      <c r="B756" s="610"/>
      <c r="C756" s="610"/>
      <c r="D756" s="610"/>
      <c r="E756" s="610"/>
      <c r="F756" s="610"/>
      <c r="G756" s="610"/>
      <c r="H756" s="610"/>
      <c r="I756" s="610"/>
      <c r="J756" s="610"/>
      <c r="K756" s="610"/>
      <c r="L756" s="610"/>
      <c r="M756" s="610"/>
      <c r="N756" s="610"/>
      <c r="O756" s="610"/>
      <c r="P756" s="610"/>
      <c r="Q756" s="610"/>
      <c r="R756" s="610"/>
      <c r="S756" s="610"/>
      <c r="T756" s="610"/>
      <c r="U756" s="610"/>
      <c r="V756" s="610"/>
      <c r="W756" s="610"/>
      <c r="X756" s="610"/>
      <c r="Y756" s="610"/>
      <c r="Z756" s="610"/>
      <c r="AA756" s="610"/>
      <c r="AB756" s="610"/>
      <c r="AC756" s="610"/>
      <c r="AD756" s="610"/>
      <c r="AE756" s="610"/>
      <c r="AF756" s="610"/>
    </row>
    <row r="757">
      <c r="A757" s="610"/>
      <c r="B757" s="610"/>
      <c r="C757" s="610"/>
      <c r="D757" s="610"/>
      <c r="E757" s="610"/>
      <c r="F757" s="610"/>
      <c r="G757" s="610"/>
      <c r="H757" s="610"/>
      <c r="I757" s="610"/>
      <c r="J757" s="610"/>
      <c r="K757" s="610"/>
      <c r="L757" s="610"/>
      <c r="M757" s="610"/>
      <c r="N757" s="610"/>
      <c r="O757" s="610"/>
      <c r="P757" s="610"/>
      <c r="Q757" s="610"/>
      <c r="R757" s="610"/>
      <c r="S757" s="610"/>
      <c r="T757" s="610"/>
      <c r="U757" s="610"/>
      <c r="V757" s="610"/>
      <c r="W757" s="610"/>
      <c r="X757" s="610"/>
      <c r="Y757" s="610"/>
      <c r="Z757" s="610"/>
      <c r="AA757" s="610"/>
      <c r="AB757" s="610"/>
      <c r="AC757" s="610"/>
      <c r="AD757" s="610"/>
      <c r="AE757" s="610"/>
      <c r="AF757" s="610"/>
    </row>
    <row r="758">
      <c r="A758" s="610"/>
      <c r="B758" s="610"/>
      <c r="C758" s="610"/>
      <c r="D758" s="610"/>
      <c r="E758" s="610"/>
      <c r="F758" s="610"/>
      <c r="G758" s="610"/>
      <c r="H758" s="610"/>
      <c r="I758" s="610"/>
      <c r="J758" s="610"/>
      <c r="K758" s="610"/>
      <c r="L758" s="610"/>
      <c r="M758" s="610"/>
      <c r="N758" s="610"/>
      <c r="O758" s="610"/>
      <c r="P758" s="610"/>
      <c r="Q758" s="610"/>
      <c r="R758" s="610"/>
      <c r="S758" s="610"/>
      <c r="T758" s="610"/>
      <c r="U758" s="610"/>
      <c r="V758" s="610"/>
      <c r="W758" s="610"/>
      <c r="X758" s="610"/>
      <c r="Y758" s="610"/>
      <c r="Z758" s="610"/>
      <c r="AA758" s="610"/>
      <c r="AB758" s="610"/>
      <c r="AC758" s="610"/>
      <c r="AD758" s="610"/>
      <c r="AE758" s="610"/>
      <c r="AF758" s="610"/>
    </row>
    <row r="759">
      <c r="A759" s="610"/>
      <c r="B759" s="610"/>
      <c r="C759" s="610"/>
      <c r="D759" s="610"/>
      <c r="E759" s="610"/>
      <c r="F759" s="610"/>
      <c r="G759" s="610"/>
      <c r="H759" s="610"/>
      <c r="I759" s="610"/>
      <c r="J759" s="610"/>
      <c r="K759" s="610"/>
      <c r="L759" s="610"/>
      <c r="M759" s="610"/>
      <c r="N759" s="610"/>
      <c r="O759" s="610"/>
      <c r="P759" s="610"/>
      <c r="Q759" s="610"/>
      <c r="R759" s="610"/>
      <c r="S759" s="610"/>
      <c r="T759" s="610"/>
      <c r="U759" s="610"/>
      <c r="V759" s="610"/>
      <c r="W759" s="610"/>
      <c r="X759" s="610"/>
      <c r="Y759" s="610"/>
      <c r="Z759" s="610"/>
      <c r="AA759" s="610"/>
      <c r="AB759" s="610"/>
      <c r="AC759" s="610"/>
      <c r="AD759" s="610"/>
      <c r="AE759" s="610"/>
      <c r="AF759" s="610"/>
    </row>
    <row r="760">
      <c r="A760" s="610"/>
      <c r="B760" s="610"/>
      <c r="C760" s="610"/>
      <c r="D760" s="610"/>
      <c r="E760" s="610"/>
      <c r="F760" s="610"/>
      <c r="G760" s="610"/>
      <c r="H760" s="610"/>
      <c r="I760" s="610"/>
      <c r="J760" s="610"/>
      <c r="K760" s="610"/>
      <c r="L760" s="610"/>
      <c r="M760" s="610"/>
      <c r="N760" s="610"/>
      <c r="O760" s="610"/>
      <c r="P760" s="610"/>
      <c r="Q760" s="610"/>
      <c r="R760" s="610"/>
      <c r="S760" s="610"/>
      <c r="T760" s="610"/>
      <c r="U760" s="610"/>
      <c r="V760" s="610"/>
      <c r="W760" s="610"/>
      <c r="X760" s="610"/>
      <c r="Y760" s="610"/>
      <c r="Z760" s="610"/>
      <c r="AA760" s="610"/>
      <c r="AB760" s="610"/>
      <c r="AC760" s="610"/>
      <c r="AD760" s="610"/>
      <c r="AE760" s="610"/>
      <c r="AF760" s="610"/>
    </row>
    <row r="761">
      <c r="A761" s="610"/>
      <c r="B761" s="610"/>
      <c r="C761" s="610"/>
      <c r="D761" s="610"/>
      <c r="E761" s="610"/>
      <c r="F761" s="610"/>
      <c r="G761" s="610"/>
      <c r="H761" s="610"/>
      <c r="I761" s="610"/>
      <c r="J761" s="610"/>
      <c r="K761" s="610"/>
      <c r="L761" s="610"/>
      <c r="M761" s="610"/>
      <c r="N761" s="610"/>
      <c r="O761" s="610"/>
      <c r="P761" s="610"/>
      <c r="Q761" s="610"/>
      <c r="R761" s="610"/>
      <c r="S761" s="610"/>
      <c r="T761" s="610"/>
      <c r="U761" s="610"/>
      <c r="V761" s="610"/>
      <c r="W761" s="610"/>
      <c r="X761" s="610"/>
      <c r="Y761" s="610"/>
      <c r="Z761" s="610"/>
      <c r="AA761" s="610"/>
      <c r="AB761" s="610"/>
      <c r="AC761" s="610"/>
      <c r="AD761" s="610"/>
      <c r="AE761" s="610"/>
      <c r="AF761" s="610"/>
    </row>
    <row r="762">
      <c r="A762" s="610"/>
      <c r="B762" s="610"/>
      <c r="C762" s="610"/>
      <c r="D762" s="610"/>
      <c r="E762" s="610"/>
      <c r="F762" s="610"/>
      <c r="G762" s="610"/>
      <c r="H762" s="610"/>
      <c r="I762" s="610"/>
      <c r="J762" s="610"/>
      <c r="K762" s="610"/>
      <c r="L762" s="610"/>
      <c r="M762" s="610"/>
      <c r="N762" s="610"/>
      <c r="O762" s="610"/>
      <c r="P762" s="610"/>
      <c r="Q762" s="610"/>
      <c r="R762" s="610"/>
      <c r="S762" s="610"/>
      <c r="T762" s="610"/>
      <c r="U762" s="610"/>
      <c r="V762" s="610"/>
      <c r="W762" s="610"/>
      <c r="X762" s="610"/>
      <c r="Y762" s="610"/>
      <c r="Z762" s="610"/>
      <c r="AA762" s="610"/>
      <c r="AB762" s="610"/>
      <c r="AC762" s="610"/>
      <c r="AD762" s="610"/>
      <c r="AE762" s="610"/>
      <c r="AF762" s="610"/>
    </row>
    <row r="763">
      <c r="A763" s="610"/>
      <c r="B763" s="610"/>
      <c r="C763" s="610"/>
      <c r="D763" s="610"/>
      <c r="E763" s="610"/>
      <c r="F763" s="610"/>
      <c r="G763" s="610"/>
      <c r="H763" s="610"/>
      <c r="I763" s="610"/>
      <c r="J763" s="610"/>
      <c r="K763" s="610"/>
      <c r="L763" s="610"/>
      <c r="M763" s="610"/>
      <c r="N763" s="610"/>
      <c r="O763" s="610"/>
      <c r="P763" s="610"/>
      <c r="Q763" s="610"/>
      <c r="R763" s="610"/>
      <c r="S763" s="610"/>
      <c r="T763" s="610"/>
      <c r="U763" s="610"/>
      <c r="V763" s="610"/>
      <c r="W763" s="610"/>
      <c r="X763" s="610"/>
      <c r="Y763" s="610"/>
      <c r="Z763" s="610"/>
      <c r="AA763" s="610"/>
      <c r="AB763" s="610"/>
      <c r="AC763" s="610"/>
      <c r="AD763" s="610"/>
      <c r="AE763" s="610"/>
      <c r="AF763" s="610"/>
    </row>
    <row r="764">
      <c r="A764" s="610"/>
      <c r="B764" s="610"/>
      <c r="C764" s="610"/>
      <c r="D764" s="610"/>
      <c r="E764" s="610"/>
      <c r="F764" s="610"/>
      <c r="G764" s="610"/>
      <c r="H764" s="610"/>
      <c r="I764" s="610"/>
      <c r="J764" s="610"/>
      <c r="K764" s="610"/>
      <c r="L764" s="610"/>
      <c r="M764" s="610"/>
      <c r="N764" s="610"/>
      <c r="O764" s="610"/>
      <c r="P764" s="610"/>
      <c r="Q764" s="610"/>
      <c r="R764" s="610"/>
      <c r="S764" s="610"/>
      <c r="T764" s="610"/>
      <c r="U764" s="610"/>
      <c r="V764" s="610"/>
      <c r="W764" s="610"/>
      <c r="X764" s="610"/>
      <c r="Y764" s="610"/>
      <c r="Z764" s="610"/>
      <c r="AA764" s="610"/>
      <c r="AB764" s="610"/>
      <c r="AC764" s="610"/>
      <c r="AD764" s="610"/>
      <c r="AE764" s="610"/>
      <c r="AF764" s="610"/>
    </row>
    <row r="765">
      <c r="A765" s="610"/>
      <c r="B765" s="610"/>
      <c r="C765" s="610"/>
      <c r="D765" s="610"/>
      <c r="E765" s="610"/>
      <c r="F765" s="610"/>
      <c r="G765" s="610"/>
      <c r="H765" s="610"/>
      <c r="I765" s="610"/>
      <c r="J765" s="610"/>
      <c r="K765" s="610"/>
      <c r="L765" s="610"/>
      <c r="M765" s="610"/>
      <c r="N765" s="610"/>
      <c r="O765" s="610"/>
      <c r="P765" s="610"/>
      <c r="Q765" s="610"/>
      <c r="R765" s="610"/>
      <c r="S765" s="610"/>
      <c r="T765" s="610"/>
      <c r="U765" s="610"/>
      <c r="V765" s="610"/>
      <c r="W765" s="610"/>
      <c r="X765" s="610"/>
      <c r="Y765" s="610"/>
      <c r="Z765" s="610"/>
      <c r="AA765" s="610"/>
      <c r="AB765" s="610"/>
      <c r="AC765" s="610"/>
      <c r="AD765" s="610"/>
      <c r="AE765" s="610"/>
      <c r="AF765" s="610"/>
    </row>
    <row r="766">
      <c r="A766" s="610"/>
      <c r="B766" s="610"/>
      <c r="C766" s="610"/>
      <c r="D766" s="610"/>
      <c r="E766" s="610"/>
      <c r="F766" s="610"/>
      <c r="G766" s="610"/>
      <c r="H766" s="610"/>
      <c r="I766" s="610"/>
      <c r="J766" s="610"/>
      <c r="K766" s="610"/>
      <c r="L766" s="610"/>
      <c r="M766" s="610"/>
      <c r="N766" s="610"/>
      <c r="O766" s="610"/>
      <c r="P766" s="610"/>
      <c r="Q766" s="610"/>
      <c r="R766" s="610"/>
      <c r="S766" s="610"/>
      <c r="T766" s="610"/>
      <c r="U766" s="610"/>
      <c r="V766" s="610"/>
      <c r="W766" s="610"/>
      <c r="X766" s="610"/>
      <c r="Y766" s="610"/>
      <c r="Z766" s="610"/>
      <c r="AA766" s="610"/>
      <c r="AB766" s="610"/>
      <c r="AC766" s="610"/>
      <c r="AD766" s="610"/>
      <c r="AE766" s="610"/>
      <c r="AF766" s="610"/>
    </row>
    <row r="767">
      <c r="A767" s="610"/>
      <c r="B767" s="610"/>
      <c r="C767" s="610"/>
      <c r="D767" s="610"/>
      <c r="E767" s="610"/>
      <c r="F767" s="610"/>
      <c r="G767" s="610"/>
      <c r="H767" s="610"/>
      <c r="I767" s="610"/>
      <c r="J767" s="610"/>
      <c r="K767" s="610"/>
      <c r="L767" s="610"/>
      <c r="M767" s="610"/>
      <c r="N767" s="610"/>
      <c r="O767" s="610"/>
      <c r="P767" s="610"/>
      <c r="Q767" s="610"/>
      <c r="R767" s="610"/>
      <c r="S767" s="610"/>
      <c r="T767" s="610"/>
      <c r="U767" s="610"/>
      <c r="V767" s="610"/>
      <c r="W767" s="610"/>
      <c r="X767" s="610"/>
      <c r="Y767" s="610"/>
      <c r="Z767" s="610"/>
      <c r="AA767" s="610"/>
      <c r="AB767" s="610"/>
      <c r="AC767" s="610"/>
      <c r="AD767" s="610"/>
      <c r="AE767" s="610"/>
      <c r="AF767" s="610"/>
    </row>
    <row r="768">
      <c r="A768" s="610"/>
      <c r="B768" s="610"/>
      <c r="C768" s="610"/>
      <c r="D768" s="610"/>
      <c r="E768" s="610"/>
      <c r="F768" s="610"/>
      <c r="G768" s="610"/>
      <c r="H768" s="610"/>
      <c r="I768" s="610"/>
      <c r="J768" s="610"/>
      <c r="K768" s="610"/>
      <c r="L768" s="610"/>
      <c r="M768" s="610"/>
      <c r="N768" s="610"/>
      <c r="O768" s="610"/>
      <c r="P768" s="610"/>
      <c r="Q768" s="610"/>
      <c r="R768" s="610"/>
      <c r="S768" s="610"/>
      <c r="T768" s="610"/>
      <c r="U768" s="610"/>
      <c r="V768" s="610"/>
      <c r="W768" s="610"/>
      <c r="X768" s="610"/>
      <c r="Y768" s="610"/>
      <c r="Z768" s="610"/>
      <c r="AA768" s="610"/>
      <c r="AB768" s="610"/>
      <c r="AC768" s="610"/>
      <c r="AD768" s="610"/>
      <c r="AE768" s="610"/>
      <c r="AF768" s="610"/>
    </row>
    <row r="769">
      <c r="A769" s="610"/>
      <c r="B769" s="610"/>
      <c r="C769" s="610"/>
      <c r="D769" s="610"/>
      <c r="E769" s="610"/>
      <c r="F769" s="610"/>
      <c r="G769" s="610"/>
      <c r="H769" s="610"/>
      <c r="I769" s="610"/>
      <c r="J769" s="610"/>
      <c r="K769" s="610"/>
      <c r="L769" s="610"/>
      <c r="M769" s="610"/>
      <c r="N769" s="610"/>
      <c r="O769" s="610"/>
      <c r="P769" s="610"/>
      <c r="Q769" s="610"/>
      <c r="R769" s="610"/>
      <c r="S769" s="610"/>
      <c r="T769" s="610"/>
      <c r="U769" s="610"/>
      <c r="V769" s="610"/>
      <c r="W769" s="610"/>
      <c r="X769" s="610"/>
      <c r="Y769" s="610"/>
      <c r="Z769" s="610"/>
      <c r="AA769" s="610"/>
      <c r="AB769" s="610"/>
      <c r="AC769" s="610"/>
      <c r="AD769" s="610"/>
      <c r="AE769" s="610"/>
      <c r="AF769" s="610"/>
    </row>
    <row r="770">
      <c r="A770" s="610"/>
      <c r="B770" s="610"/>
      <c r="C770" s="610"/>
      <c r="D770" s="610"/>
      <c r="E770" s="610"/>
      <c r="F770" s="610"/>
      <c r="G770" s="610"/>
      <c r="H770" s="610"/>
      <c r="I770" s="610"/>
      <c r="J770" s="610"/>
      <c r="K770" s="610"/>
      <c r="L770" s="610"/>
      <c r="M770" s="610"/>
      <c r="N770" s="610"/>
      <c r="O770" s="610"/>
      <c r="P770" s="610"/>
      <c r="Q770" s="610"/>
      <c r="R770" s="610"/>
      <c r="S770" s="610"/>
      <c r="T770" s="610"/>
      <c r="U770" s="610"/>
      <c r="V770" s="610"/>
      <c r="W770" s="610"/>
      <c r="X770" s="610"/>
      <c r="Y770" s="610"/>
      <c r="Z770" s="610"/>
      <c r="AA770" s="610"/>
      <c r="AB770" s="610"/>
      <c r="AC770" s="610"/>
      <c r="AD770" s="610"/>
      <c r="AE770" s="610"/>
      <c r="AF770" s="610"/>
    </row>
    <row r="771">
      <c r="A771" s="610"/>
      <c r="B771" s="610"/>
      <c r="C771" s="610"/>
      <c r="D771" s="610"/>
      <c r="E771" s="610"/>
      <c r="F771" s="610"/>
      <c r="G771" s="610"/>
      <c r="H771" s="610"/>
      <c r="I771" s="610"/>
      <c r="J771" s="610"/>
      <c r="K771" s="610"/>
      <c r="L771" s="610"/>
      <c r="M771" s="610"/>
      <c r="N771" s="610"/>
      <c r="O771" s="610"/>
      <c r="P771" s="610"/>
      <c r="Q771" s="610"/>
      <c r="R771" s="610"/>
      <c r="S771" s="610"/>
      <c r="T771" s="610"/>
      <c r="U771" s="610"/>
      <c r="V771" s="610"/>
      <c r="W771" s="610"/>
      <c r="X771" s="610"/>
      <c r="Y771" s="610"/>
      <c r="Z771" s="610"/>
      <c r="AA771" s="610"/>
      <c r="AB771" s="610"/>
      <c r="AC771" s="610"/>
      <c r="AD771" s="610"/>
      <c r="AE771" s="610"/>
      <c r="AF771" s="610"/>
    </row>
    <row r="772">
      <c r="A772" s="610"/>
      <c r="B772" s="610"/>
      <c r="C772" s="610"/>
      <c r="D772" s="610"/>
      <c r="E772" s="610"/>
      <c r="F772" s="610"/>
      <c r="G772" s="610"/>
      <c r="H772" s="610"/>
      <c r="I772" s="610"/>
      <c r="J772" s="610"/>
      <c r="K772" s="610"/>
      <c r="L772" s="610"/>
      <c r="M772" s="610"/>
      <c r="N772" s="610"/>
      <c r="O772" s="610"/>
      <c r="P772" s="610"/>
      <c r="Q772" s="610"/>
      <c r="R772" s="610"/>
      <c r="S772" s="610"/>
      <c r="T772" s="610"/>
      <c r="U772" s="610"/>
      <c r="V772" s="610"/>
      <c r="W772" s="610"/>
      <c r="X772" s="610"/>
      <c r="Y772" s="610"/>
      <c r="Z772" s="610"/>
      <c r="AA772" s="610"/>
      <c r="AB772" s="610"/>
      <c r="AC772" s="610"/>
      <c r="AD772" s="610"/>
      <c r="AE772" s="610"/>
      <c r="AF772" s="610"/>
    </row>
    <row r="773">
      <c r="A773" s="610"/>
      <c r="B773" s="610"/>
      <c r="C773" s="610"/>
      <c r="D773" s="610"/>
      <c r="E773" s="610"/>
      <c r="F773" s="610"/>
      <c r="G773" s="610"/>
      <c r="H773" s="610"/>
      <c r="I773" s="610"/>
      <c r="J773" s="610"/>
      <c r="K773" s="610"/>
      <c r="L773" s="610"/>
      <c r="M773" s="610"/>
      <c r="N773" s="610"/>
      <c r="O773" s="610"/>
      <c r="P773" s="610"/>
      <c r="Q773" s="610"/>
      <c r="R773" s="610"/>
      <c r="S773" s="610"/>
      <c r="T773" s="610"/>
      <c r="U773" s="610"/>
      <c r="V773" s="610"/>
      <c r="W773" s="610"/>
      <c r="X773" s="610"/>
      <c r="Y773" s="610"/>
      <c r="Z773" s="610"/>
      <c r="AA773" s="610"/>
      <c r="AB773" s="610"/>
      <c r="AC773" s="610"/>
      <c r="AD773" s="610"/>
      <c r="AE773" s="610"/>
      <c r="AF773" s="610"/>
    </row>
    <row r="774">
      <c r="A774" s="610"/>
      <c r="B774" s="610"/>
      <c r="C774" s="610"/>
      <c r="D774" s="610"/>
      <c r="E774" s="610"/>
      <c r="F774" s="610"/>
      <c r="G774" s="610"/>
      <c r="H774" s="610"/>
      <c r="I774" s="610"/>
      <c r="J774" s="610"/>
      <c r="K774" s="610"/>
      <c r="L774" s="610"/>
      <c r="M774" s="610"/>
      <c r="N774" s="610"/>
      <c r="O774" s="610"/>
      <c r="P774" s="610"/>
      <c r="Q774" s="610"/>
      <c r="R774" s="610"/>
      <c r="S774" s="610"/>
      <c r="T774" s="610"/>
      <c r="U774" s="610"/>
      <c r="V774" s="610"/>
      <c r="W774" s="610"/>
      <c r="X774" s="610"/>
      <c r="Y774" s="610"/>
      <c r="Z774" s="610"/>
      <c r="AA774" s="610"/>
      <c r="AB774" s="610"/>
      <c r="AC774" s="610"/>
      <c r="AD774" s="610"/>
      <c r="AE774" s="610"/>
      <c r="AF774" s="610"/>
    </row>
    <row r="775">
      <c r="A775" s="610"/>
      <c r="B775" s="610"/>
      <c r="C775" s="610"/>
      <c r="D775" s="610"/>
      <c r="E775" s="610"/>
      <c r="F775" s="610"/>
      <c r="G775" s="610"/>
      <c r="H775" s="610"/>
      <c r="I775" s="610"/>
      <c r="J775" s="610"/>
      <c r="K775" s="610"/>
      <c r="L775" s="610"/>
      <c r="M775" s="610"/>
      <c r="N775" s="610"/>
      <c r="O775" s="610"/>
      <c r="P775" s="610"/>
      <c r="Q775" s="610"/>
      <c r="R775" s="610"/>
      <c r="S775" s="610"/>
      <c r="T775" s="610"/>
      <c r="U775" s="610"/>
      <c r="V775" s="610"/>
      <c r="W775" s="610"/>
      <c r="X775" s="610"/>
      <c r="Y775" s="610"/>
      <c r="Z775" s="610"/>
      <c r="AA775" s="610"/>
      <c r="AB775" s="610"/>
      <c r="AC775" s="610"/>
      <c r="AD775" s="610"/>
      <c r="AE775" s="610"/>
      <c r="AF775" s="610"/>
    </row>
    <row r="776">
      <c r="A776" s="610"/>
      <c r="B776" s="610"/>
      <c r="C776" s="610"/>
      <c r="D776" s="610"/>
      <c r="E776" s="610"/>
      <c r="F776" s="610"/>
      <c r="G776" s="610"/>
      <c r="H776" s="610"/>
      <c r="I776" s="610"/>
      <c r="J776" s="610"/>
      <c r="K776" s="610"/>
      <c r="L776" s="610"/>
      <c r="M776" s="610"/>
      <c r="N776" s="610"/>
      <c r="O776" s="610"/>
      <c r="P776" s="610"/>
      <c r="Q776" s="610"/>
      <c r="R776" s="610"/>
      <c r="S776" s="610"/>
      <c r="T776" s="610"/>
      <c r="U776" s="610"/>
      <c r="V776" s="610"/>
      <c r="W776" s="610"/>
      <c r="X776" s="610"/>
      <c r="Y776" s="610"/>
      <c r="Z776" s="610"/>
      <c r="AA776" s="610"/>
      <c r="AB776" s="610"/>
      <c r="AC776" s="610"/>
      <c r="AD776" s="610"/>
      <c r="AE776" s="610"/>
      <c r="AF776" s="610"/>
    </row>
    <row r="777">
      <c r="A777" s="610"/>
      <c r="B777" s="610"/>
      <c r="C777" s="610"/>
      <c r="D777" s="610"/>
      <c r="E777" s="610"/>
      <c r="F777" s="610"/>
      <c r="G777" s="610"/>
      <c r="H777" s="610"/>
      <c r="I777" s="610"/>
      <c r="J777" s="610"/>
      <c r="K777" s="610"/>
      <c r="L777" s="610"/>
      <c r="M777" s="610"/>
      <c r="N777" s="610"/>
      <c r="O777" s="610"/>
      <c r="P777" s="610"/>
      <c r="Q777" s="610"/>
      <c r="R777" s="610"/>
      <c r="S777" s="610"/>
      <c r="T777" s="610"/>
      <c r="U777" s="610"/>
      <c r="V777" s="610"/>
      <c r="W777" s="610"/>
      <c r="X777" s="610"/>
      <c r="Y777" s="610"/>
      <c r="Z777" s="610"/>
      <c r="AA777" s="610"/>
      <c r="AB777" s="610"/>
      <c r="AC777" s="610"/>
      <c r="AD777" s="610"/>
      <c r="AE777" s="610"/>
      <c r="AF777" s="610"/>
    </row>
    <row r="778">
      <c r="A778" s="610"/>
      <c r="B778" s="610"/>
      <c r="C778" s="610"/>
      <c r="D778" s="610"/>
      <c r="E778" s="610"/>
      <c r="F778" s="610"/>
      <c r="G778" s="610"/>
      <c r="H778" s="610"/>
      <c r="I778" s="610"/>
      <c r="J778" s="610"/>
      <c r="K778" s="610"/>
      <c r="L778" s="610"/>
      <c r="M778" s="610"/>
      <c r="N778" s="610"/>
      <c r="O778" s="610"/>
      <c r="P778" s="610"/>
      <c r="Q778" s="610"/>
      <c r="R778" s="610"/>
      <c r="S778" s="610"/>
      <c r="T778" s="610"/>
      <c r="U778" s="610"/>
      <c r="V778" s="610"/>
      <c r="W778" s="610"/>
      <c r="X778" s="610"/>
      <c r="Y778" s="610"/>
      <c r="Z778" s="610"/>
      <c r="AA778" s="610"/>
      <c r="AB778" s="610"/>
      <c r="AC778" s="610"/>
      <c r="AD778" s="610"/>
      <c r="AE778" s="610"/>
      <c r="AF778" s="610"/>
    </row>
    <row r="779">
      <c r="A779" s="610"/>
      <c r="B779" s="610"/>
      <c r="C779" s="610"/>
      <c r="D779" s="610"/>
      <c r="E779" s="610"/>
      <c r="F779" s="610"/>
      <c r="G779" s="610"/>
      <c r="H779" s="610"/>
      <c r="I779" s="610"/>
      <c r="J779" s="610"/>
      <c r="K779" s="610"/>
      <c r="L779" s="610"/>
      <c r="M779" s="610"/>
      <c r="N779" s="610"/>
      <c r="O779" s="610"/>
      <c r="P779" s="610"/>
      <c r="Q779" s="610"/>
      <c r="R779" s="610"/>
      <c r="S779" s="610"/>
      <c r="T779" s="610"/>
      <c r="U779" s="610"/>
      <c r="V779" s="610"/>
      <c r="W779" s="610"/>
      <c r="X779" s="610"/>
      <c r="Y779" s="610"/>
      <c r="Z779" s="610"/>
      <c r="AA779" s="610"/>
      <c r="AB779" s="610"/>
      <c r="AC779" s="610"/>
      <c r="AD779" s="610"/>
      <c r="AE779" s="610"/>
      <c r="AF779" s="610"/>
    </row>
    <row r="780">
      <c r="A780" s="610"/>
      <c r="B780" s="610"/>
      <c r="C780" s="610"/>
      <c r="D780" s="610"/>
      <c r="E780" s="610"/>
      <c r="F780" s="610"/>
      <c r="G780" s="610"/>
      <c r="H780" s="610"/>
      <c r="I780" s="610"/>
      <c r="J780" s="610"/>
      <c r="K780" s="610"/>
      <c r="L780" s="610"/>
      <c r="M780" s="610"/>
      <c r="N780" s="610"/>
      <c r="O780" s="610"/>
      <c r="P780" s="610"/>
      <c r="Q780" s="610"/>
      <c r="R780" s="610"/>
      <c r="S780" s="610"/>
      <c r="T780" s="610"/>
      <c r="U780" s="610"/>
      <c r="V780" s="610"/>
      <c r="W780" s="610"/>
      <c r="X780" s="610"/>
      <c r="Y780" s="610"/>
      <c r="Z780" s="610"/>
      <c r="AA780" s="610"/>
      <c r="AB780" s="610"/>
      <c r="AC780" s="610"/>
      <c r="AD780" s="610"/>
      <c r="AE780" s="610"/>
      <c r="AF780" s="610"/>
    </row>
    <row r="781">
      <c r="A781" s="610"/>
      <c r="B781" s="610"/>
      <c r="C781" s="610"/>
      <c r="D781" s="610"/>
      <c r="E781" s="610"/>
      <c r="F781" s="610"/>
      <c r="G781" s="610"/>
      <c r="H781" s="610"/>
      <c r="I781" s="610"/>
      <c r="J781" s="610"/>
      <c r="K781" s="610"/>
      <c r="L781" s="610"/>
      <c r="M781" s="610"/>
      <c r="N781" s="610"/>
      <c r="O781" s="610"/>
      <c r="P781" s="610"/>
      <c r="Q781" s="610"/>
      <c r="R781" s="610"/>
      <c r="S781" s="610"/>
      <c r="T781" s="610"/>
      <c r="U781" s="610"/>
      <c r="V781" s="610"/>
      <c r="W781" s="610"/>
      <c r="X781" s="610"/>
      <c r="Y781" s="610"/>
      <c r="Z781" s="610"/>
      <c r="AA781" s="610"/>
      <c r="AB781" s="610"/>
      <c r="AC781" s="610"/>
      <c r="AD781" s="610"/>
      <c r="AE781" s="610"/>
      <c r="AF781" s="610"/>
    </row>
    <row r="782">
      <c r="A782" s="610"/>
      <c r="B782" s="610"/>
      <c r="C782" s="610"/>
      <c r="D782" s="610"/>
      <c r="E782" s="610"/>
      <c r="F782" s="610"/>
      <c r="G782" s="610"/>
      <c r="H782" s="610"/>
      <c r="I782" s="610"/>
      <c r="J782" s="610"/>
      <c r="K782" s="610"/>
      <c r="L782" s="610"/>
      <c r="M782" s="610"/>
      <c r="N782" s="610"/>
      <c r="O782" s="610"/>
      <c r="P782" s="610"/>
      <c r="Q782" s="610"/>
      <c r="R782" s="610"/>
      <c r="S782" s="610"/>
      <c r="T782" s="610"/>
      <c r="U782" s="610"/>
      <c r="V782" s="610"/>
      <c r="W782" s="610"/>
      <c r="X782" s="610"/>
      <c r="Y782" s="610"/>
      <c r="Z782" s="610"/>
      <c r="AA782" s="610"/>
      <c r="AB782" s="610"/>
      <c r="AC782" s="610"/>
      <c r="AD782" s="610"/>
      <c r="AE782" s="610"/>
      <c r="AF782" s="610"/>
    </row>
    <row r="783">
      <c r="A783" s="610"/>
      <c r="B783" s="610"/>
      <c r="C783" s="610"/>
      <c r="D783" s="610"/>
      <c r="E783" s="610"/>
      <c r="F783" s="610"/>
      <c r="G783" s="610"/>
      <c r="H783" s="610"/>
      <c r="I783" s="610"/>
      <c r="J783" s="610"/>
      <c r="K783" s="610"/>
      <c r="L783" s="610"/>
      <c r="M783" s="610"/>
      <c r="N783" s="610"/>
      <c r="O783" s="610"/>
      <c r="P783" s="610"/>
      <c r="Q783" s="610"/>
      <c r="R783" s="610"/>
      <c r="S783" s="610"/>
      <c r="T783" s="610"/>
      <c r="U783" s="610"/>
      <c r="V783" s="610"/>
      <c r="W783" s="610"/>
      <c r="X783" s="610"/>
      <c r="Y783" s="610"/>
      <c r="Z783" s="610"/>
      <c r="AA783" s="610"/>
      <c r="AB783" s="610"/>
      <c r="AC783" s="610"/>
      <c r="AD783" s="610"/>
      <c r="AE783" s="610"/>
      <c r="AF783" s="610"/>
    </row>
    <row r="784">
      <c r="A784" s="610"/>
      <c r="B784" s="610"/>
      <c r="C784" s="610"/>
      <c r="D784" s="610"/>
      <c r="E784" s="610"/>
      <c r="F784" s="610"/>
      <c r="G784" s="610"/>
      <c r="H784" s="610"/>
      <c r="I784" s="610"/>
      <c r="J784" s="610"/>
      <c r="K784" s="610"/>
      <c r="L784" s="610"/>
      <c r="M784" s="610"/>
      <c r="N784" s="610"/>
      <c r="O784" s="610"/>
      <c r="P784" s="610"/>
      <c r="Q784" s="610"/>
      <c r="R784" s="610"/>
      <c r="S784" s="610"/>
      <c r="T784" s="610"/>
      <c r="U784" s="610"/>
      <c r="V784" s="610"/>
      <c r="W784" s="610"/>
      <c r="X784" s="610"/>
      <c r="Y784" s="610"/>
      <c r="Z784" s="610"/>
      <c r="AA784" s="610"/>
      <c r="AB784" s="610"/>
      <c r="AC784" s="610"/>
      <c r="AD784" s="610"/>
      <c r="AE784" s="610"/>
      <c r="AF784" s="610"/>
    </row>
    <row r="785">
      <c r="A785" s="610"/>
      <c r="B785" s="610"/>
      <c r="C785" s="610"/>
      <c r="D785" s="610"/>
      <c r="E785" s="610"/>
      <c r="F785" s="610"/>
      <c r="G785" s="610"/>
      <c r="H785" s="610"/>
      <c r="I785" s="610"/>
      <c r="J785" s="610"/>
      <c r="K785" s="610"/>
      <c r="L785" s="610"/>
      <c r="M785" s="610"/>
      <c r="N785" s="610"/>
      <c r="O785" s="610"/>
      <c r="P785" s="610"/>
      <c r="Q785" s="610"/>
      <c r="R785" s="610"/>
      <c r="S785" s="610"/>
      <c r="T785" s="610"/>
      <c r="U785" s="610"/>
      <c r="V785" s="610"/>
      <c r="W785" s="610"/>
      <c r="X785" s="610"/>
      <c r="Y785" s="610"/>
      <c r="Z785" s="610"/>
      <c r="AA785" s="610"/>
      <c r="AB785" s="610"/>
      <c r="AC785" s="610"/>
      <c r="AD785" s="610"/>
      <c r="AE785" s="610"/>
      <c r="AF785" s="610"/>
    </row>
    <row r="786">
      <c r="A786" s="610"/>
      <c r="B786" s="610"/>
      <c r="C786" s="610"/>
      <c r="D786" s="610"/>
      <c r="E786" s="610"/>
      <c r="F786" s="610"/>
      <c r="G786" s="610"/>
      <c r="H786" s="610"/>
      <c r="I786" s="610"/>
      <c r="J786" s="610"/>
      <c r="K786" s="610"/>
      <c r="L786" s="610"/>
      <c r="M786" s="610"/>
      <c r="N786" s="610"/>
      <c r="O786" s="610"/>
      <c r="P786" s="610"/>
      <c r="Q786" s="610"/>
      <c r="R786" s="610"/>
      <c r="S786" s="610"/>
      <c r="T786" s="610"/>
      <c r="U786" s="610"/>
      <c r="V786" s="610"/>
      <c r="W786" s="610"/>
      <c r="X786" s="610"/>
      <c r="Y786" s="610"/>
      <c r="Z786" s="610"/>
      <c r="AA786" s="610"/>
      <c r="AB786" s="610"/>
      <c r="AC786" s="610"/>
      <c r="AD786" s="610"/>
      <c r="AE786" s="610"/>
      <c r="AF786" s="610"/>
    </row>
    <row r="787">
      <c r="A787" s="610"/>
      <c r="B787" s="610"/>
      <c r="C787" s="610"/>
      <c r="D787" s="610"/>
      <c r="E787" s="610"/>
      <c r="F787" s="610"/>
      <c r="G787" s="610"/>
      <c r="H787" s="610"/>
      <c r="I787" s="610"/>
      <c r="J787" s="610"/>
      <c r="K787" s="610"/>
      <c r="L787" s="610"/>
      <c r="M787" s="610"/>
      <c r="N787" s="610"/>
      <c r="O787" s="610"/>
      <c r="P787" s="610"/>
      <c r="Q787" s="610"/>
      <c r="R787" s="610"/>
      <c r="S787" s="610"/>
      <c r="T787" s="610"/>
      <c r="U787" s="610"/>
      <c r="V787" s="610"/>
      <c r="W787" s="610"/>
      <c r="X787" s="610"/>
      <c r="Y787" s="610"/>
      <c r="Z787" s="610"/>
      <c r="AA787" s="610"/>
      <c r="AB787" s="610"/>
      <c r="AC787" s="610"/>
      <c r="AD787" s="610"/>
      <c r="AE787" s="610"/>
      <c r="AF787" s="610"/>
    </row>
    <row r="788">
      <c r="A788" s="610"/>
      <c r="B788" s="610"/>
      <c r="C788" s="610"/>
      <c r="D788" s="610"/>
      <c r="E788" s="610"/>
      <c r="F788" s="610"/>
      <c r="G788" s="610"/>
      <c r="H788" s="610"/>
      <c r="I788" s="610"/>
      <c r="J788" s="610"/>
      <c r="K788" s="610"/>
      <c r="L788" s="610"/>
      <c r="M788" s="610"/>
      <c r="N788" s="610"/>
      <c r="O788" s="610"/>
      <c r="P788" s="610"/>
      <c r="Q788" s="610"/>
      <c r="R788" s="610"/>
      <c r="S788" s="610"/>
      <c r="T788" s="610"/>
      <c r="U788" s="610"/>
      <c r="V788" s="610"/>
      <c r="W788" s="610"/>
      <c r="X788" s="610"/>
      <c r="Y788" s="610"/>
      <c r="Z788" s="610"/>
      <c r="AA788" s="610"/>
      <c r="AB788" s="610"/>
      <c r="AC788" s="610"/>
      <c r="AD788" s="610"/>
      <c r="AE788" s="610"/>
      <c r="AF788" s="610"/>
    </row>
    <row r="789">
      <c r="A789" s="610"/>
      <c r="B789" s="610"/>
      <c r="C789" s="610"/>
      <c r="D789" s="610"/>
      <c r="E789" s="610"/>
      <c r="F789" s="610"/>
      <c r="G789" s="610"/>
      <c r="H789" s="610"/>
      <c r="I789" s="610"/>
      <c r="J789" s="610"/>
      <c r="K789" s="610"/>
      <c r="L789" s="610"/>
      <c r="M789" s="610"/>
      <c r="N789" s="610"/>
      <c r="O789" s="610"/>
      <c r="P789" s="610"/>
      <c r="Q789" s="610"/>
      <c r="R789" s="610"/>
      <c r="S789" s="610"/>
      <c r="T789" s="610"/>
      <c r="U789" s="610"/>
      <c r="V789" s="610"/>
      <c r="W789" s="610"/>
      <c r="X789" s="610"/>
      <c r="Y789" s="610"/>
      <c r="Z789" s="610"/>
      <c r="AA789" s="610"/>
      <c r="AB789" s="610"/>
      <c r="AC789" s="610"/>
      <c r="AD789" s="610"/>
      <c r="AE789" s="610"/>
      <c r="AF789" s="610"/>
    </row>
    <row r="790">
      <c r="A790" s="610"/>
      <c r="B790" s="610"/>
      <c r="C790" s="610"/>
      <c r="D790" s="610"/>
      <c r="E790" s="610"/>
      <c r="F790" s="610"/>
      <c r="G790" s="610"/>
      <c r="H790" s="610"/>
      <c r="I790" s="610"/>
      <c r="J790" s="610"/>
      <c r="K790" s="610"/>
      <c r="L790" s="610"/>
      <c r="M790" s="610"/>
      <c r="N790" s="610"/>
      <c r="O790" s="610"/>
      <c r="P790" s="610"/>
      <c r="Q790" s="610"/>
      <c r="R790" s="610"/>
      <c r="S790" s="610"/>
      <c r="T790" s="610"/>
      <c r="U790" s="610"/>
      <c r="V790" s="610"/>
      <c r="W790" s="610"/>
      <c r="X790" s="610"/>
      <c r="Y790" s="610"/>
      <c r="Z790" s="610"/>
      <c r="AA790" s="610"/>
      <c r="AB790" s="610"/>
      <c r="AC790" s="610"/>
      <c r="AD790" s="610"/>
      <c r="AE790" s="610"/>
      <c r="AF790" s="610"/>
    </row>
    <row r="791">
      <c r="A791" s="610"/>
      <c r="B791" s="610"/>
      <c r="C791" s="610"/>
      <c r="D791" s="610"/>
      <c r="E791" s="610"/>
      <c r="F791" s="610"/>
      <c r="G791" s="610"/>
      <c r="H791" s="610"/>
      <c r="I791" s="610"/>
      <c r="J791" s="610"/>
      <c r="K791" s="610"/>
      <c r="L791" s="610"/>
      <c r="M791" s="610"/>
      <c r="N791" s="610"/>
      <c r="O791" s="610"/>
      <c r="P791" s="610"/>
      <c r="Q791" s="610"/>
      <c r="R791" s="610"/>
      <c r="S791" s="610"/>
      <c r="T791" s="610"/>
      <c r="U791" s="610"/>
      <c r="V791" s="610"/>
      <c r="W791" s="610"/>
      <c r="X791" s="610"/>
      <c r="Y791" s="610"/>
      <c r="Z791" s="610"/>
      <c r="AA791" s="610"/>
      <c r="AB791" s="610"/>
      <c r="AC791" s="610"/>
      <c r="AD791" s="610"/>
      <c r="AE791" s="610"/>
      <c r="AF791" s="610"/>
    </row>
    <row r="792">
      <c r="A792" s="610"/>
      <c r="B792" s="610"/>
      <c r="C792" s="610"/>
      <c r="D792" s="610"/>
      <c r="E792" s="610"/>
      <c r="F792" s="610"/>
      <c r="G792" s="610"/>
      <c r="H792" s="610"/>
      <c r="I792" s="610"/>
      <c r="J792" s="610"/>
      <c r="K792" s="610"/>
      <c r="L792" s="610"/>
      <c r="M792" s="610"/>
      <c r="N792" s="610"/>
      <c r="O792" s="610"/>
      <c r="P792" s="610"/>
      <c r="Q792" s="610"/>
      <c r="R792" s="610"/>
      <c r="S792" s="610"/>
      <c r="T792" s="610"/>
      <c r="U792" s="610"/>
      <c r="V792" s="610"/>
      <c r="W792" s="610"/>
      <c r="X792" s="610"/>
      <c r="Y792" s="610"/>
      <c r="Z792" s="610"/>
      <c r="AA792" s="610"/>
      <c r="AB792" s="610"/>
      <c r="AC792" s="610"/>
      <c r="AD792" s="610"/>
      <c r="AE792" s="610"/>
      <c r="AF792" s="610"/>
    </row>
    <row r="793">
      <c r="A793" s="610"/>
      <c r="B793" s="610"/>
      <c r="C793" s="610"/>
      <c r="D793" s="610"/>
      <c r="E793" s="610"/>
      <c r="F793" s="610"/>
      <c r="G793" s="610"/>
      <c r="H793" s="610"/>
      <c r="I793" s="610"/>
      <c r="J793" s="610"/>
      <c r="K793" s="610"/>
      <c r="L793" s="610"/>
      <c r="M793" s="610"/>
      <c r="N793" s="610"/>
      <c r="O793" s="610"/>
      <c r="P793" s="610"/>
      <c r="Q793" s="610"/>
      <c r="R793" s="610"/>
      <c r="S793" s="610"/>
      <c r="T793" s="610"/>
      <c r="U793" s="610"/>
      <c r="V793" s="610"/>
      <c r="W793" s="610"/>
      <c r="X793" s="610"/>
      <c r="Y793" s="610"/>
      <c r="Z793" s="610"/>
      <c r="AA793" s="610"/>
      <c r="AB793" s="610"/>
      <c r="AC793" s="610"/>
      <c r="AD793" s="610"/>
      <c r="AE793" s="610"/>
      <c r="AF793" s="610"/>
    </row>
    <row r="794">
      <c r="A794" s="610"/>
      <c r="B794" s="610"/>
      <c r="C794" s="610"/>
      <c r="D794" s="610"/>
      <c r="E794" s="610"/>
      <c r="F794" s="610"/>
      <c r="G794" s="610"/>
      <c r="H794" s="610"/>
      <c r="I794" s="610"/>
      <c r="J794" s="610"/>
      <c r="K794" s="610"/>
      <c r="L794" s="610"/>
      <c r="M794" s="610"/>
      <c r="N794" s="610"/>
      <c r="O794" s="610"/>
      <c r="P794" s="610"/>
      <c r="Q794" s="610"/>
      <c r="R794" s="610"/>
      <c r="S794" s="610"/>
      <c r="T794" s="610"/>
      <c r="U794" s="610"/>
      <c r="V794" s="610"/>
      <c r="W794" s="610"/>
      <c r="X794" s="610"/>
      <c r="Y794" s="610"/>
      <c r="Z794" s="610"/>
      <c r="AA794" s="610"/>
      <c r="AB794" s="610"/>
      <c r="AC794" s="610"/>
      <c r="AD794" s="610"/>
      <c r="AE794" s="610"/>
      <c r="AF794" s="610"/>
    </row>
    <row r="795">
      <c r="A795" s="610"/>
      <c r="B795" s="610"/>
      <c r="C795" s="610"/>
      <c r="D795" s="610"/>
      <c r="E795" s="610"/>
      <c r="F795" s="610"/>
      <c r="G795" s="610"/>
      <c r="H795" s="610"/>
      <c r="I795" s="610"/>
      <c r="J795" s="610"/>
      <c r="K795" s="610"/>
      <c r="L795" s="610"/>
      <c r="M795" s="610"/>
      <c r="N795" s="610"/>
      <c r="O795" s="610"/>
      <c r="P795" s="610"/>
      <c r="Q795" s="610"/>
      <c r="R795" s="610"/>
      <c r="S795" s="610"/>
      <c r="T795" s="610"/>
      <c r="U795" s="610"/>
      <c r="V795" s="610"/>
      <c r="W795" s="610"/>
      <c r="X795" s="610"/>
      <c r="Y795" s="610"/>
      <c r="Z795" s="610"/>
      <c r="AA795" s="610"/>
      <c r="AB795" s="610"/>
      <c r="AC795" s="610"/>
      <c r="AD795" s="610"/>
      <c r="AE795" s="610"/>
      <c r="AF795" s="610"/>
    </row>
    <row r="796">
      <c r="A796" s="610"/>
      <c r="B796" s="610"/>
      <c r="C796" s="610"/>
      <c r="D796" s="610"/>
      <c r="E796" s="610"/>
      <c r="F796" s="610"/>
      <c r="G796" s="610"/>
      <c r="H796" s="610"/>
      <c r="I796" s="610"/>
      <c r="J796" s="610"/>
      <c r="K796" s="610"/>
      <c r="L796" s="610"/>
      <c r="M796" s="610"/>
      <c r="N796" s="610"/>
      <c r="O796" s="610"/>
      <c r="P796" s="610"/>
      <c r="Q796" s="610"/>
      <c r="R796" s="610"/>
      <c r="S796" s="610"/>
      <c r="T796" s="610"/>
      <c r="U796" s="610"/>
      <c r="V796" s="610"/>
      <c r="W796" s="610"/>
      <c r="X796" s="610"/>
      <c r="Y796" s="610"/>
      <c r="Z796" s="610"/>
      <c r="AA796" s="610"/>
      <c r="AB796" s="610"/>
      <c r="AC796" s="610"/>
      <c r="AD796" s="610"/>
      <c r="AE796" s="610"/>
      <c r="AF796" s="610"/>
    </row>
    <row r="797">
      <c r="A797" s="610"/>
      <c r="B797" s="610"/>
      <c r="C797" s="610"/>
      <c r="D797" s="610"/>
      <c r="E797" s="610"/>
      <c r="F797" s="610"/>
      <c r="G797" s="610"/>
      <c r="H797" s="610"/>
      <c r="I797" s="610"/>
      <c r="J797" s="610"/>
      <c r="K797" s="610"/>
      <c r="L797" s="610"/>
      <c r="M797" s="610"/>
      <c r="N797" s="610"/>
      <c r="O797" s="610"/>
      <c r="P797" s="610"/>
      <c r="Q797" s="610"/>
      <c r="R797" s="610"/>
      <c r="S797" s="610"/>
      <c r="T797" s="610"/>
      <c r="U797" s="610"/>
      <c r="V797" s="610"/>
      <c r="W797" s="610"/>
      <c r="X797" s="610"/>
      <c r="Y797" s="610"/>
      <c r="Z797" s="610"/>
      <c r="AA797" s="610"/>
      <c r="AB797" s="610"/>
      <c r="AC797" s="610"/>
      <c r="AD797" s="610"/>
      <c r="AE797" s="610"/>
      <c r="AF797" s="610"/>
    </row>
    <row r="798">
      <c r="A798" s="610"/>
      <c r="B798" s="610"/>
      <c r="C798" s="610"/>
      <c r="D798" s="610"/>
      <c r="E798" s="610"/>
      <c r="F798" s="610"/>
      <c r="G798" s="610"/>
      <c r="H798" s="610"/>
      <c r="I798" s="610"/>
      <c r="J798" s="610"/>
      <c r="K798" s="610"/>
      <c r="L798" s="610"/>
      <c r="M798" s="610"/>
      <c r="N798" s="610"/>
      <c r="O798" s="610"/>
      <c r="P798" s="610"/>
      <c r="Q798" s="610"/>
      <c r="R798" s="610"/>
      <c r="S798" s="610"/>
      <c r="T798" s="610"/>
      <c r="U798" s="610"/>
      <c r="V798" s="610"/>
      <c r="W798" s="610"/>
      <c r="X798" s="610"/>
      <c r="Y798" s="610"/>
      <c r="Z798" s="610"/>
      <c r="AA798" s="610"/>
      <c r="AB798" s="610"/>
      <c r="AC798" s="610"/>
      <c r="AD798" s="610"/>
      <c r="AE798" s="610"/>
      <c r="AF798" s="610"/>
    </row>
    <row r="799">
      <c r="A799" s="610"/>
      <c r="B799" s="610"/>
      <c r="C799" s="610"/>
      <c r="D799" s="610"/>
      <c r="E799" s="610"/>
      <c r="F799" s="610"/>
      <c r="G799" s="610"/>
      <c r="H799" s="610"/>
      <c r="I799" s="610"/>
      <c r="J799" s="610"/>
      <c r="K799" s="610"/>
      <c r="L799" s="610"/>
      <c r="M799" s="610"/>
      <c r="N799" s="610"/>
      <c r="O799" s="610"/>
      <c r="P799" s="610"/>
      <c r="Q799" s="610"/>
      <c r="R799" s="610"/>
      <c r="S799" s="610"/>
      <c r="T799" s="610"/>
      <c r="U799" s="610"/>
      <c r="V799" s="610"/>
      <c r="W799" s="610"/>
      <c r="X799" s="610"/>
      <c r="Y799" s="610"/>
      <c r="Z799" s="610"/>
      <c r="AA799" s="610"/>
      <c r="AB799" s="610"/>
      <c r="AC799" s="610"/>
      <c r="AD799" s="610"/>
      <c r="AE799" s="610"/>
      <c r="AF799" s="610"/>
    </row>
    <row r="800">
      <c r="A800" s="610"/>
      <c r="B800" s="610"/>
      <c r="C800" s="610"/>
      <c r="D800" s="610"/>
      <c r="E800" s="610"/>
      <c r="F800" s="610"/>
      <c r="G800" s="610"/>
      <c r="H800" s="610"/>
      <c r="I800" s="610"/>
      <c r="J800" s="610"/>
      <c r="K800" s="610"/>
      <c r="L800" s="610"/>
      <c r="M800" s="610"/>
      <c r="N800" s="610"/>
      <c r="O800" s="610"/>
      <c r="P800" s="610"/>
      <c r="Q800" s="610"/>
      <c r="R800" s="610"/>
      <c r="S800" s="610"/>
      <c r="T800" s="610"/>
      <c r="U800" s="610"/>
      <c r="V800" s="610"/>
      <c r="W800" s="610"/>
      <c r="X800" s="610"/>
      <c r="Y800" s="610"/>
      <c r="Z800" s="610"/>
      <c r="AA800" s="610"/>
      <c r="AB800" s="610"/>
      <c r="AC800" s="610"/>
      <c r="AD800" s="610"/>
      <c r="AE800" s="610"/>
      <c r="AF800" s="610"/>
    </row>
    <row r="801">
      <c r="A801" s="610"/>
      <c r="B801" s="610"/>
      <c r="C801" s="610"/>
      <c r="D801" s="610"/>
      <c r="E801" s="610"/>
      <c r="F801" s="610"/>
      <c r="G801" s="610"/>
      <c r="H801" s="610"/>
      <c r="I801" s="610"/>
      <c r="J801" s="610"/>
      <c r="K801" s="610"/>
      <c r="L801" s="610"/>
      <c r="M801" s="610"/>
      <c r="N801" s="610"/>
      <c r="O801" s="610"/>
      <c r="P801" s="610"/>
      <c r="Q801" s="610"/>
      <c r="R801" s="610"/>
      <c r="S801" s="610"/>
      <c r="T801" s="610"/>
      <c r="U801" s="610"/>
      <c r="V801" s="610"/>
      <c r="W801" s="610"/>
      <c r="X801" s="610"/>
      <c r="Y801" s="610"/>
      <c r="Z801" s="610"/>
      <c r="AA801" s="610"/>
      <c r="AB801" s="610"/>
      <c r="AC801" s="610"/>
      <c r="AD801" s="610"/>
      <c r="AE801" s="610"/>
      <c r="AF801" s="610"/>
    </row>
    <row r="802">
      <c r="A802" s="610"/>
      <c r="B802" s="610"/>
      <c r="C802" s="610"/>
      <c r="D802" s="610"/>
      <c r="E802" s="610"/>
      <c r="F802" s="610"/>
      <c r="G802" s="610"/>
      <c r="H802" s="610"/>
      <c r="I802" s="610"/>
      <c r="J802" s="610"/>
      <c r="K802" s="610"/>
      <c r="L802" s="610"/>
      <c r="M802" s="610"/>
      <c r="N802" s="610"/>
      <c r="O802" s="610"/>
      <c r="P802" s="610"/>
      <c r="Q802" s="610"/>
      <c r="R802" s="610"/>
      <c r="S802" s="610"/>
      <c r="T802" s="610"/>
      <c r="U802" s="610"/>
      <c r="V802" s="610"/>
      <c r="W802" s="610"/>
      <c r="X802" s="610"/>
      <c r="Y802" s="610"/>
      <c r="Z802" s="610"/>
      <c r="AA802" s="610"/>
      <c r="AB802" s="610"/>
      <c r="AC802" s="610"/>
      <c r="AD802" s="610"/>
      <c r="AE802" s="610"/>
      <c r="AF802" s="610"/>
    </row>
    <row r="803">
      <c r="A803" s="610"/>
      <c r="B803" s="610"/>
      <c r="C803" s="610"/>
      <c r="D803" s="610"/>
      <c r="E803" s="610"/>
      <c r="F803" s="610"/>
      <c r="G803" s="610"/>
      <c r="H803" s="610"/>
      <c r="I803" s="610"/>
      <c r="J803" s="610"/>
      <c r="K803" s="610"/>
      <c r="L803" s="610"/>
      <c r="M803" s="610"/>
      <c r="N803" s="610"/>
      <c r="O803" s="610"/>
      <c r="P803" s="610"/>
      <c r="Q803" s="610"/>
      <c r="R803" s="610"/>
      <c r="S803" s="610"/>
      <c r="T803" s="610"/>
      <c r="U803" s="610"/>
      <c r="V803" s="610"/>
      <c r="W803" s="610"/>
      <c r="X803" s="610"/>
      <c r="Y803" s="610"/>
      <c r="Z803" s="610"/>
      <c r="AA803" s="610"/>
      <c r="AB803" s="610"/>
      <c r="AC803" s="610"/>
      <c r="AD803" s="610"/>
      <c r="AE803" s="610"/>
      <c r="AF803" s="610"/>
    </row>
    <row r="804">
      <c r="A804" s="610"/>
      <c r="B804" s="610"/>
      <c r="C804" s="610"/>
      <c r="D804" s="610"/>
      <c r="E804" s="610"/>
      <c r="F804" s="610"/>
      <c r="G804" s="610"/>
      <c r="H804" s="610"/>
      <c r="I804" s="610"/>
      <c r="J804" s="610"/>
      <c r="K804" s="610"/>
      <c r="L804" s="610"/>
      <c r="M804" s="610"/>
      <c r="N804" s="610"/>
      <c r="O804" s="610"/>
      <c r="P804" s="610"/>
      <c r="Q804" s="610"/>
      <c r="R804" s="610"/>
      <c r="S804" s="610"/>
      <c r="T804" s="610"/>
      <c r="U804" s="610"/>
      <c r="V804" s="610"/>
      <c r="W804" s="610"/>
      <c r="X804" s="610"/>
      <c r="Y804" s="610"/>
      <c r="Z804" s="610"/>
      <c r="AA804" s="610"/>
      <c r="AB804" s="610"/>
      <c r="AC804" s="610"/>
      <c r="AD804" s="610"/>
      <c r="AE804" s="610"/>
      <c r="AF804" s="610"/>
    </row>
    <row r="805">
      <c r="A805" s="610"/>
      <c r="B805" s="610"/>
      <c r="C805" s="610"/>
      <c r="D805" s="610"/>
      <c r="E805" s="610"/>
      <c r="F805" s="610"/>
      <c r="G805" s="610"/>
      <c r="H805" s="610"/>
      <c r="I805" s="610"/>
      <c r="J805" s="610"/>
      <c r="K805" s="610"/>
      <c r="L805" s="610"/>
      <c r="M805" s="610"/>
      <c r="N805" s="610"/>
      <c r="O805" s="610"/>
      <c r="P805" s="610"/>
      <c r="Q805" s="610"/>
      <c r="R805" s="610"/>
      <c r="S805" s="610"/>
      <c r="T805" s="610"/>
      <c r="U805" s="610"/>
      <c r="V805" s="610"/>
      <c r="W805" s="610"/>
      <c r="X805" s="610"/>
      <c r="Y805" s="610"/>
      <c r="Z805" s="610"/>
      <c r="AA805" s="610"/>
      <c r="AB805" s="610"/>
      <c r="AC805" s="610"/>
      <c r="AD805" s="610"/>
      <c r="AE805" s="610"/>
      <c r="AF805" s="610"/>
    </row>
    <row r="806">
      <c r="A806" s="610"/>
      <c r="B806" s="610"/>
      <c r="C806" s="610"/>
      <c r="D806" s="610"/>
      <c r="E806" s="610"/>
      <c r="F806" s="610"/>
      <c r="G806" s="610"/>
      <c r="H806" s="610"/>
      <c r="I806" s="610"/>
      <c r="J806" s="610"/>
      <c r="K806" s="610"/>
      <c r="L806" s="610"/>
      <c r="M806" s="610"/>
      <c r="N806" s="610"/>
      <c r="O806" s="610"/>
      <c r="P806" s="610"/>
      <c r="Q806" s="610"/>
      <c r="R806" s="610"/>
      <c r="S806" s="610"/>
      <c r="T806" s="610"/>
      <c r="U806" s="610"/>
      <c r="V806" s="610"/>
      <c r="W806" s="610"/>
      <c r="X806" s="610"/>
      <c r="Y806" s="610"/>
      <c r="Z806" s="610"/>
      <c r="AA806" s="610"/>
      <c r="AB806" s="610"/>
      <c r="AC806" s="610"/>
      <c r="AD806" s="610"/>
      <c r="AE806" s="610"/>
      <c r="AF806" s="610"/>
    </row>
    <row r="807">
      <c r="A807" s="610"/>
      <c r="B807" s="610"/>
      <c r="C807" s="610"/>
      <c r="D807" s="610"/>
      <c r="E807" s="610"/>
      <c r="F807" s="610"/>
      <c r="G807" s="610"/>
      <c r="H807" s="610"/>
      <c r="I807" s="610"/>
      <c r="J807" s="610"/>
      <c r="K807" s="610"/>
      <c r="L807" s="610"/>
      <c r="M807" s="610"/>
      <c r="N807" s="610"/>
      <c r="O807" s="610"/>
      <c r="P807" s="610"/>
      <c r="Q807" s="610"/>
      <c r="R807" s="610"/>
      <c r="S807" s="610"/>
      <c r="T807" s="610"/>
      <c r="U807" s="610"/>
      <c r="V807" s="610"/>
      <c r="W807" s="610"/>
      <c r="X807" s="610"/>
      <c r="Y807" s="610"/>
      <c r="Z807" s="610"/>
      <c r="AA807" s="610"/>
      <c r="AB807" s="610"/>
      <c r="AC807" s="610"/>
      <c r="AD807" s="610"/>
      <c r="AE807" s="610"/>
      <c r="AF807" s="610"/>
    </row>
    <row r="808">
      <c r="A808" s="610"/>
      <c r="B808" s="610"/>
      <c r="C808" s="610"/>
      <c r="D808" s="610"/>
      <c r="E808" s="610"/>
      <c r="F808" s="610"/>
      <c r="G808" s="610"/>
      <c r="H808" s="610"/>
      <c r="I808" s="610"/>
      <c r="J808" s="610"/>
      <c r="K808" s="610"/>
      <c r="L808" s="610"/>
      <c r="M808" s="610"/>
      <c r="N808" s="610"/>
      <c r="O808" s="610"/>
      <c r="P808" s="610"/>
      <c r="Q808" s="610"/>
      <c r="R808" s="610"/>
      <c r="S808" s="610"/>
      <c r="T808" s="610"/>
      <c r="U808" s="610"/>
      <c r="V808" s="610"/>
      <c r="W808" s="610"/>
      <c r="X808" s="610"/>
      <c r="Y808" s="610"/>
      <c r="Z808" s="610"/>
      <c r="AA808" s="610"/>
      <c r="AB808" s="610"/>
      <c r="AC808" s="610"/>
      <c r="AD808" s="610"/>
      <c r="AE808" s="610"/>
      <c r="AF808" s="610"/>
    </row>
    <row r="809">
      <c r="A809" s="610"/>
      <c r="B809" s="610"/>
      <c r="C809" s="610"/>
      <c r="D809" s="610"/>
      <c r="E809" s="610"/>
      <c r="F809" s="610"/>
      <c r="G809" s="610"/>
      <c r="H809" s="610"/>
      <c r="I809" s="610"/>
      <c r="J809" s="610"/>
      <c r="K809" s="610"/>
      <c r="L809" s="610"/>
      <c r="M809" s="610"/>
      <c r="N809" s="610"/>
      <c r="O809" s="610"/>
      <c r="P809" s="610"/>
      <c r="Q809" s="610"/>
      <c r="R809" s="610"/>
      <c r="S809" s="610"/>
      <c r="T809" s="610"/>
      <c r="U809" s="610"/>
      <c r="V809" s="610"/>
      <c r="W809" s="610"/>
      <c r="X809" s="610"/>
      <c r="Y809" s="610"/>
      <c r="Z809" s="610"/>
      <c r="AA809" s="610"/>
      <c r="AB809" s="610"/>
      <c r="AC809" s="610"/>
      <c r="AD809" s="610"/>
      <c r="AE809" s="610"/>
      <c r="AF809" s="610"/>
    </row>
    <row r="810">
      <c r="A810" s="610"/>
      <c r="B810" s="610"/>
      <c r="C810" s="610"/>
      <c r="D810" s="610"/>
      <c r="E810" s="610"/>
      <c r="F810" s="610"/>
      <c r="G810" s="610"/>
      <c r="H810" s="610"/>
      <c r="I810" s="610"/>
      <c r="J810" s="610"/>
      <c r="K810" s="610"/>
      <c r="L810" s="610"/>
      <c r="M810" s="610"/>
      <c r="N810" s="610"/>
      <c r="O810" s="610"/>
      <c r="P810" s="610"/>
      <c r="Q810" s="610"/>
      <c r="R810" s="610"/>
      <c r="S810" s="610"/>
      <c r="T810" s="610"/>
      <c r="U810" s="610"/>
      <c r="V810" s="610"/>
      <c r="W810" s="610"/>
      <c r="X810" s="610"/>
      <c r="Y810" s="610"/>
      <c r="Z810" s="610"/>
      <c r="AA810" s="610"/>
      <c r="AB810" s="610"/>
      <c r="AC810" s="610"/>
      <c r="AD810" s="610"/>
      <c r="AE810" s="610"/>
      <c r="AF810" s="610"/>
    </row>
    <row r="811">
      <c r="A811" s="610"/>
      <c r="B811" s="610"/>
      <c r="C811" s="610"/>
      <c r="D811" s="610"/>
      <c r="E811" s="610"/>
      <c r="F811" s="610"/>
      <c r="G811" s="610"/>
      <c r="H811" s="610"/>
      <c r="I811" s="610"/>
      <c r="J811" s="610"/>
      <c r="K811" s="610"/>
      <c r="L811" s="610"/>
      <c r="M811" s="610"/>
      <c r="N811" s="610"/>
      <c r="O811" s="610"/>
      <c r="P811" s="610"/>
      <c r="Q811" s="610"/>
      <c r="R811" s="610"/>
      <c r="S811" s="610"/>
      <c r="T811" s="610"/>
      <c r="U811" s="610"/>
      <c r="V811" s="610"/>
      <c r="W811" s="610"/>
      <c r="X811" s="610"/>
      <c r="Y811" s="610"/>
      <c r="Z811" s="610"/>
      <c r="AA811" s="610"/>
      <c r="AB811" s="610"/>
      <c r="AC811" s="610"/>
      <c r="AD811" s="610"/>
      <c r="AE811" s="610"/>
      <c r="AF811" s="610"/>
    </row>
    <row r="812">
      <c r="A812" s="610"/>
      <c r="B812" s="610"/>
      <c r="C812" s="610"/>
      <c r="D812" s="610"/>
      <c r="E812" s="610"/>
      <c r="F812" s="610"/>
      <c r="G812" s="610"/>
      <c r="H812" s="610"/>
      <c r="I812" s="610"/>
      <c r="J812" s="610"/>
      <c r="K812" s="610"/>
      <c r="L812" s="610"/>
      <c r="M812" s="610"/>
      <c r="N812" s="610"/>
      <c r="O812" s="610"/>
      <c r="P812" s="610"/>
      <c r="Q812" s="610"/>
      <c r="R812" s="610"/>
      <c r="S812" s="610"/>
      <c r="T812" s="610"/>
      <c r="U812" s="610"/>
      <c r="V812" s="610"/>
      <c r="W812" s="610"/>
      <c r="X812" s="610"/>
      <c r="Y812" s="610"/>
      <c r="Z812" s="610"/>
      <c r="AA812" s="610"/>
      <c r="AB812" s="610"/>
      <c r="AC812" s="610"/>
      <c r="AD812" s="610"/>
      <c r="AE812" s="610"/>
      <c r="AF812" s="610"/>
    </row>
    <row r="813">
      <c r="A813" s="610"/>
      <c r="B813" s="610"/>
      <c r="C813" s="610"/>
      <c r="D813" s="610"/>
      <c r="E813" s="610"/>
      <c r="F813" s="610"/>
      <c r="G813" s="610"/>
      <c r="H813" s="610"/>
      <c r="I813" s="610"/>
      <c r="J813" s="610"/>
      <c r="K813" s="610"/>
      <c r="L813" s="610"/>
      <c r="M813" s="610"/>
      <c r="N813" s="610"/>
      <c r="O813" s="610"/>
      <c r="P813" s="610"/>
      <c r="Q813" s="610"/>
      <c r="R813" s="610"/>
      <c r="S813" s="610"/>
      <c r="T813" s="610"/>
      <c r="U813" s="610"/>
      <c r="V813" s="610"/>
      <c r="W813" s="610"/>
      <c r="X813" s="610"/>
      <c r="Y813" s="610"/>
      <c r="Z813" s="610"/>
      <c r="AA813" s="610"/>
      <c r="AB813" s="610"/>
      <c r="AC813" s="610"/>
      <c r="AD813" s="610"/>
      <c r="AE813" s="610"/>
      <c r="AF813" s="610"/>
    </row>
    <row r="814">
      <c r="A814" s="610"/>
      <c r="B814" s="610"/>
      <c r="C814" s="610"/>
      <c r="D814" s="610"/>
      <c r="E814" s="610"/>
      <c r="F814" s="610"/>
      <c r="G814" s="610"/>
      <c r="H814" s="610"/>
      <c r="I814" s="610"/>
      <c r="J814" s="610"/>
      <c r="K814" s="610"/>
      <c r="L814" s="610"/>
      <c r="M814" s="610"/>
      <c r="N814" s="610"/>
      <c r="O814" s="610"/>
      <c r="P814" s="610"/>
      <c r="Q814" s="610"/>
      <c r="R814" s="610"/>
      <c r="S814" s="610"/>
      <c r="T814" s="610"/>
      <c r="U814" s="610"/>
      <c r="V814" s="610"/>
      <c r="W814" s="610"/>
      <c r="X814" s="610"/>
      <c r="Y814" s="610"/>
      <c r="Z814" s="610"/>
      <c r="AA814" s="610"/>
      <c r="AB814" s="610"/>
      <c r="AC814" s="610"/>
      <c r="AD814" s="610"/>
      <c r="AE814" s="610"/>
      <c r="AF814" s="610"/>
    </row>
    <row r="815">
      <c r="A815" s="610"/>
      <c r="B815" s="610"/>
      <c r="C815" s="610"/>
      <c r="D815" s="610"/>
      <c r="E815" s="610"/>
      <c r="F815" s="610"/>
      <c r="G815" s="610"/>
      <c r="H815" s="610"/>
      <c r="I815" s="610"/>
      <c r="J815" s="610"/>
      <c r="K815" s="610"/>
      <c r="L815" s="610"/>
      <c r="M815" s="610"/>
      <c r="N815" s="610"/>
      <c r="O815" s="610"/>
      <c r="P815" s="610"/>
      <c r="Q815" s="610"/>
      <c r="R815" s="610"/>
      <c r="S815" s="610"/>
      <c r="T815" s="610"/>
      <c r="U815" s="610"/>
      <c r="V815" s="610"/>
      <c r="W815" s="610"/>
      <c r="X815" s="610"/>
      <c r="Y815" s="610"/>
      <c r="Z815" s="610"/>
      <c r="AA815" s="610"/>
      <c r="AB815" s="610"/>
      <c r="AC815" s="610"/>
      <c r="AD815" s="610"/>
      <c r="AE815" s="610"/>
      <c r="AF815" s="610"/>
    </row>
    <row r="816">
      <c r="A816" s="610"/>
      <c r="B816" s="610"/>
      <c r="C816" s="610"/>
      <c r="D816" s="610"/>
      <c r="E816" s="610"/>
      <c r="F816" s="610"/>
      <c r="G816" s="610"/>
      <c r="H816" s="610"/>
      <c r="I816" s="610"/>
      <c r="J816" s="610"/>
      <c r="K816" s="610"/>
      <c r="L816" s="610"/>
      <c r="M816" s="610"/>
      <c r="N816" s="610"/>
      <c r="O816" s="610"/>
      <c r="P816" s="610"/>
      <c r="Q816" s="610"/>
      <c r="R816" s="610"/>
      <c r="S816" s="610"/>
      <c r="T816" s="610"/>
      <c r="U816" s="610"/>
      <c r="V816" s="610"/>
      <c r="W816" s="610"/>
      <c r="X816" s="610"/>
      <c r="Y816" s="610"/>
      <c r="Z816" s="610"/>
      <c r="AA816" s="610"/>
      <c r="AB816" s="610"/>
      <c r="AC816" s="610"/>
      <c r="AD816" s="610"/>
      <c r="AE816" s="610"/>
      <c r="AF816" s="610"/>
    </row>
    <row r="817">
      <c r="A817" s="610"/>
      <c r="B817" s="610"/>
      <c r="C817" s="610"/>
      <c r="D817" s="610"/>
      <c r="E817" s="610"/>
      <c r="F817" s="610"/>
      <c r="G817" s="610"/>
      <c r="H817" s="610"/>
      <c r="I817" s="610"/>
      <c r="J817" s="610"/>
      <c r="K817" s="610"/>
      <c r="L817" s="610"/>
      <c r="M817" s="610"/>
      <c r="N817" s="610"/>
      <c r="O817" s="610"/>
      <c r="P817" s="610"/>
      <c r="Q817" s="610"/>
      <c r="R817" s="610"/>
      <c r="S817" s="610"/>
      <c r="T817" s="610"/>
      <c r="U817" s="610"/>
      <c r="V817" s="610"/>
      <c r="W817" s="610"/>
      <c r="X817" s="610"/>
      <c r="Y817" s="610"/>
      <c r="Z817" s="610"/>
      <c r="AA817" s="610"/>
      <c r="AB817" s="610"/>
      <c r="AC817" s="610"/>
      <c r="AD817" s="610"/>
      <c r="AE817" s="610"/>
      <c r="AF817" s="610"/>
    </row>
    <row r="818">
      <c r="A818" s="610"/>
      <c r="B818" s="610"/>
      <c r="C818" s="610"/>
      <c r="D818" s="610"/>
      <c r="E818" s="610"/>
      <c r="F818" s="610"/>
      <c r="G818" s="610"/>
      <c r="H818" s="610"/>
      <c r="I818" s="610"/>
      <c r="J818" s="610"/>
      <c r="K818" s="610"/>
      <c r="L818" s="610"/>
      <c r="M818" s="610"/>
      <c r="N818" s="610"/>
      <c r="O818" s="610"/>
      <c r="P818" s="610"/>
      <c r="Q818" s="610"/>
      <c r="R818" s="610"/>
      <c r="S818" s="610"/>
      <c r="T818" s="610"/>
      <c r="U818" s="610"/>
      <c r="V818" s="610"/>
      <c r="W818" s="610"/>
      <c r="X818" s="610"/>
      <c r="Y818" s="610"/>
      <c r="Z818" s="610"/>
      <c r="AA818" s="610"/>
      <c r="AB818" s="610"/>
      <c r="AC818" s="610"/>
      <c r="AD818" s="610"/>
      <c r="AE818" s="610"/>
      <c r="AF818" s="610"/>
    </row>
    <row r="819">
      <c r="A819" s="610"/>
      <c r="B819" s="610"/>
      <c r="C819" s="610"/>
      <c r="D819" s="610"/>
      <c r="E819" s="610"/>
      <c r="F819" s="610"/>
      <c r="G819" s="610"/>
      <c r="H819" s="610"/>
      <c r="I819" s="610"/>
      <c r="J819" s="610"/>
      <c r="K819" s="610"/>
      <c r="L819" s="610"/>
      <c r="M819" s="610"/>
      <c r="N819" s="610"/>
      <c r="O819" s="610"/>
      <c r="P819" s="610"/>
      <c r="Q819" s="610"/>
      <c r="R819" s="610"/>
      <c r="S819" s="610"/>
      <c r="T819" s="610"/>
      <c r="U819" s="610"/>
      <c r="V819" s="610"/>
      <c r="W819" s="610"/>
      <c r="X819" s="610"/>
      <c r="Y819" s="610"/>
      <c r="Z819" s="610"/>
      <c r="AA819" s="610"/>
      <c r="AB819" s="610"/>
      <c r="AC819" s="610"/>
      <c r="AD819" s="610"/>
      <c r="AE819" s="610"/>
      <c r="AF819" s="610"/>
    </row>
    <row r="820">
      <c r="A820" s="610"/>
      <c r="B820" s="610"/>
      <c r="C820" s="610"/>
      <c r="D820" s="610"/>
      <c r="E820" s="610"/>
      <c r="F820" s="610"/>
      <c r="G820" s="610"/>
      <c r="H820" s="610"/>
      <c r="I820" s="610"/>
      <c r="J820" s="610"/>
      <c r="K820" s="610"/>
      <c r="L820" s="610"/>
      <c r="M820" s="610"/>
      <c r="N820" s="610"/>
      <c r="O820" s="610"/>
      <c r="P820" s="610"/>
      <c r="Q820" s="610"/>
      <c r="R820" s="610"/>
      <c r="S820" s="610"/>
      <c r="T820" s="610"/>
      <c r="U820" s="610"/>
      <c r="V820" s="610"/>
      <c r="W820" s="610"/>
      <c r="X820" s="610"/>
      <c r="Y820" s="610"/>
      <c r="Z820" s="610"/>
      <c r="AA820" s="610"/>
      <c r="AB820" s="610"/>
      <c r="AC820" s="610"/>
      <c r="AD820" s="610"/>
      <c r="AE820" s="610"/>
      <c r="AF820" s="610"/>
    </row>
    <row r="821">
      <c r="A821" s="610"/>
      <c r="B821" s="610"/>
      <c r="C821" s="610"/>
      <c r="D821" s="610"/>
      <c r="E821" s="610"/>
      <c r="F821" s="610"/>
      <c r="G821" s="610"/>
      <c r="H821" s="610"/>
      <c r="I821" s="610"/>
      <c r="J821" s="610"/>
      <c r="K821" s="610"/>
      <c r="L821" s="610"/>
      <c r="M821" s="610"/>
      <c r="N821" s="610"/>
      <c r="O821" s="610"/>
      <c r="P821" s="610"/>
      <c r="Q821" s="610"/>
      <c r="R821" s="610"/>
      <c r="S821" s="610"/>
      <c r="T821" s="610"/>
      <c r="U821" s="610"/>
      <c r="V821" s="610"/>
      <c r="W821" s="610"/>
      <c r="X821" s="610"/>
      <c r="Y821" s="610"/>
      <c r="Z821" s="610"/>
      <c r="AA821" s="610"/>
      <c r="AB821" s="610"/>
      <c r="AC821" s="610"/>
      <c r="AD821" s="610"/>
      <c r="AE821" s="610"/>
      <c r="AF821" s="610"/>
    </row>
    <row r="822">
      <c r="A822" s="610"/>
      <c r="B822" s="610"/>
      <c r="C822" s="610"/>
      <c r="D822" s="610"/>
      <c r="E822" s="610"/>
      <c r="F822" s="610"/>
      <c r="G822" s="610"/>
      <c r="H822" s="610"/>
      <c r="I822" s="610"/>
      <c r="J822" s="610"/>
      <c r="K822" s="610"/>
      <c r="L822" s="610"/>
      <c r="M822" s="610"/>
      <c r="N822" s="610"/>
      <c r="O822" s="610"/>
      <c r="P822" s="610"/>
      <c r="Q822" s="610"/>
      <c r="R822" s="610"/>
      <c r="S822" s="610"/>
      <c r="T822" s="610"/>
      <c r="U822" s="610"/>
      <c r="V822" s="610"/>
      <c r="W822" s="610"/>
      <c r="X822" s="610"/>
      <c r="Y822" s="610"/>
      <c r="Z822" s="610"/>
      <c r="AA822" s="610"/>
      <c r="AB822" s="610"/>
      <c r="AC822" s="610"/>
      <c r="AD822" s="610"/>
      <c r="AE822" s="610"/>
      <c r="AF822" s="610"/>
    </row>
    <row r="823">
      <c r="A823" s="610"/>
      <c r="B823" s="610"/>
      <c r="C823" s="610"/>
      <c r="D823" s="610"/>
      <c r="E823" s="610"/>
      <c r="F823" s="610"/>
      <c r="G823" s="610"/>
      <c r="H823" s="610"/>
      <c r="I823" s="610"/>
      <c r="J823" s="610"/>
      <c r="K823" s="610"/>
      <c r="L823" s="610"/>
      <c r="M823" s="610"/>
      <c r="N823" s="610"/>
      <c r="O823" s="610"/>
      <c r="P823" s="610"/>
      <c r="Q823" s="610"/>
      <c r="R823" s="610"/>
      <c r="S823" s="610"/>
      <c r="T823" s="610"/>
      <c r="U823" s="610"/>
      <c r="V823" s="610"/>
      <c r="W823" s="610"/>
      <c r="X823" s="610"/>
      <c r="Y823" s="610"/>
      <c r="Z823" s="610"/>
      <c r="AA823" s="610"/>
      <c r="AB823" s="610"/>
      <c r="AC823" s="610"/>
      <c r="AD823" s="610"/>
      <c r="AE823" s="610"/>
      <c r="AF823" s="610"/>
    </row>
    <row r="824">
      <c r="A824" s="610"/>
      <c r="B824" s="610"/>
      <c r="C824" s="610"/>
      <c r="D824" s="610"/>
      <c r="E824" s="610"/>
      <c r="F824" s="610"/>
      <c r="G824" s="610"/>
      <c r="H824" s="610"/>
      <c r="I824" s="610"/>
      <c r="J824" s="610"/>
      <c r="K824" s="610"/>
      <c r="L824" s="610"/>
      <c r="M824" s="610"/>
      <c r="N824" s="610"/>
      <c r="O824" s="610"/>
      <c r="P824" s="610"/>
      <c r="Q824" s="610"/>
      <c r="R824" s="610"/>
      <c r="S824" s="610"/>
      <c r="T824" s="610"/>
      <c r="U824" s="610"/>
      <c r="V824" s="610"/>
      <c r="W824" s="610"/>
      <c r="X824" s="610"/>
      <c r="Y824" s="610"/>
      <c r="Z824" s="610"/>
      <c r="AA824" s="610"/>
      <c r="AB824" s="610"/>
      <c r="AC824" s="610"/>
      <c r="AD824" s="610"/>
      <c r="AE824" s="610"/>
      <c r="AF824" s="610"/>
    </row>
    <row r="825">
      <c r="A825" s="610"/>
      <c r="B825" s="610"/>
      <c r="C825" s="610"/>
      <c r="D825" s="610"/>
      <c r="E825" s="610"/>
      <c r="F825" s="610"/>
      <c r="G825" s="610"/>
      <c r="H825" s="610"/>
      <c r="I825" s="610"/>
      <c r="J825" s="610"/>
      <c r="K825" s="610"/>
      <c r="L825" s="610"/>
      <c r="M825" s="610"/>
      <c r="N825" s="610"/>
      <c r="O825" s="610"/>
      <c r="P825" s="610"/>
      <c r="Q825" s="610"/>
      <c r="R825" s="610"/>
      <c r="S825" s="610"/>
      <c r="T825" s="610"/>
      <c r="U825" s="610"/>
      <c r="V825" s="610"/>
      <c r="W825" s="610"/>
      <c r="X825" s="610"/>
      <c r="Y825" s="610"/>
      <c r="Z825" s="610"/>
      <c r="AA825" s="610"/>
      <c r="AB825" s="610"/>
      <c r="AC825" s="610"/>
      <c r="AD825" s="610"/>
      <c r="AE825" s="610"/>
      <c r="AF825" s="610"/>
    </row>
    <row r="826">
      <c r="A826" s="610"/>
      <c r="B826" s="610"/>
      <c r="C826" s="610"/>
      <c r="D826" s="610"/>
      <c r="E826" s="610"/>
      <c r="F826" s="610"/>
      <c r="G826" s="610"/>
      <c r="H826" s="610"/>
      <c r="I826" s="610"/>
      <c r="J826" s="610"/>
      <c r="K826" s="610"/>
      <c r="L826" s="610"/>
      <c r="M826" s="610"/>
      <c r="N826" s="610"/>
      <c r="O826" s="610"/>
      <c r="P826" s="610"/>
      <c r="Q826" s="610"/>
      <c r="R826" s="610"/>
      <c r="S826" s="610"/>
      <c r="T826" s="610"/>
      <c r="U826" s="610"/>
      <c r="V826" s="610"/>
      <c r="W826" s="610"/>
      <c r="X826" s="610"/>
      <c r="Y826" s="610"/>
      <c r="Z826" s="610"/>
      <c r="AA826" s="610"/>
      <c r="AB826" s="610"/>
      <c r="AC826" s="610"/>
      <c r="AD826" s="610"/>
      <c r="AE826" s="610"/>
      <c r="AF826" s="610"/>
    </row>
    <row r="827">
      <c r="A827" s="610"/>
      <c r="B827" s="610"/>
      <c r="C827" s="610"/>
      <c r="D827" s="610"/>
      <c r="E827" s="610"/>
      <c r="F827" s="610"/>
      <c r="G827" s="610"/>
      <c r="H827" s="610"/>
      <c r="I827" s="610"/>
      <c r="J827" s="610"/>
      <c r="K827" s="610"/>
      <c r="L827" s="610"/>
      <c r="M827" s="610"/>
      <c r="N827" s="610"/>
      <c r="O827" s="610"/>
      <c r="P827" s="610"/>
      <c r="Q827" s="610"/>
      <c r="R827" s="610"/>
      <c r="S827" s="610"/>
      <c r="T827" s="610"/>
      <c r="U827" s="610"/>
      <c r="V827" s="610"/>
      <c r="W827" s="610"/>
      <c r="X827" s="610"/>
      <c r="Y827" s="610"/>
      <c r="Z827" s="610"/>
      <c r="AA827" s="610"/>
      <c r="AB827" s="610"/>
      <c r="AC827" s="610"/>
      <c r="AD827" s="610"/>
      <c r="AE827" s="610"/>
      <c r="AF827" s="610"/>
    </row>
    <row r="828">
      <c r="A828" s="610"/>
      <c r="B828" s="610"/>
      <c r="C828" s="610"/>
      <c r="D828" s="610"/>
      <c r="E828" s="610"/>
      <c r="F828" s="610"/>
      <c r="G828" s="610"/>
      <c r="H828" s="610"/>
      <c r="I828" s="610"/>
      <c r="J828" s="610"/>
      <c r="K828" s="610"/>
      <c r="L828" s="610"/>
      <c r="M828" s="610"/>
      <c r="N828" s="610"/>
      <c r="O828" s="610"/>
      <c r="P828" s="610"/>
      <c r="Q828" s="610"/>
      <c r="R828" s="610"/>
      <c r="S828" s="610"/>
      <c r="T828" s="610"/>
      <c r="U828" s="610"/>
      <c r="V828" s="610"/>
      <c r="W828" s="610"/>
      <c r="X828" s="610"/>
      <c r="Y828" s="610"/>
      <c r="Z828" s="610"/>
      <c r="AA828" s="610"/>
      <c r="AB828" s="610"/>
      <c r="AC828" s="610"/>
      <c r="AD828" s="610"/>
      <c r="AE828" s="610"/>
      <c r="AF828" s="610"/>
    </row>
    <row r="829">
      <c r="A829" s="610"/>
      <c r="B829" s="610"/>
      <c r="C829" s="610"/>
      <c r="D829" s="610"/>
      <c r="E829" s="610"/>
      <c r="F829" s="610"/>
      <c r="G829" s="610"/>
      <c r="H829" s="610"/>
      <c r="I829" s="610"/>
      <c r="J829" s="610"/>
      <c r="K829" s="610"/>
      <c r="L829" s="610"/>
      <c r="M829" s="610"/>
      <c r="N829" s="610"/>
      <c r="O829" s="610"/>
      <c r="P829" s="610"/>
      <c r="Q829" s="610"/>
      <c r="R829" s="610"/>
      <c r="S829" s="610"/>
      <c r="T829" s="610"/>
      <c r="U829" s="610"/>
      <c r="V829" s="610"/>
      <c r="W829" s="610"/>
      <c r="X829" s="610"/>
      <c r="Y829" s="610"/>
      <c r="Z829" s="610"/>
      <c r="AA829" s="610"/>
      <c r="AB829" s="610"/>
      <c r="AC829" s="610"/>
      <c r="AD829" s="610"/>
      <c r="AE829" s="610"/>
      <c r="AF829" s="610"/>
    </row>
    <row r="830">
      <c r="A830" s="610"/>
      <c r="B830" s="610"/>
      <c r="C830" s="610"/>
      <c r="D830" s="610"/>
      <c r="E830" s="610"/>
      <c r="F830" s="610"/>
      <c r="G830" s="610"/>
      <c r="H830" s="610"/>
      <c r="I830" s="610"/>
      <c r="J830" s="610"/>
      <c r="K830" s="610"/>
      <c r="L830" s="610"/>
      <c r="M830" s="610"/>
      <c r="N830" s="610"/>
      <c r="O830" s="610"/>
      <c r="P830" s="610"/>
      <c r="Q830" s="610"/>
      <c r="R830" s="610"/>
      <c r="S830" s="610"/>
      <c r="T830" s="610"/>
      <c r="U830" s="610"/>
      <c r="V830" s="610"/>
      <c r="W830" s="610"/>
      <c r="X830" s="610"/>
      <c r="Y830" s="610"/>
      <c r="Z830" s="610"/>
      <c r="AA830" s="610"/>
      <c r="AB830" s="610"/>
      <c r="AC830" s="610"/>
      <c r="AD830" s="610"/>
      <c r="AE830" s="610"/>
      <c r="AF830" s="610"/>
    </row>
    <row r="831">
      <c r="A831" s="610"/>
      <c r="B831" s="610"/>
      <c r="C831" s="610"/>
      <c r="D831" s="610"/>
      <c r="E831" s="610"/>
      <c r="F831" s="610"/>
      <c r="G831" s="610"/>
      <c r="H831" s="610"/>
      <c r="I831" s="610"/>
      <c r="J831" s="610"/>
      <c r="K831" s="610"/>
      <c r="L831" s="610"/>
      <c r="M831" s="610"/>
      <c r="N831" s="610"/>
      <c r="O831" s="610"/>
      <c r="P831" s="610"/>
      <c r="Q831" s="610"/>
      <c r="R831" s="610"/>
      <c r="S831" s="610"/>
      <c r="T831" s="610"/>
      <c r="U831" s="610"/>
      <c r="V831" s="610"/>
      <c r="W831" s="610"/>
      <c r="X831" s="610"/>
      <c r="Y831" s="610"/>
      <c r="Z831" s="610"/>
      <c r="AA831" s="610"/>
      <c r="AB831" s="610"/>
      <c r="AC831" s="610"/>
      <c r="AD831" s="610"/>
      <c r="AE831" s="610"/>
      <c r="AF831" s="610"/>
    </row>
    <row r="832">
      <c r="A832" s="610"/>
      <c r="B832" s="610"/>
      <c r="C832" s="610"/>
      <c r="D832" s="610"/>
      <c r="E832" s="610"/>
      <c r="F832" s="610"/>
      <c r="G832" s="610"/>
      <c r="H832" s="610"/>
      <c r="I832" s="610"/>
      <c r="J832" s="610"/>
      <c r="K832" s="610"/>
      <c r="L832" s="610"/>
      <c r="M832" s="610"/>
      <c r="N832" s="610"/>
      <c r="O832" s="610"/>
      <c r="P832" s="610"/>
      <c r="Q832" s="610"/>
      <c r="R832" s="610"/>
      <c r="S832" s="610"/>
      <c r="T832" s="610"/>
      <c r="U832" s="610"/>
      <c r="V832" s="610"/>
      <c r="W832" s="610"/>
      <c r="X832" s="610"/>
      <c r="Y832" s="610"/>
      <c r="Z832" s="610"/>
      <c r="AA832" s="610"/>
      <c r="AB832" s="610"/>
      <c r="AC832" s="610"/>
      <c r="AD832" s="610"/>
      <c r="AE832" s="610"/>
      <c r="AF832" s="610"/>
    </row>
    <row r="833">
      <c r="A833" s="610"/>
      <c r="B833" s="610"/>
      <c r="C833" s="610"/>
      <c r="D833" s="610"/>
      <c r="E833" s="610"/>
      <c r="F833" s="610"/>
      <c r="G833" s="610"/>
      <c r="H833" s="610"/>
      <c r="I833" s="610"/>
      <c r="J833" s="610"/>
      <c r="K833" s="610"/>
      <c r="L833" s="610"/>
      <c r="M833" s="610"/>
      <c r="N833" s="610"/>
      <c r="O833" s="610"/>
      <c r="P833" s="610"/>
      <c r="Q833" s="610"/>
      <c r="R833" s="610"/>
      <c r="S833" s="610"/>
      <c r="T833" s="610"/>
      <c r="U833" s="610"/>
      <c r="V833" s="610"/>
      <c r="W833" s="610"/>
      <c r="X833" s="610"/>
      <c r="Y833" s="610"/>
      <c r="Z833" s="610"/>
      <c r="AA833" s="610"/>
      <c r="AB833" s="610"/>
      <c r="AC833" s="610"/>
      <c r="AD833" s="610"/>
      <c r="AE833" s="610"/>
      <c r="AF833" s="610"/>
    </row>
    <row r="834">
      <c r="A834" s="610"/>
      <c r="B834" s="610"/>
      <c r="C834" s="610"/>
      <c r="D834" s="610"/>
      <c r="E834" s="610"/>
      <c r="F834" s="610"/>
      <c r="G834" s="610"/>
      <c r="H834" s="610"/>
      <c r="I834" s="610"/>
      <c r="J834" s="610"/>
      <c r="K834" s="610"/>
      <c r="L834" s="610"/>
      <c r="M834" s="610"/>
      <c r="N834" s="610"/>
      <c r="O834" s="610"/>
      <c r="P834" s="610"/>
      <c r="Q834" s="610"/>
      <c r="R834" s="610"/>
      <c r="S834" s="610"/>
      <c r="T834" s="610"/>
      <c r="U834" s="610"/>
      <c r="V834" s="610"/>
      <c r="W834" s="610"/>
      <c r="X834" s="610"/>
      <c r="Y834" s="610"/>
      <c r="Z834" s="610"/>
      <c r="AA834" s="610"/>
      <c r="AB834" s="610"/>
      <c r="AC834" s="610"/>
      <c r="AD834" s="610"/>
      <c r="AE834" s="610"/>
      <c r="AF834" s="610"/>
    </row>
    <row r="835">
      <c r="A835" s="610"/>
      <c r="B835" s="610"/>
      <c r="C835" s="610"/>
      <c r="D835" s="610"/>
      <c r="E835" s="610"/>
      <c r="F835" s="610"/>
      <c r="G835" s="610"/>
      <c r="H835" s="610"/>
      <c r="I835" s="610"/>
      <c r="J835" s="610"/>
      <c r="K835" s="610"/>
      <c r="L835" s="610"/>
      <c r="M835" s="610"/>
      <c r="N835" s="610"/>
      <c r="O835" s="610"/>
      <c r="P835" s="610"/>
      <c r="Q835" s="610"/>
      <c r="R835" s="610"/>
      <c r="S835" s="610"/>
      <c r="T835" s="610"/>
      <c r="U835" s="610"/>
      <c r="V835" s="610"/>
      <c r="W835" s="610"/>
      <c r="X835" s="610"/>
      <c r="Y835" s="610"/>
      <c r="Z835" s="610"/>
      <c r="AA835" s="610"/>
      <c r="AB835" s="610"/>
      <c r="AC835" s="610"/>
      <c r="AD835" s="610"/>
      <c r="AE835" s="610"/>
      <c r="AF835" s="610"/>
    </row>
    <row r="836">
      <c r="A836" s="610"/>
      <c r="B836" s="610"/>
      <c r="C836" s="610"/>
      <c r="D836" s="610"/>
      <c r="E836" s="610"/>
      <c r="F836" s="610"/>
      <c r="G836" s="610"/>
      <c r="H836" s="610"/>
      <c r="I836" s="610"/>
      <c r="J836" s="610"/>
      <c r="K836" s="610"/>
      <c r="L836" s="610"/>
      <c r="M836" s="610"/>
      <c r="N836" s="610"/>
      <c r="O836" s="610"/>
      <c r="P836" s="610"/>
      <c r="Q836" s="610"/>
      <c r="R836" s="610"/>
      <c r="S836" s="610"/>
      <c r="T836" s="610"/>
      <c r="U836" s="610"/>
      <c r="V836" s="610"/>
      <c r="W836" s="610"/>
      <c r="X836" s="610"/>
      <c r="Y836" s="610"/>
      <c r="Z836" s="610"/>
      <c r="AA836" s="610"/>
      <c r="AB836" s="610"/>
      <c r="AC836" s="610"/>
      <c r="AD836" s="610"/>
      <c r="AE836" s="610"/>
      <c r="AF836" s="610"/>
    </row>
    <row r="837">
      <c r="A837" s="610"/>
      <c r="B837" s="610"/>
      <c r="C837" s="610"/>
      <c r="D837" s="610"/>
      <c r="E837" s="610"/>
      <c r="F837" s="610"/>
      <c r="G837" s="610"/>
      <c r="H837" s="610"/>
      <c r="I837" s="610"/>
      <c r="J837" s="610"/>
      <c r="K837" s="610"/>
      <c r="L837" s="610"/>
      <c r="M837" s="610"/>
      <c r="N837" s="610"/>
      <c r="O837" s="610"/>
      <c r="P837" s="610"/>
      <c r="Q837" s="610"/>
      <c r="R837" s="610"/>
      <c r="S837" s="610"/>
      <c r="T837" s="610"/>
      <c r="U837" s="610"/>
      <c r="V837" s="610"/>
      <c r="W837" s="610"/>
      <c r="X837" s="610"/>
      <c r="Y837" s="610"/>
      <c r="Z837" s="610"/>
      <c r="AA837" s="610"/>
      <c r="AB837" s="610"/>
      <c r="AC837" s="610"/>
      <c r="AD837" s="610"/>
      <c r="AE837" s="610"/>
      <c r="AF837" s="610"/>
    </row>
    <row r="838">
      <c r="A838" s="610"/>
      <c r="B838" s="610"/>
      <c r="C838" s="610"/>
      <c r="D838" s="610"/>
      <c r="E838" s="610"/>
      <c r="F838" s="610"/>
      <c r="G838" s="610"/>
      <c r="H838" s="610"/>
      <c r="I838" s="610"/>
      <c r="J838" s="610"/>
      <c r="K838" s="610"/>
      <c r="L838" s="610"/>
      <c r="M838" s="610"/>
      <c r="N838" s="610"/>
      <c r="O838" s="610"/>
      <c r="P838" s="610"/>
      <c r="Q838" s="610"/>
      <c r="R838" s="610"/>
      <c r="S838" s="610"/>
      <c r="T838" s="610"/>
      <c r="U838" s="610"/>
      <c r="V838" s="610"/>
      <c r="W838" s="610"/>
      <c r="X838" s="610"/>
      <c r="Y838" s="610"/>
      <c r="Z838" s="610"/>
      <c r="AA838" s="610"/>
      <c r="AB838" s="610"/>
      <c r="AC838" s="610"/>
      <c r="AD838" s="610"/>
      <c r="AE838" s="610"/>
      <c r="AF838" s="610"/>
    </row>
    <row r="839">
      <c r="A839" s="610"/>
      <c r="B839" s="610"/>
      <c r="C839" s="610"/>
      <c r="D839" s="610"/>
      <c r="E839" s="610"/>
      <c r="F839" s="610"/>
      <c r="G839" s="610"/>
      <c r="H839" s="610"/>
      <c r="I839" s="610"/>
      <c r="J839" s="610"/>
      <c r="K839" s="610"/>
      <c r="L839" s="610"/>
      <c r="M839" s="610"/>
      <c r="N839" s="610"/>
      <c r="O839" s="610"/>
      <c r="P839" s="610"/>
      <c r="Q839" s="610"/>
      <c r="R839" s="610"/>
      <c r="S839" s="610"/>
      <c r="T839" s="610"/>
      <c r="U839" s="610"/>
      <c r="V839" s="610"/>
      <c r="W839" s="610"/>
      <c r="X839" s="610"/>
      <c r="Y839" s="610"/>
      <c r="Z839" s="610"/>
      <c r="AA839" s="610"/>
      <c r="AB839" s="610"/>
      <c r="AC839" s="610"/>
      <c r="AD839" s="610"/>
      <c r="AE839" s="610"/>
      <c r="AF839" s="610"/>
    </row>
    <row r="840">
      <c r="A840" s="610"/>
      <c r="B840" s="610"/>
      <c r="C840" s="610"/>
      <c r="D840" s="610"/>
      <c r="E840" s="610"/>
      <c r="F840" s="610"/>
      <c r="G840" s="610"/>
      <c r="H840" s="610"/>
      <c r="I840" s="610"/>
      <c r="J840" s="610"/>
      <c r="K840" s="610"/>
      <c r="L840" s="610"/>
      <c r="M840" s="610"/>
      <c r="N840" s="610"/>
      <c r="O840" s="610"/>
      <c r="P840" s="610"/>
      <c r="Q840" s="610"/>
      <c r="R840" s="610"/>
      <c r="S840" s="610"/>
      <c r="T840" s="610"/>
      <c r="U840" s="610"/>
      <c r="V840" s="610"/>
      <c r="W840" s="610"/>
      <c r="X840" s="610"/>
      <c r="Y840" s="610"/>
      <c r="Z840" s="610"/>
      <c r="AA840" s="610"/>
      <c r="AB840" s="610"/>
      <c r="AC840" s="610"/>
      <c r="AD840" s="610"/>
      <c r="AE840" s="610"/>
      <c r="AF840" s="610"/>
    </row>
    <row r="841">
      <c r="A841" s="610"/>
      <c r="B841" s="610"/>
      <c r="C841" s="610"/>
      <c r="D841" s="610"/>
      <c r="E841" s="610"/>
      <c r="F841" s="610"/>
      <c r="G841" s="610"/>
      <c r="H841" s="610"/>
      <c r="I841" s="610"/>
      <c r="J841" s="610"/>
      <c r="K841" s="610"/>
      <c r="L841" s="610"/>
      <c r="M841" s="610"/>
      <c r="N841" s="610"/>
      <c r="O841" s="610"/>
      <c r="P841" s="610"/>
      <c r="Q841" s="610"/>
      <c r="R841" s="610"/>
      <c r="S841" s="610"/>
      <c r="T841" s="610"/>
      <c r="U841" s="610"/>
      <c r="V841" s="610"/>
      <c r="W841" s="610"/>
      <c r="X841" s="610"/>
      <c r="Y841" s="610"/>
      <c r="Z841" s="610"/>
      <c r="AA841" s="610"/>
      <c r="AB841" s="610"/>
      <c r="AC841" s="610"/>
      <c r="AD841" s="610"/>
      <c r="AE841" s="610"/>
      <c r="AF841" s="610"/>
    </row>
    <row r="842">
      <c r="A842" s="610"/>
      <c r="B842" s="610"/>
      <c r="C842" s="610"/>
      <c r="D842" s="610"/>
      <c r="E842" s="610"/>
      <c r="F842" s="610"/>
      <c r="G842" s="610"/>
      <c r="H842" s="610"/>
      <c r="I842" s="610"/>
      <c r="J842" s="610"/>
      <c r="K842" s="610"/>
      <c r="L842" s="610"/>
      <c r="M842" s="610"/>
      <c r="N842" s="610"/>
      <c r="O842" s="610"/>
      <c r="P842" s="610"/>
      <c r="Q842" s="610"/>
      <c r="R842" s="610"/>
      <c r="S842" s="610"/>
      <c r="T842" s="610"/>
      <c r="U842" s="610"/>
      <c r="V842" s="610"/>
      <c r="W842" s="610"/>
      <c r="X842" s="610"/>
      <c r="Y842" s="610"/>
      <c r="Z842" s="610"/>
      <c r="AA842" s="610"/>
      <c r="AB842" s="610"/>
      <c r="AC842" s="610"/>
      <c r="AD842" s="610"/>
      <c r="AE842" s="610"/>
      <c r="AF842" s="610"/>
    </row>
    <row r="843">
      <c r="A843" s="610"/>
      <c r="B843" s="610"/>
      <c r="C843" s="610"/>
      <c r="D843" s="610"/>
      <c r="E843" s="610"/>
      <c r="F843" s="610"/>
      <c r="G843" s="610"/>
      <c r="H843" s="610"/>
      <c r="I843" s="610"/>
      <c r="J843" s="610"/>
      <c r="K843" s="610"/>
      <c r="L843" s="610"/>
      <c r="M843" s="610"/>
      <c r="N843" s="610"/>
      <c r="O843" s="610"/>
      <c r="P843" s="610"/>
      <c r="Q843" s="610"/>
      <c r="R843" s="610"/>
      <c r="S843" s="610"/>
      <c r="T843" s="610"/>
      <c r="U843" s="610"/>
      <c r="V843" s="610"/>
      <c r="W843" s="610"/>
      <c r="X843" s="610"/>
      <c r="Y843" s="610"/>
      <c r="Z843" s="610"/>
      <c r="AA843" s="610"/>
      <c r="AB843" s="610"/>
      <c r="AC843" s="610"/>
      <c r="AD843" s="610"/>
      <c r="AE843" s="610"/>
      <c r="AF843" s="610"/>
    </row>
    <row r="844">
      <c r="A844" s="610"/>
      <c r="B844" s="610"/>
      <c r="C844" s="610"/>
      <c r="D844" s="610"/>
      <c r="E844" s="610"/>
      <c r="F844" s="610"/>
      <c r="G844" s="610"/>
      <c r="H844" s="610"/>
      <c r="I844" s="610"/>
      <c r="J844" s="610"/>
      <c r="K844" s="610"/>
      <c r="L844" s="610"/>
      <c r="M844" s="610"/>
      <c r="N844" s="610"/>
      <c r="O844" s="610"/>
      <c r="P844" s="610"/>
      <c r="Q844" s="610"/>
      <c r="R844" s="610"/>
      <c r="S844" s="610"/>
      <c r="T844" s="610"/>
      <c r="U844" s="610"/>
      <c r="V844" s="610"/>
      <c r="W844" s="610"/>
      <c r="X844" s="610"/>
      <c r="Y844" s="610"/>
      <c r="Z844" s="610"/>
      <c r="AA844" s="610"/>
      <c r="AB844" s="610"/>
      <c r="AC844" s="610"/>
      <c r="AD844" s="610"/>
      <c r="AE844" s="610"/>
      <c r="AF844" s="610"/>
    </row>
    <row r="845">
      <c r="A845" s="610"/>
      <c r="B845" s="610"/>
      <c r="C845" s="610"/>
      <c r="D845" s="610"/>
      <c r="E845" s="610"/>
      <c r="F845" s="610"/>
      <c r="G845" s="610"/>
      <c r="H845" s="610"/>
      <c r="I845" s="610"/>
      <c r="J845" s="610"/>
      <c r="K845" s="610"/>
      <c r="L845" s="610"/>
      <c r="M845" s="610"/>
      <c r="N845" s="610"/>
      <c r="O845" s="610"/>
      <c r="P845" s="610"/>
      <c r="Q845" s="610"/>
      <c r="R845" s="610"/>
      <c r="S845" s="610"/>
      <c r="T845" s="610"/>
      <c r="U845" s="610"/>
      <c r="V845" s="610"/>
      <c r="W845" s="610"/>
      <c r="X845" s="610"/>
      <c r="Y845" s="610"/>
      <c r="Z845" s="610"/>
      <c r="AA845" s="610"/>
      <c r="AB845" s="610"/>
      <c r="AC845" s="610"/>
      <c r="AD845" s="610"/>
      <c r="AE845" s="610"/>
      <c r="AF845" s="610"/>
    </row>
    <row r="846">
      <c r="A846" s="610"/>
      <c r="B846" s="610"/>
      <c r="C846" s="610"/>
      <c r="D846" s="610"/>
      <c r="E846" s="610"/>
      <c r="F846" s="610"/>
      <c r="G846" s="610"/>
      <c r="H846" s="610"/>
      <c r="I846" s="610"/>
      <c r="J846" s="610"/>
      <c r="K846" s="610"/>
      <c r="L846" s="610"/>
      <c r="M846" s="610"/>
      <c r="N846" s="610"/>
      <c r="O846" s="610"/>
      <c r="P846" s="610"/>
      <c r="Q846" s="610"/>
      <c r="R846" s="610"/>
      <c r="S846" s="610"/>
      <c r="T846" s="610"/>
      <c r="U846" s="610"/>
      <c r="V846" s="610"/>
      <c r="W846" s="610"/>
      <c r="X846" s="610"/>
      <c r="Y846" s="610"/>
      <c r="Z846" s="610"/>
      <c r="AA846" s="610"/>
      <c r="AB846" s="610"/>
      <c r="AC846" s="610"/>
      <c r="AD846" s="610"/>
      <c r="AE846" s="610"/>
      <c r="AF846" s="610"/>
    </row>
    <row r="847">
      <c r="A847" s="610"/>
      <c r="B847" s="610"/>
      <c r="C847" s="610"/>
      <c r="D847" s="610"/>
      <c r="E847" s="610"/>
      <c r="F847" s="610"/>
      <c r="G847" s="610"/>
      <c r="H847" s="610"/>
      <c r="I847" s="610"/>
      <c r="J847" s="610"/>
      <c r="K847" s="610"/>
      <c r="L847" s="610"/>
      <c r="M847" s="610"/>
      <c r="N847" s="610"/>
      <c r="O847" s="610"/>
      <c r="P847" s="610"/>
      <c r="Q847" s="610"/>
      <c r="R847" s="610"/>
      <c r="S847" s="610"/>
      <c r="T847" s="610"/>
      <c r="U847" s="610"/>
      <c r="V847" s="610"/>
      <c r="W847" s="610"/>
      <c r="X847" s="610"/>
      <c r="Y847" s="610"/>
      <c r="Z847" s="610"/>
      <c r="AA847" s="610"/>
      <c r="AB847" s="610"/>
      <c r="AC847" s="610"/>
      <c r="AD847" s="610"/>
      <c r="AE847" s="610"/>
      <c r="AF847" s="610"/>
    </row>
    <row r="848">
      <c r="A848" s="610"/>
      <c r="B848" s="610"/>
      <c r="C848" s="610"/>
      <c r="D848" s="610"/>
      <c r="E848" s="610"/>
      <c r="F848" s="610"/>
      <c r="G848" s="610"/>
      <c r="H848" s="610"/>
      <c r="I848" s="610"/>
      <c r="J848" s="610"/>
      <c r="K848" s="610"/>
      <c r="L848" s="610"/>
      <c r="M848" s="610"/>
      <c r="N848" s="610"/>
      <c r="O848" s="610"/>
      <c r="P848" s="610"/>
      <c r="Q848" s="610"/>
      <c r="R848" s="610"/>
      <c r="S848" s="610"/>
      <c r="T848" s="610"/>
      <c r="U848" s="610"/>
      <c r="V848" s="610"/>
      <c r="W848" s="610"/>
      <c r="X848" s="610"/>
      <c r="Y848" s="610"/>
      <c r="Z848" s="610"/>
      <c r="AA848" s="610"/>
      <c r="AB848" s="610"/>
      <c r="AC848" s="610"/>
      <c r="AD848" s="610"/>
      <c r="AE848" s="610"/>
      <c r="AF848" s="610"/>
    </row>
    <row r="849">
      <c r="A849" s="610"/>
      <c r="B849" s="610"/>
      <c r="C849" s="610"/>
      <c r="D849" s="610"/>
      <c r="E849" s="610"/>
      <c r="F849" s="610"/>
      <c r="G849" s="610"/>
      <c r="H849" s="610"/>
      <c r="I849" s="610"/>
      <c r="J849" s="610"/>
      <c r="K849" s="610"/>
      <c r="L849" s="610"/>
      <c r="M849" s="610"/>
      <c r="N849" s="610"/>
      <c r="O849" s="610"/>
      <c r="P849" s="610"/>
      <c r="Q849" s="610"/>
      <c r="R849" s="610"/>
      <c r="S849" s="610"/>
      <c r="T849" s="610"/>
      <c r="U849" s="610"/>
      <c r="V849" s="610"/>
      <c r="W849" s="610"/>
      <c r="X849" s="610"/>
      <c r="Y849" s="610"/>
      <c r="Z849" s="610"/>
      <c r="AA849" s="610"/>
      <c r="AB849" s="610"/>
      <c r="AC849" s="610"/>
      <c r="AD849" s="610"/>
      <c r="AE849" s="610"/>
      <c r="AF849" s="610"/>
    </row>
    <row r="850">
      <c r="A850" s="610"/>
      <c r="B850" s="610"/>
      <c r="C850" s="610"/>
      <c r="D850" s="610"/>
      <c r="E850" s="610"/>
      <c r="F850" s="610"/>
      <c r="G850" s="610"/>
      <c r="H850" s="610"/>
      <c r="I850" s="610"/>
      <c r="J850" s="610"/>
      <c r="K850" s="610"/>
      <c r="L850" s="610"/>
      <c r="M850" s="610"/>
      <c r="N850" s="610"/>
      <c r="O850" s="610"/>
      <c r="P850" s="610"/>
      <c r="Q850" s="610"/>
      <c r="R850" s="610"/>
      <c r="S850" s="610"/>
      <c r="T850" s="610"/>
      <c r="U850" s="610"/>
      <c r="V850" s="610"/>
      <c r="W850" s="610"/>
      <c r="X850" s="610"/>
      <c r="Y850" s="610"/>
      <c r="Z850" s="610"/>
      <c r="AA850" s="610"/>
      <c r="AB850" s="610"/>
      <c r="AC850" s="610"/>
      <c r="AD850" s="610"/>
      <c r="AE850" s="610"/>
      <c r="AF850" s="610"/>
    </row>
    <row r="851">
      <c r="A851" s="610"/>
      <c r="B851" s="610"/>
      <c r="C851" s="610"/>
      <c r="D851" s="610"/>
      <c r="E851" s="610"/>
      <c r="F851" s="610"/>
      <c r="G851" s="610"/>
      <c r="H851" s="610"/>
      <c r="I851" s="610"/>
      <c r="J851" s="610"/>
      <c r="K851" s="610"/>
      <c r="L851" s="610"/>
      <c r="M851" s="610"/>
      <c r="N851" s="610"/>
      <c r="O851" s="610"/>
      <c r="P851" s="610"/>
      <c r="Q851" s="610"/>
      <c r="R851" s="610"/>
      <c r="S851" s="610"/>
      <c r="T851" s="610"/>
      <c r="U851" s="610"/>
      <c r="V851" s="610"/>
      <c r="W851" s="610"/>
      <c r="X851" s="610"/>
      <c r="Y851" s="610"/>
      <c r="Z851" s="610"/>
      <c r="AA851" s="610"/>
      <c r="AB851" s="610"/>
      <c r="AC851" s="610"/>
      <c r="AD851" s="610"/>
      <c r="AE851" s="610"/>
      <c r="AF851" s="610"/>
    </row>
    <row r="852">
      <c r="A852" s="610"/>
      <c r="B852" s="610"/>
      <c r="C852" s="610"/>
      <c r="D852" s="610"/>
      <c r="E852" s="610"/>
      <c r="F852" s="610"/>
      <c r="G852" s="610"/>
      <c r="H852" s="610"/>
      <c r="I852" s="610"/>
      <c r="J852" s="610"/>
      <c r="K852" s="610"/>
      <c r="L852" s="610"/>
      <c r="M852" s="610"/>
      <c r="N852" s="610"/>
      <c r="O852" s="610"/>
      <c r="P852" s="610"/>
      <c r="Q852" s="610"/>
      <c r="R852" s="610"/>
      <c r="S852" s="610"/>
      <c r="T852" s="610"/>
      <c r="U852" s="610"/>
      <c r="V852" s="610"/>
      <c r="W852" s="610"/>
      <c r="X852" s="610"/>
      <c r="Y852" s="610"/>
      <c r="Z852" s="610"/>
      <c r="AA852" s="610"/>
      <c r="AB852" s="610"/>
      <c r="AC852" s="610"/>
      <c r="AD852" s="610"/>
      <c r="AE852" s="610"/>
      <c r="AF852" s="610"/>
    </row>
    <row r="853">
      <c r="A853" s="610"/>
      <c r="B853" s="610"/>
      <c r="C853" s="610"/>
      <c r="D853" s="610"/>
      <c r="E853" s="610"/>
      <c r="F853" s="610"/>
      <c r="G853" s="610"/>
      <c r="H853" s="610"/>
      <c r="I853" s="610"/>
      <c r="J853" s="610"/>
      <c r="K853" s="610"/>
      <c r="L853" s="610"/>
      <c r="M853" s="610"/>
      <c r="N853" s="610"/>
      <c r="O853" s="610"/>
      <c r="P853" s="610"/>
      <c r="Q853" s="610"/>
      <c r="R853" s="610"/>
      <c r="S853" s="610"/>
      <c r="T853" s="610"/>
      <c r="U853" s="610"/>
      <c r="V853" s="610"/>
      <c r="W853" s="610"/>
      <c r="X853" s="610"/>
      <c r="Y853" s="610"/>
      <c r="Z853" s="610"/>
      <c r="AA853" s="610"/>
      <c r="AB853" s="610"/>
      <c r="AC853" s="610"/>
      <c r="AD853" s="610"/>
      <c r="AE853" s="610"/>
      <c r="AF853" s="610"/>
    </row>
    <row r="854">
      <c r="A854" s="610"/>
      <c r="B854" s="610"/>
      <c r="C854" s="610"/>
      <c r="D854" s="610"/>
      <c r="E854" s="610"/>
      <c r="F854" s="610"/>
      <c r="G854" s="610"/>
      <c r="H854" s="610"/>
      <c r="I854" s="610"/>
      <c r="J854" s="610"/>
      <c r="K854" s="610"/>
      <c r="L854" s="610"/>
      <c r="M854" s="610"/>
      <c r="N854" s="610"/>
      <c r="O854" s="610"/>
      <c r="P854" s="610"/>
      <c r="Q854" s="610"/>
      <c r="R854" s="610"/>
      <c r="S854" s="610"/>
      <c r="T854" s="610"/>
      <c r="U854" s="610"/>
      <c r="V854" s="610"/>
      <c r="W854" s="610"/>
      <c r="X854" s="610"/>
      <c r="Y854" s="610"/>
      <c r="Z854" s="610"/>
      <c r="AA854" s="610"/>
      <c r="AB854" s="610"/>
      <c r="AC854" s="610"/>
      <c r="AD854" s="610"/>
      <c r="AE854" s="610"/>
      <c r="AF854" s="610"/>
    </row>
    <row r="855">
      <c r="A855" s="610"/>
      <c r="B855" s="610"/>
      <c r="C855" s="610"/>
      <c r="D855" s="610"/>
      <c r="E855" s="610"/>
      <c r="F855" s="610"/>
      <c r="G855" s="610"/>
      <c r="H855" s="610"/>
      <c r="I855" s="610"/>
      <c r="J855" s="610"/>
      <c r="K855" s="610"/>
      <c r="L855" s="610"/>
      <c r="M855" s="610"/>
      <c r="N855" s="610"/>
      <c r="O855" s="610"/>
      <c r="P855" s="610"/>
      <c r="Q855" s="610"/>
      <c r="R855" s="610"/>
      <c r="S855" s="610"/>
      <c r="T855" s="610"/>
      <c r="U855" s="610"/>
      <c r="V855" s="610"/>
      <c r="W855" s="610"/>
      <c r="X855" s="610"/>
      <c r="Y855" s="610"/>
      <c r="Z855" s="610"/>
      <c r="AA855" s="610"/>
      <c r="AB855" s="610"/>
      <c r="AC855" s="610"/>
      <c r="AD855" s="610"/>
      <c r="AE855" s="610"/>
      <c r="AF855" s="610"/>
    </row>
    <row r="856">
      <c r="A856" s="610"/>
      <c r="B856" s="610"/>
      <c r="C856" s="610"/>
      <c r="D856" s="610"/>
      <c r="E856" s="610"/>
      <c r="F856" s="610"/>
      <c r="G856" s="610"/>
      <c r="H856" s="610"/>
      <c r="I856" s="610"/>
      <c r="J856" s="610"/>
      <c r="K856" s="610"/>
      <c r="L856" s="610"/>
      <c r="M856" s="610"/>
      <c r="N856" s="610"/>
      <c r="O856" s="610"/>
      <c r="P856" s="610"/>
      <c r="Q856" s="610"/>
      <c r="R856" s="610"/>
      <c r="S856" s="610"/>
      <c r="T856" s="610"/>
      <c r="U856" s="610"/>
      <c r="V856" s="610"/>
      <c r="W856" s="610"/>
      <c r="X856" s="610"/>
      <c r="Y856" s="610"/>
      <c r="Z856" s="610"/>
      <c r="AA856" s="610"/>
      <c r="AB856" s="610"/>
      <c r="AC856" s="610"/>
      <c r="AD856" s="610"/>
      <c r="AE856" s="610"/>
      <c r="AF856" s="610"/>
    </row>
    <row r="857">
      <c r="A857" s="610"/>
      <c r="B857" s="610"/>
      <c r="C857" s="610"/>
      <c r="D857" s="610"/>
      <c r="E857" s="610"/>
      <c r="F857" s="610"/>
      <c r="G857" s="610"/>
      <c r="H857" s="610"/>
      <c r="I857" s="610"/>
      <c r="J857" s="610"/>
      <c r="K857" s="610"/>
      <c r="L857" s="610"/>
      <c r="M857" s="610"/>
      <c r="N857" s="610"/>
      <c r="O857" s="610"/>
      <c r="P857" s="610"/>
      <c r="Q857" s="610"/>
      <c r="R857" s="610"/>
      <c r="S857" s="610"/>
      <c r="T857" s="610"/>
      <c r="U857" s="610"/>
      <c r="V857" s="610"/>
      <c r="W857" s="610"/>
      <c r="X857" s="610"/>
      <c r="Y857" s="610"/>
      <c r="Z857" s="610"/>
      <c r="AA857" s="610"/>
      <c r="AB857" s="610"/>
      <c r="AC857" s="610"/>
      <c r="AD857" s="610"/>
      <c r="AE857" s="610"/>
      <c r="AF857" s="610"/>
    </row>
    <row r="858">
      <c r="A858" s="610"/>
      <c r="B858" s="610"/>
      <c r="C858" s="610"/>
      <c r="D858" s="610"/>
      <c r="E858" s="610"/>
      <c r="F858" s="610"/>
      <c r="G858" s="610"/>
      <c r="H858" s="610"/>
      <c r="I858" s="610"/>
      <c r="J858" s="610"/>
      <c r="K858" s="610"/>
      <c r="L858" s="610"/>
      <c r="M858" s="610"/>
      <c r="N858" s="610"/>
      <c r="O858" s="610"/>
      <c r="P858" s="610"/>
      <c r="Q858" s="610"/>
      <c r="R858" s="610"/>
      <c r="S858" s="610"/>
      <c r="T858" s="610"/>
      <c r="U858" s="610"/>
      <c r="V858" s="610"/>
      <c r="W858" s="610"/>
      <c r="X858" s="610"/>
      <c r="Y858" s="610"/>
      <c r="Z858" s="610"/>
      <c r="AA858" s="610"/>
      <c r="AB858" s="610"/>
      <c r="AC858" s="610"/>
      <c r="AD858" s="610"/>
      <c r="AE858" s="610"/>
      <c r="AF858" s="610"/>
    </row>
    <row r="859">
      <c r="A859" s="610"/>
      <c r="B859" s="610"/>
      <c r="C859" s="610"/>
      <c r="D859" s="610"/>
      <c r="E859" s="610"/>
      <c r="F859" s="610"/>
      <c r="G859" s="610"/>
      <c r="H859" s="610"/>
      <c r="I859" s="610"/>
      <c r="J859" s="610"/>
      <c r="K859" s="610"/>
      <c r="L859" s="610"/>
      <c r="M859" s="610"/>
      <c r="N859" s="610"/>
      <c r="O859" s="610"/>
      <c r="P859" s="610"/>
      <c r="Q859" s="610"/>
      <c r="R859" s="610"/>
      <c r="S859" s="610"/>
      <c r="T859" s="610"/>
      <c r="U859" s="610"/>
      <c r="V859" s="610"/>
      <c r="W859" s="610"/>
      <c r="X859" s="610"/>
      <c r="Y859" s="610"/>
      <c r="Z859" s="610"/>
      <c r="AA859" s="610"/>
      <c r="AB859" s="610"/>
      <c r="AC859" s="610"/>
      <c r="AD859" s="610"/>
      <c r="AE859" s="610"/>
      <c r="AF859" s="610"/>
    </row>
    <row r="860">
      <c r="A860" s="610"/>
      <c r="B860" s="610"/>
      <c r="C860" s="610"/>
      <c r="D860" s="610"/>
      <c r="E860" s="610"/>
      <c r="F860" s="610"/>
      <c r="G860" s="610"/>
      <c r="H860" s="610"/>
      <c r="I860" s="610"/>
      <c r="J860" s="610"/>
      <c r="K860" s="610"/>
      <c r="L860" s="610"/>
      <c r="M860" s="610"/>
      <c r="N860" s="610"/>
      <c r="O860" s="610"/>
      <c r="P860" s="610"/>
      <c r="Q860" s="610"/>
      <c r="R860" s="610"/>
      <c r="S860" s="610"/>
      <c r="T860" s="610"/>
      <c r="U860" s="610"/>
      <c r="V860" s="610"/>
      <c r="W860" s="610"/>
      <c r="X860" s="610"/>
      <c r="Y860" s="610"/>
      <c r="Z860" s="610"/>
      <c r="AA860" s="610"/>
      <c r="AB860" s="610"/>
      <c r="AC860" s="610"/>
      <c r="AD860" s="610"/>
      <c r="AE860" s="610"/>
      <c r="AF860" s="610"/>
    </row>
    <row r="861">
      <c r="A861" s="610"/>
      <c r="B861" s="610"/>
      <c r="C861" s="610"/>
      <c r="D861" s="610"/>
      <c r="E861" s="610"/>
      <c r="F861" s="610"/>
      <c r="G861" s="610"/>
      <c r="H861" s="610"/>
      <c r="I861" s="610"/>
      <c r="J861" s="610"/>
      <c r="K861" s="610"/>
      <c r="L861" s="610"/>
      <c r="M861" s="610"/>
      <c r="N861" s="610"/>
      <c r="O861" s="610"/>
      <c r="P861" s="610"/>
      <c r="Q861" s="610"/>
      <c r="R861" s="610"/>
      <c r="S861" s="610"/>
      <c r="T861" s="610"/>
      <c r="U861" s="610"/>
      <c r="V861" s="610"/>
      <c r="W861" s="610"/>
      <c r="X861" s="610"/>
      <c r="Y861" s="610"/>
      <c r="Z861" s="610"/>
      <c r="AA861" s="610"/>
      <c r="AB861" s="610"/>
      <c r="AC861" s="610"/>
      <c r="AD861" s="610"/>
      <c r="AE861" s="610"/>
      <c r="AF861" s="610"/>
    </row>
    <row r="862">
      <c r="A862" s="610"/>
      <c r="B862" s="610"/>
      <c r="C862" s="610"/>
      <c r="D862" s="610"/>
      <c r="E862" s="610"/>
      <c r="F862" s="610"/>
      <c r="G862" s="610"/>
      <c r="H862" s="610"/>
      <c r="I862" s="610"/>
      <c r="J862" s="610"/>
      <c r="K862" s="610"/>
      <c r="L862" s="610"/>
      <c r="M862" s="610"/>
      <c r="N862" s="610"/>
      <c r="O862" s="610"/>
      <c r="P862" s="610"/>
      <c r="Q862" s="610"/>
      <c r="R862" s="610"/>
      <c r="S862" s="610"/>
      <c r="T862" s="610"/>
      <c r="U862" s="610"/>
      <c r="V862" s="610"/>
      <c r="W862" s="610"/>
      <c r="X862" s="610"/>
      <c r="Y862" s="610"/>
      <c r="Z862" s="610"/>
      <c r="AA862" s="610"/>
      <c r="AB862" s="610"/>
      <c r="AC862" s="610"/>
      <c r="AD862" s="610"/>
      <c r="AE862" s="610"/>
      <c r="AF862" s="610"/>
    </row>
    <row r="863">
      <c r="A863" s="610"/>
      <c r="B863" s="610"/>
      <c r="C863" s="610"/>
      <c r="D863" s="610"/>
      <c r="E863" s="610"/>
      <c r="F863" s="610"/>
      <c r="G863" s="610"/>
      <c r="H863" s="610"/>
      <c r="I863" s="610"/>
      <c r="J863" s="610"/>
      <c r="K863" s="610"/>
      <c r="L863" s="610"/>
      <c r="M863" s="610"/>
      <c r="N863" s="610"/>
      <c r="O863" s="610"/>
      <c r="P863" s="610"/>
      <c r="Q863" s="610"/>
      <c r="R863" s="610"/>
      <c r="S863" s="610"/>
      <c r="T863" s="610"/>
      <c r="U863" s="610"/>
      <c r="V863" s="610"/>
      <c r="W863" s="610"/>
      <c r="X863" s="610"/>
      <c r="Y863" s="610"/>
      <c r="Z863" s="610"/>
      <c r="AA863" s="610"/>
      <c r="AB863" s="610"/>
      <c r="AC863" s="610"/>
      <c r="AD863" s="610"/>
      <c r="AE863" s="610"/>
      <c r="AF863" s="610"/>
    </row>
    <row r="864">
      <c r="A864" s="610"/>
      <c r="B864" s="610"/>
      <c r="C864" s="610"/>
      <c r="D864" s="610"/>
      <c r="E864" s="610"/>
      <c r="F864" s="610"/>
      <c r="G864" s="610"/>
      <c r="H864" s="610"/>
      <c r="I864" s="610"/>
      <c r="J864" s="610"/>
      <c r="K864" s="610"/>
      <c r="L864" s="610"/>
      <c r="M864" s="610"/>
      <c r="N864" s="610"/>
      <c r="O864" s="610"/>
      <c r="P864" s="610"/>
      <c r="Q864" s="610"/>
      <c r="R864" s="610"/>
      <c r="S864" s="610"/>
      <c r="T864" s="610"/>
      <c r="U864" s="610"/>
      <c r="V864" s="610"/>
      <c r="W864" s="610"/>
      <c r="X864" s="610"/>
      <c r="Y864" s="610"/>
      <c r="Z864" s="610"/>
      <c r="AA864" s="610"/>
      <c r="AB864" s="610"/>
      <c r="AC864" s="610"/>
      <c r="AD864" s="610"/>
      <c r="AE864" s="610"/>
      <c r="AF864" s="610"/>
    </row>
    <row r="865">
      <c r="A865" s="610"/>
      <c r="B865" s="610"/>
      <c r="C865" s="610"/>
      <c r="D865" s="610"/>
      <c r="E865" s="610"/>
      <c r="F865" s="610"/>
      <c r="G865" s="610"/>
      <c r="H865" s="610"/>
      <c r="I865" s="610"/>
      <c r="J865" s="610"/>
      <c r="K865" s="610"/>
      <c r="L865" s="610"/>
      <c r="M865" s="610"/>
      <c r="N865" s="610"/>
      <c r="O865" s="610"/>
      <c r="P865" s="610"/>
      <c r="Q865" s="610"/>
      <c r="R865" s="610"/>
      <c r="S865" s="610"/>
      <c r="T865" s="610"/>
      <c r="U865" s="610"/>
      <c r="V865" s="610"/>
      <c r="W865" s="610"/>
      <c r="X865" s="610"/>
      <c r="Y865" s="610"/>
      <c r="Z865" s="610"/>
      <c r="AA865" s="610"/>
      <c r="AB865" s="610"/>
      <c r="AC865" s="610"/>
      <c r="AD865" s="610"/>
      <c r="AE865" s="610"/>
      <c r="AF865" s="610"/>
    </row>
    <row r="866">
      <c r="A866" s="610"/>
      <c r="B866" s="610"/>
      <c r="C866" s="610"/>
      <c r="D866" s="610"/>
      <c r="E866" s="610"/>
      <c r="F866" s="610"/>
      <c r="G866" s="610"/>
      <c r="H866" s="610"/>
      <c r="I866" s="610"/>
      <c r="J866" s="610"/>
      <c r="K866" s="610"/>
      <c r="L866" s="610"/>
      <c r="M866" s="610"/>
      <c r="N866" s="610"/>
      <c r="O866" s="610"/>
      <c r="P866" s="610"/>
      <c r="Q866" s="610"/>
      <c r="R866" s="610"/>
      <c r="S866" s="610"/>
      <c r="T866" s="610"/>
      <c r="U866" s="610"/>
      <c r="V866" s="610"/>
      <c r="W866" s="610"/>
      <c r="X866" s="610"/>
      <c r="Y866" s="610"/>
      <c r="Z866" s="610"/>
      <c r="AA866" s="610"/>
      <c r="AB866" s="610"/>
      <c r="AC866" s="610"/>
      <c r="AD866" s="610"/>
      <c r="AE866" s="610"/>
      <c r="AF866" s="610"/>
    </row>
    <row r="867">
      <c r="A867" s="610"/>
      <c r="B867" s="610"/>
      <c r="C867" s="610"/>
      <c r="D867" s="610"/>
      <c r="E867" s="610"/>
      <c r="F867" s="610"/>
      <c r="G867" s="610"/>
      <c r="H867" s="610"/>
      <c r="I867" s="610"/>
      <c r="J867" s="610"/>
      <c r="K867" s="610"/>
      <c r="L867" s="610"/>
      <c r="M867" s="610"/>
      <c r="N867" s="610"/>
      <c r="O867" s="610"/>
      <c r="P867" s="610"/>
      <c r="Q867" s="610"/>
      <c r="R867" s="610"/>
      <c r="S867" s="610"/>
      <c r="T867" s="610"/>
      <c r="U867" s="610"/>
      <c r="V867" s="610"/>
      <c r="W867" s="610"/>
      <c r="X867" s="610"/>
      <c r="Y867" s="610"/>
      <c r="Z867" s="610"/>
      <c r="AA867" s="610"/>
      <c r="AB867" s="610"/>
      <c r="AC867" s="610"/>
      <c r="AD867" s="610"/>
      <c r="AE867" s="610"/>
      <c r="AF867" s="610"/>
    </row>
    <row r="868">
      <c r="A868" s="610"/>
      <c r="B868" s="610"/>
      <c r="C868" s="610"/>
      <c r="D868" s="610"/>
      <c r="E868" s="610"/>
      <c r="F868" s="610"/>
      <c r="G868" s="610"/>
      <c r="H868" s="610"/>
      <c r="I868" s="610"/>
      <c r="J868" s="610"/>
      <c r="K868" s="610"/>
      <c r="L868" s="610"/>
      <c r="M868" s="610"/>
      <c r="N868" s="610"/>
      <c r="O868" s="610"/>
      <c r="P868" s="610"/>
      <c r="Q868" s="610"/>
      <c r="R868" s="610"/>
      <c r="S868" s="610"/>
      <c r="T868" s="610"/>
      <c r="U868" s="610"/>
      <c r="V868" s="610"/>
      <c r="W868" s="610"/>
      <c r="X868" s="610"/>
      <c r="Y868" s="610"/>
      <c r="Z868" s="610"/>
      <c r="AA868" s="610"/>
      <c r="AB868" s="610"/>
      <c r="AC868" s="610"/>
      <c r="AD868" s="610"/>
      <c r="AE868" s="610"/>
      <c r="AF868" s="610"/>
    </row>
    <row r="869">
      <c r="A869" s="610"/>
      <c r="B869" s="610"/>
      <c r="C869" s="610"/>
      <c r="D869" s="610"/>
      <c r="E869" s="610"/>
      <c r="F869" s="610"/>
      <c r="G869" s="610"/>
      <c r="H869" s="610"/>
      <c r="I869" s="610"/>
      <c r="J869" s="610"/>
      <c r="K869" s="610"/>
      <c r="L869" s="610"/>
      <c r="M869" s="610"/>
      <c r="N869" s="610"/>
      <c r="O869" s="610"/>
      <c r="P869" s="610"/>
      <c r="Q869" s="610"/>
      <c r="R869" s="610"/>
      <c r="S869" s="610"/>
      <c r="T869" s="610"/>
      <c r="U869" s="610"/>
      <c r="V869" s="610"/>
      <c r="W869" s="610"/>
      <c r="X869" s="610"/>
      <c r="Y869" s="610"/>
      <c r="Z869" s="610"/>
      <c r="AA869" s="610"/>
      <c r="AB869" s="610"/>
      <c r="AC869" s="610"/>
      <c r="AD869" s="610"/>
      <c r="AE869" s="610"/>
      <c r="AF869" s="610"/>
    </row>
    <row r="870">
      <c r="A870" s="610"/>
      <c r="B870" s="610"/>
      <c r="C870" s="610"/>
      <c r="D870" s="610"/>
      <c r="E870" s="610"/>
      <c r="F870" s="610"/>
      <c r="G870" s="610"/>
      <c r="H870" s="610"/>
      <c r="I870" s="610"/>
      <c r="J870" s="610"/>
      <c r="K870" s="610"/>
      <c r="L870" s="610"/>
      <c r="M870" s="610"/>
      <c r="N870" s="610"/>
      <c r="O870" s="610"/>
      <c r="P870" s="610"/>
      <c r="Q870" s="610"/>
      <c r="R870" s="610"/>
      <c r="S870" s="610"/>
      <c r="T870" s="610"/>
      <c r="U870" s="610"/>
      <c r="V870" s="610"/>
      <c r="W870" s="610"/>
      <c r="X870" s="610"/>
      <c r="Y870" s="610"/>
      <c r="Z870" s="610"/>
      <c r="AA870" s="610"/>
      <c r="AB870" s="610"/>
      <c r="AC870" s="610"/>
      <c r="AD870" s="610"/>
      <c r="AE870" s="610"/>
      <c r="AF870" s="610"/>
    </row>
    <row r="871">
      <c r="A871" s="610"/>
      <c r="B871" s="610"/>
      <c r="C871" s="610"/>
      <c r="D871" s="610"/>
      <c r="E871" s="610"/>
      <c r="F871" s="610"/>
      <c r="G871" s="610"/>
      <c r="H871" s="610"/>
      <c r="I871" s="610"/>
      <c r="J871" s="610"/>
      <c r="K871" s="610"/>
      <c r="L871" s="610"/>
      <c r="M871" s="610"/>
      <c r="N871" s="610"/>
      <c r="O871" s="610"/>
      <c r="P871" s="610"/>
      <c r="Q871" s="610"/>
      <c r="R871" s="610"/>
      <c r="S871" s="610"/>
      <c r="T871" s="610"/>
      <c r="U871" s="610"/>
      <c r="V871" s="610"/>
      <c r="W871" s="610"/>
      <c r="X871" s="610"/>
      <c r="Y871" s="610"/>
      <c r="Z871" s="610"/>
      <c r="AA871" s="610"/>
      <c r="AB871" s="610"/>
      <c r="AC871" s="610"/>
      <c r="AD871" s="610"/>
      <c r="AE871" s="610"/>
      <c r="AF871" s="610"/>
    </row>
    <row r="872">
      <c r="A872" s="610"/>
      <c r="B872" s="610"/>
      <c r="C872" s="610"/>
      <c r="D872" s="610"/>
      <c r="E872" s="610"/>
      <c r="F872" s="610"/>
      <c r="G872" s="610"/>
      <c r="H872" s="610"/>
      <c r="I872" s="610"/>
      <c r="J872" s="610"/>
      <c r="K872" s="610"/>
      <c r="L872" s="610"/>
      <c r="M872" s="610"/>
      <c r="N872" s="610"/>
      <c r="O872" s="610"/>
      <c r="P872" s="610"/>
      <c r="Q872" s="610"/>
      <c r="R872" s="610"/>
      <c r="S872" s="610"/>
      <c r="T872" s="610"/>
      <c r="U872" s="610"/>
      <c r="V872" s="610"/>
      <c r="W872" s="610"/>
      <c r="X872" s="610"/>
      <c r="Y872" s="610"/>
      <c r="Z872" s="610"/>
      <c r="AA872" s="610"/>
      <c r="AB872" s="610"/>
      <c r="AC872" s="610"/>
      <c r="AD872" s="610"/>
      <c r="AE872" s="610"/>
      <c r="AF872" s="610"/>
    </row>
    <row r="873">
      <c r="A873" s="610"/>
      <c r="B873" s="610"/>
      <c r="C873" s="610"/>
      <c r="D873" s="610"/>
      <c r="E873" s="610"/>
      <c r="F873" s="610"/>
      <c r="G873" s="610"/>
      <c r="H873" s="610"/>
      <c r="I873" s="610"/>
      <c r="J873" s="610"/>
      <c r="K873" s="610"/>
      <c r="L873" s="610"/>
      <c r="M873" s="610"/>
      <c r="N873" s="610"/>
      <c r="O873" s="610"/>
      <c r="P873" s="610"/>
      <c r="Q873" s="610"/>
      <c r="R873" s="610"/>
      <c r="S873" s="610"/>
      <c r="T873" s="610"/>
      <c r="U873" s="610"/>
      <c r="V873" s="610"/>
      <c r="W873" s="610"/>
      <c r="X873" s="610"/>
      <c r="Y873" s="610"/>
      <c r="Z873" s="610"/>
      <c r="AA873" s="610"/>
      <c r="AB873" s="610"/>
      <c r="AC873" s="610"/>
      <c r="AD873" s="610"/>
      <c r="AE873" s="610"/>
      <c r="AF873" s="610"/>
    </row>
    <row r="874">
      <c r="A874" s="610"/>
      <c r="B874" s="610"/>
      <c r="C874" s="610"/>
      <c r="D874" s="610"/>
      <c r="E874" s="610"/>
      <c r="F874" s="610"/>
      <c r="G874" s="610"/>
      <c r="H874" s="610"/>
      <c r="I874" s="610"/>
      <c r="J874" s="610"/>
      <c r="K874" s="610"/>
      <c r="L874" s="610"/>
      <c r="M874" s="610"/>
      <c r="N874" s="610"/>
      <c r="O874" s="610"/>
      <c r="P874" s="610"/>
      <c r="Q874" s="610"/>
      <c r="R874" s="610"/>
      <c r="S874" s="610"/>
      <c r="T874" s="610"/>
      <c r="U874" s="610"/>
      <c r="V874" s="610"/>
      <c r="W874" s="610"/>
      <c r="X874" s="610"/>
      <c r="Y874" s="610"/>
      <c r="Z874" s="610"/>
      <c r="AA874" s="610"/>
      <c r="AB874" s="610"/>
      <c r="AC874" s="610"/>
      <c r="AD874" s="610"/>
      <c r="AE874" s="610"/>
      <c r="AF874" s="610"/>
    </row>
    <row r="875">
      <c r="A875" s="610"/>
      <c r="B875" s="610"/>
      <c r="C875" s="610"/>
      <c r="D875" s="610"/>
      <c r="E875" s="610"/>
      <c r="F875" s="610"/>
      <c r="G875" s="610"/>
      <c r="H875" s="610"/>
      <c r="I875" s="610"/>
      <c r="J875" s="610"/>
      <c r="K875" s="610"/>
      <c r="L875" s="610"/>
      <c r="M875" s="610"/>
      <c r="N875" s="610"/>
      <c r="O875" s="610"/>
      <c r="P875" s="610"/>
      <c r="Q875" s="610"/>
      <c r="R875" s="610"/>
      <c r="S875" s="610"/>
      <c r="T875" s="610"/>
      <c r="U875" s="610"/>
      <c r="V875" s="610"/>
      <c r="W875" s="610"/>
      <c r="X875" s="610"/>
      <c r="Y875" s="610"/>
      <c r="Z875" s="610"/>
      <c r="AA875" s="610"/>
      <c r="AB875" s="610"/>
      <c r="AC875" s="610"/>
      <c r="AD875" s="610"/>
      <c r="AE875" s="610"/>
      <c r="AF875" s="610"/>
    </row>
    <row r="876">
      <c r="A876" s="610"/>
      <c r="B876" s="610"/>
      <c r="C876" s="610"/>
      <c r="D876" s="610"/>
      <c r="E876" s="610"/>
      <c r="F876" s="610"/>
      <c r="G876" s="610"/>
      <c r="H876" s="610"/>
      <c r="I876" s="610"/>
      <c r="J876" s="610"/>
      <c r="K876" s="610"/>
      <c r="L876" s="610"/>
      <c r="M876" s="610"/>
      <c r="N876" s="610"/>
      <c r="O876" s="610"/>
      <c r="P876" s="610"/>
      <c r="Q876" s="610"/>
      <c r="R876" s="610"/>
      <c r="S876" s="610"/>
      <c r="T876" s="610"/>
      <c r="U876" s="610"/>
      <c r="V876" s="610"/>
      <c r="W876" s="610"/>
      <c r="X876" s="610"/>
      <c r="Y876" s="610"/>
      <c r="Z876" s="610"/>
      <c r="AA876" s="610"/>
      <c r="AB876" s="610"/>
      <c r="AC876" s="610"/>
      <c r="AD876" s="610"/>
      <c r="AE876" s="610"/>
      <c r="AF876" s="610"/>
    </row>
    <row r="877">
      <c r="A877" s="610"/>
      <c r="B877" s="610"/>
      <c r="C877" s="610"/>
      <c r="D877" s="610"/>
      <c r="E877" s="610"/>
      <c r="F877" s="610"/>
      <c r="G877" s="610"/>
      <c r="H877" s="610"/>
      <c r="I877" s="610"/>
      <c r="J877" s="610"/>
      <c r="K877" s="610"/>
      <c r="L877" s="610"/>
      <c r="M877" s="610"/>
      <c r="N877" s="610"/>
      <c r="O877" s="610"/>
      <c r="P877" s="610"/>
      <c r="Q877" s="610"/>
      <c r="R877" s="610"/>
      <c r="S877" s="610"/>
      <c r="T877" s="610"/>
      <c r="U877" s="610"/>
      <c r="V877" s="610"/>
      <c r="W877" s="610"/>
      <c r="X877" s="610"/>
      <c r="Y877" s="610"/>
      <c r="Z877" s="610"/>
      <c r="AA877" s="610"/>
      <c r="AB877" s="610"/>
      <c r="AC877" s="610"/>
      <c r="AD877" s="610"/>
      <c r="AE877" s="610"/>
      <c r="AF877" s="610"/>
    </row>
    <row r="878">
      <c r="A878" s="610"/>
      <c r="B878" s="610"/>
      <c r="C878" s="610"/>
      <c r="D878" s="610"/>
      <c r="E878" s="610"/>
      <c r="F878" s="610"/>
      <c r="G878" s="610"/>
      <c r="H878" s="610"/>
      <c r="I878" s="610"/>
      <c r="J878" s="610"/>
      <c r="K878" s="610"/>
      <c r="L878" s="610"/>
      <c r="M878" s="610"/>
      <c r="N878" s="610"/>
      <c r="O878" s="610"/>
      <c r="P878" s="610"/>
      <c r="Q878" s="610"/>
      <c r="R878" s="610"/>
      <c r="S878" s="610"/>
      <c r="T878" s="610"/>
      <c r="U878" s="610"/>
      <c r="V878" s="610"/>
      <c r="W878" s="610"/>
      <c r="X878" s="610"/>
      <c r="Y878" s="610"/>
      <c r="Z878" s="610"/>
      <c r="AA878" s="610"/>
      <c r="AB878" s="610"/>
      <c r="AC878" s="610"/>
      <c r="AD878" s="610"/>
      <c r="AE878" s="610"/>
      <c r="AF878" s="610"/>
    </row>
    <row r="879">
      <c r="A879" s="610"/>
      <c r="B879" s="610"/>
      <c r="C879" s="610"/>
      <c r="D879" s="610"/>
      <c r="E879" s="610"/>
      <c r="F879" s="610"/>
      <c r="G879" s="610"/>
      <c r="H879" s="610"/>
      <c r="I879" s="610"/>
      <c r="J879" s="610"/>
      <c r="K879" s="610"/>
      <c r="L879" s="610"/>
      <c r="M879" s="610"/>
      <c r="N879" s="610"/>
      <c r="O879" s="610"/>
      <c r="P879" s="610"/>
      <c r="Q879" s="610"/>
      <c r="R879" s="610"/>
      <c r="S879" s="610"/>
      <c r="T879" s="610"/>
      <c r="U879" s="610"/>
      <c r="V879" s="610"/>
      <c r="W879" s="610"/>
      <c r="X879" s="610"/>
      <c r="Y879" s="610"/>
      <c r="Z879" s="610"/>
      <c r="AA879" s="610"/>
      <c r="AB879" s="610"/>
      <c r="AC879" s="610"/>
      <c r="AD879" s="610"/>
      <c r="AE879" s="610"/>
      <c r="AF879" s="610"/>
    </row>
    <row r="880">
      <c r="A880" s="610"/>
      <c r="B880" s="610"/>
      <c r="C880" s="610"/>
      <c r="D880" s="610"/>
      <c r="E880" s="610"/>
      <c r="F880" s="610"/>
      <c r="G880" s="610"/>
      <c r="H880" s="610"/>
      <c r="I880" s="610"/>
      <c r="J880" s="610"/>
      <c r="K880" s="610"/>
      <c r="L880" s="610"/>
      <c r="M880" s="610"/>
      <c r="N880" s="610"/>
      <c r="O880" s="610"/>
      <c r="P880" s="610"/>
      <c r="Q880" s="610"/>
      <c r="R880" s="610"/>
      <c r="S880" s="610"/>
      <c r="T880" s="610"/>
      <c r="U880" s="610"/>
      <c r="V880" s="610"/>
      <c r="W880" s="610"/>
      <c r="X880" s="610"/>
      <c r="Y880" s="610"/>
      <c r="Z880" s="610"/>
      <c r="AA880" s="610"/>
      <c r="AB880" s="610"/>
      <c r="AC880" s="610"/>
      <c r="AD880" s="610"/>
      <c r="AE880" s="610"/>
      <c r="AF880" s="610"/>
    </row>
    <row r="881">
      <c r="A881" s="610"/>
      <c r="B881" s="610"/>
      <c r="C881" s="610"/>
      <c r="D881" s="610"/>
      <c r="E881" s="610"/>
      <c r="F881" s="610"/>
      <c r="G881" s="610"/>
      <c r="H881" s="610"/>
      <c r="I881" s="610"/>
      <c r="J881" s="610"/>
      <c r="K881" s="610"/>
      <c r="L881" s="610"/>
      <c r="M881" s="610"/>
      <c r="N881" s="610"/>
      <c r="O881" s="610"/>
      <c r="P881" s="610"/>
      <c r="Q881" s="610"/>
      <c r="R881" s="610"/>
      <c r="S881" s="610"/>
      <c r="T881" s="610"/>
      <c r="U881" s="610"/>
      <c r="V881" s="610"/>
      <c r="W881" s="610"/>
      <c r="X881" s="610"/>
      <c r="Y881" s="610"/>
      <c r="Z881" s="610"/>
      <c r="AA881" s="610"/>
      <c r="AB881" s="610"/>
      <c r="AC881" s="610"/>
      <c r="AD881" s="610"/>
      <c r="AE881" s="610"/>
      <c r="AF881" s="610"/>
    </row>
    <row r="882">
      <c r="A882" s="610"/>
      <c r="B882" s="610"/>
      <c r="C882" s="610"/>
      <c r="D882" s="610"/>
      <c r="E882" s="610"/>
      <c r="F882" s="610"/>
      <c r="G882" s="610"/>
      <c r="H882" s="610"/>
      <c r="I882" s="610"/>
      <c r="J882" s="610"/>
      <c r="K882" s="610"/>
      <c r="L882" s="610"/>
      <c r="M882" s="610"/>
      <c r="N882" s="610"/>
      <c r="O882" s="610"/>
      <c r="P882" s="610"/>
      <c r="Q882" s="610"/>
      <c r="R882" s="610"/>
      <c r="S882" s="610"/>
      <c r="T882" s="610"/>
      <c r="U882" s="610"/>
      <c r="V882" s="610"/>
      <c r="W882" s="610"/>
      <c r="X882" s="610"/>
      <c r="Y882" s="610"/>
      <c r="Z882" s="610"/>
      <c r="AA882" s="610"/>
      <c r="AB882" s="610"/>
      <c r="AC882" s="610"/>
      <c r="AD882" s="610"/>
      <c r="AE882" s="610"/>
      <c r="AF882" s="610"/>
    </row>
    <row r="883">
      <c r="A883" s="610"/>
      <c r="B883" s="610"/>
      <c r="C883" s="610"/>
      <c r="D883" s="610"/>
      <c r="E883" s="610"/>
      <c r="F883" s="610"/>
      <c r="G883" s="610"/>
      <c r="H883" s="610"/>
      <c r="I883" s="610"/>
      <c r="J883" s="610"/>
      <c r="K883" s="610"/>
      <c r="L883" s="610"/>
      <c r="M883" s="610"/>
      <c r="N883" s="610"/>
      <c r="O883" s="610"/>
      <c r="P883" s="610"/>
      <c r="Q883" s="610"/>
      <c r="R883" s="610"/>
      <c r="S883" s="610"/>
      <c r="T883" s="610"/>
      <c r="U883" s="610"/>
      <c r="V883" s="610"/>
      <c r="W883" s="610"/>
      <c r="X883" s="610"/>
      <c r="Y883" s="610"/>
      <c r="Z883" s="610"/>
      <c r="AA883" s="610"/>
      <c r="AB883" s="610"/>
      <c r="AC883" s="610"/>
      <c r="AD883" s="610"/>
      <c r="AE883" s="610"/>
      <c r="AF883" s="610"/>
    </row>
    <row r="884">
      <c r="A884" s="610"/>
      <c r="B884" s="610"/>
      <c r="C884" s="610"/>
      <c r="D884" s="610"/>
      <c r="E884" s="610"/>
      <c r="F884" s="610"/>
      <c r="G884" s="610"/>
      <c r="H884" s="610"/>
      <c r="I884" s="610"/>
      <c r="J884" s="610"/>
      <c r="K884" s="610"/>
      <c r="L884" s="610"/>
      <c r="M884" s="610"/>
      <c r="N884" s="610"/>
      <c r="O884" s="610"/>
      <c r="P884" s="610"/>
      <c r="Q884" s="610"/>
      <c r="R884" s="610"/>
      <c r="S884" s="610"/>
      <c r="T884" s="610"/>
      <c r="U884" s="610"/>
      <c r="V884" s="610"/>
      <c r="W884" s="610"/>
      <c r="X884" s="610"/>
      <c r="Y884" s="610"/>
      <c r="Z884" s="610"/>
      <c r="AA884" s="610"/>
      <c r="AB884" s="610"/>
      <c r="AC884" s="610"/>
      <c r="AD884" s="610"/>
      <c r="AE884" s="610"/>
      <c r="AF884" s="610"/>
    </row>
    <row r="885">
      <c r="A885" s="610"/>
      <c r="B885" s="610"/>
      <c r="C885" s="610"/>
      <c r="D885" s="610"/>
      <c r="E885" s="610"/>
      <c r="F885" s="610"/>
      <c r="G885" s="610"/>
      <c r="H885" s="610"/>
      <c r="I885" s="610"/>
      <c r="J885" s="610"/>
      <c r="K885" s="610"/>
      <c r="L885" s="610"/>
      <c r="M885" s="610"/>
      <c r="N885" s="610"/>
      <c r="O885" s="610"/>
      <c r="P885" s="610"/>
      <c r="Q885" s="610"/>
      <c r="R885" s="610"/>
      <c r="S885" s="610"/>
      <c r="T885" s="610"/>
      <c r="U885" s="610"/>
      <c r="V885" s="610"/>
      <c r="W885" s="610"/>
      <c r="X885" s="610"/>
      <c r="Y885" s="610"/>
      <c r="Z885" s="610"/>
      <c r="AA885" s="610"/>
      <c r="AB885" s="610"/>
      <c r="AC885" s="610"/>
      <c r="AD885" s="610"/>
      <c r="AE885" s="610"/>
      <c r="AF885" s="610"/>
    </row>
    <row r="886">
      <c r="A886" s="610"/>
      <c r="B886" s="610"/>
      <c r="C886" s="610"/>
      <c r="D886" s="610"/>
      <c r="E886" s="610"/>
      <c r="F886" s="610"/>
      <c r="G886" s="610"/>
      <c r="H886" s="610"/>
      <c r="I886" s="610"/>
      <c r="J886" s="610"/>
      <c r="K886" s="610"/>
      <c r="L886" s="610"/>
      <c r="M886" s="610"/>
      <c r="N886" s="610"/>
      <c r="O886" s="610"/>
      <c r="P886" s="610"/>
      <c r="Q886" s="610"/>
      <c r="R886" s="610"/>
      <c r="S886" s="610"/>
      <c r="T886" s="610"/>
      <c r="U886" s="610"/>
      <c r="V886" s="610"/>
      <c r="W886" s="610"/>
      <c r="X886" s="610"/>
      <c r="Y886" s="610"/>
      <c r="Z886" s="610"/>
      <c r="AA886" s="610"/>
      <c r="AB886" s="610"/>
      <c r="AC886" s="610"/>
      <c r="AD886" s="610"/>
      <c r="AE886" s="610"/>
      <c r="AF886" s="610"/>
    </row>
    <row r="887">
      <c r="A887" s="610"/>
      <c r="B887" s="610"/>
      <c r="C887" s="610"/>
      <c r="D887" s="610"/>
      <c r="E887" s="610"/>
      <c r="F887" s="610"/>
      <c r="G887" s="610"/>
      <c r="H887" s="610"/>
      <c r="I887" s="610"/>
      <c r="J887" s="610"/>
      <c r="K887" s="610"/>
      <c r="L887" s="610"/>
      <c r="M887" s="610"/>
      <c r="N887" s="610"/>
      <c r="O887" s="610"/>
      <c r="P887" s="610"/>
      <c r="Q887" s="610"/>
      <c r="R887" s="610"/>
      <c r="S887" s="610"/>
      <c r="T887" s="610"/>
      <c r="U887" s="610"/>
      <c r="V887" s="610"/>
      <c r="W887" s="610"/>
      <c r="X887" s="610"/>
      <c r="Y887" s="610"/>
      <c r="Z887" s="610"/>
      <c r="AA887" s="610"/>
      <c r="AB887" s="610"/>
      <c r="AC887" s="610"/>
      <c r="AD887" s="610"/>
      <c r="AE887" s="610"/>
      <c r="AF887" s="610"/>
    </row>
    <row r="888">
      <c r="A888" s="610"/>
      <c r="B888" s="610"/>
      <c r="C888" s="610"/>
      <c r="D888" s="610"/>
      <c r="E888" s="610"/>
      <c r="F888" s="610"/>
      <c r="G888" s="610"/>
      <c r="H888" s="610"/>
      <c r="I888" s="610"/>
      <c r="J888" s="610"/>
      <c r="K888" s="610"/>
      <c r="L888" s="610"/>
      <c r="M888" s="610"/>
      <c r="N888" s="610"/>
      <c r="O888" s="610"/>
      <c r="P888" s="610"/>
      <c r="Q888" s="610"/>
      <c r="R888" s="610"/>
      <c r="S888" s="610"/>
      <c r="T888" s="610"/>
      <c r="U888" s="610"/>
      <c r="V888" s="610"/>
      <c r="W888" s="610"/>
      <c r="X888" s="610"/>
      <c r="Y888" s="610"/>
      <c r="Z888" s="610"/>
      <c r="AA888" s="610"/>
      <c r="AB888" s="610"/>
      <c r="AC888" s="610"/>
      <c r="AD888" s="610"/>
      <c r="AE888" s="610"/>
      <c r="AF888" s="610"/>
    </row>
    <row r="889">
      <c r="A889" s="610"/>
      <c r="B889" s="610"/>
      <c r="C889" s="610"/>
      <c r="D889" s="610"/>
      <c r="E889" s="610"/>
      <c r="F889" s="610"/>
      <c r="G889" s="610"/>
      <c r="H889" s="610"/>
      <c r="I889" s="610"/>
      <c r="J889" s="610"/>
      <c r="K889" s="610"/>
      <c r="L889" s="610"/>
      <c r="M889" s="610"/>
      <c r="N889" s="610"/>
      <c r="O889" s="610"/>
      <c r="P889" s="610"/>
      <c r="Q889" s="610"/>
      <c r="R889" s="610"/>
      <c r="S889" s="610"/>
      <c r="T889" s="610"/>
      <c r="U889" s="610"/>
      <c r="V889" s="610"/>
      <c r="W889" s="610"/>
      <c r="X889" s="610"/>
      <c r="Y889" s="610"/>
      <c r="Z889" s="610"/>
      <c r="AA889" s="610"/>
      <c r="AB889" s="610"/>
      <c r="AC889" s="610"/>
      <c r="AD889" s="610"/>
      <c r="AE889" s="610"/>
      <c r="AF889" s="610"/>
    </row>
    <row r="890">
      <c r="A890" s="610"/>
      <c r="B890" s="610"/>
      <c r="C890" s="610"/>
      <c r="D890" s="610"/>
      <c r="E890" s="610"/>
      <c r="F890" s="610"/>
      <c r="G890" s="610"/>
      <c r="H890" s="610"/>
      <c r="I890" s="610"/>
      <c r="J890" s="610"/>
      <c r="K890" s="610"/>
      <c r="L890" s="610"/>
      <c r="M890" s="610"/>
      <c r="N890" s="610"/>
      <c r="O890" s="610"/>
      <c r="P890" s="610"/>
      <c r="Q890" s="610"/>
      <c r="R890" s="610"/>
      <c r="S890" s="610"/>
      <c r="T890" s="610"/>
      <c r="U890" s="610"/>
      <c r="V890" s="610"/>
      <c r="W890" s="610"/>
      <c r="X890" s="610"/>
      <c r="Y890" s="610"/>
      <c r="Z890" s="610"/>
      <c r="AA890" s="610"/>
      <c r="AB890" s="610"/>
      <c r="AC890" s="610"/>
      <c r="AD890" s="610"/>
      <c r="AE890" s="610"/>
      <c r="AF890" s="610"/>
    </row>
    <row r="891">
      <c r="A891" s="610"/>
      <c r="B891" s="610"/>
      <c r="C891" s="610"/>
      <c r="D891" s="610"/>
      <c r="E891" s="610"/>
      <c r="F891" s="610"/>
      <c r="G891" s="610"/>
      <c r="H891" s="610"/>
      <c r="I891" s="610"/>
      <c r="J891" s="610"/>
      <c r="K891" s="610"/>
      <c r="L891" s="610"/>
      <c r="M891" s="610"/>
      <c r="N891" s="610"/>
      <c r="O891" s="610"/>
      <c r="P891" s="610"/>
      <c r="Q891" s="610"/>
      <c r="R891" s="610"/>
      <c r="S891" s="610"/>
      <c r="T891" s="610"/>
      <c r="U891" s="610"/>
      <c r="V891" s="610"/>
      <c r="W891" s="610"/>
      <c r="X891" s="610"/>
      <c r="Y891" s="610"/>
      <c r="Z891" s="610"/>
      <c r="AA891" s="610"/>
      <c r="AB891" s="610"/>
      <c r="AC891" s="610"/>
      <c r="AD891" s="610"/>
      <c r="AE891" s="610"/>
      <c r="AF891" s="610"/>
    </row>
    <row r="892">
      <c r="A892" s="610"/>
      <c r="B892" s="610"/>
      <c r="C892" s="610"/>
      <c r="D892" s="610"/>
      <c r="E892" s="610"/>
      <c r="F892" s="610"/>
      <c r="G892" s="610"/>
      <c r="H892" s="610"/>
      <c r="I892" s="610"/>
      <c r="J892" s="610"/>
      <c r="K892" s="610"/>
      <c r="L892" s="610"/>
      <c r="M892" s="610"/>
      <c r="N892" s="610"/>
      <c r="O892" s="610"/>
      <c r="P892" s="610"/>
      <c r="Q892" s="610"/>
      <c r="R892" s="610"/>
      <c r="S892" s="610"/>
      <c r="T892" s="610"/>
      <c r="U892" s="610"/>
      <c r="V892" s="610"/>
      <c r="W892" s="610"/>
      <c r="X892" s="610"/>
      <c r="Y892" s="610"/>
      <c r="Z892" s="610"/>
      <c r="AA892" s="610"/>
      <c r="AB892" s="610"/>
      <c r="AC892" s="610"/>
      <c r="AD892" s="610"/>
      <c r="AE892" s="610"/>
      <c r="AF892" s="610"/>
    </row>
    <row r="893">
      <c r="A893" s="610"/>
      <c r="B893" s="610"/>
      <c r="C893" s="610"/>
      <c r="D893" s="610"/>
      <c r="E893" s="610"/>
      <c r="F893" s="610"/>
      <c r="G893" s="610"/>
      <c r="H893" s="610"/>
      <c r="I893" s="610"/>
      <c r="J893" s="610"/>
      <c r="K893" s="610"/>
      <c r="L893" s="610"/>
      <c r="M893" s="610"/>
      <c r="N893" s="610"/>
      <c r="O893" s="610"/>
      <c r="P893" s="610"/>
      <c r="Q893" s="610"/>
      <c r="R893" s="610"/>
      <c r="S893" s="610"/>
      <c r="T893" s="610"/>
      <c r="U893" s="610"/>
      <c r="V893" s="610"/>
      <c r="W893" s="610"/>
      <c r="X893" s="610"/>
      <c r="Y893" s="610"/>
      <c r="Z893" s="610"/>
      <c r="AA893" s="610"/>
      <c r="AB893" s="610"/>
      <c r="AC893" s="610"/>
      <c r="AD893" s="610"/>
      <c r="AE893" s="610"/>
      <c r="AF893" s="610"/>
    </row>
    <row r="894">
      <c r="A894" s="610"/>
      <c r="B894" s="610"/>
      <c r="C894" s="610"/>
      <c r="D894" s="610"/>
      <c r="E894" s="610"/>
      <c r="F894" s="610"/>
      <c r="G894" s="610"/>
      <c r="H894" s="610"/>
      <c r="I894" s="610"/>
      <c r="J894" s="610"/>
      <c r="K894" s="610"/>
      <c r="L894" s="610"/>
      <c r="M894" s="610"/>
      <c r="N894" s="610"/>
      <c r="O894" s="610"/>
      <c r="P894" s="610"/>
      <c r="Q894" s="610"/>
      <c r="R894" s="610"/>
      <c r="S894" s="610"/>
      <c r="T894" s="610"/>
      <c r="U894" s="610"/>
      <c r="V894" s="610"/>
      <c r="W894" s="610"/>
      <c r="X894" s="610"/>
      <c r="Y894" s="610"/>
      <c r="Z894" s="610"/>
      <c r="AA894" s="610"/>
      <c r="AB894" s="610"/>
      <c r="AC894" s="610"/>
      <c r="AD894" s="610"/>
      <c r="AE894" s="610"/>
      <c r="AF894" s="610"/>
    </row>
    <row r="895">
      <c r="A895" s="610"/>
      <c r="B895" s="610"/>
      <c r="C895" s="610"/>
      <c r="D895" s="610"/>
      <c r="E895" s="610"/>
      <c r="F895" s="610"/>
      <c r="G895" s="610"/>
      <c r="H895" s="610"/>
      <c r="I895" s="610"/>
      <c r="J895" s="610"/>
      <c r="K895" s="610"/>
      <c r="L895" s="610"/>
      <c r="M895" s="610"/>
      <c r="N895" s="610"/>
      <c r="O895" s="610"/>
      <c r="P895" s="610"/>
      <c r="Q895" s="610"/>
      <c r="R895" s="610"/>
      <c r="S895" s="610"/>
      <c r="T895" s="610"/>
      <c r="U895" s="610"/>
      <c r="V895" s="610"/>
      <c r="W895" s="610"/>
      <c r="X895" s="610"/>
      <c r="Y895" s="610"/>
      <c r="Z895" s="610"/>
      <c r="AA895" s="610"/>
      <c r="AB895" s="610"/>
      <c r="AC895" s="610"/>
      <c r="AD895" s="610"/>
      <c r="AE895" s="610"/>
      <c r="AF895" s="610"/>
    </row>
    <row r="896">
      <c r="A896" s="610"/>
      <c r="B896" s="610"/>
      <c r="C896" s="610"/>
      <c r="D896" s="610"/>
      <c r="E896" s="610"/>
      <c r="F896" s="610"/>
      <c r="G896" s="610"/>
      <c r="H896" s="610"/>
      <c r="I896" s="610"/>
      <c r="J896" s="610"/>
      <c r="K896" s="610"/>
      <c r="L896" s="610"/>
      <c r="M896" s="610"/>
      <c r="N896" s="610"/>
      <c r="O896" s="610"/>
      <c r="P896" s="610"/>
      <c r="Q896" s="610"/>
      <c r="R896" s="610"/>
      <c r="S896" s="610"/>
      <c r="T896" s="610"/>
      <c r="U896" s="610"/>
      <c r="V896" s="610"/>
      <c r="W896" s="610"/>
      <c r="X896" s="610"/>
      <c r="Y896" s="610"/>
      <c r="Z896" s="610"/>
      <c r="AA896" s="610"/>
      <c r="AB896" s="610"/>
      <c r="AC896" s="610"/>
      <c r="AD896" s="610"/>
      <c r="AE896" s="610"/>
      <c r="AF896" s="610"/>
    </row>
    <row r="897">
      <c r="A897" s="610"/>
      <c r="B897" s="610"/>
      <c r="C897" s="610"/>
      <c r="D897" s="610"/>
      <c r="E897" s="610"/>
      <c r="F897" s="610"/>
      <c r="G897" s="610"/>
      <c r="H897" s="610"/>
      <c r="I897" s="610"/>
      <c r="J897" s="610"/>
      <c r="K897" s="610"/>
      <c r="L897" s="610"/>
      <c r="M897" s="610"/>
      <c r="N897" s="610"/>
      <c r="O897" s="610"/>
      <c r="P897" s="610"/>
      <c r="Q897" s="610"/>
      <c r="R897" s="610"/>
      <c r="S897" s="610"/>
      <c r="T897" s="610"/>
      <c r="U897" s="610"/>
      <c r="V897" s="610"/>
      <c r="W897" s="610"/>
      <c r="X897" s="610"/>
      <c r="Y897" s="610"/>
      <c r="Z897" s="610"/>
      <c r="AA897" s="610"/>
      <c r="AB897" s="610"/>
      <c r="AC897" s="610"/>
      <c r="AD897" s="610"/>
      <c r="AE897" s="610"/>
      <c r="AF897" s="610"/>
    </row>
    <row r="898">
      <c r="A898" s="610"/>
      <c r="B898" s="610"/>
      <c r="C898" s="610"/>
      <c r="D898" s="610"/>
      <c r="E898" s="610"/>
      <c r="F898" s="610"/>
      <c r="G898" s="610"/>
      <c r="H898" s="610"/>
      <c r="I898" s="610"/>
      <c r="J898" s="610"/>
      <c r="K898" s="610"/>
      <c r="L898" s="610"/>
      <c r="M898" s="610"/>
      <c r="N898" s="610"/>
      <c r="O898" s="610"/>
      <c r="P898" s="610"/>
      <c r="Q898" s="610"/>
      <c r="R898" s="610"/>
      <c r="S898" s="610"/>
      <c r="T898" s="610"/>
      <c r="U898" s="610"/>
      <c r="V898" s="610"/>
      <c r="W898" s="610"/>
      <c r="X898" s="610"/>
      <c r="Y898" s="610"/>
      <c r="Z898" s="610"/>
      <c r="AA898" s="610"/>
      <c r="AB898" s="610"/>
      <c r="AC898" s="610"/>
      <c r="AD898" s="610"/>
      <c r="AE898" s="610"/>
      <c r="AF898" s="610"/>
    </row>
    <row r="899">
      <c r="A899" s="610"/>
      <c r="B899" s="610"/>
      <c r="C899" s="610"/>
      <c r="D899" s="610"/>
      <c r="E899" s="610"/>
      <c r="F899" s="610"/>
      <c r="G899" s="610"/>
      <c r="H899" s="610"/>
      <c r="I899" s="610"/>
      <c r="J899" s="610"/>
      <c r="K899" s="610"/>
      <c r="L899" s="610"/>
      <c r="M899" s="610"/>
      <c r="N899" s="610"/>
      <c r="O899" s="610"/>
      <c r="P899" s="610"/>
      <c r="Q899" s="610"/>
      <c r="R899" s="610"/>
      <c r="S899" s="610"/>
      <c r="T899" s="610"/>
      <c r="U899" s="610"/>
      <c r="V899" s="610"/>
      <c r="W899" s="610"/>
      <c r="X899" s="610"/>
      <c r="Y899" s="610"/>
      <c r="Z899" s="610"/>
      <c r="AA899" s="610"/>
      <c r="AB899" s="610"/>
      <c r="AC899" s="610"/>
      <c r="AD899" s="610"/>
      <c r="AE899" s="610"/>
      <c r="AF899" s="610"/>
    </row>
    <row r="900">
      <c r="A900" s="610"/>
      <c r="B900" s="610"/>
      <c r="C900" s="610"/>
      <c r="D900" s="610"/>
      <c r="E900" s="610"/>
      <c r="F900" s="610"/>
      <c r="G900" s="610"/>
      <c r="H900" s="610"/>
      <c r="I900" s="610"/>
      <c r="J900" s="610"/>
      <c r="K900" s="610"/>
      <c r="L900" s="610"/>
      <c r="M900" s="610"/>
      <c r="N900" s="610"/>
      <c r="O900" s="610"/>
      <c r="P900" s="610"/>
      <c r="Q900" s="610"/>
      <c r="R900" s="610"/>
      <c r="S900" s="610"/>
      <c r="T900" s="610"/>
      <c r="U900" s="610"/>
      <c r="V900" s="610"/>
      <c r="W900" s="610"/>
      <c r="X900" s="610"/>
      <c r="Y900" s="610"/>
      <c r="Z900" s="610"/>
      <c r="AA900" s="610"/>
      <c r="AB900" s="610"/>
      <c r="AC900" s="610"/>
      <c r="AD900" s="610"/>
      <c r="AE900" s="610"/>
      <c r="AF900" s="610"/>
    </row>
    <row r="901">
      <c r="A901" s="610"/>
      <c r="B901" s="610"/>
      <c r="C901" s="610"/>
      <c r="D901" s="610"/>
      <c r="E901" s="610"/>
      <c r="F901" s="610"/>
      <c r="G901" s="610"/>
      <c r="H901" s="610"/>
      <c r="I901" s="610"/>
      <c r="J901" s="610"/>
      <c r="K901" s="610"/>
      <c r="L901" s="610"/>
      <c r="M901" s="610"/>
      <c r="N901" s="610"/>
      <c r="O901" s="610"/>
      <c r="P901" s="610"/>
      <c r="Q901" s="610"/>
      <c r="R901" s="610"/>
      <c r="S901" s="610"/>
      <c r="T901" s="610"/>
      <c r="U901" s="610"/>
      <c r="V901" s="610"/>
      <c r="W901" s="610"/>
      <c r="X901" s="610"/>
      <c r="Y901" s="610"/>
      <c r="Z901" s="610"/>
      <c r="AA901" s="610"/>
      <c r="AB901" s="610"/>
      <c r="AC901" s="610"/>
      <c r="AD901" s="610"/>
      <c r="AE901" s="610"/>
      <c r="AF901" s="610"/>
    </row>
    <row r="902">
      <c r="A902" s="610"/>
      <c r="B902" s="610"/>
      <c r="C902" s="610"/>
      <c r="D902" s="610"/>
      <c r="E902" s="610"/>
      <c r="F902" s="610"/>
      <c r="G902" s="610"/>
      <c r="H902" s="610"/>
      <c r="I902" s="610"/>
      <c r="J902" s="610"/>
      <c r="K902" s="610"/>
      <c r="L902" s="610"/>
      <c r="M902" s="610"/>
      <c r="N902" s="610"/>
      <c r="O902" s="610"/>
      <c r="P902" s="610"/>
      <c r="Q902" s="610"/>
      <c r="R902" s="610"/>
      <c r="S902" s="610"/>
      <c r="T902" s="610"/>
      <c r="U902" s="610"/>
      <c r="V902" s="610"/>
      <c r="W902" s="610"/>
      <c r="X902" s="610"/>
      <c r="Y902" s="610"/>
      <c r="Z902" s="610"/>
      <c r="AA902" s="610"/>
      <c r="AB902" s="610"/>
      <c r="AC902" s="610"/>
      <c r="AD902" s="610"/>
      <c r="AE902" s="610"/>
      <c r="AF902" s="610"/>
    </row>
    <row r="903">
      <c r="A903" s="610"/>
      <c r="B903" s="610"/>
      <c r="C903" s="610"/>
      <c r="D903" s="610"/>
      <c r="E903" s="610"/>
      <c r="F903" s="610"/>
      <c r="G903" s="610"/>
      <c r="H903" s="610"/>
      <c r="I903" s="610"/>
      <c r="J903" s="610"/>
      <c r="K903" s="610"/>
      <c r="L903" s="610"/>
      <c r="M903" s="610"/>
      <c r="N903" s="610"/>
      <c r="O903" s="610"/>
      <c r="P903" s="610"/>
      <c r="Q903" s="610"/>
      <c r="R903" s="610"/>
      <c r="S903" s="610"/>
      <c r="T903" s="610"/>
      <c r="U903" s="610"/>
      <c r="V903" s="610"/>
      <c r="W903" s="610"/>
      <c r="X903" s="610"/>
      <c r="Y903" s="610"/>
      <c r="Z903" s="610"/>
      <c r="AA903" s="610"/>
      <c r="AB903" s="610"/>
      <c r="AC903" s="610"/>
      <c r="AD903" s="610"/>
      <c r="AE903" s="610"/>
      <c r="AF903" s="610"/>
    </row>
    <row r="904">
      <c r="A904" s="610"/>
      <c r="B904" s="610"/>
      <c r="C904" s="610"/>
      <c r="D904" s="610"/>
      <c r="E904" s="610"/>
      <c r="F904" s="610"/>
      <c r="G904" s="610"/>
      <c r="H904" s="610"/>
      <c r="I904" s="610"/>
      <c r="J904" s="610"/>
      <c r="K904" s="610"/>
      <c r="L904" s="610"/>
      <c r="M904" s="610"/>
      <c r="N904" s="610"/>
      <c r="O904" s="610"/>
      <c r="P904" s="610"/>
      <c r="Q904" s="610"/>
      <c r="R904" s="610"/>
      <c r="S904" s="610"/>
      <c r="T904" s="610"/>
      <c r="U904" s="610"/>
      <c r="V904" s="610"/>
      <c r="W904" s="610"/>
      <c r="X904" s="610"/>
      <c r="Y904" s="610"/>
      <c r="Z904" s="610"/>
      <c r="AA904" s="610"/>
      <c r="AB904" s="610"/>
      <c r="AC904" s="610"/>
      <c r="AD904" s="610"/>
      <c r="AE904" s="610"/>
      <c r="AF904" s="610"/>
    </row>
    <row r="905">
      <c r="A905" s="610"/>
      <c r="B905" s="610"/>
      <c r="C905" s="610"/>
      <c r="D905" s="610"/>
      <c r="E905" s="610"/>
      <c r="F905" s="610"/>
      <c r="G905" s="610"/>
      <c r="H905" s="610"/>
      <c r="I905" s="610"/>
      <c r="J905" s="610"/>
      <c r="K905" s="610"/>
      <c r="L905" s="610"/>
      <c r="M905" s="610"/>
      <c r="N905" s="610"/>
      <c r="O905" s="610"/>
      <c r="P905" s="610"/>
      <c r="Q905" s="610"/>
      <c r="R905" s="610"/>
      <c r="S905" s="610"/>
      <c r="T905" s="610"/>
      <c r="U905" s="610"/>
      <c r="V905" s="610"/>
      <c r="W905" s="610"/>
      <c r="X905" s="610"/>
      <c r="Y905" s="610"/>
      <c r="Z905" s="610"/>
      <c r="AA905" s="610"/>
      <c r="AB905" s="610"/>
      <c r="AC905" s="610"/>
      <c r="AD905" s="610"/>
      <c r="AE905" s="610"/>
      <c r="AF905" s="610"/>
    </row>
    <row r="906">
      <c r="A906" s="610"/>
      <c r="B906" s="610"/>
      <c r="C906" s="610"/>
      <c r="D906" s="610"/>
      <c r="E906" s="610"/>
      <c r="F906" s="610"/>
      <c r="G906" s="610"/>
      <c r="H906" s="610"/>
      <c r="I906" s="610"/>
      <c r="J906" s="610"/>
      <c r="K906" s="610"/>
      <c r="L906" s="610"/>
      <c r="M906" s="610"/>
      <c r="N906" s="610"/>
      <c r="O906" s="610"/>
      <c r="P906" s="610"/>
      <c r="Q906" s="610"/>
      <c r="R906" s="610"/>
      <c r="S906" s="610"/>
      <c r="T906" s="610"/>
      <c r="U906" s="610"/>
      <c r="V906" s="610"/>
      <c r="W906" s="610"/>
      <c r="X906" s="610"/>
      <c r="Y906" s="610"/>
      <c r="Z906" s="610"/>
      <c r="AA906" s="610"/>
      <c r="AB906" s="610"/>
      <c r="AC906" s="610"/>
      <c r="AD906" s="610"/>
      <c r="AE906" s="610"/>
      <c r="AF906" s="610"/>
    </row>
    <row r="907">
      <c r="A907" s="610"/>
      <c r="B907" s="610"/>
      <c r="C907" s="610"/>
      <c r="D907" s="610"/>
      <c r="E907" s="610"/>
      <c r="F907" s="610"/>
      <c r="G907" s="610"/>
      <c r="H907" s="610"/>
      <c r="I907" s="610"/>
      <c r="J907" s="610"/>
      <c r="K907" s="610"/>
      <c r="L907" s="610"/>
      <c r="M907" s="610"/>
      <c r="N907" s="610"/>
      <c r="O907" s="610"/>
      <c r="P907" s="610"/>
      <c r="Q907" s="610"/>
      <c r="R907" s="610"/>
      <c r="S907" s="610"/>
      <c r="T907" s="610"/>
      <c r="U907" s="610"/>
      <c r="V907" s="610"/>
      <c r="W907" s="610"/>
      <c r="X907" s="610"/>
      <c r="Y907" s="610"/>
      <c r="Z907" s="610"/>
      <c r="AA907" s="610"/>
      <c r="AB907" s="610"/>
      <c r="AC907" s="610"/>
      <c r="AD907" s="610"/>
      <c r="AE907" s="610"/>
      <c r="AF907" s="610"/>
    </row>
    <row r="908">
      <c r="A908" s="610"/>
      <c r="B908" s="610"/>
      <c r="C908" s="610"/>
      <c r="D908" s="610"/>
      <c r="E908" s="610"/>
      <c r="F908" s="610"/>
      <c r="G908" s="610"/>
      <c r="H908" s="610"/>
      <c r="I908" s="610"/>
      <c r="J908" s="610"/>
      <c r="K908" s="610"/>
      <c r="L908" s="610"/>
      <c r="M908" s="610"/>
      <c r="N908" s="610"/>
      <c r="O908" s="610"/>
      <c r="P908" s="610"/>
      <c r="Q908" s="610"/>
      <c r="R908" s="610"/>
      <c r="S908" s="610"/>
      <c r="T908" s="610"/>
      <c r="U908" s="610"/>
      <c r="V908" s="610"/>
      <c r="W908" s="610"/>
      <c r="X908" s="610"/>
      <c r="Y908" s="610"/>
      <c r="Z908" s="610"/>
      <c r="AA908" s="610"/>
      <c r="AB908" s="610"/>
      <c r="AC908" s="610"/>
      <c r="AD908" s="610"/>
      <c r="AE908" s="610"/>
      <c r="AF908" s="610"/>
    </row>
    <row r="909">
      <c r="A909" s="610"/>
      <c r="B909" s="610"/>
      <c r="C909" s="610"/>
      <c r="D909" s="610"/>
      <c r="E909" s="610"/>
      <c r="F909" s="610"/>
      <c r="G909" s="610"/>
      <c r="H909" s="610"/>
      <c r="I909" s="610"/>
      <c r="J909" s="610"/>
      <c r="K909" s="610"/>
      <c r="L909" s="610"/>
      <c r="M909" s="610"/>
      <c r="N909" s="610"/>
      <c r="O909" s="610"/>
      <c r="P909" s="610"/>
      <c r="Q909" s="610"/>
      <c r="R909" s="610"/>
      <c r="S909" s="610"/>
      <c r="T909" s="610"/>
      <c r="U909" s="610"/>
      <c r="V909" s="610"/>
      <c r="W909" s="610"/>
      <c r="X909" s="610"/>
      <c r="Y909" s="610"/>
      <c r="Z909" s="610"/>
      <c r="AA909" s="610"/>
      <c r="AB909" s="610"/>
      <c r="AC909" s="610"/>
      <c r="AD909" s="610"/>
      <c r="AE909" s="610"/>
      <c r="AF909" s="610"/>
    </row>
    <row r="910">
      <c r="A910" s="610"/>
      <c r="B910" s="610"/>
      <c r="C910" s="610"/>
      <c r="D910" s="610"/>
      <c r="E910" s="610"/>
      <c r="F910" s="610"/>
      <c r="G910" s="610"/>
      <c r="H910" s="610"/>
      <c r="I910" s="610"/>
      <c r="J910" s="610"/>
      <c r="K910" s="610"/>
      <c r="L910" s="610"/>
      <c r="M910" s="610"/>
      <c r="N910" s="610"/>
      <c r="O910" s="610"/>
      <c r="P910" s="610"/>
      <c r="Q910" s="610"/>
      <c r="R910" s="610"/>
      <c r="S910" s="610"/>
      <c r="T910" s="610"/>
      <c r="U910" s="610"/>
      <c r="V910" s="610"/>
      <c r="W910" s="610"/>
      <c r="X910" s="610"/>
      <c r="Y910" s="610"/>
      <c r="Z910" s="610"/>
      <c r="AA910" s="610"/>
      <c r="AB910" s="610"/>
      <c r="AC910" s="610"/>
      <c r="AD910" s="610"/>
      <c r="AE910" s="610"/>
      <c r="AF910" s="610"/>
    </row>
    <row r="911">
      <c r="A911" s="610"/>
      <c r="B911" s="610"/>
      <c r="C911" s="610"/>
      <c r="D911" s="610"/>
      <c r="E911" s="610"/>
      <c r="F911" s="610"/>
      <c r="G911" s="610"/>
      <c r="H911" s="610"/>
      <c r="I911" s="610"/>
      <c r="J911" s="610"/>
      <c r="K911" s="610"/>
      <c r="L911" s="610"/>
      <c r="M911" s="610"/>
      <c r="N911" s="610"/>
      <c r="O911" s="610"/>
      <c r="P911" s="610"/>
      <c r="Q911" s="610"/>
      <c r="R911" s="610"/>
      <c r="S911" s="610"/>
      <c r="T911" s="610"/>
      <c r="U911" s="610"/>
      <c r="V911" s="610"/>
      <c r="W911" s="610"/>
      <c r="X911" s="610"/>
      <c r="Y911" s="610"/>
      <c r="Z911" s="610"/>
      <c r="AA911" s="610"/>
      <c r="AB911" s="610"/>
      <c r="AC911" s="610"/>
      <c r="AD911" s="610"/>
      <c r="AE911" s="610"/>
      <c r="AF911" s="610"/>
    </row>
    <row r="912">
      <c r="A912" s="610"/>
      <c r="B912" s="610"/>
      <c r="C912" s="610"/>
      <c r="D912" s="610"/>
      <c r="E912" s="610"/>
      <c r="F912" s="610"/>
      <c r="G912" s="610"/>
      <c r="H912" s="610"/>
      <c r="I912" s="610"/>
      <c r="J912" s="610"/>
      <c r="K912" s="610"/>
      <c r="L912" s="610"/>
      <c r="M912" s="610"/>
      <c r="N912" s="610"/>
      <c r="O912" s="610"/>
      <c r="P912" s="610"/>
      <c r="Q912" s="610"/>
      <c r="R912" s="610"/>
      <c r="S912" s="610"/>
      <c r="T912" s="610"/>
      <c r="U912" s="610"/>
      <c r="V912" s="610"/>
      <c r="W912" s="610"/>
      <c r="X912" s="610"/>
      <c r="Y912" s="610"/>
      <c r="Z912" s="610"/>
      <c r="AA912" s="610"/>
      <c r="AB912" s="610"/>
      <c r="AC912" s="610"/>
      <c r="AD912" s="610"/>
      <c r="AE912" s="610"/>
      <c r="AF912" s="610"/>
    </row>
    <row r="913">
      <c r="A913" s="610"/>
      <c r="B913" s="610"/>
      <c r="C913" s="610"/>
      <c r="D913" s="610"/>
      <c r="E913" s="610"/>
      <c r="F913" s="610"/>
      <c r="G913" s="610"/>
      <c r="H913" s="610"/>
      <c r="I913" s="610"/>
      <c r="J913" s="610"/>
      <c r="K913" s="610"/>
      <c r="L913" s="610"/>
      <c r="M913" s="610"/>
      <c r="N913" s="610"/>
      <c r="O913" s="610"/>
      <c r="P913" s="610"/>
      <c r="Q913" s="610"/>
      <c r="R913" s="610"/>
      <c r="S913" s="610"/>
      <c r="T913" s="610"/>
      <c r="U913" s="610"/>
      <c r="V913" s="610"/>
      <c r="W913" s="610"/>
      <c r="X913" s="610"/>
      <c r="Y913" s="610"/>
      <c r="Z913" s="610"/>
      <c r="AA913" s="610"/>
      <c r="AB913" s="610"/>
      <c r="AC913" s="610"/>
      <c r="AD913" s="610"/>
      <c r="AE913" s="610"/>
      <c r="AF913" s="610"/>
    </row>
    <row r="914">
      <c r="A914" s="610"/>
      <c r="B914" s="610"/>
      <c r="C914" s="610"/>
      <c r="D914" s="610"/>
      <c r="E914" s="610"/>
      <c r="F914" s="610"/>
      <c r="G914" s="610"/>
      <c r="H914" s="610"/>
      <c r="I914" s="610"/>
      <c r="J914" s="610"/>
      <c r="K914" s="610"/>
      <c r="L914" s="610"/>
      <c r="M914" s="610"/>
      <c r="N914" s="610"/>
      <c r="O914" s="610"/>
      <c r="P914" s="610"/>
      <c r="Q914" s="610"/>
      <c r="R914" s="610"/>
      <c r="S914" s="610"/>
      <c r="T914" s="610"/>
      <c r="U914" s="610"/>
      <c r="V914" s="610"/>
      <c r="W914" s="610"/>
      <c r="X914" s="610"/>
      <c r="Y914" s="610"/>
      <c r="Z914" s="610"/>
      <c r="AA914" s="610"/>
      <c r="AB914" s="610"/>
      <c r="AC914" s="610"/>
      <c r="AD914" s="610"/>
      <c r="AE914" s="610"/>
      <c r="AF914" s="610"/>
    </row>
    <row r="915">
      <c r="A915" s="610"/>
      <c r="B915" s="610"/>
      <c r="C915" s="610"/>
      <c r="D915" s="610"/>
      <c r="E915" s="610"/>
      <c r="F915" s="610"/>
      <c r="G915" s="610"/>
      <c r="H915" s="610"/>
      <c r="I915" s="610"/>
      <c r="J915" s="610"/>
      <c r="K915" s="610"/>
      <c r="L915" s="610"/>
      <c r="M915" s="610"/>
      <c r="N915" s="610"/>
      <c r="O915" s="610"/>
      <c r="P915" s="610"/>
      <c r="Q915" s="610"/>
      <c r="R915" s="610"/>
      <c r="S915" s="610"/>
      <c r="T915" s="610"/>
      <c r="U915" s="610"/>
      <c r="V915" s="610"/>
      <c r="W915" s="610"/>
      <c r="X915" s="610"/>
      <c r="Y915" s="610"/>
      <c r="Z915" s="610"/>
      <c r="AA915" s="610"/>
      <c r="AB915" s="610"/>
      <c r="AC915" s="610"/>
      <c r="AD915" s="610"/>
      <c r="AE915" s="610"/>
      <c r="AF915" s="610"/>
    </row>
    <row r="916">
      <c r="A916" s="610"/>
      <c r="B916" s="610"/>
      <c r="C916" s="610"/>
      <c r="D916" s="610"/>
      <c r="E916" s="610"/>
      <c r="F916" s="610"/>
      <c r="G916" s="610"/>
      <c r="H916" s="610"/>
      <c r="I916" s="610"/>
      <c r="J916" s="610"/>
      <c r="K916" s="610"/>
      <c r="L916" s="610"/>
      <c r="M916" s="610"/>
      <c r="N916" s="610"/>
      <c r="O916" s="610"/>
      <c r="P916" s="610"/>
      <c r="Q916" s="610"/>
      <c r="R916" s="610"/>
      <c r="S916" s="610"/>
      <c r="T916" s="610"/>
      <c r="U916" s="610"/>
      <c r="V916" s="610"/>
      <c r="W916" s="610"/>
      <c r="X916" s="610"/>
      <c r="Y916" s="610"/>
      <c r="Z916" s="610"/>
      <c r="AA916" s="610"/>
      <c r="AB916" s="610"/>
      <c r="AC916" s="610"/>
      <c r="AD916" s="610"/>
      <c r="AE916" s="610"/>
      <c r="AF916" s="610"/>
    </row>
    <row r="917">
      <c r="A917" s="610"/>
      <c r="B917" s="610"/>
      <c r="C917" s="610"/>
      <c r="D917" s="610"/>
      <c r="E917" s="610"/>
      <c r="F917" s="610"/>
      <c r="G917" s="610"/>
      <c r="H917" s="610"/>
      <c r="I917" s="610"/>
      <c r="J917" s="610"/>
      <c r="K917" s="610"/>
      <c r="L917" s="610"/>
      <c r="M917" s="610"/>
      <c r="N917" s="610"/>
      <c r="O917" s="610"/>
      <c r="P917" s="610"/>
      <c r="Q917" s="610"/>
      <c r="R917" s="610"/>
      <c r="S917" s="610"/>
      <c r="T917" s="610"/>
      <c r="U917" s="610"/>
      <c r="V917" s="610"/>
      <c r="W917" s="610"/>
      <c r="X917" s="610"/>
      <c r="Y917" s="610"/>
      <c r="Z917" s="610"/>
      <c r="AA917" s="610"/>
      <c r="AB917" s="610"/>
      <c r="AC917" s="610"/>
      <c r="AD917" s="610"/>
      <c r="AE917" s="610"/>
      <c r="AF917" s="610"/>
    </row>
    <row r="918">
      <c r="A918" s="610"/>
      <c r="B918" s="610"/>
      <c r="C918" s="610"/>
      <c r="D918" s="610"/>
      <c r="E918" s="610"/>
      <c r="F918" s="610"/>
      <c r="G918" s="610"/>
      <c r="H918" s="610"/>
      <c r="I918" s="610"/>
      <c r="J918" s="610"/>
      <c r="K918" s="610"/>
      <c r="L918" s="610"/>
      <c r="M918" s="610"/>
      <c r="N918" s="610"/>
      <c r="O918" s="610"/>
      <c r="P918" s="610"/>
      <c r="Q918" s="610"/>
      <c r="R918" s="610"/>
      <c r="S918" s="610"/>
      <c r="T918" s="610"/>
      <c r="U918" s="610"/>
      <c r="V918" s="610"/>
      <c r="W918" s="610"/>
      <c r="X918" s="610"/>
      <c r="Y918" s="610"/>
      <c r="Z918" s="610"/>
      <c r="AA918" s="610"/>
      <c r="AB918" s="610"/>
      <c r="AC918" s="610"/>
      <c r="AD918" s="610"/>
      <c r="AE918" s="610"/>
      <c r="AF918" s="610"/>
    </row>
    <row r="919">
      <c r="A919" s="610"/>
      <c r="B919" s="610"/>
      <c r="C919" s="610"/>
      <c r="D919" s="610"/>
      <c r="E919" s="610"/>
      <c r="F919" s="610"/>
      <c r="G919" s="610"/>
      <c r="H919" s="610"/>
      <c r="I919" s="610"/>
      <c r="J919" s="610"/>
      <c r="K919" s="610"/>
      <c r="L919" s="610"/>
      <c r="M919" s="610"/>
      <c r="N919" s="610"/>
      <c r="O919" s="610"/>
      <c r="P919" s="610"/>
      <c r="Q919" s="610"/>
      <c r="R919" s="610"/>
      <c r="S919" s="610"/>
      <c r="T919" s="610"/>
      <c r="U919" s="610"/>
      <c r="V919" s="610"/>
      <c r="W919" s="610"/>
      <c r="X919" s="610"/>
      <c r="Y919" s="610"/>
      <c r="Z919" s="610"/>
      <c r="AA919" s="610"/>
      <c r="AB919" s="610"/>
      <c r="AC919" s="610"/>
      <c r="AD919" s="610"/>
      <c r="AE919" s="610"/>
      <c r="AF919" s="610"/>
    </row>
    <row r="920">
      <c r="A920" s="610"/>
      <c r="B920" s="610"/>
      <c r="C920" s="610"/>
      <c r="D920" s="610"/>
      <c r="E920" s="610"/>
      <c r="F920" s="610"/>
      <c r="G920" s="610"/>
      <c r="H920" s="610"/>
      <c r="I920" s="610"/>
      <c r="J920" s="610"/>
      <c r="K920" s="610"/>
      <c r="L920" s="610"/>
      <c r="M920" s="610"/>
      <c r="N920" s="610"/>
      <c r="O920" s="610"/>
      <c r="P920" s="610"/>
      <c r="Q920" s="610"/>
      <c r="R920" s="610"/>
      <c r="S920" s="610"/>
      <c r="T920" s="610"/>
      <c r="U920" s="610"/>
      <c r="V920" s="610"/>
      <c r="W920" s="610"/>
      <c r="X920" s="610"/>
      <c r="Y920" s="610"/>
      <c r="Z920" s="610"/>
      <c r="AA920" s="610"/>
      <c r="AB920" s="610"/>
      <c r="AC920" s="610"/>
      <c r="AD920" s="610"/>
      <c r="AE920" s="610"/>
      <c r="AF920" s="610"/>
    </row>
    <row r="921">
      <c r="A921" s="610"/>
      <c r="B921" s="610"/>
      <c r="C921" s="610"/>
      <c r="D921" s="610"/>
      <c r="E921" s="610"/>
      <c r="F921" s="610"/>
      <c r="G921" s="610"/>
      <c r="H921" s="610"/>
      <c r="I921" s="610"/>
      <c r="J921" s="610"/>
      <c r="K921" s="610"/>
      <c r="L921" s="610"/>
      <c r="M921" s="610"/>
      <c r="N921" s="610"/>
      <c r="O921" s="610"/>
      <c r="P921" s="610"/>
      <c r="Q921" s="610"/>
      <c r="R921" s="610"/>
      <c r="S921" s="610"/>
      <c r="T921" s="610"/>
      <c r="U921" s="610"/>
      <c r="V921" s="610"/>
      <c r="W921" s="610"/>
      <c r="X921" s="610"/>
      <c r="Y921" s="610"/>
      <c r="Z921" s="610"/>
      <c r="AA921" s="610"/>
      <c r="AB921" s="610"/>
      <c r="AC921" s="610"/>
      <c r="AD921" s="610"/>
      <c r="AE921" s="610"/>
      <c r="AF921" s="610"/>
    </row>
    <row r="922">
      <c r="A922" s="610"/>
      <c r="B922" s="610"/>
      <c r="C922" s="610"/>
      <c r="D922" s="610"/>
      <c r="E922" s="610"/>
      <c r="F922" s="610"/>
      <c r="G922" s="610"/>
      <c r="H922" s="610"/>
      <c r="I922" s="610"/>
      <c r="J922" s="610"/>
      <c r="K922" s="610"/>
      <c r="L922" s="610"/>
      <c r="M922" s="610"/>
      <c r="N922" s="610"/>
      <c r="O922" s="610"/>
      <c r="P922" s="610"/>
      <c r="Q922" s="610"/>
      <c r="R922" s="610"/>
      <c r="S922" s="610"/>
      <c r="T922" s="610"/>
      <c r="U922" s="610"/>
      <c r="V922" s="610"/>
      <c r="W922" s="610"/>
      <c r="X922" s="610"/>
      <c r="Y922" s="610"/>
      <c r="Z922" s="610"/>
      <c r="AA922" s="610"/>
      <c r="AB922" s="610"/>
      <c r="AC922" s="610"/>
      <c r="AD922" s="610"/>
      <c r="AE922" s="610"/>
      <c r="AF922" s="610"/>
    </row>
    <row r="923">
      <c r="A923" s="610"/>
      <c r="B923" s="610"/>
      <c r="C923" s="610"/>
      <c r="D923" s="610"/>
      <c r="E923" s="610"/>
      <c r="F923" s="610"/>
      <c r="G923" s="610"/>
      <c r="H923" s="610"/>
      <c r="I923" s="610"/>
      <c r="J923" s="610"/>
      <c r="K923" s="610"/>
      <c r="L923" s="610"/>
      <c r="M923" s="610"/>
      <c r="N923" s="610"/>
      <c r="O923" s="610"/>
      <c r="P923" s="610"/>
      <c r="Q923" s="610"/>
      <c r="R923" s="610"/>
      <c r="S923" s="610"/>
      <c r="T923" s="610"/>
      <c r="U923" s="610"/>
      <c r="V923" s="610"/>
      <c r="W923" s="610"/>
      <c r="X923" s="610"/>
      <c r="Y923" s="610"/>
      <c r="Z923" s="610"/>
      <c r="AA923" s="610"/>
      <c r="AB923" s="610"/>
      <c r="AC923" s="610"/>
      <c r="AD923" s="610"/>
      <c r="AE923" s="610"/>
      <c r="AF923" s="610"/>
    </row>
    <row r="924">
      <c r="A924" s="610"/>
      <c r="B924" s="610"/>
      <c r="C924" s="610"/>
      <c r="D924" s="610"/>
      <c r="E924" s="610"/>
      <c r="F924" s="610"/>
      <c r="G924" s="610"/>
      <c r="H924" s="610"/>
      <c r="I924" s="610"/>
      <c r="J924" s="610"/>
      <c r="K924" s="610"/>
      <c r="L924" s="610"/>
      <c r="M924" s="610"/>
      <c r="N924" s="610"/>
      <c r="O924" s="610"/>
      <c r="P924" s="610"/>
      <c r="Q924" s="610"/>
      <c r="R924" s="610"/>
      <c r="S924" s="610"/>
      <c r="T924" s="610"/>
      <c r="U924" s="610"/>
      <c r="V924" s="610"/>
      <c r="W924" s="610"/>
      <c r="X924" s="610"/>
      <c r="Y924" s="610"/>
      <c r="Z924" s="610"/>
      <c r="AA924" s="610"/>
      <c r="AB924" s="610"/>
      <c r="AC924" s="610"/>
      <c r="AD924" s="610"/>
      <c r="AE924" s="610"/>
      <c r="AF924" s="610"/>
    </row>
    <row r="925">
      <c r="A925" s="610"/>
      <c r="B925" s="610"/>
      <c r="C925" s="610"/>
      <c r="D925" s="610"/>
      <c r="E925" s="610"/>
      <c r="F925" s="610"/>
      <c r="G925" s="610"/>
      <c r="H925" s="610"/>
      <c r="I925" s="610"/>
      <c r="J925" s="610"/>
      <c r="K925" s="610"/>
      <c r="L925" s="610"/>
      <c r="M925" s="610"/>
      <c r="N925" s="610"/>
      <c r="O925" s="610"/>
      <c r="P925" s="610"/>
      <c r="Q925" s="610"/>
      <c r="R925" s="610"/>
      <c r="S925" s="610"/>
      <c r="T925" s="610"/>
      <c r="U925" s="610"/>
      <c r="V925" s="610"/>
      <c r="W925" s="610"/>
      <c r="X925" s="610"/>
      <c r="Y925" s="610"/>
      <c r="Z925" s="610"/>
      <c r="AA925" s="610"/>
      <c r="AB925" s="610"/>
      <c r="AC925" s="610"/>
      <c r="AD925" s="610"/>
      <c r="AE925" s="610"/>
      <c r="AF925" s="610"/>
    </row>
    <row r="926">
      <c r="A926" s="610"/>
      <c r="B926" s="610"/>
      <c r="C926" s="610"/>
      <c r="D926" s="610"/>
      <c r="E926" s="610"/>
      <c r="F926" s="610"/>
      <c r="G926" s="610"/>
      <c r="H926" s="610"/>
      <c r="I926" s="610"/>
      <c r="J926" s="610"/>
      <c r="K926" s="610"/>
      <c r="L926" s="610"/>
      <c r="M926" s="610"/>
      <c r="N926" s="610"/>
      <c r="O926" s="610"/>
      <c r="P926" s="610"/>
      <c r="Q926" s="610"/>
      <c r="R926" s="610"/>
      <c r="S926" s="610"/>
      <c r="T926" s="610"/>
      <c r="U926" s="610"/>
      <c r="V926" s="610"/>
      <c r="W926" s="610"/>
      <c r="X926" s="610"/>
      <c r="Y926" s="610"/>
      <c r="Z926" s="610"/>
      <c r="AA926" s="610"/>
      <c r="AB926" s="610"/>
      <c r="AC926" s="610"/>
      <c r="AD926" s="610"/>
      <c r="AE926" s="610"/>
      <c r="AF926" s="610"/>
    </row>
    <row r="927">
      <c r="A927" s="610"/>
      <c r="B927" s="610"/>
      <c r="C927" s="610"/>
      <c r="D927" s="610"/>
      <c r="E927" s="610"/>
      <c r="F927" s="610"/>
      <c r="G927" s="610"/>
      <c r="H927" s="610"/>
      <c r="I927" s="610"/>
      <c r="J927" s="610"/>
      <c r="K927" s="610"/>
      <c r="L927" s="610"/>
      <c r="M927" s="610"/>
      <c r="N927" s="610"/>
      <c r="O927" s="610"/>
      <c r="P927" s="610"/>
      <c r="Q927" s="610"/>
      <c r="R927" s="610"/>
      <c r="S927" s="610"/>
      <c r="T927" s="610"/>
      <c r="U927" s="610"/>
      <c r="V927" s="610"/>
      <c r="W927" s="610"/>
      <c r="X927" s="610"/>
      <c r="Y927" s="610"/>
      <c r="Z927" s="610"/>
      <c r="AA927" s="610"/>
      <c r="AB927" s="610"/>
      <c r="AC927" s="610"/>
      <c r="AD927" s="610"/>
      <c r="AE927" s="610"/>
      <c r="AF927" s="610"/>
    </row>
    <row r="928">
      <c r="A928" s="610"/>
      <c r="B928" s="610"/>
      <c r="C928" s="610"/>
      <c r="D928" s="610"/>
      <c r="E928" s="610"/>
      <c r="F928" s="610"/>
      <c r="G928" s="610"/>
      <c r="H928" s="610"/>
      <c r="I928" s="610"/>
      <c r="J928" s="610"/>
      <c r="K928" s="610"/>
      <c r="L928" s="610"/>
      <c r="M928" s="610"/>
      <c r="N928" s="610"/>
      <c r="O928" s="610"/>
      <c r="P928" s="610"/>
      <c r="Q928" s="610"/>
      <c r="R928" s="610"/>
      <c r="S928" s="610"/>
      <c r="T928" s="610"/>
      <c r="U928" s="610"/>
      <c r="V928" s="610"/>
      <c r="W928" s="610"/>
      <c r="X928" s="610"/>
      <c r="Y928" s="610"/>
      <c r="Z928" s="610"/>
      <c r="AA928" s="610"/>
      <c r="AB928" s="610"/>
      <c r="AC928" s="610"/>
      <c r="AD928" s="610"/>
      <c r="AE928" s="610"/>
      <c r="AF928" s="610"/>
    </row>
    <row r="929">
      <c r="A929" s="610"/>
      <c r="B929" s="610"/>
      <c r="C929" s="610"/>
      <c r="D929" s="610"/>
      <c r="E929" s="610"/>
      <c r="F929" s="610"/>
      <c r="G929" s="610"/>
      <c r="H929" s="610"/>
      <c r="I929" s="610"/>
      <c r="J929" s="610"/>
      <c r="K929" s="610"/>
      <c r="L929" s="610"/>
      <c r="M929" s="610"/>
      <c r="N929" s="610"/>
      <c r="O929" s="610"/>
      <c r="P929" s="610"/>
      <c r="Q929" s="610"/>
      <c r="R929" s="610"/>
      <c r="S929" s="610"/>
      <c r="T929" s="610"/>
      <c r="U929" s="610"/>
      <c r="V929" s="610"/>
      <c r="W929" s="610"/>
      <c r="X929" s="610"/>
      <c r="Y929" s="610"/>
      <c r="Z929" s="610"/>
      <c r="AA929" s="610"/>
      <c r="AB929" s="610"/>
      <c r="AC929" s="610"/>
      <c r="AD929" s="610"/>
      <c r="AE929" s="610"/>
      <c r="AF929" s="610"/>
    </row>
    <row r="930">
      <c r="A930" s="610"/>
      <c r="B930" s="610"/>
      <c r="C930" s="610"/>
      <c r="D930" s="610"/>
      <c r="E930" s="610"/>
      <c r="F930" s="610"/>
      <c r="G930" s="610"/>
      <c r="H930" s="610"/>
      <c r="I930" s="610"/>
      <c r="J930" s="610"/>
      <c r="K930" s="610"/>
      <c r="L930" s="610"/>
      <c r="M930" s="610"/>
      <c r="N930" s="610"/>
      <c r="O930" s="610"/>
      <c r="P930" s="610"/>
      <c r="Q930" s="610"/>
      <c r="R930" s="610"/>
      <c r="S930" s="610"/>
      <c r="T930" s="610"/>
      <c r="U930" s="610"/>
      <c r="V930" s="610"/>
      <c r="W930" s="610"/>
      <c r="X930" s="610"/>
      <c r="Y930" s="610"/>
      <c r="Z930" s="610"/>
      <c r="AA930" s="610"/>
      <c r="AB930" s="610"/>
      <c r="AC930" s="610"/>
      <c r="AD930" s="610"/>
      <c r="AE930" s="610"/>
      <c r="AF930" s="610"/>
    </row>
    <row r="931">
      <c r="A931" s="610"/>
      <c r="B931" s="610"/>
      <c r="C931" s="610"/>
      <c r="D931" s="610"/>
      <c r="E931" s="610"/>
      <c r="F931" s="610"/>
      <c r="G931" s="610"/>
      <c r="H931" s="610"/>
      <c r="I931" s="610"/>
      <c r="J931" s="610"/>
      <c r="K931" s="610"/>
      <c r="L931" s="610"/>
      <c r="M931" s="610"/>
      <c r="N931" s="610"/>
      <c r="O931" s="610"/>
      <c r="P931" s="610"/>
      <c r="Q931" s="610"/>
      <c r="R931" s="610"/>
      <c r="S931" s="610"/>
      <c r="T931" s="610"/>
      <c r="U931" s="610"/>
      <c r="V931" s="610"/>
      <c r="W931" s="610"/>
      <c r="X931" s="610"/>
      <c r="Y931" s="610"/>
      <c r="Z931" s="610"/>
      <c r="AA931" s="610"/>
      <c r="AB931" s="610"/>
      <c r="AC931" s="610"/>
      <c r="AD931" s="610"/>
      <c r="AE931" s="610"/>
      <c r="AF931" s="610"/>
    </row>
    <row r="932">
      <c r="A932" s="610"/>
      <c r="B932" s="610"/>
      <c r="C932" s="610"/>
      <c r="D932" s="610"/>
      <c r="E932" s="610"/>
      <c r="F932" s="610"/>
      <c r="G932" s="610"/>
      <c r="H932" s="610"/>
      <c r="I932" s="610"/>
      <c r="J932" s="610"/>
      <c r="K932" s="610"/>
      <c r="L932" s="610"/>
      <c r="M932" s="610"/>
      <c r="N932" s="610"/>
      <c r="O932" s="610"/>
      <c r="P932" s="610"/>
      <c r="Q932" s="610"/>
      <c r="R932" s="610"/>
      <c r="S932" s="610"/>
      <c r="T932" s="610"/>
      <c r="U932" s="610"/>
      <c r="V932" s="610"/>
      <c r="W932" s="610"/>
      <c r="X932" s="610"/>
      <c r="Y932" s="610"/>
      <c r="Z932" s="610"/>
      <c r="AA932" s="610"/>
      <c r="AB932" s="610"/>
      <c r="AC932" s="610"/>
      <c r="AD932" s="610"/>
      <c r="AE932" s="610"/>
      <c r="AF932" s="610"/>
    </row>
    <row r="933">
      <c r="A933" s="610"/>
      <c r="B933" s="610"/>
      <c r="C933" s="610"/>
      <c r="D933" s="610"/>
      <c r="E933" s="610"/>
      <c r="F933" s="610"/>
      <c r="G933" s="610"/>
      <c r="H933" s="610"/>
      <c r="I933" s="610"/>
      <c r="J933" s="610"/>
      <c r="K933" s="610"/>
      <c r="L933" s="610"/>
      <c r="M933" s="610"/>
      <c r="N933" s="610"/>
      <c r="O933" s="610"/>
      <c r="P933" s="610"/>
      <c r="Q933" s="610"/>
      <c r="R933" s="610"/>
      <c r="S933" s="610"/>
      <c r="T933" s="610"/>
      <c r="U933" s="610"/>
      <c r="V933" s="610"/>
      <c r="W933" s="610"/>
      <c r="X933" s="610"/>
      <c r="Y933" s="610"/>
      <c r="Z933" s="610"/>
      <c r="AA933" s="610"/>
      <c r="AB933" s="610"/>
      <c r="AC933" s="610"/>
      <c r="AD933" s="610"/>
      <c r="AE933" s="610"/>
      <c r="AF933" s="610"/>
    </row>
    <row r="934">
      <c r="A934" s="610"/>
      <c r="B934" s="610"/>
      <c r="C934" s="610"/>
      <c r="D934" s="610"/>
      <c r="E934" s="610"/>
      <c r="F934" s="610"/>
      <c r="G934" s="610"/>
      <c r="H934" s="610"/>
      <c r="I934" s="610"/>
      <c r="J934" s="610"/>
      <c r="K934" s="610"/>
      <c r="L934" s="610"/>
      <c r="M934" s="610"/>
      <c r="N934" s="610"/>
      <c r="O934" s="610"/>
      <c r="P934" s="610"/>
      <c r="Q934" s="610"/>
      <c r="R934" s="610"/>
      <c r="S934" s="610"/>
      <c r="T934" s="610"/>
      <c r="U934" s="610"/>
      <c r="V934" s="610"/>
      <c r="W934" s="610"/>
      <c r="X934" s="610"/>
      <c r="Y934" s="610"/>
      <c r="Z934" s="610"/>
      <c r="AA934" s="610"/>
      <c r="AB934" s="610"/>
      <c r="AC934" s="610"/>
      <c r="AD934" s="610"/>
      <c r="AE934" s="610"/>
      <c r="AF934" s="610"/>
    </row>
    <row r="935">
      <c r="A935" s="610"/>
      <c r="B935" s="610"/>
      <c r="C935" s="610"/>
      <c r="D935" s="610"/>
      <c r="E935" s="610"/>
      <c r="F935" s="610"/>
      <c r="G935" s="610"/>
      <c r="H935" s="610"/>
      <c r="I935" s="610"/>
      <c r="J935" s="610"/>
      <c r="K935" s="610"/>
      <c r="L935" s="610"/>
      <c r="M935" s="610"/>
      <c r="N935" s="610"/>
      <c r="O935" s="610"/>
      <c r="P935" s="610"/>
      <c r="Q935" s="610"/>
      <c r="R935" s="610"/>
      <c r="S935" s="610"/>
      <c r="T935" s="610"/>
      <c r="U935" s="610"/>
      <c r="V935" s="610"/>
      <c r="W935" s="610"/>
      <c r="X935" s="610"/>
      <c r="Y935" s="610"/>
      <c r="Z935" s="610"/>
      <c r="AA935" s="610"/>
      <c r="AB935" s="610"/>
      <c r="AC935" s="610"/>
      <c r="AD935" s="610"/>
      <c r="AE935" s="610"/>
      <c r="AF935" s="610"/>
    </row>
    <row r="936">
      <c r="A936" s="610"/>
      <c r="B936" s="610"/>
      <c r="C936" s="610"/>
      <c r="D936" s="610"/>
      <c r="E936" s="610"/>
      <c r="F936" s="610"/>
      <c r="G936" s="610"/>
      <c r="H936" s="610"/>
      <c r="I936" s="610"/>
      <c r="J936" s="610"/>
      <c r="K936" s="610"/>
      <c r="L936" s="610"/>
      <c r="M936" s="610"/>
      <c r="N936" s="610"/>
      <c r="O936" s="610"/>
      <c r="P936" s="610"/>
      <c r="Q936" s="610"/>
      <c r="R936" s="610"/>
      <c r="S936" s="610"/>
      <c r="T936" s="610"/>
      <c r="U936" s="610"/>
      <c r="V936" s="610"/>
      <c r="W936" s="610"/>
      <c r="X936" s="610"/>
      <c r="Y936" s="610"/>
      <c r="Z936" s="610"/>
      <c r="AA936" s="610"/>
      <c r="AB936" s="610"/>
      <c r="AC936" s="610"/>
      <c r="AD936" s="610"/>
      <c r="AE936" s="610"/>
      <c r="AF936" s="610"/>
    </row>
    <row r="937">
      <c r="A937" s="610"/>
      <c r="B937" s="610"/>
      <c r="C937" s="610"/>
      <c r="D937" s="610"/>
      <c r="E937" s="610"/>
      <c r="F937" s="610"/>
      <c r="G937" s="610"/>
      <c r="H937" s="610"/>
      <c r="I937" s="610"/>
      <c r="J937" s="610"/>
      <c r="K937" s="610"/>
      <c r="L937" s="610"/>
      <c r="M937" s="610"/>
      <c r="N937" s="610"/>
      <c r="O937" s="610"/>
      <c r="P937" s="610"/>
      <c r="Q937" s="610"/>
      <c r="R937" s="610"/>
      <c r="S937" s="610"/>
      <c r="T937" s="610"/>
      <c r="U937" s="610"/>
      <c r="V937" s="610"/>
      <c r="W937" s="610"/>
      <c r="X937" s="610"/>
      <c r="Y937" s="610"/>
      <c r="Z937" s="610"/>
      <c r="AA937" s="610"/>
      <c r="AB937" s="610"/>
      <c r="AC937" s="610"/>
      <c r="AD937" s="610"/>
      <c r="AE937" s="610"/>
      <c r="AF937" s="610"/>
    </row>
    <row r="938">
      <c r="A938" s="610"/>
      <c r="B938" s="610"/>
      <c r="C938" s="610"/>
      <c r="D938" s="610"/>
      <c r="E938" s="610"/>
      <c r="F938" s="610"/>
      <c r="G938" s="610"/>
      <c r="H938" s="610"/>
      <c r="I938" s="610"/>
      <c r="J938" s="610"/>
      <c r="K938" s="610"/>
      <c r="L938" s="610"/>
      <c r="M938" s="610"/>
      <c r="N938" s="610"/>
      <c r="O938" s="610"/>
      <c r="P938" s="610"/>
      <c r="Q938" s="610"/>
      <c r="R938" s="610"/>
      <c r="S938" s="610"/>
      <c r="T938" s="610"/>
      <c r="U938" s="610"/>
      <c r="V938" s="610"/>
      <c r="W938" s="610"/>
      <c r="X938" s="610"/>
      <c r="Y938" s="610"/>
      <c r="Z938" s="610"/>
      <c r="AA938" s="610"/>
      <c r="AB938" s="610"/>
      <c r="AC938" s="610"/>
      <c r="AD938" s="610"/>
      <c r="AE938" s="610"/>
      <c r="AF938" s="610"/>
    </row>
    <row r="939">
      <c r="A939" s="610"/>
      <c r="B939" s="610"/>
      <c r="C939" s="610"/>
      <c r="D939" s="610"/>
      <c r="E939" s="610"/>
      <c r="F939" s="610"/>
      <c r="G939" s="610"/>
      <c r="H939" s="610"/>
      <c r="I939" s="610"/>
      <c r="J939" s="610"/>
      <c r="K939" s="610"/>
      <c r="L939" s="610"/>
      <c r="M939" s="610"/>
      <c r="N939" s="610"/>
      <c r="O939" s="610"/>
      <c r="P939" s="610"/>
      <c r="Q939" s="610"/>
      <c r="R939" s="610"/>
      <c r="S939" s="610"/>
      <c r="T939" s="610"/>
      <c r="U939" s="610"/>
      <c r="V939" s="610"/>
      <c r="W939" s="610"/>
      <c r="X939" s="610"/>
      <c r="Y939" s="610"/>
      <c r="Z939" s="610"/>
      <c r="AA939" s="610"/>
      <c r="AB939" s="610"/>
      <c r="AC939" s="610"/>
      <c r="AD939" s="610"/>
      <c r="AE939" s="610"/>
      <c r="AF939" s="610"/>
    </row>
    <row r="940">
      <c r="A940" s="610"/>
      <c r="B940" s="610"/>
      <c r="C940" s="610"/>
      <c r="D940" s="610"/>
      <c r="E940" s="610"/>
      <c r="F940" s="610"/>
      <c r="G940" s="610"/>
      <c r="H940" s="610"/>
      <c r="I940" s="610"/>
      <c r="J940" s="610"/>
      <c r="K940" s="610"/>
      <c r="L940" s="610"/>
      <c r="M940" s="610"/>
      <c r="N940" s="610"/>
      <c r="O940" s="610"/>
      <c r="P940" s="610"/>
      <c r="Q940" s="610"/>
      <c r="R940" s="610"/>
      <c r="S940" s="610"/>
      <c r="T940" s="610"/>
      <c r="U940" s="610"/>
      <c r="V940" s="610"/>
      <c r="W940" s="610"/>
      <c r="X940" s="610"/>
      <c r="Y940" s="610"/>
      <c r="Z940" s="610"/>
      <c r="AA940" s="610"/>
      <c r="AB940" s="610"/>
      <c r="AC940" s="610"/>
      <c r="AD940" s="610"/>
      <c r="AE940" s="610"/>
      <c r="AF940" s="610"/>
    </row>
    <row r="941">
      <c r="A941" s="610"/>
      <c r="B941" s="610"/>
      <c r="C941" s="610"/>
      <c r="D941" s="610"/>
      <c r="E941" s="610"/>
      <c r="F941" s="610"/>
      <c r="G941" s="610"/>
      <c r="H941" s="610"/>
      <c r="I941" s="610"/>
      <c r="J941" s="610"/>
      <c r="K941" s="610"/>
      <c r="L941" s="610"/>
      <c r="M941" s="610"/>
      <c r="N941" s="610"/>
      <c r="O941" s="610"/>
      <c r="P941" s="610"/>
      <c r="Q941" s="610"/>
      <c r="R941" s="610"/>
      <c r="S941" s="610"/>
      <c r="T941" s="610"/>
      <c r="U941" s="610"/>
      <c r="V941" s="610"/>
      <c r="W941" s="610"/>
      <c r="X941" s="610"/>
      <c r="Y941" s="610"/>
      <c r="Z941" s="610"/>
      <c r="AA941" s="610"/>
      <c r="AB941" s="610"/>
      <c r="AC941" s="610"/>
      <c r="AD941" s="610"/>
      <c r="AE941" s="610"/>
      <c r="AF941" s="610"/>
    </row>
    <row r="942">
      <c r="A942" s="610"/>
      <c r="B942" s="610"/>
      <c r="C942" s="610"/>
      <c r="D942" s="610"/>
      <c r="E942" s="610"/>
      <c r="F942" s="610"/>
      <c r="G942" s="610"/>
      <c r="H942" s="610"/>
      <c r="I942" s="610"/>
      <c r="J942" s="610"/>
      <c r="K942" s="610"/>
      <c r="L942" s="610"/>
      <c r="M942" s="610"/>
      <c r="N942" s="610"/>
      <c r="O942" s="610"/>
      <c r="P942" s="610"/>
      <c r="Q942" s="610"/>
      <c r="R942" s="610"/>
      <c r="S942" s="610"/>
      <c r="T942" s="610"/>
      <c r="U942" s="610"/>
      <c r="V942" s="610"/>
      <c r="W942" s="610"/>
      <c r="X942" s="610"/>
      <c r="Y942" s="610"/>
      <c r="Z942" s="610"/>
      <c r="AA942" s="610"/>
      <c r="AB942" s="610"/>
      <c r="AC942" s="610"/>
      <c r="AD942" s="610"/>
      <c r="AE942" s="610"/>
      <c r="AF942" s="610"/>
    </row>
    <row r="943">
      <c r="A943" s="610"/>
      <c r="B943" s="610"/>
      <c r="C943" s="610"/>
      <c r="D943" s="610"/>
      <c r="E943" s="610"/>
      <c r="F943" s="610"/>
      <c r="G943" s="610"/>
      <c r="H943" s="610"/>
      <c r="I943" s="610"/>
      <c r="J943" s="610"/>
      <c r="K943" s="610"/>
      <c r="L943" s="610"/>
      <c r="M943" s="610"/>
      <c r="N943" s="610"/>
      <c r="O943" s="610"/>
      <c r="P943" s="610"/>
      <c r="Q943" s="610"/>
      <c r="R943" s="610"/>
      <c r="S943" s="610"/>
      <c r="T943" s="610"/>
      <c r="U943" s="610"/>
      <c r="V943" s="610"/>
      <c r="W943" s="610"/>
      <c r="X943" s="610"/>
      <c r="Y943" s="610"/>
      <c r="Z943" s="610"/>
      <c r="AA943" s="610"/>
      <c r="AB943" s="610"/>
      <c r="AC943" s="610"/>
      <c r="AD943" s="610"/>
      <c r="AE943" s="610"/>
      <c r="AF943" s="610"/>
    </row>
    <row r="944">
      <c r="A944" s="610"/>
      <c r="B944" s="610"/>
      <c r="C944" s="610"/>
      <c r="D944" s="610"/>
      <c r="E944" s="610"/>
      <c r="F944" s="610"/>
      <c r="G944" s="610"/>
      <c r="H944" s="610"/>
      <c r="I944" s="610"/>
      <c r="J944" s="610"/>
      <c r="K944" s="610"/>
      <c r="L944" s="610"/>
      <c r="M944" s="610"/>
      <c r="N944" s="610"/>
      <c r="O944" s="610"/>
      <c r="P944" s="610"/>
      <c r="Q944" s="610"/>
      <c r="R944" s="610"/>
      <c r="S944" s="610"/>
      <c r="T944" s="610"/>
      <c r="U944" s="610"/>
      <c r="V944" s="610"/>
      <c r="W944" s="610"/>
      <c r="X944" s="610"/>
      <c r="Y944" s="610"/>
      <c r="Z944" s="610"/>
      <c r="AA944" s="610"/>
      <c r="AB944" s="610"/>
      <c r="AC944" s="610"/>
      <c r="AD944" s="610"/>
      <c r="AE944" s="610"/>
      <c r="AF944" s="610"/>
    </row>
    <row r="945">
      <c r="A945" s="610"/>
      <c r="B945" s="610"/>
      <c r="C945" s="610"/>
      <c r="D945" s="610"/>
      <c r="E945" s="610"/>
      <c r="F945" s="610"/>
      <c r="G945" s="610"/>
      <c r="H945" s="610"/>
      <c r="I945" s="610"/>
      <c r="J945" s="610"/>
      <c r="K945" s="610"/>
      <c r="L945" s="610"/>
      <c r="M945" s="610"/>
      <c r="N945" s="610"/>
      <c r="O945" s="610"/>
      <c r="P945" s="610"/>
      <c r="Q945" s="610"/>
      <c r="R945" s="610"/>
      <c r="S945" s="610"/>
      <c r="T945" s="610"/>
      <c r="U945" s="610"/>
      <c r="V945" s="610"/>
      <c r="W945" s="610"/>
      <c r="X945" s="610"/>
      <c r="Y945" s="610"/>
      <c r="Z945" s="610"/>
      <c r="AA945" s="610"/>
      <c r="AB945" s="610"/>
      <c r="AC945" s="610"/>
      <c r="AD945" s="610"/>
      <c r="AE945" s="610"/>
      <c r="AF945" s="610"/>
    </row>
    <row r="946">
      <c r="A946" s="610"/>
      <c r="B946" s="610"/>
      <c r="C946" s="610"/>
      <c r="D946" s="610"/>
      <c r="E946" s="610"/>
      <c r="F946" s="610"/>
      <c r="G946" s="610"/>
      <c r="H946" s="610"/>
      <c r="I946" s="610"/>
      <c r="J946" s="610"/>
      <c r="K946" s="610"/>
      <c r="L946" s="610"/>
      <c r="M946" s="610"/>
      <c r="N946" s="610"/>
      <c r="O946" s="610"/>
      <c r="P946" s="610"/>
      <c r="Q946" s="610"/>
      <c r="R946" s="610"/>
      <c r="S946" s="610"/>
      <c r="T946" s="610"/>
      <c r="U946" s="610"/>
      <c r="V946" s="610"/>
      <c r="W946" s="610"/>
      <c r="X946" s="610"/>
      <c r="Y946" s="610"/>
      <c r="Z946" s="610"/>
      <c r="AA946" s="610"/>
      <c r="AB946" s="610"/>
      <c r="AC946" s="610"/>
      <c r="AD946" s="610"/>
      <c r="AE946" s="610"/>
      <c r="AF946" s="610"/>
    </row>
    <row r="947">
      <c r="A947" s="610"/>
      <c r="B947" s="610"/>
      <c r="C947" s="610"/>
      <c r="D947" s="610"/>
      <c r="E947" s="610"/>
      <c r="F947" s="610"/>
      <c r="G947" s="610"/>
      <c r="H947" s="610"/>
      <c r="I947" s="610"/>
      <c r="J947" s="610"/>
      <c r="K947" s="610"/>
      <c r="L947" s="610"/>
      <c r="M947" s="610"/>
      <c r="N947" s="610"/>
      <c r="O947" s="610"/>
      <c r="P947" s="610"/>
      <c r="Q947" s="610"/>
      <c r="R947" s="610"/>
      <c r="S947" s="610"/>
      <c r="T947" s="610"/>
      <c r="U947" s="610"/>
      <c r="V947" s="610"/>
      <c r="W947" s="610"/>
      <c r="X947" s="610"/>
      <c r="Y947" s="610"/>
      <c r="Z947" s="610"/>
      <c r="AA947" s="610"/>
      <c r="AB947" s="610"/>
      <c r="AC947" s="610"/>
      <c r="AD947" s="610"/>
      <c r="AE947" s="610"/>
      <c r="AF947" s="610"/>
    </row>
    <row r="948">
      <c r="A948" s="610"/>
      <c r="B948" s="610"/>
      <c r="C948" s="610"/>
      <c r="D948" s="610"/>
      <c r="E948" s="610"/>
      <c r="F948" s="610"/>
      <c r="G948" s="610"/>
      <c r="H948" s="610"/>
      <c r="I948" s="610"/>
      <c r="J948" s="610"/>
      <c r="K948" s="610"/>
      <c r="L948" s="610"/>
      <c r="M948" s="610"/>
      <c r="N948" s="610"/>
      <c r="O948" s="610"/>
      <c r="P948" s="610"/>
      <c r="Q948" s="610"/>
      <c r="R948" s="610"/>
      <c r="S948" s="610"/>
      <c r="T948" s="610"/>
      <c r="U948" s="610"/>
      <c r="V948" s="610"/>
      <c r="W948" s="610"/>
      <c r="X948" s="610"/>
      <c r="Y948" s="610"/>
      <c r="Z948" s="610"/>
      <c r="AA948" s="610"/>
      <c r="AB948" s="610"/>
      <c r="AC948" s="610"/>
      <c r="AD948" s="610"/>
      <c r="AE948" s="610"/>
      <c r="AF948" s="610"/>
    </row>
    <row r="949">
      <c r="A949" s="610"/>
      <c r="B949" s="610"/>
      <c r="C949" s="610"/>
      <c r="D949" s="610"/>
      <c r="E949" s="610"/>
      <c r="F949" s="610"/>
      <c r="G949" s="610"/>
      <c r="H949" s="610"/>
      <c r="I949" s="610"/>
      <c r="J949" s="610"/>
      <c r="K949" s="610"/>
      <c r="L949" s="610"/>
      <c r="M949" s="610"/>
      <c r="N949" s="610"/>
      <c r="O949" s="610"/>
      <c r="P949" s="610"/>
      <c r="Q949" s="610"/>
      <c r="R949" s="610"/>
      <c r="S949" s="610"/>
      <c r="T949" s="610"/>
      <c r="U949" s="610"/>
      <c r="V949" s="610"/>
      <c r="W949" s="610"/>
      <c r="X949" s="610"/>
      <c r="Y949" s="610"/>
      <c r="Z949" s="610"/>
      <c r="AA949" s="610"/>
      <c r="AB949" s="610"/>
      <c r="AC949" s="610"/>
      <c r="AD949" s="610"/>
      <c r="AE949" s="610"/>
      <c r="AF949" s="610"/>
    </row>
    <row r="950">
      <c r="A950" s="610"/>
      <c r="B950" s="610"/>
      <c r="C950" s="610"/>
      <c r="D950" s="610"/>
      <c r="E950" s="610"/>
      <c r="F950" s="610"/>
      <c r="G950" s="610"/>
      <c r="H950" s="610"/>
      <c r="I950" s="610"/>
      <c r="J950" s="610"/>
      <c r="K950" s="610"/>
      <c r="L950" s="610"/>
      <c r="M950" s="610"/>
      <c r="N950" s="610"/>
      <c r="O950" s="610"/>
      <c r="P950" s="610"/>
      <c r="Q950" s="610"/>
      <c r="R950" s="610"/>
      <c r="S950" s="610"/>
      <c r="T950" s="610"/>
      <c r="U950" s="610"/>
      <c r="V950" s="610"/>
      <c r="W950" s="610"/>
      <c r="X950" s="610"/>
      <c r="Y950" s="610"/>
      <c r="Z950" s="610"/>
      <c r="AA950" s="610"/>
      <c r="AB950" s="610"/>
      <c r="AC950" s="610"/>
      <c r="AD950" s="610"/>
      <c r="AE950" s="610"/>
      <c r="AF950" s="610"/>
    </row>
    <row r="951">
      <c r="A951" s="610"/>
      <c r="B951" s="610"/>
      <c r="C951" s="610"/>
      <c r="D951" s="610"/>
      <c r="E951" s="610"/>
      <c r="F951" s="610"/>
      <c r="G951" s="610"/>
      <c r="H951" s="610"/>
      <c r="I951" s="610"/>
      <c r="J951" s="610"/>
      <c r="K951" s="610"/>
      <c r="L951" s="610"/>
      <c r="M951" s="610"/>
      <c r="N951" s="610"/>
      <c r="O951" s="610"/>
      <c r="P951" s="610"/>
      <c r="Q951" s="610"/>
      <c r="R951" s="610"/>
      <c r="S951" s="610"/>
      <c r="T951" s="610"/>
      <c r="U951" s="610"/>
      <c r="V951" s="610"/>
      <c r="W951" s="610"/>
      <c r="X951" s="610"/>
      <c r="Y951" s="610"/>
      <c r="Z951" s="610"/>
      <c r="AA951" s="610"/>
      <c r="AB951" s="610"/>
      <c r="AC951" s="610"/>
      <c r="AD951" s="610"/>
      <c r="AE951" s="610"/>
      <c r="AF951" s="610"/>
    </row>
    <row r="952">
      <c r="A952" s="610"/>
      <c r="B952" s="610"/>
      <c r="C952" s="610"/>
      <c r="D952" s="610"/>
      <c r="E952" s="610"/>
      <c r="F952" s="610"/>
      <c r="G952" s="610"/>
      <c r="H952" s="610"/>
      <c r="I952" s="610"/>
      <c r="J952" s="610"/>
      <c r="K952" s="610"/>
      <c r="L952" s="610"/>
      <c r="M952" s="610"/>
      <c r="N952" s="610"/>
      <c r="O952" s="610"/>
      <c r="P952" s="610"/>
      <c r="Q952" s="610"/>
      <c r="R952" s="610"/>
      <c r="S952" s="610"/>
      <c r="T952" s="610"/>
      <c r="U952" s="610"/>
      <c r="V952" s="610"/>
      <c r="W952" s="610"/>
      <c r="X952" s="610"/>
      <c r="Y952" s="610"/>
      <c r="Z952" s="610"/>
      <c r="AA952" s="610"/>
      <c r="AB952" s="610"/>
      <c r="AC952" s="610"/>
      <c r="AD952" s="610"/>
      <c r="AE952" s="610"/>
      <c r="AF952" s="610"/>
    </row>
    <row r="953">
      <c r="A953" s="610"/>
      <c r="B953" s="610"/>
      <c r="C953" s="610"/>
      <c r="D953" s="610"/>
      <c r="E953" s="610"/>
      <c r="F953" s="610"/>
      <c r="G953" s="610"/>
      <c r="H953" s="610"/>
      <c r="I953" s="610"/>
      <c r="J953" s="610"/>
      <c r="K953" s="610"/>
      <c r="L953" s="610"/>
      <c r="M953" s="610"/>
      <c r="N953" s="610"/>
      <c r="O953" s="610"/>
      <c r="P953" s="610"/>
      <c r="Q953" s="610"/>
      <c r="R953" s="610"/>
      <c r="S953" s="610"/>
      <c r="T953" s="610"/>
      <c r="U953" s="610"/>
      <c r="V953" s="610"/>
      <c r="W953" s="610"/>
      <c r="X953" s="610"/>
      <c r="Y953" s="610"/>
      <c r="Z953" s="610"/>
      <c r="AA953" s="610"/>
      <c r="AB953" s="610"/>
      <c r="AC953" s="610"/>
      <c r="AD953" s="610"/>
      <c r="AE953" s="610"/>
      <c r="AF953" s="610"/>
    </row>
    <row r="954">
      <c r="A954" s="610"/>
      <c r="B954" s="610"/>
      <c r="C954" s="610"/>
      <c r="D954" s="610"/>
      <c r="E954" s="610"/>
      <c r="F954" s="610"/>
      <c r="G954" s="610"/>
      <c r="H954" s="610"/>
      <c r="I954" s="610"/>
      <c r="J954" s="610"/>
      <c r="K954" s="610"/>
      <c r="L954" s="610"/>
      <c r="M954" s="610"/>
      <c r="N954" s="610"/>
      <c r="O954" s="610"/>
      <c r="P954" s="610"/>
      <c r="Q954" s="610"/>
      <c r="R954" s="610"/>
      <c r="S954" s="610"/>
      <c r="T954" s="610"/>
      <c r="U954" s="610"/>
      <c r="V954" s="610"/>
      <c r="W954" s="610"/>
      <c r="X954" s="610"/>
      <c r="Y954" s="610"/>
      <c r="Z954" s="610"/>
      <c r="AA954" s="610"/>
      <c r="AB954" s="610"/>
      <c r="AC954" s="610"/>
      <c r="AD954" s="610"/>
      <c r="AE954" s="610"/>
      <c r="AF954" s="610"/>
    </row>
    <row r="955">
      <c r="A955" s="610"/>
      <c r="B955" s="610"/>
      <c r="C955" s="610"/>
      <c r="D955" s="610"/>
      <c r="E955" s="610"/>
      <c r="F955" s="610"/>
      <c r="G955" s="610"/>
      <c r="H955" s="610"/>
      <c r="I955" s="610"/>
      <c r="J955" s="610"/>
      <c r="K955" s="610"/>
      <c r="L955" s="610"/>
      <c r="M955" s="610"/>
      <c r="N955" s="610"/>
      <c r="O955" s="610"/>
      <c r="P955" s="610"/>
      <c r="Q955" s="610"/>
      <c r="R955" s="610"/>
      <c r="S955" s="610"/>
      <c r="T955" s="610"/>
      <c r="U955" s="610"/>
      <c r="V955" s="610"/>
      <c r="W955" s="610"/>
      <c r="X955" s="610"/>
      <c r="Y955" s="610"/>
      <c r="Z955" s="610"/>
      <c r="AA955" s="610"/>
      <c r="AB955" s="610"/>
      <c r="AC955" s="610"/>
      <c r="AD955" s="610"/>
      <c r="AE955" s="610"/>
      <c r="AF955" s="610"/>
    </row>
    <row r="956">
      <c r="A956" s="610"/>
      <c r="B956" s="610"/>
      <c r="C956" s="610"/>
      <c r="D956" s="610"/>
      <c r="E956" s="610"/>
      <c r="F956" s="610"/>
      <c r="G956" s="610"/>
      <c r="H956" s="610"/>
      <c r="I956" s="610"/>
      <c r="J956" s="610"/>
      <c r="K956" s="610"/>
      <c r="L956" s="610"/>
      <c r="M956" s="610"/>
      <c r="N956" s="610"/>
      <c r="O956" s="610"/>
      <c r="P956" s="610"/>
      <c r="Q956" s="610"/>
      <c r="R956" s="610"/>
      <c r="S956" s="610"/>
      <c r="T956" s="610"/>
      <c r="U956" s="610"/>
      <c r="V956" s="610"/>
      <c r="W956" s="610"/>
      <c r="X956" s="610"/>
      <c r="Y956" s="610"/>
      <c r="Z956" s="610"/>
      <c r="AA956" s="610"/>
      <c r="AB956" s="610"/>
      <c r="AC956" s="610"/>
      <c r="AD956" s="610"/>
      <c r="AE956" s="610"/>
      <c r="AF956" s="610"/>
    </row>
    <row r="957">
      <c r="A957" s="610"/>
      <c r="B957" s="610"/>
      <c r="C957" s="610"/>
      <c r="D957" s="610"/>
      <c r="E957" s="610"/>
      <c r="F957" s="610"/>
      <c r="G957" s="610"/>
      <c r="H957" s="610"/>
      <c r="I957" s="610"/>
      <c r="J957" s="610"/>
      <c r="K957" s="610"/>
      <c r="L957" s="610"/>
      <c r="M957" s="610"/>
      <c r="N957" s="610"/>
      <c r="O957" s="610"/>
      <c r="P957" s="610"/>
      <c r="Q957" s="610"/>
      <c r="R957" s="610"/>
      <c r="S957" s="610"/>
      <c r="T957" s="610"/>
      <c r="U957" s="610"/>
      <c r="V957" s="610"/>
      <c r="W957" s="610"/>
      <c r="X957" s="610"/>
      <c r="Y957" s="610"/>
      <c r="Z957" s="610"/>
      <c r="AA957" s="610"/>
      <c r="AB957" s="610"/>
      <c r="AC957" s="610"/>
      <c r="AD957" s="610"/>
      <c r="AE957" s="610"/>
      <c r="AF957" s="610"/>
    </row>
    <row r="958">
      <c r="A958" s="610"/>
      <c r="B958" s="610"/>
      <c r="C958" s="610"/>
      <c r="D958" s="610"/>
      <c r="E958" s="610"/>
      <c r="F958" s="610"/>
      <c r="G958" s="610"/>
      <c r="H958" s="610"/>
      <c r="I958" s="610"/>
      <c r="J958" s="610"/>
      <c r="K958" s="610"/>
      <c r="L958" s="610"/>
      <c r="M958" s="610"/>
      <c r="N958" s="610"/>
      <c r="O958" s="610"/>
      <c r="P958" s="610"/>
      <c r="Q958" s="610"/>
      <c r="R958" s="610"/>
      <c r="S958" s="610"/>
      <c r="T958" s="610"/>
      <c r="U958" s="610"/>
      <c r="V958" s="610"/>
      <c r="W958" s="610"/>
      <c r="X958" s="610"/>
      <c r="Y958" s="610"/>
      <c r="Z958" s="610"/>
      <c r="AA958" s="610"/>
      <c r="AB958" s="610"/>
      <c r="AC958" s="610"/>
      <c r="AD958" s="610"/>
      <c r="AE958" s="610"/>
      <c r="AF958" s="610"/>
    </row>
    <row r="959">
      <c r="A959" s="610"/>
      <c r="B959" s="610"/>
      <c r="C959" s="610"/>
      <c r="D959" s="610"/>
      <c r="E959" s="610"/>
      <c r="F959" s="610"/>
      <c r="G959" s="610"/>
      <c r="H959" s="610"/>
      <c r="I959" s="610"/>
      <c r="J959" s="610"/>
      <c r="K959" s="610"/>
      <c r="L959" s="610"/>
      <c r="M959" s="610"/>
      <c r="N959" s="610"/>
      <c r="O959" s="610"/>
      <c r="P959" s="610"/>
      <c r="Q959" s="610"/>
      <c r="R959" s="610"/>
      <c r="S959" s="610"/>
      <c r="T959" s="610"/>
      <c r="U959" s="610"/>
      <c r="V959" s="610"/>
      <c r="W959" s="610"/>
      <c r="X959" s="610"/>
      <c r="Y959" s="610"/>
      <c r="Z959" s="610"/>
      <c r="AA959" s="610"/>
      <c r="AB959" s="610"/>
      <c r="AC959" s="610"/>
      <c r="AD959" s="610"/>
      <c r="AE959" s="610"/>
      <c r="AF959" s="610"/>
    </row>
    <row r="960">
      <c r="A960" s="610"/>
      <c r="B960" s="610"/>
      <c r="C960" s="610"/>
      <c r="D960" s="610"/>
      <c r="E960" s="610"/>
      <c r="F960" s="610"/>
      <c r="G960" s="610"/>
      <c r="H960" s="610"/>
      <c r="I960" s="610"/>
      <c r="J960" s="610"/>
      <c r="K960" s="610"/>
      <c r="L960" s="610"/>
      <c r="M960" s="610"/>
      <c r="N960" s="610"/>
      <c r="O960" s="610"/>
      <c r="P960" s="610"/>
      <c r="Q960" s="610"/>
      <c r="R960" s="610"/>
      <c r="S960" s="610"/>
      <c r="T960" s="610"/>
      <c r="U960" s="610"/>
      <c r="V960" s="610"/>
      <c r="W960" s="610"/>
      <c r="X960" s="610"/>
      <c r="Y960" s="610"/>
      <c r="Z960" s="610"/>
      <c r="AA960" s="610"/>
      <c r="AB960" s="610"/>
      <c r="AC960" s="610"/>
      <c r="AD960" s="610"/>
      <c r="AE960" s="610"/>
      <c r="AF960" s="610"/>
    </row>
    <row r="961">
      <c r="A961" s="610"/>
      <c r="B961" s="610"/>
      <c r="C961" s="610"/>
      <c r="D961" s="610"/>
      <c r="E961" s="610"/>
      <c r="F961" s="610"/>
      <c r="G961" s="610"/>
      <c r="H961" s="610"/>
      <c r="I961" s="610"/>
      <c r="J961" s="610"/>
      <c r="K961" s="610"/>
      <c r="L961" s="610"/>
      <c r="M961" s="610"/>
      <c r="N961" s="610"/>
      <c r="O961" s="610"/>
      <c r="P961" s="610"/>
      <c r="Q961" s="610"/>
      <c r="R961" s="610"/>
      <c r="S961" s="610"/>
      <c r="T961" s="610"/>
      <c r="U961" s="610"/>
      <c r="V961" s="610"/>
      <c r="W961" s="610"/>
      <c r="X961" s="610"/>
      <c r="Y961" s="610"/>
      <c r="Z961" s="610"/>
      <c r="AA961" s="610"/>
      <c r="AB961" s="610"/>
      <c r="AC961" s="610"/>
      <c r="AD961" s="610"/>
      <c r="AE961" s="610"/>
      <c r="AF961" s="610"/>
    </row>
    <row r="962">
      <c r="A962" s="610"/>
      <c r="B962" s="610"/>
      <c r="C962" s="610"/>
      <c r="D962" s="610"/>
      <c r="E962" s="610"/>
      <c r="F962" s="610"/>
      <c r="G962" s="610"/>
      <c r="H962" s="610"/>
      <c r="I962" s="610"/>
      <c r="J962" s="610"/>
      <c r="K962" s="610"/>
      <c r="L962" s="610"/>
      <c r="M962" s="610"/>
      <c r="N962" s="610"/>
      <c r="O962" s="610"/>
      <c r="P962" s="610"/>
      <c r="Q962" s="610"/>
      <c r="R962" s="610"/>
      <c r="S962" s="610"/>
      <c r="T962" s="610"/>
      <c r="U962" s="610"/>
      <c r="V962" s="610"/>
      <c r="W962" s="610"/>
      <c r="X962" s="610"/>
      <c r="Y962" s="610"/>
      <c r="Z962" s="610"/>
      <c r="AA962" s="610"/>
      <c r="AB962" s="610"/>
      <c r="AC962" s="610"/>
      <c r="AD962" s="610"/>
      <c r="AE962" s="610"/>
      <c r="AF962" s="610"/>
    </row>
    <row r="963">
      <c r="A963" s="610"/>
      <c r="B963" s="610"/>
      <c r="C963" s="610"/>
      <c r="D963" s="610"/>
      <c r="E963" s="610"/>
      <c r="F963" s="610"/>
      <c r="G963" s="610"/>
      <c r="H963" s="610"/>
      <c r="I963" s="610"/>
      <c r="J963" s="610"/>
      <c r="K963" s="610"/>
      <c r="L963" s="610"/>
      <c r="M963" s="610"/>
      <c r="N963" s="610"/>
      <c r="O963" s="610"/>
      <c r="P963" s="610"/>
      <c r="Q963" s="610"/>
      <c r="R963" s="610"/>
      <c r="S963" s="610"/>
      <c r="T963" s="610"/>
      <c r="U963" s="610"/>
      <c r="V963" s="610"/>
      <c r="W963" s="610"/>
      <c r="X963" s="610"/>
      <c r="Y963" s="610"/>
      <c r="Z963" s="610"/>
      <c r="AA963" s="610"/>
      <c r="AB963" s="610"/>
      <c r="AC963" s="610"/>
      <c r="AD963" s="610"/>
      <c r="AE963" s="610"/>
      <c r="AF963" s="610"/>
    </row>
    <row r="964">
      <c r="A964" s="610"/>
      <c r="B964" s="610"/>
      <c r="C964" s="610"/>
      <c r="D964" s="610"/>
      <c r="E964" s="610"/>
      <c r="F964" s="610"/>
      <c r="G964" s="610"/>
      <c r="H964" s="610"/>
      <c r="I964" s="610"/>
      <c r="J964" s="610"/>
      <c r="K964" s="610"/>
      <c r="L964" s="610"/>
      <c r="M964" s="610"/>
      <c r="N964" s="610"/>
      <c r="O964" s="610"/>
      <c r="P964" s="610"/>
      <c r="Q964" s="610"/>
      <c r="R964" s="610"/>
      <c r="S964" s="610"/>
      <c r="T964" s="610"/>
      <c r="U964" s="610"/>
      <c r="V964" s="610"/>
      <c r="W964" s="610"/>
      <c r="X964" s="610"/>
      <c r="Y964" s="610"/>
      <c r="Z964" s="610"/>
      <c r="AA964" s="610"/>
      <c r="AB964" s="610"/>
      <c r="AC964" s="610"/>
      <c r="AD964" s="610"/>
      <c r="AE964" s="610"/>
      <c r="AF964" s="610"/>
    </row>
    <row r="965">
      <c r="A965" s="610"/>
      <c r="B965" s="610"/>
      <c r="C965" s="610"/>
      <c r="D965" s="610"/>
      <c r="E965" s="610"/>
      <c r="F965" s="610"/>
      <c r="G965" s="610"/>
      <c r="H965" s="610"/>
      <c r="I965" s="610"/>
      <c r="J965" s="610"/>
      <c r="K965" s="610"/>
      <c r="L965" s="610"/>
      <c r="M965" s="610"/>
      <c r="N965" s="610"/>
      <c r="O965" s="610"/>
      <c r="P965" s="610"/>
      <c r="Q965" s="610"/>
      <c r="R965" s="610"/>
      <c r="S965" s="610"/>
      <c r="T965" s="610"/>
      <c r="U965" s="610"/>
      <c r="V965" s="610"/>
      <c r="W965" s="610"/>
      <c r="X965" s="610"/>
      <c r="Y965" s="610"/>
      <c r="Z965" s="610"/>
      <c r="AA965" s="610"/>
      <c r="AB965" s="610"/>
      <c r="AC965" s="610"/>
      <c r="AD965" s="610"/>
      <c r="AE965" s="610"/>
      <c r="AF965" s="610"/>
    </row>
    <row r="966">
      <c r="A966" s="610"/>
      <c r="B966" s="610"/>
      <c r="C966" s="610"/>
      <c r="D966" s="610"/>
      <c r="E966" s="610"/>
      <c r="F966" s="610"/>
      <c r="G966" s="610"/>
      <c r="H966" s="610"/>
      <c r="I966" s="610"/>
      <c r="J966" s="610"/>
      <c r="K966" s="610"/>
      <c r="L966" s="610"/>
      <c r="M966" s="610"/>
      <c r="N966" s="610"/>
      <c r="O966" s="610"/>
      <c r="P966" s="610"/>
      <c r="Q966" s="610"/>
      <c r="R966" s="610"/>
      <c r="S966" s="610"/>
      <c r="T966" s="610"/>
      <c r="U966" s="610"/>
      <c r="V966" s="610"/>
      <c r="W966" s="610"/>
      <c r="X966" s="610"/>
      <c r="Y966" s="610"/>
      <c r="Z966" s="610"/>
      <c r="AA966" s="610"/>
      <c r="AB966" s="610"/>
      <c r="AC966" s="610"/>
      <c r="AD966" s="610"/>
      <c r="AE966" s="610"/>
      <c r="AF966" s="610"/>
    </row>
    <row r="967">
      <c r="A967" s="610"/>
      <c r="B967" s="610"/>
      <c r="C967" s="610"/>
      <c r="D967" s="610"/>
      <c r="E967" s="610"/>
      <c r="F967" s="610"/>
      <c r="G967" s="610"/>
      <c r="H967" s="610"/>
      <c r="I967" s="610"/>
      <c r="J967" s="610"/>
      <c r="K967" s="610"/>
      <c r="L967" s="610"/>
      <c r="M967" s="610"/>
      <c r="N967" s="610"/>
      <c r="O967" s="610"/>
      <c r="P967" s="610"/>
      <c r="Q967" s="610"/>
      <c r="R967" s="610"/>
      <c r="S967" s="610"/>
      <c r="T967" s="610"/>
      <c r="U967" s="610"/>
      <c r="V967" s="610"/>
      <c r="W967" s="610"/>
      <c r="X967" s="610"/>
      <c r="Y967" s="610"/>
      <c r="Z967" s="610"/>
      <c r="AA967" s="610"/>
      <c r="AB967" s="610"/>
      <c r="AC967" s="610"/>
      <c r="AD967" s="610"/>
      <c r="AE967" s="610"/>
      <c r="AF967" s="610"/>
    </row>
    <row r="968">
      <c r="A968" s="610"/>
      <c r="B968" s="610"/>
      <c r="C968" s="610"/>
      <c r="D968" s="610"/>
      <c r="E968" s="610"/>
      <c r="F968" s="610"/>
      <c r="G968" s="610"/>
      <c r="H968" s="610"/>
      <c r="I968" s="610"/>
      <c r="J968" s="610"/>
      <c r="K968" s="610"/>
      <c r="L968" s="610"/>
      <c r="M968" s="610"/>
      <c r="N968" s="610"/>
      <c r="O968" s="610"/>
      <c r="P968" s="610"/>
      <c r="Q968" s="610"/>
      <c r="R968" s="610"/>
      <c r="S968" s="610"/>
      <c r="T968" s="610"/>
      <c r="U968" s="610"/>
      <c r="V968" s="610"/>
      <c r="W968" s="610"/>
      <c r="X968" s="610"/>
      <c r="Y968" s="610"/>
      <c r="Z968" s="610"/>
      <c r="AA968" s="610"/>
      <c r="AB968" s="610"/>
      <c r="AC968" s="610"/>
      <c r="AD968" s="610"/>
      <c r="AE968" s="610"/>
      <c r="AF968" s="610"/>
    </row>
    <row r="969">
      <c r="A969" s="610"/>
      <c r="B969" s="610"/>
      <c r="C969" s="610"/>
      <c r="D969" s="610"/>
      <c r="E969" s="610"/>
      <c r="F969" s="610"/>
      <c r="G969" s="610"/>
      <c r="H969" s="610"/>
      <c r="I969" s="610"/>
      <c r="J969" s="610"/>
      <c r="K969" s="610"/>
      <c r="L969" s="610"/>
      <c r="M969" s="610"/>
      <c r="N969" s="610"/>
      <c r="O969" s="610"/>
      <c r="P969" s="610"/>
      <c r="Q969" s="610"/>
      <c r="R969" s="610"/>
      <c r="S969" s="610"/>
      <c r="T969" s="610"/>
      <c r="U969" s="610"/>
      <c r="V969" s="610"/>
      <c r="W969" s="610"/>
      <c r="X969" s="610"/>
      <c r="Y969" s="610"/>
      <c r="Z969" s="610"/>
      <c r="AA969" s="610"/>
      <c r="AB969" s="610"/>
      <c r="AC969" s="610"/>
      <c r="AD969" s="610"/>
      <c r="AE969" s="610"/>
      <c r="AF969" s="610"/>
    </row>
    <row r="970">
      <c r="A970" s="610"/>
      <c r="B970" s="610"/>
      <c r="C970" s="610"/>
      <c r="D970" s="610"/>
      <c r="E970" s="610"/>
      <c r="F970" s="610"/>
      <c r="G970" s="610"/>
      <c r="H970" s="610"/>
      <c r="I970" s="610"/>
      <c r="J970" s="610"/>
      <c r="K970" s="610"/>
      <c r="L970" s="610"/>
      <c r="M970" s="610"/>
      <c r="N970" s="610"/>
      <c r="O970" s="610"/>
      <c r="P970" s="610"/>
      <c r="Q970" s="610"/>
      <c r="R970" s="610"/>
      <c r="S970" s="610"/>
      <c r="T970" s="610"/>
      <c r="U970" s="610"/>
      <c r="V970" s="610"/>
      <c r="W970" s="610"/>
      <c r="X970" s="610"/>
      <c r="Y970" s="610"/>
      <c r="Z970" s="610"/>
      <c r="AA970" s="610"/>
      <c r="AB970" s="610"/>
      <c r="AC970" s="610"/>
      <c r="AD970" s="610"/>
      <c r="AE970" s="610"/>
      <c r="AF970" s="610"/>
    </row>
    <row r="971">
      <c r="A971" s="610"/>
      <c r="B971" s="610"/>
      <c r="C971" s="610"/>
      <c r="D971" s="610"/>
      <c r="E971" s="610"/>
      <c r="F971" s="610"/>
      <c r="G971" s="610"/>
      <c r="H971" s="610"/>
      <c r="I971" s="610"/>
      <c r="J971" s="610"/>
      <c r="K971" s="610"/>
      <c r="L971" s="610"/>
      <c r="M971" s="610"/>
      <c r="N971" s="610"/>
      <c r="O971" s="610"/>
      <c r="P971" s="610"/>
      <c r="Q971" s="610"/>
      <c r="R971" s="610"/>
      <c r="S971" s="610"/>
      <c r="T971" s="610"/>
      <c r="U971" s="610"/>
      <c r="V971" s="610"/>
      <c r="W971" s="610"/>
      <c r="X971" s="610"/>
      <c r="Y971" s="610"/>
      <c r="Z971" s="610"/>
      <c r="AA971" s="610"/>
      <c r="AB971" s="610"/>
      <c r="AC971" s="610"/>
      <c r="AD971" s="610"/>
      <c r="AE971" s="610"/>
      <c r="AF971" s="610"/>
    </row>
    <row r="972">
      <c r="A972" s="610"/>
      <c r="B972" s="610"/>
      <c r="C972" s="610"/>
      <c r="D972" s="610"/>
      <c r="E972" s="610"/>
      <c r="F972" s="610"/>
      <c r="G972" s="610"/>
      <c r="H972" s="610"/>
      <c r="I972" s="610"/>
      <c r="J972" s="610"/>
      <c r="K972" s="610"/>
      <c r="L972" s="610"/>
      <c r="M972" s="610"/>
      <c r="N972" s="610"/>
      <c r="O972" s="610"/>
      <c r="P972" s="610"/>
      <c r="Q972" s="610"/>
      <c r="R972" s="610"/>
      <c r="S972" s="610"/>
      <c r="T972" s="610"/>
      <c r="U972" s="610"/>
      <c r="V972" s="610"/>
      <c r="W972" s="610"/>
      <c r="X972" s="610"/>
      <c r="Y972" s="610"/>
      <c r="Z972" s="610"/>
      <c r="AA972" s="610"/>
      <c r="AB972" s="610"/>
      <c r="AC972" s="610"/>
      <c r="AD972" s="610"/>
      <c r="AE972" s="610"/>
      <c r="AF972" s="610"/>
    </row>
    <row r="973">
      <c r="A973" s="610"/>
      <c r="B973" s="610"/>
      <c r="C973" s="610"/>
      <c r="D973" s="610"/>
      <c r="E973" s="610"/>
      <c r="F973" s="610"/>
      <c r="G973" s="610"/>
      <c r="H973" s="610"/>
      <c r="I973" s="610"/>
      <c r="J973" s="610"/>
      <c r="K973" s="610"/>
      <c r="L973" s="610"/>
      <c r="M973" s="610"/>
      <c r="N973" s="610"/>
      <c r="O973" s="610"/>
      <c r="P973" s="610"/>
      <c r="Q973" s="610"/>
      <c r="R973" s="610"/>
      <c r="S973" s="610"/>
      <c r="T973" s="610"/>
      <c r="U973" s="610"/>
      <c r="V973" s="610"/>
      <c r="W973" s="610"/>
      <c r="X973" s="610"/>
      <c r="Y973" s="610"/>
      <c r="Z973" s="610"/>
      <c r="AA973" s="610"/>
      <c r="AB973" s="610"/>
      <c r="AC973" s="610"/>
      <c r="AD973" s="610"/>
      <c r="AE973" s="610"/>
      <c r="AF973" s="610"/>
    </row>
    <row r="974">
      <c r="A974" s="610"/>
      <c r="B974" s="610"/>
      <c r="C974" s="610"/>
      <c r="D974" s="610"/>
      <c r="E974" s="610"/>
      <c r="F974" s="610"/>
      <c r="G974" s="610"/>
      <c r="H974" s="610"/>
      <c r="I974" s="610"/>
      <c r="J974" s="610"/>
      <c r="K974" s="610"/>
      <c r="L974" s="610"/>
      <c r="M974" s="610"/>
      <c r="N974" s="610"/>
      <c r="O974" s="610"/>
      <c r="P974" s="610"/>
      <c r="Q974" s="610"/>
      <c r="R974" s="610"/>
      <c r="S974" s="610"/>
      <c r="T974" s="610"/>
      <c r="U974" s="610"/>
      <c r="V974" s="610"/>
      <c r="W974" s="610"/>
      <c r="X974" s="610"/>
      <c r="Y974" s="610"/>
      <c r="Z974" s="610"/>
      <c r="AA974" s="610"/>
      <c r="AB974" s="610"/>
      <c r="AC974" s="610"/>
      <c r="AD974" s="610"/>
      <c r="AE974" s="610"/>
      <c r="AF974" s="610"/>
    </row>
    <row r="975">
      <c r="A975" s="610"/>
      <c r="B975" s="610"/>
      <c r="C975" s="610"/>
      <c r="D975" s="610"/>
      <c r="E975" s="610"/>
      <c r="F975" s="610"/>
      <c r="G975" s="610"/>
      <c r="H975" s="610"/>
      <c r="I975" s="610"/>
      <c r="J975" s="610"/>
      <c r="K975" s="610"/>
      <c r="L975" s="610"/>
      <c r="M975" s="610"/>
      <c r="N975" s="610"/>
      <c r="O975" s="610"/>
      <c r="P975" s="610"/>
      <c r="Q975" s="610"/>
      <c r="R975" s="610"/>
      <c r="S975" s="610"/>
      <c r="T975" s="610"/>
      <c r="U975" s="610"/>
      <c r="V975" s="610"/>
      <c r="W975" s="610"/>
      <c r="X975" s="610"/>
      <c r="Y975" s="610"/>
      <c r="Z975" s="610"/>
      <c r="AA975" s="610"/>
      <c r="AB975" s="610"/>
      <c r="AC975" s="610"/>
      <c r="AD975" s="610"/>
      <c r="AE975" s="610"/>
      <c r="AF975" s="610"/>
    </row>
    <row r="976">
      <c r="A976" s="610"/>
      <c r="B976" s="610"/>
      <c r="C976" s="610"/>
      <c r="D976" s="610"/>
      <c r="E976" s="610"/>
      <c r="F976" s="610"/>
      <c r="G976" s="610"/>
      <c r="H976" s="610"/>
      <c r="I976" s="610"/>
      <c r="J976" s="610"/>
      <c r="K976" s="610"/>
      <c r="L976" s="610"/>
      <c r="M976" s="610"/>
      <c r="N976" s="610"/>
      <c r="O976" s="610"/>
      <c r="P976" s="610"/>
      <c r="Q976" s="610"/>
      <c r="R976" s="610"/>
      <c r="S976" s="610"/>
      <c r="T976" s="610"/>
      <c r="U976" s="610"/>
      <c r="V976" s="610"/>
      <c r="W976" s="610"/>
      <c r="X976" s="610"/>
      <c r="Y976" s="610"/>
      <c r="Z976" s="610"/>
      <c r="AA976" s="610"/>
      <c r="AB976" s="610"/>
      <c r="AC976" s="610"/>
      <c r="AD976" s="610"/>
      <c r="AE976" s="610"/>
      <c r="AF976" s="610"/>
    </row>
    <row r="977">
      <c r="A977" s="610"/>
      <c r="B977" s="610"/>
      <c r="C977" s="610"/>
      <c r="D977" s="610"/>
      <c r="E977" s="610"/>
      <c r="F977" s="610"/>
      <c r="G977" s="610"/>
      <c r="H977" s="610"/>
      <c r="I977" s="610"/>
      <c r="J977" s="610"/>
      <c r="K977" s="610"/>
      <c r="L977" s="610"/>
      <c r="M977" s="610"/>
      <c r="N977" s="610"/>
      <c r="O977" s="610"/>
      <c r="P977" s="610"/>
      <c r="Q977" s="610"/>
      <c r="R977" s="610"/>
      <c r="S977" s="610"/>
      <c r="T977" s="610"/>
      <c r="U977" s="610"/>
      <c r="V977" s="610"/>
      <c r="W977" s="610"/>
      <c r="X977" s="610"/>
      <c r="Y977" s="610"/>
      <c r="Z977" s="610"/>
      <c r="AA977" s="610"/>
      <c r="AB977" s="610"/>
      <c r="AC977" s="610"/>
      <c r="AD977" s="610"/>
      <c r="AE977" s="610"/>
      <c r="AF977" s="610"/>
    </row>
    <row r="978">
      <c r="A978" s="610"/>
      <c r="B978" s="610"/>
      <c r="C978" s="610"/>
      <c r="D978" s="610"/>
      <c r="E978" s="610"/>
      <c r="F978" s="610"/>
      <c r="G978" s="610"/>
      <c r="H978" s="610"/>
      <c r="I978" s="610"/>
      <c r="J978" s="610"/>
      <c r="K978" s="610"/>
      <c r="L978" s="610"/>
      <c r="M978" s="610"/>
      <c r="N978" s="610"/>
      <c r="O978" s="610"/>
      <c r="P978" s="610"/>
      <c r="Q978" s="610"/>
      <c r="R978" s="610"/>
      <c r="S978" s="610"/>
      <c r="T978" s="610"/>
      <c r="U978" s="610"/>
      <c r="V978" s="610"/>
      <c r="W978" s="610"/>
      <c r="X978" s="610"/>
      <c r="Y978" s="610"/>
      <c r="Z978" s="610"/>
      <c r="AA978" s="610"/>
      <c r="AB978" s="610"/>
      <c r="AC978" s="610"/>
      <c r="AD978" s="610"/>
      <c r="AE978" s="610"/>
      <c r="AF978" s="610"/>
    </row>
    <row r="979">
      <c r="A979" s="610"/>
      <c r="B979" s="610"/>
      <c r="C979" s="610"/>
      <c r="D979" s="610"/>
      <c r="E979" s="610"/>
      <c r="F979" s="610"/>
      <c r="G979" s="610"/>
      <c r="H979" s="610"/>
      <c r="I979" s="610"/>
      <c r="J979" s="610"/>
      <c r="K979" s="610"/>
      <c r="L979" s="610"/>
      <c r="M979" s="610"/>
      <c r="N979" s="610"/>
      <c r="O979" s="610"/>
      <c r="P979" s="610"/>
      <c r="Q979" s="610"/>
      <c r="R979" s="610"/>
      <c r="S979" s="610"/>
      <c r="T979" s="610"/>
      <c r="U979" s="610"/>
      <c r="V979" s="610"/>
      <c r="W979" s="610"/>
      <c r="X979" s="610"/>
      <c r="Y979" s="610"/>
      <c r="Z979" s="610"/>
      <c r="AA979" s="610"/>
      <c r="AB979" s="610"/>
      <c r="AC979" s="610"/>
      <c r="AD979" s="610"/>
      <c r="AE979" s="610"/>
      <c r="AF979" s="610"/>
    </row>
    <row r="980">
      <c r="A980" s="610"/>
      <c r="B980" s="610"/>
      <c r="C980" s="610"/>
      <c r="D980" s="610"/>
      <c r="E980" s="610"/>
      <c r="F980" s="610"/>
      <c r="G980" s="610"/>
      <c r="H980" s="610"/>
      <c r="I980" s="610"/>
      <c r="J980" s="610"/>
      <c r="K980" s="610"/>
      <c r="L980" s="610"/>
      <c r="M980" s="610"/>
      <c r="N980" s="610"/>
      <c r="O980" s="610"/>
      <c r="P980" s="610"/>
      <c r="Q980" s="610"/>
      <c r="R980" s="610"/>
      <c r="S980" s="610"/>
      <c r="T980" s="610"/>
      <c r="U980" s="610"/>
      <c r="V980" s="610"/>
      <c r="W980" s="610"/>
      <c r="X980" s="610"/>
      <c r="Y980" s="610"/>
      <c r="Z980" s="610"/>
      <c r="AA980" s="610"/>
      <c r="AB980" s="610"/>
      <c r="AC980" s="610"/>
      <c r="AD980" s="610"/>
      <c r="AE980" s="610"/>
      <c r="AF980" s="610"/>
    </row>
    <row r="981">
      <c r="A981" s="610"/>
      <c r="B981" s="610"/>
      <c r="C981" s="610"/>
      <c r="D981" s="610"/>
      <c r="E981" s="610"/>
      <c r="F981" s="610"/>
      <c r="G981" s="610"/>
      <c r="H981" s="610"/>
      <c r="I981" s="610"/>
      <c r="J981" s="610"/>
      <c r="K981" s="610"/>
      <c r="L981" s="610"/>
      <c r="M981" s="610"/>
      <c r="N981" s="610"/>
      <c r="O981" s="610"/>
      <c r="P981" s="610"/>
      <c r="Q981" s="610"/>
      <c r="R981" s="610"/>
      <c r="S981" s="610"/>
      <c r="T981" s="610"/>
      <c r="U981" s="610"/>
      <c r="V981" s="610"/>
      <c r="W981" s="610"/>
      <c r="X981" s="610"/>
      <c r="Y981" s="610"/>
      <c r="Z981" s="610"/>
      <c r="AA981" s="610"/>
      <c r="AB981" s="610"/>
      <c r="AC981" s="610"/>
      <c r="AD981" s="610"/>
      <c r="AE981" s="610"/>
      <c r="AF981" s="610"/>
    </row>
    <row r="982">
      <c r="A982" s="610"/>
      <c r="B982" s="610"/>
      <c r="C982" s="610"/>
      <c r="D982" s="610"/>
      <c r="E982" s="610"/>
      <c r="F982" s="610"/>
      <c r="G982" s="610"/>
      <c r="H982" s="610"/>
      <c r="I982" s="610"/>
      <c r="J982" s="610"/>
      <c r="K982" s="610"/>
      <c r="L982" s="610"/>
      <c r="M982" s="610"/>
      <c r="N982" s="610"/>
      <c r="O982" s="610"/>
      <c r="P982" s="610"/>
      <c r="Q982" s="610"/>
      <c r="R982" s="610"/>
      <c r="S982" s="610"/>
      <c r="T982" s="610"/>
      <c r="U982" s="610"/>
      <c r="V982" s="610"/>
      <c r="W982" s="610"/>
      <c r="X982" s="610"/>
      <c r="Y982" s="610"/>
      <c r="Z982" s="610"/>
      <c r="AA982" s="610"/>
      <c r="AB982" s="610"/>
      <c r="AC982" s="610"/>
      <c r="AD982" s="610"/>
      <c r="AE982" s="610"/>
      <c r="AF982" s="610"/>
    </row>
    <row r="983">
      <c r="A983" s="610"/>
      <c r="B983" s="610"/>
      <c r="C983" s="610"/>
      <c r="D983" s="610"/>
      <c r="E983" s="610"/>
      <c r="F983" s="610"/>
      <c r="G983" s="610"/>
      <c r="H983" s="610"/>
      <c r="I983" s="610"/>
      <c r="J983" s="610"/>
      <c r="K983" s="610"/>
      <c r="L983" s="610"/>
      <c r="M983" s="610"/>
      <c r="N983" s="610"/>
      <c r="O983" s="610"/>
      <c r="P983" s="610"/>
      <c r="Q983" s="610"/>
      <c r="R983" s="610"/>
      <c r="S983" s="610"/>
      <c r="T983" s="610"/>
      <c r="U983" s="610"/>
      <c r="V983" s="610"/>
      <c r="W983" s="610"/>
      <c r="X983" s="610"/>
      <c r="Y983" s="610"/>
      <c r="Z983" s="610"/>
      <c r="AA983" s="610"/>
      <c r="AB983" s="610"/>
      <c r="AC983" s="610"/>
      <c r="AD983" s="610"/>
      <c r="AE983" s="610"/>
      <c r="AF983" s="610"/>
    </row>
    <row r="984">
      <c r="A984" s="610"/>
      <c r="B984" s="610"/>
      <c r="C984" s="610"/>
      <c r="D984" s="610"/>
      <c r="E984" s="610"/>
      <c r="F984" s="610"/>
      <c r="G984" s="610"/>
      <c r="H984" s="610"/>
      <c r="I984" s="610"/>
      <c r="J984" s="610"/>
      <c r="K984" s="610"/>
      <c r="L984" s="610"/>
      <c r="M984" s="610"/>
      <c r="N984" s="610"/>
      <c r="O984" s="610"/>
      <c r="P984" s="610"/>
      <c r="Q984" s="610"/>
      <c r="R984" s="610"/>
      <c r="S984" s="610"/>
      <c r="T984" s="610"/>
      <c r="U984" s="610"/>
      <c r="V984" s="610"/>
      <c r="W984" s="610"/>
      <c r="X984" s="610"/>
      <c r="Y984" s="610"/>
      <c r="Z984" s="610"/>
      <c r="AA984" s="610"/>
      <c r="AB984" s="610"/>
      <c r="AC984" s="610"/>
      <c r="AD984" s="610"/>
      <c r="AE984" s="610"/>
      <c r="AF984" s="610"/>
    </row>
    <row r="985">
      <c r="A985" s="610"/>
      <c r="B985" s="610"/>
      <c r="C985" s="610"/>
      <c r="D985" s="610"/>
      <c r="E985" s="610"/>
      <c r="F985" s="610"/>
      <c r="G985" s="610"/>
      <c r="H985" s="610"/>
      <c r="I985" s="610"/>
      <c r="J985" s="610"/>
      <c r="K985" s="610"/>
      <c r="L985" s="610"/>
      <c r="M985" s="610"/>
      <c r="N985" s="610"/>
      <c r="O985" s="610"/>
      <c r="P985" s="610"/>
      <c r="Q985" s="610"/>
      <c r="R985" s="610"/>
      <c r="S985" s="610"/>
      <c r="T985" s="610"/>
      <c r="U985" s="610"/>
      <c r="V985" s="610"/>
      <c r="W985" s="610"/>
      <c r="X985" s="610"/>
      <c r="Y985" s="610"/>
      <c r="Z985" s="610"/>
      <c r="AA985" s="610"/>
      <c r="AB985" s="610"/>
      <c r="AC985" s="610"/>
      <c r="AD985" s="610"/>
      <c r="AE985" s="610"/>
      <c r="AF985" s="610"/>
    </row>
    <row r="986">
      <c r="A986" s="610"/>
      <c r="B986" s="610"/>
      <c r="C986" s="610"/>
      <c r="D986" s="610"/>
      <c r="E986" s="610"/>
      <c r="F986" s="610"/>
      <c r="G986" s="610"/>
      <c r="H986" s="610"/>
      <c r="I986" s="610"/>
      <c r="J986" s="610"/>
      <c r="K986" s="610"/>
      <c r="L986" s="610"/>
      <c r="M986" s="610"/>
      <c r="N986" s="610"/>
      <c r="O986" s="610"/>
      <c r="P986" s="610"/>
      <c r="Q986" s="610"/>
      <c r="R986" s="610"/>
      <c r="S986" s="610"/>
      <c r="T986" s="610"/>
      <c r="U986" s="610"/>
      <c r="V986" s="610"/>
      <c r="W986" s="610"/>
      <c r="X986" s="610"/>
      <c r="Y986" s="610"/>
      <c r="Z986" s="610"/>
      <c r="AA986" s="610"/>
      <c r="AB986" s="610"/>
      <c r="AC986" s="610"/>
      <c r="AD986" s="610"/>
      <c r="AE986" s="610"/>
      <c r="AF986" s="610"/>
    </row>
    <row r="987">
      <c r="A987" s="610"/>
      <c r="B987" s="610"/>
      <c r="C987" s="610"/>
      <c r="D987" s="610"/>
      <c r="E987" s="610"/>
      <c r="F987" s="610"/>
      <c r="G987" s="610"/>
      <c r="H987" s="610"/>
      <c r="I987" s="610"/>
      <c r="J987" s="610"/>
      <c r="K987" s="610"/>
      <c r="L987" s="610"/>
      <c r="M987" s="610"/>
      <c r="N987" s="610"/>
      <c r="O987" s="610"/>
      <c r="P987" s="610"/>
      <c r="Q987" s="610"/>
      <c r="R987" s="610"/>
      <c r="S987" s="610"/>
      <c r="T987" s="610"/>
      <c r="U987" s="610"/>
      <c r="V987" s="610"/>
      <c r="W987" s="610"/>
      <c r="X987" s="610"/>
      <c r="Y987" s="610"/>
      <c r="Z987" s="610"/>
      <c r="AA987" s="610"/>
      <c r="AB987" s="610"/>
      <c r="AC987" s="610"/>
      <c r="AD987" s="610"/>
      <c r="AE987" s="610"/>
      <c r="AF987" s="610"/>
    </row>
    <row r="988">
      <c r="A988" s="610"/>
      <c r="B988" s="610"/>
      <c r="C988" s="610"/>
      <c r="D988" s="610"/>
      <c r="E988" s="610"/>
      <c r="F988" s="610"/>
      <c r="G988" s="610"/>
      <c r="H988" s="610"/>
      <c r="I988" s="610"/>
      <c r="J988" s="610"/>
      <c r="K988" s="610"/>
      <c r="L988" s="610"/>
      <c r="M988" s="610"/>
      <c r="N988" s="610"/>
      <c r="O988" s="610"/>
      <c r="P988" s="610"/>
      <c r="Q988" s="610"/>
      <c r="R988" s="610"/>
      <c r="S988" s="610"/>
      <c r="T988" s="610"/>
      <c r="U988" s="610"/>
      <c r="V988" s="610"/>
      <c r="W988" s="610"/>
      <c r="X988" s="610"/>
      <c r="Y988" s="610"/>
      <c r="Z988" s="610"/>
      <c r="AA988" s="610"/>
      <c r="AB988" s="610"/>
      <c r="AC988" s="610"/>
      <c r="AD988" s="610"/>
      <c r="AE988" s="610"/>
      <c r="AF988" s="610"/>
    </row>
    <row r="989">
      <c r="A989" s="610"/>
      <c r="B989" s="610"/>
      <c r="C989" s="610"/>
      <c r="D989" s="610"/>
      <c r="E989" s="610"/>
      <c r="F989" s="610"/>
      <c r="G989" s="610"/>
      <c r="H989" s="610"/>
      <c r="I989" s="610"/>
      <c r="J989" s="610"/>
      <c r="K989" s="610"/>
      <c r="L989" s="610"/>
      <c r="M989" s="610"/>
      <c r="N989" s="610"/>
      <c r="O989" s="610"/>
      <c r="P989" s="610"/>
      <c r="Q989" s="610"/>
      <c r="R989" s="610"/>
      <c r="S989" s="610"/>
      <c r="T989" s="610"/>
      <c r="U989" s="610"/>
      <c r="V989" s="610"/>
      <c r="W989" s="610"/>
      <c r="X989" s="610"/>
      <c r="Y989" s="610"/>
      <c r="Z989" s="610"/>
      <c r="AA989" s="610"/>
      <c r="AB989" s="610"/>
      <c r="AC989" s="610"/>
      <c r="AD989" s="610"/>
      <c r="AE989" s="610"/>
      <c r="AF989" s="610"/>
    </row>
    <row r="990">
      <c r="A990" s="610"/>
      <c r="B990" s="610"/>
      <c r="C990" s="610"/>
      <c r="D990" s="610"/>
      <c r="E990" s="610"/>
      <c r="F990" s="610"/>
      <c r="G990" s="610"/>
      <c r="H990" s="610"/>
      <c r="I990" s="610"/>
      <c r="J990" s="610"/>
      <c r="K990" s="610"/>
      <c r="L990" s="610"/>
      <c r="M990" s="610"/>
      <c r="N990" s="610"/>
      <c r="O990" s="610"/>
      <c r="P990" s="610"/>
      <c r="Q990" s="610"/>
      <c r="R990" s="610"/>
      <c r="S990" s="610"/>
      <c r="T990" s="610"/>
      <c r="U990" s="610"/>
      <c r="V990" s="610"/>
      <c r="W990" s="610"/>
      <c r="X990" s="610"/>
      <c r="Y990" s="610"/>
      <c r="Z990" s="610"/>
      <c r="AA990" s="610"/>
      <c r="AB990" s="610"/>
      <c r="AC990" s="610"/>
      <c r="AD990" s="610"/>
      <c r="AE990" s="610"/>
      <c r="AF990" s="610"/>
    </row>
    <row r="991">
      <c r="A991" s="610"/>
      <c r="B991" s="610"/>
      <c r="C991" s="610"/>
      <c r="D991" s="610"/>
      <c r="E991" s="610"/>
      <c r="F991" s="610"/>
      <c r="G991" s="610"/>
      <c r="H991" s="610"/>
      <c r="I991" s="610"/>
      <c r="J991" s="610"/>
      <c r="K991" s="610"/>
      <c r="L991" s="610"/>
      <c r="M991" s="610"/>
      <c r="N991" s="610"/>
      <c r="O991" s="610"/>
      <c r="P991" s="610"/>
      <c r="Q991" s="610"/>
      <c r="R991" s="610"/>
      <c r="S991" s="610"/>
      <c r="T991" s="610"/>
      <c r="U991" s="610"/>
      <c r="V991" s="610"/>
      <c r="W991" s="610"/>
      <c r="X991" s="610"/>
      <c r="Y991" s="610"/>
      <c r="Z991" s="610"/>
      <c r="AA991" s="610"/>
      <c r="AB991" s="610"/>
      <c r="AC991" s="610"/>
      <c r="AD991" s="610"/>
      <c r="AE991" s="610"/>
      <c r="AF991" s="610"/>
    </row>
    <row r="992">
      <c r="A992" s="610"/>
      <c r="B992" s="610"/>
      <c r="C992" s="610"/>
      <c r="D992" s="610"/>
      <c r="E992" s="610"/>
      <c r="F992" s="610"/>
      <c r="G992" s="610"/>
      <c r="H992" s="610"/>
      <c r="I992" s="610"/>
      <c r="J992" s="610"/>
      <c r="K992" s="610"/>
      <c r="L992" s="610"/>
      <c r="M992" s="610"/>
      <c r="N992" s="610"/>
      <c r="O992" s="610"/>
      <c r="P992" s="610"/>
      <c r="Q992" s="610"/>
      <c r="R992" s="610"/>
      <c r="S992" s="610"/>
      <c r="T992" s="610"/>
      <c r="U992" s="610"/>
      <c r="V992" s="610"/>
      <c r="W992" s="610"/>
      <c r="X992" s="610"/>
      <c r="Y992" s="610"/>
      <c r="Z992" s="610"/>
      <c r="AA992" s="610"/>
      <c r="AB992" s="610"/>
      <c r="AC992" s="610"/>
      <c r="AD992" s="610"/>
      <c r="AE992" s="610"/>
      <c r="AF992" s="610"/>
    </row>
    <row r="993">
      <c r="A993" s="610"/>
      <c r="B993" s="610"/>
      <c r="C993" s="610"/>
      <c r="D993" s="610"/>
      <c r="E993" s="610"/>
      <c r="F993" s="610"/>
      <c r="G993" s="610"/>
      <c r="H993" s="610"/>
      <c r="I993" s="610"/>
      <c r="J993" s="610"/>
      <c r="K993" s="610"/>
      <c r="L993" s="610"/>
      <c r="M993" s="610"/>
      <c r="N993" s="610"/>
      <c r="O993" s="610"/>
      <c r="P993" s="610"/>
      <c r="Q993" s="610"/>
      <c r="R993" s="610"/>
      <c r="S993" s="610"/>
      <c r="T993" s="610"/>
      <c r="U993" s="610"/>
      <c r="V993" s="610"/>
      <c r="W993" s="610"/>
      <c r="X993" s="610"/>
      <c r="Y993" s="610"/>
      <c r="Z993" s="610"/>
      <c r="AA993" s="610"/>
      <c r="AB993" s="610"/>
      <c r="AC993" s="610"/>
      <c r="AD993" s="610"/>
      <c r="AE993" s="610"/>
      <c r="AF993" s="610"/>
    </row>
    <row r="994">
      <c r="A994" s="610"/>
      <c r="B994" s="610"/>
      <c r="C994" s="610"/>
      <c r="D994" s="610"/>
      <c r="E994" s="610"/>
      <c r="F994" s="610"/>
      <c r="G994" s="610"/>
      <c r="H994" s="610"/>
      <c r="I994" s="610"/>
      <c r="J994" s="610"/>
      <c r="K994" s="610"/>
      <c r="L994" s="610"/>
      <c r="M994" s="610"/>
      <c r="N994" s="610"/>
      <c r="O994" s="610"/>
      <c r="P994" s="610"/>
      <c r="Q994" s="610"/>
      <c r="R994" s="610"/>
      <c r="S994" s="610"/>
      <c r="T994" s="610"/>
      <c r="U994" s="610"/>
      <c r="V994" s="610"/>
      <c r="W994" s="610"/>
      <c r="X994" s="610"/>
      <c r="Y994" s="610"/>
      <c r="Z994" s="610"/>
      <c r="AA994" s="610"/>
      <c r="AB994" s="610"/>
      <c r="AC994" s="610"/>
      <c r="AD994" s="610"/>
      <c r="AE994" s="610"/>
      <c r="AF994" s="610"/>
    </row>
    <row r="995">
      <c r="A995" s="610"/>
      <c r="B995" s="610"/>
      <c r="C995" s="610"/>
      <c r="D995" s="610"/>
      <c r="E995" s="610"/>
      <c r="F995" s="610"/>
      <c r="G995" s="610"/>
      <c r="H995" s="610"/>
      <c r="I995" s="610"/>
      <c r="J995" s="610"/>
      <c r="K995" s="610"/>
      <c r="L995" s="610"/>
      <c r="M995" s="610"/>
      <c r="N995" s="610"/>
      <c r="O995" s="610"/>
      <c r="P995" s="610"/>
      <c r="Q995" s="610"/>
      <c r="R995" s="610"/>
      <c r="S995" s="610"/>
      <c r="T995" s="610"/>
      <c r="U995" s="610"/>
      <c r="V995" s="610"/>
      <c r="W995" s="610"/>
      <c r="X995" s="610"/>
      <c r="Y995" s="610"/>
      <c r="Z995" s="610"/>
      <c r="AA995" s="610"/>
      <c r="AB995" s="610"/>
      <c r="AC995" s="610"/>
      <c r="AD995" s="610"/>
      <c r="AE995" s="610"/>
      <c r="AF995" s="610"/>
    </row>
    <row r="996">
      <c r="A996" s="610"/>
      <c r="B996" s="610"/>
      <c r="C996" s="610"/>
      <c r="D996" s="610"/>
      <c r="E996" s="610"/>
      <c r="F996" s="610"/>
      <c r="G996" s="610"/>
      <c r="H996" s="610"/>
      <c r="I996" s="610"/>
      <c r="J996" s="610"/>
      <c r="K996" s="610"/>
      <c r="L996" s="610"/>
      <c r="M996" s="610"/>
      <c r="N996" s="610"/>
      <c r="O996" s="610"/>
      <c r="P996" s="610"/>
      <c r="Q996" s="610"/>
      <c r="R996" s="610"/>
      <c r="S996" s="610"/>
      <c r="T996" s="610"/>
      <c r="U996" s="610"/>
      <c r="V996" s="610"/>
      <c r="W996" s="610"/>
      <c r="X996" s="610"/>
      <c r="Y996" s="610"/>
      <c r="Z996" s="610"/>
      <c r="AA996" s="610"/>
      <c r="AB996" s="610"/>
      <c r="AC996" s="610"/>
      <c r="AD996" s="610"/>
      <c r="AE996" s="610"/>
      <c r="AF996" s="610"/>
    </row>
    <row r="997">
      <c r="A997" s="610"/>
      <c r="B997" s="610"/>
      <c r="C997" s="610"/>
      <c r="D997" s="610"/>
      <c r="E997" s="610"/>
      <c r="F997" s="610"/>
      <c r="G997" s="610"/>
      <c r="H997" s="610"/>
      <c r="I997" s="610"/>
      <c r="J997" s="610"/>
      <c r="K997" s="610"/>
      <c r="L997" s="610"/>
      <c r="M997" s="610"/>
      <c r="N997" s="610"/>
      <c r="O997" s="610"/>
      <c r="P997" s="610"/>
      <c r="Q997" s="610"/>
      <c r="R997" s="610"/>
      <c r="S997" s="610"/>
      <c r="T997" s="610"/>
      <c r="U997" s="610"/>
      <c r="V997" s="610"/>
      <c r="W997" s="610"/>
      <c r="X997" s="610"/>
      <c r="Y997" s="610"/>
      <c r="Z997" s="610"/>
      <c r="AA997" s="610"/>
      <c r="AB997" s="610"/>
      <c r="AC997" s="610"/>
      <c r="AD997" s="610"/>
      <c r="AE997" s="610"/>
      <c r="AF997" s="610"/>
    </row>
    <row r="998">
      <c r="A998" s="610"/>
      <c r="B998" s="610"/>
      <c r="C998" s="610"/>
      <c r="D998" s="610"/>
      <c r="E998" s="610"/>
      <c r="F998" s="610"/>
      <c r="G998" s="610"/>
      <c r="H998" s="610"/>
      <c r="I998" s="610"/>
      <c r="J998" s="610"/>
      <c r="K998" s="610"/>
      <c r="L998" s="610"/>
      <c r="M998" s="610"/>
      <c r="N998" s="610"/>
      <c r="O998" s="610"/>
      <c r="P998" s="610"/>
      <c r="Q998" s="610"/>
      <c r="R998" s="610"/>
      <c r="S998" s="610"/>
      <c r="T998" s="610"/>
      <c r="U998" s="610"/>
      <c r="V998" s="610"/>
      <c r="W998" s="610"/>
      <c r="X998" s="610"/>
      <c r="Y998" s="610"/>
      <c r="Z998" s="610"/>
      <c r="AA998" s="610"/>
      <c r="AB998" s="610"/>
      <c r="AC998" s="610"/>
      <c r="AD998" s="610"/>
      <c r="AE998" s="610"/>
      <c r="AF998" s="610"/>
    </row>
    <row r="999">
      <c r="A999" s="610"/>
      <c r="B999" s="610"/>
      <c r="C999" s="610"/>
      <c r="D999" s="610"/>
      <c r="E999" s="610"/>
      <c r="F999" s="610"/>
      <c r="G999" s="610"/>
      <c r="H999" s="610"/>
      <c r="I999" s="610"/>
      <c r="J999" s="610"/>
      <c r="K999" s="610"/>
      <c r="L999" s="610"/>
      <c r="M999" s="610"/>
      <c r="N999" s="610"/>
      <c r="O999" s="610"/>
      <c r="P999" s="610"/>
      <c r="Q999" s="610"/>
      <c r="R999" s="610"/>
      <c r="S999" s="610"/>
      <c r="T999" s="610"/>
      <c r="U999" s="610"/>
      <c r="V999" s="610"/>
      <c r="W999" s="610"/>
      <c r="X999" s="610"/>
      <c r="Y999" s="610"/>
      <c r="Z999" s="610"/>
      <c r="AA999" s="610"/>
      <c r="AB999" s="610"/>
      <c r="AC999" s="610"/>
      <c r="AD999" s="610"/>
      <c r="AE999" s="610"/>
      <c r="AF999" s="610"/>
    </row>
    <row r="1000">
      <c r="A1000" s="610"/>
      <c r="B1000" s="610"/>
      <c r="C1000" s="610"/>
      <c r="D1000" s="610"/>
      <c r="E1000" s="610"/>
      <c r="F1000" s="610"/>
      <c r="G1000" s="610"/>
      <c r="H1000" s="610"/>
      <c r="I1000" s="610"/>
      <c r="J1000" s="610"/>
      <c r="K1000" s="610"/>
      <c r="L1000" s="610"/>
      <c r="M1000" s="610"/>
      <c r="N1000" s="610"/>
      <c r="O1000" s="610"/>
      <c r="P1000" s="610"/>
      <c r="Q1000" s="610"/>
      <c r="R1000" s="610"/>
      <c r="S1000" s="610"/>
      <c r="T1000" s="610"/>
      <c r="U1000" s="610"/>
      <c r="V1000" s="610"/>
      <c r="W1000" s="610"/>
      <c r="X1000" s="610"/>
      <c r="Y1000" s="610"/>
      <c r="Z1000" s="610"/>
      <c r="AA1000" s="610"/>
      <c r="AB1000" s="610"/>
      <c r="AC1000" s="610"/>
      <c r="AD1000" s="610"/>
      <c r="AE1000" s="610"/>
      <c r="AF1000" s="610"/>
    </row>
    <row r="1001">
      <c r="A1001" s="610"/>
      <c r="B1001" s="610"/>
      <c r="C1001" s="610"/>
      <c r="D1001" s="610"/>
      <c r="E1001" s="610"/>
      <c r="F1001" s="610"/>
      <c r="G1001" s="610"/>
      <c r="H1001" s="610"/>
      <c r="I1001" s="610"/>
      <c r="J1001" s="610"/>
      <c r="K1001" s="610"/>
      <c r="L1001" s="610"/>
      <c r="M1001" s="610"/>
      <c r="N1001" s="610"/>
      <c r="O1001" s="610"/>
      <c r="P1001" s="610"/>
      <c r="Q1001" s="610"/>
      <c r="R1001" s="610"/>
      <c r="S1001" s="610"/>
      <c r="T1001" s="610"/>
      <c r="U1001" s="610"/>
      <c r="V1001" s="610"/>
      <c r="W1001" s="610"/>
      <c r="X1001" s="610"/>
      <c r="Y1001" s="610"/>
      <c r="Z1001" s="610"/>
      <c r="AA1001" s="610"/>
      <c r="AB1001" s="610"/>
      <c r="AC1001" s="610"/>
      <c r="AD1001" s="610"/>
      <c r="AE1001" s="610"/>
      <c r="AF1001" s="610"/>
    </row>
    <row r="1002">
      <c r="A1002" s="610"/>
      <c r="B1002" s="610"/>
      <c r="C1002" s="610"/>
      <c r="D1002" s="610"/>
      <c r="E1002" s="610"/>
      <c r="F1002" s="610"/>
      <c r="G1002" s="610"/>
      <c r="H1002" s="610"/>
      <c r="I1002" s="610"/>
      <c r="J1002" s="610"/>
      <c r="K1002" s="610"/>
      <c r="L1002" s="610"/>
      <c r="M1002" s="610"/>
      <c r="N1002" s="610"/>
      <c r="O1002" s="610"/>
      <c r="P1002" s="610"/>
      <c r="Q1002" s="610"/>
      <c r="R1002" s="610"/>
      <c r="S1002" s="610"/>
      <c r="T1002" s="610"/>
      <c r="U1002" s="610"/>
      <c r="V1002" s="610"/>
      <c r="W1002" s="610"/>
      <c r="X1002" s="610"/>
      <c r="Y1002" s="610"/>
      <c r="Z1002" s="610"/>
      <c r="AA1002" s="610"/>
      <c r="AB1002" s="610"/>
      <c r="AC1002" s="610"/>
      <c r="AD1002" s="610"/>
      <c r="AE1002" s="610"/>
      <c r="AF1002" s="610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5.0"/>
    <col customWidth="1" min="3" max="3" width="34.71"/>
    <col customWidth="1" min="4" max="4" width="50.57"/>
    <col customWidth="1" min="5" max="5" width="14.71"/>
    <col customWidth="1" min="6" max="6" width="6.14"/>
    <col customWidth="1" min="7" max="8" width="11.14"/>
    <col customWidth="1" min="9" max="9" width="15.14"/>
    <col customWidth="1" min="10" max="30" width="8.71"/>
  </cols>
  <sheetData>
    <row r="1">
      <c r="A1" s="541" t="s">
        <v>12491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</row>
    <row r="2">
      <c r="A2" s="542" t="s">
        <v>10207</v>
      </c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</row>
    <row r="3">
      <c r="A3" s="542" t="s">
        <v>10208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</row>
    <row r="4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</row>
    <row r="5">
      <c r="A5" s="542" t="s">
        <v>12492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</row>
    <row r="6">
      <c r="A6" s="542" t="s">
        <v>12493</v>
      </c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</row>
    <row r="7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</row>
    <row r="8">
      <c r="A8" s="543" t="s">
        <v>43</v>
      </c>
      <c r="B8" s="543" t="s">
        <v>10210</v>
      </c>
      <c r="C8" s="543" t="s">
        <v>10211</v>
      </c>
      <c r="D8" s="543" t="s">
        <v>47</v>
      </c>
      <c r="E8" s="543" t="s">
        <v>10212</v>
      </c>
      <c r="F8" s="544" t="s">
        <v>10214</v>
      </c>
      <c r="G8" s="544" t="s">
        <v>10215</v>
      </c>
      <c r="H8" s="544" t="s">
        <v>12099</v>
      </c>
      <c r="I8" s="544" t="s">
        <v>10216</v>
      </c>
      <c r="J8" s="544" t="s">
        <v>10217</v>
      </c>
      <c r="K8" s="544" t="s">
        <v>10218</v>
      </c>
      <c r="L8" s="543" t="s">
        <v>10219</v>
      </c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</row>
    <row r="9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</row>
    <row r="10">
      <c r="A10" s="543" t="s">
        <v>12494</v>
      </c>
      <c r="B10" s="166"/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</row>
    <row r="11">
      <c r="A11" s="559">
        <v>45693.0</v>
      </c>
      <c r="B11" s="542" t="s">
        <v>12100</v>
      </c>
      <c r="C11" s="542" t="s">
        <v>12495</v>
      </c>
      <c r="D11" s="542" t="s">
        <v>12496</v>
      </c>
      <c r="E11" s="542" t="s">
        <v>12497</v>
      </c>
      <c r="F11" s="560">
        <v>0.0</v>
      </c>
      <c r="G11" s="560">
        <v>15.0</v>
      </c>
      <c r="H11" s="560">
        <v>13.39</v>
      </c>
      <c r="I11" s="560">
        <v>0.0</v>
      </c>
      <c r="J11" s="560">
        <v>1.61</v>
      </c>
      <c r="K11" s="548">
        <v>0.12</v>
      </c>
      <c r="L11" s="542" t="s">
        <v>12498</v>
      </c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</row>
    <row r="12">
      <c r="A12" s="556" t="s">
        <v>12499</v>
      </c>
      <c r="B12" s="431"/>
      <c r="C12" s="431"/>
      <c r="D12" s="431"/>
      <c r="E12" s="431"/>
      <c r="F12" s="557">
        <v>0.0</v>
      </c>
      <c r="G12" s="557">
        <v>15.0</v>
      </c>
      <c r="H12" s="557">
        <v>13.39</v>
      </c>
      <c r="I12" s="557">
        <v>0.0</v>
      </c>
      <c r="J12" s="557">
        <v>1.61</v>
      </c>
      <c r="K12" s="431"/>
      <c r="L12" s="431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</row>
    <row r="13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</row>
    <row r="14">
      <c r="A14" s="543" t="s">
        <v>12500</v>
      </c>
      <c r="B14" s="166"/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</row>
    <row r="15">
      <c r="A15" s="559">
        <v>45671.0</v>
      </c>
      <c r="B15" s="542" t="s">
        <v>12100</v>
      </c>
      <c r="C15" s="542" t="s">
        <v>12108</v>
      </c>
      <c r="D15" s="542" t="s">
        <v>12501</v>
      </c>
      <c r="E15" s="542" t="s">
        <v>12502</v>
      </c>
      <c r="F15" s="560">
        <v>0.0</v>
      </c>
      <c r="G15" s="560">
        <v>150.0</v>
      </c>
      <c r="H15" s="560">
        <v>150.0</v>
      </c>
      <c r="I15" s="560">
        <v>0.0</v>
      </c>
      <c r="J15" s="560">
        <v>0.0</v>
      </c>
      <c r="K15" s="548">
        <v>0.0</v>
      </c>
      <c r="L15" s="542" t="s">
        <v>12111</v>
      </c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</row>
    <row r="16">
      <c r="A16" s="549">
        <v>45673.0</v>
      </c>
      <c r="B16" s="550" t="s">
        <v>12100</v>
      </c>
      <c r="C16" s="550" t="s">
        <v>12108</v>
      </c>
      <c r="D16" s="550" t="s">
        <v>12503</v>
      </c>
      <c r="E16" s="550" t="s">
        <v>12504</v>
      </c>
      <c r="F16" s="551">
        <v>0.0</v>
      </c>
      <c r="G16" s="551">
        <v>230.0</v>
      </c>
      <c r="H16" s="551">
        <v>230.0</v>
      </c>
      <c r="I16" s="551">
        <v>0.0</v>
      </c>
      <c r="J16" s="551">
        <v>0.0</v>
      </c>
      <c r="K16" s="552">
        <v>0.0</v>
      </c>
      <c r="L16" s="550" t="s">
        <v>12111</v>
      </c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</row>
    <row r="17">
      <c r="A17" s="549">
        <v>45681.0</v>
      </c>
      <c r="B17" s="550" t="s">
        <v>12100</v>
      </c>
      <c r="C17" s="550" t="s">
        <v>12505</v>
      </c>
      <c r="D17" s="550" t="s">
        <v>12506</v>
      </c>
      <c r="E17" s="550" t="s">
        <v>12507</v>
      </c>
      <c r="F17" s="551">
        <v>0.0</v>
      </c>
      <c r="G17" s="551">
        <v>200.0</v>
      </c>
      <c r="H17" s="551">
        <v>200.0</v>
      </c>
      <c r="I17" s="551">
        <v>0.0</v>
      </c>
      <c r="J17" s="551">
        <v>0.0</v>
      </c>
      <c r="K17" s="552">
        <v>0.0</v>
      </c>
      <c r="L17" s="550" t="s">
        <v>12111</v>
      </c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</row>
    <row r="18">
      <c r="A18" s="451"/>
      <c r="B18" s="431"/>
      <c r="C18" s="431"/>
      <c r="D18" s="431"/>
      <c r="E18" s="431"/>
      <c r="F18" s="442"/>
      <c r="G18" s="442"/>
      <c r="H18" s="442"/>
      <c r="I18" s="442"/>
      <c r="J18" s="442"/>
      <c r="K18" s="553"/>
      <c r="L18" s="431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</row>
    <row r="19">
      <c r="A19" s="549">
        <v>45708.0</v>
      </c>
      <c r="B19" s="550" t="s">
        <v>12508</v>
      </c>
      <c r="C19" s="550" t="s">
        <v>12509</v>
      </c>
      <c r="D19" s="550" t="s">
        <v>12510</v>
      </c>
      <c r="E19" s="550" t="s">
        <v>12511</v>
      </c>
      <c r="F19" s="551">
        <v>0.0</v>
      </c>
      <c r="G19" s="551">
        <v>2400.0</v>
      </c>
      <c r="H19" s="551">
        <v>2400.0</v>
      </c>
      <c r="I19" s="551">
        <v>0.0</v>
      </c>
      <c r="J19" s="551">
        <v>0.0</v>
      </c>
      <c r="K19" s="552">
        <v>0.0</v>
      </c>
      <c r="L19" s="550" t="s">
        <v>12457</v>
      </c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</row>
    <row r="20">
      <c r="A20" s="549">
        <v>45716.0</v>
      </c>
      <c r="B20" s="550" t="s">
        <v>12508</v>
      </c>
      <c r="C20" s="550" t="s">
        <v>12512</v>
      </c>
      <c r="D20" s="550" t="s">
        <v>12513</v>
      </c>
      <c r="E20" s="550" t="s">
        <v>12514</v>
      </c>
      <c r="F20" s="551">
        <v>0.0</v>
      </c>
      <c r="G20" s="551">
        <v>8000.0</v>
      </c>
      <c r="H20" s="551">
        <v>8000.0</v>
      </c>
      <c r="I20" s="551">
        <v>0.0</v>
      </c>
      <c r="J20" s="551">
        <v>0.0</v>
      </c>
      <c r="K20" s="552">
        <v>0.0</v>
      </c>
      <c r="L20" s="550" t="s">
        <v>12515</v>
      </c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</row>
    <row r="21">
      <c r="A21" s="451"/>
      <c r="B21" s="431"/>
      <c r="C21" s="431"/>
      <c r="D21" s="431"/>
      <c r="E21" s="431"/>
      <c r="F21" s="442"/>
      <c r="G21" s="442"/>
      <c r="H21" s="442"/>
      <c r="I21" s="442"/>
      <c r="J21" s="442"/>
      <c r="K21" s="553"/>
      <c r="L21" s="431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</row>
    <row r="22">
      <c r="A22" s="549">
        <v>45724.0</v>
      </c>
      <c r="B22" s="550" t="s">
        <v>12508</v>
      </c>
      <c r="C22" s="550" t="s">
        <v>1880</v>
      </c>
      <c r="D22" s="550" t="s">
        <v>12516</v>
      </c>
      <c r="E22" s="550" t="s">
        <v>12517</v>
      </c>
      <c r="F22" s="551">
        <v>0.0</v>
      </c>
      <c r="G22" s="551">
        <v>6000.0</v>
      </c>
      <c r="H22" s="551">
        <v>6000.0</v>
      </c>
      <c r="I22" s="551">
        <v>0.0</v>
      </c>
      <c r="J22" s="551">
        <v>0.0</v>
      </c>
      <c r="K22" s="552">
        <v>0.0</v>
      </c>
      <c r="L22" s="550" t="s">
        <v>12215</v>
      </c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</row>
    <row r="23">
      <c r="A23" s="549">
        <v>45724.0</v>
      </c>
      <c r="B23" s="550" t="s">
        <v>12508</v>
      </c>
      <c r="C23" s="550" t="s">
        <v>1880</v>
      </c>
      <c r="D23" s="550" t="s">
        <v>12516</v>
      </c>
      <c r="E23" s="550" t="s">
        <v>12517</v>
      </c>
      <c r="F23" s="551">
        <v>0.0</v>
      </c>
      <c r="G23" s="551">
        <v>4800.0</v>
      </c>
      <c r="H23" s="551">
        <v>4800.0</v>
      </c>
      <c r="I23" s="551">
        <v>0.0</v>
      </c>
      <c r="J23" s="551">
        <v>0.0</v>
      </c>
      <c r="K23" s="552">
        <v>0.0</v>
      </c>
      <c r="L23" s="550" t="s">
        <v>12215</v>
      </c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</row>
    <row r="24">
      <c r="A24" s="549">
        <v>45724.0</v>
      </c>
      <c r="B24" s="550" t="s">
        <v>12508</v>
      </c>
      <c r="C24" s="550" t="s">
        <v>1880</v>
      </c>
      <c r="D24" s="550" t="s">
        <v>12516</v>
      </c>
      <c r="E24" s="550" t="s">
        <v>12517</v>
      </c>
      <c r="F24" s="551">
        <v>0.0</v>
      </c>
      <c r="G24" s="551">
        <v>6000.0</v>
      </c>
      <c r="H24" s="551">
        <v>6000.0</v>
      </c>
      <c r="I24" s="551">
        <v>0.0</v>
      </c>
      <c r="J24" s="551">
        <v>0.0</v>
      </c>
      <c r="K24" s="552">
        <v>0.0</v>
      </c>
      <c r="L24" s="550" t="s">
        <v>12215</v>
      </c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</row>
    <row r="25">
      <c r="A25" s="549">
        <v>45724.0</v>
      </c>
      <c r="B25" s="550" t="s">
        <v>12508</v>
      </c>
      <c r="C25" s="550" t="s">
        <v>1880</v>
      </c>
      <c r="D25" s="550" t="s">
        <v>12516</v>
      </c>
      <c r="E25" s="550" t="s">
        <v>12517</v>
      </c>
      <c r="F25" s="551">
        <v>0.0</v>
      </c>
      <c r="G25" s="551">
        <v>1500.0</v>
      </c>
      <c r="H25" s="551">
        <v>1500.0</v>
      </c>
      <c r="I25" s="551">
        <v>0.0</v>
      </c>
      <c r="J25" s="551">
        <v>0.0</v>
      </c>
      <c r="K25" s="552">
        <v>0.0</v>
      </c>
      <c r="L25" s="550" t="s">
        <v>12215</v>
      </c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</row>
    <row r="26">
      <c r="A26" s="556" t="s">
        <v>12518</v>
      </c>
      <c r="B26" s="431"/>
      <c r="C26" s="431"/>
      <c r="D26" s="431"/>
      <c r="E26" s="431"/>
      <c r="F26" s="557">
        <v>0.0</v>
      </c>
      <c r="G26" s="557">
        <v>29280.0</v>
      </c>
      <c r="H26" s="557">
        <v>29280.0</v>
      </c>
      <c r="I26" s="557">
        <v>0.0</v>
      </c>
      <c r="J26" s="557">
        <v>0.0</v>
      </c>
      <c r="K26" s="443"/>
      <c r="L26" s="431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</row>
    <row r="27">
      <c r="A27" s="444"/>
      <c r="B27" s="48"/>
      <c r="C27" s="48"/>
      <c r="D27" s="48"/>
      <c r="E27" s="48"/>
      <c r="F27" s="106"/>
      <c r="G27" s="106"/>
      <c r="H27" s="106"/>
      <c r="I27" s="106"/>
      <c r="J27" s="106"/>
      <c r="K27" s="445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</row>
    <row r="28">
      <c r="A28" s="543" t="s">
        <v>12519</v>
      </c>
      <c r="B28" s="166"/>
      <c r="C28" s="166"/>
      <c r="D28" s="166"/>
      <c r="E28" s="166"/>
      <c r="F28" s="385"/>
      <c r="G28" s="385"/>
      <c r="H28" s="385"/>
      <c r="I28" s="385"/>
      <c r="J28" s="385"/>
      <c r="K28" s="571"/>
      <c r="L28" s="166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</row>
    <row r="29">
      <c r="A29" s="545">
        <v>45664.0</v>
      </c>
      <c r="B29" s="542" t="s">
        <v>12100</v>
      </c>
      <c r="C29" s="542" t="s">
        <v>12520</v>
      </c>
      <c r="D29" s="542" t="s">
        <v>12521</v>
      </c>
      <c r="E29" s="542" t="s">
        <v>12522</v>
      </c>
      <c r="F29" s="546">
        <v>0.0</v>
      </c>
      <c r="G29" s="547">
        <v>380.58</v>
      </c>
      <c r="H29" s="547">
        <v>339.8</v>
      </c>
      <c r="I29" s="546">
        <v>0.0</v>
      </c>
      <c r="J29" s="546">
        <v>40.78</v>
      </c>
      <c r="K29" s="548">
        <v>0.12</v>
      </c>
      <c r="L29" s="542" t="s">
        <v>12523</v>
      </c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</row>
    <row r="30">
      <c r="A30" s="611">
        <v>45666.0</v>
      </c>
      <c r="B30" s="550" t="s">
        <v>12508</v>
      </c>
      <c r="C30" s="550" t="s">
        <v>12524</v>
      </c>
      <c r="D30" s="550" t="s">
        <v>12525</v>
      </c>
      <c r="E30" s="550" t="s">
        <v>12526</v>
      </c>
      <c r="F30" s="554">
        <v>0.0</v>
      </c>
      <c r="G30" s="555">
        <v>54432.0</v>
      </c>
      <c r="H30" s="555">
        <v>48600.0</v>
      </c>
      <c r="I30" s="554">
        <v>0.0</v>
      </c>
      <c r="J30" s="555">
        <v>5832.0</v>
      </c>
      <c r="K30" s="552">
        <v>0.12</v>
      </c>
      <c r="L30" s="550" t="s">
        <v>12527</v>
      </c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</row>
    <row r="31">
      <c r="A31" s="549">
        <v>45666.0</v>
      </c>
      <c r="B31" s="550" t="s">
        <v>12100</v>
      </c>
      <c r="C31" s="550" t="s">
        <v>12528</v>
      </c>
      <c r="D31" s="550" t="s">
        <v>12529</v>
      </c>
      <c r="E31" s="550" t="s">
        <v>12530</v>
      </c>
      <c r="F31" s="551">
        <v>0.0</v>
      </c>
      <c r="G31" s="551">
        <v>75.0</v>
      </c>
      <c r="H31" s="551">
        <v>66.96</v>
      </c>
      <c r="I31" s="551">
        <v>0.0</v>
      </c>
      <c r="J31" s="551">
        <v>8.04</v>
      </c>
      <c r="K31" s="552">
        <v>0.12</v>
      </c>
      <c r="L31" s="550" t="s">
        <v>12531</v>
      </c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</row>
    <row r="32">
      <c r="A32" s="549">
        <v>45666.0</v>
      </c>
      <c r="B32" s="550" t="s">
        <v>12508</v>
      </c>
      <c r="C32" s="550" t="s">
        <v>12532</v>
      </c>
      <c r="D32" s="550" t="s">
        <v>12533</v>
      </c>
      <c r="E32" s="550" t="s">
        <v>12534</v>
      </c>
      <c r="F32" s="551">
        <v>0.0</v>
      </c>
      <c r="G32" s="551">
        <v>2000.0</v>
      </c>
      <c r="H32" s="551">
        <v>1785.71</v>
      </c>
      <c r="I32" s="551">
        <v>0.0</v>
      </c>
      <c r="J32" s="551">
        <v>214.29</v>
      </c>
      <c r="K32" s="552">
        <v>0.12</v>
      </c>
      <c r="L32" s="550" t="s">
        <v>12215</v>
      </c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</row>
    <row r="33">
      <c r="A33" s="549">
        <v>45666.0</v>
      </c>
      <c r="B33" s="550" t="s">
        <v>12508</v>
      </c>
      <c r="C33" s="550" t="s">
        <v>12532</v>
      </c>
      <c r="D33" s="550" t="s">
        <v>12533</v>
      </c>
      <c r="E33" s="550" t="s">
        <v>12534</v>
      </c>
      <c r="F33" s="551">
        <v>0.0</v>
      </c>
      <c r="G33" s="551">
        <v>1500.0</v>
      </c>
      <c r="H33" s="551">
        <v>1339.29</v>
      </c>
      <c r="I33" s="551">
        <v>0.0</v>
      </c>
      <c r="J33" s="551">
        <v>160.71</v>
      </c>
      <c r="K33" s="552">
        <v>0.12</v>
      </c>
      <c r="L33" s="550" t="s">
        <v>12215</v>
      </c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</row>
    <row r="34">
      <c r="A34" s="549">
        <v>45666.0</v>
      </c>
      <c r="B34" s="550" t="s">
        <v>12508</v>
      </c>
      <c r="C34" s="550" t="s">
        <v>12532</v>
      </c>
      <c r="D34" s="550" t="s">
        <v>12533</v>
      </c>
      <c r="E34" s="550" t="s">
        <v>12534</v>
      </c>
      <c r="F34" s="551">
        <v>0.0</v>
      </c>
      <c r="G34" s="551">
        <v>1000.0</v>
      </c>
      <c r="H34" s="551">
        <v>892.86</v>
      </c>
      <c r="I34" s="551">
        <v>0.0</v>
      </c>
      <c r="J34" s="551">
        <v>107.14</v>
      </c>
      <c r="K34" s="552">
        <v>0.12</v>
      </c>
      <c r="L34" s="550" t="s">
        <v>12215</v>
      </c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</row>
    <row r="35">
      <c r="A35" s="549">
        <v>45669.0</v>
      </c>
      <c r="B35" s="550" t="s">
        <v>12508</v>
      </c>
      <c r="C35" s="550" t="s">
        <v>12524</v>
      </c>
      <c r="D35" s="550" t="s">
        <v>12525</v>
      </c>
      <c r="E35" s="550" t="s">
        <v>12535</v>
      </c>
      <c r="F35" s="551">
        <v>0.0</v>
      </c>
      <c r="G35" s="551">
        <v>1546.01</v>
      </c>
      <c r="H35" s="551">
        <v>1380.37</v>
      </c>
      <c r="I35" s="551">
        <v>0.0</v>
      </c>
      <c r="J35" s="551">
        <v>165.64</v>
      </c>
      <c r="K35" s="552">
        <v>0.12</v>
      </c>
      <c r="L35" s="550" t="s">
        <v>12527</v>
      </c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</row>
    <row r="36">
      <c r="A36" s="549">
        <v>45669.0</v>
      </c>
      <c r="B36" s="550" t="s">
        <v>12508</v>
      </c>
      <c r="C36" s="550" t="s">
        <v>12524</v>
      </c>
      <c r="D36" s="550" t="s">
        <v>12525</v>
      </c>
      <c r="E36" s="550" t="s">
        <v>12535</v>
      </c>
      <c r="F36" s="551">
        <v>0.0</v>
      </c>
      <c r="G36" s="551">
        <v>74501.99</v>
      </c>
      <c r="H36" s="551">
        <v>66519.63</v>
      </c>
      <c r="I36" s="551">
        <v>0.0</v>
      </c>
      <c r="J36" s="551">
        <v>7982.36</v>
      </c>
      <c r="K36" s="552">
        <v>0.12</v>
      </c>
      <c r="L36" s="550" t="s">
        <v>12527</v>
      </c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</row>
    <row r="37">
      <c r="A37" s="549">
        <v>45669.0</v>
      </c>
      <c r="B37" s="550" t="s">
        <v>12508</v>
      </c>
      <c r="C37" s="550" t="s">
        <v>12524</v>
      </c>
      <c r="D37" s="550" t="s">
        <v>12525</v>
      </c>
      <c r="E37" s="550" t="s">
        <v>12536</v>
      </c>
      <c r="F37" s="551">
        <v>0.0</v>
      </c>
      <c r="G37" s="551">
        <v>32.09</v>
      </c>
      <c r="H37" s="551">
        <v>28.65</v>
      </c>
      <c r="I37" s="551">
        <v>0.0</v>
      </c>
      <c r="J37" s="551">
        <v>3.44</v>
      </c>
      <c r="K37" s="552">
        <v>0.12</v>
      </c>
      <c r="L37" s="550" t="s">
        <v>12527</v>
      </c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</row>
    <row r="38">
      <c r="A38" s="549">
        <v>45669.0</v>
      </c>
      <c r="B38" s="550" t="s">
        <v>12508</v>
      </c>
      <c r="C38" s="550" t="s">
        <v>12524</v>
      </c>
      <c r="D38" s="550" t="s">
        <v>12525</v>
      </c>
      <c r="E38" s="550" t="s">
        <v>12536</v>
      </c>
      <c r="F38" s="551">
        <v>0.0</v>
      </c>
      <c r="G38" s="551">
        <v>1546.01</v>
      </c>
      <c r="H38" s="551">
        <v>1380.37</v>
      </c>
      <c r="I38" s="551">
        <v>0.0</v>
      </c>
      <c r="J38" s="551">
        <v>165.64</v>
      </c>
      <c r="K38" s="552">
        <v>0.12</v>
      </c>
      <c r="L38" s="550" t="s">
        <v>12527</v>
      </c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</row>
    <row r="39">
      <c r="A39" s="549">
        <v>45678.0</v>
      </c>
      <c r="B39" s="550" t="s">
        <v>12508</v>
      </c>
      <c r="C39" s="550" t="s">
        <v>12495</v>
      </c>
      <c r="D39" s="550" t="s">
        <v>12537</v>
      </c>
      <c r="E39" s="550" t="s">
        <v>12538</v>
      </c>
      <c r="F39" s="551">
        <v>0.0</v>
      </c>
      <c r="G39" s="551">
        <v>23829.12</v>
      </c>
      <c r="H39" s="551">
        <v>21276.0</v>
      </c>
      <c r="I39" s="551">
        <v>0.0</v>
      </c>
      <c r="J39" s="551">
        <v>2553.12</v>
      </c>
      <c r="K39" s="552">
        <v>0.12</v>
      </c>
      <c r="L39" s="550" t="s">
        <v>12539</v>
      </c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</row>
    <row r="40">
      <c r="A40" s="549">
        <v>45678.0</v>
      </c>
      <c r="B40" s="550" t="s">
        <v>12508</v>
      </c>
      <c r="C40" s="550" t="s">
        <v>12495</v>
      </c>
      <c r="D40" s="550" t="s">
        <v>12537</v>
      </c>
      <c r="E40" s="550" t="s">
        <v>12538</v>
      </c>
      <c r="F40" s="551">
        <v>0.0</v>
      </c>
      <c r="G40" s="551">
        <v>11914.56</v>
      </c>
      <c r="H40" s="551">
        <v>10638.0</v>
      </c>
      <c r="I40" s="551">
        <v>0.0</v>
      </c>
      <c r="J40" s="551">
        <v>1276.56</v>
      </c>
      <c r="K40" s="552">
        <v>0.12</v>
      </c>
      <c r="L40" s="550" t="s">
        <v>12539</v>
      </c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</row>
    <row r="41">
      <c r="A41" s="549">
        <v>45678.0</v>
      </c>
      <c r="B41" s="550" t="s">
        <v>12508</v>
      </c>
      <c r="C41" s="550" t="s">
        <v>12495</v>
      </c>
      <c r="D41" s="550" t="s">
        <v>12537</v>
      </c>
      <c r="E41" s="550" t="s">
        <v>12538</v>
      </c>
      <c r="F41" s="551">
        <v>0.0</v>
      </c>
      <c r="G41" s="551">
        <v>23654.4</v>
      </c>
      <c r="H41" s="551">
        <v>21120.0</v>
      </c>
      <c r="I41" s="551">
        <v>0.0</v>
      </c>
      <c r="J41" s="551">
        <v>2534.4</v>
      </c>
      <c r="K41" s="552">
        <v>0.12</v>
      </c>
      <c r="L41" s="550" t="s">
        <v>12539</v>
      </c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</row>
    <row r="42">
      <c r="A42" s="549">
        <v>45678.0</v>
      </c>
      <c r="B42" s="550" t="s">
        <v>12508</v>
      </c>
      <c r="C42" s="550" t="s">
        <v>12495</v>
      </c>
      <c r="D42" s="550" t="s">
        <v>12537</v>
      </c>
      <c r="E42" s="550" t="s">
        <v>12538</v>
      </c>
      <c r="F42" s="551">
        <v>0.0</v>
      </c>
      <c r="G42" s="551">
        <v>53548.8</v>
      </c>
      <c r="H42" s="551">
        <v>47811.43</v>
      </c>
      <c r="I42" s="551">
        <v>0.0</v>
      </c>
      <c r="J42" s="551">
        <v>5737.37</v>
      </c>
      <c r="K42" s="552">
        <v>0.12</v>
      </c>
      <c r="L42" s="550" t="s">
        <v>12540</v>
      </c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</row>
    <row r="43">
      <c r="A43" s="549">
        <v>45678.0</v>
      </c>
      <c r="B43" s="550" t="s">
        <v>12508</v>
      </c>
      <c r="C43" s="550" t="s">
        <v>12495</v>
      </c>
      <c r="D43" s="550" t="s">
        <v>12537</v>
      </c>
      <c r="E43" s="550" t="s">
        <v>12538</v>
      </c>
      <c r="F43" s="551">
        <v>0.0</v>
      </c>
      <c r="G43" s="551">
        <v>96588.8</v>
      </c>
      <c r="H43" s="551">
        <v>86240.0</v>
      </c>
      <c r="I43" s="551">
        <v>0.0</v>
      </c>
      <c r="J43" s="551">
        <v>10348.8</v>
      </c>
      <c r="K43" s="552">
        <v>0.12</v>
      </c>
      <c r="L43" s="550" t="s">
        <v>12540</v>
      </c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</row>
    <row r="44">
      <c r="A44" s="549">
        <v>45678.0</v>
      </c>
      <c r="B44" s="550" t="s">
        <v>12508</v>
      </c>
      <c r="C44" s="550" t="s">
        <v>12495</v>
      </c>
      <c r="D44" s="550" t="s">
        <v>12537</v>
      </c>
      <c r="E44" s="550" t="s">
        <v>12538</v>
      </c>
      <c r="F44" s="551">
        <v>0.0</v>
      </c>
      <c r="G44" s="551">
        <v>113523.46</v>
      </c>
      <c r="H44" s="551">
        <v>101360.23</v>
      </c>
      <c r="I44" s="551">
        <v>0.0</v>
      </c>
      <c r="J44" s="551">
        <v>12163.23</v>
      </c>
      <c r="K44" s="552">
        <v>0.12</v>
      </c>
      <c r="L44" s="550" t="s">
        <v>12540</v>
      </c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</row>
    <row r="45">
      <c r="A45" s="549">
        <v>45678.0</v>
      </c>
      <c r="B45" s="550" t="s">
        <v>12508</v>
      </c>
      <c r="C45" s="550" t="s">
        <v>12495</v>
      </c>
      <c r="D45" s="550" t="s">
        <v>12537</v>
      </c>
      <c r="E45" s="550" t="s">
        <v>12538</v>
      </c>
      <c r="F45" s="551">
        <v>0.0</v>
      </c>
      <c r="G45" s="551">
        <v>20584.2</v>
      </c>
      <c r="H45" s="551">
        <v>18378.75</v>
      </c>
      <c r="I45" s="551">
        <v>0.0</v>
      </c>
      <c r="J45" s="551">
        <v>2205.45</v>
      </c>
      <c r="K45" s="552">
        <v>0.12</v>
      </c>
      <c r="L45" s="550" t="s">
        <v>12541</v>
      </c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</row>
    <row r="46">
      <c r="A46" s="549">
        <v>45678.0</v>
      </c>
      <c r="B46" s="550" t="s">
        <v>12508</v>
      </c>
      <c r="C46" s="550" t="s">
        <v>12495</v>
      </c>
      <c r="D46" s="550" t="s">
        <v>12537</v>
      </c>
      <c r="E46" s="550" t="s">
        <v>12538</v>
      </c>
      <c r="F46" s="551">
        <v>0.0</v>
      </c>
      <c r="G46" s="551">
        <v>319.74</v>
      </c>
      <c r="H46" s="551">
        <v>285.48</v>
      </c>
      <c r="I46" s="551">
        <v>0.0</v>
      </c>
      <c r="J46" s="551">
        <v>34.26</v>
      </c>
      <c r="K46" s="552">
        <v>0.12</v>
      </c>
      <c r="L46" s="550" t="s">
        <v>12541</v>
      </c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</row>
    <row r="47">
      <c r="A47" s="549">
        <v>45678.0</v>
      </c>
      <c r="B47" s="550" t="s">
        <v>12508</v>
      </c>
      <c r="C47" s="550" t="s">
        <v>12495</v>
      </c>
      <c r="D47" s="550" t="s">
        <v>12537</v>
      </c>
      <c r="E47" s="550" t="s">
        <v>12538</v>
      </c>
      <c r="F47" s="551">
        <v>0.0</v>
      </c>
      <c r="G47" s="551">
        <v>5460.0</v>
      </c>
      <c r="H47" s="551">
        <v>4875.0</v>
      </c>
      <c r="I47" s="551">
        <v>0.0</v>
      </c>
      <c r="J47" s="551">
        <v>585.0</v>
      </c>
      <c r="K47" s="552">
        <v>0.12</v>
      </c>
      <c r="L47" s="550" t="s">
        <v>12541</v>
      </c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</row>
    <row r="48">
      <c r="A48" s="549">
        <v>45678.0</v>
      </c>
      <c r="B48" s="550" t="s">
        <v>12508</v>
      </c>
      <c r="C48" s="550" t="s">
        <v>12495</v>
      </c>
      <c r="D48" s="550" t="s">
        <v>12537</v>
      </c>
      <c r="E48" s="550" t="s">
        <v>12538</v>
      </c>
      <c r="F48" s="551">
        <v>0.0</v>
      </c>
      <c r="G48" s="551">
        <v>106.58</v>
      </c>
      <c r="H48" s="551">
        <v>95.16</v>
      </c>
      <c r="I48" s="551">
        <v>0.0</v>
      </c>
      <c r="J48" s="551">
        <v>11.42</v>
      </c>
      <c r="K48" s="552">
        <v>0.12</v>
      </c>
      <c r="L48" s="550" t="s">
        <v>12541</v>
      </c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</row>
    <row r="49">
      <c r="A49" s="549">
        <v>45678.0</v>
      </c>
      <c r="B49" s="550" t="s">
        <v>12508</v>
      </c>
      <c r="C49" s="550" t="s">
        <v>12495</v>
      </c>
      <c r="D49" s="550" t="s">
        <v>12537</v>
      </c>
      <c r="E49" s="550" t="s">
        <v>12538</v>
      </c>
      <c r="F49" s="551">
        <v>0.0</v>
      </c>
      <c r="G49" s="551">
        <v>17377.68</v>
      </c>
      <c r="H49" s="551">
        <v>15515.79</v>
      </c>
      <c r="I49" s="551">
        <v>0.0</v>
      </c>
      <c r="J49" s="551">
        <v>1861.89</v>
      </c>
      <c r="K49" s="552">
        <v>0.12</v>
      </c>
      <c r="L49" s="550" t="s">
        <v>12541</v>
      </c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</row>
    <row r="50">
      <c r="A50" s="549">
        <v>45678.0</v>
      </c>
      <c r="B50" s="550" t="s">
        <v>12508</v>
      </c>
      <c r="C50" s="550" t="s">
        <v>12495</v>
      </c>
      <c r="D50" s="550" t="s">
        <v>12537</v>
      </c>
      <c r="E50" s="550" t="s">
        <v>12538</v>
      </c>
      <c r="F50" s="551">
        <v>0.0</v>
      </c>
      <c r="G50" s="551">
        <v>526.4</v>
      </c>
      <c r="H50" s="551">
        <v>470.0</v>
      </c>
      <c r="I50" s="551">
        <v>0.0</v>
      </c>
      <c r="J50" s="551">
        <v>56.4</v>
      </c>
      <c r="K50" s="552">
        <v>0.12</v>
      </c>
      <c r="L50" s="550" t="s">
        <v>12541</v>
      </c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</row>
    <row r="51">
      <c r="A51" s="549">
        <v>45685.0</v>
      </c>
      <c r="B51" s="550" t="s">
        <v>12100</v>
      </c>
      <c r="C51" s="550" t="s">
        <v>12542</v>
      </c>
      <c r="D51" s="550" t="s">
        <v>12543</v>
      </c>
      <c r="E51" s="550" t="s">
        <v>12544</v>
      </c>
      <c r="F51" s="551">
        <v>0.0</v>
      </c>
      <c r="G51" s="551">
        <v>50.0</v>
      </c>
      <c r="H51" s="551">
        <v>44.64</v>
      </c>
      <c r="I51" s="551">
        <v>0.0</v>
      </c>
      <c r="J51" s="551">
        <v>5.36</v>
      </c>
      <c r="K51" s="552">
        <v>0.12</v>
      </c>
      <c r="L51" s="550" t="s">
        <v>12545</v>
      </c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</row>
    <row r="52">
      <c r="A52" s="451"/>
      <c r="B52" s="431"/>
      <c r="C52" s="431"/>
      <c r="D52" s="431"/>
      <c r="E52" s="431"/>
      <c r="F52" s="442"/>
      <c r="G52" s="442"/>
      <c r="H52" s="442"/>
      <c r="I52" s="442"/>
      <c r="J52" s="442"/>
      <c r="K52" s="553"/>
      <c r="L52" s="431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</row>
    <row r="53">
      <c r="A53" s="549">
        <v>45693.0</v>
      </c>
      <c r="B53" s="550" t="s">
        <v>12508</v>
      </c>
      <c r="C53" s="550" t="s">
        <v>12524</v>
      </c>
      <c r="D53" s="550" t="s">
        <v>12525</v>
      </c>
      <c r="E53" s="550" t="s">
        <v>12546</v>
      </c>
      <c r="F53" s="551">
        <v>0.0</v>
      </c>
      <c r="G53" s="551">
        <v>54432.0</v>
      </c>
      <c r="H53" s="551">
        <v>48600.0</v>
      </c>
      <c r="I53" s="551">
        <v>0.0</v>
      </c>
      <c r="J53" s="551">
        <v>5832.0</v>
      </c>
      <c r="K53" s="552">
        <v>0.12</v>
      </c>
      <c r="L53" s="550" t="s">
        <v>12527</v>
      </c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</row>
    <row r="54">
      <c r="A54" s="549">
        <v>45695.0</v>
      </c>
      <c r="B54" s="550" t="s">
        <v>12508</v>
      </c>
      <c r="C54" s="550" t="s">
        <v>12495</v>
      </c>
      <c r="D54" s="550" t="s">
        <v>12537</v>
      </c>
      <c r="E54" s="550" t="s">
        <v>12547</v>
      </c>
      <c r="F54" s="551">
        <v>0.0</v>
      </c>
      <c r="G54" s="551">
        <v>23829.12</v>
      </c>
      <c r="H54" s="551">
        <v>21276.0</v>
      </c>
      <c r="I54" s="551">
        <v>0.0</v>
      </c>
      <c r="J54" s="551">
        <v>2553.12</v>
      </c>
      <c r="K54" s="552">
        <v>0.12</v>
      </c>
      <c r="L54" s="550" t="s">
        <v>12539</v>
      </c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</row>
    <row r="55">
      <c r="A55" s="549">
        <v>45695.0</v>
      </c>
      <c r="B55" s="550" t="s">
        <v>12508</v>
      </c>
      <c r="C55" s="550" t="s">
        <v>12495</v>
      </c>
      <c r="D55" s="550" t="s">
        <v>12537</v>
      </c>
      <c r="E55" s="550" t="s">
        <v>12547</v>
      </c>
      <c r="F55" s="551">
        <v>0.0</v>
      </c>
      <c r="G55" s="551">
        <v>11914.56</v>
      </c>
      <c r="H55" s="551">
        <v>10638.0</v>
      </c>
      <c r="I55" s="551">
        <v>0.0</v>
      </c>
      <c r="J55" s="551">
        <v>1276.56</v>
      </c>
      <c r="K55" s="552">
        <v>0.12</v>
      </c>
      <c r="L55" s="550" t="s">
        <v>12539</v>
      </c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</row>
    <row r="56">
      <c r="A56" s="549">
        <v>45695.0</v>
      </c>
      <c r="B56" s="550" t="s">
        <v>12508</v>
      </c>
      <c r="C56" s="550" t="s">
        <v>12495</v>
      </c>
      <c r="D56" s="550" t="s">
        <v>12537</v>
      </c>
      <c r="E56" s="550" t="s">
        <v>12547</v>
      </c>
      <c r="F56" s="551">
        <v>0.0</v>
      </c>
      <c r="G56" s="551">
        <v>23654.4</v>
      </c>
      <c r="H56" s="551">
        <v>21120.0</v>
      </c>
      <c r="I56" s="551">
        <v>0.0</v>
      </c>
      <c r="J56" s="551">
        <v>2534.4</v>
      </c>
      <c r="K56" s="552">
        <v>0.12</v>
      </c>
      <c r="L56" s="550" t="s">
        <v>12539</v>
      </c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</row>
    <row r="57">
      <c r="A57" s="549">
        <v>45695.0</v>
      </c>
      <c r="B57" s="550" t="s">
        <v>12508</v>
      </c>
      <c r="C57" s="550" t="s">
        <v>12548</v>
      </c>
      <c r="D57" s="550" t="s">
        <v>12549</v>
      </c>
      <c r="E57" s="550" t="s">
        <v>12550</v>
      </c>
      <c r="F57" s="551">
        <v>0.0</v>
      </c>
      <c r="G57" s="551">
        <v>7616.0</v>
      </c>
      <c r="H57" s="551">
        <v>6800.0</v>
      </c>
      <c r="I57" s="551">
        <v>0.0</v>
      </c>
      <c r="J57" s="551">
        <v>816.0</v>
      </c>
      <c r="K57" s="552">
        <v>0.12</v>
      </c>
      <c r="L57" s="550" t="s">
        <v>12551</v>
      </c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</row>
    <row r="58">
      <c r="A58" s="549">
        <v>45695.0</v>
      </c>
      <c r="B58" s="550" t="s">
        <v>12508</v>
      </c>
      <c r="C58" s="550" t="s">
        <v>12495</v>
      </c>
      <c r="D58" s="550" t="s">
        <v>12537</v>
      </c>
      <c r="E58" s="550" t="s">
        <v>12547</v>
      </c>
      <c r="F58" s="551">
        <v>0.0</v>
      </c>
      <c r="G58" s="551">
        <v>113523.46</v>
      </c>
      <c r="H58" s="551">
        <v>101360.23</v>
      </c>
      <c r="I58" s="551">
        <v>0.0</v>
      </c>
      <c r="J58" s="551">
        <v>12163.23</v>
      </c>
      <c r="K58" s="552">
        <v>0.12</v>
      </c>
      <c r="L58" s="550" t="s">
        <v>12540</v>
      </c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</row>
    <row r="59">
      <c r="A59" s="549">
        <v>45695.0</v>
      </c>
      <c r="B59" s="550" t="s">
        <v>12508</v>
      </c>
      <c r="C59" s="550" t="s">
        <v>12495</v>
      </c>
      <c r="D59" s="550" t="s">
        <v>12537</v>
      </c>
      <c r="E59" s="550" t="s">
        <v>12547</v>
      </c>
      <c r="F59" s="551">
        <v>0.0</v>
      </c>
      <c r="G59" s="551">
        <v>53548.8</v>
      </c>
      <c r="H59" s="551">
        <v>47811.43</v>
      </c>
      <c r="I59" s="551">
        <v>0.0</v>
      </c>
      <c r="J59" s="551">
        <v>5737.37</v>
      </c>
      <c r="K59" s="552">
        <v>0.12</v>
      </c>
      <c r="L59" s="550" t="s">
        <v>12540</v>
      </c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</row>
    <row r="60">
      <c r="A60" s="549">
        <v>45695.0</v>
      </c>
      <c r="B60" s="550" t="s">
        <v>12508</v>
      </c>
      <c r="C60" s="550" t="s">
        <v>12495</v>
      </c>
      <c r="D60" s="550" t="s">
        <v>12537</v>
      </c>
      <c r="E60" s="550" t="s">
        <v>12547</v>
      </c>
      <c r="F60" s="551">
        <v>0.0</v>
      </c>
      <c r="G60" s="551">
        <v>96588.8</v>
      </c>
      <c r="H60" s="551">
        <v>86240.0</v>
      </c>
      <c r="I60" s="551">
        <v>0.0</v>
      </c>
      <c r="J60" s="551">
        <v>10348.8</v>
      </c>
      <c r="K60" s="552">
        <v>0.12</v>
      </c>
      <c r="L60" s="550" t="s">
        <v>12540</v>
      </c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</row>
    <row r="61">
      <c r="A61" s="549">
        <v>45695.0</v>
      </c>
      <c r="B61" s="550" t="s">
        <v>12508</v>
      </c>
      <c r="C61" s="550" t="s">
        <v>12495</v>
      </c>
      <c r="D61" s="550" t="s">
        <v>12537</v>
      </c>
      <c r="E61" s="550" t="s">
        <v>12547</v>
      </c>
      <c r="F61" s="551">
        <v>0.0</v>
      </c>
      <c r="G61" s="551">
        <v>23496.61</v>
      </c>
      <c r="H61" s="551">
        <v>20979.12</v>
      </c>
      <c r="I61" s="551">
        <v>0.0</v>
      </c>
      <c r="J61" s="551">
        <v>2517.49</v>
      </c>
      <c r="K61" s="552">
        <v>0.12</v>
      </c>
      <c r="L61" s="550" t="s">
        <v>12541</v>
      </c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</row>
    <row r="62">
      <c r="A62" s="549">
        <v>45695.0</v>
      </c>
      <c r="B62" s="550" t="s">
        <v>12508</v>
      </c>
      <c r="C62" s="550" t="s">
        <v>12495</v>
      </c>
      <c r="D62" s="550" t="s">
        <v>12537</v>
      </c>
      <c r="E62" s="550" t="s">
        <v>12547</v>
      </c>
      <c r="F62" s="551">
        <v>0.0</v>
      </c>
      <c r="G62" s="551">
        <v>319.59</v>
      </c>
      <c r="H62" s="551">
        <v>285.35</v>
      </c>
      <c r="I62" s="551">
        <v>0.0</v>
      </c>
      <c r="J62" s="551">
        <v>34.24</v>
      </c>
      <c r="K62" s="552">
        <v>0.12</v>
      </c>
      <c r="L62" s="550" t="s">
        <v>12541</v>
      </c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</row>
    <row r="63">
      <c r="A63" s="549">
        <v>45695.0</v>
      </c>
      <c r="B63" s="550" t="s">
        <v>12508</v>
      </c>
      <c r="C63" s="550" t="s">
        <v>12495</v>
      </c>
      <c r="D63" s="550" t="s">
        <v>12537</v>
      </c>
      <c r="E63" s="550" t="s">
        <v>12547</v>
      </c>
      <c r="F63" s="551">
        <v>0.0</v>
      </c>
      <c r="G63" s="551">
        <v>7044.59</v>
      </c>
      <c r="H63" s="551">
        <v>6289.81</v>
      </c>
      <c r="I63" s="551">
        <v>0.0</v>
      </c>
      <c r="J63" s="551">
        <v>754.78</v>
      </c>
      <c r="K63" s="552">
        <v>0.12</v>
      </c>
      <c r="L63" s="550" t="s">
        <v>12541</v>
      </c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</row>
    <row r="64">
      <c r="A64" s="549">
        <v>45695.0</v>
      </c>
      <c r="B64" s="550" t="s">
        <v>12508</v>
      </c>
      <c r="C64" s="550" t="s">
        <v>12495</v>
      </c>
      <c r="D64" s="550" t="s">
        <v>12537</v>
      </c>
      <c r="E64" s="550" t="s">
        <v>12547</v>
      </c>
      <c r="F64" s="551">
        <v>0.0</v>
      </c>
      <c r="G64" s="551">
        <v>106.53</v>
      </c>
      <c r="H64" s="551">
        <v>95.12</v>
      </c>
      <c r="I64" s="551">
        <v>0.0</v>
      </c>
      <c r="J64" s="551">
        <v>11.41</v>
      </c>
      <c r="K64" s="552">
        <v>0.12</v>
      </c>
      <c r="L64" s="550" t="s">
        <v>12541</v>
      </c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</row>
    <row r="65">
      <c r="A65" s="549">
        <v>45695.0</v>
      </c>
      <c r="B65" s="550" t="s">
        <v>12508</v>
      </c>
      <c r="C65" s="550" t="s">
        <v>12495</v>
      </c>
      <c r="D65" s="550" t="s">
        <v>12537</v>
      </c>
      <c r="E65" s="550" t="s">
        <v>12547</v>
      </c>
      <c r="F65" s="551">
        <v>0.0</v>
      </c>
      <c r="G65" s="551">
        <v>19155.85</v>
      </c>
      <c r="H65" s="551">
        <v>17103.44</v>
      </c>
      <c r="I65" s="551">
        <v>0.0</v>
      </c>
      <c r="J65" s="551">
        <v>2052.41</v>
      </c>
      <c r="K65" s="552">
        <v>0.12</v>
      </c>
      <c r="L65" s="550" t="s">
        <v>12541</v>
      </c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</row>
    <row r="66">
      <c r="A66" s="549">
        <v>45695.0</v>
      </c>
      <c r="B66" s="550" t="s">
        <v>12508</v>
      </c>
      <c r="C66" s="550" t="s">
        <v>12495</v>
      </c>
      <c r="D66" s="550" t="s">
        <v>12537</v>
      </c>
      <c r="E66" s="550" t="s">
        <v>12547</v>
      </c>
      <c r="F66" s="551">
        <v>0.0</v>
      </c>
      <c r="G66" s="551">
        <v>526.4</v>
      </c>
      <c r="H66" s="551">
        <v>470.0</v>
      </c>
      <c r="I66" s="551">
        <v>0.0</v>
      </c>
      <c r="J66" s="551">
        <v>56.4</v>
      </c>
      <c r="K66" s="552">
        <v>0.12</v>
      </c>
      <c r="L66" s="550" t="s">
        <v>12541</v>
      </c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</row>
    <row r="67">
      <c r="A67" s="549">
        <v>45700.0</v>
      </c>
      <c r="B67" s="550" t="s">
        <v>12508</v>
      </c>
      <c r="C67" s="550" t="s">
        <v>12524</v>
      </c>
      <c r="D67" s="550" t="s">
        <v>12525</v>
      </c>
      <c r="E67" s="550" t="s">
        <v>12552</v>
      </c>
      <c r="F67" s="551">
        <v>0.0</v>
      </c>
      <c r="G67" s="551">
        <v>32.09</v>
      </c>
      <c r="H67" s="551">
        <v>28.65</v>
      </c>
      <c r="I67" s="551">
        <v>0.0</v>
      </c>
      <c r="J67" s="551">
        <v>3.44</v>
      </c>
      <c r="K67" s="552">
        <v>0.12</v>
      </c>
      <c r="L67" s="550" t="s">
        <v>12527</v>
      </c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</row>
    <row r="68">
      <c r="A68" s="549">
        <v>45700.0</v>
      </c>
      <c r="B68" s="550" t="s">
        <v>12508</v>
      </c>
      <c r="C68" s="550" t="s">
        <v>12524</v>
      </c>
      <c r="D68" s="550" t="s">
        <v>12525</v>
      </c>
      <c r="E68" s="550" t="s">
        <v>12552</v>
      </c>
      <c r="F68" s="551">
        <v>0.0</v>
      </c>
      <c r="G68" s="551">
        <v>1546.01</v>
      </c>
      <c r="H68" s="551">
        <v>1380.37</v>
      </c>
      <c r="I68" s="551">
        <v>0.0</v>
      </c>
      <c r="J68" s="551">
        <v>165.64</v>
      </c>
      <c r="K68" s="552">
        <v>0.12</v>
      </c>
      <c r="L68" s="550" t="s">
        <v>12527</v>
      </c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</row>
    <row r="69">
      <c r="A69" s="549">
        <v>45700.0</v>
      </c>
      <c r="B69" s="550" t="s">
        <v>12508</v>
      </c>
      <c r="C69" s="550" t="s">
        <v>12524</v>
      </c>
      <c r="D69" s="550" t="s">
        <v>12525</v>
      </c>
      <c r="E69" s="550" t="s">
        <v>12553</v>
      </c>
      <c r="F69" s="551">
        <v>0.0</v>
      </c>
      <c r="G69" s="551">
        <v>1546.01</v>
      </c>
      <c r="H69" s="551">
        <v>1380.37</v>
      </c>
      <c r="I69" s="551">
        <v>0.0</v>
      </c>
      <c r="J69" s="551">
        <v>165.64</v>
      </c>
      <c r="K69" s="552">
        <v>0.12</v>
      </c>
      <c r="L69" s="550" t="s">
        <v>12527</v>
      </c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</row>
    <row r="70">
      <c r="A70" s="549">
        <v>45700.0</v>
      </c>
      <c r="B70" s="550" t="s">
        <v>12508</v>
      </c>
      <c r="C70" s="550" t="s">
        <v>12524</v>
      </c>
      <c r="D70" s="550" t="s">
        <v>12525</v>
      </c>
      <c r="E70" s="550" t="s">
        <v>12553</v>
      </c>
      <c r="F70" s="551">
        <v>0.0</v>
      </c>
      <c r="G70" s="551">
        <v>74501.99</v>
      </c>
      <c r="H70" s="551">
        <v>66519.63</v>
      </c>
      <c r="I70" s="551">
        <v>0.0</v>
      </c>
      <c r="J70" s="551">
        <v>7982.36</v>
      </c>
      <c r="K70" s="552">
        <v>0.12</v>
      </c>
      <c r="L70" s="550" t="s">
        <v>12527</v>
      </c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</row>
    <row r="71">
      <c r="A71" s="451"/>
      <c r="B71" s="431"/>
      <c r="C71" s="431"/>
      <c r="D71" s="431"/>
      <c r="E71" s="431"/>
      <c r="F71" s="442"/>
      <c r="G71" s="442"/>
      <c r="H71" s="442"/>
      <c r="I71" s="442"/>
      <c r="J71" s="442"/>
      <c r="K71" s="553"/>
      <c r="L71" s="431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</row>
    <row r="72">
      <c r="A72" s="549">
        <v>45720.0</v>
      </c>
      <c r="B72" s="550" t="s">
        <v>12508</v>
      </c>
      <c r="C72" s="550" t="s">
        <v>12554</v>
      </c>
      <c r="D72" s="550" t="s">
        <v>12555</v>
      </c>
      <c r="E72" s="550" t="s">
        <v>12556</v>
      </c>
      <c r="F72" s="551">
        <v>0.0</v>
      </c>
      <c r="G72" s="551">
        <v>7457.5</v>
      </c>
      <c r="H72" s="551">
        <v>6658.48</v>
      </c>
      <c r="I72" s="551">
        <v>0.0</v>
      </c>
      <c r="J72" s="551">
        <v>799.02</v>
      </c>
      <c r="K72" s="552">
        <v>0.12</v>
      </c>
      <c r="L72" s="550" t="s">
        <v>12211</v>
      </c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</row>
    <row r="73">
      <c r="A73" s="549">
        <v>45720.0</v>
      </c>
      <c r="B73" s="550" t="s">
        <v>12508</v>
      </c>
      <c r="C73" s="550" t="s">
        <v>12524</v>
      </c>
      <c r="D73" s="550" t="s">
        <v>12525</v>
      </c>
      <c r="E73" s="550" t="s">
        <v>12557</v>
      </c>
      <c r="F73" s="551">
        <v>0.0</v>
      </c>
      <c r="G73" s="551">
        <v>54432.0</v>
      </c>
      <c r="H73" s="551">
        <v>48600.0</v>
      </c>
      <c r="I73" s="551">
        <v>0.0</v>
      </c>
      <c r="J73" s="551">
        <v>5832.0</v>
      </c>
      <c r="K73" s="552">
        <v>0.12</v>
      </c>
      <c r="L73" s="550" t="s">
        <v>12527</v>
      </c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</row>
    <row r="74">
      <c r="A74" s="549">
        <v>45722.0</v>
      </c>
      <c r="B74" s="550" t="s">
        <v>12508</v>
      </c>
      <c r="C74" s="550" t="s">
        <v>12240</v>
      </c>
      <c r="D74" s="550" t="s">
        <v>12558</v>
      </c>
      <c r="E74" s="550" t="s">
        <v>12559</v>
      </c>
      <c r="F74" s="551">
        <v>0.0</v>
      </c>
      <c r="G74" s="551">
        <v>3086.7</v>
      </c>
      <c r="H74" s="551">
        <v>2755.98</v>
      </c>
      <c r="I74" s="551">
        <v>0.0</v>
      </c>
      <c r="J74" s="551">
        <v>330.72</v>
      </c>
      <c r="K74" s="552">
        <v>0.12</v>
      </c>
      <c r="L74" s="550" t="s">
        <v>12215</v>
      </c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</row>
    <row r="75">
      <c r="A75" s="549">
        <v>45727.0</v>
      </c>
      <c r="B75" s="550" t="s">
        <v>12508</v>
      </c>
      <c r="C75" s="550" t="s">
        <v>12495</v>
      </c>
      <c r="D75" s="550" t="s">
        <v>12537</v>
      </c>
      <c r="E75" s="550" t="s">
        <v>12560</v>
      </c>
      <c r="F75" s="551">
        <v>0.0</v>
      </c>
      <c r="G75" s="551">
        <v>16718.52</v>
      </c>
      <c r="H75" s="551">
        <v>14927.25</v>
      </c>
      <c r="I75" s="551">
        <v>0.0</v>
      </c>
      <c r="J75" s="551">
        <v>1791.27</v>
      </c>
      <c r="K75" s="552">
        <v>0.12</v>
      </c>
      <c r="L75" s="550" t="s">
        <v>12541</v>
      </c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</row>
    <row r="76">
      <c r="A76" s="549">
        <v>45727.0</v>
      </c>
      <c r="B76" s="550" t="s">
        <v>12508</v>
      </c>
      <c r="C76" s="550" t="s">
        <v>12495</v>
      </c>
      <c r="D76" s="550" t="s">
        <v>12537</v>
      </c>
      <c r="E76" s="550" t="s">
        <v>12560</v>
      </c>
      <c r="F76" s="551">
        <v>0.0</v>
      </c>
      <c r="G76" s="551">
        <v>212.62</v>
      </c>
      <c r="H76" s="551">
        <v>189.84</v>
      </c>
      <c r="I76" s="551">
        <v>0.0</v>
      </c>
      <c r="J76" s="551">
        <v>22.78</v>
      </c>
      <c r="K76" s="552">
        <v>0.12</v>
      </c>
      <c r="L76" s="550" t="s">
        <v>12541</v>
      </c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</row>
    <row r="77">
      <c r="A77" s="549">
        <v>45727.0</v>
      </c>
      <c r="B77" s="550" t="s">
        <v>12508</v>
      </c>
      <c r="C77" s="550" t="s">
        <v>12495</v>
      </c>
      <c r="D77" s="550" t="s">
        <v>12537</v>
      </c>
      <c r="E77" s="550" t="s">
        <v>12560</v>
      </c>
      <c r="F77" s="551">
        <v>0.0</v>
      </c>
      <c r="G77" s="551">
        <v>4368.0</v>
      </c>
      <c r="H77" s="551">
        <v>3900.0</v>
      </c>
      <c r="I77" s="551">
        <v>0.0</v>
      </c>
      <c r="J77" s="551">
        <v>468.0</v>
      </c>
      <c r="K77" s="552">
        <v>0.12</v>
      </c>
      <c r="L77" s="550" t="s">
        <v>12541</v>
      </c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</row>
    <row r="78">
      <c r="A78" s="549">
        <v>45727.0</v>
      </c>
      <c r="B78" s="550" t="s">
        <v>12508</v>
      </c>
      <c r="C78" s="550" t="s">
        <v>12495</v>
      </c>
      <c r="D78" s="550" t="s">
        <v>12537</v>
      </c>
      <c r="E78" s="550" t="s">
        <v>12560</v>
      </c>
      <c r="F78" s="551">
        <v>0.0</v>
      </c>
      <c r="G78" s="551">
        <v>106.31</v>
      </c>
      <c r="H78" s="551">
        <v>94.92</v>
      </c>
      <c r="I78" s="551">
        <v>0.0</v>
      </c>
      <c r="J78" s="551">
        <v>11.39</v>
      </c>
      <c r="K78" s="552">
        <v>0.12</v>
      </c>
      <c r="L78" s="550" t="s">
        <v>12541</v>
      </c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</row>
    <row r="79">
      <c r="A79" s="549">
        <v>45727.0</v>
      </c>
      <c r="B79" s="550" t="s">
        <v>12508</v>
      </c>
      <c r="C79" s="550" t="s">
        <v>12495</v>
      </c>
      <c r="D79" s="550" t="s">
        <v>12537</v>
      </c>
      <c r="E79" s="550" t="s">
        <v>12560</v>
      </c>
      <c r="F79" s="551">
        <v>0.0</v>
      </c>
      <c r="G79" s="551">
        <v>16104.0</v>
      </c>
      <c r="H79" s="551">
        <v>14378.57</v>
      </c>
      <c r="I79" s="551">
        <v>0.0</v>
      </c>
      <c r="J79" s="551">
        <v>1725.43</v>
      </c>
      <c r="K79" s="552">
        <v>0.12</v>
      </c>
      <c r="L79" s="550" t="s">
        <v>12541</v>
      </c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</row>
    <row r="80">
      <c r="A80" s="549">
        <v>45727.0</v>
      </c>
      <c r="B80" s="550" t="s">
        <v>12508</v>
      </c>
      <c r="C80" s="550" t="s">
        <v>12495</v>
      </c>
      <c r="D80" s="550" t="s">
        <v>12537</v>
      </c>
      <c r="E80" s="550" t="s">
        <v>12560</v>
      </c>
      <c r="F80" s="551">
        <v>0.0</v>
      </c>
      <c r="G80" s="551">
        <v>315.84</v>
      </c>
      <c r="H80" s="551">
        <v>282.0</v>
      </c>
      <c r="I80" s="551">
        <v>0.0</v>
      </c>
      <c r="J80" s="551">
        <v>33.84</v>
      </c>
      <c r="K80" s="552">
        <v>0.12</v>
      </c>
      <c r="L80" s="550" t="s">
        <v>12541</v>
      </c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</row>
    <row r="81">
      <c r="A81" s="549">
        <v>45727.0</v>
      </c>
      <c r="B81" s="550" t="s">
        <v>12508</v>
      </c>
      <c r="C81" s="550" t="s">
        <v>12495</v>
      </c>
      <c r="D81" s="550" t="s">
        <v>12537</v>
      </c>
      <c r="E81" s="550" t="s">
        <v>12560</v>
      </c>
      <c r="F81" s="551">
        <v>0.0</v>
      </c>
      <c r="G81" s="551">
        <v>113523.46</v>
      </c>
      <c r="H81" s="551">
        <v>101360.23</v>
      </c>
      <c r="I81" s="551">
        <v>0.0</v>
      </c>
      <c r="J81" s="551">
        <v>12163.23</v>
      </c>
      <c r="K81" s="552">
        <v>0.12</v>
      </c>
      <c r="L81" s="550" t="s">
        <v>12540</v>
      </c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</row>
    <row r="82">
      <c r="A82" s="549">
        <v>45727.0</v>
      </c>
      <c r="B82" s="550" t="s">
        <v>12508</v>
      </c>
      <c r="C82" s="550" t="s">
        <v>12495</v>
      </c>
      <c r="D82" s="550" t="s">
        <v>12537</v>
      </c>
      <c r="E82" s="550" t="s">
        <v>12560</v>
      </c>
      <c r="F82" s="551">
        <v>0.0</v>
      </c>
      <c r="G82" s="551">
        <v>53548.8</v>
      </c>
      <c r="H82" s="551">
        <v>47811.43</v>
      </c>
      <c r="I82" s="551">
        <v>0.0</v>
      </c>
      <c r="J82" s="551">
        <v>5737.37</v>
      </c>
      <c r="K82" s="552">
        <v>0.12</v>
      </c>
      <c r="L82" s="550" t="s">
        <v>12540</v>
      </c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</row>
    <row r="83">
      <c r="A83" s="549">
        <v>45727.0</v>
      </c>
      <c r="B83" s="550" t="s">
        <v>12508</v>
      </c>
      <c r="C83" s="550" t="s">
        <v>12495</v>
      </c>
      <c r="D83" s="550" t="s">
        <v>12537</v>
      </c>
      <c r="E83" s="550" t="s">
        <v>12560</v>
      </c>
      <c r="F83" s="551">
        <v>0.0</v>
      </c>
      <c r="G83" s="551">
        <v>96588.8</v>
      </c>
      <c r="H83" s="551">
        <v>86240.0</v>
      </c>
      <c r="I83" s="551">
        <v>0.0</v>
      </c>
      <c r="J83" s="551">
        <v>10348.8</v>
      </c>
      <c r="K83" s="552">
        <v>0.12</v>
      </c>
      <c r="L83" s="550" t="s">
        <v>12540</v>
      </c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</row>
    <row r="84">
      <c r="A84" s="549">
        <v>45727.0</v>
      </c>
      <c r="B84" s="550" t="s">
        <v>12508</v>
      </c>
      <c r="C84" s="550" t="s">
        <v>12495</v>
      </c>
      <c r="D84" s="550" t="s">
        <v>12537</v>
      </c>
      <c r="E84" s="550" t="s">
        <v>12560</v>
      </c>
      <c r="F84" s="551">
        <v>0.0</v>
      </c>
      <c r="G84" s="551">
        <v>23829.12</v>
      </c>
      <c r="H84" s="551">
        <v>21276.0</v>
      </c>
      <c r="I84" s="551">
        <v>0.0</v>
      </c>
      <c r="J84" s="551">
        <v>2553.12</v>
      </c>
      <c r="K84" s="552">
        <v>0.12</v>
      </c>
      <c r="L84" s="550" t="s">
        <v>12539</v>
      </c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</row>
    <row r="85">
      <c r="A85" s="549">
        <v>45727.0</v>
      </c>
      <c r="B85" s="550" t="s">
        <v>12508</v>
      </c>
      <c r="C85" s="550" t="s">
        <v>12495</v>
      </c>
      <c r="D85" s="550" t="s">
        <v>12537</v>
      </c>
      <c r="E85" s="550" t="s">
        <v>12560</v>
      </c>
      <c r="F85" s="551">
        <v>0.0</v>
      </c>
      <c r="G85" s="551">
        <v>11914.56</v>
      </c>
      <c r="H85" s="551">
        <v>10638.0</v>
      </c>
      <c r="I85" s="551">
        <v>0.0</v>
      </c>
      <c r="J85" s="551">
        <v>1276.56</v>
      </c>
      <c r="K85" s="552">
        <v>0.12</v>
      </c>
      <c r="L85" s="550" t="s">
        <v>12539</v>
      </c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</row>
    <row r="86">
      <c r="A86" s="549">
        <v>45727.0</v>
      </c>
      <c r="B86" s="550" t="s">
        <v>12508</v>
      </c>
      <c r="C86" s="550" t="s">
        <v>12495</v>
      </c>
      <c r="D86" s="550" t="s">
        <v>12537</v>
      </c>
      <c r="E86" s="550" t="s">
        <v>12560</v>
      </c>
      <c r="F86" s="551">
        <v>0.0</v>
      </c>
      <c r="G86" s="551">
        <v>23654.4</v>
      </c>
      <c r="H86" s="551">
        <v>21120.0</v>
      </c>
      <c r="I86" s="551">
        <v>0.0</v>
      </c>
      <c r="J86" s="551">
        <v>2534.4</v>
      </c>
      <c r="K86" s="552">
        <v>0.12</v>
      </c>
      <c r="L86" s="550" t="s">
        <v>12539</v>
      </c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</row>
    <row r="87">
      <c r="A87" s="549">
        <v>45728.0</v>
      </c>
      <c r="B87" s="550" t="s">
        <v>12508</v>
      </c>
      <c r="C87" s="550" t="s">
        <v>12240</v>
      </c>
      <c r="D87" s="550" t="s">
        <v>12558</v>
      </c>
      <c r="E87" s="550" t="s">
        <v>12561</v>
      </c>
      <c r="F87" s="551">
        <v>0.0</v>
      </c>
      <c r="G87" s="551">
        <v>413.3</v>
      </c>
      <c r="H87" s="551">
        <v>369.02</v>
      </c>
      <c r="I87" s="551">
        <v>0.0</v>
      </c>
      <c r="J87" s="551">
        <v>44.28</v>
      </c>
      <c r="K87" s="552">
        <v>0.12</v>
      </c>
      <c r="L87" s="550" t="s">
        <v>12215</v>
      </c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</row>
    <row r="88">
      <c r="A88" s="549">
        <v>45728.0</v>
      </c>
      <c r="B88" s="550" t="s">
        <v>12508</v>
      </c>
      <c r="C88" s="550" t="s">
        <v>12548</v>
      </c>
      <c r="D88" s="550" t="s">
        <v>12549</v>
      </c>
      <c r="E88" s="550" t="s">
        <v>12562</v>
      </c>
      <c r="F88" s="551">
        <v>0.0</v>
      </c>
      <c r="G88" s="551">
        <v>7616.0</v>
      </c>
      <c r="H88" s="551">
        <v>6800.0</v>
      </c>
      <c r="I88" s="551">
        <v>0.0</v>
      </c>
      <c r="J88" s="551">
        <v>816.0</v>
      </c>
      <c r="K88" s="552">
        <v>0.12</v>
      </c>
      <c r="L88" s="550" t="s">
        <v>12551</v>
      </c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</row>
    <row r="89">
      <c r="A89" s="549">
        <v>45728.0</v>
      </c>
      <c r="B89" s="550" t="s">
        <v>12508</v>
      </c>
      <c r="C89" s="550" t="s">
        <v>12524</v>
      </c>
      <c r="D89" s="550" t="s">
        <v>12525</v>
      </c>
      <c r="E89" s="550" t="s">
        <v>12563</v>
      </c>
      <c r="F89" s="551">
        <v>0.0</v>
      </c>
      <c r="G89" s="551">
        <v>1546.01</v>
      </c>
      <c r="H89" s="551">
        <v>1380.37</v>
      </c>
      <c r="I89" s="551">
        <v>0.0</v>
      </c>
      <c r="J89" s="551">
        <v>165.64</v>
      </c>
      <c r="K89" s="552">
        <v>0.12</v>
      </c>
      <c r="L89" s="550" t="s">
        <v>12527</v>
      </c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</row>
    <row r="90">
      <c r="A90" s="549">
        <v>45728.0</v>
      </c>
      <c r="B90" s="550" t="s">
        <v>12508</v>
      </c>
      <c r="C90" s="550" t="s">
        <v>12524</v>
      </c>
      <c r="D90" s="550" t="s">
        <v>12525</v>
      </c>
      <c r="E90" s="550" t="s">
        <v>12563</v>
      </c>
      <c r="F90" s="551">
        <v>0.0</v>
      </c>
      <c r="G90" s="551">
        <v>74501.99</v>
      </c>
      <c r="H90" s="551">
        <v>66519.63</v>
      </c>
      <c r="I90" s="551">
        <v>0.0</v>
      </c>
      <c r="J90" s="551">
        <v>7982.36</v>
      </c>
      <c r="K90" s="552">
        <v>0.12</v>
      </c>
      <c r="L90" s="550" t="s">
        <v>12527</v>
      </c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</row>
    <row r="91">
      <c r="A91" s="549">
        <v>45728.0</v>
      </c>
      <c r="B91" s="550" t="s">
        <v>12508</v>
      </c>
      <c r="C91" s="550" t="s">
        <v>12524</v>
      </c>
      <c r="D91" s="550" t="s">
        <v>12525</v>
      </c>
      <c r="E91" s="550" t="s">
        <v>12564</v>
      </c>
      <c r="F91" s="551">
        <v>0.0</v>
      </c>
      <c r="G91" s="551">
        <v>32.09</v>
      </c>
      <c r="H91" s="551">
        <v>28.65</v>
      </c>
      <c r="I91" s="551">
        <v>0.0</v>
      </c>
      <c r="J91" s="551">
        <v>3.44</v>
      </c>
      <c r="K91" s="552">
        <v>0.12</v>
      </c>
      <c r="L91" s="550" t="s">
        <v>12527</v>
      </c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</row>
    <row r="92">
      <c r="A92" s="549">
        <v>45728.0</v>
      </c>
      <c r="B92" s="550" t="s">
        <v>12508</v>
      </c>
      <c r="C92" s="550" t="s">
        <v>12524</v>
      </c>
      <c r="D92" s="550" t="s">
        <v>12525</v>
      </c>
      <c r="E92" s="550" t="s">
        <v>12564</v>
      </c>
      <c r="F92" s="551">
        <v>0.0</v>
      </c>
      <c r="G92" s="551">
        <v>1546.01</v>
      </c>
      <c r="H92" s="551">
        <v>1380.37</v>
      </c>
      <c r="I92" s="551">
        <v>0.0</v>
      </c>
      <c r="J92" s="551">
        <v>165.64</v>
      </c>
      <c r="K92" s="552">
        <v>0.12</v>
      </c>
      <c r="L92" s="550" t="s">
        <v>12527</v>
      </c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</row>
    <row r="93">
      <c r="A93" s="549">
        <v>45733.0</v>
      </c>
      <c r="B93" s="550" t="s">
        <v>12100</v>
      </c>
      <c r="C93" s="550" t="s">
        <v>12565</v>
      </c>
      <c r="D93" s="550" t="s">
        <v>12566</v>
      </c>
      <c r="E93" s="550" t="s">
        <v>12567</v>
      </c>
      <c r="F93" s="551">
        <v>0.0</v>
      </c>
      <c r="G93" s="551">
        <v>50.0</v>
      </c>
      <c r="H93" s="551">
        <v>44.64</v>
      </c>
      <c r="I93" s="551">
        <v>0.0</v>
      </c>
      <c r="J93" s="551">
        <v>5.36</v>
      </c>
      <c r="K93" s="552">
        <v>0.12</v>
      </c>
      <c r="L93" s="550" t="s">
        <v>12545</v>
      </c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</row>
    <row r="94">
      <c r="A94" s="549">
        <v>45733.0</v>
      </c>
      <c r="B94" s="550" t="s">
        <v>12100</v>
      </c>
      <c r="C94" s="550" t="s">
        <v>12568</v>
      </c>
      <c r="D94" s="550" t="s">
        <v>12569</v>
      </c>
      <c r="E94" s="550" t="s">
        <v>12570</v>
      </c>
      <c r="F94" s="551">
        <v>0.0</v>
      </c>
      <c r="G94" s="551">
        <v>268.8</v>
      </c>
      <c r="H94" s="551">
        <v>240.0</v>
      </c>
      <c r="I94" s="551">
        <v>0.0</v>
      </c>
      <c r="J94" s="551">
        <v>28.8</v>
      </c>
      <c r="K94" s="552">
        <v>0.12</v>
      </c>
      <c r="L94" s="550" t="s">
        <v>12111</v>
      </c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</row>
    <row r="95">
      <c r="A95" s="549">
        <v>45736.0</v>
      </c>
      <c r="B95" s="550" t="s">
        <v>12508</v>
      </c>
      <c r="C95" s="550" t="s">
        <v>12554</v>
      </c>
      <c r="D95" s="550" t="s">
        <v>12555</v>
      </c>
      <c r="E95" s="550" t="s">
        <v>12571</v>
      </c>
      <c r="F95" s="551">
        <v>0.0</v>
      </c>
      <c r="G95" s="551">
        <v>7457.5</v>
      </c>
      <c r="H95" s="551">
        <v>6658.48</v>
      </c>
      <c r="I95" s="551">
        <v>0.0</v>
      </c>
      <c r="J95" s="551">
        <v>799.02</v>
      </c>
      <c r="K95" s="552">
        <v>0.12</v>
      </c>
      <c r="L95" s="550" t="s">
        <v>12211</v>
      </c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</row>
    <row r="96">
      <c r="A96" s="549">
        <v>45741.0</v>
      </c>
      <c r="B96" s="550" t="s">
        <v>12508</v>
      </c>
      <c r="C96" s="550" t="s">
        <v>12495</v>
      </c>
      <c r="D96" s="550" t="s">
        <v>12537</v>
      </c>
      <c r="E96" s="550" t="s">
        <v>12572</v>
      </c>
      <c r="F96" s="551">
        <v>0.0</v>
      </c>
      <c r="G96" s="551">
        <v>113523.46</v>
      </c>
      <c r="H96" s="551">
        <v>101360.23</v>
      </c>
      <c r="I96" s="551">
        <v>0.0</v>
      </c>
      <c r="J96" s="551">
        <v>12163.23</v>
      </c>
      <c r="K96" s="552">
        <v>0.12</v>
      </c>
      <c r="L96" s="550" t="s">
        <v>12540</v>
      </c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</row>
    <row r="97">
      <c r="A97" s="549">
        <v>45741.0</v>
      </c>
      <c r="B97" s="550" t="s">
        <v>12508</v>
      </c>
      <c r="C97" s="550" t="s">
        <v>12495</v>
      </c>
      <c r="D97" s="550" t="s">
        <v>12537</v>
      </c>
      <c r="E97" s="550" t="s">
        <v>12572</v>
      </c>
      <c r="F97" s="551">
        <v>0.0</v>
      </c>
      <c r="G97" s="551">
        <v>53548.8</v>
      </c>
      <c r="H97" s="551">
        <v>47811.43</v>
      </c>
      <c r="I97" s="551">
        <v>0.0</v>
      </c>
      <c r="J97" s="551">
        <v>5737.37</v>
      </c>
      <c r="K97" s="552">
        <v>0.12</v>
      </c>
      <c r="L97" s="550" t="s">
        <v>12540</v>
      </c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</row>
    <row r="98">
      <c r="A98" s="549">
        <v>45741.0</v>
      </c>
      <c r="B98" s="550" t="s">
        <v>12508</v>
      </c>
      <c r="C98" s="550" t="s">
        <v>12495</v>
      </c>
      <c r="D98" s="550" t="s">
        <v>12537</v>
      </c>
      <c r="E98" s="550" t="s">
        <v>12572</v>
      </c>
      <c r="F98" s="551">
        <v>0.0</v>
      </c>
      <c r="G98" s="551">
        <v>96588.8</v>
      </c>
      <c r="H98" s="551">
        <v>86240.0</v>
      </c>
      <c r="I98" s="551">
        <v>0.0</v>
      </c>
      <c r="J98" s="551">
        <v>10348.8</v>
      </c>
      <c r="K98" s="552">
        <v>0.12</v>
      </c>
      <c r="L98" s="550" t="s">
        <v>12540</v>
      </c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</row>
    <row r="99">
      <c r="A99" s="549">
        <v>45741.0</v>
      </c>
      <c r="B99" s="550" t="s">
        <v>12508</v>
      </c>
      <c r="C99" s="550" t="s">
        <v>12495</v>
      </c>
      <c r="D99" s="550" t="s">
        <v>12537</v>
      </c>
      <c r="E99" s="550" t="s">
        <v>12572</v>
      </c>
      <c r="F99" s="551">
        <v>0.0</v>
      </c>
      <c r="G99" s="551">
        <v>20367.91</v>
      </c>
      <c r="H99" s="551">
        <v>18185.63</v>
      </c>
      <c r="I99" s="551">
        <v>0.0</v>
      </c>
      <c r="J99" s="551">
        <v>2182.28</v>
      </c>
      <c r="K99" s="552">
        <v>0.12</v>
      </c>
      <c r="L99" s="550" t="s">
        <v>12541</v>
      </c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</row>
    <row r="100">
      <c r="A100" s="549">
        <v>45741.0</v>
      </c>
      <c r="B100" s="550" t="s">
        <v>12508</v>
      </c>
      <c r="C100" s="550" t="s">
        <v>12495</v>
      </c>
      <c r="D100" s="550" t="s">
        <v>12537</v>
      </c>
      <c r="E100" s="550" t="s">
        <v>12572</v>
      </c>
      <c r="F100" s="551">
        <v>0.0</v>
      </c>
      <c r="G100" s="551">
        <v>212.88</v>
      </c>
      <c r="H100" s="551">
        <v>190.07</v>
      </c>
      <c r="I100" s="551">
        <v>0.0</v>
      </c>
      <c r="J100" s="551">
        <v>22.81</v>
      </c>
      <c r="K100" s="552">
        <v>0.12</v>
      </c>
      <c r="L100" s="550" t="s">
        <v>12541</v>
      </c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</row>
    <row r="101">
      <c r="A101" s="549">
        <v>45741.0</v>
      </c>
      <c r="B101" s="550" t="s">
        <v>12508</v>
      </c>
      <c r="C101" s="550" t="s">
        <v>12495</v>
      </c>
      <c r="D101" s="550" t="s">
        <v>12537</v>
      </c>
      <c r="E101" s="550" t="s">
        <v>12572</v>
      </c>
      <c r="F101" s="551">
        <v>0.0</v>
      </c>
      <c r="G101" s="551">
        <v>6477.67</v>
      </c>
      <c r="H101" s="551">
        <v>5783.63</v>
      </c>
      <c r="I101" s="551">
        <v>0.0</v>
      </c>
      <c r="J101" s="551">
        <v>694.04</v>
      </c>
      <c r="K101" s="552">
        <v>0.12</v>
      </c>
      <c r="L101" s="550" t="s">
        <v>12541</v>
      </c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</row>
    <row r="102">
      <c r="A102" s="549">
        <v>45741.0</v>
      </c>
      <c r="B102" s="550" t="s">
        <v>12508</v>
      </c>
      <c r="C102" s="550" t="s">
        <v>12495</v>
      </c>
      <c r="D102" s="550" t="s">
        <v>12537</v>
      </c>
      <c r="E102" s="550" t="s">
        <v>12572</v>
      </c>
      <c r="F102" s="551">
        <v>0.0</v>
      </c>
      <c r="G102" s="551">
        <v>23829.12</v>
      </c>
      <c r="H102" s="551">
        <v>21276.0</v>
      </c>
      <c r="I102" s="551">
        <v>0.0</v>
      </c>
      <c r="J102" s="551">
        <v>2553.12</v>
      </c>
      <c r="K102" s="552">
        <v>0.12</v>
      </c>
      <c r="L102" s="550" t="s">
        <v>12539</v>
      </c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</row>
    <row r="103">
      <c r="A103" s="549">
        <v>45741.0</v>
      </c>
      <c r="B103" s="550" t="s">
        <v>12508</v>
      </c>
      <c r="C103" s="550" t="s">
        <v>12495</v>
      </c>
      <c r="D103" s="550" t="s">
        <v>12537</v>
      </c>
      <c r="E103" s="550" t="s">
        <v>12572</v>
      </c>
      <c r="F103" s="551">
        <v>0.0</v>
      </c>
      <c r="G103" s="551">
        <v>11914.56</v>
      </c>
      <c r="H103" s="551">
        <v>10638.0</v>
      </c>
      <c r="I103" s="551">
        <v>0.0</v>
      </c>
      <c r="J103" s="551">
        <v>1276.56</v>
      </c>
      <c r="K103" s="552">
        <v>0.12</v>
      </c>
      <c r="L103" s="550" t="s">
        <v>12539</v>
      </c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</row>
    <row r="104">
      <c r="A104" s="549">
        <v>45741.0</v>
      </c>
      <c r="B104" s="550" t="s">
        <v>12508</v>
      </c>
      <c r="C104" s="550" t="s">
        <v>12495</v>
      </c>
      <c r="D104" s="550" t="s">
        <v>12537</v>
      </c>
      <c r="E104" s="550" t="s">
        <v>12572</v>
      </c>
      <c r="F104" s="551">
        <v>0.0</v>
      </c>
      <c r="G104" s="551">
        <v>23654.4</v>
      </c>
      <c r="H104" s="551">
        <v>21120.0</v>
      </c>
      <c r="I104" s="551">
        <v>0.0</v>
      </c>
      <c r="J104" s="551">
        <v>2534.4</v>
      </c>
      <c r="K104" s="552">
        <v>0.12</v>
      </c>
      <c r="L104" s="550" t="s">
        <v>12539</v>
      </c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</row>
    <row r="105">
      <c r="A105" s="549">
        <v>45741.0</v>
      </c>
      <c r="B105" s="550" t="s">
        <v>12508</v>
      </c>
      <c r="C105" s="550" t="s">
        <v>12495</v>
      </c>
      <c r="D105" s="550" t="s">
        <v>12537</v>
      </c>
      <c r="E105" s="550" t="s">
        <v>12572</v>
      </c>
      <c r="F105" s="551">
        <v>0.0</v>
      </c>
      <c r="G105" s="551">
        <v>106.44</v>
      </c>
      <c r="H105" s="551">
        <v>95.04</v>
      </c>
      <c r="I105" s="551">
        <v>0.0</v>
      </c>
      <c r="J105" s="551">
        <v>11.4</v>
      </c>
      <c r="K105" s="552">
        <v>0.12</v>
      </c>
      <c r="L105" s="550" t="s">
        <v>12541</v>
      </c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</row>
    <row r="106">
      <c r="A106" s="549">
        <v>45741.0</v>
      </c>
      <c r="B106" s="550" t="s">
        <v>12508</v>
      </c>
      <c r="C106" s="550" t="s">
        <v>12495</v>
      </c>
      <c r="D106" s="550" t="s">
        <v>12537</v>
      </c>
      <c r="E106" s="550" t="s">
        <v>12572</v>
      </c>
      <c r="F106" s="551">
        <v>0.0</v>
      </c>
      <c r="G106" s="551">
        <v>19750.0</v>
      </c>
      <c r="H106" s="551">
        <v>17633.93</v>
      </c>
      <c r="I106" s="551">
        <v>0.0</v>
      </c>
      <c r="J106" s="551">
        <v>2116.07</v>
      </c>
      <c r="K106" s="552">
        <v>0.12</v>
      </c>
      <c r="L106" s="550" t="s">
        <v>12541</v>
      </c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</row>
    <row r="107">
      <c r="A107" s="549">
        <v>45741.0</v>
      </c>
      <c r="B107" s="550" t="s">
        <v>12508</v>
      </c>
      <c r="C107" s="550" t="s">
        <v>12495</v>
      </c>
      <c r="D107" s="550" t="s">
        <v>12537</v>
      </c>
      <c r="E107" s="550" t="s">
        <v>12572</v>
      </c>
      <c r="F107" s="551">
        <v>0.0</v>
      </c>
      <c r="G107" s="551">
        <v>420.92</v>
      </c>
      <c r="H107" s="551">
        <v>375.82</v>
      </c>
      <c r="I107" s="551">
        <v>0.0</v>
      </c>
      <c r="J107" s="551">
        <v>45.1</v>
      </c>
      <c r="K107" s="552">
        <v>0.12</v>
      </c>
      <c r="L107" s="550" t="s">
        <v>12541</v>
      </c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</row>
    <row r="108">
      <c r="A108" s="549">
        <v>45743.0</v>
      </c>
      <c r="B108" s="550" t="s">
        <v>12508</v>
      </c>
      <c r="C108" s="550" t="s">
        <v>12524</v>
      </c>
      <c r="D108" s="550" t="s">
        <v>12525</v>
      </c>
      <c r="E108" s="550" t="s">
        <v>12573</v>
      </c>
      <c r="F108" s="551">
        <v>0.0</v>
      </c>
      <c r="G108" s="551">
        <v>54432.0</v>
      </c>
      <c r="H108" s="551">
        <v>48600.0</v>
      </c>
      <c r="I108" s="551">
        <v>0.0</v>
      </c>
      <c r="J108" s="551">
        <v>5832.0</v>
      </c>
      <c r="K108" s="552">
        <v>0.12</v>
      </c>
      <c r="L108" s="550" t="s">
        <v>12527</v>
      </c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</row>
    <row r="109">
      <c r="A109" s="549">
        <v>45743.0</v>
      </c>
      <c r="B109" s="550" t="s">
        <v>12100</v>
      </c>
      <c r="C109" s="550" t="s">
        <v>12574</v>
      </c>
      <c r="D109" s="550" t="s">
        <v>12575</v>
      </c>
      <c r="E109" s="550" t="s">
        <v>12576</v>
      </c>
      <c r="F109" s="551">
        <v>0.0</v>
      </c>
      <c r="G109" s="551">
        <v>105.0</v>
      </c>
      <c r="H109" s="551">
        <v>93.75</v>
      </c>
      <c r="I109" s="551">
        <v>0.0</v>
      </c>
      <c r="J109" s="551">
        <v>11.25</v>
      </c>
      <c r="K109" s="552">
        <v>0.12</v>
      </c>
      <c r="L109" s="550" t="s">
        <v>12527</v>
      </c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</row>
    <row r="110">
      <c r="A110" s="556" t="s">
        <v>12577</v>
      </c>
      <c r="B110" s="431"/>
      <c r="C110" s="431"/>
      <c r="D110" s="431"/>
      <c r="E110" s="431"/>
      <c r="F110" s="557">
        <v>0.0</v>
      </c>
      <c r="G110" s="557">
        <v>1962104.52</v>
      </c>
      <c r="H110" s="557">
        <v>1751879.03</v>
      </c>
      <c r="I110" s="557">
        <v>0.0</v>
      </c>
      <c r="J110" s="557">
        <v>210225.49</v>
      </c>
      <c r="K110" s="443"/>
      <c r="L110" s="431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</row>
    <row r="111">
      <c r="A111" s="444"/>
      <c r="B111" s="48"/>
      <c r="C111" s="48"/>
      <c r="D111" s="48"/>
      <c r="E111" s="48"/>
      <c r="F111" s="106"/>
      <c r="G111" s="106"/>
      <c r="H111" s="106"/>
      <c r="I111" s="106"/>
      <c r="J111" s="106"/>
      <c r="K111" s="445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</row>
    <row r="112">
      <c r="A112" s="561" t="s">
        <v>11791</v>
      </c>
      <c r="B112" s="500"/>
      <c r="C112" s="500"/>
      <c r="D112" s="500"/>
      <c r="E112" s="500"/>
      <c r="F112" s="562">
        <v>0.0</v>
      </c>
      <c r="G112" s="562">
        <v>1991399.52</v>
      </c>
      <c r="H112" s="562">
        <v>1781172.42</v>
      </c>
      <c r="I112" s="562">
        <v>0.0</v>
      </c>
      <c r="J112" s="562">
        <v>210227.1</v>
      </c>
      <c r="K112" s="563"/>
      <c r="L112" s="500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</row>
    <row r="113">
      <c r="A113" s="444"/>
      <c r="B113" s="48"/>
      <c r="C113" s="48"/>
      <c r="D113" s="48"/>
      <c r="E113" s="48"/>
      <c r="F113" s="48"/>
      <c r="G113" s="130"/>
      <c r="H113" s="130"/>
      <c r="I113" s="130"/>
      <c r="J113" s="48"/>
      <c r="K113" s="564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</row>
    <row r="114">
      <c r="A114" s="565"/>
      <c r="B114" s="508"/>
      <c r="C114" s="508"/>
      <c r="D114" s="508"/>
      <c r="E114" s="508"/>
      <c r="F114" s="508"/>
      <c r="G114" s="612"/>
      <c r="H114" s="612"/>
      <c r="I114" s="612"/>
      <c r="J114" s="612"/>
      <c r="K114" s="566"/>
      <c r="L114" s="508"/>
      <c r="M114" s="508"/>
      <c r="N114" s="508"/>
      <c r="O114" s="508"/>
      <c r="P114" s="508"/>
      <c r="Q114" s="508"/>
      <c r="R114" s="508"/>
      <c r="S114" s="508"/>
      <c r="T114" s="508"/>
      <c r="U114" s="508"/>
      <c r="V114" s="48"/>
      <c r="W114" s="48"/>
      <c r="X114" s="48"/>
      <c r="Y114" s="48"/>
      <c r="Z114" s="48"/>
      <c r="AA114" s="48"/>
      <c r="AB114" s="48"/>
      <c r="AC114" s="48"/>
      <c r="AD114" s="48"/>
    </row>
    <row r="115">
      <c r="A115" s="444"/>
      <c r="B115" s="48"/>
      <c r="C115" s="48"/>
      <c r="D115" s="48"/>
      <c r="E115" s="48"/>
      <c r="F115" s="130"/>
      <c r="G115" s="48"/>
      <c r="H115" s="130"/>
      <c r="I115" s="130"/>
      <c r="J115" s="48"/>
      <c r="K115" s="564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</row>
    <row r="116">
      <c r="A116" s="567" t="s">
        <v>12578</v>
      </c>
      <c r="B116" s="48"/>
      <c r="C116" s="48"/>
      <c r="D116" s="48"/>
      <c r="E116" s="48"/>
      <c r="F116" s="48"/>
      <c r="G116" s="130"/>
      <c r="H116" s="130"/>
      <c r="I116" s="130"/>
      <c r="J116" s="48"/>
      <c r="K116" s="564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</row>
    <row r="117">
      <c r="A117" s="559" t="s">
        <v>10207</v>
      </c>
      <c r="B117" s="48"/>
      <c r="C117" s="48"/>
      <c r="D117" s="48"/>
      <c r="E117" s="48"/>
      <c r="F117" s="48"/>
      <c r="G117" s="130"/>
      <c r="H117" s="130"/>
      <c r="I117" s="130"/>
      <c r="J117" s="48"/>
      <c r="K117" s="564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</row>
    <row r="118">
      <c r="A118" s="559" t="s">
        <v>11023</v>
      </c>
      <c r="B118" s="48"/>
      <c r="C118" s="48"/>
      <c r="D118" s="48"/>
      <c r="E118" s="48"/>
      <c r="F118" s="48"/>
      <c r="G118" s="130"/>
      <c r="H118" s="130"/>
      <c r="I118" s="130"/>
      <c r="J118" s="48"/>
      <c r="K118" s="564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</row>
    <row r="119">
      <c r="A119" s="444"/>
      <c r="B119" s="48"/>
      <c r="C119" s="48"/>
      <c r="D119" s="48"/>
      <c r="E119" s="48"/>
      <c r="F119" s="48"/>
      <c r="G119" s="48"/>
      <c r="H119" s="48"/>
      <c r="I119" s="130"/>
      <c r="J119" s="48"/>
      <c r="K119" s="564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</row>
    <row r="120">
      <c r="A120" s="568" t="s">
        <v>12579</v>
      </c>
      <c r="B120" s="48"/>
      <c r="C120" s="48"/>
      <c r="D120" s="48"/>
      <c r="E120" s="48"/>
      <c r="F120" s="48"/>
      <c r="G120" s="48"/>
      <c r="H120" s="48"/>
      <c r="I120" s="130"/>
      <c r="J120" s="48"/>
      <c r="K120" s="564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</row>
    <row r="121">
      <c r="A121" s="568" t="s">
        <v>12580</v>
      </c>
      <c r="B121" s="48"/>
      <c r="C121" s="48"/>
      <c r="D121" s="48"/>
      <c r="E121" s="48"/>
      <c r="F121" s="48"/>
      <c r="G121" s="130"/>
      <c r="H121" s="130"/>
      <c r="I121" s="130"/>
      <c r="J121" s="48"/>
      <c r="K121" s="564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</row>
    <row r="122">
      <c r="A122" s="444"/>
      <c r="B122" s="48"/>
      <c r="C122" s="48"/>
      <c r="D122" s="48"/>
      <c r="E122" s="48"/>
      <c r="F122" s="48"/>
      <c r="G122" s="130"/>
      <c r="H122" s="130"/>
      <c r="I122" s="130"/>
      <c r="J122" s="48"/>
      <c r="K122" s="564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</row>
    <row r="123">
      <c r="A123" s="569" t="s">
        <v>43</v>
      </c>
      <c r="B123" s="543" t="s">
        <v>10210</v>
      </c>
      <c r="C123" s="543" t="s">
        <v>10211</v>
      </c>
      <c r="D123" s="543" t="s">
        <v>47</v>
      </c>
      <c r="E123" s="543" t="s">
        <v>10212</v>
      </c>
      <c r="F123" s="544" t="s">
        <v>10214</v>
      </c>
      <c r="G123" s="544" t="s">
        <v>10215</v>
      </c>
      <c r="H123" s="544" t="s">
        <v>12099</v>
      </c>
      <c r="I123" s="613" t="s">
        <v>10216</v>
      </c>
      <c r="J123" s="544" t="s">
        <v>10217</v>
      </c>
      <c r="K123" s="570" t="s">
        <v>10218</v>
      </c>
      <c r="L123" s="543" t="s">
        <v>10219</v>
      </c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</row>
    <row r="124">
      <c r="A124" s="444"/>
      <c r="B124" s="48"/>
      <c r="C124" s="48"/>
      <c r="D124" s="48"/>
      <c r="E124" s="48"/>
      <c r="F124" s="48"/>
      <c r="G124" s="48"/>
      <c r="H124" s="48"/>
      <c r="I124" s="130"/>
      <c r="J124" s="48"/>
      <c r="K124" s="564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</row>
    <row r="125">
      <c r="A125" s="569" t="s">
        <v>12500</v>
      </c>
      <c r="B125" s="166"/>
      <c r="C125" s="166"/>
      <c r="D125" s="166"/>
      <c r="E125" s="166"/>
      <c r="F125" s="166"/>
      <c r="G125" s="166"/>
      <c r="H125" s="166"/>
      <c r="I125" s="578"/>
      <c r="J125" s="166"/>
      <c r="K125" s="571"/>
      <c r="L125" s="166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</row>
    <row r="126">
      <c r="A126" s="572">
        <v>45757.0</v>
      </c>
      <c r="B126" s="542" t="s">
        <v>12120</v>
      </c>
      <c r="C126" s="542" t="s">
        <v>12330</v>
      </c>
      <c r="D126" s="542" t="s">
        <v>12581</v>
      </c>
      <c r="E126" s="542" t="s">
        <v>12332</v>
      </c>
      <c r="F126" s="560">
        <v>0.0</v>
      </c>
      <c r="G126" s="560">
        <v>1921.32</v>
      </c>
      <c r="H126" s="560">
        <v>1921.32</v>
      </c>
      <c r="I126" s="560">
        <f>(0 - F126)</f>
        <v>0</v>
      </c>
      <c r="J126" s="560">
        <v>0.0</v>
      </c>
      <c r="K126" s="573">
        <v>0.0</v>
      </c>
      <c r="L126" s="542" t="s">
        <v>12215</v>
      </c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</row>
    <row r="127">
      <c r="A127" s="444"/>
      <c r="B127" s="48"/>
      <c r="C127" s="48"/>
      <c r="D127" s="48"/>
      <c r="E127" s="48"/>
      <c r="F127" s="106"/>
      <c r="G127" s="106"/>
      <c r="H127" s="106"/>
      <c r="I127" s="106"/>
      <c r="J127" s="106"/>
      <c r="K127" s="445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</row>
    <row r="128">
      <c r="A128" s="574">
        <v>45785.0</v>
      </c>
      <c r="B128" s="550" t="s">
        <v>12100</v>
      </c>
      <c r="C128" s="550" t="s">
        <v>12495</v>
      </c>
      <c r="D128" s="550" t="s">
        <v>12582</v>
      </c>
      <c r="E128" s="550" t="s">
        <v>12583</v>
      </c>
      <c r="F128" s="551">
        <v>0.0</v>
      </c>
      <c r="G128" s="551">
        <v>15.0</v>
      </c>
      <c r="H128" s="551">
        <v>15.0</v>
      </c>
      <c r="I128" s="551">
        <f>((I126 + 0) - F128)</f>
        <v>0</v>
      </c>
      <c r="J128" s="551">
        <v>0.0</v>
      </c>
      <c r="K128" s="575">
        <v>0.0</v>
      </c>
      <c r="L128" s="550" t="s">
        <v>12545</v>
      </c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</row>
    <row r="129">
      <c r="A129" s="574">
        <v>45803.0</v>
      </c>
      <c r="B129" s="550" t="s">
        <v>12120</v>
      </c>
      <c r="C129" s="550" t="s">
        <v>12584</v>
      </c>
      <c r="D129" s="576" t="s">
        <v>12585</v>
      </c>
      <c r="E129" s="550" t="s">
        <v>12586</v>
      </c>
      <c r="F129" s="551">
        <v>0.0</v>
      </c>
      <c r="G129" s="551">
        <v>8500.0</v>
      </c>
      <c r="H129" s="551">
        <v>8500.0</v>
      </c>
      <c r="I129" s="551">
        <f>((I128 + 0) - F129)</f>
        <v>0</v>
      </c>
      <c r="J129" s="551">
        <v>0.0</v>
      </c>
      <c r="K129" s="575">
        <v>0.0</v>
      </c>
      <c r="L129" s="550" t="s">
        <v>12215</v>
      </c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</row>
    <row r="130">
      <c r="A130" s="577" t="s">
        <v>12518</v>
      </c>
      <c r="B130" s="431"/>
      <c r="C130" s="431"/>
      <c r="D130" s="431"/>
      <c r="E130" s="431"/>
      <c r="F130" s="557">
        <f t="shared" ref="F130:H130" si="1">SUM(F126:F129)</f>
        <v>0</v>
      </c>
      <c r="G130" s="557">
        <f t="shared" si="1"/>
        <v>10436.32</v>
      </c>
      <c r="H130" s="557">
        <f t="shared" si="1"/>
        <v>10436.32</v>
      </c>
      <c r="I130" s="557">
        <f>I129</f>
        <v>0</v>
      </c>
      <c r="J130" s="557">
        <f>SUM(J126:J129)</f>
        <v>0</v>
      </c>
      <c r="K130" s="553"/>
      <c r="L130" s="431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</row>
    <row r="131">
      <c r="A131" s="444"/>
      <c r="B131" s="48"/>
      <c r="C131" s="48"/>
      <c r="D131" s="48"/>
      <c r="E131" s="48"/>
      <c r="F131" s="48"/>
      <c r="G131" s="48"/>
      <c r="H131" s="48"/>
      <c r="I131" s="130"/>
      <c r="J131" s="48"/>
      <c r="K131" s="564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</row>
    <row r="132">
      <c r="A132" s="569" t="s">
        <v>12519</v>
      </c>
      <c r="B132" s="166"/>
      <c r="C132" s="166"/>
      <c r="D132" s="166"/>
      <c r="E132" s="166"/>
      <c r="F132" s="166"/>
      <c r="G132" s="578"/>
      <c r="H132" s="578"/>
      <c r="I132" s="578"/>
      <c r="J132" s="166"/>
      <c r="K132" s="571"/>
      <c r="L132" s="166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</row>
    <row r="133">
      <c r="A133" s="572">
        <v>45748.0</v>
      </c>
      <c r="B133" s="542" t="s">
        <v>12120</v>
      </c>
      <c r="C133" s="542" t="s">
        <v>12524</v>
      </c>
      <c r="D133" s="542" t="s">
        <v>12587</v>
      </c>
      <c r="E133" s="542" t="s">
        <v>12588</v>
      </c>
      <c r="F133" s="560">
        <v>0.0</v>
      </c>
      <c r="G133" s="560">
        <v>54432.0</v>
      </c>
      <c r="H133" s="560">
        <v>48600.0</v>
      </c>
      <c r="I133" s="560">
        <f>(0 - F133)</f>
        <v>0</v>
      </c>
      <c r="J133" s="560">
        <v>5832.0</v>
      </c>
      <c r="K133" s="573">
        <v>12.0</v>
      </c>
      <c r="L133" s="542" t="s">
        <v>12527</v>
      </c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</row>
    <row r="134">
      <c r="A134" s="574">
        <v>45748.0</v>
      </c>
      <c r="B134" s="550" t="s">
        <v>12120</v>
      </c>
      <c r="C134" s="550" t="s">
        <v>12589</v>
      </c>
      <c r="D134" s="550" t="s">
        <v>12590</v>
      </c>
      <c r="E134" s="550" t="s">
        <v>12591</v>
      </c>
      <c r="F134" s="551">
        <v>0.0</v>
      </c>
      <c r="G134" s="551">
        <v>2500.0</v>
      </c>
      <c r="H134" s="551">
        <v>2232.14</v>
      </c>
      <c r="I134" s="551">
        <f t="shared" ref="I134:I159" si="2">((I133 + 0) - F134)</f>
        <v>0</v>
      </c>
      <c r="J134" s="551">
        <v>267.86</v>
      </c>
      <c r="K134" s="575">
        <v>12.0</v>
      </c>
      <c r="L134" s="550" t="s">
        <v>12592</v>
      </c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</row>
    <row r="135">
      <c r="A135" s="574">
        <v>45748.0</v>
      </c>
      <c r="B135" s="550" t="s">
        <v>12120</v>
      </c>
      <c r="C135" s="550" t="s">
        <v>12373</v>
      </c>
      <c r="D135" s="550" t="s">
        <v>12593</v>
      </c>
      <c r="E135" s="550" t="s">
        <v>12375</v>
      </c>
      <c r="F135" s="551">
        <v>0.0</v>
      </c>
      <c r="G135" s="551">
        <v>170.0</v>
      </c>
      <c r="H135" s="551">
        <v>151.79</v>
      </c>
      <c r="I135" s="551">
        <f t="shared" si="2"/>
        <v>0</v>
      </c>
      <c r="J135" s="551">
        <v>18.21</v>
      </c>
      <c r="K135" s="575">
        <v>12.0</v>
      </c>
      <c r="L135" s="550" t="s">
        <v>12531</v>
      </c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</row>
    <row r="136">
      <c r="A136" s="574">
        <v>45748.0</v>
      </c>
      <c r="B136" s="550" t="s">
        <v>12120</v>
      </c>
      <c r="C136" s="550" t="s">
        <v>11027</v>
      </c>
      <c r="D136" s="550" t="s">
        <v>12594</v>
      </c>
      <c r="E136" s="550" t="s">
        <v>12595</v>
      </c>
      <c r="F136" s="551">
        <v>0.0</v>
      </c>
      <c r="G136" s="551">
        <v>33600.0</v>
      </c>
      <c r="H136" s="551">
        <v>30000.0</v>
      </c>
      <c r="I136" s="551">
        <f t="shared" si="2"/>
        <v>0</v>
      </c>
      <c r="J136" s="551">
        <v>3600.0</v>
      </c>
      <c r="K136" s="575">
        <v>12.0</v>
      </c>
      <c r="L136" s="550" t="s">
        <v>12551</v>
      </c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</row>
    <row r="137">
      <c r="A137" s="574">
        <v>45748.0</v>
      </c>
      <c r="B137" s="550" t="s">
        <v>12120</v>
      </c>
      <c r="C137" s="550" t="s">
        <v>12548</v>
      </c>
      <c r="D137" s="576" t="s">
        <v>12596</v>
      </c>
      <c r="E137" s="550" t="s">
        <v>12597</v>
      </c>
      <c r="F137" s="551">
        <v>0.0</v>
      </c>
      <c r="G137" s="551">
        <v>7616.0</v>
      </c>
      <c r="H137" s="551">
        <v>6800.0</v>
      </c>
      <c r="I137" s="551">
        <f t="shared" si="2"/>
        <v>0</v>
      </c>
      <c r="J137" s="551">
        <v>816.0</v>
      </c>
      <c r="K137" s="575">
        <v>12.0</v>
      </c>
      <c r="L137" s="550" t="s">
        <v>12551</v>
      </c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</row>
    <row r="138">
      <c r="A138" s="574">
        <v>45750.0</v>
      </c>
      <c r="B138" s="550" t="s">
        <v>12120</v>
      </c>
      <c r="C138" s="550" t="s">
        <v>12495</v>
      </c>
      <c r="D138" s="576" t="s">
        <v>12598</v>
      </c>
      <c r="E138" s="550" t="s">
        <v>12599</v>
      </c>
      <c r="F138" s="551">
        <v>0.0</v>
      </c>
      <c r="G138" s="551">
        <v>113523.46</v>
      </c>
      <c r="H138" s="551">
        <v>101360.23</v>
      </c>
      <c r="I138" s="551">
        <f t="shared" si="2"/>
        <v>0</v>
      </c>
      <c r="J138" s="551">
        <v>12163.23</v>
      </c>
      <c r="K138" s="575">
        <v>12.0</v>
      </c>
      <c r="L138" s="550" t="s">
        <v>12540</v>
      </c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</row>
    <row r="139">
      <c r="A139" s="574">
        <v>45750.0</v>
      </c>
      <c r="B139" s="550" t="s">
        <v>12120</v>
      </c>
      <c r="C139" s="550" t="s">
        <v>12495</v>
      </c>
      <c r="D139" s="576" t="s">
        <v>12600</v>
      </c>
      <c r="E139" s="550" t="s">
        <v>12599</v>
      </c>
      <c r="F139" s="551">
        <v>0.0</v>
      </c>
      <c r="G139" s="551">
        <v>53548.8</v>
      </c>
      <c r="H139" s="551">
        <v>47811.43</v>
      </c>
      <c r="I139" s="551">
        <f t="shared" si="2"/>
        <v>0</v>
      </c>
      <c r="J139" s="551">
        <v>5737.37</v>
      </c>
      <c r="K139" s="575">
        <v>12.0</v>
      </c>
      <c r="L139" s="550" t="s">
        <v>12540</v>
      </c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</row>
    <row r="140">
      <c r="A140" s="574">
        <v>45750.0</v>
      </c>
      <c r="B140" s="550" t="s">
        <v>12120</v>
      </c>
      <c r="C140" s="550" t="s">
        <v>12495</v>
      </c>
      <c r="D140" s="576" t="s">
        <v>12601</v>
      </c>
      <c r="E140" s="550" t="s">
        <v>12599</v>
      </c>
      <c r="F140" s="551">
        <v>0.0</v>
      </c>
      <c r="G140" s="551">
        <v>96588.8</v>
      </c>
      <c r="H140" s="551">
        <v>86240.0</v>
      </c>
      <c r="I140" s="551">
        <f t="shared" si="2"/>
        <v>0</v>
      </c>
      <c r="J140" s="551">
        <v>10348.8</v>
      </c>
      <c r="K140" s="575">
        <v>12.0</v>
      </c>
      <c r="L140" s="550" t="s">
        <v>12540</v>
      </c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</row>
    <row r="141">
      <c r="A141" s="574">
        <v>45750.0</v>
      </c>
      <c r="B141" s="550" t="s">
        <v>12120</v>
      </c>
      <c r="C141" s="550" t="s">
        <v>12495</v>
      </c>
      <c r="D141" s="576" t="s">
        <v>12602</v>
      </c>
      <c r="E141" s="550" t="s">
        <v>12599</v>
      </c>
      <c r="F141" s="551">
        <v>0.0</v>
      </c>
      <c r="G141" s="551">
        <v>23829.12</v>
      </c>
      <c r="H141" s="551">
        <v>21276.0</v>
      </c>
      <c r="I141" s="551">
        <f t="shared" si="2"/>
        <v>0</v>
      </c>
      <c r="J141" s="551">
        <v>2553.12</v>
      </c>
      <c r="K141" s="575">
        <v>12.0</v>
      </c>
      <c r="L141" s="550" t="s">
        <v>12539</v>
      </c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</row>
    <row r="142">
      <c r="A142" s="574">
        <v>45750.0</v>
      </c>
      <c r="B142" s="550" t="s">
        <v>12120</v>
      </c>
      <c r="C142" s="550" t="s">
        <v>12495</v>
      </c>
      <c r="D142" s="576" t="s">
        <v>12603</v>
      </c>
      <c r="E142" s="550" t="s">
        <v>12599</v>
      </c>
      <c r="F142" s="551">
        <v>0.0</v>
      </c>
      <c r="G142" s="551">
        <v>11914.56</v>
      </c>
      <c r="H142" s="551">
        <v>10638.0</v>
      </c>
      <c r="I142" s="551">
        <f t="shared" si="2"/>
        <v>0</v>
      </c>
      <c r="J142" s="551">
        <v>1276.56</v>
      </c>
      <c r="K142" s="575">
        <v>12.0</v>
      </c>
      <c r="L142" s="550" t="s">
        <v>12539</v>
      </c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</row>
    <row r="143">
      <c r="A143" s="574">
        <v>45750.0</v>
      </c>
      <c r="B143" s="550" t="s">
        <v>12120</v>
      </c>
      <c r="C143" s="550" t="s">
        <v>12495</v>
      </c>
      <c r="D143" s="576" t="s">
        <v>12604</v>
      </c>
      <c r="E143" s="550" t="s">
        <v>12599</v>
      </c>
      <c r="F143" s="551">
        <v>0.0</v>
      </c>
      <c r="G143" s="551">
        <v>23654.4</v>
      </c>
      <c r="H143" s="551">
        <v>21120.0</v>
      </c>
      <c r="I143" s="551">
        <f t="shared" si="2"/>
        <v>0</v>
      </c>
      <c r="J143" s="551">
        <v>2534.4</v>
      </c>
      <c r="K143" s="575">
        <v>12.0</v>
      </c>
      <c r="L143" s="550" t="s">
        <v>12539</v>
      </c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</row>
    <row r="144">
      <c r="A144" s="574">
        <v>45752.0</v>
      </c>
      <c r="B144" s="550" t="s">
        <v>12120</v>
      </c>
      <c r="C144" s="550" t="s">
        <v>12554</v>
      </c>
      <c r="D144" s="576" t="s">
        <v>12605</v>
      </c>
      <c r="E144" s="550" t="s">
        <v>12606</v>
      </c>
      <c r="F144" s="551">
        <v>0.0</v>
      </c>
      <c r="G144" s="551">
        <v>14915.0</v>
      </c>
      <c r="H144" s="551">
        <v>13316.96</v>
      </c>
      <c r="I144" s="551">
        <f t="shared" si="2"/>
        <v>0</v>
      </c>
      <c r="J144" s="551">
        <v>1598.04</v>
      </c>
      <c r="K144" s="575">
        <v>12.0</v>
      </c>
      <c r="L144" s="550" t="s">
        <v>12211</v>
      </c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</row>
    <row r="145">
      <c r="A145" s="574">
        <v>45754.0</v>
      </c>
      <c r="B145" s="550" t="s">
        <v>12120</v>
      </c>
      <c r="C145" s="550" t="s">
        <v>12607</v>
      </c>
      <c r="D145" s="576" t="s">
        <v>12608</v>
      </c>
      <c r="E145" s="550" t="s">
        <v>12609</v>
      </c>
      <c r="F145" s="551">
        <v>0.0</v>
      </c>
      <c r="G145" s="551">
        <v>6000.0</v>
      </c>
      <c r="H145" s="551">
        <v>5357.14</v>
      </c>
      <c r="I145" s="551">
        <f t="shared" si="2"/>
        <v>0</v>
      </c>
      <c r="J145" s="551">
        <v>642.86</v>
      </c>
      <c r="K145" s="575">
        <v>12.0</v>
      </c>
      <c r="L145" s="550" t="s">
        <v>12215</v>
      </c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</row>
    <row r="146">
      <c r="A146" s="574">
        <v>45756.0</v>
      </c>
      <c r="B146" s="550" t="s">
        <v>12100</v>
      </c>
      <c r="C146" s="550" t="s">
        <v>12610</v>
      </c>
      <c r="D146" s="550" t="s">
        <v>12611</v>
      </c>
      <c r="E146" s="550" t="s">
        <v>12612</v>
      </c>
      <c r="F146" s="551">
        <v>0.0</v>
      </c>
      <c r="G146" s="551">
        <v>910.0</v>
      </c>
      <c r="H146" s="551">
        <v>812.5</v>
      </c>
      <c r="I146" s="551">
        <f t="shared" si="2"/>
        <v>0</v>
      </c>
      <c r="J146" s="551">
        <v>97.5</v>
      </c>
      <c r="K146" s="575">
        <v>12.0</v>
      </c>
      <c r="L146" s="550" t="s">
        <v>12124</v>
      </c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</row>
    <row r="147">
      <c r="A147" s="574">
        <v>45756.0</v>
      </c>
      <c r="B147" s="550" t="s">
        <v>12100</v>
      </c>
      <c r="C147" s="550" t="s">
        <v>12613</v>
      </c>
      <c r="D147" s="550" t="s">
        <v>12614</v>
      </c>
      <c r="E147" s="550" t="s">
        <v>12612</v>
      </c>
      <c r="F147" s="551">
        <v>0.0</v>
      </c>
      <c r="G147" s="551">
        <v>910.0</v>
      </c>
      <c r="H147" s="551">
        <v>812.5</v>
      </c>
      <c r="I147" s="551">
        <f t="shared" si="2"/>
        <v>0</v>
      </c>
      <c r="J147" s="551">
        <v>97.5</v>
      </c>
      <c r="K147" s="575">
        <v>12.0</v>
      </c>
      <c r="L147" s="550" t="s">
        <v>12592</v>
      </c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</row>
    <row r="148">
      <c r="A148" s="574">
        <v>45759.0</v>
      </c>
      <c r="B148" s="550" t="s">
        <v>12120</v>
      </c>
      <c r="C148" s="550" t="s">
        <v>12615</v>
      </c>
      <c r="D148" s="550" t="s">
        <v>12616</v>
      </c>
      <c r="E148" s="550" t="s">
        <v>12617</v>
      </c>
      <c r="F148" s="551">
        <v>0.0</v>
      </c>
      <c r="G148" s="551">
        <v>14000.0</v>
      </c>
      <c r="H148" s="551">
        <v>12500.0</v>
      </c>
      <c r="I148" s="551">
        <f t="shared" si="2"/>
        <v>0</v>
      </c>
      <c r="J148" s="551">
        <v>1500.0</v>
      </c>
      <c r="K148" s="575">
        <v>12.0</v>
      </c>
      <c r="L148" s="550" t="s">
        <v>12215</v>
      </c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</row>
    <row r="149">
      <c r="A149" s="574">
        <v>45759.0</v>
      </c>
      <c r="B149" s="550" t="s">
        <v>12120</v>
      </c>
      <c r="C149" s="550" t="s">
        <v>12615</v>
      </c>
      <c r="D149" s="550" t="s">
        <v>12618</v>
      </c>
      <c r="E149" s="550" t="s">
        <v>12617</v>
      </c>
      <c r="F149" s="551">
        <v>0.0</v>
      </c>
      <c r="G149" s="551">
        <v>2500.0</v>
      </c>
      <c r="H149" s="551">
        <v>2232.14</v>
      </c>
      <c r="I149" s="551">
        <f t="shared" si="2"/>
        <v>0</v>
      </c>
      <c r="J149" s="551">
        <v>267.86</v>
      </c>
      <c r="K149" s="575">
        <v>12.0</v>
      </c>
      <c r="L149" s="550" t="s">
        <v>12215</v>
      </c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</row>
    <row r="150">
      <c r="A150" s="574">
        <v>45761.0</v>
      </c>
      <c r="B150" s="550" t="s">
        <v>12100</v>
      </c>
      <c r="C150" s="550" t="s">
        <v>12619</v>
      </c>
      <c r="D150" s="550" t="s">
        <v>12620</v>
      </c>
      <c r="E150" s="550" t="s">
        <v>12621</v>
      </c>
      <c r="F150" s="551">
        <v>0.0</v>
      </c>
      <c r="G150" s="551">
        <v>420.0</v>
      </c>
      <c r="H150" s="551">
        <v>375.0</v>
      </c>
      <c r="I150" s="551">
        <f t="shared" si="2"/>
        <v>0</v>
      </c>
      <c r="J150" s="551">
        <v>45.0</v>
      </c>
      <c r="K150" s="575">
        <v>12.0</v>
      </c>
      <c r="L150" s="550" t="s">
        <v>12215</v>
      </c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</row>
    <row r="151">
      <c r="A151" s="574">
        <v>45761.0</v>
      </c>
      <c r="B151" s="550" t="s">
        <v>12100</v>
      </c>
      <c r="C151" s="550" t="s">
        <v>12619</v>
      </c>
      <c r="D151" s="550" t="s">
        <v>12622</v>
      </c>
      <c r="E151" s="550" t="s">
        <v>12621</v>
      </c>
      <c r="F151" s="551">
        <v>0.0</v>
      </c>
      <c r="G151" s="551">
        <v>420.0</v>
      </c>
      <c r="H151" s="551">
        <v>375.0</v>
      </c>
      <c r="I151" s="551">
        <f t="shared" si="2"/>
        <v>0</v>
      </c>
      <c r="J151" s="551">
        <v>45.0</v>
      </c>
      <c r="K151" s="575">
        <v>12.0</v>
      </c>
      <c r="L151" s="550" t="s">
        <v>12215</v>
      </c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</row>
    <row r="152">
      <c r="A152" s="574">
        <v>45762.0</v>
      </c>
      <c r="B152" s="550" t="s">
        <v>12100</v>
      </c>
      <c r="C152" s="550" t="s">
        <v>12495</v>
      </c>
      <c r="D152" s="550" t="s">
        <v>12623</v>
      </c>
      <c r="E152" s="550" t="s">
        <v>12624</v>
      </c>
      <c r="F152" s="551">
        <v>0.0</v>
      </c>
      <c r="G152" s="551">
        <v>15.0</v>
      </c>
      <c r="H152" s="551">
        <v>13.39</v>
      </c>
      <c r="I152" s="551">
        <f t="shared" si="2"/>
        <v>0</v>
      </c>
      <c r="J152" s="551">
        <v>1.61</v>
      </c>
      <c r="K152" s="575">
        <v>12.0</v>
      </c>
      <c r="L152" s="550" t="s">
        <v>12545</v>
      </c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</row>
    <row r="153">
      <c r="A153" s="574">
        <v>45777.0</v>
      </c>
      <c r="B153" s="550" t="s">
        <v>12120</v>
      </c>
      <c r="C153" s="550" t="s">
        <v>12495</v>
      </c>
      <c r="D153" s="576" t="s">
        <v>12625</v>
      </c>
      <c r="E153" s="550" t="s">
        <v>12626</v>
      </c>
      <c r="F153" s="551">
        <v>0.0</v>
      </c>
      <c r="G153" s="551">
        <v>35988.48</v>
      </c>
      <c r="H153" s="551">
        <v>32132.57</v>
      </c>
      <c r="I153" s="551">
        <f t="shared" si="2"/>
        <v>0</v>
      </c>
      <c r="J153" s="551">
        <v>3855.91</v>
      </c>
      <c r="K153" s="575">
        <v>12.0</v>
      </c>
      <c r="L153" s="550" t="s">
        <v>12541</v>
      </c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</row>
    <row r="154">
      <c r="A154" s="574">
        <v>45777.0</v>
      </c>
      <c r="B154" s="550" t="s">
        <v>12120</v>
      </c>
      <c r="C154" s="550" t="s">
        <v>12495</v>
      </c>
      <c r="D154" s="576" t="s">
        <v>12627</v>
      </c>
      <c r="E154" s="550" t="s">
        <v>12626</v>
      </c>
      <c r="F154" s="551">
        <v>0.0</v>
      </c>
      <c r="G154" s="551">
        <v>9815.04</v>
      </c>
      <c r="H154" s="551">
        <v>8763.43</v>
      </c>
      <c r="I154" s="551">
        <f t="shared" si="2"/>
        <v>0</v>
      </c>
      <c r="J154" s="551">
        <v>1051.61</v>
      </c>
      <c r="K154" s="575">
        <v>12.0</v>
      </c>
      <c r="L154" s="550" t="s">
        <v>12541</v>
      </c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</row>
    <row r="155">
      <c r="A155" s="574">
        <v>45777.0</v>
      </c>
      <c r="B155" s="550" t="s">
        <v>12120</v>
      </c>
      <c r="C155" s="550" t="s">
        <v>12495</v>
      </c>
      <c r="D155" s="576" t="s">
        <v>12628</v>
      </c>
      <c r="E155" s="550" t="s">
        <v>12626</v>
      </c>
      <c r="F155" s="551">
        <v>0.0</v>
      </c>
      <c r="G155" s="551">
        <v>212.6</v>
      </c>
      <c r="H155" s="551">
        <v>189.82</v>
      </c>
      <c r="I155" s="551">
        <f t="shared" si="2"/>
        <v>0</v>
      </c>
      <c r="J155" s="551">
        <v>22.78</v>
      </c>
      <c r="K155" s="575">
        <v>12.0</v>
      </c>
      <c r="L155" s="550" t="s">
        <v>12541</v>
      </c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</row>
    <row r="156">
      <c r="A156" s="574">
        <v>45777.0</v>
      </c>
      <c r="B156" s="550" t="s">
        <v>12120</v>
      </c>
      <c r="C156" s="550" t="s">
        <v>12495</v>
      </c>
      <c r="D156" s="576" t="s">
        <v>12629</v>
      </c>
      <c r="E156" s="550" t="s">
        <v>12626</v>
      </c>
      <c r="F156" s="551">
        <v>0.0</v>
      </c>
      <c r="G156" s="551">
        <v>22891.6</v>
      </c>
      <c r="H156" s="551">
        <v>20438.93</v>
      </c>
      <c r="I156" s="551">
        <f t="shared" si="2"/>
        <v>0</v>
      </c>
      <c r="J156" s="551">
        <v>2452.67</v>
      </c>
      <c r="K156" s="575">
        <v>12.0</v>
      </c>
      <c r="L156" s="550" t="s">
        <v>12541</v>
      </c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</row>
    <row r="157">
      <c r="A157" s="574">
        <v>45777.0</v>
      </c>
      <c r="B157" s="550" t="s">
        <v>12120</v>
      </c>
      <c r="C157" s="550" t="s">
        <v>12495</v>
      </c>
      <c r="D157" s="576" t="s">
        <v>12630</v>
      </c>
      <c r="E157" s="550" t="s">
        <v>12626</v>
      </c>
      <c r="F157" s="551">
        <v>0.0</v>
      </c>
      <c r="G157" s="551">
        <v>316.08</v>
      </c>
      <c r="H157" s="551">
        <v>282.21</v>
      </c>
      <c r="I157" s="551">
        <f t="shared" si="2"/>
        <v>0</v>
      </c>
      <c r="J157" s="551">
        <v>33.87</v>
      </c>
      <c r="K157" s="575">
        <v>12.0</v>
      </c>
      <c r="L157" s="550" t="s">
        <v>12541</v>
      </c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</row>
    <row r="158">
      <c r="A158" s="574">
        <v>45777.0</v>
      </c>
      <c r="B158" s="550" t="s">
        <v>12120</v>
      </c>
      <c r="C158" s="550" t="s">
        <v>12524</v>
      </c>
      <c r="D158" s="550" t="s">
        <v>12631</v>
      </c>
      <c r="E158" s="550" t="s">
        <v>12632</v>
      </c>
      <c r="F158" s="551">
        <v>0.0</v>
      </c>
      <c r="G158" s="551">
        <v>1578.1</v>
      </c>
      <c r="H158" s="551">
        <v>1409.02</v>
      </c>
      <c r="I158" s="551">
        <f t="shared" si="2"/>
        <v>0</v>
      </c>
      <c r="J158" s="551">
        <v>169.08</v>
      </c>
      <c r="K158" s="575">
        <v>12.0</v>
      </c>
      <c r="L158" s="550" t="s">
        <v>12527</v>
      </c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</row>
    <row r="159">
      <c r="A159" s="574">
        <v>45777.0</v>
      </c>
      <c r="B159" s="550" t="s">
        <v>12120</v>
      </c>
      <c r="C159" s="550" t="s">
        <v>12524</v>
      </c>
      <c r="D159" s="576" t="s">
        <v>12633</v>
      </c>
      <c r="E159" s="550" t="s">
        <v>12632</v>
      </c>
      <c r="F159" s="551">
        <v>0.0</v>
      </c>
      <c r="G159" s="551">
        <v>54432.0</v>
      </c>
      <c r="H159" s="551">
        <v>48600.0</v>
      </c>
      <c r="I159" s="551">
        <f t="shared" si="2"/>
        <v>0</v>
      </c>
      <c r="J159" s="551">
        <v>5832.0</v>
      </c>
      <c r="K159" s="575">
        <v>12.0</v>
      </c>
      <c r="L159" s="550" t="s">
        <v>12527</v>
      </c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</row>
    <row r="160">
      <c r="A160" s="451"/>
      <c r="B160" s="431"/>
      <c r="C160" s="431"/>
      <c r="D160" s="431"/>
      <c r="E160" s="431"/>
      <c r="F160" s="442"/>
      <c r="G160" s="442"/>
      <c r="H160" s="442"/>
      <c r="I160" s="442"/>
      <c r="J160" s="442"/>
      <c r="K160" s="443"/>
      <c r="L160" s="431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</row>
    <row r="161">
      <c r="A161" s="574">
        <v>45778.0</v>
      </c>
      <c r="B161" s="550" t="s">
        <v>12120</v>
      </c>
      <c r="C161" s="550" t="s">
        <v>12589</v>
      </c>
      <c r="D161" s="576" t="s">
        <v>12634</v>
      </c>
      <c r="E161" s="550" t="s">
        <v>12635</v>
      </c>
      <c r="F161" s="551">
        <v>0.0</v>
      </c>
      <c r="G161" s="551">
        <v>4700.0</v>
      </c>
      <c r="H161" s="551">
        <v>4196.43</v>
      </c>
      <c r="I161" s="551">
        <f>((I159 + 0) - F161)</f>
        <v>0</v>
      </c>
      <c r="J161" s="551">
        <v>503.57</v>
      </c>
      <c r="K161" s="575">
        <v>12.0</v>
      </c>
      <c r="L161" s="550" t="s">
        <v>12592</v>
      </c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</row>
    <row r="162">
      <c r="A162" s="574">
        <v>45778.0</v>
      </c>
      <c r="B162" s="550" t="s">
        <v>12120</v>
      </c>
      <c r="C162" s="550" t="s">
        <v>12524</v>
      </c>
      <c r="D162" s="550" t="s">
        <v>12636</v>
      </c>
      <c r="E162" s="550" t="s">
        <v>12637</v>
      </c>
      <c r="F162" s="551">
        <v>0.0</v>
      </c>
      <c r="G162" s="551">
        <v>54432.0</v>
      </c>
      <c r="H162" s="551">
        <v>48600.0</v>
      </c>
      <c r="I162" s="551">
        <f t="shared" ref="I162:I184" si="3">((I161 + 0) - F162)</f>
        <v>0</v>
      </c>
      <c r="J162" s="551">
        <v>5832.0</v>
      </c>
      <c r="K162" s="575">
        <v>12.0</v>
      </c>
      <c r="L162" s="550" t="s">
        <v>12527</v>
      </c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</row>
    <row r="163">
      <c r="A163" s="574">
        <v>45778.0</v>
      </c>
      <c r="B163" s="550" t="s">
        <v>12120</v>
      </c>
      <c r="C163" s="550" t="s">
        <v>11027</v>
      </c>
      <c r="D163" s="550" t="s">
        <v>12638</v>
      </c>
      <c r="E163" s="550" t="s">
        <v>12639</v>
      </c>
      <c r="F163" s="551">
        <v>0.0</v>
      </c>
      <c r="G163" s="551">
        <v>14230.59</v>
      </c>
      <c r="H163" s="551">
        <v>12705.88</v>
      </c>
      <c r="I163" s="551">
        <f t="shared" si="3"/>
        <v>0</v>
      </c>
      <c r="J163" s="551">
        <v>1524.71</v>
      </c>
      <c r="K163" s="575">
        <v>12.0</v>
      </c>
      <c r="L163" s="550" t="s">
        <v>12551</v>
      </c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</row>
    <row r="164">
      <c r="A164" s="574">
        <v>45779.0</v>
      </c>
      <c r="B164" s="550" t="s">
        <v>12100</v>
      </c>
      <c r="C164" s="550" t="s">
        <v>12640</v>
      </c>
      <c r="D164" s="550" t="s">
        <v>12641</v>
      </c>
      <c r="E164" s="550" t="s">
        <v>12642</v>
      </c>
      <c r="F164" s="551">
        <v>0.0</v>
      </c>
      <c r="G164" s="551">
        <v>40.0</v>
      </c>
      <c r="H164" s="551">
        <v>35.71</v>
      </c>
      <c r="I164" s="551">
        <f t="shared" si="3"/>
        <v>0</v>
      </c>
      <c r="J164" s="551">
        <v>4.29</v>
      </c>
      <c r="K164" s="575">
        <v>12.0</v>
      </c>
      <c r="L164" s="550" t="s">
        <v>12545</v>
      </c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</row>
    <row r="165">
      <c r="A165" s="574">
        <v>45782.0</v>
      </c>
      <c r="B165" s="550" t="s">
        <v>12100</v>
      </c>
      <c r="C165" s="550" t="s">
        <v>12495</v>
      </c>
      <c r="D165" s="550" t="s">
        <v>12643</v>
      </c>
      <c r="E165" s="550" t="s">
        <v>12644</v>
      </c>
      <c r="F165" s="551">
        <v>0.0</v>
      </c>
      <c r="G165" s="551">
        <v>15.0</v>
      </c>
      <c r="H165" s="551">
        <v>13.39</v>
      </c>
      <c r="I165" s="551">
        <f t="shared" si="3"/>
        <v>0</v>
      </c>
      <c r="J165" s="551">
        <v>1.61</v>
      </c>
      <c r="K165" s="575">
        <v>12.0</v>
      </c>
      <c r="L165" s="550" t="s">
        <v>12545</v>
      </c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</row>
    <row r="166">
      <c r="A166" s="574">
        <v>45785.0</v>
      </c>
      <c r="B166" s="550" t="s">
        <v>12100</v>
      </c>
      <c r="C166" s="550" t="s">
        <v>12394</v>
      </c>
      <c r="D166" s="550" t="s">
        <v>12645</v>
      </c>
      <c r="E166" s="550" t="s">
        <v>12396</v>
      </c>
      <c r="F166" s="551">
        <v>0.0</v>
      </c>
      <c r="G166" s="551">
        <v>100.0</v>
      </c>
      <c r="H166" s="551">
        <v>89.29</v>
      </c>
      <c r="I166" s="551">
        <f t="shared" si="3"/>
        <v>0</v>
      </c>
      <c r="J166" s="551">
        <v>10.71</v>
      </c>
      <c r="K166" s="575">
        <v>12.0</v>
      </c>
      <c r="L166" s="550" t="s">
        <v>12392</v>
      </c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</row>
    <row r="167">
      <c r="A167" s="574">
        <v>45785.0</v>
      </c>
      <c r="B167" s="550" t="s">
        <v>12100</v>
      </c>
      <c r="C167" s="550" t="s">
        <v>12495</v>
      </c>
      <c r="D167" s="550" t="s">
        <v>12646</v>
      </c>
      <c r="E167" s="550" t="s">
        <v>12583</v>
      </c>
      <c r="F167" s="551">
        <v>0.0</v>
      </c>
      <c r="G167" s="551">
        <v>15.0</v>
      </c>
      <c r="H167" s="551">
        <v>13.39</v>
      </c>
      <c r="I167" s="551">
        <f t="shared" si="3"/>
        <v>0</v>
      </c>
      <c r="J167" s="551">
        <v>1.61</v>
      </c>
      <c r="K167" s="575">
        <v>12.0</v>
      </c>
      <c r="L167" s="550" t="s">
        <v>12545</v>
      </c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</row>
    <row r="168">
      <c r="A168" s="574">
        <v>45786.0</v>
      </c>
      <c r="B168" s="550" t="s">
        <v>12120</v>
      </c>
      <c r="C168" s="550" t="s">
        <v>12495</v>
      </c>
      <c r="D168" s="576" t="s">
        <v>12647</v>
      </c>
      <c r="E168" s="550" t="s">
        <v>12648</v>
      </c>
      <c r="F168" s="551">
        <v>0.0</v>
      </c>
      <c r="G168" s="551">
        <v>113523.46</v>
      </c>
      <c r="H168" s="551">
        <v>101360.23</v>
      </c>
      <c r="I168" s="551">
        <f t="shared" si="3"/>
        <v>0</v>
      </c>
      <c r="J168" s="551">
        <v>12163.23</v>
      </c>
      <c r="K168" s="575">
        <v>12.0</v>
      </c>
      <c r="L168" s="550" t="s">
        <v>12540</v>
      </c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</row>
    <row r="169">
      <c r="A169" s="574">
        <v>45786.0</v>
      </c>
      <c r="B169" s="550" t="s">
        <v>12120</v>
      </c>
      <c r="C169" s="550" t="s">
        <v>12495</v>
      </c>
      <c r="D169" s="576" t="s">
        <v>12649</v>
      </c>
      <c r="E169" s="550" t="s">
        <v>12648</v>
      </c>
      <c r="F169" s="551">
        <v>0.0</v>
      </c>
      <c r="G169" s="551">
        <v>53548.8</v>
      </c>
      <c r="H169" s="551">
        <v>47811.43</v>
      </c>
      <c r="I169" s="551">
        <f t="shared" si="3"/>
        <v>0</v>
      </c>
      <c r="J169" s="551">
        <v>5737.37</v>
      </c>
      <c r="K169" s="575">
        <v>12.0</v>
      </c>
      <c r="L169" s="550" t="s">
        <v>12540</v>
      </c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</row>
    <row r="170">
      <c r="A170" s="574">
        <v>45786.0</v>
      </c>
      <c r="B170" s="550" t="s">
        <v>12120</v>
      </c>
      <c r="C170" s="550" t="s">
        <v>12495</v>
      </c>
      <c r="D170" s="576" t="s">
        <v>12650</v>
      </c>
      <c r="E170" s="550" t="s">
        <v>12648</v>
      </c>
      <c r="F170" s="551">
        <v>0.0</v>
      </c>
      <c r="G170" s="551">
        <v>96588.8</v>
      </c>
      <c r="H170" s="551">
        <v>86240.0</v>
      </c>
      <c r="I170" s="551">
        <f t="shared" si="3"/>
        <v>0</v>
      </c>
      <c r="J170" s="551">
        <v>10348.8</v>
      </c>
      <c r="K170" s="575">
        <v>12.0</v>
      </c>
      <c r="L170" s="550" t="s">
        <v>12540</v>
      </c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</row>
    <row r="171">
      <c r="A171" s="574">
        <v>45786.0</v>
      </c>
      <c r="B171" s="550" t="s">
        <v>12120</v>
      </c>
      <c r="C171" s="550" t="s">
        <v>12495</v>
      </c>
      <c r="D171" s="576" t="s">
        <v>12651</v>
      </c>
      <c r="E171" s="550" t="s">
        <v>12648</v>
      </c>
      <c r="F171" s="551">
        <v>0.0</v>
      </c>
      <c r="G171" s="551">
        <v>23829.12</v>
      </c>
      <c r="H171" s="551">
        <v>21276.0</v>
      </c>
      <c r="I171" s="551">
        <f t="shared" si="3"/>
        <v>0</v>
      </c>
      <c r="J171" s="551">
        <v>2553.12</v>
      </c>
      <c r="K171" s="575">
        <v>12.0</v>
      </c>
      <c r="L171" s="550" t="s">
        <v>12539</v>
      </c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</row>
    <row r="172">
      <c r="A172" s="574">
        <v>45786.0</v>
      </c>
      <c r="B172" s="550" t="s">
        <v>12120</v>
      </c>
      <c r="C172" s="550" t="s">
        <v>12495</v>
      </c>
      <c r="D172" s="576" t="s">
        <v>12652</v>
      </c>
      <c r="E172" s="550" t="s">
        <v>12648</v>
      </c>
      <c r="F172" s="551">
        <v>0.0</v>
      </c>
      <c r="G172" s="551">
        <v>11914.56</v>
      </c>
      <c r="H172" s="551">
        <v>10638.0</v>
      </c>
      <c r="I172" s="551">
        <f t="shared" si="3"/>
        <v>0</v>
      </c>
      <c r="J172" s="551">
        <v>1276.56</v>
      </c>
      <c r="K172" s="575">
        <v>12.0</v>
      </c>
      <c r="L172" s="550" t="s">
        <v>12539</v>
      </c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</row>
    <row r="173">
      <c r="A173" s="574">
        <v>45786.0</v>
      </c>
      <c r="B173" s="550" t="s">
        <v>12120</v>
      </c>
      <c r="C173" s="550" t="s">
        <v>12495</v>
      </c>
      <c r="D173" s="576" t="s">
        <v>12653</v>
      </c>
      <c r="E173" s="550" t="s">
        <v>12648</v>
      </c>
      <c r="F173" s="551">
        <v>0.0</v>
      </c>
      <c r="G173" s="551">
        <v>23654.4</v>
      </c>
      <c r="H173" s="551">
        <v>21120.0</v>
      </c>
      <c r="I173" s="551">
        <f t="shared" si="3"/>
        <v>0</v>
      </c>
      <c r="J173" s="551">
        <v>2534.4</v>
      </c>
      <c r="K173" s="575">
        <v>12.0</v>
      </c>
      <c r="L173" s="550" t="s">
        <v>12539</v>
      </c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</row>
    <row r="174">
      <c r="A174" s="574">
        <v>45790.0</v>
      </c>
      <c r="B174" s="550" t="s">
        <v>12100</v>
      </c>
      <c r="C174" s="550" t="s">
        <v>12406</v>
      </c>
      <c r="D174" s="550" t="s">
        <v>12654</v>
      </c>
      <c r="E174" s="550" t="s">
        <v>12408</v>
      </c>
      <c r="F174" s="551">
        <v>0.0</v>
      </c>
      <c r="G174" s="551">
        <v>50.0</v>
      </c>
      <c r="H174" s="551">
        <v>44.64</v>
      </c>
      <c r="I174" s="551">
        <f t="shared" si="3"/>
        <v>0</v>
      </c>
      <c r="J174" s="551">
        <v>5.36</v>
      </c>
      <c r="K174" s="575">
        <v>12.0</v>
      </c>
      <c r="L174" s="550" t="s">
        <v>12392</v>
      </c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</row>
    <row r="175">
      <c r="A175" s="574">
        <v>45799.0</v>
      </c>
      <c r="B175" s="550" t="s">
        <v>12100</v>
      </c>
      <c r="C175" s="550" t="s">
        <v>12619</v>
      </c>
      <c r="D175" s="550" t="s">
        <v>12655</v>
      </c>
      <c r="E175" s="550" t="s">
        <v>12656</v>
      </c>
      <c r="F175" s="551">
        <v>0.0</v>
      </c>
      <c r="G175" s="551">
        <v>420.0</v>
      </c>
      <c r="H175" s="551">
        <v>375.0</v>
      </c>
      <c r="I175" s="551">
        <f t="shared" si="3"/>
        <v>0</v>
      </c>
      <c r="J175" s="551">
        <v>45.0</v>
      </c>
      <c r="K175" s="575">
        <v>12.0</v>
      </c>
      <c r="L175" s="550" t="s">
        <v>12215</v>
      </c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</row>
    <row r="176">
      <c r="A176" s="574">
        <v>45800.0</v>
      </c>
      <c r="B176" s="550" t="s">
        <v>12120</v>
      </c>
      <c r="C176" s="550" t="s">
        <v>12657</v>
      </c>
      <c r="D176" s="550" t="s">
        <v>12658</v>
      </c>
      <c r="E176" s="550" t="s">
        <v>12659</v>
      </c>
      <c r="F176" s="551">
        <v>0.0</v>
      </c>
      <c r="G176" s="551">
        <v>1500.0</v>
      </c>
      <c r="H176" s="551">
        <v>1339.29</v>
      </c>
      <c r="I176" s="551">
        <f t="shared" si="3"/>
        <v>0</v>
      </c>
      <c r="J176" s="551">
        <v>160.71</v>
      </c>
      <c r="K176" s="575">
        <v>12.0</v>
      </c>
      <c r="L176" s="550" t="s">
        <v>12215</v>
      </c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</row>
    <row r="177">
      <c r="A177" s="574">
        <v>45807.0</v>
      </c>
      <c r="B177" s="550" t="s">
        <v>12120</v>
      </c>
      <c r="C177" s="550" t="s">
        <v>12495</v>
      </c>
      <c r="D177" s="576" t="s">
        <v>12660</v>
      </c>
      <c r="E177" s="550" t="s">
        <v>12661</v>
      </c>
      <c r="F177" s="551">
        <v>0.0</v>
      </c>
      <c r="G177" s="551">
        <v>212.71</v>
      </c>
      <c r="H177" s="551">
        <v>189.92</v>
      </c>
      <c r="I177" s="551">
        <f t="shared" si="3"/>
        <v>0</v>
      </c>
      <c r="J177" s="551">
        <v>22.79</v>
      </c>
      <c r="K177" s="575">
        <v>12.0</v>
      </c>
      <c r="L177" s="550" t="s">
        <v>12540</v>
      </c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</row>
    <row r="178">
      <c r="A178" s="574">
        <v>45807.0</v>
      </c>
      <c r="B178" s="550" t="s">
        <v>12120</v>
      </c>
      <c r="C178" s="550" t="s">
        <v>12495</v>
      </c>
      <c r="D178" s="576" t="s">
        <v>12662</v>
      </c>
      <c r="E178" s="550" t="s">
        <v>12661</v>
      </c>
      <c r="F178" s="551">
        <v>0.0</v>
      </c>
      <c r="G178" s="551">
        <v>34683.75</v>
      </c>
      <c r="H178" s="551">
        <v>30967.63</v>
      </c>
      <c r="I178" s="551">
        <f t="shared" si="3"/>
        <v>0</v>
      </c>
      <c r="J178" s="551">
        <v>3716.12</v>
      </c>
      <c r="K178" s="575">
        <v>12.0</v>
      </c>
      <c r="L178" s="550" t="s">
        <v>12541</v>
      </c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</row>
    <row r="179">
      <c r="A179" s="574">
        <v>45807.0</v>
      </c>
      <c r="B179" s="550" t="s">
        <v>12120</v>
      </c>
      <c r="C179" s="550" t="s">
        <v>12495</v>
      </c>
      <c r="D179" s="576" t="s">
        <v>12663</v>
      </c>
      <c r="E179" s="550" t="s">
        <v>12661</v>
      </c>
      <c r="F179" s="551">
        <v>0.0</v>
      </c>
      <c r="G179" s="551">
        <v>11378.15</v>
      </c>
      <c r="H179" s="551">
        <v>10159.06</v>
      </c>
      <c r="I179" s="551">
        <f t="shared" si="3"/>
        <v>0</v>
      </c>
      <c r="J179" s="551">
        <v>1219.09</v>
      </c>
      <c r="K179" s="575">
        <v>12.0</v>
      </c>
      <c r="L179" s="550" t="s">
        <v>12541</v>
      </c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</row>
    <row r="180">
      <c r="A180" s="574">
        <v>45807.0</v>
      </c>
      <c r="B180" s="550" t="s">
        <v>12120</v>
      </c>
      <c r="C180" s="550" t="s">
        <v>12495</v>
      </c>
      <c r="D180" s="576" t="s">
        <v>12664</v>
      </c>
      <c r="E180" s="550" t="s">
        <v>12661</v>
      </c>
      <c r="F180" s="551">
        <v>0.0</v>
      </c>
      <c r="G180" s="551">
        <v>106.37</v>
      </c>
      <c r="H180" s="551">
        <v>94.97</v>
      </c>
      <c r="I180" s="551">
        <f t="shared" si="3"/>
        <v>0</v>
      </c>
      <c r="J180" s="551">
        <v>11.4</v>
      </c>
      <c r="K180" s="575">
        <v>12.0</v>
      </c>
      <c r="L180" s="550" t="s">
        <v>12541</v>
      </c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</row>
    <row r="181">
      <c r="A181" s="574">
        <v>45807.0</v>
      </c>
      <c r="B181" s="550" t="s">
        <v>12120</v>
      </c>
      <c r="C181" s="550" t="s">
        <v>12495</v>
      </c>
      <c r="D181" s="576" t="s">
        <v>12665</v>
      </c>
      <c r="E181" s="550" t="s">
        <v>12661</v>
      </c>
      <c r="F181" s="551">
        <v>0.0</v>
      </c>
      <c r="G181" s="551">
        <v>23537.89</v>
      </c>
      <c r="H181" s="551">
        <v>21015.97</v>
      </c>
      <c r="I181" s="551">
        <f t="shared" si="3"/>
        <v>0</v>
      </c>
      <c r="J181" s="551">
        <v>2521.92</v>
      </c>
      <c r="K181" s="575">
        <v>12.0</v>
      </c>
      <c r="L181" s="550" t="s">
        <v>12541</v>
      </c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</row>
    <row r="182">
      <c r="A182" s="574">
        <v>45807.0</v>
      </c>
      <c r="B182" s="550" t="s">
        <v>12120</v>
      </c>
      <c r="C182" s="550" t="s">
        <v>12495</v>
      </c>
      <c r="D182" s="576" t="s">
        <v>12666</v>
      </c>
      <c r="E182" s="550" t="s">
        <v>12661</v>
      </c>
      <c r="F182" s="551">
        <v>0.0</v>
      </c>
      <c r="G182" s="551">
        <v>316.11</v>
      </c>
      <c r="H182" s="551">
        <v>282.24</v>
      </c>
      <c r="I182" s="551">
        <f t="shared" si="3"/>
        <v>0</v>
      </c>
      <c r="J182" s="551">
        <v>33.87</v>
      </c>
      <c r="K182" s="575">
        <v>12.0</v>
      </c>
      <c r="L182" s="550" t="s">
        <v>12541</v>
      </c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</row>
    <row r="183">
      <c r="A183" s="574">
        <v>45807.0</v>
      </c>
      <c r="B183" s="550" t="s">
        <v>12120</v>
      </c>
      <c r="C183" s="550" t="s">
        <v>12524</v>
      </c>
      <c r="D183" s="550" t="s">
        <v>12667</v>
      </c>
      <c r="E183" s="550" t="s">
        <v>12668</v>
      </c>
      <c r="F183" s="551">
        <v>0.0</v>
      </c>
      <c r="G183" s="551">
        <v>1578.1</v>
      </c>
      <c r="H183" s="551">
        <v>1409.02</v>
      </c>
      <c r="I183" s="551">
        <f t="shared" si="3"/>
        <v>0</v>
      </c>
      <c r="J183" s="551">
        <v>169.08</v>
      </c>
      <c r="K183" s="575">
        <v>12.0</v>
      </c>
      <c r="L183" s="550" t="s">
        <v>12527</v>
      </c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</row>
    <row r="184">
      <c r="A184" s="574">
        <v>45807.0</v>
      </c>
      <c r="B184" s="550" t="s">
        <v>12120</v>
      </c>
      <c r="C184" s="550" t="s">
        <v>12524</v>
      </c>
      <c r="D184" s="576" t="s">
        <v>12669</v>
      </c>
      <c r="E184" s="550" t="s">
        <v>12668</v>
      </c>
      <c r="F184" s="551">
        <v>0.0</v>
      </c>
      <c r="G184" s="551">
        <v>54432.0</v>
      </c>
      <c r="H184" s="551">
        <v>48600.0</v>
      </c>
      <c r="I184" s="551">
        <f t="shared" si="3"/>
        <v>0</v>
      </c>
      <c r="J184" s="551">
        <v>5832.0</v>
      </c>
      <c r="K184" s="575">
        <v>12.0</v>
      </c>
      <c r="L184" s="550" t="s">
        <v>12527</v>
      </c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</row>
    <row r="185">
      <c r="A185" s="451"/>
      <c r="B185" s="431"/>
      <c r="C185" s="431"/>
      <c r="D185" s="431"/>
      <c r="E185" s="431"/>
      <c r="F185" s="442"/>
      <c r="G185" s="442"/>
      <c r="H185" s="442"/>
      <c r="I185" s="442"/>
      <c r="J185" s="442"/>
      <c r="K185" s="443"/>
      <c r="L185" s="431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</row>
    <row r="186">
      <c r="A186" s="574">
        <v>45809.0</v>
      </c>
      <c r="B186" s="550" t="s">
        <v>12120</v>
      </c>
      <c r="C186" s="550" t="s">
        <v>12524</v>
      </c>
      <c r="D186" s="550" t="s">
        <v>12670</v>
      </c>
      <c r="E186" s="550" t="s">
        <v>12671</v>
      </c>
      <c r="F186" s="551">
        <v>0.0</v>
      </c>
      <c r="G186" s="551">
        <v>54432.0</v>
      </c>
      <c r="H186" s="551">
        <v>48600.0</v>
      </c>
      <c r="I186" s="551">
        <f>((I184 + 0) - F186)</f>
        <v>0</v>
      </c>
      <c r="J186" s="551">
        <v>5832.0</v>
      </c>
      <c r="K186" s="575">
        <v>12.0</v>
      </c>
      <c r="L186" s="550" t="s">
        <v>12527</v>
      </c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</row>
    <row r="187">
      <c r="A187" s="574">
        <v>45818.0</v>
      </c>
      <c r="B187" s="550" t="s">
        <v>12100</v>
      </c>
      <c r="C187" s="550" t="s">
        <v>12495</v>
      </c>
      <c r="D187" s="550" t="s">
        <v>12672</v>
      </c>
      <c r="E187" s="550" t="s">
        <v>12673</v>
      </c>
      <c r="F187" s="551">
        <v>0.0</v>
      </c>
      <c r="G187" s="551">
        <v>15.0</v>
      </c>
      <c r="H187" s="551">
        <v>13.39</v>
      </c>
      <c r="I187" s="551">
        <f t="shared" ref="I187:I197" si="4">((I186 + 0) - F187)</f>
        <v>0</v>
      </c>
      <c r="J187" s="551">
        <v>1.61</v>
      </c>
      <c r="K187" s="575">
        <v>12.0</v>
      </c>
      <c r="L187" s="550" t="s">
        <v>12545</v>
      </c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</row>
    <row r="188">
      <c r="A188" s="574">
        <v>45824.0</v>
      </c>
      <c r="B188" s="550" t="s">
        <v>12120</v>
      </c>
      <c r="C188" s="550" t="s">
        <v>12495</v>
      </c>
      <c r="D188" s="576" t="s">
        <v>12674</v>
      </c>
      <c r="E188" s="550" t="s">
        <v>12675</v>
      </c>
      <c r="F188" s="551">
        <v>0.0</v>
      </c>
      <c r="G188" s="551">
        <v>23829.12</v>
      </c>
      <c r="H188" s="551">
        <v>21276.0</v>
      </c>
      <c r="I188" s="551">
        <f t="shared" si="4"/>
        <v>0</v>
      </c>
      <c r="J188" s="551">
        <v>2553.12</v>
      </c>
      <c r="K188" s="575">
        <v>12.0</v>
      </c>
      <c r="L188" s="550" t="s">
        <v>12539</v>
      </c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</row>
    <row r="189">
      <c r="A189" s="574">
        <v>45824.0</v>
      </c>
      <c r="B189" s="550" t="s">
        <v>12120</v>
      </c>
      <c r="C189" s="550" t="s">
        <v>12495</v>
      </c>
      <c r="D189" s="576" t="s">
        <v>12676</v>
      </c>
      <c r="E189" s="550" t="s">
        <v>12675</v>
      </c>
      <c r="F189" s="551">
        <v>0.0</v>
      </c>
      <c r="G189" s="551">
        <v>11914.56</v>
      </c>
      <c r="H189" s="551">
        <v>10638.0</v>
      </c>
      <c r="I189" s="551">
        <f t="shared" si="4"/>
        <v>0</v>
      </c>
      <c r="J189" s="551">
        <v>1276.56</v>
      </c>
      <c r="K189" s="575">
        <v>12.0</v>
      </c>
      <c r="L189" s="550" t="s">
        <v>12539</v>
      </c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</row>
    <row r="190">
      <c r="A190" s="574">
        <v>45824.0</v>
      </c>
      <c r="B190" s="550" t="s">
        <v>12120</v>
      </c>
      <c r="C190" s="550" t="s">
        <v>12495</v>
      </c>
      <c r="D190" s="576" t="s">
        <v>12677</v>
      </c>
      <c r="E190" s="550" t="s">
        <v>12675</v>
      </c>
      <c r="F190" s="551">
        <v>0.0</v>
      </c>
      <c r="G190" s="551">
        <v>23654.4</v>
      </c>
      <c r="H190" s="551">
        <v>21120.0</v>
      </c>
      <c r="I190" s="551">
        <f t="shared" si="4"/>
        <v>0</v>
      </c>
      <c r="J190" s="551">
        <v>2534.4</v>
      </c>
      <c r="K190" s="575">
        <v>12.0</v>
      </c>
      <c r="L190" s="550" t="s">
        <v>12539</v>
      </c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</row>
    <row r="191">
      <c r="A191" s="574">
        <v>45824.0</v>
      </c>
      <c r="B191" s="550" t="s">
        <v>12120</v>
      </c>
      <c r="C191" s="550" t="s">
        <v>12495</v>
      </c>
      <c r="D191" s="576" t="s">
        <v>12678</v>
      </c>
      <c r="E191" s="550" t="s">
        <v>12675</v>
      </c>
      <c r="F191" s="551">
        <v>0.0</v>
      </c>
      <c r="G191" s="551">
        <v>113523.46</v>
      </c>
      <c r="H191" s="551">
        <v>101360.23</v>
      </c>
      <c r="I191" s="551">
        <f t="shared" si="4"/>
        <v>0</v>
      </c>
      <c r="J191" s="551">
        <v>12163.23</v>
      </c>
      <c r="K191" s="575">
        <v>12.0</v>
      </c>
      <c r="L191" s="550" t="s">
        <v>12540</v>
      </c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</row>
    <row r="192">
      <c r="A192" s="574">
        <v>45824.0</v>
      </c>
      <c r="B192" s="550" t="s">
        <v>12120</v>
      </c>
      <c r="C192" s="550" t="s">
        <v>12495</v>
      </c>
      <c r="D192" s="576" t="s">
        <v>12679</v>
      </c>
      <c r="E192" s="550" t="s">
        <v>12675</v>
      </c>
      <c r="F192" s="551">
        <v>0.0</v>
      </c>
      <c r="G192" s="551">
        <v>53548.8</v>
      </c>
      <c r="H192" s="551">
        <v>47811.43</v>
      </c>
      <c r="I192" s="551">
        <f t="shared" si="4"/>
        <v>0</v>
      </c>
      <c r="J192" s="551">
        <v>5737.37</v>
      </c>
      <c r="K192" s="575">
        <v>12.0</v>
      </c>
      <c r="L192" s="550" t="s">
        <v>12540</v>
      </c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</row>
    <row r="193">
      <c r="A193" s="574">
        <v>45824.0</v>
      </c>
      <c r="B193" s="550" t="s">
        <v>12120</v>
      </c>
      <c r="C193" s="550" t="s">
        <v>12495</v>
      </c>
      <c r="D193" s="576" t="s">
        <v>12680</v>
      </c>
      <c r="E193" s="550" t="s">
        <v>12675</v>
      </c>
      <c r="F193" s="551">
        <v>0.0</v>
      </c>
      <c r="G193" s="551">
        <v>96588.8</v>
      </c>
      <c r="H193" s="551">
        <v>86240.0</v>
      </c>
      <c r="I193" s="551">
        <f t="shared" si="4"/>
        <v>0</v>
      </c>
      <c r="J193" s="551">
        <v>10348.8</v>
      </c>
      <c r="K193" s="575">
        <v>12.0</v>
      </c>
      <c r="L193" s="550" t="s">
        <v>12540</v>
      </c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</row>
    <row r="194">
      <c r="A194" s="574">
        <v>45825.0</v>
      </c>
      <c r="B194" s="550" t="s">
        <v>12100</v>
      </c>
      <c r="C194" s="550" t="s">
        <v>12613</v>
      </c>
      <c r="D194" s="550" t="s">
        <v>12681</v>
      </c>
      <c r="E194" s="550" t="s">
        <v>12682</v>
      </c>
      <c r="F194" s="551">
        <v>0.0</v>
      </c>
      <c r="G194" s="551">
        <v>766.07</v>
      </c>
      <c r="H194" s="551">
        <v>683.99</v>
      </c>
      <c r="I194" s="551">
        <f t="shared" si="4"/>
        <v>0</v>
      </c>
      <c r="J194" s="551">
        <v>82.08</v>
      </c>
      <c r="K194" s="575">
        <v>12.0</v>
      </c>
      <c r="L194" s="550" t="s">
        <v>12104</v>
      </c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</row>
    <row r="195">
      <c r="A195" s="574">
        <v>45833.0</v>
      </c>
      <c r="B195" s="550" t="s">
        <v>12100</v>
      </c>
      <c r="C195" s="550" t="s">
        <v>12495</v>
      </c>
      <c r="D195" s="550" t="s">
        <v>12683</v>
      </c>
      <c r="E195" s="550" t="s">
        <v>12684</v>
      </c>
      <c r="F195" s="551">
        <v>0.0</v>
      </c>
      <c r="G195" s="551">
        <v>15.0</v>
      </c>
      <c r="H195" s="551">
        <v>13.39</v>
      </c>
      <c r="I195" s="551">
        <f t="shared" si="4"/>
        <v>0</v>
      </c>
      <c r="J195" s="551">
        <v>1.61</v>
      </c>
      <c r="K195" s="575">
        <v>12.0</v>
      </c>
      <c r="L195" s="550" t="s">
        <v>12545</v>
      </c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</row>
    <row r="196">
      <c r="A196" s="574">
        <v>45835.0</v>
      </c>
      <c r="B196" s="550" t="s">
        <v>12100</v>
      </c>
      <c r="C196" s="550" t="s">
        <v>12528</v>
      </c>
      <c r="D196" s="550" t="s">
        <v>12685</v>
      </c>
      <c r="E196" s="550" t="s">
        <v>12686</v>
      </c>
      <c r="F196" s="551">
        <v>0.0</v>
      </c>
      <c r="G196" s="551">
        <v>75.0</v>
      </c>
      <c r="H196" s="551">
        <v>66.96</v>
      </c>
      <c r="I196" s="551">
        <f t="shared" si="4"/>
        <v>0</v>
      </c>
      <c r="J196" s="551">
        <v>8.04</v>
      </c>
      <c r="K196" s="575">
        <v>12.0</v>
      </c>
      <c r="L196" s="550" t="s">
        <v>12531</v>
      </c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</row>
    <row r="197">
      <c r="A197" s="574">
        <v>45838.0</v>
      </c>
      <c r="B197" s="550" t="s">
        <v>12120</v>
      </c>
      <c r="C197" s="550" t="s">
        <v>11027</v>
      </c>
      <c r="D197" s="550" t="s">
        <v>12687</v>
      </c>
      <c r="E197" s="550" t="s">
        <v>12688</v>
      </c>
      <c r="F197" s="551">
        <v>0.0</v>
      </c>
      <c r="G197" s="551">
        <v>14230.59</v>
      </c>
      <c r="H197" s="551">
        <v>12705.88</v>
      </c>
      <c r="I197" s="551">
        <f t="shared" si="4"/>
        <v>0</v>
      </c>
      <c r="J197" s="551">
        <v>1524.71</v>
      </c>
      <c r="K197" s="575">
        <v>12.0</v>
      </c>
      <c r="L197" s="550" t="s">
        <v>12551</v>
      </c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</row>
    <row r="198">
      <c r="A198" s="614" t="s">
        <v>12577</v>
      </c>
      <c r="B198" s="431"/>
      <c r="C198" s="431"/>
      <c r="D198" s="431"/>
      <c r="E198" s="431"/>
      <c r="F198" s="557">
        <f t="shared" ref="F198:H198" si="5">SUM(F133:F197)</f>
        <v>0</v>
      </c>
      <c r="G198" s="557">
        <f t="shared" si="5"/>
        <v>1504100.65</v>
      </c>
      <c r="H198" s="557">
        <f t="shared" si="5"/>
        <v>1342946.96</v>
      </c>
      <c r="I198" s="557">
        <f>I197</f>
        <v>0</v>
      </c>
      <c r="J198" s="557">
        <f>SUM(J133:J197)</f>
        <v>161153.69</v>
      </c>
      <c r="K198" s="553"/>
      <c r="L198" s="431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</row>
    <row r="199">
      <c r="A199" s="595"/>
      <c r="B199" s="48"/>
      <c r="C199" s="48"/>
      <c r="D199" s="48"/>
      <c r="E199" s="48"/>
      <c r="F199" s="48"/>
      <c r="G199" s="130"/>
      <c r="H199" s="130"/>
      <c r="I199" s="130"/>
      <c r="J199" s="48"/>
      <c r="K199" s="564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</row>
    <row r="200">
      <c r="A200" s="615" t="s">
        <v>11791</v>
      </c>
      <c r="B200" s="500"/>
      <c r="C200" s="500"/>
      <c r="D200" s="500"/>
      <c r="E200" s="500"/>
      <c r="F200" s="562">
        <f t="shared" ref="F200:H200" si="6">SUM(F130,F198)</f>
        <v>0</v>
      </c>
      <c r="G200" s="562">
        <f t="shared" si="6"/>
        <v>1514536.97</v>
      </c>
      <c r="H200" s="562">
        <f t="shared" si="6"/>
        <v>1353383.28</v>
      </c>
      <c r="I200" s="562">
        <f>(0 - F200)</f>
        <v>0</v>
      </c>
      <c r="J200" s="562">
        <f>SUM(J130,J198)</f>
        <v>161153.69</v>
      </c>
      <c r="K200" s="582"/>
      <c r="L200" s="500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</row>
    <row r="201">
      <c r="A201" s="595"/>
      <c r="B201" s="48"/>
      <c r="C201" s="48"/>
      <c r="D201" s="48"/>
      <c r="E201" s="48"/>
      <c r="F201" s="48"/>
      <c r="G201" s="48"/>
      <c r="H201" s="48"/>
      <c r="I201" s="130"/>
      <c r="J201" s="48"/>
      <c r="K201" s="564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</row>
    <row r="202" ht="9.0" customHeight="1">
      <c r="A202" s="616"/>
      <c r="B202" s="508"/>
      <c r="C202" s="508"/>
      <c r="D202" s="508"/>
      <c r="E202" s="508"/>
      <c r="F202" s="508"/>
      <c r="G202" s="612"/>
      <c r="H202" s="612"/>
      <c r="I202" s="612"/>
      <c r="J202" s="508"/>
      <c r="K202" s="566"/>
      <c r="L202" s="508"/>
      <c r="M202" s="508"/>
      <c r="N202" s="508"/>
      <c r="O202" s="508"/>
      <c r="P202" s="508"/>
      <c r="Q202" s="508"/>
      <c r="R202" s="508"/>
      <c r="S202" s="508"/>
      <c r="T202" s="50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</row>
    <row r="203">
      <c r="A203" s="509" t="s">
        <v>11797</v>
      </c>
      <c r="B203" s="509"/>
      <c r="C203" s="509"/>
      <c r="D203" s="509"/>
      <c r="E203" s="509"/>
      <c r="F203" s="509"/>
      <c r="G203" s="584"/>
      <c r="H203" s="584"/>
      <c r="I203" s="584"/>
      <c r="J203" s="584"/>
      <c r="K203" s="585"/>
      <c r="L203" s="509"/>
      <c r="M203" s="617"/>
      <c r="N203" s="617"/>
      <c r="O203" s="617"/>
      <c r="P203" s="617"/>
      <c r="Q203" s="617"/>
      <c r="R203" s="617"/>
      <c r="S203" s="617"/>
      <c r="T203" s="617"/>
      <c r="U203" s="617"/>
      <c r="V203" s="617"/>
      <c r="W203" s="617"/>
      <c r="X203" s="617"/>
      <c r="Y203" s="617"/>
      <c r="Z203" s="617"/>
      <c r="AA203" s="617"/>
      <c r="AB203" s="617"/>
      <c r="AC203" s="617"/>
      <c r="AD203" s="617"/>
    </row>
    <row r="204">
      <c r="A204" s="510" t="s">
        <v>10207</v>
      </c>
      <c r="C204" s="510"/>
      <c r="D204" s="510"/>
      <c r="E204" s="510"/>
      <c r="F204" s="510"/>
      <c r="G204" s="530"/>
      <c r="H204" s="530"/>
      <c r="I204" s="530"/>
      <c r="J204" s="510"/>
      <c r="K204" s="531"/>
      <c r="L204" s="510"/>
      <c r="M204" s="617"/>
      <c r="N204" s="617"/>
      <c r="O204" s="617"/>
      <c r="P204" s="617"/>
      <c r="Q204" s="617"/>
      <c r="R204" s="617"/>
      <c r="S204" s="617"/>
      <c r="T204" s="617"/>
      <c r="U204" s="617"/>
      <c r="V204" s="617"/>
      <c r="W204" s="617"/>
      <c r="X204" s="617"/>
      <c r="Y204" s="617"/>
      <c r="Z204" s="617"/>
      <c r="AA204" s="617"/>
      <c r="AB204" s="617"/>
      <c r="AC204" s="617"/>
      <c r="AD204" s="617"/>
    </row>
    <row r="205">
      <c r="A205" s="510" t="s">
        <v>11798</v>
      </c>
      <c r="B205" s="510"/>
      <c r="C205" s="510"/>
      <c r="D205" s="510"/>
      <c r="E205" s="510"/>
      <c r="F205" s="510"/>
      <c r="G205" s="530"/>
      <c r="H205" s="530"/>
      <c r="I205" s="530"/>
      <c r="J205" s="530"/>
      <c r="K205" s="531"/>
      <c r="L205" s="510"/>
      <c r="M205" s="617"/>
      <c r="N205" s="617"/>
      <c r="O205" s="617"/>
      <c r="P205" s="617"/>
      <c r="Q205" s="617"/>
      <c r="R205" s="617"/>
      <c r="S205" s="617"/>
      <c r="T205" s="617"/>
      <c r="U205" s="617"/>
      <c r="V205" s="617"/>
      <c r="W205" s="617"/>
      <c r="X205" s="617"/>
      <c r="Y205" s="617"/>
      <c r="Z205" s="617"/>
      <c r="AA205" s="617"/>
      <c r="AB205" s="617"/>
      <c r="AC205" s="617"/>
      <c r="AD205" s="617"/>
    </row>
    <row r="206">
      <c r="A206" s="529"/>
      <c r="B206" s="510"/>
      <c r="C206" s="510"/>
      <c r="D206" s="510"/>
      <c r="E206" s="510"/>
      <c r="F206" s="510"/>
      <c r="G206" s="530"/>
      <c r="H206" s="530"/>
      <c r="I206" s="530"/>
      <c r="J206" s="530"/>
      <c r="K206" s="531"/>
      <c r="L206" s="510"/>
      <c r="M206" s="617"/>
      <c r="N206" s="617"/>
      <c r="O206" s="617"/>
      <c r="P206" s="617"/>
      <c r="Q206" s="617"/>
      <c r="R206" s="617"/>
      <c r="S206" s="617"/>
      <c r="T206" s="617"/>
      <c r="U206" s="617"/>
      <c r="V206" s="617"/>
      <c r="W206" s="617"/>
      <c r="X206" s="617"/>
      <c r="Y206" s="617"/>
      <c r="Z206" s="617"/>
      <c r="AA206" s="617"/>
      <c r="AB206" s="617"/>
      <c r="AC206" s="617"/>
      <c r="AD206" s="617"/>
    </row>
    <row r="207">
      <c r="A207" s="511" t="s">
        <v>12689</v>
      </c>
      <c r="B207" s="510"/>
      <c r="C207" s="510"/>
      <c r="D207" s="510"/>
      <c r="E207" s="510"/>
      <c r="F207" s="510"/>
      <c r="G207" s="530"/>
      <c r="H207" s="530"/>
      <c r="I207" s="530"/>
      <c r="J207" s="530"/>
      <c r="K207" s="531"/>
      <c r="L207" s="510"/>
      <c r="M207" s="617"/>
      <c r="N207" s="617"/>
      <c r="O207" s="617"/>
      <c r="P207" s="617"/>
      <c r="Q207" s="617"/>
      <c r="R207" s="617"/>
      <c r="S207" s="617"/>
      <c r="T207" s="617"/>
      <c r="U207" s="617"/>
      <c r="V207" s="617"/>
      <c r="W207" s="617"/>
      <c r="X207" s="617"/>
      <c r="Y207" s="617"/>
      <c r="Z207" s="617"/>
      <c r="AA207" s="617"/>
      <c r="AB207" s="617"/>
      <c r="AC207" s="617"/>
      <c r="AD207" s="617"/>
    </row>
    <row r="208">
      <c r="A208" s="511" t="s">
        <v>12580</v>
      </c>
      <c r="E208" s="510"/>
      <c r="F208" s="510"/>
      <c r="G208" s="530"/>
      <c r="H208" s="530"/>
      <c r="I208" s="530"/>
      <c r="J208" s="530"/>
      <c r="K208" s="531"/>
      <c r="L208" s="510"/>
      <c r="M208" s="617"/>
      <c r="N208" s="617"/>
      <c r="O208" s="617"/>
      <c r="P208" s="617"/>
      <c r="Q208" s="617"/>
      <c r="R208" s="617"/>
      <c r="S208" s="617"/>
      <c r="T208" s="617"/>
      <c r="U208" s="617"/>
      <c r="V208" s="617"/>
      <c r="W208" s="617"/>
      <c r="X208" s="617"/>
      <c r="Y208" s="617"/>
      <c r="Z208" s="617"/>
      <c r="AA208" s="617"/>
      <c r="AB208" s="617"/>
      <c r="AC208" s="617"/>
      <c r="AD208" s="617"/>
    </row>
    <row r="209">
      <c r="A209" s="529"/>
      <c r="B209" s="510"/>
      <c r="C209" s="510"/>
      <c r="D209" s="510"/>
      <c r="E209" s="510"/>
      <c r="F209" s="510"/>
      <c r="G209" s="530"/>
      <c r="H209" s="530"/>
      <c r="I209" s="530"/>
      <c r="J209" s="530"/>
      <c r="K209" s="531"/>
      <c r="L209" s="510"/>
      <c r="M209" s="617"/>
      <c r="N209" s="617"/>
      <c r="O209" s="617"/>
      <c r="P209" s="617"/>
      <c r="Q209" s="617"/>
      <c r="R209" s="617"/>
      <c r="S209" s="617"/>
      <c r="T209" s="617"/>
      <c r="U209" s="617"/>
      <c r="V209" s="617"/>
      <c r="W209" s="617"/>
      <c r="X209" s="617"/>
      <c r="Y209" s="617"/>
      <c r="Z209" s="617"/>
      <c r="AA209" s="617"/>
      <c r="AB209" s="617"/>
      <c r="AC209" s="617"/>
      <c r="AD209" s="617"/>
    </row>
    <row r="210">
      <c r="A210" s="512" t="s">
        <v>43</v>
      </c>
      <c r="B210" s="512" t="s">
        <v>10210</v>
      </c>
      <c r="C210" s="512" t="s">
        <v>10211</v>
      </c>
      <c r="D210" s="512" t="s">
        <v>47</v>
      </c>
      <c r="E210" s="512" t="s">
        <v>10212</v>
      </c>
      <c r="F210" s="513" t="s">
        <v>10214</v>
      </c>
      <c r="G210" s="513" t="s">
        <v>10215</v>
      </c>
      <c r="H210" s="513" t="s">
        <v>12099</v>
      </c>
      <c r="I210" s="587" t="s">
        <v>10216</v>
      </c>
      <c r="J210" s="513" t="s">
        <v>10217</v>
      </c>
      <c r="K210" s="513" t="s">
        <v>10218</v>
      </c>
      <c r="L210" s="512" t="s">
        <v>10219</v>
      </c>
      <c r="M210" s="617"/>
      <c r="N210" s="617"/>
      <c r="O210" s="617"/>
      <c r="P210" s="617"/>
      <c r="Q210" s="617"/>
      <c r="R210" s="617"/>
      <c r="S210" s="617"/>
      <c r="T210" s="617"/>
      <c r="U210" s="617"/>
      <c r="V210" s="617"/>
      <c r="W210" s="617"/>
      <c r="X210" s="617"/>
      <c r="Y210" s="617"/>
      <c r="Z210" s="617"/>
      <c r="AA210" s="617"/>
      <c r="AB210" s="617"/>
      <c r="AC210" s="617"/>
      <c r="AD210" s="617"/>
    </row>
    <row r="211">
      <c r="A211" s="529"/>
      <c r="B211" s="510"/>
      <c r="C211" s="510"/>
      <c r="D211" s="510"/>
      <c r="E211" s="510"/>
      <c r="F211" s="510"/>
      <c r="G211" s="530"/>
      <c r="H211" s="530"/>
      <c r="I211" s="530"/>
      <c r="J211" s="510"/>
      <c r="K211" s="531"/>
      <c r="L211" s="510"/>
      <c r="M211" s="617"/>
      <c r="N211" s="617"/>
      <c r="O211" s="617"/>
      <c r="P211" s="617"/>
      <c r="Q211" s="617"/>
      <c r="R211" s="617"/>
      <c r="S211" s="617"/>
      <c r="T211" s="617"/>
      <c r="U211" s="617"/>
      <c r="V211" s="617"/>
      <c r="W211" s="617"/>
      <c r="X211" s="617"/>
      <c r="Y211" s="617"/>
      <c r="Z211" s="617"/>
      <c r="AA211" s="617"/>
      <c r="AB211" s="617"/>
      <c r="AC211" s="617"/>
      <c r="AD211" s="617"/>
    </row>
    <row r="212">
      <c r="A212" s="514" t="s">
        <v>12500</v>
      </c>
      <c r="B212" s="514"/>
      <c r="C212" s="514"/>
      <c r="D212" s="514"/>
      <c r="E212" s="514"/>
      <c r="F212" s="514"/>
      <c r="G212" s="514"/>
      <c r="H212" s="514"/>
      <c r="I212" s="588"/>
      <c r="J212" s="514"/>
      <c r="K212" s="589"/>
      <c r="L212" s="514"/>
      <c r="M212" s="617"/>
      <c r="N212" s="617"/>
      <c r="O212" s="617"/>
      <c r="P212" s="617"/>
      <c r="Q212" s="617"/>
      <c r="R212" s="617"/>
      <c r="S212" s="617"/>
      <c r="T212" s="617"/>
      <c r="U212" s="617"/>
      <c r="V212" s="617"/>
      <c r="W212" s="617"/>
      <c r="X212" s="617"/>
      <c r="Y212" s="617"/>
      <c r="Z212" s="617"/>
      <c r="AA212" s="617"/>
      <c r="AB212" s="617"/>
      <c r="AC212" s="617"/>
      <c r="AD212" s="617"/>
    </row>
    <row r="213">
      <c r="A213" s="618">
        <v>45839.0</v>
      </c>
      <c r="B213" s="510" t="s">
        <v>12120</v>
      </c>
      <c r="C213" s="510" t="s">
        <v>12512</v>
      </c>
      <c r="D213" s="510" t="s">
        <v>12690</v>
      </c>
      <c r="E213" s="510" t="s">
        <v>12691</v>
      </c>
      <c r="F213" s="516">
        <v>0.0</v>
      </c>
      <c r="G213" s="517">
        <v>800.0</v>
      </c>
      <c r="H213" s="517">
        <v>800.0</v>
      </c>
      <c r="I213" s="517">
        <v>0.0</v>
      </c>
      <c r="J213" s="516">
        <v>0.0</v>
      </c>
      <c r="K213" s="518">
        <v>0.0</v>
      </c>
      <c r="L213" s="510" t="s">
        <v>12515</v>
      </c>
      <c r="M213" s="617"/>
      <c r="N213" s="617"/>
      <c r="O213" s="617"/>
      <c r="P213" s="617"/>
      <c r="Q213" s="617"/>
      <c r="R213" s="617"/>
      <c r="S213" s="617"/>
      <c r="T213" s="617"/>
      <c r="U213" s="617"/>
      <c r="V213" s="617"/>
      <c r="W213" s="617"/>
      <c r="X213" s="617"/>
      <c r="Y213" s="617"/>
      <c r="Z213" s="617"/>
      <c r="AA213" s="617"/>
      <c r="AB213" s="617"/>
      <c r="AC213" s="617"/>
      <c r="AD213" s="617"/>
    </row>
    <row r="214">
      <c r="A214" s="525" t="s">
        <v>12518</v>
      </c>
      <c r="B214" s="525"/>
      <c r="C214" s="525"/>
      <c r="D214" s="525"/>
      <c r="E214" s="525"/>
      <c r="F214" s="526">
        <v>0.0</v>
      </c>
      <c r="G214" s="527">
        <v>800.0</v>
      </c>
      <c r="H214" s="527">
        <v>800.0</v>
      </c>
      <c r="I214" s="527">
        <v>0.0</v>
      </c>
      <c r="J214" s="526">
        <v>0.0</v>
      </c>
      <c r="K214" s="528"/>
      <c r="L214" s="525"/>
      <c r="M214" s="617"/>
      <c r="N214" s="617"/>
      <c r="O214" s="617"/>
      <c r="P214" s="617"/>
      <c r="Q214" s="617"/>
      <c r="R214" s="617"/>
      <c r="S214" s="617"/>
      <c r="T214" s="617"/>
      <c r="U214" s="617"/>
      <c r="V214" s="617"/>
      <c r="W214" s="617"/>
      <c r="X214" s="617"/>
      <c r="Y214" s="617"/>
      <c r="Z214" s="617"/>
      <c r="AA214" s="617"/>
      <c r="AB214" s="617"/>
      <c r="AC214" s="617"/>
      <c r="AD214" s="617"/>
    </row>
    <row r="215">
      <c r="A215" s="529"/>
      <c r="B215" s="510"/>
      <c r="C215" s="510"/>
      <c r="D215" s="510"/>
      <c r="E215" s="510"/>
      <c r="F215" s="510"/>
      <c r="G215" s="530"/>
      <c r="H215" s="530"/>
      <c r="I215" s="530"/>
      <c r="J215" s="530"/>
      <c r="K215" s="531"/>
      <c r="L215" s="510"/>
      <c r="M215" s="617"/>
      <c r="N215" s="617"/>
      <c r="O215" s="617"/>
      <c r="P215" s="617"/>
      <c r="Q215" s="617"/>
      <c r="R215" s="617"/>
      <c r="S215" s="617"/>
      <c r="T215" s="617"/>
      <c r="U215" s="617"/>
      <c r="V215" s="617"/>
      <c r="W215" s="617"/>
      <c r="X215" s="617"/>
      <c r="Y215" s="617"/>
      <c r="Z215" s="617"/>
      <c r="AA215" s="617"/>
      <c r="AB215" s="617"/>
      <c r="AC215" s="617"/>
      <c r="AD215" s="617"/>
    </row>
    <row r="216">
      <c r="A216" s="514" t="s">
        <v>12519</v>
      </c>
      <c r="B216" s="514"/>
      <c r="C216" s="514"/>
      <c r="D216" s="514"/>
      <c r="E216" s="514"/>
      <c r="F216" s="514"/>
      <c r="G216" s="588"/>
      <c r="H216" s="588"/>
      <c r="I216" s="588"/>
      <c r="J216" s="588"/>
      <c r="K216" s="589"/>
      <c r="L216" s="514"/>
      <c r="M216" s="617"/>
      <c r="N216" s="617"/>
      <c r="O216" s="617"/>
      <c r="P216" s="617"/>
      <c r="Q216" s="617"/>
      <c r="R216" s="617"/>
      <c r="S216" s="617"/>
      <c r="T216" s="617"/>
      <c r="U216" s="617"/>
      <c r="V216" s="617"/>
      <c r="W216" s="617"/>
      <c r="X216" s="617"/>
      <c r="Y216" s="617"/>
      <c r="Z216" s="617"/>
      <c r="AA216" s="617"/>
      <c r="AB216" s="617"/>
      <c r="AC216" s="617"/>
      <c r="AD216" s="617"/>
    </row>
    <row r="217">
      <c r="A217" s="618">
        <v>45839.0</v>
      </c>
      <c r="B217" s="510" t="s">
        <v>12120</v>
      </c>
      <c r="C217" s="510" t="s">
        <v>12692</v>
      </c>
      <c r="D217" s="510" t="s">
        <v>12693</v>
      </c>
      <c r="E217" s="510" t="s">
        <v>12694</v>
      </c>
      <c r="F217" s="516">
        <v>0.0</v>
      </c>
      <c r="G217" s="517">
        <v>84000.0</v>
      </c>
      <c r="H217" s="517">
        <v>75000.0</v>
      </c>
      <c r="I217" s="517">
        <v>0.0</v>
      </c>
      <c r="J217" s="517">
        <v>9000.0</v>
      </c>
      <c r="K217" s="518">
        <v>0.12</v>
      </c>
      <c r="L217" s="510" t="s">
        <v>12527</v>
      </c>
      <c r="M217" s="617"/>
      <c r="N217" s="617"/>
      <c r="O217" s="617"/>
      <c r="P217" s="617"/>
      <c r="Q217" s="617"/>
      <c r="R217" s="617"/>
      <c r="S217" s="617"/>
      <c r="T217" s="617"/>
      <c r="U217" s="617"/>
      <c r="V217" s="617"/>
      <c r="W217" s="617"/>
      <c r="X217" s="617"/>
      <c r="Y217" s="617"/>
      <c r="Z217" s="617"/>
      <c r="AA217" s="617"/>
      <c r="AB217" s="617"/>
      <c r="AC217" s="617"/>
      <c r="AD217" s="617"/>
    </row>
    <row r="218">
      <c r="A218" s="524">
        <v>45839.0</v>
      </c>
      <c r="B218" s="520" t="s">
        <v>12100</v>
      </c>
      <c r="C218" s="520" t="s">
        <v>12619</v>
      </c>
      <c r="D218" s="520" t="s">
        <v>12695</v>
      </c>
      <c r="E218" s="520" t="s">
        <v>12696</v>
      </c>
      <c r="F218" s="521">
        <v>0.0</v>
      </c>
      <c r="G218" s="522">
        <v>490.0</v>
      </c>
      <c r="H218" s="522">
        <v>437.5</v>
      </c>
      <c r="I218" s="522">
        <v>0.0</v>
      </c>
      <c r="J218" s="521">
        <v>52.5</v>
      </c>
      <c r="K218" s="523">
        <v>0.12</v>
      </c>
      <c r="L218" s="520" t="s">
        <v>12457</v>
      </c>
      <c r="M218" s="617"/>
      <c r="N218" s="617"/>
      <c r="O218" s="617"/>
      <c r="P218" s="617"/>
      <c r="Q218" s="617"/>
      <c r="R218" s="617"/>
      <c r="S218" s="617"/>
      <c r="T218" s="617"/>
      <c r="U218" s="617"/>
      <c r="V218" s="617"/>
      <c r="W218" s="617"/>
      <c r="X218" s="617"/>
      <c r="Y218" s="617"/>
      <c r="Z218" s="617"/>
      <c r="AA218" s="617"/>
      <c r="AB218" s="617"/>
      <c r="AC218" s="617"/>
      <c r="AD218" s="617"/>
    </row>
    <row r="219">
      <c r="A219" s="524">
        <v>45841.0</v>
      </c>
      <c r="B219" s="520" t="s">
        <v>12120</v>
      </c>
      <c r="C219" s="520" t="s">
        <v>12495</v>
      </c>
      <c r="D219" s="520" t="s">
        <v>12697</v>
      </c>
      <c r="E219" s="520" t="s">
        <v>12698</v>
      </c>
      <c r="F219" s="521">
        <v>0.0</v>
      </c>
      <c r="G219" s="522">
        <v>113523.46</v>
      </c>
      <c r="H219" s="522">
        <v>101360.23</v>
      </c>
      <c r="I219" s="522">
        <v>0.0</v>
      </c>
      <c r="J219" s="522">
        <v>12163.23</v>
      </c>
      <c r="K219" s="523">
        <v>0.12</v>
      </c>
      <c r="L219" s="520" t="s">
        <v>12540</v>
      </c>
      <c r="M219" s="617"/>
      <c r="N219" s="617"/>
      <c r="O219" s="617"/>
      <c r="P219" s="617"/>
      <c r="Q219" s="617"/>
      <c r="R219" s="617"/>
      <c r="S219" s="617"/>
      <c r="T219" s="617"/>
      <c r="U219" s="617"/>
      <c r="V219" s="617"/>
      <c r="W219" s="617"/>
      <c r="X219" s="617"/>
      <c r="Y219" s="617"/>
      <c r="Z219" s="617"/>
      <c r="AA219" s="617"/>
      <c r="AB219" s="617"/>
      <c r="AC219" s="617"/>
      <c r="AD219" s="617"/>
    </row>
    <row r="220">
      <c r="A220" s="524">
        <v>45841.0</v>
      </c>
      <c r="B220" s="520" t="s">
        <v>12120</v>
      </c>
      <c r="C220" s="520" t="s">
        <v>12495</v>
      </c>
      <c r="D220" s="520" t="s">
        <v>12699</v>
      </c>
      <c r="E220" s="520" t="s">
        <v>12698</v>
      </c>
      <c r="F220" s="521">
        <v>0.0</v>
      </c>
      <c r="G220" s="522">
        <v>53548.8</v>
      </c>
      <c r="H220" s="522">
        <v>47811.43</v>
      </c>
      <c r="I220" s="522">
        <v>0.0</v>
      </c>
      <c r="J220" s="522">
        <v>5737.37</v>
      </c>
      <c r="K220" s="523">
        <v>0.12</v>
      </c>
      <c r="L220" s="520" t="s">
        <v>12540</v>
      </c>
      <c r="M220" s="617"/>
      <c r="N220" s="617"/>
      <c r="O220" s="617"/>
      <c r="P220" s="617"/>
      <c r="Q220" s="617"/>
      <c r="R220" s="617"/>
      <c r="S220" s="617"/>
      <c r="T220" s="617"/>
      <c r="U220" s="617"/>
      <c r="V220" s="617"/>
      <c r="W220" s="617"/>
      <c r="X220" s="617"/>
      <c r="Y220" s="617"/>
      <c r="Z220" s="617"/>
      <c r="AA220" s="617"/>
      <c r="AB220" s="617"/>
      <c r="AC220" s="617"/>
      <c r="AD220" s="617"/>
    </row>
    <row r="221">
      <c r="A221" s="519">
        <v>45841.0</v>
      </c>
      <c r="B221" s="520" t="s">
        <v>12120</v>
      </c>
      <c r="C221" s="520" t="s">
        <v>12495</v>
      </c>
      <c r="D221" s="520" t="s">
        <v>12700</v>
      </c>
      <c r="E221" s="520" t="s">
        <v>12698</v>
      </c>
      <c r="F221" s="521">
        <v>0.0</v>
      </c>
      <c r="G221" s="522">
        <v>96588.8</v>
      </c>
      <c r="H221" s="522">
        <v>86240.0</v>
      </c>
      <c r="I221" s="522">
        <v>0.0</v>
      </c>
      <c r="J221" s="522">
        <v>10348.8</v>
      </c>
      <c r="K221" s="523">
        <v>0.12</v>
      </c>
      <c r="L221" s="520" t="s">
        <v>12540</v>
      </c>
      <c r="M221" s="617"/>
      <c r="N221" s="617"/>
      <c r="O221" s="617"/>
      <c r="P221" s="617"/>
      <c r="Q221" s="617"/>
      <c r="R221" s="617"/>
      <c r="S221" s="617"/>
      <c r="T221" s="617"/>
      <c r="U221" s="617"/>
      <c r="V221" s="617"/>
      <c r="W221" s="617"/>
      <c r="X221" s="617"/>
      <c r="Y221" s="617"/>
      <c r="Z221" s="617"/>
      <c r="AA221" s="617"/>
      <c r="AB221" s="617"/>
      <c r="AC221" s="617"/>
      <c r="AD221" s="617"/>
    </row>
    <row r="222">
      <c r="A222" s="524">
        <v>45841.0</v>
      </c>
      <c r="B222" s="520" t="s">
        <v>12120</v>
      </c>
      <c r="C222" s="520" t="s">
        <v>12495</v>
      </c>
      <c r="D222" s="520" t="s">
        <v>12701</v>
      </c>
      <c r="E222" s="520" t="s">
        <v>12698</v>
      </c>
      <c r="F222" s="521">
        <v>0.0</v>
      </c>
      <c r="G222" s="522">
        <v>23829.12</v>
      </c>
      <c r="H222" s="522">
        <v>21276.0</v>
      </c>
      <c r="I222" s="522">
        <v>0.0</v>
      </c>
      <c r="J222" s="522">
        <v>2553.12</v>
      </c>
      <c r="K222" s="523">
        <v>0.12</v>
      </c>
      <c r="L222" s="520" t="s">
        <v>12539</v>
      </c>
      <c r="M222" s="617"/>
      <c r="N222" s="617"/>
      <c r="O222" s="617"/>
      <c r="P222" s="617"/>
      <c r="Q222" s="617"/>
      <c r="R222" s="617"/>
      <c r="S222" s="617"/>
      <c r="T222" s="617"/>
      <c r="U222" s="617"/>
      <c r="V222" s="617"/>
      <c r="W222" s="617"/>
      <c r="X222" s="617"/>
      <c r="Y222" s="617"/>
      <c r="Z222" s="617"/>
      <c r="AA222" s="617"/>
      <c r="AB222" s="617"/>
      <c r="AC222" s="617"/>
      <c r="AD222" s="617"/>
    </row>
    <row r="223">
      <c r="A223" s="519">
        <v>45841.0</v>
      </c>
      <c r="B223" s="520" t="s">
        <v>12120</v>
      </c>
      <c r="C223" s="520" t="s">
        <v>12495</v>
      </c>
      <c r="D223" s="520" t="s">
        <v>12702</v>
      </c>
      <c r="E223" s="520" t="s">
        <v>12698</v>
      </c>
      <c r="F223" s="521">
        <v>0.0</v>
      </c>
      <c r="G223" s="522">
        <v>11914.56</v>
      </c>
      <c r="H223" s="522">
        <v>10638.0</v>
      </c>
      <c r="I223" s="522">
        <v>0.0</v>
      </c>
      <c r="J223" s="522">
        <v>1276.56</v>
      </c>
      <c r="K223" s="523">
        <v>0.12</v>
      </c>
      <c r="L223" s="520" t="s">
        <v>12539</v>
      </c>
      <c r="M223" s="617"/>
      <c r="N223" s="617"/>
      <c r="O223" s="617"/>
      <c r="P223" s="617"/>
      <c r="Q223" s="617"/>
      <c r="R223" s="617"/>
      <c r="S223" s="617"/>
      <c r="T223" s="617"/>
      <c r="U223" s="617"/>
      <c r="V223" s="617"/>
      <c r="W223" s="617"/>
      <c r="X223" s="617"/>
      <c r="Y223" s="617"/>
      <c r="Z223" s="617"/>
      <c r="AA223" s="617"/>
      <c r="AB223" s="617"/>
      <c r="AC223" s="617"/>
      <c r="AD223" s="617"/>
    </row>
    <row r="224">
      <c r="A224" s="524">
        <v>45841.0</v>
      </c>
      <c r="B224" s="520" t="s">
        <v>12120</v>
      </c>
      <c r="C224" s="520" t="s">
        <v>12495</v>
      </c>
      <c r="D224" s="520" t="s">
        <v>12703</v>
      </c>
      <c r="E224" s="520" t="s">
        <v>12698</v>
      </c>
      <c r="F224" s="521">
        <v>0.0</v>
      </c>
      <c r="G224" s="522">
        <v>23654.4</v>
      </c>
      <c r="H224" s="522">
        <v>21120.0</v>
      </c>
      <c r="I224" s="522">
        <v>0.0</v>
      </c>
      <c r="J224" s="522">
        <v>2534.4</v>
      </c>
      <c r="K224" s="523">
        <v>0.12</v>
      </c>
      <c r="L224" s="520" t="s">
        <v>12539</v>
      </c>
      <c r="M224" s="617"/>
      <c r="N224" s="617"/>
      <c r="O224" s="617"/>
      <c r="P224" s="617"/>
      <c r="Q224" s="617"/>
      <c r="R224" s="617"/>
      <c r="S224" s="617"/>
      <c r="T224" s="617"/>
      <c r="U224" s="617"/>
      <c r="V224" s="617"/>
      <c r="W224" s="617"/>
      <c r="X224" s="617"/>
      <c r="Y224" s="617"/>
      <c r="Z224" s="617"/>
      <c r="AA224" s="617"/>
      <c r="AB224" s="617"/>
      <c r="AC224" s="617"/>
      <c r="AD224" s="617"/>
    </row>
    <row r="225">
      <c r="A225" s="524">
        <v>45843.0</v>
      </c>
      <c r="B225" s="520" t="s">
        <v>12120</v>
      </c>
      <c r="C225" s="520" t="s">
        <v>12615</v>
      </c>
      <c r="D225" s="520" t="s">
        <v>12616</v>
      </c>
      <c r="E225" s="520" t="s">
        <v>12704</v>
      </c>
      <c r="F225" s="521">
        <v>0.0</v>
      </c>
      <c r="G225" s="522">
        <v>14000.0</v>
      </c>
      <c r="H225" s="522">
        <v>12500.0</v>
      </c>
      <c r="I225" s="522">
        <v>0.0</v>
      </c>
      <c r="J225" s="522">
        <v>1500.0</v>
      </c>
      <c r="K225" s="523">
        <v>0.12</v>
      </c>
      <c r="L225" s="520" t="s">
        <v>12215</v>
      </c>
      <c r="M225" s="617"/>
      <c r="N225" s="617"/>
      <c r="O225" s="617"/>
      <c r="P225" s="617"/>
      <c r="Q225" s="617"/>
      <c r="R225" s="617"/>
      <c r="S225" s="617"/>
      <c r="T225" s="617"/>
      <c r="U225" s="617"/>
      <c r="V225" s="617"/>
      <c r="W225" s="617"/>
      <c r="X225" s="617"/>
      <c r="Y225" s="617"/>
      <c r="Z225" s="617"/>
      <c r="AA225" s="617"/>
      <c r="AB225" s="617"/>
      <c r="AC225" s="617"/>
      <c r="AD225" s="617"/>
    </row>
    <row r="226">
      <c r="A226" s="524">
        <v>45843.0</v>
      </c>
      <c r="B226" s="520" t="s">
        <v>12120</v>
      </c>
      <c r="C226" s="520" t="s">
        <v>12615</v>
      </c>
      <c r="D226" s="520" t="s">
        <v>12618</v>
      </c>
      <c r="E226" s="520" t="s">
        <v>12704</v>
      </c>
      <c r="F226" s="521">
        <v>0.0</v>
      </c>
      <c r="G226" s="522">
        <v>2500.0</v>
      </c>
      <c r="H226" s="522">
        <v>2232.14</v>
      </c>
      <c r="I226" s="522">
        <v>0.0</v>
      </c>
      <c r="J226" s="521">
        <v>267.86</v>
      </c>
      <c r="K226" s="523">
        <v>0.12</v>
      </c>
      <c r="L226" s="520" t="s">
        <v>12215</v>
      </c>
      <c r="M226" s="617"/>
      <c r="N226" s="617"/>
      <c r="O226" s="617"/>
      <c r="P226" s="617"/>
      <c r="Q226" s="617"/>
      <c r="R226" s="617"/>
      <c r="S226" s="617"/>
      <c r="T226" s="617"/>
      <c r="U226" s="617"/>
      <c r="V226" s="617"/>
      <c r="W226" s="617"/>
      <c r="X226" s="617"/>
      <c r="Y226" s="617"/>
      <c r="Z226" s="617"/>
      <c r="AA226" s="617"/>
      <c r="AB226" s="617"/>
      <c r="AC226" s="617"/>
      <c r="AD226" s="617"/>
    </row>
    <row r="227">
      <c r="A227" s="519">
        <v>45847.0</v>
      </c>
      <c r="B227" s="520" t="s">
        <v>12100</v>
      </c>
      <c r="C227" s="520" t="s">
        <v>12495</v>
      </c>
      <c r="D227" s="520" t="s">
        <v>12705</v>
      </c>
      <c r="E227" s="520" t="s">
        <v>12706</v>
      </c>
      <c r="F227" s="521">
        <v>0.0</v>
      </c>
      <c r="G227" s="522">
        <v>15.0</v>
      </c>
      <c r="H227" s="522">
        <v>13.39</v>
      </c>
      <c r="I227" s="522">
        <v>0.0</v>
      </c>
      <c r="J227" s="522">
        <v>1.61</v>
      </c>
      <c r="K227" s="523">
        <v>0.12</v>
      </c>
      <c r="L227" s="520" t="s">
        <v>12392</v>
      </c>
      <c r="M227" s="617"/>
      <c r="N227" s="617"/>
      <c r="O227" s="617"/>
      <c r="P227" s="617"/>
      <c r="Q227" s="617"/>
      <c r="R227" s="617"/>
      <c r="S227" s="617"/>
      <c r="T227" s="617"/>
      <c r="U227" s="617"/>
      <c r="V227" s="617"/>
      <c r="W227" s="617"/>
      <c r="X227" s="617"/>
      <c r="Y227" s="617"/>
      <c r="Z227" s="617"/>
      <c r="AA227" s="617"/>
      <c r="AB227" s="617"/>
      <c r="AC227" s="617"/>
      <c r="AD227" s="617"/>
    </row>
    <row r="228">
      <c r="A228" s="524">
        <v>45849.0</v>
      </c>
      <c r="B228" s="520" t="s">
        <v>12100</v>
      </c>
      <c r="C228" s="520" t="s">
        <v>12495</v>
      </c>
      <c r="D228" s="520" t="s">
        <v>12705</v>
      </c>
      <c r="E228" s="520" t="s">
        <v>12707</v>
      </c>
      <c r="F228" s="521">
        <v>0.0</v>
      </c>
      <c r="G228" s="522">
        <v>15.0</v>
      </c>
      <c r="H228" s="522">
        <v>13.39</v>
      </c>
      <c r="I228" s="522">
        <v>0.0</v>
      </c>
      <c r="J228" s="522">
        <v>1.61</v>
      </c>
      <c r="K228" s="523">
        <v>0.12</v>
      </c>
      <c r="L228" s="520" t="s">
        <v>12392</v>
      </c>
      <c r="M228" s="617"/>
      <c r="N228" s="617"/>
      <c r="O228" s="617"/>
      <c r="P228" s="617"/>
      <c r="Q228" s="617"/>
      <c r="R228" s="617"/>
      <c r="S228" s="617"/>
      <c r="T228" s="617"/>
      <c r="U228" s="617"/>
      <c r="V228" s="617"/>
      <c r="W228" s="617"/>
      <c r="X228" s="617"/>
      <c r="Y228" s="617"/>
      <c r="Z228" s="617"/>
      <c r="AA228" s="617"/>
      <c r="AB228" s="617"/>
      <c r="AC228" s="617"/>
      <c r="AD228" s="617"/>
    </row>
    <row r="229">
      <c r="A229" s="524">
        <v>45849.0</v>
      </c>
      <c r="B229" s="520" t="s">
        <v>12100</v>
      </c>
      <c r="C229" s="520" t="s">
        <v>12708</v>
      </c>
      <c r="D229" s="520" t="s">
        <v>12709</v>
      </c>
      <c r="E229" s="520" t="s">
        <v>12710</v>
      </c>
      <c r="F229" s="521">
        <v>0.0</v>
      </c>
      <c r="G229" s="522">
        <v>2840.0</v>
      </c>
      <c r="H229" s="522">
        <v>2535.71</v>
      </c>
      <c r="I229" s="522">
        <v>0.0</v>
      </c>
      <c r="J229" s="521">
        <v>304.29</v>
      </c>
      <c r="K229" s="523">
        <v>0.12</v>
      </c>
      <c r="L229" s="520" t="s">
        <v>12215</v>
      </c>
      <c r="M229" s="617"/>
      <c r="N229" s="617"/>
      <c r="O229" s="617"/>
      <c r="P229" s="617"/>
      <c r="Q229" s="617"/>
      <c r="R229" s="617"/>
      <c r="S229" s="617"/>
      <c r="T229" s="617"/>
      <c r="U229" s="617"/>
      <c r="V229" s="617"/>
      <c r="W229" s="617"/>
      <c r="X229" s="617"/>
      <c r="Y229" s="617"/>
      <c r="Z229" s="617"/>
      <c r="AA229" s="617"/>
      <c r="AB229" s="617"/>
      <c r="AC229" s="617"/>
      <c r="AD229" s="617"/>
    </row>
    <row r="230">
      <c r="A230" s="524">
        <v>45856.0</v>
      </c>
      <c r="B230" s="520" t="s">
        <v>12100</v>
      </c>
      <c r="C230" s="520" t="s">
        <v>12565</v>
      </c>
      <c r="D230" s="520" t="s">
        <v>12711</v>
      </c>
      <c r="E230" s="520" t="s">
        <v>12712</v>
      </c>
      <c r="F230" s="521">
        <v>0.0</v>
      </c>
      <c r="G230" s="522">
        <v>50.0</v>
      </c>
      <c r="H230" s="522">
        <v>44.64</v>
      </c>
      <c r="I230" s="522">
        <v>0.0</v>
      </c>
      <c r="J230" s="521">
        <v>5.36</v>
      </c>
      <c r="K230" s="523">
        <v>0.12</v>
      </c>
      <c r="L230" s="520" t="s">
        <v>12392</v>
      </c>
      <c r="M230" s="617"/>
      <c r="N230" s="617"/>
      <c r="O230" s="617"/>
      <c r="P230" s="617"/>
      <c r="Q230" s="617"/>
      <c r="R230" s="617"/>
      <c r="S230" s="617"/>
      <c r="T230" s="617"/>
      <c r="U230" s="617"/>
      <c r="V230" s="617"/>
      <c r="W230" s="617"/>
      <c r="X230" s="617"/>
      <c r="Y230" s="617"/>
      <c r="Z230" s="617"/>
      <c r="AA230" s="617"/>
      <c r="AB230" s="617"/>
      <c r="AC230" s="617"/>
      <c r="AD230" s="617"/>
    </row>
    <row r="231">
      <c r="A231" s="525" t="s">
        <v>12577</v>
      </c>
      <c r="B231" s="525"/>
      <c r="C231" s="525"/>
      <c r="D231" s="525"/>
      <c r="E231" s="525"/>
      <c r="F231" s="526">
        <v>0.0</v>
      </c>
      <c r="G231" s="527">
        <v>426969.14</v>
      </c>
      <c r="H231" s="527">
        <v>381222.43</v>
      </c>
      <c r="I231" s="527">
        <v>0.0</v>
      </c>
      <c r="J231" s="527">
        <v>45746.71</v>
      </c>
      <c r="K231" s="528"/>
      <c r="L231" s="525"/>
      <c r="M231" s="617"/>
      <c r="N231" s="617"/>
      <c r="O231" s="617"/>
      <c r="P231" s="617"/>
      <c r="Q231" s="617"/>
      <c r="R231" s="617"/>
      <c r="S231" s="617"/>
      <c r="T231" s="617"/>
      <c r="U231" s="617"/>
      <c r="V231" s="617"/>
      <c r="W231" s="617"/>
      <c r="X231" s="617"/>
      <c r="Y231" s="617"/>
      <c r="Z231" s="617"/>
      <c r="AA231" s="617"/>
      <c r="AB231" s="617"/>
      <c r="AC231" s="617"/>
      <c r="AD231" s="617"/>
    </row>
    <row r="232">
      <c r="A232" s="510"/>
      <c r="B232" s="510"/>
      <c r="C232" s="510"/>
      <c r="D232" s="510"/>
      <c r="E232" s="510"/>
      <c r="F232" s="510"/>
      <c r="G232" s="510"/>
      <c r="H232" s="510"/>
      <c r="I232" s="530"/>
      <c r="J232" s="510"/>
      <c r="K232" s="531"/>
      <c r="L232" s="510"/>
      <c r="M232" s="617"/>
      <c r="N232" s="617"/>
      <c r="O232" s="617"/>
      <c r="P232" s="617"/>
      <c r="Q232" s="617"/>
      <c r="R232" s="617"/>
      <c r="S232" s="617"/>
      <c r="T232" s="617"/>
      <c r="U232" s="617"/>
      <c r="V232" s="617"/>
      <c r="W232" s="617"/>
      <c r="X232" s="617"/>
      <c r="Y232" s="617"/>
      <c r="Z232" s="617"/>
      <c r="AA232" s="617"/>
      <c r="AB232" s="617"/>
      <c r="AC232" s="617"/>
      <c r="AD232" s="617"/>
    </row>
    <row r="233">
      <c r="A233" s="532" t="s">
        <v>11791</v>
      </c>
      <c r="B233" s="532"/>
      <c r="C233" s="532"/>
      <c r="D233" s="532"/>
      <c r="E233" s="532"/>
      <c r="F233" s="533">
        <v>0.0</v>
      </c>
      <c r="G233" s="534">
        <v>427769.14</v>
      </c>
      <c r="H233" s="534">
        <v>382022.43</v>
      </c>
      <c r="I233" s="534">
        <v>0.0</v>
      </c>
      <c r="J233" s="534">
        <v>45746.71</v>
      </c>
      <c r="K233" s="592"/>
      <c r="L233" s="532"/>
      <c r="M233" s="617"/>
      <c r="N233" s="617"/>
      <c r="O233" s="617"/>
      <c r="P233" s="617"/>
      <c r="Q233" s="617"/>
      <c r="R233" s="617"/>
      <c r="S233" s="617"/>
      <c r="T233" s="617"/>
      <c r="U233" s="617"/>
      <c r="V233" s="617"/>
      <c r="W233" s="617"/>
      <c r="X233" s="617"/>
      <c r="Y233" s="617"/>
      <c r="Z233" s="617"/>
      <c r="AA233" s="617"/>
      <c r="AB233" s="617"/>
      <c r="AC233" s="617"/>
      <c r="AD233" s="617"/>
    </row>
    <row r="234">
      <c r="A234" s="617"/>
      <c r="B234" s="617"/>
      <c r="C234" s="617"/>
      <c r="D234" s="617"/>
      <c r="E234" s="617"/>
      <c r="F234" s="617"/>
      <c r="G234" s="617"/>
      <c r="H234" s="617"/>
      <c r="I234" s="619"/>
      <c r="J234" s="617"/>
      <c r="K234" s="617"/>
      <c r="L234" s="617"/>
      <c r="M234" s="617"/>
      <c r="N234" s="617"/>
      <c r="O234" s="617"/>
      <c r="P234" s="617"/>
      <c r="Q234" s="617"/>
      <c r="R234" s="617"/>
      <c r="S234" s="617"/>
      <c r="T234" s="617"/>
      <c r="U234" s="617"/>
      <c r="V234" s="617"/>
      <c r="W234" s="617"/>
      <c r="X234" s="617"/>
      <c r="Y234" s="617"/>
      <c r="Z234" s="617"/>
      <c r="AA234" s="617"/>
      <c r="AB234" s="617"/>
      <c r="AC234" s="617"/>
      <c r="AD234" s="617"/>
    </row>
    <row r="235">
      <c r="A235" s="509" t="s">
        <v>11797</v>
      </c>
      <c r="C235" s="509"/>
      <c r="D235" s="509"/>
      <c r="E235" s="509"/>
      <c r="F235" s="509"/>
      <c r="G235" s="509"/>
      <c r="H235" s="509"/>
      <c r="I235" s="584"/>
      <c r="J235" s="509"/>
      <c r="K235" s="585"/>
      <c r="L235" s="509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</row>
    <row r="236">
      <c r="A236" s="510" t="s">
        <v>10207</v>
      </c>
      <c r="D236" s="510"/>
      <c r="E236" s="510"/>
      <c r="F236" s="510"/>
      <c r="G236" s="510"/>
      <c r="H236" s="510"/>
      <c r="I236" s="530"/>
      <c r="J236" s="510"/>
      <c r="K236" s="531"/>
      <c r="L236" s="510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</row>
    <row r="237">
      <c r="A237" s="510" t="s">
        <v>12479</v>
      </c>
      <c r="D237" s="510"/>
      <c r="E237" s="510"/>
      <c r="F237" s="510"/>
      <c r="G237" s="530"/>
      <c r="H237" s="530"/>
      <c r="I237" s="530"/>
      <c r="J237" s="510"/>
      <c r="K237" s="531"/>
      <c r="L237" s="510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</row>
    <row r="238">
      <c r="A238" s="529"/>
      <c r="B238" s="510"/>
      <c r="C238" s="510"/>
      <c r="D238" s="510"/>
      <c r="E238" s="510"/>
      <c r="F238" s="510"/>
      <c r="G238" s="530"/>
      <c r="H238" s="530"/>
      <c r="I238" s="530"/>
      <c r="J238" s="510"/>
      <c r="K238" s="531"/>
      <c r="L238" s="510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</row>
    <row r="239">
      <c r="A239" s="511" t="s">
        <v>12689</v>
      </c>
      <c r="D239" s="510"/>
      <c r="E239" s="510"/>
      <c r="F239" s="510"/>
      <c r="G239" s="530"/>
      <c r="H239" s="530"/>
      <c r="I239" s="530"/>
      <c r="J239" s="510"/>
      <c r="K239" s="531"/>
      <c r="L239" s="510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</row>
    <row r="240">
      <c r="A240" s="511" t="s">
        <v>12580</v>
      </c>
      <c r="E240" s="510"/>
      <c r="F240" s="510"/>
      <c r="G240" s="530"/>
      <c r="H240" s="530"/>
      <c r="I240" s="530"/>
      <c r="J240" s="510"/>
      <c r="K240" s="531"/>
      <c r="L240" s="510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</row>
    <row r="241">
      <c r="A241" s="529"/>
      <c r="B241" s="510"/>
      <c r="C241" s="510"/>
      <c r="D241" s="510"/>
      <c r="E241" s="510"/>
      <c r="F241" s="510"/>
      <c r="G241" s="530"/>
      <c r="H241" s="530"/>
      <c r="I241" s="530"/>
      <c r="J241" s="510"/>
      <c r="K241" s="531"/>
      <c r="L241" s="510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</row>
    <row r="242">
      <c r="A242" s="512" t="s">
        <v>43</v>
      </c>
      <c r="B242" s="512" t="s">
        <v>10210</v>
      </c>
      <c r="C242" s="512" t="s">
        <v>10211</v>
      </c>
      <c r="D242" s="512" t="s">
        <v>47</v>
      </c>
      <c r="E242" s="512" t="s">
        <v>10212</v>
      </c>
      <c r="F242" s="513" t="s">
        <v>10214</v>
      </c>
      <c r="G242" s="587" t="s">
        <v>10215</v>
      </c>
      <c r="H242" s="587" t="s">
        <v>12099</v>
      </c>
      <c r="I242" s="587" t="s">
        <v>10216</v>
      </c>
      <c r="J242" s="513" t="s">
        <v>10217</v>
      </c>
      <c r="K242" s="513" t="s">
        <v>10218</v>
      </c>
      <c r="L242" s="512" t="s">
        <v>10219</v>
      </c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</row>
    <row r="243">
      <c r="A243" s="529"/>
      <c r="B243" s="510"/>
      <c r="C243" s="510"/>
      <c r="D243" s="510"/>
      <c r="E243" s="510"/>
      <c r="F243" s="510"/>
      <c r="G243" s="530"/>
      <c r="H243" s="530"/>
      <c r="I243" s="530"/>
      <c r="J243" s="510"/>
      <c r="K243" s="531"/>
      <c r="L243" s="510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</row>
    <row r="244">
      <c r="A244" s="514" t="s">
        <v>12519</v>
      </c>
      <c r="B244" s="620"/>
      <c r="C244" s="514"/>
      <c r="D244" s="514"/>
      <c r="E244" s="514"/>
      <c r="F244" s="514"/>
      <c r="G244" s="514"/>
      <c r="H244" s="514"/>
      <c r="I244" s="588"/>
      <c r="J244" s="514"/>
      <c r="K244" s="589"/>
      <c r="L244" s="514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</row>
    <row r="245">
      <c r="A245" s="515">
        <v>45870.0</v>
      </c>
      <c r="B245" s="510" t="s">
        <v>12120</v>
      </c>
      <c r="C245" s="510" t="s">
        <v>12692</v>
      </c>
      <c r="D245" s="510" t="s">
        <v>12713</v>
      </c>
      <c r="E245" s="510" t="s">
        <v>12714</v>
      </c>
      <c r="F245" s="516">
        <v>0.0</v>
      </c>
      <c r="G245" s="517">
        <v>84000.0</v>
      </c>
      <c r="H245" s="517">
        <v>75000.0</v>
      </c>
      <c r="I245" s="517">
        <v>0.0</v>
      </c>
      <c r="J245" s="517">
        <v>9000.0</v>
      </c>
      <c r="K245" s="518">
        <v>0.12</v>
      </c>
      <c r="L245" s="510" t="s">
        <v>12527</v>
      </c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</row>
    <row r="246">
      <c r="A246" s="524">
        <v>45870.0</v>
      </c>
      <c r="B246" s="520" t="s">
        <v>12100</v>
      </c>
      <c r="C246" s="520" t="s">
        <v>12495</v>
      </c>
      <c r="D246" s="520" t="s">
        <v>12705</v>
      </c>
      <c r="E246" s="520" t="s">
        <v>12715</v>
      </c>
      <c r="F246" s="521">
        <v>0.0</v>
      </c>
      <c r="G246" s="522">
        <v>15.0</v>
      </c>
      <c r="H246" s="522">
        <v>13.39</v>
      </c>
      <c r="I246" s="522">
        <v>0.0</v>
      </c>
      <c r="J246" s="522">
        <v>1.61</v>
      </c>
      <c r="K246" s="523">
        <v>0.12</v>
      </c>
      <c r="L246" s="520" t="s">
        <v>12392</v>
      </c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</row>
    <row r="247">
      <c r="A247" s="519">
        <v>45873.0</v>
      </c>
      <c r="B247" s="520" t="s">
        <v>12120</v>
      </c>
      <c r="C247" s="520" t="s">
        <v>12495</v>
      </c>
      <c r="D247" s="520" t="s">
        <v>12716</v>
      </c>
      <c r="E247" s="520" t="s">
        <v>12717</v>
      </c>
      <c r="F247" s="521">
        <v>0.0</v>
      </c>
      <c r="G247" s="522">
        <v>31370.28</v>
      </c>
      <c r="H247" s="522">
        <v>28009.18</v>
      </c>
      <c r="I247" s="522">
        <v>0.0</v>
      </c>
      <c r="J247" s="522">
        <v>3361.1</v>
      </c>
      <c r="K247" s="523">
        <v>0.12</v>
      </c>
      <c r="L247" s="520" t="s">
        <v>12541</v>
      </c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</row>
    <row r="248">
      <c r="A248" s="524">
        <v>45873.0</v>
      </c>
      <c r="B248" s="520" t="s">
        <v>12120</v>
      </c>
      <c r="C248" s="520" t="s">
        <v>12495</v>
      </c>
      <c r="D248" s="520" t="s">
        <v>12718</v>
      </c>
      <c r="E248" s="520" t="s">
        <v>12717</v>
      </c>
      <c r="F248" s="521">
        <v>0.0</v>
      </c>
      <c r="G248" s="522">
        <v>211.94</v>
      </c>
      <c r="H248" s="522">
        <v>189.23</v>
      </c>
      <c r="I248" s="522">
        <v>0.0</v>
      </c>
      <c r="J248" s="521">
        <v>22.71</v>
      </c>
      <c r="K248" s="523">
        <v>0.12</v>
      </c>
      <c r="L248" s="520" t="s">
        <v>12541</v>
      </c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</row>
    <row r="249">
      <c r="A249" s="524">
        <v>45873.0</v>
      </c>
      <c r="B249" s="520" t="s">
        <v>12120</v>
      </c>
      <c r="C249" s="520" t="s">
        <v>12495</v>
      </c>
      <c r="D249" s="520" t="s">
        <v>12719</v>
      </c>
      <c r="E249" s="520" t="s">
        <v>12717</v>
      </c>
      <c r="F249" s="521">
        <v>0.0</v>
      </c>
      <c r="G249" s="522">
        <v>12044.58</v>
      </c>
      <c r="H249" s="522">
        <v>10754.09</v>
      </c>
      <c r="I249" s="522">
        <v>0.0</v>
      </c>
      <c r="J249" s="522">
        <v>1290.49</v>
      </c>
      <c r="K249" s="523">
        <v>0.12</v>
      </c>
      <c r="L249" s="520" t="s">
        <v>12541</v>
      </c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</row>
    <row r="250">
      <c r="A250" s="524">
        <v>45873.0</v>
      </c>
      <c r="B250" s="520" t="s">
        <v>12120</v>
      </c>
      <c r="C250" s="520" t="s">
        <v>12495</v>
      </c>
      <c r="D250" s="520" t="s">
        <v>12720</v>
      </c>
      <c r="E250" s="520" t="s">
        <v>12717</v>
      </c>
      <c r="F250" s="521">
        <v>0.0</v>
      </c>
      <c r="G250" s="521">
        <v>105.97</v>
      </c>
      <c r="H250" s="521">
        <v>94.62</v>
      </c>
      <c r="I250" s="522">
        <v>0.0</v>
      </c>
      <c r="J250" s="521">
        <v>11.35</v>
      </c>
      <c r="K250" s="523">
        <v>0.12</v>
      </c>
      <c r="L250" s="520" t="s">
        <v>12541</v>
      </c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</row>
    <row r="251">
      <c r="A251" s="524">
        <v>45873.0</v>
      </c>
      <c r="B251" s="520" t="s">
        <v>12120</v>
      </c>
      <c r="C251" s="520" t="s">
        <v>12495</v>
      </c>
      <c r="D251" s="520" t="s">
        <v>12721</v>
      </c>
      <c r="E251" s="520" t="s">
        <v>12717</v>
      </c>
      <c r="F251" s="521">
        <v>0.0</v>
      </c>
      <c r="G251" s="522">
        <v>23951.92</v>
      </c>
      <c r="H251" s="522">
        <v>21385.64</v>
      </c>
      <c r="I251" s="522">
        <v>0.0</v>
      </c>
      <c r="J251" s="522">
        <v>2566.28</v>
      </c>
      <c r="K251" s="523">
        <v>0.12</v>
      </c>
      <c r="L251" s="520" t="s">
        <v>12541</v>
      </c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</row>
    <row r="252">
      <c r="A252" s="524">
        <v>45873.0</v>
      </c>
      <c r="B252" s="520" t="s">
        <v>12120</v>
      </c>
      <c r="C252" s="520" t="s">
        <v>12495</v>
      </c>
      <c r="D252" s="520" t="s">
        <v>12721</v>
      </c>
      <c r="E252" s="520" t="s">
        <v>12717</v>
      </c>
      <c r="F252" s="521">
        <v>0.0</v>
      </c>
      <c r="G252" s="522">
        <v>316.27</v>
      </c>
      <c r="H252" s="522">
        <v>282.38</v>
      </c>
      <c r="I252" s="522">
        <v>0.0</v>
      </c>
      <c r="J252" s="522">
        <v>33.89</v>
      </c>
      <c r="K252" s="523">
        <v>0.12</v>
      </c>
      <c r="L252" s="520" t="s">
        <v>12541</v>
      </c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</row>
    <row r="253">
      <c r="A253" s="524">
        <v>45873.0</v>
      </c>
      <c r="B253" s="520" t="s">
        <v>12120</v>
      </c>
      <c r="C253" s="520" t="s">
        <v>12495</v>
      </c>
      <c r="D253" s="520" t="s">
        <v>12722</v>
      </c>
      <c r="E253" s="520" t="s">
        <v>12723</v>
      </c>
      <c r="F253" s="521">
        <v>0.0</v>
      </c>
      <c r="G253" s="522">
        <v>113523.46</v>
      </c>
      <c r="H253" s="522">
        <v>101360.23</v>
      </c>
      <c r="I253" s="522">
        <v>0.0</v>
      </c>
      <c r="J253" s="522">
        <v>12163.23</v>
      </c>
      <c r="K253" s="523">
        <v>0.12</v>
      </c>
      <c r="L253" s="520" t="s">
        <v>12540</v>
      </c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</row>
    <row r="254">
      <c r="A254" s="524">
        <v>45873.0</v>
      </c>
      <c r="B254" s="520" t="s">
        <v>12120</v>
      </c>
      <c r="C254" s="520" t="s">
        <v>12495</v>
      </c>
      <c r="D254" s="520" t="s">
        <v>12724</v>
      </c>
      <c r="E254" s="520" t="s">
        <v>12723</v>
      </c>
      <c r="F254" s="521">
        <v>0.0</v>
      </c>
      <c r="G254" s="522">
        <v>53548.8</v>
      </c>
      <c r="H254" s="522">
        <v>47811.43</v>
      </c>
      <c r="I254" s="522">
        <v>0.0</v>
      </c>
      <c r="J254" s="522">
        <v>5737.37</v>
      </c>
      <c r="K254" s="523">
        <v>0.12</v>
      </c>
      <c r="L254" s="520" t="s">
        <v>12540</v>
      </c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</row>
    <row r="255">
      <c r="A255" s="524">
        <v>45873.0</v>
      </c>
      <c r="B255" s="520" t="s">
        <v>12120</v>
      </c>
      <c r="C255" s="520" t="s">
        <v>12495</v>
      </c>
      <c r="D255" s="520" t="s">
        <v>12725</v>
      </c>
      <c r="E255" s="520" t="s">
        <v>12723</v>
      </c>
      <c r="F255" s="521">
        <v>0.0</v>
      </c>
      <c r="G255" s="522">
        <v>96588.8</v>
      </c>
      <c r="H255" s="522">
        <v>86240.0</v>
      </c>
      <c r="I255" s="522">
        <v>0.0</v>
      </c>
      <c r="J255" s="522">
        <v>10348.8</v>
      </c>
      <c r="K255" s="523">
        <v>0.12</v>
      </c>
      <c r="L255" s="520" t="s">
        <v>12540</v>
      </c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</row>
    <row r="256">
      <c r="A256" s="524">
        <v>45873.0</v>
      </c>
      <c r="B256" s="520" t="s">
        <v>12120</v>
      </c>
      <c r="C256" s="520" t="s">
        <v>12495</v>
      </c>
      <c r="D256" s="520" t="s">
        <v>12726</v>
      </c>
      <c r="E256" s="520" t="s">
        <v>12723</v>
      </c>
      <c r="F256" s="521">
        <v>0.0</v>
      </c>
      <c r="G256" s="522">
        <v>23829.12</v>
      </c>
      <c r="H256" s="522">
        <v>21276.0</v>
      </c>
      <c r="I256" s="522">
        <v>0.0</v>
      </c>
      <c r="J256" s="522">
        <v>2553.12</v>
      </c>
      <c r="K256" s="523">
        <v>0.12</v>
      </c>
      <c r="L256" s="520" t="s">
        <v>12539</v>
      </c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</row>
    <row r="257">
      <c r="A257" s="524">
        <v>45873.0</v>
      </c>
      <c r="B257" s="520" t="s">
        <v>12120</v>
      </c>
      <c r="C257" s="520" t="s">
        <v>12495</v>
      </c>
      <c r="D257" s="520" t="s">
        <v>12727</v>
      </c>
      <c r="E257" s="520" t="s">
        <v>12723</v>
      </c>
      <c r="F257" s="521">
        <v>0.0</v>
      </c>
      <c r="G257" s="522">
        <v>11914.56</v>
      </c>
      <c r="H257" s="522">
        <v>10638.0</v>
      </c>
      <c r="I257" s="522">
        <v>0.0</v>
      </c>
      <c r="J257" s="522">
        <v>1276.56</v>
      </c>
      <c r="K257" s="523">
        <v>0.12</v>
      </c>
      <c r="L257" s="520" t="s">
        <v>12539</v>
      </c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</row>
    <row r="258">
      <c r="A258" s="524">
        <v>45873.0</v>
      </c>
      <c r="B258" s="520" t="s">
        <v>12120</v>
      </c>
      <c r="C258" s="520" t="s">
        <v>12495</v>
      </c>
      <c r="D258" s="520" t="s">
        <v>12728</v>
      </c>
      <c r="E258" s="520" t="s">
        <v>12723</v>
      </c>
      <c r="F258" s="521">
        <v>0.0</v>
      </c>
      <c r="G258" s="522">
        <v>23654.4</v>
      </c>
      <c r="H258" s="522">
        <v>21120.0</v>
      </c>
      <c r="I258" s="522">
        <v>0.0</v>
      </c>
      <c r="J258" s="522">
        <v>2534.4</v>
      </c>
      <c r="K258" s="523">
        <v>0.12</v>
      </c>
      <c r="L258" s="520" t="s">
        <v>12539</v>
      </c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</row>
    <row r="259">
      <c r="A259" s="524">
        <v>45879.0</v>
      </c>
      <c r="B259" s="520" t="s">
        <v>12120</v>
      </c>
      <c r="C259" s="520" t="s">
        <v>12607</v>
      </c>
      <c r="D259" s="520" t="s">
        <v>12729</v>
      </c>
      <c r="E259" s="520" t="s">
        <v>12730</v>
      </c>
      <c r="F259" s="521">
        <v>0.0</v>
      </c>
      <c r="G259" s="522">
        <v>14200.0</v>
      </c>
      <c r="H259" s="522">
        <v>12678.57</v>
      </c>
      <c r="I259" s="522">
        <v>0.0</v>
      </c>
      <c r="J259" s="522">
        <v>1521.43</v>
      </c>
      <c r="K259" s="523">
        <v>0.12</v>
      </c>
      <c r="L259" s="520" t="s">
        <v>12215</v>
      </c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</row>
    <row r="260">
      <c r="A260" s="524">
        <v>45879.0</v>
      </c>
      <c r="B260" s="520" t="s">
        <v>12120</v>
      </c>
      <c r="C260" s="520" t="s">
        <v>12589</v>
      </c>
      <c r="D260" s="520" t="s">
        <v>12731</v>
      </c>
      <c r="E260" s="520" t="s">
        <v>12732</v>
      </c>
      <c r="F260" s="521">
        <v>0.0</v>
      </c>
      <c r="G260" s="522">
        <v>4700.0</v>
      </c>
      <c r="H260" s="522">
        <v>4196.43</v>
      </c>
      <c r="I260" s="522">
        <v>0.0</v>
      </c>
      <c r="J260" s="522">
        <v>503.57</v>
      </c>
      <c r="K260" s="523">
        <v>0.12</v>
      </c>
      <c r="L260" s="520" t="s">
        <v>12592</v>
      </c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</row>
    <row r="261">
      <c r="A261" s="524">
        <v>45900.0</v>
      </c>
      <c r="B261" s="520" t="s">
        <v>12120</v>
      </c>
      <c r="C261" s="520" t="s">
        <v>12524</v>
      </c>
      <c r="D261" s="520" t="s">
        <v>12733</v>
      </c>
      <c r="E261" s="520" t="s">
        <v>12734</v>
      </c>
      <c r="F261" s="521">
        <v>0.0</v>
      </c>
      <c r="G261" s="522">
        <v>1578.1</v>
      </c>
      <c r="H261" s="522">
        <v>1409.02</v>
      </c>
      <c r="I261" s="522">
        <v>0.0</v>
      </c>
      <c r="J261" s="521">
        <v>169.08</v>
      </c>
      <c r="K261" s="523">
        <v>0.12</v>
      </c>
      <c r="L261" s="520" t="s">
        <v>12527</v>
      </c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</row>
    <row r="262">
      <c r="A262" s="524">
        <v>45900.0</v>
      </c>
      <c r="B262" s="520" t="s">
        <v>12120</v>
      </c>
      <c r="C262" s="520" t="s">
        <v>12524</v>
      </c>
      <c r="D262" s="520" t="s">
        <v>12735</v>
      </c>
      <c r="E262" s="520" t="s">
        <v>12734</v>
      </c>
      <c r="F262" s="521">
        <v>0.0</v>
      </c>
      <c r="G262" s="522">
        <v>54432.0</v>
      </c>
      <c r="H262" s="522">
        <v>48600.0</v>
      </c>
      <c r="I262" s="522">
        <v>0.0</v>
      </c>
      <c r="J262" s="522">
        <v>5832.0</v>
      </c>
      <c r="K262" s="523">
        <v>0.12</v>
      </c>
      <c r="L262" s="520" t="s">
        <v>12527</v>
      </c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</row>
    <row r="263">
      <c r="A263" s="524">
        <v>45900.0</v>
      </c>
      <c r="B263" s="520" t="s">
        <v>12120</v>
      </c>
      <c r="C263" s="520" t="s">
        <v>12524</v>
      </c>
      <c r="D263" s="520" t="s">
        <v>12736</v>
      </c>
      <c r="E263" s="520" t="s">
        <v>12737</v>
      </c>
      <c r="F263" s="521">
        <v>0.0</v>
      </c>
      <c r="G263" s="522">
        <v>54432.0</v>
      </c>
      <c r="H263" s="522">
        <v>48600.0</v>
      </c>
      <c r="I263" s="522">
        <v>0.0</v>
      </c>
      <c r="J263" s="522">
        <v>5832.0</v>
      </c>
      <c r="K263" s="523">
        <v>0.12</v>
      </c>
      <c r="L263" s="520" t="s">
        <v>12527</v>
      </c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</row>
    <row r="264">
      <c r="A264" s="525" t="s">
        <v>12577</v>
      </c>
      <c r="B264" s="621"/>
      <c r="C264" s="525"/>
      <c r="D264" s="525"/>
      <c r="E264" s="525"/>
      <c r="F264" s="526">
        <v>0.0</v>
      </c>
      <c r="G264" s="527">
        <v>604417.2</v>
      </c>
      <c r="H264" s="527">
        <v>539658.21</v>
      </c>
      <c r="I264" s="527">
        <v>0.0</v>
      </c>
      <c r="J264" s="527">
        <v>64758.99</v>
      </c>
      <c r="K264" s="528"/>
      <c r="L264" s="525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</row>
    <row r="265">
      <c r="A265" s="529"/>
      <c r="B265" s="510"/>
      <c r="C265" s="510"/>
      <c r="D265" s="510"/>
      <c r="E265" s="510"/>
      <c r="F265" s="510"/>
      <c r="G265" s="530"/>
      <c r="H265" s="530"/>
      <c r="I265" s="530"/>
      <c r="J265" s="510"/>
      <c r="K265" s="531"/>
      <c r="L265" s="510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</row>
    <row r="266">
      <c r="A266" s="532" t="s">
        <v>11791</v>
      </c>
      <c r="B266" s="532"/>
      <c r="C266" s="532"/>
      <c r="D266" s="532"/>
      <c r="E266" s="532"/>
      <c r="F266" s="533">
        <v>0.0</v>
      </c>
      <c r="G266" s="534">
        <v>604417.2</v>
      </c>
      <c r="H266" s="534">
        <v>539658.21</v>
      </c>
      <c r="I266" s="534">
        <v>0.0</v>
      </c>
      <c r="J266" s="534">
        <v>64758.99</v>
      </c>
      <c r="K266" s="592"/>
      <c r="L266" s="532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</row>
    <row r="267">
      <c r="A267" s="529"/>
      <c r="B267" s="510"/>
      <c r="C267" s="510"/>
      <c r="D267" s="510"/>
      <c r="E267" s="510"/>
      <c r="F267" s="510"/>
      <c r="G267" s="530"/>
      <c r="H267" s="530"/>
      <c r="I267" s="530"/>
      <c r="J267" s="510"/>
      <c r="K267" s="531"/>
      <c r="L267" s="510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</row>
    <row r="268">
      <c r="A268" s="595"/>
      <c r="B268" s="48"/>
      <c r="C268" s="48"/>
      <c r="D268" s="48"/>
      <c r="E268" s="48"/>
      <c r="F268" s="48"/>
      <c r="G268" s="130"/>
      <c r="H268" s="130"/>
      <c r="I268" s="130"/>
      <c r="J268" s="48"/>
      <c r="K268" s="564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</row>
    <row r="269">
      <c r="A269" s="595"/>
      <c r="B269" s="48"/>
      <c r="C269" s="48"/>
      <c r="D269" s="48"/>
      <c r="E269" s="48"/>
      <c r="F269" s="48"/>
      <c r="G269" s="48"/>
      <c r="H269" s="48"/>
      <c r="I269" s="48"/>
      <c r="J269" s="48"/>
      <c r="K269" s="564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</row>
    <row r="270">
      <c r="A270" s="580"/>
      <c r="B270" s="48"/>
      <c r="C270" s="48"/>
      <c r="D270" s="48"/>
      <c r="E270" s="48"/>
      <c r="F270" s="48"/>
      <c r="G270" s="130"/>
      <c r="H270" s="130"/>
      <c r="I270" s="130"/>
      <c r="J270" s="48"/>
      <c r="K270" s="564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</row>
    <row r="271">
      <c r="A271" s="580"/>
      <c r="B271" s="48"/>
      <c r="C271" s="48"/>
      <c r="D271" s="48"/>
      <c r="E271" s="48"/>
      <c r="F271" s="48"/>
      <c r="G271" s="48"/>
      <c r="H271" s="48"/>
      <c r="I271" s="130"/>
      <c r="J271" s="48"/>
      <c r="K271" s="564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</row>
    <row r="272">
      <c r="A272" s="580"/>
      <c r="B272" s="48"/>
      <c r="C272" s="48"/>
      <c r="D272" s="48"/>
      <c r="E272" s="48"/>
      <c r="F272" s="48"/>
      <c r="G272" s="48"/>
      <c r="H272" s="48"/>
      <c r="I272" s="130"/>
      <c r="J272" s="48"/>
      <c r="K272" s="564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</row>
    <row r="273">
      <c r="A273" s="580"/>
      <c r="B273" s="48"/>
      <c r="C273" s="48"/>
      <c r="D273" s="48"/>
      <c r="E273" s="48"/>
      <c r="F273" s="48"/>
      <c r="G273" s="48"/>
      <c r="H273" s="48"/>
      <c r="I273" s="130"/>
      <c r="J273" s="48"/>
      <c r="K273" s="564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</row>
    <row r="274">
      <c r="A274" s="580"/>
      <c r="B274" s="48"/>
      <c r="C274" s="48"/>
      <c r="D274" s="48"/>
      <c r="E274" s="48"/>
      <c r="F274" s="48"/>
      <c r="G274" s="48"/>
      <c r="H274" s="48"/>
      <c r="I274" s="130"/>
      <c r="J274" s="48"/>
      <c r="K274" s="564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</row>
    <row r="275">
      <c r="A275" s="580"/>
      <c r="B275" s="48"/>
      <c r="C275" s="48"/>
      <c r="D275" s="48"/>
      <c r="E275" s="48"/>
      <c r="F275" s="48"/>
      <c r="G275" s="130"/>
      <c r="H275" s="130"/>
      <c r="I275" s="130"/>
      <c r="J275" s="48"/>
      <c r="K275" s="564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</row>
    <row r="276">
      <c r="A276" s="580"/>
      <c r="B276" s="48"/>
      <c r="C276" s="48"/>
      <c r="D276" s="48"/>
      <c r="E276" s="48"/>
      <c r="F276" s="48"/>
      <c r="G276" s="130"/>
      <c r="H276" s="130"/>
      <c r="I276" s="130"/>
      <c r="J276" s="48"/>
      <c r="K276" s="564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</row>
    <row r="277">
      <c r="A277" s="580"/>
      <c r="B277" s="48"/>
      <c r="C277" s="48"/>
      <c r="D277" s="48"/>
      <c r="E277" s="48"/>
      <c r="F277" s="48"/>
      <c r="G277" s="130"/>
      <c r="H277" s="130"/>
      <c r="I277" s="130"/>
      <c r="J277" s="48"/>
      <c r="K277" s="564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</row>
    <row r="278">
      <c r="A278" s="580"/>
      <c r="B278" s="48"/>
      <c r="C278" s="48"/>
      <c r="D278" s="48"/>
      <c r="E278" s="48"/>
      <c r="F278" s="48"/>
      <c r="G278" s="130"/>
      <c r="H278" s="130"/>
      <c r="I278" s="130"/>
      <c r="J278" s="130"/>
      <c r="K278" s="564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</row>
    <row r="279">
      <c r="A279" s="580"/>
      <c r="B279" s="48"/>
      <c r="C279" s="48"/>
      <c r="D279" s="48"/>
      <c r="E279" s="48"/>
      <c r="F279" s="48"/>
      <c r="G279" s="130"/>
      <c r="H279" s="130"/>
      <c r="I279" s="130"/>
      <c r="J279" s="130"/>
      <c r="K279" s="564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</row>
    <row r="280">
      <c r="A280" s="580"/>
      <c r="B280" s="48"/>
      <c r="C280" s="48"/>
      <c r="D280" s="48"/>
      <c r="E280" s="48"/>
      <c r="F280" s="48"/>
      <c r="G280" s="130"/>
      <c r="H280" s="130"/>
      <c r="I280" s="130"/>
      <c r="J280" s="48"/>
      <c r="K280" s="564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</row>
    <row r="281">
      <c r="A281" s="580"/>
      <c r="B281" s="48"/>
      <c r="C281" s="48"/>
      <c r="D281" s="48"/>
      <c r="E281" s="48"/>
      <c r="F281" s="48"/>
      <c r="G281" s="130"/>
      <c r="H281" s="130"/>
      <c r="I281" s="130"/>
      <c r="J281" s="48"/>
      <c r="K281" s="564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</row>
    <row r="282">
      <c r="A282" s="580"/>
      <c r="B282" s="48"/>
      <c r="C282" s="48"/>
      <c r="D282" s="48"/>
      <c r="E282" s="48"/>
      <c r="F282" s="48"/>
      <c r="G282" s="130"/>
      <c r="H282" s="130"/>
      <c r="I282" s="130"/>
      <c r="J282" s="48"/>
      <c r="K282" s="564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</row>
    <row r="283">
      <c r="A283" s="580"/>
      <c r="B283" s="48"/>
      <c r="C283" s="48"/>
      <c r="D283" s="48"/>
      <c r="E283" s="48"/>
      <c r="F283" s="48"/>
      <c r="G283" s="130"/>
      <c r="H283" s="130"/>
      <c r="I283" s="130"/>
      <c r="J283" s="130"/>
      <c r="K283" s="564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</row>
    <row r="284">
      <c r="A284" s="580"/>
      <c r="B284" s="48"/>
      <c r="C284" s="48"/>
      <c r="D284" s="48"/>
      <c r="E284" s="48"/>
      <c r="F284" s="48"/>
      <c r="G284" s="130"/>
      <c r="H284" s="130"/>
      <c r="I284" s="130"/>
      <c r="J284" s="130"/>
      <c r="K284" s="564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</row>
    <row r="285">
      <c r="A285" s="580"/>
      <c r="B285" s="48"/>
      <c r="C285" s="48"/>
      <c r="D285" s="48"/>
      <c r="E285" s="48"/>
      <c r="F285" s="48"/>
      <c r="G285" s="48"/>
      <c r="H285" s="48"/>
      <c r="I285" s="130"/>
      <c r="J285" s="48"/>
      <c r="K285" s="564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</row>
    <row r="286">
      <c r="A286" s="580"/>
      <c r="B286" s="48"/>
      <c r="C286" s="48"/>
      <c r="D286" s="48"/>
      <c r="E286" s="48"/>
      <c r="F286" s="48"/>
      <c r="G286" s="130"/>
      <c r="H286" s="130"/>
      <c r="I286" s="130"/>
      <c r="J286" s="48"/>
      <c r="K286" s="564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</row>
    <row r="287">
      <c r="A287" s="580"/>
      <c r="B287" s="48"/>
      <c r="C287" s="48"/>
      <c r="D287" s="48"/>
      <c r="E287" s="48"/>
      <c r="F287" s="48"/>
      <c r="G287" s="130"/>
      <c r="H287" s="130"/>
      <c r="I287" s="130"/>
      <c r="J287" s="130"/>
      <c r="K287" s="564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</row>
    <row r="288">
      <c r="A288" s="580"/>
      <c r="B288" s="48"/>
      <c r="C288" s="48"/>
      <c r="D288" s="48"/>
      <c r="E288" s="48"/>
      <c r="F288" s="48"/>
      <c r="G288" s="130"/>
      <c r="H288" s="130"/>
      <c r="I288" s="130"/>
      <c r="J288" s="130"/>
      <c r="K288" s="564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</row>
    <row r="289">
      <c r="A289" s="580"/>
      <c r="B289" s="48"/>
      <c r="C289" s="48"/>
      <c r="D289" s="48"/>
      <c r="E289" s="48"/>
      <c r="F289" s="48"/>
      <c r="G289" s="48"/>
      <c r="H289" s="48"/>
      <c r="I289" s="130"/>
      <c r="J289" s="48"/>
      <c r="K289" s="564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</row>
    <row r="290">
      <c r="A290" s="580"/>
      <c r="B290" s="48"/>
      <c r="C290" s="48"/>
      <c r="D290" s="48"/>
      <c r="E290" s="48"/>
      <c r="F290" s="48"/>
      <c r="G290" s="130"/>
      <c r="H290" s="130"/>
      <c r="I290" s="130"/>
      <c r="J290" s="130"/>
      <c r="K290" s="564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</row>
    <row r="291">
      <c r="A291" s="580"/>
      <c r="B291" s="48"/>
      <c r="C291" s="48"/>
      <c r="D291" s="48"/>
      <c r="E291" s="48"/>
      <c r="F291" s="48"/>
      <c r="G291" s="130"/>
      <c r="H291" s="130"/>
      <c r="I291" s="130"/>
      <c r="J291" s="130"/>
      <c r="K291" s="564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</row>
    <row r="292">
      <c r="A292" s="580"/>
      <c r="B292" s="48"/>
      <c r="C292" s="48"/>
      <c r="D292" s="48"/>
      <c r="E292" s="48"/>
      <c r="F292" s="48"/>
      <c r="G292" s="130"/>
      <c r="H292" s="130"/>
      <c r="I292" s="130"/>
      <c r="J292" s="130"/>
      <c r="K292" s="564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</row>
    <row r="293">
      <c r="A293" s="580"/>
      <c r="B293" s="48"/>
      <c r="C293" s="48"/>
      <c r="D293" s="48"/>
      <c r="E293" s="48"/>
      <c r="F293" s="48"/>
      <c r="G293" s="130"/>
      <c r="H293" s="130"/>
      <c r="I293" s="130"/>
      <c r="J293" s="130"/>
      <c r="K293" s="564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</row>
    <row r="294">
      <c r="A294" s="580"/>
      <c r="B294" s="48"/>
      <c r="C294" s="48"/>
      <c r="D294" s="48"/>
      <c r="E294" s="48"/>
      <c r="F294" s="48"/>
      <c r="G294" s="130"/>
      <c r="H294" s="130"/>
      <c r="I294" s="130"/>
      <c r="J294" s="130"/>
      <c r="K294" s="564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</row>
    <row r="295">
      <c r="A295" s="580"/>
      <c r="B295" s="48"/>
      <c r="C295" s="48"/>
      <c r="D295" s="48"/>
      <c r="E295" s="48"/>
      <c r="F295" s="48"/>
      <c r="G295" s="130"/>
      <c r="H295" s="130"/>
      <c r="I295" s="130"/>
      <c r="J295" s="130"/>
      <c r="K295" s="564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</row>
    <row r="296">
      <c r="A296" s="580"/>
      <c r="B296" s="48"/>
      <c r="C296" s="48"/>
      <c r="D296" s="48"/>
      <c r="E296" s="48"/>
      <c r="F296" s="48"/>
      <c r="G296" s="130"/>
      <c r="H296" s="130"/>
      <c r="I296" s="130"/>
      <c r="J296" s="130"/>
      <c r="K296" s="564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</row>
    <row r="297">
      <c r="A297" s="580"/>
      <c r="B297" s="48"/>
      <c r="C297" s="48"/>
      <c r="D297" s="48"/>
      <c r="E297" s="48"/>
      <c r="F297" s="48"/>
      <c r="G297" s="130"/>
      <c r="H297" s="130"/>
      <c r="I297" s="130"/>
      <c r="J297" s="48"/>
      <c r="K297" s="564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</row>
    <row r="298">
      <c r="A298" s="580"/>
      <c r="B298" s="48"/>
      <c r="C298" s="48"/>
      <c r="D298" s="48"/>
      <c r="E298" s="48"/>
      <c r="F298" s="48"/>
      <c r="G298" s="130"/>
      <c r="H298" s="130"/>
      <c r="I298" s="130"/>
      <c r="J298" s="48"/>
      <c r="K298" s="564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</row>
    <row r="299">
      <c r="A299" s="580"/>
      <c r="B299" s="48"/>
      <c r="C299" s="48"/>
      <c r="D299" s="48"/>
      <c r="E299" s="48"/>
      <c r="F299" s="48"/>
      <c r="G299" s="130"/>
      <c r="H299" s="130"/>
      <c r="I299" s="130"/>
      <c r="J299" s="48"/>
      <c r="K299" s="564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</row>
    <row r="300">
      <c r="A300" s="580"/>
      <c r="B300" s="48"/>
      <c r="C300" s="48"/>
      <c r="D300" s="48"/>
      <c r="E300" s="48"/>
      <c r="F300" s="48"/>
      <c r="G300" s="130"/>
      <c r="H300" s="130"/>
      <c r="I300" s="130"/>
      <c r="J300" s="48"/>
      <c r="K300" s="564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</row>
    <row r="301">
      <c r="A301" s="580"/>
      <c r="B301" s="48"/>
      <c r="C301" s="48"/>
      <c r="D301" s="48"/>
      <c r="E301" s="48"/>
      <c r="F301" s="48"/>
      <c r="G301" s="48"/>
      <c r="H301" s="130"/>
      <c r="I301" s="130"/>
      <c r="J301" s="48"/>
      <c r="K301" s="564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</row>
    <row r="302">
      <c r="A302" s="580"/>
      <c r="B302" s="48"/>
      <c r="C302" s="48"/>
      <c r="D302" s="48"/>
      <c r="E302" s="48"/>
      <c r="F302" s="48"/>
      <c r="G302" s="48"/>
      <c r="H302" s="130"/>
      <c r="I302" s="130"/>
      <c r="J302" s="48"/>
      <c r="K302" s="564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</row>
    <row r="303">
      <c r="A303" s="580"/>
      <c r="B303" s="48"/>
      <c r="C303" s="48"/>
      <c r="D303" s="48"/>
      <c r="E303" s="48"/>
      <c r="F303" s="48"/>
      <c r="G303" s="130"/>
      <c r="H303" s="130"/>
      <c r="I303" s="130"/>
      <c r="J303" s="48"/>
      <c r="K303" s="564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</row>
    <row r="304">
      <c r="A304" s="580"/>
      <c r="B304" s="48"/>
      <c r="C304" s="48"/>
      <c r="D304" s="48"/>
      <c r="E304" s="48"/>
      <c r="F304" s="48"/>
      <c r="G304" s="130"/>
      <c r="H304" s="130"/>
      <c r="I304" s="130"/>
      <c r="J304" s="48"/>
      <c r="K304" s="564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</row>
    <row r="305">
      <c r="A305" s="580"/>
      <c r="B305" s="48"/>
      <c r="C305" s="48"/>
      <c r="D305" s="48"/>
      <c r="E305" s="48"/>
      <c r="F305" s="48"/>
      <c r="G305" s="130"/>
      <c r="H305" s="130"/>
      <c r="I305" s="130"/>
      <c r="J305" s="130"/>
      <c r="K305" s="564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</row>
    <row r="306">
      <c r="A306" s="580"/>
      <c r="B306" s="48"/>
      <c r="C306" s="48"/>
      <c r="D306" s="48"/>
      <c r="E306" s="48"/>
      <c r="F306" s="48"/>
      <c r="G306" s="130"/>
      <c r="H306" s="130"/>
      <c r="I306" s="130"/>
      <c r="J306" s="130"/>
      <c r="K306" s="564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</row>
    <row r="307">
      <c r="A307" s="580"/>
      <c r="B307" s="48"/>
      <c r="C307" s="48"/>
      <c r="D307" s="48"/>
      <c r="E307" s="48"/>
      <c r="F307" s="48"/>
      <c r="G307" s="130"/>
      <c r="H307" s="130"/>
      <c r="I307" s="130"/>
      <c r="J307" s="130"/>
      <c r="K307" s="564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</row>
    <row r="308">
      <c r="A308" s="580"/>
      <c r="B308" s="48"/>
      <c r="C308" s="48"/>
      <c r="D308" s="48"/>
      <c r="E308" s="48"/>
      <c r="F308" s="48"/>
      <c r="G308" s="48"/>
      <c r="H308" s="48"/>
      <c r="I308" s="130"/>
      <c r="J308" s="48"/>
      <c r="K308" s="564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</row>
    <row r="309">
      <c r="A309" s="580"/>
      <c r="B309" s="48"/>
      <c r="C309" s="48"/>
      <c r="D309" s="48"/>
      <c r="E309" s="48"/>
      <c r="F309" s="48"/>
      <c r="G309" s="130"/>
      <c r="H309" s="130"/>
      <c r="I309" s="130"/>
      <c r="J309" s="48"/>
      <c r="K309" s="564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</row>
    <row r="310">
      <c r="A310" s="580"/>
      <c r="B310" s="48"/>
      <c r="C310" s="48"/>
      <c r="D310" s="48"/>
      <c r="E310" s="48"/>
      <c r="F310" s="48"/>
      <c r="G310" s="130"/>
      <c r="H310" s="130"/>
      <c r="I310" s="130"/>
      <c r="J310" s="130"/>
      <c r="K310" s="564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</row>
    <row r="311">
      <c r="A311" s="580"/>
      <c r="B311" s="48"/>
      <c r="C311" s="48"/>
      <c r="D311" s="48"/>
      <c r="E311" s="48"/>
      <c r="F311" s="48"/>
      <c r="G311" s="48"/>
      <c r="H311" s="48"/>
      <c r="I311" s="130"/>
      <c r="J311" s="48"/>
      <c r="K311" s="564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</row>
    <row r="312">
      <c r="A312" s="580"/>
      <c r="B312" s="48"/>
      <c r="C312" s="48"/>
      <c r="D312" s="48"/>
      <c r="E312" s="48"/>
      <c r="F312" s="48"/>
      <c r="G312" s="130"/>
      <c r="H312" s="130"/>
      <c r="I312" s="130"/>
      <c r="J312" s="48"/>
      <c r="K312" s="564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</row>
    <row r="313">
      <c r="A313" s="580"/>
      <c r="B313" s="48"/>
      <c r="C313" s="48"/>
      <c r="D313" s="48"/>
      <c r="E313" s="48"/>
      <c r="F313" s="48"/>
      <c r="G313" s="130"/>
      <c r="H313" s="130"/>
      <c r="I313" s="130"/>
      <c r="J313" s="48"/>
      <c r="K313" s="564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</row>
    <row r="314">
      <c r="A314" s="580"/>
      <c r="B314" s="48"/>
      <c r="C314" s="48"/>
      <c r="D314" s="48"/>
      <c r="E314" s="48"/>
      <c r="F314" s="48"/>
      <c r="G314" s="130"/>
      <c r="H314" s="130"/>
      <c r="I314" s="130"/>
      <c r="J314" s="48"/>
      <c r="K314" s="564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</row>
    <row r="315">
      <c r="A315" s="580"/>
      <c r="B315" s="48"/>
      <c r="C315" s="48"/>
      <c r="D315" s="48"/>
      <c r="E315" s="48"/>
      <c r="F315" s="48"/>
      <c r="G315" s="48"/>
      <c r="H315" s="130"/>
      <c r="I315" s="130"/>
      <c r="J315" s="48"/>
      <c r="K315" s="564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</row>
    <row r="316">
      <c r="A316" s="580"/>
      <c r="B316" s="48"/>
      <c r="C316" s="48"/>
      <c r="D316" s="48"/>
      <c r="E316" s="48"/>
      <c r="F316" s="48"/>
      <c r="G316" s="48"/>
      <c r="H316" s="130"/>
      <c r="I316" s="130"/>
      <c r="J316" s="48"/>
      <c r="K316" s="564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</row>
    <row r="317">
      <c r="A317" s="580"/>
      <c r="B317" s="48"/>
      <c r="C317" s="48"/>
      <c r="D317" s="48"/>
      <c r="E317" s="48"/>
      <c r="F317" s="48"/>
      <c r="G317" s="48"/>
      <c r="H317" s="130"/>
      <c r="I317" s="130"/>
      <c r="J317" s="48"/>
      <c r="K317" s="564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</row>
    <row r="318">
      <c r="A318" s="580"/>
      <c r="B318" s="48"/>
      <c r="C318" s="48"/>
      <c r="D318" s="48"/>
      <c r="E318" s="48"/>
      <c r="F318" s="48"/>
      <c r="G318" s="130"/>
      <c r="H318" s="130"/>
      <c r="I318" s="130"/>
      <c r="J318" s="130"/>
      <c r="K318" s="564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</row>
    <row r="319">
      <c r="A319" s="580"/>
      <c r="B319" s="48"/>
      <c r="C319" s="48"/>
      <c r="D319" s="48"/>
      <c r="E319" s="48"/>
      <c r="F319" s="48"/>
      <c r="G319" s="130"/>
      <c r="H319" s="130"/>
      <c r="I319" s="130"/>
      <c r="J319" s="130"/>
      <c r="K319" s="564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</row>
    <row r="320">
      <c r="A320" s="580"/>
      <c r="B320" s="48"/>
      <c r="C320" s="48"/>
      <c r="D320" s="48"/>
      <c r="E320" s="48"/>
      <c r="F320" s="48"/>
      <c r="G320" s="130"/>
      <c r="H320" s="130"/>
      <c r="I320" s="130"/>
      <c r="J320" s="130"/>
      <c r="K320" s="564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</row>
    <row r="321">
      <c r="A321" s="580"/>
      <c r="B321" s="48"/>
      <c r="C321" s="48"/>
      <c r="D321" s="48"/>
      <c r="E321" s="48"/>
      <c r="F321" s="48"/>
      <c r="G321" s="130"/>
      <c r="H321" s="130"/>
      <c r="I321" s="130"/>
      <c r="J321" s="130"/>
      <c r="K321" s="564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</row>
    <row r="322">
      <c r="A322" s="580"/>
      <c r="B322" s="48"/>
      <c r="C322" s="48"/>
      <c r="D322" s="48"/>
      <c r="E322" s="48"/>
      <c r="F322" s="48"/>
      <c r="G322" s="130"/>
      <c r="H322" s="130"/>
      <c r="I322" s="130"/>
      <c r="J322" s="130"/>
      <c r="K322" s="564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</row>
    <row r="323">
      <c r="A323" s="596"/>
      <c r="B323" s="48"/>
      <c r="C323" s="48"/>
      <c r="D323" s="48"/>
      <c r="E323" s="48"/>
      <c r="F323" s="48"/>
      <c r="G323" s="130"/>
      <c r="H323" s="130"/>
      <c r="I323" s="130"/>
      <c r="J323" s="130"/>
      <c r="K323" s="564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</row>
    <row r="324">
      <c r="A324" s="596"/>
      <c r="B324" s="48"/>
      <c r="C324" s="48"/>
      <c r="D324" s="48"/>
      <c r="E324" s="48"/>
      <c r="F324" s="48"/>
      <c r="G324" s="130"/>
      <c r="H324" s="130"/>
      <c r="I324" s="130"/>
      <c r="J324" s="130"/>
      <c r="K324" s="564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</row>
    <row r="325">
      <c r="A325" s="596"/>
      <c r="B325" s="48"/>
      <c r="C325" s="48"/>
      <c r="D325" s="48"/>
      <c r="E325" s="48"/>
      <c r="F325" s="48"/>
      <c r="G325" s="130"/>
      <c r="H325" s="130"/>
      <c r="I325" s="130"/>
      <c r="J325" s="130"/>
      <c r="K325" s="564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</row>
    <row r="326">
      <c r="A326" s="596"/>
      <c r="B326" s="48"/>
      <c r="C326" s="48"/>
      <c r="D326" s="48"/>
      <c r="E326" s="48"/>
      <c r="F326" s="48"/>
      <c r="G326" s="130"/>
      <c r="H326" s="130"/>
      <c r="I326" s="130"/>
      <c r="J326" s="48"/>
      <c r="K326" s="564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</row>
    <row r="327">
      <c r="A327" s="596"/>
      <c r="B327" s="48"/>
      <c r="C327" s="48"/>
      <c r="D327" s="48"/>
      <c r="E327" s="48"/>
      <c r="F327" s="48"/>
      <c r="G327" s="130"/>
      <c r="H327" s="130"/>
      <c r="I327" s="130"/>
      <c r="J327" s="130"/>
      <c r="K327" s="564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</row>
    <row r="328">
      <c r="A328" s="596"/>
      <c r="B328" s="48"/>
      <c r="C328" s="48"/>
      <c r="D328" s="48"/>
      <c r="E328" s="48"/>
      <c r="F328" s="48"/>
      <c r="G328" s="130"/>
      <c r="H328" s="130"/>
      <c r="I328" s="130"/>
      <c r="J328" s="130"/>
      <c r="K328" s="564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</row>
    <row r="329">
      <c r="A329" s="596"/>
      <c r="B329" s="48"/>
      <c r="C329" s="48"/>
      <c r="D329" s="48"/>
      <c r="E329" s="48"/>
      <c r="F329" s="48"/>
      <c r="G329" s="130"/>
      <c r="H329" s="130"/>
      <c r="I329" s="130"/>
      <c r="J329" s="130"/>
      <c r="K329" s="564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</row>
    <row r="330">
      <c r="A330" s="596"/>
      <c r="B330" s="48"/>
      <c r="C330" s="48"/>
      <c r="D330" s="48"/>
      <c r="E330" s="48"/>
      <c r="F330" s="48"/>
      <c r="G330" s="130"/>
      <c r="H330" s="130"/>
      <c r="I330" s="130"/>
      <c r="J330" s="130"/>
      <c r="K330" s="564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</row>
    <row r="331">
      <c r="A331" s="596"/>
      <c r="B331" s="48"/>
      <c r="C331" s="48"/>
      <c r="D331" s="48"/>
      <c r="E331" s="48"/>
      <c r="F331" s="48"/>
      <c r="G331" s="130"/>
      <c r="H331" s="130"/>
      <c r="I331" s="130"/>
      <c r="J331" s="130"/>
      <c r="K331" s="564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</row>
    <row r="332">
      <c r="A332" s="596"/>
      <c r="B332" s="48"/>
      <c r="C332" s="48"/>
      <c r="D332" s="48"/>
      <c r="E332" s="48"/>
      <c r="F332" s="48"/>
      <c r="G332" s="130"/>
      <c r="H332" s="130"/>
      <c r="I332" s="130"/>
      <c r="J332" s="130"/>
      <c r="K332" s="564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</row>
    <row r="333">
      <c r="A333" s="48"/>
      <c r="B333" s="48"/>
      <c r="C333" s="48"/>
      <c r="D333" s="48"/>
      <c r="E333" s="48"/>
      <c r="F333" s="48"/>
      <c r="G333" s="130"/>
      <c r="H333" s="130"/>
      <c r="I333" s="130"/>
      <c r="J333" s="130"/>
      <c r="K333" s="564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</row>
    <row r="334">
      <c r="A334" s="596"/>
      <c r="B334" s="48"/>
      <c r="C334" s="48"/>
      <c r="D334" s="48"/>
      <c r="E334" s="48"/>
      <c r="F334" s="48"/>
      <c r="G334" s="130"/>
      <c r="H334" s="130"/>
      <c r="I334" s="130"/>
      <c r="J334" s="48"/>
      <c r="K334" s="564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</row>
    <row r="335">
      <c r="A335" s="48"/>
      <c r="B335" s="48"/>
      <c r="C335" s="48"/>
      <c r="D335" s="48"/>
      <c r="E335" s="48"/>
      <c r="F335" s="48"/>
      <c r="G335" s="130"/>
      <c r="H335" s="130"/>
      <c r="I335" s="130"/>
      <c r="J335" s="130"/>
      <c r="K335" s="564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</row>
    <row r="336">
      <c r="A336" s="596"/>
      <c r="B336" s="48"/>
      <c r="C336" s="48"/>
      <c r="D336" s="48"/>
      <c r="E336" s="48"/>
      <c r="F336" s="48"/>
      <c r="G336" s="48"/>
      <c r="H336" s="48"/>
      <c r="I336" s="130"/>
      <c r="J336" s="48"/>
      <c r="K336" s="564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</row>
    <row r="337">
      <c r="A337" s="596"/>
      <c r="B337" s="48"/>
      <c r="C337" s="48"/>
      <c r="D337" s="48"/>
      <c r="E337" s="48"/>
      <c r="F337" s="48"/>
      <c r="G337" s="48"/>
      <c r="H337" s="48"/>
      <c r="I337" s="130"/>
      <c r="J337" s="48"/>
      <c r="K337" s="564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</row>
    <row r="338">
      <c r="A338" s="596"/>
      <c r="B338" s="48"/>
      <c r="C338" s="48"/>
      <c r="D338" s="48"/>
      <c r="E338" s="48"/>
      <c r="F338" s="48"/>
      <c r="G338" s="48"/>
      <c r="H338" s="48"/>
      <c r="I338" s="130"/>
      <c r="J338" s="48"/>
      <c r="K338" s="564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</row>
    <row r="339">
      <c r="A339" s="596"/>
      <c r="B339" s="48"/>
      <c r="C339" s="48"/>
      <c r="D339" s="48"/>
      <c r="E339" s="48"/>
      <c r="F339" s="48"/>
      <c r="G339" s="130"/>
      <c r="H339" s="130"/>
      <c r="I339" s="130"/>
      <c r="J339" s="48"/>
      <c r="K339" s="564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</row>
    <row r="340">
      <c r="A340" s="596"/>
      <c r="B340" s="48"/>
      <c r="C340" s="48"/>
      <c r="D340" s="48"/>
      <c r="E340" s="48"/>
      <c r="F340" s="48"/>
      <c r="G340" s="48"/>
      <c r="H340" s="48"/>
      <c r="I340" s="130"/>
      <c r="J340" s="48"/>
      <c r="K340" s="564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</row>
    <row r="341">
      <c r="A341" s="596"/>
      <c r="B341" s="48"/>
      <c r="C341" s="48"/>
      <c r="D341" s="48"/>
      <c r="E341" s="48"/>
      <c r="F341" s="48"/>
      <c r="G341" s="48"/>
      <c r="H341" s="48"/>
      <c r="I341" s="130"/>
      <c r="J341" s="48"/>
      <c r="K341" s="564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</row>
    <row r="342">
      <c r="A342" s="596"/>
      <c r="B342" s="48"/>
      <c r="C342" s="48"/>
      <c r="D342" s="48"/>
      <c r="E342" s="48"/>
      <c r="F342" s="48"/>
      <c r="G342" s="130"/>
      <c r="H342" s="130"/>
      <c r="I342" s="130"/>
      <c r="J342" s="48"/>
      <c r="K342" s="564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</row>
    <row r="343">
      <c r="A343" s="596"/>
      <c r="B343" s="48"/>
      <c r="C343" s="48"/>
      <c r="D343" s="48"/>
      <c r="E343" s="48"/>
      <c r="F343" s="48"/>
      <c r="G343" s="48"/>
      <c r="H343" s="48"/>
      <c r="I343" s="130"/>
      <c r="J343" s="48"/>
      <c r="K343" s="564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</row>
    <row r="344">
      <c r="A344" s="596"/>
      <c r="B344" s="48"/>
      <c r="C344" s="48"/>
      <c r="D344" s="48"/>
      <c r="E344" s="48"/>
      <c r="F344" s="48"/>
      <c r="G344" s="130"/>
      <c r="H344" s="130"/>
      <c r="I344" s="130"/>
      <c r="J344" s="48"/>
      <c r="K344" s="564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</row>
    <row r="345">
      <c r="A345" s="596"/>
      <c r="B345" s="48"/>
      <c r="C345" s="48"/>
      <c r="D345" s="48"/>
      <c r="E345" s="48"/>
      <c r="F345" s="48"/>
      <c r="G345" s="130"/>
      <c r="H345" s="130"/>
      <c r="I345" s="130"/>
      <c r="J345" s="130"/>
      <c r="K345" s="564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</row>
    <row r="346">
      <c r="A346" s="596"/>
      <c r="B346" s="48"/>
      <c r="C346" s="48"/>
      <c r="D346" s="48"/>
      <c r="E346" s="48"/>
      <c r="F346" s="48"/>
      <c r="G346" s="48"/>
      <c r="H346" s="48"/>
      <c r="I346" s="130"/>
      <c r="J346" s="48"/>
      <c r="K346" s="564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</row>
    <row r="347">
      <c r="A347" s="596"/>
      <c r="B347" s="48"/>
      <c r="C347" s="48"/>
      <c r="D347" s="48"/>
      <c r="E347" s="48"/>
      <c r="F347" s="48"/>
      <c r="G347" s="48"/>
      <c r="H347" s="48"/>
      <c r="I347" s="130"/>
      <c r="J347" s="48"/>
      <c r="K347" s="564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</row>
    <row r="348">
      <c r="A348" s="596"/>
      <c r="B348" s="48"/>
      <c r="C348" s="48"/>
      <c r="D348" s="48"/>
      <c r="E348" s="48"/>
      <c r="F348" s="48"/>
      <c r="G348" s="48"/>
      <c r="H348" s="48"/>
      <c r="I348" s="130"/>
      <c r="J348" s="48"/>
      <c r="K348" s="564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</row>
    <row r="349">
      <c r="A349" s="596"/>
      <c r="B349" s="48"/>
      <c r="C349" s="48"/>
      <c r="D349" s="48"/>
      <c r="E349" s="48"/>
      <c r="F349" s="48"/>
      <c r="G349" s="130"/>
      <c r="H349" s="130"/>
      <c r="I349" s="130"/>
      <c r="J349" s="130"/>
      <c r="K349" s="564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</row>
    <row r="350">
      <c r="A350" s="596"/>
      <c r="B350" s="48"/>
      <c r="C350" s="48"/>
      <c r="D350" s="48"/>
      <c r="E350" s="48"/>
      <c r="F350" s="48"/>
      <c r="G350" s="130"/>
      <c r="H350" s="130"/>
      <c r="I350" s="130"/>
      <c r="J350" s="130"/>
      <c r="K350" s="564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</row>
    <row r="351">
      <c r="A351" s="596"/>
      <c r="B351" s="48"/>
      <c r="C351" s="48"/>
      <c r="D351" s="48"/>
      <c r="E351" s="48"/>
      <c r="F351" s="48"/>
      <c r="G351" s="130"/>
      <c r="H351" s="130"/>
      <c r="I351" s="130"/>
      <c r="J351" s="130"/>
      <c r="K351" s="564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</row>
    <row r="352">
      <c r="A352" s="596"/>
      <c r="B352" s="48"/>
      <c r="C352" s="48"/>
      <c r="D352" s="48"/>
      <c r="E352" s="48"/>
      <c r="F352" s="48"/>
      <c r="G352" s="130"/>
      <c r="H352" s="130"/>
      <c r="I352" s="130"/>
      <c r="J352" s="48"/>
      <c r="K352" s="564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</row>
    <row r="353">
      <c r="A353" s="596"/>
      <c r="B353" s="48"/>
      <c r="C353" s="48"/>
      <c r="D353" s="48"/>
      <c r="E353" s="48"/>
      <c r="F353" s="48"/>
      <c r="G353" s="130"/>
      <c r="H353" s="130"/>
      <c r="I353" s="130"/>
      <c r="J353" s="48"/>
      <c r="K353" s="564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</row>
    <row r="354">
      <c r="A354" s="596"/>
      <c r="B354" s="48"/>
      <c r="C354" s="48"/>
      <c r="D354" s="48"/>
      <c r="E354" s="48"/>
      <c r="F354" s="48"/>
      <c r="G354" s="48"/>
      <c r="H354" s="48"/>
      <c r="I354" s="130"/>
      <c r="J354" s="48"/>
      <c r="K354" s="564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</row>
    <row r="355">
      <c r="A355" s="596"/>
      <c r="B355" s="48"/>
      <c r="C355" s="48"/>
      <c r="D355" s="48"/>
      <c r="E355" s="48"/>
      <c r="F355" s="48"/>
      <c r="G355" s="130"/>
      <c r="H355" s="130"/>
      <c r="I355" s="130"/>
      <c r="J355" s="48"/>
      <c r="K355" s="564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</row>
    <row r="356">
      <c r="A356" s="596"/>
      <c r="B356" s="48"/>
      <c r="C356" s="48"/>
      <c r="D356" s="48"/>
      <c r="E356" s="48"/>
      <c r="F356" s="48"/>
      <c r="G356" s="130"/>
      <c r="H356" s="130"/>
      <c r="I356" s="130"/>
      <c r="J356" s="130"/>
      <c r="K356" s="564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</row>
    <row r="357">
      <c r="A357" s="596"/>
      <c r="B357" s="48"/>
      <c r="C357" s="48"/>
      <c r="D357" s="48"/>
      <c r="E357" s="48"/>
      <c r="F357" s="48"/>
      <c r="G357" s="48"/>
      <c r="H357" s="48"/>
      <c r="I357" s="130"/>
      <c r="J357" s="48"/>
      <c r="K357" s="564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</row>
    <row r="358">
      <c r="A358" s="596"/>
      <c r="B358" s="48"/>
      <c r="C358" s="48"/>
      <c r="D358" s="48"/>
      <c r="E358" s="48"/>
      <c r="F358" s="48"/>
      <c r="G358" s="48"/>
      <c r="H358" s="48"/>
      <c r="I358" s="130"/>
      <c r="J358" s="48"/>
      <c r="K358" s="564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</row>
    <row r="359">
      <c r="A359" s="596"/>
      <c r="B359" s="48"/>
      <c r="C359" s="48"/>
      <c r="D359" s="48"/>
      <c r="E359" s="48"/>
      <c r="F359" s="48"/>
      <c r="G359" s="48"/>
      <c r="H359" s="48"/>
      <c r="I359" s="130"/>
      <c r="J359" s="48"/>
      <c r="K359" s="564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</row>
    <row r="360">
      <c r="A360" s="596"/>
      <c r="B360" s="48"/>
      <c r="C360" s="48"/>
      <c r="D360" s="48"/>
      <c r="E360" s="48"/>
      <c r="F360" s="48"/>
      <c r="G360" s="48"/>
      <c r="H360" s="48"/>
      <c r="I360" s="130"/>
      <c r="J360" s="48"/>
      <c r="K360" s="564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</row>
    <row r="361">
      <c r="A361" s="596"/>
      <c r="B361" s="48"/>
      <c r="C361" s="48"/>
      <c r="D361" s="48"/>
      <c r="E361" s="48"/>
      <c r="F361" s="48"/>
      <c r="G361" s="48"/>
      <c r="H361" s="48"/>
      <c r="I361" s="130"/>
      <c r="J361" s="48"/>
      <c r="K361" s="564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</row>
    <row r="362">
      <c r="A362" s="596"/>
      <c r="B362" s="48"/>
      <c r="C362" s="48"/>
      <c r="D362" s="48"/>
      <c r="E362" s="48"/>
      <c r="F362" s="48"/>
      <c r="G362" s="48"/>
      <c r="H362" s="48"/>
      <c r="I362" s="130"/>
      <c r="J362" s="48"/>
      <c r="K362" s="564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</row>
    <row r="363">
      <c r="A363" s="596"/>
      <c r="B363" s="48"/>
      <c r="C363" s="48"/>
      <c r="D363" s="48"/>
      <c r="E363" s="48"/>
      <c r="F363" s="48"/>
      <c r="G363" s="48"/>
      <c r="H363" s="48"/>
      <c r="I363" s="130"/>
      <c r="J363" s="48"/>
      <c r="K363" s="564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</row>
    <row r="364">
      <c r="A364" s="596"/>
      <c r="B364" s="48"/>
      <c r="C364" s="48"/>
      <c r="D364" s="48"/>
      <c r="E364" s="48"/>
      <c r="F364" s="48"/>
      <c r="G364" s="48"/>
      <c r="H364" s="48"/>
      <c r="I364" s="130"/>
      <c r="J364" s="48"/>
      <c r="K364" s="564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</row>
    <row r="365">
      <c r="A365" s="596"/>
      <c r="B365" s="48"/>
      <c r="C365" s="48"/>
      <c r="D365" s="48"/>
      <c r="E365" s="48"/>
      <c r="F365" s="48"/>
      <c r="G365" s="48"/>
      <c r="H365" s="48"/>
      <c r="I365" s="130"/>
      <c r="J365" s="48"/>
      <c r="K365" s="564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</row>
    <row r="366">
      <c r="A366" s="596"/>
      <c r="B366" s="48"/>
      <c r="C366" s="48"/>
      <c r="D366" s="48"/>
      <c r="E366" s="48"/>
      <c r="F366" s="48"/>
      <c r="G366" s="130"/>
      <c r="H366" s="130"/>
      <c r="I366" s="130"/>
      <c r="J366" s="48"/>
      <c r="K366" s="564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</row>
    <row r="367">
      <c r="A367" s="596"/>
      <c r="B367" s="48"/>
      <c r="C367" s="48"/>
      <c r="D367" s="48"/>
      <c r="E367" s="48"/>
      <c r="F367" s="48"/>
      <c r="G367" s="48"/>
      <c r="H367" s="48"/>
      <c r="I367" s="130"/>
      <c r="J367" s="48"/>
      <c r="K367" s="564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</row>
    <row r="368">
      <c r="A368" s="596"/>
      <c r="B368" s="48"/>
      <c r="C368" s="48"/>
      <c r="D368" s="48"/>
      <c r="E368" s="48"/>
      <c r="F368" s="48"/>
      <c r="G368" s="48"/>
      <c r="H368" s="48"/>
      <c r="I368" s="130"/>
      <c r="J368" s="48"/>
      <c r="K368" s="564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</row>
    <row r="369">
      <c r="A369" s="596"/>
      <c r="B369" s="48"/>
      <c r="C369" s="48"/>
      <c r="D369" s="48"/>
      <c r="E369" s="48"/>
      <c r="F369" s="48"/>
      <c r="G369" s="130"/>
      <c r="H369" s="130"/>
      <c r="I369" s="130"/>
      <c r="J369" s="130"/>
      <c r="K369" s="564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</row>
    <row r="370">
      <c r="A370" s="596"/>
      <c r="B370" s="48"/>
      <c r="C370" s="48"/>
      <c r="D370" s="48"/>
      <c r="E370" s="48"/>
      <c r="F370" s="48"/>
      <c r="G370" s="48"/>
      <c r="H370" s="48"/>
      <c r="I370" s="130"/>
      <c r="J370" s="48"/>
      <c r="K370" s="564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</row>
    <row r="371">
      <c r="A371" s="596"/>
      <c r="B371" s="48"/>
      <c r="C371" s="48"/>
      <c r="D371" s="48"/>
      <c r="E371" s="48"/>
      <c r="F371" s="48"/>
      <c r="G371" s="48"/>
      <c r="H371" s="48"/>
      <c r="I371" s="130"/>
      <c r="J371" s="48"/>
      <c r="K371" s="564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</row>
    <row r="372">
      <c r="A372" s="596"/>
      <c r="B372" s="48"/>
      <c r="C372" s="48"/>
      <c r="D372" s="48"/>
      <c r="E372" s="48"/>
      <c r="F372" s="48"/>
      <c r="G372" s="48"/>
      <c r="H372" s="48"/>
      <c r="I372" s="130"/>
      <c r="J372" s="48"/>
      <c r="K372" s="564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</row>
    <row r="373">
      <c r="A373" s="596"/>
      <c r="B373" s="48"/>
      <c r="C373" s="48"/>
      <c r="D373" s="48"/>
      <c r="E373" s="48"/>
      <c r="F373" s="48"/>
      <c r="G373" s="130"/>
      <c r="H373" s="130"/>
      <c r="I373" s="130"/>
      <c r="J373" s="48"/>
      <c r="K373" s="564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</row>
    <row r="374">
      <c r="A374" s="596"/>
      <c r="B374" s="48"/>
      <c r="C374" s="48"/>
      <c r="D374" s="48"/>
      <c r="E374" s="48"/>
      <c r="F374" s="48"/>
      <c r="G374" s="130"/>
      <c r="H374" s="130"/>
      <c r="I374" s="130"/>
      <c r="J374" s="48"/>
      <c r="K374" s="564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</row>
    <row r="375">
      <c r="A375" s="596"/>
      <c r="B375" s="48"/>
      <c r="C375" s="48"/>
      <c r="D375" s="48"/>
      <c r="E375" s="48"/>
      <c r="F375" s="48"/>
      <c r="G375" s="130"/>
      <c r="H375" s="130"/>
      <c r="I375" s="130"/>
      <c r="J375" s="48"/>
      <c r="K375" s="564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</row>
    <row r="376">
      <c r="A376" s="596"/>
      <c r="B376" s="48"/>
      <c r="C376" s="48"/>
      <c r="D376" s="48"/>
      <c r="E376" s="48"/>
      <c r="F376" s="48"/>
      <c r="G376" s="130"/>
      <c r="H376" s="130"/>
      <c r="I376" s="130"/>
      <c r="J376" s="48"/>
      <c r="K376" s="564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</row>
    <row r="377">
      <c r="A377" s="596"/>
      <c r="B377" s="48"/>
      <c r="C377" s="48"/>
      <c r="D377" s="48"/>
      <c r="E377" s="48"/>
      <c r="F377" s="48"/>
      <c r="G377" s="130"/>
      <c r="H377" s="130"/>
      <c r="I377" s="130"/>
      <c r="J377" s="48"/>
      <c r="K377" s="564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</row>
    <row r="378">
      <c r="A378" s="596"/>
      <c r="B378" s="48"/>
      <c r="C378" s="48"/>
      <c r="D378" s="48"/>
      <c r="E378" s="48"/>
      <c r="F378" s="48"/>
      <c r="G378" s="48"/>
      <c r="H378" s="48"/>
      <c r="I378" s="130"/>
      <c r="J378" s="48"/>
      <c r="K378" s="564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</row>
    <row r="379">
      <c r="A379" s="596"/>
      <c r="B379" s="48"/>
      <c r="C379" s="48"/>
      <c r="D379" s="48"/>
      <c r="E379" s="48"/>
      <c r="F379" s="48"/>
      <c r="G379" s="48"/>
      <c r="H379" s="48"/>
      <c r="I379" s="130"/>
      <c r="J379" s="48"/>
      <c r="K379" s="564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</row>
    <row r="380">
      <c r="A380" s="596"/>
      <c r="B380" s="48"/>
      <c r="C380" s="48"/>
      <c r="D380" s="48"/>
      <c r="E380" s="48"/>
      <c r="F380" s="48"/>
      <c r="G380" s="48"/>
      <c r="H380" s="48"/>
      <c r="I380" s="130"/>
      <c r="J380" s="48"/>
      <c r="K380" s="564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</row>
    <row r="381">
      <c r="A381" s="596"/>
      <c r="B381" s="48"/>
      <c r="C381" s="48"/>
      <c r="D381" s="48"/>
      <c r="E381" s="48"/>
      <c r="F381" s="48"/>
      <c r="G381" s="48"/>
      <c r="H381" s="48"/>
      <c r="I381" s="130"/>
      <c r="J381" s="48"/>
      <c r="K381" s="564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</row>
    <row r="382">
      <c r="A382" s="596"/>
      <c r="B382" s="48"/>
      <c r="C382" s="48"/>
      <c r="D382" s="48"/>
      <c r="E382" s="48"/>
      <c r="F382" s="48"/>
      <c r="G382" s="130"/>
      <c r="H382" s="130"/>
      <c r="I382" s="130"/>
      <c r="J382" s="48"/>
      <c r="K382" s="564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</row>
    <row r="383">
      <c r="A383" s="596"/>
      <c r="B383" s="48"/>
      <c r="C383" s="48"/>
      <c r="D383" s="48"/>
      <c r="E383" s="48"/>
      <c r="F383" s="48"/>
      <c r="G383" s="48"/>
      <c r="H383" s="48"/>
      <c r="I383" s="130"/>
      <c r="J383" s="48"/>
      <c r="K383" s="564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</row>
    <row r="384">
      <c r="A384" s="596"/>
      <c r="B384" s="48"/>
      <c r="C384" s="48"/>
      <c r="D384" s="48"/>
      <c r="E384" s="48"/>
      <c r="F384" s="48"/>
      <c r="G384" s="48"/>
      <c r="H384" s="48"/>
      <c r="I384" s="130"/>
      <c r="J384" s="48"/>
      <c r="K384" s="564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</row>
    <row r="385">
      <c r="A385" s="596"/>
      <c r="B385" s="48"/>
      <c r="C385" s="48"/>
      <c r="D385" s="48"/>
      <c r="E385" s="48"/>
      <c r="F385" s="48"/>
      <c r="G385" s="48"/>
      <c r="H385" s="48"/>
      <c r="I385" s="130"/>
      <c r="J385" s="48"/>
      <c r="K385" s="564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</row>
    <row r="386">
      <c r="A386" s="596"/>
      <c r="B386" s="48"/>
      <c r="C386" s="48"/>
      <c r="D386" s="48"/>
      <c r="E386" s="48"/>
      <c r="F386" s="48"/>
      <c r="G386" s="48"/>
      <c r="H386" s="48"/>
      <c r="I386" s="130"/>
      <c r="J386" s="48"/>
      <c r="K386" s="564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</row>
    <row r="387">
      <c r="A387" s="596"/>
      <c r="B387" s="48"/>
      <c r="C387" s="48"/>
      <c r="D387" s="48"/>
      <c r="E387" s="48"/>
      <c r="F387" s="48"/>
      <c r="G387" s="130"/>
      <c r="H387" s="130"/>
      <c r="I387" s="130"/>
      <c r="J387" s="48"/>
      <c r="K387" s="564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</row>
    <row r="388">
      <c r="A388" s="596"/>
      <c r="B388" s="48"/>
      <c r="C388" s="48"/>
      <c r="D388" s="48"/>
      <c r="E388" s="48"/>
      <c r="F388" s="48"/>
      <c r="G388" s="130"/>
      <c r="H388" s="130"/>
      <c r="I388" s="130"/>
      <c r="J388" s="48"/>
      <c r="K388" s="564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</row>
    <row r="389">
      <c r="A389" s="596"/>
      <c r="B389" s="48"/>
      <c r="C389" s="48"/>
      <c r="D389" s="48"/>
      <c r="E389" s="48"/>
      <c r="F389" s="48"/>
      <c r="G389" s="48"/>
      <c r="H389" s="48"/>
      <c r="I389" s="130"/>
      <c r="J389" s="48"/>
      <c r="K389" s="564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</row>
    <row r="390">
      <c r="A390" s="596"/>
      <c r="B390" s="48"/>
      <c r="C390" s="48"/>
      <c r="D390" s="48"/>
      <c r="E390" s="48"/>
      <c r="F390" s="48"/>
      <c r="G390" s="48"/>
      <c r="H390" s="48"/>
      <c r="I390" s="130"/>
      <c r="J390" s="48"/>
      <c r="K390" s="564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</row>
    <row r="391">
      <c r="A391" s="596"/>
      <c r="B391" s="48"/>
      <c r="C391" s="48"/>
      <c r="D391" s="48"/>
      <c r="E391" s="48"/>
      <c r="F391" s="48"/>
      <c r="G391" s="48"/>
      <c r="H391" s="48"/>
      <c r="I391" s="130"/>
      <c r="J391" s="48"/>
      <c r="K391" s="564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</row>
    <row r="392">
      <c r="A392" s="596"/>
      <c r="B392" s="48"/>
      <c r="C392" s="48"/>
      <c r="D392" s="48"/>
      <c r="E392" s="48"/>
      <c r="F392" s="48"/>
      <c r="G392" s="48"/>
      <c r="H392" s="48"/>
      <c r="I392" s="130"/>
      <c r="J392" s="48"/>
      <c r="K392" s="564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</row>
    <row r="393">
      <c r="A393" s="596"/>
      <c r="B393" s="48"/>
      <c r="C393" s="48"/>
      <c r="D393" s="48"/>
      <c r="E393" s="48"/>
      <c r="F393" s="48"/>
      <c r="G393" s="48"/>
      <c r="H393" s="48"/>
      <c r="I393" s="130"/>
      <c r="J393" s="48"/>
      <c r="K393" s="564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</row>
    <row r="394">
      <c r="A394" s="596"/>
      <c r="B394" s="48"/>
      <c r="C394" s="48"/>
      <c r="D394" s="48"/>
      <c r="E394" s="48"/>
      <c r="F394" s="48"/>
      <c r="G394" s="48"/>
      <c r="H394" s="48"/>
      <c r="I394" s="130"/>
      <c r="J394" s="48"/>
      <c r="K394" s="564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</row>
    <row r="395">
      <c r="A395" s="596"/>
      <c r="B395" s="48"/>
      <c r="C395" s="48"/>
      <c r="D395" s="48"/>
      <c r="E395" s="48"/>
      <c r="F395" s="48"/>
      <c r="G395" s="48"/>
      <c r="H395" s="48"/>
      <c r="I395" s="130"/>
      <c r="J395" s="48"/>
      <c r="K395" s="564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</row>
    <row r="396">
      <c r="A396" s="596"/>
      <c r="B396" s="48"/>
      <c r="C396" s="48"/>
      <c r="D396" s="48"/>
      <c r="E396" s="48"/>
      <c r="F396" s="48"/>
      <c r="G396" s="48"/>
      <c r="H396" s="48"/>
      <c r="I396" s="130"/>
      <c r="J396" s="48"/>
      <c r="K396" s="564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</row>
    <row r="397">
      <c r="A397" s="596"/>
      <c r="B397" s="48"/>
      <c r="C397" s="48"/>
      <c r="D397" s="48"/>
      <c r="E397" s="48"/>
      <c r="F397" s="48"/>
      <c r="G397" s="48"/>
      <c r="H397" s="48"/>
      <c r="I397" s="130"/>
      <c r="J397" s="48"/>
      <c r="K397" s="564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</row>
    <row r="398">
      <c r="A398" s="596"/>
      <c r="B398" s="48"/>
      <c r="C398" s="48"/>
      <c r="D398" s="48"/>
      <c r="E398" s="48"/>
      <c r="F398" s="48"/>
      <c r="G398" s="48"/>
      <c r="H398" s="48"/>
      <c r="I398" s="130"/>
      <c r="J398" s="48"/>
      <c r="K398" s="564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</row>
    <row r="399">
      <c r="A399" s="596"/>
      <c r="B399" s="48"/>
      <c r="C399" s="48"/>
      <c r="D399" s="48"/>
      <c r="E399" s="48"/>
      <c r="F399" s="48"/>
      <c r="G399" s="130"/>
      <c r="H399" s="130"/>
      <c r="I399" s="130"/>
      <c r="J399" s="48"/>
      <c r="K399" s="564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</row>
    <row r="400">
      <c r="A400" s="596"/>
      <c r="B400" s="48"/>
      <c r="C400" s="48"/>
      <c r="D400" s="48"/>
      <c r="E400" s="48"/>
      <c r="F400" s="48"/>
      <c r="G400" s="130"/>
      <c r="H400" s="130"/>
      <c r="I400" s="130"/>
      <c r="J400" s="130"/>
      <c r="K400" s="564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</row>
    <row r="401">
      <c r="A401" s="596"/>
      <c r="B401" s="48"/>
      <c r="C401" s="48"/>
      <c r="D401" s="48"/>
      <c r="E401" s="48"/>
      <c r="F401" s="48"/>
      <c r="G401" s="130"/>
      <c r="H401" s="130"/>
      <c r="I401" s="130"/>
      <c r="J401" s="48"/>
      <c r="K401" s="564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</row>
    <row r="402">
      <c r="A402" s="596"/>
      <c r="B402" s="48"/>
      <c r="C402" s="48"/>
      <c r="D402" s="48"/>
      <c r="E402" s="48"/>
      <c r="F402" s="48"/>
      <c r="G402" s="130"/>
      <c r="H402" s="130"/>
      <c r="I402" s="130"/>
      <c r="J402" s="48"/>
      <c r="K402" s="564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</row>
    <row r="403">
      <c r="A403" s="596"/>
      <c r="B403" s="48"/>
      <c r="C403" s="48"/>
      <c r="D403" s="48"/>
      <c r="E403" s="48"/>
      <c r="F403" s="48"/>
      <c r="G403" s="130"/>
      <c r="H403" s="130"/>
      <c r="I403" s="130"/>
      <c r="J403" s="48"/>
      <c r="K403" s="564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</row>
    <row r="404">
      <c r="A404" s="596"/>
      <c r="B404" s="48"/>
      <c r="C404" s="48"/>
      <c r="D404" s="48"/>
      <c r="E404" s="48"/>
      <c r="F404" s="48"/>
      <c r="G404" s="48"/>
      <c r="H404" s="48"/>
      <c r="I404" s="130"/>
      <c r="J404" s="48"/>
      <c r="K404" s="564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</row>
    <row r="405">
      <c r="A405" s="596"/>
      <c r="B405" s="48"/>
      <c r="C405" s="48"/>
      <c r="D405" s="48"/>
      <c r="E405" s="48"/>
      <c r="F405" s="48"/>
      <c r="G405" s="130"/>
      <c r="H405" s="130"/>
      <c r="I405" s="130"/>
      <c r="J405" s="48"/>
      <c r="K405" s="564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</row>
    <row r="406">
      <c r="A406" s="596"/>
      <c r="B406" s="48"/>
      <c r="C406" s="48"/>
      <c r="D406" s="48"/>
      <c r="E406" s="48"/>
      <c r="F406" s="48"/>
      <c r="G406" s="130"/>
      <c r="H406" s="130"/>
      <c r="I406" s="130"/>
      <c r="J406" s="130"/>
      <c r="K406" s="564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</row>
    <row r="407">
      <c r="A407" s="596"/>
      <c r="B407" s="48"/>
      <c r="C407" s="48"/>
      <c r="D407" s="48"/>
      <c r="E407" s="48"/>
      <c r="F407" s="48"/>
      <c r="G407" s="48"/>
      <c r="H407" s="48"/>
      <c r="I407" s="130"/>
      <c r="J407" s="48"/>
      <c r="K407" s="564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</row>
    <row r="408">
      <c r="A408" s="596"/>
      <c r="B408" s="48"/>
      <c r="C408" s="48"/>
      <c r="D408" s="48"/>
      <c r="E408" s="48"/>
      <c r="F408" s="48"/>
      <c r="G408" s="48"/>
      <c r="H408" s="48"/>
      <c r="I408" s="130"/>
      <c r="J408" s="48"/>
      <c r="K408" s="564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</row>
    <row r="409">
      <c r="A409" s="596"/>
      <c r="B409" s="48"/>
      <c r="C409" s="48"/>
      <c r="D409" s="48"/>
      <c r="E409" s="48"/>
      <c r="F409" s="48"/>
      <c r="G409" s="48"/>
      <c r="H409" s="48"/>
      <c r="I409" s="130"/>
      <c r="J409" s="48"/>
      <c r="K409" s="564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</row>
    <row r="410">
      <c r="A410" s="596"/>
      <c r="B410" s="48"/>
      <c r="C410" s="48"/>
      <c r="D410" s="48"/>
      <c r="E410" s="48"/>
      <c r="F410" s="48"/>
      <c r="G410" s="48"/>
      <c r="H410" s="48"/>
      <c r="I410" s="130"/>
      <c r="J410" s="48"/>
      <c r="K410" s="564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</row>
    <row r="411">
      <c r="A411" s="596"/>
      <c r="B411" s="48"/>
      <c r="C411" s="48"/>
      <c r="D411" s="48"/>
      <c r="E411" s="48"/>
      <c r="F411" s="48"/>
      <c r="G411" s="130"/>
      <c r="H411" s="130"/>
      <c r="I411" s="130"/>
      <c r="J411" s="48"/>
      <c r="K411" s="564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</row>
    <row r="412">
      <c r="A412" s="596"/>
      <c r="B412" s="48"/>
      <c r="C412" s="48"/>
      <c r="D412" s="48"/>
      <c r="E412" s="48"/>
      <c r="F412" s="48"/>
      <c r="G412" s="130"/>
      <c r="H412" s="130"/>
      <c r="I412" s="130"/>
      <c r="J412" s="48"/>
      <c r="K412" s="564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</row>
    <row r="413">
      <c r="A413" s="596"/>
      <c r="B413" s="48"/>
      <c r="C413" s="48"/>
      <c r="D413" s="48"/>
      <c r="E413" s="48"/>
      <c r="F413" s="48"/>
      <c r="G413" s="48"/>
      <c r="H413" s="48"/>
      <c r="I413" s="130"/>
      <c r="J413" s="48"/>
      <c r="K413" s="564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</row>
    <row r="414">
      <c r="A414" s="596"/>
      <c r="B414" s="48"/>
      <c r="C414" s="48"/>
      <c r="D414" s="48"/>
      <c r="E414" s="48"/>
      <c r="F414" s="48"/>
      <c r="G414" s="130"/>
      <c r="H414" s="130"/>
      <c r="I414" s="130"/>
      <c r="J414" s="48"/>
      <c r="K414" s="564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</row>
    <row r="415">
      <c r="A415" s="596"/>
      <c r="B415" s="48"/>
      <c r="C415" s="48"/>
      <c r="D415" s="48"/>
      <c r="E415" s="48"/>
      <c r="F415" s="48"/>
      <c r="G415" s="130"/>
      <c r="H415" s="130"/>
      <c r="I415" s="130"/>
      <c r="J415" s="130"/>
      <c r="K415" s="564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</row>
    <row r="416">
      <c r="A416" s="596"/>
      <c r="B416" s="48"/>
      <c r="C416" s="48"/>
      <c r="D416" s="48"/>
      <c r="E416" s="48"/>
      <c r="F416" s="48"/>
      <c r="G416" s="48"/>
      <c r="H416" s="130"/>
      <c r="I416" s="130"/>
      <c r="J416" s="48"/>
      <c r="K416" s="564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</row>
    <row r="417">
      <c r="A417" s="596"/>
      <c r="B417" s="48"/>
      <c r="C417" s="48"/>
      <c r="D417" s="48"/>
      <c r="E417" s="48"/>
      <c r="F417" s="48"/>
      <c r="G417" s="48"/>
      <c r="H417" s="130"/>
      <c r="I417" s="130"/>
      <c r="J417" s="48"/>
      <c r="K417" s="564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</row>
    <row r="418">
      <c r="A418" s="596"/>
      <c r="B418" s="48"/>
      <c r="C418" s="48"/>
      <c r="D418" s="48"/>
      <c r="E418" s="48"/>
      <c r="F418" s="48"/>
      <c r="G418" s="48"/>
      <c r="H418" s="48"/>
      <c r="I418" s="130"/>
      <c r="J418" s="48"/>
      <c r="K418" s="564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</row>
    <row r="419">
      <c r="A419" s="596"/>
      <c r="B419" s="48"/>
      <c r="C419" s="48"/>
      <c r="D419" s="48"/>
      <c r="E419" s="48"/>
      <c r="F419" s="48"/>
      <c r="G419" s="130"/>
      <c r="H419" s="130"/>
      <c r="I419" s="130"/>
      <c r="J419" s="48"/>
      <c r="K419" s="564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</row>
    <row r="420">
      <c r="A420" s="596"/>
      <c r="B420" s="48"/>
      <c r="C420" s="48"/>
      <c r="D420" s="48"/>
      <c r="E420" s="48"/>
      <c r="F420" s="48"/>
      <c r="G420" s="130"/>
      <c r="H420" s="130"/>
      <c r="I420" s="130"/>
      <c r="J420" s="48"/>
      <c r="K420" s="564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</row>
    <row r="421">
      <c r="A421" s="596"/>
      <c r="B421" s="48"/>
      <c r="C421" s="48"/>
      <c r="D421" s="48"/>
      <c r="E421" s="48"/>
      <c r="F421" s="48"/>
      <c r="G421" s="130"/>
      <c r="H421" s="130"/>
      <c r="I421" s="130"/>
      <c r="J421" s="48"/>
      <c r="K421" s="564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</row>
    <row r="422">
      <c r="A422" s="596"/>
      <c r="B422" s="48"/>
      <c r="C422" s="48"/>
      <c r="D422" s="48"/>
      <c r="E422" s="48"/>
      <c r="F422" s="48"/>
      <c r="G422" s="130"/>
      <c r="H422" s="130"/>
      <c r="I422" s="130"/>
      <c r="J422" s="130"/>
      <c r="K422" s="564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</row>
    <row r="423">
      <c r="A423" s="596"/>
      <c r="B423" s="48"/>
      <c r="C423" s="48"/>
      <c r="D423" s="48"/>
      <c r="E423" s="48"/>
      <c r="F423" s="48"/>
      <c r="G423" s="48"/>
      <c r="H423" s="48"/>
      <c r="I423" s="130"/>
      <c r="J423" s="48"/>
      <c r="K423" s="564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</row>
    <row r="424">
      <c r="A424" s="596"/>
      <c r="B424" s="48"/>
      <c r="C424" s="48"/>
      <c r="D424" s="48"/>
      <c r="E424" s="48"/>
      <c r="F424" s="48"/>
      <c r="G424" s="48"/>
      <c r="H424" s="48"/>
      <c r="I424" s="130"/>
      <c r="J424" s="48"/>
      <c r="K424" s="564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</row>
    <row r="425">
      <c r="A425" s="596"/>
      <c r="B425" s="48"/>
      <c r="C425" s="48"/>
      <c r="D425" s="48"/>
      <c r="E425" s="48"/>
      <c r="F425" s="48"/>
      <c r="G425" s="48"/>
      <c r="H425" s="48"/>
      <c r="I425" s="130"/>
      <c r="J425" s="48"/>
      <c r="K425" s="564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</row>
    <row r="426">
      <c r="A426" s="596"/>
      <c r="B426" s="48"/>
      <c r="C426" s="48"/>
      <c r="D426" s="48"/>
      <c r="E426" s="48"/>
      <c r="F426" s="48"/>
      <c r="G426" s="48"/>
      <c r="H426" s="48"/>
      <c r="I426" s="130"/>
      <c r="J426" s="48"/>
      <c r="K426" s="564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</row>
    <row r="427">
      <c r="A427" s="596"/>
      <c r="B427" s="48"/>
      <c r="C427" s="48"/>
      <c r="D427" s="48"/>
      <c r="E427" s="48"/>
      <c r="F427" s="48"/>
      <c r="G427" s="48"/>
      <c r="H427" s="48"/>
      <c r="I427" s="130"/>
      <c r="J427" s="48"/>
      <c r="K427" s="564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</row>
    <row r="428">
      <c r="A428" s="596"/>
      <c r="B428" s="48"/>
      <c r="C428" s="48"/>
      <c r="D428" s="48"/>
      <c r="E428" s="48"/>
      <c r="F428" s="48"/>
      <c r="G428" s="48"/>
      <c r="H428" s="48"/>
      <c r="I428" s="130"/>
      <c r="J428" s="48"/>
      <c r="K428" s="564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</row>
    <row r="429">
      <c r="A429" s="596"/>
      <c r="B429" s="48"/>
      <c r="C429" s="48"/>
      <c r="D429" s="48"/>
      <c r="E429" s="48"/>
      <c r="F429" s="48"/>
      <c r="G429" s="130"/>
      <c r="H429" s="130"/>
      <c r="I429" s="130"/>
      <c r="J429" s="48"/>
      <c r="K429" s="564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</row>
    <row r="430">
      <c r="A430" s="596"/>
      <c r="B430" s="48"/>
      <c r="C430" s="48"/>
      <c r="D430" s="48"/>
      <c r="E430" s="48"/>
      <c r="F430" s="48"/>
      <c r="G430" s="130"/>
      <c r="H430" s="130"/>
      <c r="I430" s="130"/>
      <c r="J430" s="48"/>
      <c r="K430" s="564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</row>
    <row r="431">
      <c r="A431" s="596"/>
      <c r="B431" s="48"/>
      <c r="C431" s="48"/>
      <c r="D431" s="48"/>
      <c r="E431" s="48"/>
      <c r="F431" s="48"/>
      <c r="G431" s="130"/>
      <c r="H431" s="130"/>
      <c r="I431" s="130"/>
      <c r="J431" s="48"/>
      <c r="K431" s="564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</row>
    <row r="432">
      <c r="A432" s="596"/>
      <c r="B432" s="48"/>
      <c r="C432" s="48"/>
      <c r="D432" s="48"/>
      <c r="E432" s="48"/>
      <c r="F432" s="48"/>
      <c r="G432" s="130"/>
      <c r="H432" s="130"/>
      <c r="I432" s="130"/>
      <c r="J432" s="48"/>
      <c r="K432" s="564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</row>
    <row r="433">
      <c r="A433" s="596"/>
      <c r="B433" s="48"/>
      <c r="C433" s="48"/>
      <c r="D433" s="48"/>
      <c r="E433" s="48"/>
      <c r="F433" s="48"/>
      <c r="G433" s="130"/>
      <c r="H433" s="130"/>
      <c r="I433" s="130"/>
      <c r="J433" s="48"/>
      <c r="K433" s="564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</row>
    <row r="434">
      <c r="A434" s="596"/>
      <c r="B434" s="48"/>
      <c r="C434" s="48"/>
      <c r="D434" s="48"/>
      <c r="E434" s="48"/>
      <c r="F434" s="48"/>
      <c r="G434" s="130"/>
      <c r="H434" s="130"/>
      <c r="I434" s="130"/>
      <c r="J434" s="48"/>
      <c r="K434" s="564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</row>
    <row r="435">
      <c r="A435" s="596"/>
      <c r="B435" s="48"/>
      <c r="C435" s="48"/>
      <c r="D435" s="48"/>
      <c r="E435" s="48"/>
      <c r="F435" s="48"/>
      <c r="G435" s="48"/>
      <c r="H435" s="48"/>
      <c r="I435" s="130"/>
      <c r="J435" s="48"/>
      <c r="K435" s="564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</row>
    <row r="436">
      <c r="A436" s="596"/>
      <c r="B436" s="48"/>
      <c r="C436" s="48"/>
      <c r="D436" s="48"/>
      <c r="E436" s="48"/>
      <c r="F436" s="48"/>
      <c r="G436" s="48"/>
      <c r="H436" s="48"/>
      <c r="I436" s="130"/>
      <c r="J436" s="48"/>
      <c r="K436" s="564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</row>
    <row r="437">
      <c r="A437" s="596"/>
      <c r="B437" s="48"/>
      <c r="C437" s="48"/>
      <c r="D437" s="48"/>
      <c r="E437" s="48"/>
      <c r="F437" s="48"/>
      <c r="G437" s="48"/>
      <c r="H437" s="48"/>
      <c r="I437" s="130"/>
      <c r="J437" s="48"/>
      <c r="K437" s="564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</row>
    <row r="438">
      <c r="A438" s="596"/>
      <c r="B438" s="48"/>
      <c r="C438" s="48"/>
      <c r="D438" s="48"/>
      <c r="E438" s="48"/>
      <c r="F438" s="48"/>
      <c r="G438" s="48"/>
      <c r="H438" s="48"/>
      <c r="I438" s="130"/>
      <c r="J438" s="48"/>
      <c r="K438" s="564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</row>
    <row r="439">
      <c r="A439" s="596"/>
      <c r="B439" s="48"/>
      <c r="C439" s="48"/>
      <c r="D439" s="48"/>
      <c r="E439" s="48"/>
      <c r="F439" s="48"/>
      <c r="G439" s="48"/>
      <c r="H439" s="48"/>
      <c r="I439" s="130"/>
      <c r="J439" s="48"/>
      <c r="K439" s="564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</row>
    <row r="440">
      <c r="A440" s="596"/>
      <c r="B440" s="48"/>
      <c r="C440" s="48"/>
      <c r="D440" s="48"/>
      <c r="E440" s="48"/>
      <c r="F440" s="48"/>
      <c r="G440" s="130"/>
      <c r="H440" s="130"/>
      <c r="I440" s="130"/>
      <c r="J440" s="130"/>
      <c r="K440" s="564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</row>
    <row r="441">
      <c r="A441" s="596"/>
      <c r="B441" s="48"/>
      <c r="C441" s="48"/>
      <c r="D441" s="48"/>
      <c r="E441" s="48"/>
      <c r="F441" s="48"/>
      <c r="G441" s="48"/>
      <c r="H441" s="48"/>
      <c r="I441" s="130"/>
      <c r="J441" s="48"/>
      <c r="K441" s="564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</row>
    <row r="442">
      <c r="A442" s="596"/>
      <c r="B442" s="48"/>
      <c r="C442" s="48"/>
      <c r="D442" s="48"/>
      <c r="E442" s="48"/>
      <c r="F442" s="48"/>
      <c r="G442" s="48"/>
      <c r="H442" s="48"/>
      <c r="I442" s="130"/>
      <c r="J442" s="48"/>
      <c r="K442" s="564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</row>
    <row r="443">
      <c r="A443" s="596"/>
      <c r="B443" s="48"/>
      <c r="C443" s="48"/>
      <c r="D443" s="48"/>
      <c r="E443" s="48"/>
      <c r="F443" s="48"/>
      <c r="G443" s="130"/>
      <c r="H443" s="130"/>
      <c r="I443" s="130"/>
      <c r="J443" s="48"/>
      <c r="K443" s="564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</row>
    <row r="444">
      <c r="A444" s="596"/>
      <c r="B444" s="48"/>
      <c r="C444" s="48"/>
      <c r="D444" s="48"/>
      <c r="E444" s="48"/>
      <c r="F444" s="48"/>
      <c r="G444" s="130"/>
      <c r="H444" s="130"/>
      <c r="I444" s="130"/>
      <c r="J444" s="48"/>
      <c r="K444" s="564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</row>
    <row r="445">
      <c r="A445" s="596"/>
      <c r="B445" s="48"/>
      <c r="C445" s="48"/>
      <c r="D445" s="48"/>
      <c r="E445" s="48"/>
      <c r="F445" s="48"/>
      <c r="G445" s="130"/>
      <c r="H445" s="130"/>
      <c r="I445" s="130"/>
      <c r="J445" s="48"/>
      <c r="K445" s="564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</row>
    <row r="446">
      <c r="A446" s="596"/>
      <c r="B446" s="48"/>
      <c r="C446" s="48"/>
      <c r="D446" s="48"/>
      <c r="E446" s="48"/>
      <c r="F446" s="48"/>
      <c r="G446" s="130"/>
      <c r="H446" s="130"/>
      <c r="I446" s="130"/>
      <c r="J446" s="48"/>
      <c r="K446" s="564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</row>
    <row r="447">
      <c r="A447" s="596"/>
      <c r="B447" s="48"/>
      <c r="C447" s="48"/>
      <c r="D447" s="48"/>
      <c r="E447" s="48"/>
      <c r="F447" s="48"/>
      <c r="G447" s="48"/>
      <c r="H447" s="48"/>
      <c r="I447" s="130"/>
      <c r="J447" s="48"/>
      <c r="K447" s="564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</row>
    <row r="448">
      <c r="A448" s="596"/>
      <c r="B448" s="48"/>
      <c r="C448" s="48"/>
      <c r="D448" s="48"/>
      <c r="E448" s="48"/>
      <c r="F448" s="48"/>
      <c r="G448" s="48"/>
      <c r="H448" s="48"/>
      <c r="I448" s="130"/>
      <c r="J448" s="48"/>
      <c r="K448" s="564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</row>
    <row r="449">
      <c r="A449" s="596"/>
      <c r="B449" s="48"/>
      <c r="C449" s="48"/>
      <c r="D449" s="48"/>
      <c r="E449" s="48"/>
      <c r="F449" s="48"/>
      <c r="G449" s="48"/>
      <c r="H449" s="48"/>
      <c r="I449" s="130"/>
      <c r="J449" s="48"/>
      <c r="K449" s="564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</row>
    <row r="450">
      <c r="A450" s="596"/>
      <c r="B450" s="48"/>
      <c r="C450" s="48"/>
      <c r="D450" s="48"/>
      <c r="E450" s="48"/>
      <c r="F450" s="48"/>
      <c r="G450" s="48"/>
      <c r="H450" s="48"/>
      <c r="I450" s="130"/>
      <c r="J450" s="48"/>
      <c r="K450" s="564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</row>
    <row r="451">
      <c r="A451" s="596"/>
      <c r="B451" s="48"/>
      <c r="C451" s="48"/>
      <c r="D451" s="48"/>
      <c r="E451" s="48"/>
      <c r="F451" s="48"/>
      <c r="G451" s="48"/>
      <c r="H451" s="48"/>
      <c r="I451" s="130"/>
      <c r="J451" s="48"/>
      <c r="K451" s="564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</row>
    <row r="452">
      <c r="A452" s="596"/>
      <c r="B452" s="48"/>
      <c r="C452" s="48"/>
      <c r="D452" s="48"/>
      <c r="E452" s="48"/>
      <c r="F452" s="48"/>
      <c r="G452" s="48"/>
      <c r="H452" s="48"/>
      <c r="I452" s="130"/>
      <c r="J452" s="48"/>
      <c r="K452" s="564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</row>
    <row r="453">
      <c r="A453" s="596"/>
      <c r="B453" s="48"/>
      <c r="C453" s="48"/>
      <c r="D453" s="48"/>
      <c r="E453" s="48"/>
      <c r="F453" s="48"/>
      <c r="G453" s="48"/>
      <c r="H453" s="48"/>
      <c r="I453" s="130"/>
      <c r="J453" s="48"/>
      <c r="K453" s="564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</row>
    <row r="454">
      <c r="A454" s="596"/>
      <c r="B454" s="48"/>
      <c r="C454" s="48"/>
      <c r="D454" s="48"/>
      <c r="E454" s="48"/>
      <c r="F454" s="48"/>
      <c r="G454" s="48"/>
      <c r="H454" s="48"/>
      <c r="I454" s="130"/>
      <c r="J454" s="48"/>
      <c r="K454" s="564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</row>
    <row r="455">
      <c r="A455" s="596"/>
      <c r="B455" s="48"/>
      <c r="C455" s="48"/>
      <c r="D455" s="48"/>
      <c r="E455" s="48"/>
      <c r="F455" s="48"/>
      <c r="G455" s="48"/>
      <c r="H455" s="48"/>
      <c r="I455" s="130"/>
      <c r="J455" s="48"/>
      <c r="K455" s="564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</row>
    <row r="456">
      <c r="A456" s="596"/>
      <c r="B456" s="48"/>
      <c r="C456" s="48"/>
      <c r="D456" s="48"/>
      <c r="E456" s="48"/>
      <c r="F456" s="48"/>
      <c r="G456" s="48"/>
      <c r="H456" s="48"/>
      <c r="I456" s="130"/>
      <c r="J456" s="48"/>
      <c r="K456" s="564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</row>
    <row r="457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</row>
    <row r="458">
      <c r="A458" s="444"/>
      <c r="B458" s="48"/>
      <c r="C458" s="48"/>
      <c r="D458" s="48"/>
      <c r="E458" s="48"/>
      <c r="F458" s="48"/>
      <c r="G458" s="130"/>
      <c r="H458" s="130"/>
      <c r="I458" s="130"/>
      <c r="J458" s="48"/>
      <c r="K458" s="564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</row>
    <row r="459">
      <c r="A459" s="444"/>
      <c r="B459" s="48"/>
      <c r="C459" s="48"/>
      <c r="D459" s="48"/>
      <c r="E459" s="48"/>
      <c r="F459" s="48"/>
      <c r="G459" s="48"/>
      <c r="H459" s="48"/>
      <c r="I459" s="130"/>
      <c r="J459" s="48"/>
      <c r="K459" s="564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</row>
    <row r="460">
      <c r="A460" s="444"/>
      <c r="B460" s="48"/>
      <c r="C460" s="48"/>
      <c r="D460" s="48"/>
      <c r="E460" s="48"/>
      <c r="F460" s="48"/>
      <c r="G460" s="130"/>
      <c r="H460" s="130"/>
      <c r="I460" s="130"/>
      <c r="J460" s="48"/>
      <c r="K460" s="564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</row>
    <row r="461">
      <c r="A461" s="444"/>
      <c r="B461" s="48"/>
      <c r="C461" s="48"/>
      <c r="D461" s="48"/>
      <c r="E461" s="48"/>
      <c r="F461" s="48"/>
      <c r="G461" s="130"/>
      <c r="H461" s="130"/>
      <c r="I461" s="130"/>
      <c r="J461" s="48"/>
      <c r="K461" s="564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</row>
    <row r="462">
      <c r="A462" s="444"/>
      <c r="B462" s="48"/>
      <c r="C462" s="48"/>
      <c r="D462" s="48"/>
      <c r="E462" s="48"/>
      <c r="F462" s="48"/>
      <c r="G462" s="130"/>
      <c r="H462" s="130"/>
      <c r="I462" s="130"/>
      <c r="J462" s="48"/>
      <c r="K462" s="564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</row>
    <row r="463">
      <c r="A463" s="444"/>
      <c r="B463" s="48"/>
      <c r="C463" s="48"/>
      <c r="D463" s="48"/>
      <c r="E463" s="48"/>
      <c r="F463" s="48"/>
      <c r="G463" s="48"/>
      <c r="H463" s="48"/>
      <c r="I463" s="130"/>
      <c r="J463" s="48"/>
      <c r="K463" s="564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</row>
    <row r="464">
      <c r="A464" s="444"/>
      <c r="B464" s="48"/>
      <c r="C464" s="48"/>
      <c r="D464" s="48"/>
      <c r="E464" s="48"/>
      <c r="F464" s="48"/>
      <c r="G464" s="130"/>
      <c r="H464" s="130"/>
      <c r="I464" s="130"/>
      <c r="J464" s="130"/>
      <c r="K464" s="564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</row>
    <row r="465">
      <c r="A465" s="444"/>
      <c r="B465" s="48"/>
      <c r="C465" s="48"/>
      <c r="D465" s="48"/>
      <c r="E465" s="48"/>
      <c r="F465" s="48"/>
      <c r="G465" s="48"/>
      <c r="H465" s="48"/>
      <c r="I465" s="130"/>
      <c r="J465" s="48"/>
      <c r="K465" s="564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</row>
    <row r="466">
      <c r="A466" s="444"/>
      <c r="B466" s="48"/>
      <c r="C466" s="48"/>
      <c r="D466" s="48"/>
      <c r="E466" s="48"/>
      <c r="F466" s="48"/>
      <c r="G466" s="48"/>
      <c r="H466" s="48"/>
      <c r="I466" s="130"/>
      <c r="J466" s="48"/>
      <c r="K466" s="564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</row>
    <row r="467">
      <c r="A467" s="444"/>
      <c r="B467" s="48"/>
      <c r="C467" s="48"/>
      <c r="D467" s="48"/>
      <c r="E467" s="48"/>
      <c r="F467" s="48"/>
      <c r="G467" s="48"/>
      <c r="H467" s="48"/>
      <c r="I467" s="130"/>
      <c r="J467" s="48"/>
      <c r="K467" s="564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</row>
    <row r="468">
      <c r="A468" s="444"/>
      <c r="B468" s="48"/>
      <c r="C468" s="48"/>
      <c r="D468" s="48"/>
      <c r="E468" s="48"/>
      <c r="F468" s="48"/>
      <c r="G468" s="130"/>
      <c r="H468" s="130"/>
      <c r="I468" s="130"/>
      <c r="J468" s="48"/>
      <c r="K468" s="564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</row>
    <row r="469">
      <c r="A469" s="444"/>
      <c r="B469" s="48"/>
      <c r="C469" s="48"/>
      <c r="D469" s="48"/>
      <c r="E469" s="48"/>
      <c r="F469" s="48"/>
      <c r="G469" s="130"/>
      <c r="H469" s="130"/>
      <c r="I469" s="130"/>
      <c r="J469" s="48"/>
      <c r="K469" s="564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</row>
    <row r="470">
      <c r="A470" s="444"/>
      <c r="B470" s="48"/>
      <c r="C470" s="48"/>
      <c r="D470" s="48"/>
      <c r="E470" s="48"/>
      <c r="F470" s="48"/>
      <c r="G470" s="130"/>
      <c r="H470" s="130"/>
      <c r="I470" s="130"/>
      <c r="J470" s="130"/>
      <c r="K470" s="564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</row>
    <row r="471">
      <c r="A471" s="444"/>
      <c r="B471" s="48"/>
      <c r="C471" s="48"/>
      <c r="D471" s="48"/>
      <c r="E471" s="48"/>
      <c r="F471" s="48"/>
      <c r="G471" s="130"/>
      <c r="H471" s="130"/>
      <c r="I471" s="130"/>
      <c r="J471" s="48"/>
      <c r="K471" s="564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</row>
    <row r="472">
      <c r="A472" s="444"/>
      <c r="B472" s="48"/>
      <c r="C472" s="48"/>
      <c r="D472" s="48"/>
      <c r="E472" s="48"/>
      <c r="F472" s="48"/>
      <c r="G472" s="130"/>
      <c r="H472" s="130"/>
      <c r="I472" s="130"/>
      <c r="J472" s="48"/>
      <c r="K472" s="564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</row>
    <row r="473">
      <c r="A473" s="444"/>
      <c r="B473" s="48"/>
      <c r="C473" s="48"/>
      <c r="D473" s="48"/>
      <c r="E473" s="48"/>
      <c r="F473" s="48"/>
      <c r="G473" s="130"/>
      <c r="H473" s="130"/>
      <c r="I473" s="130"/>
      <c r="J473" s="48"/>
      <c r="K473" s="564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</row>
    <row r="474">
      <c r="A474" s="444"/>
      <c r="B474" s="48"/>
      <c r="C474" s="48"/>
      <c r="D474" s="48"/>
      <c r="E474" s="48"/>
      <c r="F474" s="48"/>
      <c r="G474" s="130"/>
      <c r="H474" s="130"/>
      <c r="I474" s="130"/>
      <c r="J474" s="130"/>
      <c r="K474" s="564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</row>
    <row r="475">
      <c r="A475" s="444"/>
      <c r="B475" s="48"/>
      <c r="C475" s="48"/>
      <c r="D475" s="48"/>
      <c r="E475" s="48"/>
      <c r="F475" s="48"/>
      <c r="G475" s="130"/>
      <c r="H475" s="130"/>
      <c r="I475" s="130"/>
      <c r="J475" s="130"/>
      <c r="K475" s="564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</row>
    <row r="476">
      <c r="A476" s="444"/>
      <c r="B476" s="48"/>
      <c r="C476" s="48"/>
      <c r="D476" s="48"/>
      <c r="E476" s="48"/>
      <c r="F476" s="48"/>
      <c r="G476" s="48"/>
      <c r="H476" s="130"/>
      <c r="I476" s="130"/>
      <c r="J476" s="48"/>
      <c r="K476" s="564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</row>
    <row r="477">
      <c r="A477" s="444"/>
      <c r="B477" s="48"/>
      <c r="C477" s="48"/>
      <c r="D477" s="48"/>
      <c r="E477" s="48"/>
      <c r="F477" s="48"/>
      <c r="G477" s="48"/>
      <c r="H477" s="48"/>
      <c r="I477" s="130"/>
      <c r="J477" s="48"/>
      <c r="K477" s="564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</row>
    <row r="478">
      <c r="A478" s="444"/>
      <c r="B478" s="48"/>
      <c r="C478" s="48"/>
      <c r="D478" s="48"/>
      <c r="E478" s="48"/>
      <c r="F478" s="48"/>
      <c r="G478" s="48"/>
      <c r="H478" s="48"/>
      <c r="I478" s="130"/>
      <c r="J478" s="48"/>
      <c r="K478" s="564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</row>
    <row r="479">
      <c r="A479" s="444"/>
      <c r="B479" s="48"/>
      <c r="C479" s="48"/>
      <c r="D479" s="48"/>
      <c r="E479" s="48"/>
      <c r="F479" s="48"/>
      <c r="G479" s="48"/>
      <c r="H479" s="48"/>
      <c r="I479" s="130"/>
      <c r="J479" s="48"/>
      <c r="K479" s="564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</row>
    <row r="480">
      <c r="A480" s="444"/>
      <c r="B480" s="48"/>
      <c r="C480" s="48"/>
      <c r="D480" s="48"/>
      <c r="E480" s="48"/>
      <c r="F480" s="48"/>
      <c r="G480" s="130"/>
      <c r="H480" s="130"/>
      <c r="I480" s="130"/>
      <c r="J480" s="130"/>
      <c r="K480" s="564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</row>
    <row r="481">
      <c r="A481" s="444"/>
      <c r="B481" s="48"/>
      <c r="C481" s="48"/>
      <c r="D481" s="48"/>
      <c r="E481" s="48"/>
      <c r="F481" s="48"/>
      <c r="G481" s="130"/>
      <c r="H481" s="130"/>
      <c r="I481" s="130"/>
      <c r="J481" s="130"/>
      <c r="K481" s="564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</row>
    <row r="482">
      <c r="A482" s="444"/>
      <c r="B482" s="48"/>
      <c r="C482" s="48"/>
      <c r="D482" s="48"/>
      <c r="E482" s="48"/>
      <c r="F482" s="48"/>
      <c r="G482" s="130"/>
      <c r="H482" s="130"/>
      <c r="I482" s="130"/>
      <c r="J482" s="48"/>
      <c r="K482" s="564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</row>
    <row r="483">
      <c r="A483" s="444"/>
      <c r="B483" s="48"/>
      <c r="C483" s="48"/>
      <c r="D483" s="48"/>
      <c r="E483" s="48"/>
      <c r="F483" s="48"/>
      <c r="G483" s="130"/>
      <c r="H483" s="130"/>
      <c r="I483" s="130"/>
      <c r="J483" s="48"/>
      <c r="K483" s="564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</row>
    <row r="484">
      <c r="A484" s="444"/>
      <c r="B484" s="48"/>
      <c r="C484" s="48"/>
      <c r="D484" s="48"/>
      <c r="E484" s="48"/>
      <c r="F484" s="48"/>
      <c r="G484" s="130"/>
      <c r="H484" s="130"/>
      <c r="I484" s="130"/>
      <c r="J484" s="48"/>
      <c r="K484" s="564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</row>
    <row r="485">
      <c r="A485" s="444"/>
      <c r="B485" s="48"/>
      <c r="C485" s="48"/>
      <c r="D485" s="48"/>
      <c r="E485" s="48"/>
      <c r="F485" s="48"/>
      <c r="G485" s="130"/>
      <c r="H485" s="130"/>
      <c r="I485" s="130"/>
      <c r="J485" s="48"/>
      <c r="K485" s="564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</row>
    <row r="486">
      <c r="A486" s="444"/>
      <c r="B486" s="48"/>
      <c r="C486" s="48"/>
      <c r="D486" s="48"/>
      <c r="E486" s="48"/>
      <c r="F486" s="48"/>
      <c r="G486" s="130"/>
      <c r="H486" s="130"/>
      <c r="I486" s="130"/>
      <c r="J486" s="48"/>
      <c r="K486" s="564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</row>
    <row r="487">
      <c r="A487" s="444"/>
      <c r="B487" s="48"/>
      <c r="C487" s="48"/>
      <c r="D487" s="48"/>
      <c r="E487" s="48"/>
      <c r="F487" s="48"/>
      <c r="G487" s="130"/>
      <c r="H487" s="130"/>
      <c r="I487" s="130"/>
      <c r="J487" s="48"/>
      <c r="K487" s="564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</row>
    <row r="488">
      <c r="A488" s="444"/>
      <c r="B488" s="48"/>
      <c r="C488" s="48"/>
      <c r="D488" s="48"/>
      <c r="E488" s="48"/>
      <c r="F488" s="48"/>
      <c r="G488" s="130"/>
      <c r="H488" s="130"/>
      <c r="I488" s="130"/>
      <c r="J488" s="48"/>
      <c r="K488" s="564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</row>
    <row r="489">
      <c r="A489" s="444"/>
      <c r="B489" s="48"/>
      <c r="C489" s="48"/>
      <c r="D489" s="48"/>
      <c r="E489" s="48"/>
      <c r="F489" s="48"/>
      <c r="G489" s="130"/>
      <c r="H489" s="130"/>
      <c r="I489" s="130"/>
      <c r="J489" s="48"/>
      <c r="K489" s="564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</row>
    <row r="490">
      <c r="A490" s="444"/>
      <c r="B490" s="48"/>
      <c r="C490" s="48"/>
      <c r="D490" s="48"/>
      <c r="E490" s="48"/>
      <c r="F490" s="48"/>
      <c r="G490" s="130"/>
      <c r="H490" s="130"/>
      <c r="I490" s="130"/>
      <c r="J490" s="48"/>
      <c r="K490" s="564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</row>
    <row r="491">
      <c r="A491" s="444"/>
      <c r="B491" s="48"/>
      <c r="C491" s="48"/>
      <c r="D491" s="48"/>
      <c r="E491" s="48"/>
      <c r="F491" s="48"/>
      <c r="G491" s="130"/>
      <c r="H491" s="130"/>
      <c r="I491" s="130"/>
      <c r="J491" s="48"/>
      <c r="K491" s="564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</row>
    <row r="492">
      <c r="A492" s="444"/>
      <c r="B492" s="48"/>
      <c r="C492" s="48"/>
      <c r="D492" s="48"/>
      <c r="E492" s="48"/>
      <c r="F492" s="48"/>
      <c r="G492" s="130"/>
      <c r="H492" s="130"/>
      <c r="I492" s="130"/>
      <c r="J492" s="48"/>
      <c r="K492" s="564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</row>
    <row r="493">
      <c r="A493" s="444"/>
      <c r="B493" s="48"/>
      <c r="C493" s="48"/>
      <c r="D493" s="48"/>
      <c r="E493" s="48"/>
      <c r="F493" s="48"/>
      <c r="G493" s="130"/>
      <c r="H493" s="130"/>
      <c r="I493" s="130"/>
      <c r="J493" s="48"/>
      <c r="K493" s="564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</row>
    <row r="494">
      <c r="A494" s="444"/>
      <c r="B494" s="48"/>
      <c r="C494" s="48"/>
      <c r="D494" s="48"/>
      <c r="E494" s="48"/>
      <c r="F494" s="48"/>
      <c r="G494" s="130"/>
      <c r="H494" s="130"/>
      <c r="I494" s="130"/>
      <c r="J494" s="48"/>
      <c r="K494" s="564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</row>
    <row r="495">
      <c r="A495" s="444"/>
      <c r="B495" s="48"/>
      <c r="C495" s="48"/>
      <c r="D495" s="48"/>
      <c r="E495" s="48"/>
      <c r="F495" s="48"/>
      <c r="G495" s="130"/>
      <c r="H495" s="130"/>
      <c r="I495" s="130"/>
      <c r="J495" s="48"/>
      <c r="K495" s="564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</row>
    <row r="496">
      <c r="A496" s="444"/>
      <c r="B496" s="48"/>
      <c r="C496" s="48"/>
      <c r="D496" s="48"/>
      <c r="E496" s="48"/>
      <c r="F496" s="48"/>
      <c r="G496" s="130"/>
      <c r="H496" s="130"/>
      <c r="I496" s="130"/>
      <c r="J496" s="48"/>
      <c r="K496" s="564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</row>
    <row r="497">
      <c r="A497" s="444"/>
      <c r="B497" s="48"/>
      <c r="C497" s="48"/>
      <c r="D497" s="48"/>
      <c r="E497" s="48"/>
      <c r="F497" s="48"/>
      <c r="G497" s="130"/>
      <c r="H497" s="130"/>
      <c r="I497" s="130"/>
      <c r="J497" s="48"/>
      <c r="K497" s="564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</row>
    <row r="498">
      <c r="A498" s="444"/>
      <c r="B498" s="48"/>
      <c r="C498" s="48"/>
      <c r="D498" s="48"/>
      <c r="E498" s="48"/>
      <c r="F498" s="48"/>
      <c r="G498" s="130"/>
      <c r="H498" s="130"/>
      <c r="I498" s="130"/>
      <c r="J498" s="48"/>
      <c r="K498" s="564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</row>
    <row r="499">
      <c r="A499" s="444"/>
      <c r="B499" s="48"/>
      <c r="C499" s="48"/>
      <c r="D499" s="48"/>
      <c r="E499" s="48"/>
      <c r="F499" s="48"/>
      <c r="G499" s="130"/>
      <c r="H499" s="130"/>
      <c r="I499" s="130"/>
      <c r="J499" s="48"/>
      <c r="K499" s="564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</row>
    <row r="500">
      <c r="A500" s="444"/>
      <c r="B500" s="48"/>
      <c r="C500" s="48"/>
      <c r="D500" s="48"/>
      <c r="E500" s="48"/>
      <c r="F500" s="48"/>
      <c r="G500" s="130"/>
      <c r="H500" s="130"/>
      <c r="I500" s="130"/>
      <c r="J500" s="48"/>
      <c r="K500" s="564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</row>
    <row r="501">
      <c r="A501" s="444"/>
      <c r="B501" s="48"/>
      <c r="C501" s="48"/>
      <c r="D501" s="48"/>
      <c r="E501" s="48"/>
      <c r="F501" s="48"/>
      <c r="G501" s="130"/>
      <c r="H501" s="130"/>
      <c r="I501" s="130"/>
      <c r="J501" s="48"/>
      <c r="K501" s="564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</row>
    <row r="502">
      <c r="A502" s="444"/>
      <c r="B502" s="48"/>
      <c r="C502" s="48"/>
      <c r="D502" s="48"/>
      <c r="E502" s="48"/>
      <c r="F502" s="48"/>
      <c r="G502" s="48"/>
      <c r="H502" s="48"/>
      <c r="I502" s="130"/>
      <c r="J502" s="48"/>
      <c r="K502" s="564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</row>
    <row r="503">
      <c r="A503" s="444"/>
      <c r="B503" s="48"/>
      <c r="C503" s="48"/>
      <c r="D503" s="48"/>
      <c r="E503" s="48"/>
      <c r="F503" s="48"/>
      <c r="G503" s="48"/>
      <c r="H503" s="48"/>
      <c r="I503" s="130"/>
      <c r="J503" s="48"/>
      <c r="K503" s="564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</row>
    <row r="504">
      <c r="A504" s="444"/>
      <c r="B504" s="48"/>
      <c r="C504" s="48"/>
      <c r="D504" s="48"/>
      <c r="E504" s="48"/>
      <c r="F504" s="48"/>
      <c r="G504" s="48"/>
      <c r="H504" s="130"/>
      <c r="I504" s="130"/>
      <c r="J504" s="48"/>
      <c r="K504" s="564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</row>
    <row r="505">
      <c r="A505" s="444"/>
      <c r="B505" s="48"/>
      <c r="C505" s="48"/>
      <c r="D505" s="48"/>
      <c r="E505" s="48"/>
      <c r="F505" s="48"/>
      <c r="G505" s="48"/>
      <c r="H505" s="130"/>
      <c r="I505" s="130"/>
      <c r="J505" s="48"/>
      <c r="K505" s="564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</row>
    <row r="506">
      <c r="A506" s="444"/>
      <c r="B506" s="48"/>
      <c r="C506" s="48"/>
      <c r="D506" s="48"/>
      <c r="E506" s="48"/>
      <c r="F506" s="48"/>
      <c r="G506" s="130"/>
      <c r="H506" s="130"/>
      <c r="I506" s="130"/>
      <c r="J506" s="48"/>
      <c r="K506" s="564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</row>
    <row r="507">
      <c r="A507" s="444"/>
      <c r="B507" s="48"/>
      <c r="C507" s="48"/>
      <c r="D507" s="48"/>
      <c r="E507" s="48"/>
      <c r="F507" s="48"/>
      <c r="G507" s="48"/>
      <c r="H507" s="48"/>
      <c r="I507" s="130"/>
      <c r="J507" s="48"/>
      <c r="K507" s="564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</row>
    <row r="508">
      <c r="A508" s="444"/>
      <c r="B508" s="48"/>
      <c r="C508" s="48"/>
      <c r="D508" s="48"/>
      <c r="E508" s="48"/>
      <c r="F508" s="48"/>
      <c r="G508" s="130"/>
      <c r="H508" s="130"/>
      <c r="I508" s="130"/>
      <c r="J508" s="48"/>
      <c r="K508" s="564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</row>
    <row r="509">
      <c r="A509" s="595"/>
      <c r="B509" s="48"/>
      <c r="C509" s="48"/>
      <c r="D509" s="48"/>
      <c r="E509" s="48"/>
      <c r="F509" s="48"/>
      <c r="G509" s="48"/>
      <c r="H509" s="48"/>
      <c r="I509" s="130"/>
      <c r="J509" s="48"/>
      <c r="K509" s="564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</row>
    <row r="510">
      <c r="A510" s="595"/>
      <c r="B510" s="48"/>
      <c r="C510" s="48"/>
      <c r="D510" s="48"/>
      <c r="E510" s="48"/>
      <c r="F510" s="48"/>
      <c r="G510" s="130"/>
      <c r="H510" s="130"/>
      <c r="I510" s="130"/>
      <c r="J510" s="130"/>
      <c r="K510" s="564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</row>
    <row r="511">
      <c r="A511" s="595"/>
      <c r="B511" s="48"/>
      <c r="C511" s="48"/>
      <c r="D511" s="48"/>
      <c r="E511" s="48"/>
      <c r="F511" s="48"/>
      <c r="G511" s="130"/>
      <c r="H511" s="130"/>
      <c r="I511" s="130"/>
      <c r="J511" s="130"/>
      <c r="K511" s="564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</row>
    <row r="512">
      <c r="A512" s="595"/>
      <c r="B512" s="48"/>
      <c r="C512" s="48"/>
      <c r="D512" s="48"/>
      <c r="E512" s="48"/>
      <c r="F512" s="48"/>
      <c r="G512" s="48"/>
      <c r="H512" s="48"/>
      <c r="I512" s="130"/>
      <c r="J512" s="48"/>
      <c r="K512" s="564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</row>
    <row r="513">
      <c r="A513" s="595"/>
      <c r="B513" s="48"/>
      <c r="C513" s="48"/>
      <c r="D513" s="48"/>
      <c r="E513" s="48"/>
      <c r="F513" s="48"/>
      <c r="G513" s="130"/>
      <c r="H513" s="130"/>
      <c r="I513" s="130"/>
      <c r="J513" s="48"/>
      <c r="K513" s="564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</row>
    <row r="514">
      <c r="A514" s="595"/>
      <c r="B514" s="48"/>
      <c r="C514" s="48"/>
      <c r="D514" s="48"/>
      <c r="E514" s="48"/>
      <c r="F514" s="48"/>
      <c r="G514" s="48"/>
      <c r="H514" s="48"/>
      <c r="I514" s="130"/>
      <c r="J514" s="48"/>
      <c r="K514" s="564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</row>
    <row r="515">
      <c r="A515" s="595"/>
      <c r="B515" s="48"/>
      <c r="C515" s="48"/>
      <c r="D515" s="48"/>
      <c r="E515" s="48"/>
      <c r="F515" s="48"/>
      <c r="G515" s="48"/>
      <c r="H515" s="48"/>
      <c r="I515" s="130"/>
      <c r="J515" s="48"/>
      <c r="K515" s="564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</row>
    <row r="516">
      <c r="A516" s="595"/>
      <c r="B516" s="48"/>
      <c r="C516" s="48"/>
      <c r="D516" s="48"/>
      <c r="E516" s="48"/>
      <c r="F516" s="48"/>
      <c r="G516" s="48"/>
      <c r="H516" s="130"/>
      <c r="I516" s="130"/>
      <c r="J516" s="48"/>
      <c r="K516" s="564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</row>
    <row r="517">
      <c r="A517" s="595"/>
      <c r="B517" s="48"/>
      <c r="C517" s="48"/>
      <c r="D517" s="48"/>
      <c r="E517" s="48"/>
      <c r="F517" s="48"/>
      <c r="G517" s="48"/>
      <c r="H517" s="48"/>
      <c r="I517" s="130"/>
      <c r="J517" s="48"/>
      <c r="K517" s="564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</row>
    <row r="518">
      <c r="A518" s="595"/>
      <c r="B518" s="48"/>
      <c r="C518" s="48"/>
      <c r="D518" s="48"/>
      <c r="E518" s="48"/>
      <c r="F518" s="48"/>
      <c r="G518" s="130"/>
      <c r="H518" s="130"/>
      <c r="I518" s="130"/>
      <c r="J518" s="48"/>
      <c r="K518" s="564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</row>
    <row r="519">
      <c r="A519" s="595"/>
      <c r="B519" s="48"/>
      <c r="C519" s="48"/>
      <c r="D519" s="48"/>
      <c r="E519" s="48"/>
      <c r="F519" s="48"/>
      <c r="G519" s="48"/>
      <c r="H519" s="130"/>
      <c r="I519" s="130"/>
      <c r="J519" s="48"/>
      <c r="K519" s="564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</row>
    <row r="520">
      <c r="A520" s="595"/>
      <c r="B520" s="48"/>
      <c r="C520" s="48"/>
      <c r="D520" s="48"/>
      <c r="E520" s="48"/>
      <c r="F520" s="48"/>
      <c r="G520" s="48"/>
      <c r="H520" s="48"/>
      <c r="I520" s="130"/>
      <c r="J520" s="48"/>
      <c r="K520" s="564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</row>
    <row r="521">
      <c r="A521" s="595"/>
      <c r="B521" s="48"/>
      <c r="C521" s="48"/>
      <c r="D521" s="48"/>
      <c r="E521" s="48"/>
      <c r="F521" s="48"/>
      <c r="G521" s="48"/>
      <c r="H521" s="48"/>
      <c r="I521" s="130"/>
      <c r="J521" s="48"/>
      <c r="K521" s="564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</row>
    <row r="522">
      <c r="A522" s="595"/>
      <c r="B522" s="48"/>
      <c r="C522" s="48"/>
      <c r="D522" s="48"/>
      <c r="E522" s="48"/>
      <c r="F522" s="48"/>
      <c r="G522" s="48"/>
      <c r="H522" s="130"/>
      <c r="I522" s="130"/>
      <c r="J522" s="48"/>
      <c r="K522" s="564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</row>
    <row r="523">
      <c r="A523" s="595"/>
      <c r="B523" s="48"/>
      <c r="C523" s="48"/>
      <c r="D523" s="48"/>
      <c r="E523" s="48"/>
      <c r="F523" s="48"/>
      <c r="G523" s="130"/>
      <c r="H523" s="130"/>
      <c r="I523" s="130"/>
      <c r="J523" s="48"/>
      <c r="K523" s="564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</row>
    <row r="524">
      <c r="A524" s="595"/>
      <c r="B524" s="48"/>
      <c r="C524" s="48"/>
      <c r="D524" s="48"/>
      <c r="E524" s="48"/>
      <c r="F524" s="48"/>
      <c r="G524" s="130"/>
      <c r="H524" s="130"/>
      <c r="I524" s="130"/>
      <c r="J524" s="48"/>
      <c r="K524" s="564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</row>
    <row r="525">
      <c r="A525" s="595"/>
      <c r="B525" s="48"/>
      <c r="C525" s="48"/>
      <c r="D525" s="48"/>
      <c r="E525" s="48"/>
      <c r="F525" s="48"/>
      <c r="G525" s="130"/>
      <c r="H525" s="130"/>
      <c r="I525" s="130"/>
      <c r="J525" s="48"/>
      <c r="K525" s="564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</row>
    <row r="526">
      <c r="A526" s="595"/>
      <c r="B526" s="48"/>
      <c r="C526" s="48"/>
      <c r="D526" s="48"/>
      <c r="E526" s="48"/>
      <c r="F526" s="48"/>
      <c r="G526" s="48"/>
      <c r="H526" s="48"/>
      <c r="I526" s="130"/>
      <c r="J526" s="48"/>
      <c r="K526" s="564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</row>
    <row r="527">
      <c r="A527" s="595"/>
      <c r="B527" s="48"/>
      <c r="C527" s="48"/>
      <c r="D527" s="48"/>
      <c r="E527" s="48"/>
      <c r="F527" s="48"/>
      <c r="G527" s="130"/>
      <c r="H527" s="130"/>
      <c r="I527" s="130"/>
      <c r="J527" s="130"/>
      <c r="K527" s="564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</row>
    <row r="528">
      <c r="A528" s="595"/>
      <c r="B528" s="48"/>
      <c r="C528" s="48"/>
      <c r="D528" s="48"/>
      <c r="E528" s="48"/>
      <c r="F528" s="48"/>
      <c r="G528" s="130"/>
      <c r="H528" s="130"/>
      <c r="I528" s="130"/>
      <c r="J528" s="130"/>
      <c r="K528" s="564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</row>
    <row r="529">
      <c r="A529" s="595"/>
      <c r="B529" s="48"/>
      <c r="C529" s="48"/>
      <c r="D529" s="48"/>
      <c r="E529" s="48"/>
      <c r="F529" s="48"/>
      <c r="G529" s="130"/>
      <c r="H529" s="130"/>
      <c r="I529" s="130"/>
      <c r="J529" s="130"/>
      <c r="K529" s="564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</row>
    <row r="530">
      <c r="A530" s="595"/>
      <c r="B530" s="48"/>
      <c r="C530" s="48"/>
      <c r="D530" s="48"/>
      <c r="E530" s="48"/>
      <c r="F530" s="48"/>
      <c r="G530" s="130"/>
      <c r="H530" s="130"/>
      <c r="I530" s="130"/>
      <c r="J530" s="130"/>
      <c r="K530" s="564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</row>
    <row r="531">
      <c r="A531" s="595"/>
      <c r="B531" s="48"/>
      <c r="C531" s="48"/>
      <c r="D531" s="48"/>
      <c r="E531" s="48"/>
      <c r="F531" s="48"/>
      <c r="G531" s="48"/>
      <c r="H531" s="48"/>
      <c r="I531" s="130"/>
      <c r="J531" s="48"/>
      <c r="K531" s="564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</row>
    <row r="532">
      <c r="A532" s="595"/>
      <c r="B532" s="48"/>
      <c r="C532" s="48"/>
      <c r="D532" s="48"/>
      <c r="E532" s="48"/>
      <c r="F532" s="48"/>
      <c r="G532" s="130"/>
      <c r="H532" s="130"/>
      <c r="I532" s="130"/>
      <c r="J532" s="130"/>
      <c r="K532" s="564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</row>
    <row r="533">
      <c r="A533" s="595"/>
      <c r="B533" s="48"/>
      <c r="C533" s="48"/>
      <c r="D533" s="48"/>
      <c r="E533" s="48"/>
      <c r="F533" s="48"/>
      <c r="G533" s="130"/>
      <c r="H533" s="130"/>
      <c r="I533" s="130"/>
      <c r="J533" s="130"/>
      <c r="K533" s="564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</row>
    <row r="534">
      <c r="A534" s="595"/>
      <c r="B534" s="48"/>
      <c r="C534" s="48"/>
      <c r="D534" s="48"/>
      <c r="E534" s="48"/>
      <c r="F534" s="48"/>
      <c r="G534" s="48"/>
      <c r="H534" s="48"/>
      <c r="I534" s="130"/>
      <c r="J534" s="48"/>
      <c r="K534" s="564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</row>
    <row r="535">
      <c r="A535" s="595"/>
      <c r="B535" s="48"/>
      <c r="C535" s="48"/>
      <c r="D535" s="48"/>
      <c r="E535" s="48"/>
      <c r="F535" s="48"/>
      <c r="G535" s="48"/>
      <c r="H535" s="130"/>
      <c r="I535" s="130"/>
      <c r="J535" s="48"/>
      <c r="K535" s="564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</row>
    <row r="536">
      <c r="A536" s="595"/>
      <c r="B536" s="48"/>
      <c r="C536" s="48"/>
      <c r="D536" s="48"/>
      <c r="E536" s="48"/>
      <c r="F536" s="48"/>
      <c r="G536" s="48"/>
      <c r="H536" s="48"/>
      <c r="I536" s="130"/>
      <c r="J536" s="48"/>
      <c r="K536" s="564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</row>
    <row r="537">
      <c r="A537" s="595"/>
      <c r="B537" s="48"/>
      <c r="C537" s="48"/>
      <c r="D537" s="48"/>
      <c r="E537" s="48"/>
      <c r="F537" s="48"/>
      <c r="G537" s="130"/>
      <c r="H537" s="130"/>
      <c r="I537" s="130"/>
      <c r="J537" s="130"/>
      <c r="K537" s="564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</row>
    <row r="538">
      <c r="A538" s="595"/>
      <c r="B538" s="48"/>
      <c r="C538" s="48"/>
      <c r="D538" s="48"/>
      <c r="E538" s="48"/>
      <c r="F538" s="48"/>
      <c r="G538" s="130"/>
      <c r="H538" s="130"/>
      <c r="I538" s="130"/>
      <c r="J538" s="48"/>
      <c r="K538" s="564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</row>
    <row r="539">
      <c r="A539" s="595"/>
      <c r="B539" s="48"/>
      <c r="C539" s="48"/>
      <c r="D539" s="48"/>
      <c r="E539" s="48"/>
      <c r="F539" s="48"/>
      <c r="G539" s="130"/>
      <c r="H539" s="130"/>
      <c r="I539" s="130"/>
      <c r="J539" s="48"/>
      <c r="K539" s="564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</row>
    <row r="540">
      <c r="A540" s="595"/>
      <c r="B540" s="48"/>
      <c r="C540" s="48"/>
      <c r="D540" s="48"/>
      <c r="E540" s="48"/>
      <c r="F540" s="48"/>
      <c r="G540" s="48"/>
      <c r="H540" s="48"/>
      <c r="I540" s="130"/>
      <c r="J540" s="48"/>
      <c r="K540" s="564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</row>
    <row r="541">
      <c r="A541" s="595"/>
      <c r="B541" s="48"/>
      <c r="C541" s="48"/>
      <c r="D541" s="48"/>
      <c r="E541" s="48"/>
      <c r="F541" s="48"/>
      <c r="G541" s="48"/>
      <c r="H541" s="48"/>
      <c r="I541" s="130"/>
      <c r="J541" s="48"/>
      <c r="K541" s="564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</row>
    <row r="542">
      <c r="A542" s="595"/>
      <c r="B542" s="48"/>
      <c r="C542" s="48"/>
      <c r="D542" s="48"/>
      <c r="E542" s="48"/>
      <c r="F542" s="48"/>
      <c r="G542" s="48"/>
      <c r="H542" s="48"/>
      <c r="I542" s="130"/>
      <c r="J542" s="48"/>
      <c r="K542" s="564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</row>
    <row r="543">
      <c r="A543" s="595"/>
      <c r="B543" s="48"/>
      <c r="C543" s="48"/>
      <c r="D543" s="48"/>
      <c r="E543" s="48"/>
      <c r="F543" s="48"/>
      <c r="G543" s="48"/>
      <c r="H543" s="48"/>
      <c r="I543" s="130"/>
      <c r="J543" s="48"/>
      <c r="K543" s="564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</row>
    <row r="544">
      <c r="A544" s="595"/>
      <c r="B544" s="48"/>
      <c r="C544" s="48"/>
      <c r="D544" s="48"/>
      <c r="E544" s="48"/>
      <c r="F544" s="48"/>
      <c r="G544" s="48"/>
      <c r="H544" s="48"/>
      <c r="I544" s="130"/>
      <c r="J544" s="48"/>
      <c r="K544" s="564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</row>
    <row r="545">
      <c r="A545" s="595"/>
      <c r="B545" s="48"/>
      <c r="C545" s="48"/>
      <c r="D545" s="48"/>
      <c r="E545" s="48"/>
      <c r="F545" s="48"/>
      <c r="G545" s="48"/>
      <c r="H545" s="48"/>
      <c r="I545" s="130"/>
      <c r="J545" s="48"/>
      <c r="K545" s="564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</row>
    <row r="546">
      <c r="A546" s="595"/>
      <c r="B546" s="48"/>
      <c r="C546" s="48"/>
      <c r="D546" s="48"/>
      <c r="E546" s="48"/>
      <c r="F546" s="48"/>
      <c r="G546" s="48"/>
      <c r="H546" s="48"/>
      <c r="I546" s="130"/>
      <c r="J546" s="48"/>
      <c r="K546" s="564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</row>
    <row r="547">
      <c r="A547" s="595"/>
      <c r="B547" s="48"/>
      <c r="C547" s="48"/>
      <c r="D547" s="48"/>
      <c r="E547" s="48"/>
      <c r="F547" s="48"/>
      <c r="G547" s="48"/>
      <c r="H547" s="48"/>
      <c r="I547" s="130"/>
      <c r="J547" s="48"/>
      <c r="K547" s="564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</row>
    <row r="548">
      <c r="A548" s="595"/>
      <c r="B548" s="48"/>
      <c r="C548" s="48"/>
      <c r="D548" s="48"/>
      <c r="E548" s="48"/>
      <c r="F548" s="48"/>
      <c r="G548" s="130"/>
      <c r="H548" s="130"/>
      <c r="I548" s="130"/>
      <c r="J548" s="48"/>
      <c r="K548" s="564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</row>
    <row r="549">
      <c r="A549" s="595"/>
      <c r="B549" s="48"/>
      <c r="C549" s="48"/>
      <c r="D549" s="48"/>
      <c r="E549" s="48"/>
      <c r="F549" s="48"/>
      <c r="G549" s="48"/>
      <c r="H549" s="48"/>
      <c r="I549" s="130"/>
      <c r="J549" s="48"/>
      <c r="K549" s="564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</row>
    <row r="550">
      <c r="A550" s="595"/>
      <c r="B550" s="48"/>
      <c r="C550" s="48"/>
      <c r="D550" s="48"/>
      <c r="E550" s="48"/>
      <c r="F550" s="48"/>
      <c r="G550" s="130"/>
      <c r="H550" s="130"/>
      <c r="I550" s="130"/>
      <c r="J550" s="130"/>
      <c r="K550" s="564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</row>
    <row r="551">
      <c r="A551" s="595"/>
      <c r="B551" s="48"/>
      <c r="C551" s="48"/>
      <c r="D551" s="48"/>
      <c r="E551" s="48"/>
      <c r="F551" s="48"/>
      <c r="G551" s="48"/>
      <c r="H551" s="48"/>
      <c r="I551" s="130"/>
      <c r="J551" s="48"/>
      <c r="K551" s="564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</row>
    <row r="552">
      <c r="A552" s="595"/>
      <c r="B552" s="48"/>
      <c r="C552" s="48"/>
      <c r="D552" s="48"/>
      <c r="E552" s="48"/>
      <c r="F552" s="48"/>
      <c r="G552" s="130"/>
      <c r="H552" s="130"/>
      <c r="I552" s="130"/>
      <c r="J552" s="48"/>
      <c r="K552" s="564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</row>
    <row r="553">
      <c r="A553" s="595"/>
      <c r="B553" s="48"/>
      <c r="C553" s="48"/>
      <c r="D553" s="48"/>
      <c r="E553" s="48"/>
      <c r="F553" s="48"/>
      <c r="G553" s="48"/>
      <c r="H553" s="48"/>
      <c r="I553" s="130"/>
      <c r="J553" s="48"/>
      <c r="K553" s="564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</row>
    <row r="554">
      <c r="A554" s="595"/>
      <c r="B554" s="48"/>
      <c r="C554" s="48"/>
      <c r="D554" s="48"/>
      <c r="E554" s="48"/>
      <c r="F554" s="48"/>
      <c r="G554" s="48"/>
      <c r="H554" s="48"/>
      <c r="I554" s="130"/>
      <c r="J554" s="48"/>
      <c r="K554" s="564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</row>
    <row r="555">
      <c r="A555" s="595"/>
      <c r="B555" s="48"/>
      <c r="C555" s="48"/>
      <c r="D555" s="48"/>
      <c r="E555" s="48"/>
      <c r="F555" s="48"/>
      <c r="G555" s="48"/>
      <c r="H555" s="48"/>
      <c r="I555" s="130"/>
      <c r="J555" s="48"/>
      <c r="K555" s="564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</row>
    <row r="556">
      <c r="A556" s="595"/>
      <c r="B556" s="48"/>
      <c r="C556" s="48"/>
      <c r="D556" s="48"/>
      <c r="E556" s="48"/>
      <c r="F556" s="48"/>
      <c r="G556" s="130"/>
      <c r="H556" s="130"/>
      <c r="I556" s="130"/>
      <c r="J556" s="48"/>
      <c r="K556" s="564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</row>
    <row r="557">
      <c r="A557" s="595"/>
      <c r="B557" s="48"/>
      <c r="C557" s="48"/>
      <c r="D557" s="48"/>
      <c r="E557" s="48"/>
      <c r="F557" s="48"/>
      <c r="G557" s="48"/>
      <c r="H557" s="48"/>
      <c r="I557" s="130"/>
      <c r="J557" s="48"/>
      <c r="K557" s="564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</row>
    <row r="558">
      <c r="A558" s="595"/>
      <c r="B558" s="48"/>
      <c r="C558" s="48"/>
      <c r="D558" s="48"/>
      <c r="E558" s="48"/>
      <c r="F558" s="48"/>
      <c r="G558" s="48"/>
      <c r="H558" s="48"/>
      <c r="I558" s="130"/>
      <c r="J558" s="48"/>
      <c r="K558" s="564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</row>
    <row r="559">
      <c r="A559" s="595"/>
      <c r="B559" s="48"/>
      <c r="C559" s="48"/>
      <c r="D559" s="48"/>
      <c r="E559" s="48"/>
      <c r="F559" s="48"/>
      <c r="G559" s="48"/>
      <c r="H559" s="48"/>
      <c r="I559" s="130"/>
      <c r="J559" s="48"/>
      <c r="K559" s="564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</row>
    <row r="560">
      <c r="A560" s="595"/>
      <c r="B560" s="48"/>
      <c r="C560" s="48"/>
      <c r="D560" s="48"/>
      <c r="E560" s="48"/>
      <c r="F560" s="48"/>
      <c r="G560" s="48"/>
      <c r="H560" s="48"/>
      <c r="I560" s="130"/>
      <c r="J560" s="48"/>
      <c r="K560" s="564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</row>
    <row r="561">
      <c r="A561" s="595"/>
      <c r="B561" s="48"/>
      <c r="C561" s="48"/>
      <c r="D561" s="48"/>
      <c r="E561" s="48"/>
      <c r="F561" s="48"/>
      <c r="G561" s="130"/>
      <c r="H561" s="130"/>
      <c r="I561" s="130"/>
      <c r="J561" s="48"/>
      <c r="K561" s="564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</row>
    <row r="562">
      <c r="A562" s="595"/>
      <c r="B562" s="48"/>
      <c r="C562" s="48"/>
      <c r="D562" s="48"/>
      <c r="E562" s="48"/>
      <c r="F562" s="48"/>
      <c r="G562" s="130"/>
      <c r="H562" s="130"/>
      <c r="I562" s="130"/>
      <c r="J562" s="48"/>
      <c r="K562" s="564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</row>
    <row r="563">
      <c r="A563" s="595"/>
      <c r="B563" s="48"/>
      <c r="C563" s="48"/>
      <c r="D563" s="48"/>
      <c r="E563" s="48"/>
      <c r="F563" s="48"/>
      <c r="G563" s="130"/>
      <c r="H563" s="130"/>
      <c r="I563" s="130"/>
      <c r="J563" s="48"/>
      <c r="K563" s="564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</row>
    <row r="564">
      <c r="A564" s="595"/>
      <c r="B564" s="48"/>
      <c r="C564" s="48"/>
      <c r="D564" s="48"/>
      <c r="E564" s="48"/>
      <c r="F564" s="48"/>
      <c r="G564" s="130"/>
      <c r="H564" s="130"/>
      <c r="I564" s="130"/>
      <c r="J564" s="48"/>
      <c r="K564" s="564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</row>
    <row r="565">
      <c r="A565" s="595"/>
      <c r="B565" s="48"/>
      <c r="C565" s="48"/>
      <c r="D565" s="48"/>
      <c r="E565" s="48"/>
      <c r="F565" s="48"/>
      <c r="G565" s="130"/>
      <c r="H565" s="130"/>
      <c r="I565" s="130"/>
      <c r="J565" s="48"/>
      <c r="K565" s="564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</row>
    <row r="566">
      <c r="A566" s="595"/>
      <c r="B566" s="48"/>
      <c r="C566" s="48"/>
      <c r="D566" s="48"/>
      <c r="E566" s="48"/>
      <c r="F566" s="48"/>
      <c r="G566" s="130"/>
      <c r="H566" s="130"/>
      <c r="I566" s="130"/>
      <c r="J566" s="48"/>
      <c r="K566" s="564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</row>
    <row r="567">
      <c r="A567" s="595"/>
      <c r="B567" s="48"/>
      <c r="C567" s="48"/>
      <c r="D567" s="48"/>
      <c r="E567" s="48"/>
      <c r="F567" s="48"/>
      <c r="G567" s="48"/>
      <c r="H567" s="130"/>
      <c r="I567" s="130"/>
      <c r="J567" s="48"/>
      <c r="K567" s="564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</row>
    <row r="568">
      <c r="A568" s="595"/>
      <c r="B568" s="48"/>
      <c r="C568" s="48"/>
      <c r="D568" s="48"/>
      <c r="E568" s="48"/>
      <c r="F568" s="48"/>
      <c r="G568" s="130"/>
      <c r="H568" s="130"/>
      <c r="I568" s="130"/>
      <c r="J568" s="48"/>
      <c r="K568" s="564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</row>
    <row r="569">
      <c r="A569" s="595"/>
      <c r="B569" s="48"/>
      <c r="C569" s="48"/>
      <c r="D569" s="48"/>
      <c r="E569" s="48"/>
      <c r="F569" s="48"/>
      <c r="G569" s="130"/>
      <c r="H569" s="130"/>
      <c r="I569" s="130"/>
      <c r="J569" s="130"/>
      <c r="K569" s="564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</row>
    <row r="570">
      <c r="A570" s="595"/>
      <c r="B570" s="48"/>
      <c r="C570" s="48"/>
      <c r="D570" s="48"/>
      <c r="E570" s="48"/>
      <c r="F570" s="48"/>
      <c r="G570" s="48"/>
      <c r="H570" s="48"/>
      <c r="I570" s="130"/>
      <c r="J570" s="48"/>
      <c r="K570" s="564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</row>
    <row r="571">
      <c r="A571" s="595"/>
      <c r="B571" s="48"/>
      <c r="C571" s="48"/>
      <c r="D571" s="48"/>
      <c r="E571" s="48"/>
      <c r="F571" s="48"/>
      <c r="G571" s="130"/>
      <c r="H571" s="130"/>
      <c r="I571" s="130"/>
      <c r="J571" s="48"/>
      <c r="K571" s="564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</row>
    <row r="572">
      <c r="A572" s="595"/>
      <c r="B572" s="48"/>
      <c r="C572" s="48"/>
      <c r="D572" s="48"/>
      <c r="E572" s="48"/>
      <c r="F572" s="48"/>
      <c r="G572" s="48"/>
      <c r="H572" s="48"/>
      <c r="I572" s="130"/>
      <c r="J572" s="48"/>
      <c r="K572" s="564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</row>
    <row r="573">
      <c r="A573" s="595"/>
      <c r="B573" s="48"/>
      <c r="C573" s="48"/>
      <c r="D573" s="48"/>
      <c r="E573" s="48"/>
      <c r="F573" s="48"/>
      <c r="G573" s="48"/>
      <c r="H573" s="48"/>
      <c r="I573" s="130"/>
      <c r="J573" s="48"/>
      <c r="K573" s="564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</row>
    <row r="574">
      <c r="A574" s="595"/>
      <c r="B574" s="48"/>
      <c r="C574" s="48"/>
      <c r="D574" s="48"/>
      <c r="E574" s="48"/>
      <c r="F574" s="48"/>
      <c r="G574" s="48"/>
      <c r="H574" s="48"/>
      <c r="I574" s="130"/>
      <c r="J574" s="48"/>
      <c r="K574" s="564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</row>
    <row r="575">
      <c r="A575" s="595"/>
      <c r="B575" s="48"/>
      <c r="C575" s="48"/>
      <c r="D575" s="48"/>
      <c r="E575" s="48"/>
      <c r="F575" s="48"/>
      <c r="G575" s="48"/>
      <c r="H575" s="48"/>
      <c r="I575" s="130"/>
      <c r="J575" s="48"/>
      <c r="K575" s="564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</row>
    <row r="576">
      <c r="A576" s="595"/>
      <c r="B576" s="48"/>
      <c r="C576" s="48"/>
      <c r="D576" s="48"/>
      <c r="E576" s="48"/>
      <c r="F576" s="48"/>
      <c r="G576" s="130"/>
      <c r="H576" s="130"/>
      <c r="I576" s="130"/>
      <c r="J576" s="48"/>
      <c r="K576" s="564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</row>
    <row r="577">
      <c r="A577" s="595"/>
      <c r="B577" s="48"/>
      <c r="C577" s="48"/>
      <c r="D577" s="48"/>
      <c r="E577" s="48"/>
      <c r="F577" s="48"/>
      <c r="G577" s="48"/>
      <c r="H577" s="48"/>
      <c r="I577" s="130"/>
      <c r="J577" s="48"/>
      <c r="K577" s="564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</row>
    <row r="578">
      <c r="A578" s="595"/>
      <c r="B578" s="48"/>
      <c r="C578" s="48"/>
      <c r="D578" s="48"/>
      <c r="E578" s="48"/>
      <c r="F578" s="48"/>
      <c r="G578" s="48"/>
      <c r="H578" s="48"/>
      <c r="I578" s="130"/>
      <c r="J578" s="48"/>
      <c r="K578" s="564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</row>
    <row r="579">
      <c r="A579" s="595"/>
      <c r="B579" s="48"/>
      <c r="C579" s="48"/>
      <c r="D579" s="48"/>
      <c r="E579" s="48"/>
      <c r="F579" s="48"/>
      <c r="G579" s="130"/>
      <c r="H579" s="130"/>
      <c r="I579" s="130"/>
      <c r="J579" s="48"/>
      <c r="K579" s="564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</row>
    <row r="580">
      <c r="A580" s="595"/>
      <c r="B580" s="48"/>
      <c r="C580" s="48"/>
      <c r="D580" s="48"/>
      <c r="E580" s="48"/>
      <c r="F580" s="48"/>
      <c r="G580" s="130"/>
      <c r="H580" s="130"/>
      <c r="I580" s="130"/>
      <c r="J580" s="48"/>
      <c r="K580" s="564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</row>
    <row r="581">
      <c r="A581" s="595"/>
      <c r="B581" s="48"/>
      <c r="C581" s="48"/>
      <c r="D581" s="48"/>
      <c r="E581" s="48"/>
      <c r="F581" s="48"/>
      <c r="G581" s="130"/>
      <c r="H581" s="130"/>
      <c r="I581" s="130"/>
      <c r="J581" s="130"/>
      <c r="K581" s="564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</row>
    <row r="582">
      <c r="A582" s="595"/>
      <c r="B582" s="48"/>
      <c r="C582" s="48"/>
      <c r="D582" s="48"/>
      <c r="E582" s="48"/>
      <c r="F582" s="48"/>
      <c r="G582" s="130"/>
      <c r="H582" s="130"/>
      <c r="I582" s="130"/>
      <c r="J582" s="130"/>
      <c r="K582" s="564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</row>
    <row r="583">
      <c r="A583" s="595"/>
      <c r="B583" s="48"/>
      <c r="C583" s="48"/>
      <c r="D583" s="48"/>
      <c r="E583" s="48"/>
      <c r="F583" s="48"/>
      <c r="G583" s="130"/>
      <c r="H583" s="130"/>
      <c r="I583" s="130"/>
      <c r="J583" s="48"/>
      <c r="K583" s="564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</row>
    <row r="584">
      <c r="A584" s="595"/>
      <c r="B584" s="48"/>
      <c r="C584" s="48"/>
      <c r="D584" s="48"/>
      <c r="E584" s="48"/>
      <c r="F584" s="48"/>
      <c r="G584" s="130"/>
      <c r="H584" s="130"/>
      <c r="I584" s="130"/>
      <c r="J584" s="48"/>
      <c r="K584" s="564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</row>
    <row r="585">
      <c r="A585" s="595"/>
      <c r="B585" s="48"/>
      <c r="C585" s="48"/>
      <c r="D585" s="48"/>
      <c r="E585" s="48"/>
      <c r="F585" s="48"/>
      <c r="G585" s="130"/>
      <c r="H585" s="130"/>
      <c r="I585" s="130"/>
      <c r="J585" s="48"/>
      <c r="K585" s="564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</row>
    <row r="586">
      <c r="A586" s="595"/>
      <c r="B586" s="48"/>
      <c r="C586" s="48"/>
      <c r="D586" s="48"/>
      <c r="E586" s="48"/>
      <c r="F586" s="48"/>
      <c r="G586" s="48"/>
      <c r="H586" s="48"/>
      <c r="I586" s="130"/>
      <c r="J586" s="48"/>
      <c r="K586" s="564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</row>
    <row r="587">
      <c r="A587" s="595"/>
      <c r="B587" s="48"/>
      <c r="C587" s="48"/>
      <c r="D587" s="48"/>
      <c r="E587" s="48"/>
      <c r="F587" s="48"/>
      <c r="G587" s="48"/>
      <c r="H587" s="48"/>
      <c r="I587" s="130"/>
      <c r="J587" s="48"/>
      <c r="K587" s="564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</row>
    <row r="588">
      <c r="A588" s="595"/>
      <c r="B588" s="48"/>
      <c r="C588" s="48"/>
      <c r="D588" s="48"/>
      <c r="E588" s="48"/>
      <c r="F588" s="48"/>
      <c r="G588" s="130"/>
      <c r="H588" s="130"/>
      <c r="I588" s="130"/>
      <c r="J588" s="48"/>
      <c r="K588" s="564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</row>
    <row r="589">
      <c r="A589" s="595"/>
      <c r="B589" s="48"/>
      <c r="C589" s="48"/>
      <c r="D589" s="48"/>
      <c r="E589" s="48"/>
      <c r="F589" s="48"/>
      <c r="G589" s="48"/>
      <c r="H589" s="48"/>
      <c r="I589" s="130"/>
      <c r="J589" s="48"/>
      <c r="K589" s="564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</row>
    <row r="590">
      <c r="A590" s="595"/>
      <c r="B590" s="48"/>
      <c r="C590" s="48"/>
      <c r="D590" s="48"/>
      <c r="E590" s="48"/>
      <c r="F590" s="48"/>
      <c r="G590" s="48"/>
      <c r="H590" s="48"/>
      <c r="I590" s="130"/>
      <c r="J590" s="48"/>
      <c r="K590" s="564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</row>
    <row r="591">
      <c r="A591" s="595"/>
      <c r="B591" s="48"/>
      <c r="C591" s="48"/>
      <c r="D591" s="48"/>
      <c r="E591" s="48"/>
      <c r="F591" s="48"/>
      <c r="G591" s="48"/>
      <c r="H591" s="48"/>
      <c r="I591" s="130"/>
      <c r="J591" s="48"/>
      <c r="K591" s="564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</row>
    <row r="592">
      <c r="A592" s="595"/>
      <c r="B592" s="48"/>
      <c r="C592" s="48"/>
      <c r="D592" s="48"/>
      <c r="E592" s="48"/>
      <c r="F592" s="48"/>
      <c r="G592" s="130"/>
      <c r="H592" s="130"/>
      <c r="I592" s="130"/>
      <c r="J592" s="48"/>
      <c r="K592" s="564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</row>
    <row r="593">
      <c r="A593" s="595"/>
      <c r="B593" s="48"/>
      <c r="C593" s="48"/>
      <c r="D593" s="48"/>
      <c r="E593" s="48"/>
      <c r="F593" s="48"/>
      <c r="G593" s="130"/>
      <c r="H593" s="130"/>
      <c r="I593" s="130"/>
      <c r="J593" s="48"/>
      <c r="K593" s="564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</row>
    <row r="594">
      <c r="A594" s="595"/>
      <c r="B594" s="48"/>
      <c r="C594" s="48"/>
      <c r="D594" s="48"/>
      <c r="E594" s="48"/>
      <c r="F594" s="48"/>
      <c r="G594" s="130"/>
      <c r="H594" s="130"/>
      <c r="I594" s="130"/>
      <c r="J594" s="48"/>
      <c r="K594" s="564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</row>
    <row r="595">
      <c r="A595" s="595"/>
      <c r="B595" s="48"/>
      <c r="C595" s="48"/>
      <c r="D595" s="48"/>
      <c r="E595" s="48"/>
      <c r="F595" s="48"/>
      <c r="G595" s="130"/>
      <c r="H595" s="130"/>
      <c r="I595" s="130"/>
      <c r="J595" s="48"/>
      <c r="K595" s="564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</row>
    <row r="596">
      <c r="A596" s="595"/>
      <c r="B596" s="48"/>
      <c r="C596" s="48"/>
      <c r="D596" s="48"/>
      <c r="E596" s="48"/>
      <c r="F596" s="48"/>
      <c r="G596" s="130"/>
      <c r="H596" s="130"/>
      <c r="I596" s="130"/>
      <c r="J596" s="130"/>
      <c r="K596" s="564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</row>
    <row r="597">
      <c r="A597" s="595"/>
      <c r="B597" s="48"/>
      <c r="C597" s="48"/>
      <c r="D597" s="48"/>
      <c r="E597" s="48"/>
      <c r="F597" s="48"/>
      <c r="G597" s="130"/>
      <c r="H597" s="130"/>
      <c r="I597" s="130"/>
      <c r="J597" s="48"/>
      <c r="K597" s="564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</row>
    <row r="598">
      <c r="A598" s="595"/>
      <c r="B598" s="48"/>
      <c r="C598" s="48"/>
      <c r="D598" s="48"/>
      <c r="E598" s="48"/>
      <c r="F598" s="48"/>
      <c r="G598" s="48"/>
      <c r="H598" s="48"/>
      <c r="I598" s="130"/>
      <c r="J598" s="48"/>
      <c r="K598" s="564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</row>
    <row r="599">
      <c r="A599" s="595"/>
      <c r="B599" s="48"/>
      <c r="C599" s="48"/>
      <c r="D599" s="48"/>
      <c r="E599" s="48"/>
      <c r="F599" s="48"/>
      <c r="G599" s="48"/>
      <c r="H599" s="48"/>
      <c r="I599" s="130"/>
      <c r="J599" s="48"/>
      <c r="K599" s="564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</row>
    <row r="600">
      <c r="A600" s="595"/>
      <c r="B600" s="48"/>
      <c r="C600" s="48"/>
      <c r="D600" s="48"/>
      <c r="E600" s="48"/>
      <c r="F600" s="48"/>
      <c r="G600" s="130"/>
      <c r="H600" s="130"/>
      <c r="I600" s="130"/>
      <c r="J600" s="130"/>
      <c r="K600" s="564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</row>
    <row r="601">
      <c r="A601" s="595"/>
      <c r="B601" s="48"/>
      <c r="C601" s="48"/>
      <c r="D601" s="48"/>
      <c r="E601" s="48"/>
      <c r="F601" s="48"/>
      <c r="G601" s="130"/>
      <c r="H601" s="130"/>
      <c r="I601" s="130"/>
      <c r="J601" s="48"/>
      <c r="K601" s="564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</row>
    <row r="602">
      <c r="A602" s="595"/>
      <c r="B602" s="48"/>
      <c r="C602" s="48"/>
      <c r="D602" s="48"/>
      <c r="E602" s="48"/>
      <c r="F602" s="48"/>
      <c r="G602" s="48"/>
      <c r="H602" s="48"/>
      <c r="I602" s="130"/>
      <c r="J602" s="48"/>
      <c r="K602" s="564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</row>
    <row r="603">
      <c r="A603" s="595"/>
      <c r="B603" s="48"/>
      <c r="C603" s="48"/>
      <c r="D603" s="48"/>
      <c r="E603" s="48"/>
      <c r="F603" s="48"/>
      <c r="G603" s="48"/>
      <c r="H603" s="48"/>
      <c r="I603" s="130"/>
      <c r="J603" s="48"/>
      <c r="K603" s="564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</row>
    <row r="604">
      <c r="A604" s="595"/>
      <c r="B604" s="48"/>
      <c r="C604" s="48"/>
      <c r="D604" s="48"/>
      <c r="E604" s="48"/>
      <c r="F604" s="48"/>
      <c r="G604" s="48"/>
      <c r="H604" s="48"/>
      <c r="I604" s="130"/>
      <c r="J604" s="48"/>
      <c r="K604" s="564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</row>
    <row r="605">
      <c r="A605" s="595"/>
      <c r="B605" s="48"/>
      <c r="C605" s="48"/>
      <c r="D605" s="48"/>
      <c r="E605" s="48"/>
      <c r="F605" s="48"/>
      <c r="G605" s="48"/>
      <c r="H605" s="48"/>
      <c r="I605" s="130"/>
      <c r="J605" s="48"/>
      <c r="K605" s="564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</row>
    <row r="606">
      <c r="A606" s="595"/>
      <c r="B606" s="48"/>
      <c r="C606" s="48"/>
      <c r="D606" s="48"/>
      <c r="E606" s="48"/>
      <c r="F606" s="48"/>
      <c r="G606" s="48"/>
      <c r="H606" s="48"/>
      <c r="I606" s="130"/>
      <c r="J606" s="48"/>
      <c r="K606" s="564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</row>
    <row r="607">
      <c r="A607" s="595"/>
      <c r="B607" s="48"/>
      <c r="C607" s="48"/>
      <c r="D607" s="48"/>
      <c r="E607" s="48"/>
      <c r="F607" s="48"/>
      <c r="G607" s="48"/>
      <c r="H607" s="48"/>
      <c r="I607" s="130"/>
      <c r="J607" s="48"/>
      <c r="K607" s="564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</row>
    <row r="608">
      <c r="A608" s="595"/>
      <c r="B608" s="48"/>
      <c r="C608" s="48"/>
      <c r="D608" s="48"/>
      <c r="E608" s="48"/>
      <c r="F608" s="48"/>
      <c r="G608" s="130"/>
      <c r="H608" s="130"/>
      <c r="I608" s="130"/>
      <c r="J608" s="48"/>
      <c r="K608" s="564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</row>
    <row r="609">
      <c r="A609" s="595"/>
      <c r="B609" s="48"/>
      <c r="C609" s="48"/>
      <c r="D609" s="48"/>
      <c r="E609" s="48"/>
      <c r="F609" s="48"/>
      <c r="G609" s="130"/>
      <c r="H609" s="130"/>
      <c r="I609" s="130"/>
      <c r="J609" s="48"/>
      <c r="K609" s="564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</row>
    <row r="610">
      <c r="A610" s="595"/>
      <c r="B610" s="48"/>
      <c r="C610" s="48"/>
      <c r="D610" s="48"/>
      <c r="E610" s="48"/>
      <c r="F610" s="48"/>
      <c r="G610" s="130"/>
      <c r="H610" s="130"/>
      <c r="I610" s="130"/>
      <c r="J610" s="48"/>
      <c r="K610" s="564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</row>
    <row r="611">
      <c r="A611" s="595"/>
      <c r="B611" s="48"/>
      <c r="C611" s="48"/>
      <c r="D611" s="48"/>
      <c r="E611" s="48"/>
      <c r="F611" s="48"/>
      <c r="G611" s="130"/>
      <c r="H611" s="130"/>
      <c r="I611" s="130"/>
      <c r="J611" s="130"/>
      <c r="K611" s="564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</row>
    <row r="612">
      <c r="A612" s="595"/>
      <c r="B612" s="48"/>
      <c r="C612" s="48"/>
      <c r="D612" s="48"/>
      <c r="E612" s="48"/>
      <c r="F612" s="48"/>
      <c r="G612" s="130"/>
      <c r="H612" s="130"/>
      <c r="I612" s="130"/>
      <c r="J612" s="130"/>
      <c r="K612" s="564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</row>
    <row r="613">
      <c r="A613" s="595"/>
      <c r="B613" s="48"/>
      <c r="C613" s="48"/>
      <c r="D613" s="48"/>
      <c r="E613" s="48"/>
      <c r="F613" s="48"/>
      <c r="G613" s="130"/>
      <c r="H613" s="130"/>
      <c r="I613" s="130"/>
      <c r="J613" s="48"/>
      <c r="K613" s="564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</row>
    <row r="614">
      <c r="A614" s="595"/>
      <c r="B614" s="48"/>
      <c r="C614" s="48"/>
      <c r="D614" s="48"/>
      <c r="E614" s="48"/>
      <c r="F614" s="48"/>
      <c r="G614" s="130"/>
      <c r="H614" s="130"/>
      <c r="I614" s="130"/>
      <c r="J614" s="48"/>
      <c r="K614" s="564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</row>
    <row r="615">
      <c r="A615" s="595"/>
      <c r="B615" s="48"/>
      <c r="C615" s="48"/>
      <c r="D615" s="48"/>
      <c r="E615" s="48"/>
      <c r="F615" s="48"/>
      <c r="G615" s="130"/>
      <c r="H615" s="130"/>
      <c r="I615" s="130"/>
      <c r="J615" s="48"/>
      <c r="K615" s="564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</row>
    <row r="616">
      <c r="A616" s="595"/>
      <c r="B616" s="48"/>
      <c r="C616" s="48"/>
      <c r="D616" s="48"/>
      <c r="E616" s="48"/>
      <c r="F616" s="48"/>
      <c r="G616" s="130"/>
      <c r="H616" s="130"/>
      <c r="I616" s="130"/>
      <c r="J616" s="130"/>
      <c r="K616" s="564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</row>
    <row r="617">
      <c r="A617" s="595"/>
      <c r="B617" s="48"/>
      <c r="C617" s="48"/>
      <c r="D617" s="48"/>
      <c r="E617" s="48"/>
      <c r="F617" s="48"/>
      <c r="G617" s="48"/>
      <c r="H617" s="48"/>
      <c r="I617" s="130"/>
      <c r="J617" s="48"/>
      <c r="K617" s="564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</row>
    <row r="618">
      <c r="A618" s="595"/>
      <c r="B618" s="48"/>
      <c r="C618" s="48"/>
      <c r="D618" s="48"/>
      <c r="E618" s="48"/>
      <c r="F618" s="48"/>
      <c r="G618" s="130"/>
      <c r="H618" s="130"/>
      <c r="I618" s="130"/>
      <c r="J618" s="48"/>
      <c r="K618" s="564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</row>
    <row r="619">
      <c r="A619" s="595"/>
      <c r="B619" s="48"/>
      <c r="C619" s="48"/>
      <c r="D619" s="48"/>
      <c r="E619" s="48"/>
      <c r="F619" s="48"/>
      <c r="G619" s="48"/>
      <c r="H619" s="48"/>
      <c r="I619" s="130"/>
      <c r="J619" s="48"/>
      <c r="K619" s="564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</row>
    <row r="620">
      <c r="A620" s="595"/>
      <c r="B620" s="48"/>
      <c r="C620" s="48"/>
      <c r="D620" s="48"/>
      <c r="E620" s="48"/>
      <c r="F620" s="48"/>
      <c r="G620" s="130"/>
      <c r="H620" s="130"/>
      <c r="I620" s="130"/>
      <c r="J620" s="48"/>
      <c r="K620" s="564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</row>
    <row r="621">
      <c r="A621" s="595"/>
      <c r="B621" s="48"/>
      <c r="C621" s="48"/>
      <c r="D621" s="48"/>
      <c r="E621" s="48"/>
      <c r="F621" s="48"/>
      <c r="G621" s="48"/>
      <c r="H621" s="48"/>
      <c r="I621" s="130"/>
      <c r="J621" s="48"/>
      <c r="K621" s="564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</row>
    <row r="622">
      <c r="A622" s="595"/>
      <c r="B622" s="48"/>
      <c r="C622" s="48"/>
      <c r="D622" s="48"/>
      <c r="E622" s="48"/>
      <c r="F622" s="48"/>
      <c r="G622" s="48"/>
      <c r="H622" s="130"/>
      <c r="I622" s="130"/>
      <c r="J622" s="48"/>
      <c r="K622" s="564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</row>
    <row r="623">
      <c r="A623" s="595"/>
      <c r="B623" s="48"/>
      <c r="C623" s="48"/>
      <c r="D623" s="48"/>
      <c r="E623" s="48"/>
      <c r="F623" s="48"/>
      <c r="G623" s="48"/>
      <c r="H623" s="48"/>
      <c r="I623" s="130"/>
      <c r="J623" s="48"/>
      <c r="K623" s="564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</row>
    <row r="624">
      <c r="A624" s="595"/>
      <c r="B624" s="48"/>
      <c r="C624" s="48"/>
      <c r="D624" s="48"/>
      <c r="E624" s="48"/>
      <c r="F624" s="48"/>
      <c r="G624" s="130"/>
      <c r="H624" s="130"/>
      <c r="I624" s="130"/>
      <c r="J624" s="130"/>
      <c r="K624" s="564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</row>
    <row r="625">
      <c r="A625" s="595"/>
      <c r="B625" s="48"/>
      <c r="C625" s="48"/>
      <c r="D625" s="48"/>
      <c r="E625" s="48"/>
      <c r="F625" s="48"/>
      <c r="G625" s="48"/>
      <c r="H625" s="48"/>
      <c r="I625" s="130"/>
      <c r="J625" s="48"/>
      <c r="K625" s="564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</row>
    <row r="626">
      <c r="A626" s="595"/>
      <c r="B626" s="48"/>
      <c r="C626" s="48"/>
      <c r="D626" s="48"/>
      <c r="E626" s="48"/>
      <c r="F626" s="48"/>
      <c r="G626" s="48"/>
      <c r="H626" s="48"/>
      <c r="I626" s="130"/>
      <c r="J626" s="48"/>
      <c r="K626" s="564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</row>
    <row r="627">
      <c r="A627" s="595"/>
      <c r="B627" s="48"/>
      <c r="C627" s="48"/>
      <c r="D627" s="48"/>
      <c r="E627" s="48"/>
      <c r="F627" s="48"/>
      <c r="G627" s="48"/>
      <c r="H627" s="48"/>
      <c r="I627" s="130"/>
      <c r="J627" s="48"/>
      <c r="K627" s="564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</row>
    <row r="628">
      <c r="A628" s="595"/>
      <c r="B628" s="48"/>
      <c r="C628" s="48"/>
      <c r="D628" s="48"/>
      <c r="E628" s="48"/>
      <c r="F628" s="48"/>
      <c r="G628" s="48"/>
      <c r="H628" s="48"/>
      <c r="I628" s="130"/>
      <c r="J628" s="48"/>
      <c r="K628" s="564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</row>
    <row r="629">
      <c r="A629" s="595"/>
      <c r="B629" s="48"/>
      <c r="C629" s="48"/>
      <c r="D629" s="48"/>
      <c r="E629" s="48"/>
      <c r="F629" s="48"/>
      <c r="G629" s="130"/>
      <c r="H629" s="130"/>
      <c r="I629" s="130"/>
      <c r="J629" s="48"/>
      <c r="K629" s="564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</row>
    <row r="630">
      <c r="A630" s="595"/>
      <c r="B630" s="48"/>
      <c r="C630" s="48"/>
      <c r="D630" s="48"/>
      <c r="E630" s="48"/>
      <c r="F630" s="48"/>
      <c r="G630" s="130"/>
      <c r="H630" s="130"/>
      <c r="I630" s="130"/>
      <c r="J630" s="48"/>
      <c r="K630" s="564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</row>
    <row r="631">
      <c r="A631" s="595"/>
      <c r="B631" s="48"/>
      <c r="C631" s="48"/>
      <c r="D631" s="48"/>
      <c r="E631" s="48"/>
      <c r="F631" s="48"/>
      <c r="G631" s="48"/>
      <c r="H631" s="48"/>
      <c r="I631" s="130"/>
      <c r="J631" s="48"/>
      <c r="K631" s="564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</row>
    <row r="632">
      <c r="A632" s="595"/>
      <c r="B632" s="48"/>
      <c r="C632" s="48"/>
      <c r="D632" s="48"/>
      <c r="E632" s="48"/>
      <c r="F632" s="48"/>
      <c r="G632" s="48"/>
      <c r="H632" s="48"/>
      <c r="I632" s="130"/>
      <c r="J632" s="48"/>
      <c r="K632" s="564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</row>
    <row r="633">
      <c r="A633" s="595"/>
      <c r="B633" s="48"/>
      <c r="C633" s="48"/>
      <c r="D633" s="48"/>
      <c r="E633" s="48"/>
      <c r="F633" s="48"/>
      <c r="G633" s="48"/>
      <c r="H633" s="48"/>
      <c r="I633" s="130"/>
      <c r="J633" s="48"/>
      <c r="K633" s="564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</row>
    <row r="634">
      <c r="A634" s="595"/>
      <c r="B634" s="48"/>
      <c r="C634" s="48"/>
      <c r="D634" s="48"/>
      <c r="E634" s="48"/>
      <c r="F634" s="48"/>
      <c r="G634" s="130"/>
      <c r="H634" s="130"/>
      <c r="I634" s="130"/>
      <c r="J634" s="48"/>
      <c r="K634" s="564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</row>
    <row r="635">
      <c r="A635" s="595"/>
      <c r="B635" s="48"/>
      <c r="C635" s="48"/>
      <c r="D635" s="48"/>
      <c r="E635" s="48"/>
      <c r="F635" s="48"/>
      <c r="G635" s="130"/>
      <c r="H635" s="130"/>
      <c r="I635" s="130"/>
      <c r="J635" s="48"/>
      <c r="K635" s="564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</row>
    <row r="636">
      <c r="A636" s="595"/>
      <c r="B636" s="48"/>
      <c r="C636" s="48"/>
      <c r="D636" s="48"/>
      <c r="E636" s="48"/>
      <c r="F636" s="48"/>
      <c r="G636" s="130"/>
      <c r="H636" s="130"/>
      <c r="I636" s="130"/>
      <c r="J636" s="48"/>
      <c r="K636" s="564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</row>
    <row r="637">
      <c r="A637" s="595"/>
      <c r="B637" s="48"/>
      <c r="C637" s="48"/>
      <c r="D637" s="48"/>
      <c r="E637" s="48"/>
      <c r="F637" s="48"/>
      <c r="G637" s="130"/>
      <c r="H637" s="130"/>
      <c r="I637" s="130"/>
      <c r="J637" s="48"/>
      <c r="K637" s="564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</row>
    <row r="638">
      <c r="A638" s="48"/>
      <c r="B638" s="48"/>
      <c r="C638" s="48"/>
      <c r="D638" s="48"/>
      <c r="E638" s="48"/>
      <c r="F638" s="130"/>
      <c r="G638" s="130"/>
      <c r="H638" s="130"/>
      <c r="I638" s="130"/>
      <c r="J638" s="130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</row>
    <row r="639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</row>
    <row r="640">
      <c r="A640" s="48"/>
      <c r="B640" s="48"/>
      <c r="C640" s="48"/>
      <c r="D640" s="48"/>
      <c r="E640" s="48"/>
      <c r="F640" s="130"/>
      <c r="G640" s="130"/>
      <c r="H640" s="130"/>
      <c r="I640" s="130"/>
      <c r="J640" s="130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</row>
  </sheetData>
  <mergeCells count="12">
    <mergeCell ref="A237:C237"/>
    <mergeCell ref="A239:C239"/>
    <mergeCell ref="A240:D240"/>
    <mergeCell ref="A244:B244"/>
    <mergeCell ref="A264:B264"/>
    <mergeCell ref="A2:C2"/>
    <mergeCell ref="A5:B5"/>
    <mergeCell ref="A6:D6"/>
    <mergeCell ref="A204:B204"/>
    <mergeCell ref="A208:D208"/>
    <mergeCell ref="A235:B235"/>
    <mergeCell ref="A236:C23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7.43"/>
    <col customWidth="1" min="3" max="3" width="11.57"/>
    <col customWidth="1" min="4" max="4" width="41.43"/>
    <col customWidth="1" min="5" max="5" width="13.14"/>
    <col customWidth="1" min="6" max="6" width="35.57"/>
    <col customWidth="1" min="7" max="7" width="25.29"/>
    <col customWidth="1" min="8" max="8" width="22.86"/>
    <col customWidth="1" min="9" max="9" width="8.71"/>
    <col customWidth="1" min="10" max="10" width="10.14"/>
    <col customWidth="1" min="11" max="11" width="7.57"/>
    <col customWidth="1" min="12" max="12" width="5.57"/>
    <col customWidth="1" min="13" max="17" width="8.71"/>
    <col customWidth="1" min="18" max="18" width="7.57"/>
    <col customWidth="1" min="19" max="19" width="9.14"/>
    <col customWidth="1" min="20" max="20" width="4.71"/>
    <col customWidth="1" min="21" max="21" width="5.14"/>
    <col customWidth="1" min="22" max="26" width="8.71"/>
  </cols>
  <sheetData>
    <row r="1" ht="14.25" customHeight="1">
      <c r="A1" s="202" t="s">
        <v>12738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ht="14.25" customHeight="1">
      <c r="A2" s="48" t="s">
        <v>12739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ht="14.25" customHeight="1">
      <c r="A3" s="48" t="s">
        <v>12740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ht="14.25" customHeight="1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ht="14.25" customHeight="1">
      <c r="A5" s="622"/>
      <c r="B5" s="623" t="s">
        <v>12741</v>
      </c>
      <c r="C5" s="623" t="s">
        <v>43</v>
      </c>
      <c r="D5" s="623" t="s">
        <v>45</v>
      </c>
      <c r="E5" s="624" t="s">
        <v>46</v>
      </c>
      <c r="F5" s="623" t="s">
        <v>47</v>
      </c>
      <c r="G5" s="623" t="s">
        <v>50</v>
      </c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ht="14.25" customHeight="1">
      <c r="A6" s="625"/>
      <c r="B6" s="625" t="s">
        <v>12742</v>
      </c>
      <c r="C6" s="626"/>
      <c r="D6" s="627"/>
      <c r="E6" s="626"/>
      <c r="F6" s="626"/>
      <c r="G6" s="626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ht="14.25" customHeight="1">
      <c r="A7" s="628" t="s">
        <v>12743</v>
      </c>
      <c r="B7" s="629">
        <v>2440.0</v>
      </c>
      <c r="C7" s="630">
        <v>44743.0</v>
      </c>
      <c r="D7" s="622" t="s">
        <v>12744</v>
      </c>
      <c r="E7" s="631">
        <v>15000.0</v>
      </c>
      <c r="F7" s="622" t="s">
        <v>12745</v>
      </c>
      <c r="G7" s="622"/>
      <c r="H7" s="48"/>
      <c r="I7" s="48"/>
      <c r="J7" s="50"/>
      <c r="K7" s="50"/>
      <c r="L7" s="50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ht="14.25" customHeight="1">
      <c r="A8" s="628" t="s">
        <v>12746</v>
      </c>
      <c r="B8" s="629">
        <v>2441.0</v>
      </c>
      <c r="C8" s="630">
        <v>44835.0</v>
      </c>
      <c r="D8" s="622" t="s">
        <v>7145</v>
      </c>
      <c r="E8" s="631">
        <v>12000.0</v>
      </c>
      <c r="F8" s="622" t="s">
        <v>12747</v>
      </c>
      <c r="G8" s="622"/>
      <c r="H8" s="48"/>
      <c r="I8" s="48"/>
      <c r="J8" s="50"/>
      <c r="K8" s="50"/>
      <c r="L8" s="50"/>
      <c r="M8" s="48"/>
      <c r="N8" s="48"/>
      <c r="O8" s="48"/>
      <c r="P8" s="48"/>
      <c r="Q8" s="48"/>
      <c r="R8" s="42"/>
      <c r="S8" s="42"/>
      <c r="T8" s="42"/>
      <c r="U8" s="632"/>
      <c r="V8" s="48"/>
      <c r="W8" s="48"/>
      <c r="X8" s="48"/>
      <c r="Y8" s="48"/>
      <c r="Z8" s="48"/>
    </row>
    <row r="9" ht="14.25" customHeight="1">
      <c r="A9" s="628" t="s">
        <v>12748</v>
      </c>
      <c r="B9" s="629">
        <v>2445.0</v>
      </c>
      <c r="C9" s="630" t="s">
        <v>12749</v>
      </c>
      <c r="D9" s="622" t="s">
        <v>12750</v>
      </c>
      <c r="E9" s="631">
        <v>15285.72</v>
      </c>
      <c r="F9" s="622" t="s">
        <v>12751</v>
      </c>
      <c r="G9" s="622"/>
      <c r="H9" s="48"/>
      <c r="I9" s="48"/>
      <c r="J9" s="50"/>
      <c r="K9" s="50"/>
      <c r="L9" s="50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ht="14.25" customHeight="1">
      <c r="A10" s="628" t="s">
        <v>12752</v>
      </c>
      <c r="B10" s="629">
        <v>2517.0</v>
      </c>
      <c r="C10" s="630">
        <v>44627.0</v>
      </c>
      <c r="D10" s="622" t="s">
        <v>12744</v>
      </c>
      <c r="E10" s="631">
        <v>18600.0</v>
      </c>
      <c r="F10" s="622" t="s">
        <v>12753</v>
      </c>
      <c r="G10" s="622"/>
      <c r="H10" s="633"/>
      <c r="I10" s="48"/>
      <c r="J10" s="50"/>
      <c r="K10" s="50"/>
      <c r="L10" s="50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ht="14.25" customHeight="1">
      <c r="A11" s="628" t="s">
        <v>12754</v>
      </c>
      <c r="B11" s="629">
        <v>2527.0</v>
      </c>
      <c r="C11" s="630">
        <v>44628.0</v>
      </c>
      <c r="D11" s="622" t="s">
        <v>809</v>
      </c>
      <c r="E11" s="631">
        <v>23200.0</v>
      </c>
      <c r="F11" s="622" t="s">
        <v>12755</v>
      </c>
      <c r="G11" s="622"/>
      <c r="H11" s="48"/>
      <c r="I11" s="48"/>
      <c r="J11" s="50"/>
      <c r="K11" s="50"/>
      <c r="L11" s="50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ht="14.25" customHeight="1">
      <c r="A12" s="628" t="s">
        <v>12756</v>
      </c>
      <c r="B12" s="629">
        <v>2538.0</v>
      </c>
      <c r="C12" s="630">
        <v>44635.0</v>
      </c>
      <c r="D12" s="622" t="s">
        <v>4937</v>
      </c>
      <c r="E12" s="631">
        <v>12000.0</v>
      </c>
      <c r="F12" s="622" t="s">
        <v>12757</v>
      </c>
      <c r="G12" s="622"/>
      <c r="H12" s="48"/>
      <c r="I12" s="48"/>
      <c r="J12" s="50"/>
      <c r="K12" s="118"/>
      <c r="L12" s="50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ht="14.25" customHeight="1">
      <c r="A13" s="628" t="s">
        <v>12758</v>
      </c>
      <c r="B13" s="629">
        <v>2544.0</v>
      </c>
      <c r="C13" s="630">
        <v>44636.0</v>
      </c>
      <c r="D13" s="622" t="s">
        <v>12759</v>
      </c>
      <c r="E13" s="631">
        <v>12000.0</v>
      </c>
      <c r="F13" s="622" t="s">
        <v>12760</v>
      </c>
      <c r="G13" s="622"/>
      <c r="H13" s="48"/>
      <c r="I13" s="48"/>
      <c r="J13" s="50"/>
      <c r="K13" s="50"/>
      <c r="L13" s="50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ht="14.25" customHeight="1">
      <c r="A14" s="628" t="s">
        <v>12761</v>
      </c>
      <c r="B14" s="629">
        <v>2548.0</v>
      </c>
      <c r="C14" s="630">
        <v>44637.0</v>
      </c>
      <c r="D14" s="622" t="s">
        <v>12762</v>
      </c>
      <c r="E14" s="631">
        <v>12000.0</v>
      </c>
      <c r="F14" s="622" t="s">
        <v>12763</v>
      </c>
      <c r="G14" s="622"/>
      <c r="H14" s="48"/>
      <c r="I14" s="48"/>
      <c r="J14" s="50"/>
      <c r="K14" s="50"/>
      <c r="L14" s="50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ht="14.25" customHeight="1">
      <c r="A15" s="628" t="s">
        <v>12764</v>
      </c>
      <c r="B15" s="629">
        <v>2563.0</v>
      </c>
      <c r="C15" s="630">
        <v>44643.0</v>
      </c>
      <c r="D15" s="622" t="s">
        <v>12765</v>
      </c>
      <c r="E15" s="631">
        <v>38080.0</v>
      </c>
      <c r="F15" s="622" t="s">
        <v>12766</v>
      </c>
      <c r="G15" s="622"/>
      <c r="H15" s="48"/>
      <c r="I15" s="48"/>
      <c r="J15" s="50"/>
      <c r="K15" s="50"/>
      <c r="L15" s="50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ht="14.25" customHeight="1">
      <c r="A16" s="628" t="s">
        <v>12767</v>
      </c>
      <c r="B16" s="629">
        <v>2564.0</v>
      </c>
      <c r="C16" s="630">
        <v>44643.0</v>
      </c>
      <c r="D16" s="622" t="s">
        <v>12768</v>
      </c>
      <c r="E16" s="631">
        <v>500.0</v>
      </c>
      <c r="F16" s="622" t="s">
        <v>12769</v>
      </c>
      <c r="G16" s="622"/>
      <c r="H16" s="48"/>
      <c r="I16" s="48"/>
      <c r="J16" s="50"/>
      <c r="K16" s="50"/>
      <c r="L16" s="50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ht="14.25" customHeight="1">
      <c r="A17" s="628" t="s">
        <v>12770</v>
      </c>
      <c r="B17" s="629">
        <v>2569.0</v>
      </c>
      <c r="C17" s="630">
        <v>44645.0</v>
      </c>
      <c r="D17" s="622" t="s">
        <v>12771</v>
      </c>
      <c r="E17" s="631">
        <v>30000.0</v>
      </c>
      <c r="F17" s="622" t="s">
        <v>12772</v>
      </c>
      <c r="G17" s="622"/>
      <c r="H17" s="48"/>
      <c r="I17" s="48"/>
      <c r="J17" s="50"/>
      <c r="K17" s="50"/>
      <c r="L17" s="50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ht="14.25" customHeight="1">
      <c r="A18" s="628" t="s">
        <v>12773</v>
      </c>
      <c r="B18" s="629">
        <v>2579.0</v>
      </c>
      <c r="C18" s="630">
        <v>44650.0</v>
      </c>
      <c r="D18" s="622" t="s">
        <v>12774</v>
      </c>
      <c r="E18" s="631">
        <v>500.0</v>
      </c>
      <c r="F18" s="622" t="s">
        <v>12775</v>
      </c>
      <c r="G18" s="622"/>
      <c r="H18" s="48"/>
      <c r="I18" s="48"/>
      <c r="J18" s="50"/>
      <c r="K18" s="50"/>
      <c r="L18" s="50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ht="14.25" customHeight="1">
      <c r="A19" s="628" t="s">
        <v>12776</v>
      </c>
      <c r="B19" s="629">
        <v>2580.0</v>
      </c>
      <c r="C19" s="630">
        <v>44651.0</v>
      </c>
      <c r="D19" s="622" t="s">
        <v>12777</v>
      </c>
      <c r="E19" s="631">
        <v>750.0</v>
      </c>
      <c r="F19" s="622" t="s">
        <v>12778</v>
      </c>
      <c r="G19" s="622"/>
      <c r="H19" s="48"/>
      <c r="I19" s="48"/>
      <c r="J19" s="50"/>
      <c r="K19" s="50"/>
      <c r="L19" s="50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ht="14.25" customHeight="1">
      <c r="A20" s="625"/>
      <c r="B20" s="625" t="s">
        <v>12779</v>
      </c>
      <c r="C20" s="626"/>
      <c r="D20" s="627"/>
      <c r="E20" s="626"/>
      <c r="F20" s="626"/>
      <c r="G20" s="626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ht="14.25" customHeight="1">
      <c r="A21" s="622">
        <v>9.0</v>
      </c>
      <c r="B21" s="629">
        <v>2114.0</v>
      </c>
      <c r="C21" s="634">
        <v>44273.0</v>
      </c>
      <c r="D21" s="622" t="s">
        <v>12780</v>
      </c>
      <c r="E21" s="631">
        <v>30000.0</v>
      </c>
      <c r="F21" s="622" t="s">
        <v>12781</v>
      </c>
      <c r="G21" s="622" t="s">
        <v>12782</v>
      </c>
      <c r="H21" s="113"/>
      <c r="I21" s="113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ht="14.25" customHeight="1">
      <c r="A22" s="622">
        <v>10.0</v>
      </c>
      <c r="B22" s="629">
        <v>2124.0</v>
      </c>
      <c r="C22" s="634">
        <v>44279.0</v>
      </c>
      <c r="D22" s="622" t="s">
        <v>12783</v>
      </c>
      <c r="E22" s="631">
        <v>30000.0</v>
      </c>
      <c r="F22" s="622" t="s">
        <v>12784</v>
      </c>
      <c r="G22" s="622" t="s">
        <v>12782</v>
      </c>
      <c r="H22" s="113"/>
      <c r="I22" s="113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ht="14.25" customHeight="1">
      <c r="A23" s="635">
        <v>11.0</v>
      </c>
      <c r="B23" s="636">
        <v>2216.0</v>
      </c>
      <c r="C23" s="637">
        <v>44391.0</v>
      </c>
      <c r="D23" s="635" t="s">
        <v>12785</v>
      </c>
      <c r="E23" s="638">
        <v>36000.0</v>
      </c>
      <c r="F23" s="635" t="s">
        <v>12786</v>
      </c>
      <c r="G23" s="635"/>
      <c r="H23" s="113"/>
      <c r="I23" s="113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ht="14.25" customHeight="1">
      <c r="A24" s="635">
        <v>12.0</v>
      </c>
      <c r="B24" s="636">
        <v>2403.0</v>
      </c>
      <c r="C24" s="637">
        <v>44543.0</v>
      </c>
      <c r="D24" s="635" t="s">
        <v>12787</v>
      </c>
      <c r="E24" s="638">
        <v>30000.0</v>
      </c>
      <c r="F24" s="635" t="s">
        <v>12788</v>
      </c>
      <c r="G24" s="635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</row>
    <row r="25" ht="14.25" customHeight="1">
      <c r="A25" s="635">
        <v>13.0</v>
      </c>
      <c r="B25" s="636">
        <v>2418.0</v>
      </c>
      <c r="C25" s="637">
        <v>44550.0</v>
      </c>
      <c r="D25" s="635" t="s">
        <v>5130</v>
      </c>
      <c r="E25" s="638">
        <v>12000.0</v>
      </c>
      <c r="F25" s="635" t="s">
        <v>12789</v>
      </c>
      <c r="G25" s="635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</row>
    <row r="26" ht="14.25" customHeight="1">
      <c r="A26" s="625"/>
      <c r="B26" s="625" t="s">
        <v>12790</v>
      </c>
      <c r="C26" s="626"/>
      <c r="D26" s="627"/>
      <c r="E26" s="626"/>
      <c r="F26" s="626"/>
      <c r="G26" s="626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ht="14.25" customHeight="1">
      <c r="A27" s="622">
        <v>14.0</v>
      </c>
      <c r="B27" s="639">
        <v>1871.0</v>
      </c>
      <c r="C27" s="634">
        <v>44063.0</v>
      </c>
      <c r="D27" s="622" t="s">
        <v>12791</v>
      </c>
      <c r="E27" s="631">
        <v>12340.64</v>
      </c>
      <c r="F27" s="622" t="s">
        <v>12792</v>
      </c>
      <c r="G27" s="622" t="s">
        <v>12782</v>
      </c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ht="14.25" customHeight="1">
      <c r="A28" s="622">
        <v>15.0</v>
      </c>
      <c r="B28" s="622">
        <v>1908.0</v>
      </c>
      <c r="C28" s="634">
        <v>44109.0</v>
      </c>
      <c r="D28" s="639" t="s">
        <v>12793</v>
      </c>
      <c r="E28" s="631">
        <v>24000.0</v>
      </c>
      <c r="F28" s="622" t="s">
        <v>12794</v>
      </c>
      <c r="G28" s="622" t="s">
        <v>12782</v>
      </c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ht="14.25" customHeight="1">
      <c r="A29" s="622">
        <v>16.0</v>
      </c>
      <c r="B29" s="622">
        <v>1958.0</v>
      </c>
      <c r="C29" s="634">
        <v>44085.0</v>
      </c>
      <c r="D29" s="639" t="s">
        <v>12795</v>
      </c>
      <c r="E29" s="631">
        <v>12000.0</v>
      </c>
      <c r="F29" s="622" t="s">
        <v>12796</v>
      </c>
      <c r="G29" s="622" t="s">
        <v>12782</v>
      </c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ht="14.25" customHeight="1">
      <c r="A30" s="622"/>
      <c r="B30" s="634"/>
      <c r="C30" s="639"/>
      <c r="D30" s="640" t="s">
        <v>54</v>
      </c>
      <c r="E30" s="641">
        <f>SUM(E6:E29)</f>
        <v>376256.36</v>
      </c>
      <c r="F30" s="622"/>
      <c r="G30" s="622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ht="14.25" customHeight="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ht="14.25" customHeight="1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ht="14.25" customHeight="1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ht="14.25" customHeight="1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ht="14.25" customHeigh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ht="14.25" customHeight="1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ht="14.25" customHeight="1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ht="14.25" customHeight="1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ht="14.25" customHeight="1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ht="14.25" customHeight="1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ht="14.25" customHeight="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ht="14.25" customHeight="1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ht="14.25" customHeight="1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ht="14.25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ht="14.25" customHeight="1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ht="14.25" customHeight="1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ht="14.25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ht="14.25" customHeight="1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ht="14.25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ht="14.25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ht="14.25" customHeight="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ht="14.25" customHeight="1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ht="14.25" customHeight="1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ht="14.25" customHeight="1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ht="14.25" customHeight="1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ht="14.25" customHeight="1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ht="14.25" customHeight="1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ht="14.25" customHeight="1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ht="14.25" customHeight="1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ht="14.25" customHeight="1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ht="14.25" customHeight="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ht="14.25" customHeight="1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ht="14.25" customHeight="1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ht="14.25" customHeight="1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ht="14.25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ht="14.25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ht="14.25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ht="14.25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ht="14.25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ht="14.25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ht="14.25" customHeight="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ht="14.25" customHeight="1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ht="14.2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ht="14.25" customHeight="1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ht="14.25" customHeight="1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ht="14.25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ht="14.25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ht="14.25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ht="14.25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ht="14.25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ht="14.25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ht="14.25" customHeight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ht="14.25" customHeight="1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ht="14.25" customHeight="1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ht="14.25" customHeight="1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ht="14.25" customHeight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ht="14.25" customHeight="1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ht="14.25" customHeight="1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ht="14.25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ht="14.25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ht="14.25" customHeight="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ht="14.25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ht="14.25" customHeight="1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ht="14.25" customHeight="1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ht="14.25" customHeigh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ht="14.25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ht="14.25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ht="14.25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ht="14.25" customHeight="1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ht="14.25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ht="14.25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ht="14.25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ht="14.25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ht="14.25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ht="14.25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ht="14.25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ht="14.25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ht="14.25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ht="14.25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ht="14.25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ht="14.25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ht="14.25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ht="14.25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ht="14.25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ht="14.25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ht="14.25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ht="14.25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ht="14.25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ht="14.25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ht="14.25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ht="14.25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ht="14.25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ht="14.25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ht="14.25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ht="14.25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ht="14.25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ht="14.25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ht="14.25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ht="14.25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ht="14.25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ht="14.25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ht="14.25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ht="14.25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ht="14.25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ht="14.25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ht="14.25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ht="14.25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ht="14.25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ht="14.25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ht="14.25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ht="14.25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ht="14.25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ht="14.25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ht="14.25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ht="14.25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ht="14.25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ht="14.25" customHeight="1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ht="14.25" customHeight="1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ht="14.25" customHeight="1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ht="14.25" customHeight="1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ht="14.25" customHeight="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ht="14.25" customHeight="1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ht="14.25" customHeight="1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ht="14.25" customHeight="1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ht="14.25" customHeight="1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ht="14.25" customHeight="1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ht="14.25" customHeight="1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ht="14.25" customHeight="1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ht="14.25" customHeight="1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ht="14.25" customHeight="1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ht="14.25" customHeight="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ht="14.25" customHeight="1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ht="14.25" customHeight="1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ht="14.25" customHeight="1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ht="14.25" customHeight="1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ht="14.25" customHeight="1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ht="14.25" customHeight="1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ht="14.25" customHeight="1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ht="14.25" customHeight="1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ht="14.25" customHeight="1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ht="14.25" customHeight="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ht="14.25" customHeight="1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ht="14.25" customHeight="1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ht="14.25" customHeight="1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ht="14.25" customHeight="1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ht="14.25" customHeight="1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ht="14.25" customHeight="1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ht="14.25" customHeight="1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ht="14.25" customHeight="1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ht="14.25" customHeight="1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ht="14.25" customHeight="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ht="14.25" customHeight="1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ht="14.25" customHeight="1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ht="14.25" customHeight="1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ht="14.25" customHeight="1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ht="14.25" customHeight="1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ht="14.25" customHeight="1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ht="14.25" customHeight="1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ht="14.25" customHeight="1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ht="14.25" customHeight="1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ht="14.25" customHeight="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ht="14.25" customHeight="1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ht="14.25" customHeight="1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ht="14.25" customHeight="1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ht="14.25" customHeight="1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ht="14.25" customHeight="1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ht="14.25" customHeight="1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ht="14.25" customHeight="1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ht="14.25" customHeight="1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ht="14.25" customHeight="1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ht="14.25" customHeight="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ht="14.25" customHeight="1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ht="14.25" customHeight="1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ht="14.25" customHeight="1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ht="14.25" customHeight="1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ht="14.25" customHeight="1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ht="14.25" customHeight="1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ht="14.25" customHeight="1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ht="14.25" customHeight="1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ht="14.25" customHeight="1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ht="14.25" customHeight="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ht="14.25" customHeight="1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ht="14.25" customHeight="1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ht="14.25" customHeight="1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ht="14.25" customHeight="1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ht="14.25" customHeight="1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ht="14.25" customHeight="1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ht="14.25" customHeight="1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ht="14.25" customHeight="1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ht="14.25" customHeight="1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ht="14.25" customHeight="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ht="14.25" customHeight="1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ht="14.25" customHeight="1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ht="14.25" customHeight="1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ht="14.25" customHeight="1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ht="14.25" customHeight="1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ht="14.25" customHeight="1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ht="14.25" customHeight="1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ht="14.25" customHeight="1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ht="14.25" customHeight="1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ht="14.25" customHeight="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ht="14.25" customHeight="1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ht="14.25" customHeight="1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ht="14.25" customHeight="1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ht="14.25" customHeight="1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ht="14.25" customHeight="1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ht="14.25" customHeight="1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ht="14.25" customHeight="1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ht="14.25" customHeight="1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ht="14.25" customHeight="1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ht="14.25" customHeight="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ht="14.25" customHeight="1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ht="14.25" customHeight="1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ht="14.25" customHeight="1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ht="14.25" customHeight="1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ht="14.25" customHeight="1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ht="14.25" customHeight="1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ht="14.25" customHeight="1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ht="14.25" customHeight="1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ht="14.25" customHeight="1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ht="14.25" customHeight="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ht="14.25" customHeight="1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ht="14.25" customHeight="1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ht="14.25" customHeight="1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ht="14.25" customHeight="1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ht="14.25" customHeight="1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ht="14.25" customHeight="1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ht="14.25" customHeight="1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ht="14.25" customHeight="1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ht="14.25" customHeight="1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ht="14.25" customHeight="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ht="14.25" customHeight="1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ht="14.25" customHeight="1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ht="14.25" customHeight="1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ht="14.25" customHeight="1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ht="14.25" customHeight="1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ht="14.25" customHeight="1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ht="14.25" customHeight="1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ht="14.25" customHeight="1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ht="14.25" customHeight="1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ht="14.25" customHeight="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ht="14.25" customHeight="1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ht="14.25" customHeight="1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ht="14.25" customHeight="1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ht="14.25" customHeight="1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ht="14.25" customHeight="1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ht="14.25" customHeight="1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ht="14.25" customHeight="1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ht="14.25" customHeight="1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ht="14.25" customHeight="1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ht="14.25" customHeight="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ht="14.25" customHeight="1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ht="14.25" customHeight="1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ht="14.25" customHeight="1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ht="14.25" customHeight="1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ht="14.25" customHeight="1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ht="14.25" customHeight="1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ht="14.25" customHeight="1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ht="14.25" customHeight="1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ht="14.25" customHeight="1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ht="14.25" customHeight="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ht="14.25" customHeight="1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ht="14.25" customHeight="1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ht="14.25" customHeight="1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ht="14.25" customHeight="1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ht="14.25" customHeight="1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ht="14.25" customHeight="1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ht="14.25" customHeight="1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ht="14.25" customHeight="1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ht="14.25" customHeight="1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ht="14.25" customHeight="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ht="14.25" customHeight="1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ht="14.25" customHeight="1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ht="14.25" customHeight="1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ht="14.25" customHeight="1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ht="14.25" customHeight="1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ht="14.25" customHeight="1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ht="14.25" customHeight="1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ht="14.25" customHeight="1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ht="14.25" customHeight="1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ht="14.25" customHeight="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ht="14.25" customHeight="1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ht="14.25" customHeight="1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ht="14.25" customHeight="1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ht="14.25" customHeight="1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ht="14.25" customHeight="1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ht="14.25" customHeight="1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ht="14.25" customHeight="1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ht="14.25" customHeight="1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ht="14.25" customHeight="1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ht="14.25" customHeight="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ht="14.25" customHeight="1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ht="14.25" customHeight="1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ht="14.25" customHeight="1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ht="14.25" customHeight="1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ht="14.25" customHeight="1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ht="14.25" customHeight="1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ht="14.25" customHeight="1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ht="14.25" customHeight="1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ht="14.25" customHeight="1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ht="14.25" customHeight="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ht="14.25" customHeight="1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ht="14.25" customHeight="1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ht="14.25" customHeight="1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ht="14.25" customHeight="1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ht="14.25" customHeight="1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ht="14.25" customHeight="1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ht="14.25" customHeight="1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ht="14.25" customHeight="1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ht="14.25" customHeight="1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ht="14.25" customHeight="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ht="14.25" customHeight="1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ht="14.25" customHeight="1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ht="14.25" customHeight="1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ht="14.25" customHeight="1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ht="14.25" customHeight="1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ht="14.25" customHeight="1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ht="14.25" customHeight="1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ht="14.25" customHeight="1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ht="14.25" customHeight="1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ht="14.25" customHeight="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ht="14.25" customHeight="1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ht="14.25" customHeight="1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ht="14.25" customHeight="1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ht="14.25" customHeight="1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ht="14.25" customHeight="1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ht="14.25" customHeight="1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ht="14.25" customHeight="1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ht="14.25" customHeight="1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ht="14.25" customHeight="1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ht="14.25" customHeight="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ht="14.25" customHeight="1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ht="14.25" customHeight="1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ht="14.25" customHeight="1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ht="14.25" customHeight="1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ht="14.25" customHeight="1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ht="14.25" customHeight="1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ht="14.25" customHeight="1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ht="14.25" customHeight="1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ht="14.25" customHeight="1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ht="14.25" customHeight="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ht="14.25" customHeight="1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ht="14.25" customHeight="1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ht="14.25" customHeight="1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ht="14.25" customHeight="1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ht="14.25" customHeight="1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ht="14.25" customHeight="1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ht="14.25" customHeight="1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ht="14.25" customHeight="1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ht="14.25" customHeight="1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ht="14.25" customHeight="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ht="14.25" customHeight="1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ht="14.25" customHeight="1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ht="14.25" customHeight="1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ht="14.25" customHeight="1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ht="14.25" customHeight="1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ht="14.25" customHeight="1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ht="14.25" customHeight="1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ht="14.25" customHeight="1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ht="14.25" customHeight="1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ht="14.25" customHeight="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ht="14.25" customHeight="1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ht="14.25" customHeight="1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ht="14.25" customHeight="1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ht="14.25" customHeight="1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ht="14.25" customHeight="1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ht="14.25" customHeight="1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ht="14.25" customHeight="1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ht="14.25" customHeight="1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ht="14.25" customHeight="1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ht="14.25" customHeight="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ht="14.25" customHeight="1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ht="14.25" customHeight="1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ht="14.25" customHeight="1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ht="14.25" customHeight="1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ht="14.25" customHeight="1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ht="14.25" customHeight="1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ht="14.25" customHeight="1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ht="14.25" customHeight="1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ht="14.25" customHeight="1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ht="14.25" customHeight="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ht="14.25" customHeight="1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ht="14.25" customHeight="1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ht="14.25" customHeight="1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ht="14.25" customHeight="1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ht="14.25" customHeight="1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ht="14.25" customHeight="1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ht="14.25" customHeight="1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ht="14.25" customHeight="1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ht="14.25" customHeight="1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ht="14.25" customHeight="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ht="14.25" customHeight="1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ht="14.25" customHeight="1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ht="14.25" customHeight="1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ht="14.25" customHeight="1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ht="14.25" customHeight="1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ht="14.25" customHeight="1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ht="14.25" customHeight="1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ht="14.25" customHeight="1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ht="14.25" customHeight="1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ht="14.25" customHeight="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ht="14.25" customHeight="1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ht="14.25" customHeight="1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ht="14.25" customHeight="1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ht="14.25" customHeight="1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ht="14.25" customHeight="1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ht="14.25" customHeight="1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ht="14.25" customHeight="1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ht="14.25" customHeight="1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ht="14.25" customHeight="1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ht="14.25" customHeight="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ht="14.25" customHeight="1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ht="14.25" customHeight="1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ht="14.25" customHeight="1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ht="14.25" customHeight="1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ht="14.25" customHeight="1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ht="14.25" customHeight="1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ht="14.25" customHeight="1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ht="14.25" customHeight="1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ht="14.25" customHeight="1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ht="14.25" customHeight="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ht="14.25" customHeight="1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ht="14.25" customHeight="1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ht="14.25" customHeight="1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ht="14.25" customHeight="1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ht="14.25" customHeight="1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ht="14.25" customHeight="1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ht="14.25" customHeight="1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ht="14.25" customHeight="1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ht="14.25" customHeight="1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ht="14.25" customHeight="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ht="14.25" customHeight="1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ht="14.25" customHeight="1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ht="14.25" customHeight="1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ht="14.25" customHeight="1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ht="14.25" customHeight="1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ht="14.25" customHeight="1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ht="14.25" customHeight="1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ht="14.25" customHeight="1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ht="14.25" customHeight="1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ht="14.25" customHeight="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ht="14.25" customHeight="1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ht="14.25" customHeight="1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ht="14.25" customHeight="1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ht="14.25" customHeight="1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ht="14.25" customHeight="1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ht="14.25" customHeight="1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ht="14.25" customHeight="1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ht="14.25" customHeight="1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ht="14.25" customHeight="1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ht="14.25" customHeight="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ht="14.25" customHeight="1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ht="14.25" customHeight="1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ht="14.25" customHeight="1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ht="14.25" customHeight="1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ht="14.25" customHeight="1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ht="14.25" customHeight="1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ht="14.25" customHeight="1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ht="14.25" customHeight="1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ht="14.25" customHeight="1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ht="14.25" customHeight="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ht="14.25" customHeight="1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ht="14.25" customHeight="1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ht="14.25" customHeight="1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ht="14.25" customHeight="1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ht="14.25" customHeight="1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ht="14.25" customHeight="1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ht="14.25" customHeight="1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ht="14.25" customHeight="1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ht="14.25" customHeight="1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ht="14.25" customHeight="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ht="14.25" customHeight="1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ht="14.25" customHeight="1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ht="14.25" customHeight="1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ht="14.25" customHeight="1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ht="14.25" customHeight="1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ht="14.25" customHeight="1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ht="14.25" customHeight="1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ht="14.25" customHeight="1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ht="14.25" customHeight="1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ht="14.25" customHeight="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ht="14.25" customHeight="1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ht="14.25" customHeight="1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ht="14.25" customHeight="1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ht="14.25" customHeight="1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ht="14.25" customHeight="1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ht="14.25" customHeight="1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ht="14.25" customHeight="1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ht="14.25" customHeight="1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ht="14.25" customHeight="1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ht="14.25" customHeight="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ht="14.25" customHeight="1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ht="14.25" customHeight="1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ht="14.25" customHeight="1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ht="14.25" customHeight="1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ht="14.25" customHeight="1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ht="14.25" customHeight="1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ht="14.25" customHeight="1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ht="14.25" customHeight="1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ht="14.25" customHeight="1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ht="14.25" customHeight="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ht="14.25" customHeight="1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ht="14.25" customHeight="1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ht="14.25" customHeight="1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ht="14.25" customHeight="1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ht="14.25" customHeight="1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ht="14.25" customHeight="1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ht="14.25" customHeight="1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ht="14.25" customHeight="1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ht="14.25" customHeight="1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ht="14.25" customHeight="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ht="14.25" customHeight="1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ht="14.25" customHeight="1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ht="14.25" customHeight="1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ht="14.25" customHeight="1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ht="14.25" customHeight="1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ht="14.25" customHeight="1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ht="14.25" customHeight="1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ht="14.25" customHeight="1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ht="14.25" customHeight="1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ht="14.25" customHeight="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ht="14.25" customHeight="1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ht="14.25" customHeight="1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ht="14.25" customHeight="1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ht="14.25" customHeight="1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ht="14.25" customHeight="1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ht="14.25" customHeight="1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ht="14.25" customHeight="1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ht="14.25" customHeight="1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ht="14.25" customHeight="1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ht="14.25" customHeight="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ht="14.25" customHeight="1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ht="14.25" customHeight="1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ht="14.25" customHeight="1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ht="14.25" customHeight="1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ht="14.25" customHeight="1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ht="14.25" customHeight="1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ht="14.25" customHeight="1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ht="14.25" customHeight="1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ht="14.25" customHeight="1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ht="14.25" customHeight="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ht="14.25" customHeight="1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ht="14.25" customHeight="1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ht="14.25" customHeight="1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ht="14.25" customHeight="1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ht="14.25" customHeight="1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ht="14.25" customHeight="1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ht="14.25" customHeight="1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ht="14.25" customHeight="1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ht="14.25" customHeight="1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ht="14.25" customHeight="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ht="14.25" customHeight="1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ht="14.25" customHeight="1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ht="14.25" customHeight="1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ht="14.25" customHeight="1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ht="14.25" customHeight="1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ht="14.25" customHeight="1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ht="14.25" customHeight="1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ht="14.25" customHeight="1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ht="14.25" customHeight="1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ht="14.25" customHeight="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ht="14.25" customHeight="1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ht="14.25" customHeight="1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ht="14.25" customHeight="1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ht="14.25" customHeight="1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ht="14.25" customHeight="1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ht="14.25" customHeight="1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ht="14.25" customHeight="1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ht="14.25" customHeight="1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ht="14.25" customHeight="1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ht="14.25" customHeight="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ht="14.25" customHeight="1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ht="14.25" customHeight="1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ht="14.25" customHeight="1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ht="14.25" customHeight="1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ht="14.25" customHeight="1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ht="14.25" customHeight="1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ht="14.25" customHeight="1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ht="14.25" customHeight="1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ht="14.25" customHeight="1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ht="14.25" customHeight="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ht="14.25" customHeight="1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ht="14.25" customHeight="1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ht="14.25" customHeight="1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ht="14.25" customHeight="1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ht="14.25" customHeight="1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ht="14.25" customHeight="1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ht="14.25" customHeight="1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ht="14.25" customHeight="1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ht="14.25" customHeight="1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ht="14.25" customHeight="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ht="14.25" customHeight="1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ht="14.25" customHeight="1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ht="14.25" customHeight="1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ht="14.25" customHeight="1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ht="14.25" customHeight="1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ht="14.25" customHeight="1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ht="14.25" customHeight="1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ht="14.25" customHeight="1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ht="14.25" customHeight="1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ht="14.25" customHeight="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ht="14.25" customHeight="1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ht="14.25" customHeight="1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ht="14.25" customHeight="1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ht="14.25" customHeight="1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ht="14.25" customHeight="1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ht="14.25" customHeight="1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ht="14.25" customHeight="1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ht="14.25" customHeight="1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ht="14.25" customHeight="1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ht="14.25" customHeight="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ht="14.25" customHeight="1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ht="14.25" customHeight="1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ht="14.25" customHeight="1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ht="14.25" customHeight="1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ht="14.25" customHeight="1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ht="14.25" customHeight="1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ht="14.25" customHeight="1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ht="14.25" customHeight="1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ht="14.25" customHeight="1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ht="14.25" customHeight="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ht="14.25" customHeight="1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ht="14.25" customHeight="1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ht="14.25" customHeight="1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ht="14.25" customHeight="1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ht="14.25" customHeight="1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ht="14.25" customHeight="1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ht="14.25" customHeight="1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ht="14.25" customHeight="1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ht="14.25" customHeight="1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ht="14.25" customHeight="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ht="14.25" customHeight="1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ht="14.25" customHeight="1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ht="14.25" customHeight="1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ht="14.25" customHeight="1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ht="14.25" customHeight="1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ht="14.25" customHeight="1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ht="14.25" customHeight="1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ht="14.25" customHeight="1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ht="14.25" customHeight="1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ht="14.25" customHeight="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ht="14.25" customHeight="1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ht="14.25" customHeight="1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ht="14.25" customHeight="1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ht="14.25" customHeight="1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ht="14.25" customHeight="1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ht="14.25" customHeight="1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ht="14.25" customHeight="1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ht="14.25" customHeight="1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ht="14.25" customHeight="1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ht="14.25" customHeight="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ht="14.25" customHeight="1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ht="14.25" customHeight="1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ht="14.25" customHeight="1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ht="14.25" customHeight="1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ht="14.25" customHeight="1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ht="14.25" customHeight="1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ht="14.25" customHeight="1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ht="14.25" customHeight="1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ht="14.25" customHeight="1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ht="14.25" customHeight="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ht="14.25" customHeight="1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ht="14.25" customHeight="1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ht="14.25" customHeight="1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ht="14.25" customHeight="1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ht="14.25" customHeight="1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ht="14.25" customHeight="1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ht="14.25" customHeight="1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ht="14.25" customHeight="1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ht="14.25" customHeight="1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ht="14.25" customHeight="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ht="14.25" customHeight="1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ht="14.25" customHeight="1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ht="14.25" customHeight="1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ht="14.25" customHeight="1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ht="14.25" customHeight="1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ht="14.25" customHeight="1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ht="14.25" customHeight="1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ht="14.25" customHeight="1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ht="14.25" customHeight="1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ht="14.25" customHeight="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ht="14.25" customHeight="1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ht="14.25" customHeight="1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ht="14.25" customHeight="1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ht="14.25" customHeight="1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ht="14.25" customHeight="1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ht="14.25" customHeight="1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ht="14.25" customHeight="1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ht="14.25" customHeight="1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ht="14.25" customHeight="1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ht="14.25" customHeight="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ht="14.25" customHeight="1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ht="14.25" customHeight="1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ht="14.25" customHeight="1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ht="14.25" customHeight="1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ht="14.25" customHeight="1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ht="14.25" customHeight="1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ht="14.25" customHeight="1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ht="14.25" customHeight="1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ht="14.25" customHeight="1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ht="14.25" customHeight="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ht="14.25" customHeight="1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ht="14.25" customHeight="1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ht="14.25" customHeight="1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ht="14.25" customHeight="1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ht="14.25" customHeight="1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ht="14.25" customHeight="1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ht="14.25" customHeight="1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ht="14.25" customHeight="1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ht="14.25" customHeight="1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ht="14.25" customHeight="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ht="14.25" customHeight="1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ht="14.25" customHeight="1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ht="14.25" customHeight="1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ht="14.25" customHeight="1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ht="14.25" customHeight="1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ht="14.25" customHeight="1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ht="14.25" customHeight="1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ht="14.25" customHeight="1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ht="14.25" customHeight="1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ht="14.25" customHeight="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ht="14.25" customHeight="1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ht="14.25" customHeight="1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ht="14.25" customHeight="1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ht="14.25" customHeight="1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ht="14.25" customHeight="1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ht="14.25" customHeight="1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ht="14.25" customHeight="1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ht="14.25" customHeight="1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ht="14.25" customHeight="1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ht="14.25" customHeight="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ht="14.25" customHeight="1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ht="14.25" customHeight="1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ht="14.25" customHeight="1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ht="14.25" customHeight="1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ht="14.25" customHeight="1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ht="14.25" customHeight="1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ht="14.25" customHeight="1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ht="14.25" customHeight="1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ht="14.25" customHeight="1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ht="14.25" customHeight="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ht="14.25" customHeight="1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ht="14.25" customHeight="1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ht="14.25" customHeight="1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ht="14.25" customHeight="1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ht="14.25" customHeight="1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ht="14.25" customHeight="1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ht="14.25" customHeight="1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ht="14.25" customHeight="1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ht="14.25" customHeight="1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ht="14.25" customHeight="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ht="14.25" customHeight="1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ht="14.25" customHeight="1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ht="14.25" customHeight="1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ht="14.25" customHeight="1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ht="14.25" customHeight="1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ht="14.25" customHeight="1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ht="14.25" customHeight="1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ht="14.25" customHeight="1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ht="14.25" customHeight="1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ht="14.25" customHeight="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ht="14.25" customHeight="1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ht="14.25" customHeight="1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ht="14.25" customHeight="1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ht="14.25" customHeight="1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ht="14.25" customHeight="1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ht="14.25" customHeight="1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ht="14.25" customHeight="1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ht="14.25" customHeight="1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ht="14.25" customHeight="1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ht="14.25" customHeight="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ht="14.25" customHeight="1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ht="14.25" customHeight="1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ht="14.25" customHeight="1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ht="14.25" customHeight="1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ht="14.25" customHeight="1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ht="14.25" customHeight="1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ht="14.25" customHeight="1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ht="14.25" customHeight="1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ht="14.25" customHeight="1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ht="14.25" customHeight="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ht="14.25" customHeight="1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ht="14.25" customHeight="1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ht="14.25" customHeight="1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ht="14.25" customHeight="1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ht="14.25" customHeight="1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ht="14.25" customHeight="1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ht="14.25" customHeight="1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ht="14.25" customHeight="1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ht="14.25" customHeight="1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ht="14.25" customHeight="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ht="14.25" customHeight="1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ht="14.25" customHeight="1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ht="14.25" customHeight="1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ht="14.25" customHeight="1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ht="14.25" customHeight="1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ht="14.25" customHeight="1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ht="14.25" customHeight="1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ht="14.25" customHeight="1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ht="14.25" customHeight="1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ht="14.25" customHeight="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ht="14.25" customHeight="1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ht="14.25" customHeight="1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ht="14.25" customHeight="1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ht="14.25" customHeight="1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ht="14.25" customHeight="1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ht="14.25" customHeight="1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ht="14.25" customHeight="1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ht="14.25" customHeight="1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ht="14.25" customHeight="1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ht="14.25" customHeight="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ht="14.25" customHeight="1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ht="14.25" customHeight="1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ht="14.25" customHeight="1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ht="14.25" customHeight="1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ht="14.25" customHeight="1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ht="14.25" customHeight="1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ht="14.25" customHeight="1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ht="14.25" customHeight="1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ht="14.25" customHeight="1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ht="14.25" customHeight="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ht="14.25" customHeight="1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ht="14.25" customHeight="1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ht="14.25" customHeight="1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ht="14.25" customHeight="1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ht="14.25" customHeight="1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ht="14.25" customHeight="1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ht="14.25" customHeight="1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ht="14.25" customHeight="1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ht="14.25" customHeight="1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ht="14.25" customHeight="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ht="14.25" customHeight="1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ht="14.25" customHeight="1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ht="14.25" customHeight="1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ht="14.25" customHeight="1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ht="14.25" customHeight="1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ht="14.25" customHeight="1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ht="14.25" customHeight="1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ht="14.25" customHeight="1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ht="14.25" customHeight="1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ht="14.25" customHeight="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ht="14.25" customHeight="1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ht="14.25" customHeight="1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ht="14.25" customHeight="1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ht="14.25" customHeight="1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ht="14.25" customHeight="1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ht="14.25" customHeight="1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ht="14.25" customHeight="1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ht="14.25" customHeight="1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ht="14.25" customHeight="1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ht="14.25" customHeight="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ht="14.25" customHeight="1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ht="14.25" customHeight="1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ht="14.25" customHeight="1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ht="14.25" customHeight="1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ht="14.25" customHeight="1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ht="14.25" customHeight="1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ht="14.25" customHeight="1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ht="14.25" customHeight="1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ht="14.25" customHeight="1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ht="14.25" customHeight="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ht="14.25" customHeight="1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ht="14.25" customHeight="1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ht="14.25" customHeight="1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ht="14.25" customHeight="1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ht="14.25" customHeight="1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ht="14.25" customHeight="1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ht="14.25" customHeight="1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ht="14.25" customHeight="1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ht="14.25" customHeight="1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ht="14.25" customHeight="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ht="14.25" customHeight="1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ht="14.25" customHeight="1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ht="14.25" customHeight="1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ht="14.25" customHeight="1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ht="14.25" customHeight="1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ht="14.25" customHeight="1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ht="14.25" customHeight="1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ht="14.25" customHeight="1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ht="14.25" customHeight="1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ht="14.25" customHeight="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ht="14.25" customHeight="1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ht="14.25" customHeight="1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ht="14.25" customHeight="1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ht="14.25" customHeight="1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ht="14.25" customHeight="1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ht="14.25" customHeight="1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ht="14.25" customHeight="1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ht="14.25" customHeight="1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ht="14.25" customHeight="1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ht="14.25" customHeight="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ht="14.25" customHeight="1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ht="14.25" customHeight="1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ht="14.25" customHeight="1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ht="14.25" customHeight="1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ht="14.25" customHeight="1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ht="14.25" customHeight="1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ht="14.25" customHeight="1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ht="14.25" customHeight="1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ht="14.25" customHeight="1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ht="14.25" customHeight="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ht="14.25" customHeight="1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ht="14.25" customHeight="1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ht="14.25" customHeight="1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ht="14.25" customHeight="1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ht="14.25" customHeight="1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ht="14.25" customHeight="1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ht="14.25" customHeight="1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ht="14.25" customHeight="1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ht="14.25" customHeight="1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ht="14.25" customHeight="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ht="14.25" customHeight="1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ht="14.25" customHeight="1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ht="14.25" customHeight="1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ht="14.25" customHeight="1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ht="14.25" customHeight="1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ht="14.25" customHeight="1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ht="14.25" customHeight="1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ht="14.25" customHeight="1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ht="14.25" customHeight="1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ht="14.25" customHeight="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ht="14.25" customHeight="1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ht="14.25" customHeight="1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ht="14.25" customHeight="1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ht="14.25" customHeight="1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ht="14.25" customHeight="1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ht="14.25" customHeight="1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ht="14.25" customHeight="1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ht="14.25" customHeight="1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ht="14.25" customHeight="1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ht="14.25" customHeight="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ht="14.25" customHeight="1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ht="14.25" customHeight="1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ht="14.25" customHeight="1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ht="14.25" customHeight="1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ht="14.25" customHeight="1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ht="14.25" customHeight="1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ht="14.25" customHeight="1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ht="14.25" customHeight="1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ht="14.25" customHeight="1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ht="14.25" customHeight="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ht="14.25" customHeight="1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ht="14.25" customHeight="1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ht="14.25" customHeight="1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ht="14.25" customHeight="1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ht="14.25" customHeight="1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ht="14.25" customHeight="1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ht="14.25" customHeight="1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ht="14.25" customHeight="1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ht="14.25" customHeight="1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ht="14.25" customHeight="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ht="14.25" customHeight="1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ht="14.25" customHeight="1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ht="14.25" customHeight="1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ht="14.25" customHeight="1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ht="14.25" customHeight="1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ht="14.25" customHeight="1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ht="14.25" customHeight="1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ht="14.25" customHeight="1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ht="14.25" customHeight="1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ht="14.25" customHeight="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ht="14.25" customHeight="1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ht="14.25" customHeight="1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 ht="14.25" customHeight="1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 ht="14.25" customHeight="1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 ht="14.25" customHeight="1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 ht="14.25" customHeight="1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 ht="14.25" customHeight="1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 ht="14.25" customHeight="1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 ht="14.25" customHeight="1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2022-01-04T01:05:30Z</dcterms:created>
  <dc:creator>Angeline May Punzalan</dc:creator>
</cp:coreProperties>
</file>